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documentos 20\praça palmitos\praça palmito arquivos novos\ORÇAMENTO\"/>
    </mc:Choice>
  </mc:AlternateContent>
  <bookViews>
    <workbookView xWindow="0" yWindow="0" windowWidth="20490" windowHeight="7755" tabRatio="958" firstSheet="3" activeTab="8"/>
  </bookViews>
  <sheets>
    <sheet name="RESUMO (2)" sheetId="43" state="hidden" r:id="rId1"/>
    <sheet name="QCI" sheetId="33" state="hidden" r:id="rId2"/>
    <sheet name="DECL. DE RESP." sheetId="19" state="hidden" r:id="rId3"/>
    <sheet name="RESUMO" sheetId="15" r:id="rId4"/>
    <sheet name="ORÇAMENTO " sheetId="7" r:id="rId5"/>
    <sheet name="Mobilização_Desmobilização" sheetId="39" state="hidden" r:id="rId6"/>
    <sheet name="M.C PISO" sheetId="40" state="hidden" r:id="rId7"/>
    <sheet name="COMPOSIÇÃO CIVIL" sheetId="9" r:id="rId8"/>
    <sheet name="COMPOSIÇÃO ESTRUTURAL" sheetId="29" r:id="rId9"/>
    <sheet name="COMP. HIDRO" sheetId="21" r:id="rId10"/>
    <sheet name="COMP. ELETRICO " sheetId="23" r:id="rId11"/>
    <sheet name="COMP. PAISAGISMO" sheetId="26" r:id="rId12"/>
    <sheet name="PLAYGROUND  (2)" sheetId="42" r:id="rId13"/>
    <sheet name="PLAYGROUND " sheetId="31" state="hidden" r:id="rId14"/>
    <sheet name="COMP. ACAD CEF" sheetId="41" state="hidden" r:id="rId15"/>
    <sheet name="ACADEMIA DA 3 IDADE " sheetId="30" state="hidden" r:id="rId16"/>
    <sheet name="COMP. SPDA " sheetId="24" state="hidden" r:id="rId17"/>
    <sheet name="COMP. LOG" sheetId="25" state="hidden" r:id="rId18"/>
    <sheet name="COMP. IP" sheetId="32" state="hidden" r:id="rId19"/>
    <sheet name="COMP. INC" sheetId="13" r:id="rId20"/>
    <sheet name="MEM. DE CALCULO" sheetId="16" r:id="rId21"/>
    <sheet name="CRONOGRAMA PLE" sheetId="34" r:id="rId22"/>
    <sheet name="CRONOGRAMA" sheetId="38" state="hidden" r:id="rId23"/>
    <sheet name="BDI " sheetId="18" r:id="rId24"/>
    <sheet name="BDI DIF" sheetId="37" state="hidden" r:id="rId25"/>
    <sheet name="ENCARGOS SOCIAIS" sheetId="22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____________cab1" localSheetId="14">#REF!</definedName>
    <definedName name="______________cab1" localSheetId="12">#REF!</definedName>
    <definedName name="______________cab1" localSheetId="0">#REF!</definedName>
    <definedName name="______________cab1">#REF!</definedName>
    <definedName name="_____________cab1" localSheetId="14">#REF!</definedName>
    <definedName name="_____________cab1" localSheetId="12">#REF!</definedName>
    <definedName name="_____________cab1" localSheetId="0">#REF!</definedName>
    <definedName name="_____________cab1">#REF!</definedName>
    <definedName name="____________cab1" localSheetId="14">#REF!</definedName>
    <definedName name="____________cab1" localSheetId="12">#REF!</definedName>
    <definedName name="____________cab1" localSheetId="0">#REF!</definedName>
    <definedName name="____________cab1">#REF!</definedName>
    <definedName name="___________cab1" localSheetId="14">#REF!</definedName>
    <definedName name="___________cab1" localSheetId="12">#REF!</definedName>
    <definedName name="___________cab1" localSheetId="0">#REF!</definedName>
    <definedName name="___________cab1">#REF!</definedName>
    <definedName name="___________RET1" localSheetId="14">#REF!</definedName>
    <definedName name="___________RET1" localSheetId="12">#REF!</definedName>
    <definedName name="___________RET1" localSheetId="0">#REF!</definedName>
    <definedName name="___________RET1">#REF!</definedName>
    <definedName name="__________R" localSheetId="14">'[1]Relatório-1ª med.'!#REF!</definedName>
    <definedName name="__________R" localSheetId="12">'[1]Relatório-1ª med.'!#REF!</definedName>
    <definedName name="__________R" localSheetId="0">'[1]Relatório-1ª med.'!#REF!</definedName>
    <definedName name="__________R">'[1]Relatório-1ª med.'!#REF!</definedName>
    <definedName name="__________RET1" localSheetId="14">#REF!</definedName>
    <definedName name="__________RET1" localSheetId="12">#REF!</definedName>
    <definedName name="__________RET1" localSheetId="0">#REF!</definedName>
    <definedName name="__________RET1">#REF!</definedName>
    <definedName name="__________TT21" localSheetId="14">[2]RELATÓRIO!#REF!</definedName>
    <definedName name="__________TT21" localSheetId="12">[2]RELATÓRIO!#REF!</definedName>
    <definedName name="__________TT21" localSheetId="0">[2]RELATÓRIO!#REF!</definedName>
    <definedName name="__________TT21">[2]RELATÓRIO!#REF!</definedName>
    <definedName name="__________TT22" localSheetId="14">[2]RELATÓRIO!#REF!</definedName>
    <definedName name="__________TT22" localSheetId="12">[2]RELATÓRIO!#REF!</definedName>
    <definedName name="__________TT22" localSheetId="0">[2]RELATÓRIO!#REF!</definedName>
    <definedName name="__________TT22">[2]RELATÓRIO!#REF!</definedName>
    <definedName name="_________cab1" localSheetId="14">#REF!</definedName>
    <definedName name="_________cab1" localSheetId="12">#REF!</definedName>
    <definedName name="_________cab1" localSheetId="0">#REF!</definedName>
    <definedName name="_________cab1">#REF!</definedName>
    <definedName name="_________JAZ1" localSheetId="14">#REF!</definedName>
    <definedName name="_________JAZ1" localSheetId="12">#REF!</definedName>
    <definedName name="_________JAZ1" localSheetId="0">#REF!</definedName>
    <definedName name="_________JAZ1">#REF!</definedName>
    <definedName name="_________JAZ11" localSheetId="14">#REF!</definedName>
    <definedName name="_________JAZ11" localSheetId="12">#REF!</definedName>
    <definedName name="_________JAZ11" localSheetId="0">#REF!</definedName>
    <definedName name="_________JAZ11">#REF!</definedName>
    <definedName name="_________JAZ2" localSheetId="14">#REF!</definedName>
    <definedName name="_________JAZ2" localSheetId="12">#REF!</definedName>
    <definedName name="_________JAZ2" localSheetId="0">#REF!</definedName>
    <definedName name="_________JAZ2">#REF!</definedName>
    <definedName name="_________JAZ22" localSheetId="14">#REF!</definedName>
    <definedName name="_________JAZ22" localSheetId="12">#REF!</definedName>
    <definedName name="_________JAZ22" localSheetId="0">#REF!</definedName>
    <definedName name="_________JAZ22">#REF!</definedName>
    <definedName name="_________JAZ3" localSheetId="14">#REF!</definedName>
    <definedName name="_________JAZ3" localSheetId="12">#REF!</definedName>
    <definedName name="_________JAZ3" localSheetId="0">#REF!</definedName>
    <definedName name="_________JAZ3">#REF!</definedName>
    <definedName name="_________JAZ33" localSheetId="14">#REF!</definedName>
    <definedName name="_________JAZ33" localSheetId="12">#REF!</definedName>
    <definedName name="_________JAZ33" localSheetId="0">#REF!</definedName>
    <definedName name="_________JAZ33">#REF!</definedName>
    <definedName name="_________RET1" localSheetId="14">#REF!</definedName>
    <definedName name="_________RET1" localSheetId="12">#REF!</definedName>
    <definedName name="_________RET1" localSheetId="0">#REF!</definedName>
    <definedName name="_________RET1">#REF!</definedName>
    <definedName name="_________TT21" localSheetId="14">[2]RELATÓRIO!#REF!</definedName>
    <definedName name="_________TT21" localSheetId="12">[2]RELATÓRIO!#REF!</definedName>
    <definedName name="_________TT21" localSheetId="0">[2]RELATÓRIO!#REF!</definedName>
    <definedName name="_________TT21">[2]RELATÓRIO!#REF!</definedName>
    <definedName name="_________TT22" localSheetId="14">[2]RELATÓRIO!#REF!</definedName>
    <definedName name="_________TT22" localSheetId="12">[2]RELATÓRIO!#REF!</definedName>
    <definedName name="_________TT22" localSheetId="0">[2]RELATÓRIO!#REF!</definedName>
    <definedName name="_________TT22">[2]RELATÓRIO!#REF!</definedName>
    <definedName name="________cab1" localSheetId="14">#REF!</definedName>
    <definedName name="________cab1" localSheetId="12">#REF!</definedName>
    <definedName name="________cab1" localSheetId="0">#REF!</definedName>
    <definedName name="________cab1">#REF!</definedName>
    <definedName name="________JAZ1" localSheetId="14">#REF!</definedName>
    <definedName name="________JAZ1" localSheetId="12">#REF!</definedName>
    <definedName name="________JAZ1" localSheetId="0">#REF!</definedName>
    <definedName name="________JAZ1">#REF!</definedName>
    <definedName name="________JAZ11" localSheetId="14">#REF!</definedName>
    <definedName name="________JAZ11" localSheetId="12">#REF!</definedName>
    <definedName name="________JAZ11" localSheetId="0">#REF!</definedName>
    <definedName name="________JAZ11">#REF!</definedName>
    <definedName name="________JAZ2" localSheetId="14">#REF!</definedName>
    <definedName name="________JAZ2" localSheetId="12">#REF!</definedName>
    <definedName name="________JAZ2" localSheetId="0">#REF!</definedName>
    <definedName name="________JAZ2">#REF!</definedName>
    <definedName name="________JAZ22" localSheetId="14">#REF!</definedName>
    <definedName name="________JAZ22" localSheetId="12">#REF!</definedName>
    <definedName name="________JAZ22" localSheetId="0">#REF!</definedName>
    <definedName name="________JAZ22">#REF!</definedName>
    <definedName name="________JAZ3" localSheetId="14">#REF!</definedName>
    <definedName name="________JAZ3" localSheetId="12">#REF!</definedName>
    <definedName name="________JAZ3" localSheetId="0">#REF!</definedName>
    <definedName name="________JAZ3">#REF!</definedName>
    <definedName name="________JAZ33" localSheetId="14">#REF!</definedName>
    <definedName name="________JAZ33" localSheetId="12">#REF!</definedName>
    <definedName name="________JAZ33" localSheetId="0">#REF!</definedName>
    <definedName name="________JAZ33">#REF!</definedName>
    <definedName name="________RET1" localSheetId="14">#REF!</definedName>
    <definedName name="________RET1" localSheetId="12">#REF!</definedName>
    <definedName name="________RET1" localSheetId="0">#REF!</definedName>
    <definedName name="________RET1">#REF!</definedName>
    <definedName name="________TT21" localSheetId="14">[2]RELATÓRIO!#REF!</definedName>
    <definedName name="________TT21" localSheetId="12">[2]RELATÓRIO!#REF!</definedName>
    <definedName name="________TT21" localSheetId="0">[2]RELATÓRIO!#REF!</definedName>
    <definedName name="________TT21">[2]RELATÓRIO!#REF!</definedName>
    <definedName name="________TT22" localSheetId="14">[2]RELATÓRIO!#REF!</definedName>
    <definedName name="________TT22" localSheetId="12">[2]RELATÓRIO!#REF!</definedName>
    <definedName name="________TT22" localSheetId="0">[2]RELATÓRIO!#REF!</definedName>
    <definedName name="________TT22">[2]RELATÓRIO!#REF!</definedName>
    <definedName name="_______emp2">'[3]DMT modelo'!$AA$13</definedName>
    <definedName name="_______ind100" localSheetId="14">#REF!</definedName>
    <definedName name="_______ind100" localSheetId="12">#REF!</definedName>
    <definedName name="_______ind100" localSheetId="0">#REF!</definedName>
    <definedName name="_______ind100">#REF!</definedName>
    <definedName name="_______JAZ1" localSheetId="14">#REF!</definedName>
    <definedName name="_______JAZ1" localSheetId="12">#REF!</definedName>
    <definedName name="_______JAZ1" localSheetId="0">#REF!</definedName>
    <definedName name="_______JAZ1">#REF!</definedName>
    <definedName name="_______JAZ11" localSheetId="14">#REF!</definedName>
    <definedName name="_______JAZ11" localSheetId="12">#REF!</definedName>
    <definedName name="_______JAZ11" localSheetId="0">#REF!</definedName>
    <definedName name="_______JAZ11">#REF!</definedName>
    <definedName name="_______JAZ2" localSheetId="14">#REF!</definedName>
    <definedName name="_______JAZ2" localSheetId="12">#REF!</definedName>
    <definedName name="_______JAZ2" localSheetId="0">#REF!</definedName>
    <definedName name="_______JAZ2">#REF!</definedName>
    <definedName name="_______JAZ22" localSheetId="14">#REF!</definedName>
    <definedName name="_______JAZ22" localSheetId="12">#REF!</definedName>
    <definedName name="_______JAZ22" localSheetId="0">#REF!</definedName>
    <definedName name="_______JAZ22">#REF!</definedName>
    <definedName name="_______JAZ3" localSheetId="14">#REF!</definedName>
    <definedName name="_______JAZ3" localSheetId="12">#REF!</definedName>
    <definedName name="_______JAZ3" localSheetId="0">#REF!</definedName>
    <definedName name="_______JAZ3">#REF!</definedName>
    <definedName name="_______JAZ33" localSheetId="14">#REF!</definedName>
    <definedName name="_______JAZ33" localSheetId="12">#REF!</definedName>
    <definedName name="_______JAZ33" localSheetId="0">#REF!</definedName>
    <definedName name="_______JAZ33">#REF!</definedName>
    <definedName name="_______mem2">'[4]Mat Asf'!$H$37</definedName>
    <definedName name="_______RET1" localSheetId="14">#REF!</definedName>
    <definedName name="_______RET1" localSheetId="12">#REF!</definedName>
    <definedName name="_______RET1" localSheetId="0">#REF!</definedName>
    <definedName name="_______RET1">#REF!</definedName>
    <definedName name="_______TT21" localSheetId="14">[2]RELATÓRIO!#REF!</definedName>
    <definedName name="_______TT21" localSheetId="12">[2]RELATÓRIO!#REF!</definedName>
    <definedName name="_______TT21" localSheetId="0">[2]RELATÓRIO!#REF!</definedName>
    <definedName name="_______TT21">[2]RELATÓRIO!#REF!</definedName>
    <definedName name="_______TT22" localSheetId="14">[2]RELATÓRIO!#REF!</definedName>
    <definedName name="_______TT22" localSheetId="12">[2]RELATÓRIO!#REF!</definedName>
    <definedName name="_______TT22" localSheetId="0">[2]RELATÓRIO!#REF!</definedName>
    <definedName name="_______TT22">[2]RELATÓRIO!#REF!</definedName>
    <definedName name="______emp2">'[3]DMT modelo'!$AA$13</definedName>
    <definedName name="______EXT1" localSheetId="14">#REF!</definedName>
    <definedName name="______EXT1" localSheetId="12">#REF!</definedName>
    <definedName name="______EXT1" localSheetId="0">#REF!</definedName>
    <definedName name="______EXT1">#REF!</definedName>
    <definedName name="______ind100" localSheetId="14">#REF!</definedName>
    <definedName name="______ind100" localSheetId="12">#REF!</definedName>
    <definedName name="______ind100" localSheetId="0">#REF!</definedName>
    <definedName name="______ind100">#REF!</definedName>
    <definedName name="______JAZ1" localSheetId="14">#REF!</definedName>
    <definedName name="______JAZ1" localSheetId="12">#REF!</definedName>
    <definedName name="______JAZ1" localSheetId="0">#REF!</definedName>
    <definedName name="______JAZ1">#REF!</definedName>
    <definedName name="______JAZ11" localSheetId="14">#REF!</definedName>
    <definedName name="______JAZ11" localSheetId="12">#REF!</definedName>
    <definedName name="______JAZ11" localSheetId="0">#REF!</definedName>
    <definedName name="______JAZ11">#REF!</definedName>
    <definedName name="______JAZ2" localSheetId="14">#REF!</definedName>
    <definedName name="______JAZ2" localSheetId="12">#REF!</definedName>
    <definedName name="______JAZ2" localSheetId="0">#REF!</definedName>
    <definedName name="______JAZ2">#REF!</definedName>
    <definedName name="______JAZ22" localSheetId="14">#REF!</definedName>
    <definedName name="______JAZ22" localSheetId="12">#REF!</definedName>
    <definedName name="______JAZ22" localSheetId="0">#REF!</definedName>
    <definedName name="______JAZ22">#REF!</definedName>
    <definedName name="______JAZ3" localSheetId="14">#REF!</definedName>
    <definedName name="______JAZ3" localSheetId="12">#REF!</definedName>
    <definedName name="______JAZ3" localSheetId="0">#REF!</definedName>
    <definedName name="______JAZ3">#REF!</definedName>
    <definedName name="______JAZ33" localSheetId="14">#REF!</definedName>
    <definedName name="______JAZ33" localSheetId="12">#REF!</definedName>
    <definedName name="______JAZ33" localSheetId="0">#REF!</definedName>
    <definedName name="______JAZ33">#REF!</definedName>
    <definedName name="______mem2">'[4]Mat Asf'!$H$37</definedName>
    <definedName name="______oac2" localSheetId="14">#REF!</definedName>
    <definedName name="______oac2" localSheetId="12">#REF!</definedName>
    <definedName name="______oac2" localSheetId="0">#REF!</definedName>
    <definedName name="______oac2">#REF!</definedName>
    <definedName name="______RET1" localSheetId="14">#REF!</definedName>
    <definedName name="______RET1" localSheetId="12">#REF!</definedName>
    <definedName name="______RET1" localSheetId="0">#REF!</definedName>
    <definedName name="______RET1">#REF!</definedName>
    <definedName name="______TT21" localSheetId="14">[2]RELATÓRIO!#REF!</definedName>
    <definedName name="______TT21" localSheetId="12">[2]RELATÓRIO!#REF!</definedName>
    <definedName name="______TT21" localSheetId="0">[2]RELATÓRIO!#REF!</definedName>
    <definedName name="______TT21">[2]RELATÓRIO!#REF!</definedName>
    <definedName name="______TT22" localSheetId="14">[2]RELATÓRIO!#REF!</definedName>
    <definedName name="______TT22" localSheetId="12">[2]RELATÓRIO!#REF!</definedName>
    <definedName name="______TT22" localSheetId="0">[2]RELATÓRIO!#REF!</definedName>
    <definedName name="______TT22">[2]RELATÓRIO!#REF!</definedName>
    <definedName name="_____cab1" localSheetId="14">#REF!</definedName>
    <definedName name="_____cab1" localSheetId="12">#REF!</definedName>
    <definedName name="_____cab1" localSheetId="0">#REF!</definedName>
    <definedName name="_____cab1">#REF!</definedName>
    <definedName name="_____emp2">'[3]DMT modelo'!$AA$13</definedName>
    <definedName name="_____EXT1" localSheetId="14">#REF!</definedName>
    <definedName name="_____EXT1" localSheetId="12">#REF!</definedName>
    <definedName name="_____EXT1" localSheetId="0">#REF!</definedName>
    <definedName name="_____EXT1">#REF!</definedName>
    <definedName name="_____ind100" localSheetId="14">#REF!</definedName>
    <definedName name="_____ind100" localSheetId="12">#REF!</definedName>
    <definedName name="_____ind100" localSheetId="0">#REF!</definedName>
    <definedName name="_____ind100">#REF!</definedName>
    <definedName name="_____JAZ1" localSheetId="14">#REF!</definedName>
    <definedName name="_____JAZ1" localSheetId="12">#REF!</definedName>
    <definedName name="_____JAZ1" localSheetId="0">#REF!</definedName>
    <definedName name="_____JAZ1">#REF!</definedName>
    <definedName name="_____JAZ11" localSheetId="14">#REF!</definedName>
    <definedName name="_____JAZ11" localSheetId="12">#REF!</definedName>
    <definedName name="_____JAZ11" localSheetId="0">#REF!</definedName>
    <definedName name="_____JAZ11">#REF!</definedName>
    <definedName name="_____JAZ2" localSheetId="14">#REF!</definedName>
    <definedName name="_____JAZ2" localSheetId="12">#REF!</definedName>
    <definedName name="_____JAZ2" localSheetId="0">#REF!</definedName>
    <definedName name="_____JAZ2">#REF!</definedName>
    <definedName name="_____JAZ22" localSheetId="14">#REF!</definedName>
    <definedName name="_____JAZ22" localSheetId="12">#REF!</definedName>
    <definedName name="_____JAZ22" localSheetId="0">#REF!</definedName>
    <definedName name="_____JAZ22">#REF!</definedName>
    <definedName name="_____JAZ3" localSheetId="14">#REF!</definedName>
    <definedName name="_____JAZ3" localSheetId="12">#REF!</definedName>
    <definedName name="_____JAZ3" localSheetId="0">#REF!</definedName>
    <definedName name="_____JAZ3">#REF!</definedName>
    <definedName name="_____JAZ33" localSheetId="14">#REF!</definedName>
    <definedName name="_____JAZ33" localSheetId="12">#REF!</definedName>
    <definedName name="_____JAZ33" localSheetId="0">#REF!</definedName>
    <definedName name="_____JAZ33">#REF!</definedName>
    <definedName name="_____mem2">'[4]Mat Asf'!$H$37</definedName>
    <definedName name="_____oac2" localSheetId="14">#REF!</definedName>
    <definedName name="_____oac2" localSheetId="12">#REF!</definedName>
    <definedName name="_____oac2" localSheetId="0">#REF!</definedName>
    <definedName name="_____oac2">#REF!</definedName>
    <definedName name="_____RET1" localSheetId="14">#REF!</definedName>
    <definedName name="_____RET1" localSheetId="12">#REF!</definedName>
    <definedName name="_____RET1" localSheetId="0">#REF!</definedName>
    <definedName name="_____RET1">#REF!</definedName>
    <definedName name="_____tsd4" localSheetId="14">#REF!</definedName>
    <definedName name="_____tsd4" localSheetId="12">#REF!</definedName>
    <definedName name="_____tsd4" localSheetId="0">#REF!</definedName>
    <definedName name="_____tsd4">#REF!</definedName>
    <definedName name="_____TT102" localSheetId="14">'[1]Relatório-1ª med.'!#REF!</definedName>
    <definedName name="_____TT102" localSheetId="12">'[1]Relatório-1ª med.'!#REF!</definedName>
    <definedName name="_____TT102" localSheetId="0">'[1]Relatório-1ª med.'!#REF!</definedName>
    <definedName name="_____TT102">'[1]Relatório-1ª med.'!#REF!</definedName>
    <definedName name="_____TT107" localSheetId="14">'[1]Relatório-1ª med.'!#REF!</definedName>
    <definedName name="_____TT107" localSheetId="12">'[1]Relatório-1ª med.'!#REF!</definedName>
    <definedName name="_____TT107" localSheetId="0">'[1]Relatório-1ª med.'!#REF!</definedName>
    <definedName name="_____TT107">'[1]Relatório-1ª med.'!#REF!</definedName>
    <definedName name="_____TT121" localSheetId="14">'[1]Relatório-1ª med.'!#REF!</definedName>
    <definedName name="_____TT121" localSheetId="12">'[1]Relatório-1ª med.'!#REF!</definedName>
    <definedName name="_____TT121" localSheetId="0">'[1]Relatório-1ª med.'!#REF!</definedName>
    <definedName name="_____TT121">'[1]Relatório-1ª med.'!#REF!</definedName>
    <definedName name="_____TT123" localSheetId="14">'[1]Relatório-1ª med.'!#REF!</definedName>
    <definedName name="_____TT123" localSheetId="12">'[1]Relatório-1ª med.'!#REF!</definedName>
    <definedName name="_____TT123" localSheetId="0">'[1]Relatório-1ª med.'!#REF!</definedName>
    <definedName name="_____TT123">'[1]Relatório-1ª med.'!#REF!</definedName>
    <definedName name="_____TT19" localSheetId="14">'[1]Relatório-1ª med.'!#REF!</definedName>
    <definedName name="_____TT19" localSheetId="12">'[1]Relatório-1ª med.'!#REF!</definedName>
    <definedName name="_____TT19" localSheetId="0">'[1]Relatório-1ª med.'!#REF!</definedName>
    <definedName name="_____TT19">'[1]Relatório-1ª med.'!#REF!</definedName>
    <definedName name="_____TT20" localSheetId="14">'[1]Relatório-1ª med.'!#REF!</definedName>
    <definedName name="_____TT20" localSheetId="12">'[1]Relatório-1ª med.'!#REF!</definedName>
    <definedName name="_____TT20" localSheetId="0">'[1]Relatório-1ª med.'!#REF!</definedName>
    <definedName name="_____TT20">'[1]Relatório-1ª med.'!#REF!</definedName>
    <definedName name="_____TT21" localSheetId="14">'[1]Relatório-1ª med.'!#REF!</definedName>
    <definedName name="_____TT21" localSheetId="12">'[1]Relatório-1ª med.'!#REF!</definedName>
    <definedName name="_____TT21" localSheetId="0">'[1]Relatório-1ª med.'!#REF!</definedName>
    <definedName name="_____TT21">'[1]Relatório-1ª med.'!#REF!</definedName>
    <definedName name="_____TT22" localSheetId="14">'[1]Relatório-1ª med.'!#REF!</definedName>
    <definedName name="_____TT22" localSheetId="12">'[1]Relatório-1ª med.'!#REF!</definedName>
    <definedName name="_____TT22" localSheetId="0">'[1]Relatório-1ª med.'!#REF!</definedName>
    <definedName name="_____TT22">'[1]Relatório-1ª med.'!#REF!</definedName>
    <definedName name="_____TT26" localSheetId="14">'[1]Relatório-1ª med.'!#REF!</definedName>
    <definedName name="_____TT26" localSheetId="12">'[1]Relatório-1ª med.'!#REF!</definedName>
    <definedName name="_____TT26" localSheetId="0">'[1]Relatório-1ª med.'!#REF!</definedName>
    <definedName name="_____TT26">'[1]Relatório-1ª med.'!#REF!</definedName>
    <definedName name="_____TT27" localSheetId="14">'[1]Relatório-1ª med.'!#REF!</definedName>
    <definedName name="_____TT27" localSheetId="12">'[1]Relatório-1ª med.'!#REF!</definedName>
    <definedName name="_____TT27" localSheetId="0">'[1]Relatório-1ª med.'!#REF!</definedName>
    <definedName name="_____TT27">'[1]Relatório-1ª med.'!#REF!</definedName>
    <definedName name="_____TT28" localSheetId="14">'[1]Relatório-1ª med.'!#REF!</definedName>
    <definedName name="_____TT28" localSheetId="12">'[1]Relatório-1ª med.'!#REF!</definedName>
    <definedName name="_____TT28" localSheetId="0">'[1]Relatório-1ª med.'!#REF!</definedName>
    <definedName name="_____TT28">'[1]Relatório-1ª med.'!#REF!</definedName>
    <definedName name="_____TT30" localSheetId="14">'[1]Relatório-1ª med.'!#REF!</definedName>
    <definedName name="_____TT30" localSheetId="12">'[1]Relatório-1ª med.'!#REF!</definedName>
    <definedName name="_____TT30" localSheetId="0">'[1]Relatório-1ª med.'!#REF!</definedName>
    <definedName name="_____TT30">'[1]Relatório-1ª med.'!#REF!</definedName>
    <definedName name="_____TT31" localSheetId="14">'[1]Relatório-1ª med.'!#REF!</definedName>
    <definedName name="_____TT31" localSheetId="12">'[1]Relatório-1ª med.'!#REF!</definedName>
    <definedName name="_____TT31" localSheetId="0">'[1]Relatório-1ª med.'!#REF!</definedName>
    <definedName name="_____TT31">'[1]Relatório-1ª med.'!#REF!</definedName>
    <definedName name="_____TT32" localSheetId="14">'[1]Relatório-1ª med.'!#REF!</definedName>
    <definedName name="_____TT32" localSheetId="12">'[1]Relatório-1ª med.'!#REF!</definedName>
    <definedName name="_____TT32" localSheetId="0">'[1]Relatório-1ª med.'!#REF!</definedName>
    <definedName name="_____TT32">'[1]Relatório-1ª med.'!#REF!</definedName>
    <definedName name="_____TT33" localSheetId="14">'[1]Relatório-1ª med.'!#REF!</definedName>
    <definedName name="_____TT33" localSheetId="12">'[1]Relatório-1ª med.'!#REF!</definedName>
    <definedName name="_____TT33" localSheetId="0">'[1]Relatório-1ª med.'!#REF!</definedName>
    <definedName name="_____TT33">'[1]Relatório-1ª med.'!#REF!</definedName>
    <definedName name="_____TT34" localSheetId="14">'[1]Relatório-1ª med.'!#REF!</definedName>
    <definedName name="_____TT34" localSheetId="12">'[1]Relatório-1ª med.'!#REF!</definedName>
    <definedName name="_____TT34" localSheetId="0">'[1]Relatório-1ª med.'!#REF!</definedName>
    <definedName name="_____TT34">'[1]Relatório-1ª med.'!#REF!</definedName>
    <definedName name="_____TT36" localSheetId="14">'[1]Relatório-1ª med.'!#REF!</definedName>
    <definedName name="_____TT36" localSheetId="12">'[1]Relatório-1ª med.'!#REF!</definedName>
    <definedName name="_____TT36" localSheetId="0">'[1]Relatório-1ª med.'!#REF!</definedName>
    <definedName name="_____TT36">'[1]Relatório-1ª med.'!#REF!</definedName>
    <definedName name="_____TT37" localSheetId="14">'[1]Relatório-1ª med.'!#REF!</definedName>
    <definedName name="_____TT37" localSheetId="12">'[1]Relatório-1ª med.'!#REF!</definedName>
    <definedName name="_____TT37" localSheetId="0">'[1]Relatório-1ª med.'!#REF!</definedName>
    <definedName name="_____TT37">'[1]Relatório-1ª med.'!#REF!</definedName>
    <definedName name="_____TT38" localSheetId="14">'[1]Relatório-1ª med.'!#REF!</definedName>
    <definedName name="_____TT38" localSheetId="12">'[1]Relatório-1ª med.'!#REF!</definedName>
    <definedName name="_____TT38" localSheetId="0">'[1]Relatório-1ª med.'!#REF!</definedName>
    <definedName name="_____TT38">'[1]Relatório-1ª med.'!#REF!</definedName>
    <definedName name="_____TT39" localSheetId="14">'[1]Relatório-1ª med.'!#REF!</definedName>
    <definedName name="_____TT39" localSheetId="12">'[1]Relatório-1ª med.'!#REF!</definedName>
    <definedName name="_____TT39" localSheetId="0">'[1]Relatório-1ª med.'!#REF!</definedName>
    <definedName name="_____TT39">'[1]Relatório-1ª med.'!#REF!</definedName>
    <definedName name="_____TT40" localSheetId="14">'[1]Relatório-1ª med.'!#REF!</definedName>
    <definedName name="_____TT40" localSheetId="12">'[1]Relatório-1ª med.'!#REF!</definedName>
    <definedName name="_____TT40" localSheetId="0">'[1]Relatório-1ª med.'!#REF!</definedName>
    <definedName name="_____TT40">'[1]Relatório-1ª med.'!#REF!</definedName>
    <definedName name="_____TT5" localSheetId="14">'[1]Relatório-1ª med.'!#REF!</definedName>
    <definedName name="_____TT5" localSheetId="12">'[1]Relatório-1ª med.'!#REF!</definedName>
    <definedName name="_____TT5" localSheetId="0">'[1]Relatório-1ª med.'!#REF!</definedName>
    <definedName name="_____TT5">'[1]Relatório-1ª med.'!#REF!</definedName>
    <definedName name="_____TT52" localSheetId="14">'[1]Relatório-1ª med.'!#REF!</definedName>
    <definedName name="_____TT52" localSheetId="12">'[1]Relatório-1ª med.'!#REF!</definedName>
    <definedName name="_____TT52" localSheetId="0">'[1]Relatório-1ª med.'!#REF!</definedName>
    <definedName name="_____TT52">'[1]Relatório-1ª med.'!#REF!</definedName>
    <definedName name="_____TT53" localSheetId="14">'[1]Relatório-1ª med.'!#REF!</definedName>
    <definedName name="_____TT53" localSheetId="12">'[1]Relatório-1ª med.'!#REF!</definedName>
    <definedName name="_____TT53" localSheetId="0">'[1]Relatório-1ª med.'!#REF!</definedName>
    <definedName name="_____TT53">'[1]Relatório-1ª med.'!#REF!</definedName>
    <definedName name="_____TT54" localSheetId="14">'[1]Relatório-1ª med.'!#REF!</definedName>
    <definedName name="_____TT54" localSheetId="12">'[1]Relatório-1ª med.'!#REF!</definedName>
    <definedName name="_____TT54" localSheetId="0">'[1]Relatório-1ª med.'!#REF!</definedName>
    <definedName name="_____TT54">'[1]Relatório-1ª med.'!#REF!</definedName>
    <definedName name="_____TT55" localSheetId="14">'[1]Relatório-1ª med.'!#REF!</definedName>
    <definedName name="_____TT55" localSheetId="12">'[1]Relatório-1ª med.'!#REF!</definedName>
    <definedName name="_____TT55" localSheetId="0">'[1]Relatório-1ª med.'!#REF!</definedName>
    <definedName name="_____TT55">'[1]Relatório-1ª med.'!#REF!</definedName>
    <definedName name="_____TT6" localSheetId="14">'[1]Relatório-1ª med.'!#REF!</definedName>
    <definedName name="_____TT6" localSheetId="12">'[1]Relatório-1ª med.'!#REF!</definedName>
    <definedName name="_____TT6" localSheetId="0">'[1]Relatório-1ª med.'!#REF!</definedName>
    <definedName name="_____TT6">'[1]Relatório-1ª med.'!#REF!</definedName>
    <definedName name="_____TT60" localSheetId="14">'[1]Relatório-1ª med.'!#REF!</definedName>
    <definedName name="_____TT60" localSheetId="12">'[1]Relatório-1ª med.'!#REF!</definedName>
    <definedName name="_____TT60" localSheetId="0">'[1]Relatório-1ª med.'!#REF!</definedName>
    <definedName name="_____TT60">'[1]Relatório-1ª med.'!#REF!</definedName>
    <definedName name="_____TT61" localSheetId="14">'[1]Relatório-1ª med.'!#REF!</definedName>
    <definedName name="_____TT61" localSheetId="12">'[1]Relatório-1ª med.'!#REF!</definedName>
    <definedName name="_____TT61" localSheetId="0">'[1]Relatório-1ª med.'!#REF!</definedName>
    <definedName name="_____TT61">'[1]Relatório-1ª med.'!#REF!</definedName>
    <definedName name="_____TT69" localSheetId="14">'[1]Relatório-1ª med.'!#REF!</definedName>
    <definedName name="_____TT69" localSheetId="12">'[1]Relatório-1ª med.'!#REF!</definedName>
    <definedName name="_____TT69" localSheetId="0">'[1]Relatório-1ª med.'!#REF!</definedName>
    <definedName name="_____TT69">'[1]Relatório-1ª med.'!#REF!</definedName>
    <definedName name="_____TT7" localSheetId="14">'[1]Relatório-1ª med.'!#REF!</definedName>
    <definedName name="_____TT7" localSheetId="12">'[1]Relatório-1ª med.'!#REF!</definedName>
    <definedName name="_____TT7" localSheetId="0">'[1]Relatório-1ª med.'!#REF!</definedName>
    <definedName name="_____TT7">'[1]Relatório-1ª med.'!#REF!</definedName>
    <definedName name="_____TT70" localSheetId="14">'[1]Relatório-1ª med.'!#REF!</definedName>
    <definedName name="_____TT70" localSheetId="12">'[1]Relatório-1ª med.'!#REF!</definedName>
    <definedName name="_____TT70" localSheetId="0">'[1]Relatório-1ª med.'!#REF!</definedName>
    <definedName name="_____TT70">'[1]Relatório-1ª med.'!#REF!</definedName>
    <definedName name="_____TT71" localSheetId="14">'[1]Relatório-1ª med.'!#REF!</definedName>
    <definedName name="_____TT71" localSheetId="12">'[1]Relatório-1ª med.'!#REF!</definedName>
    <definedName name="_____TT71" localSheetId="0">'[1]Relatório-1ª med.'!#REF!</definedName>
    <definedName name="_____TT71">'[1]Relatório-1ª med.'!#REF!</definedName>
    <definedName name="_____TT74" localSheetId="14">'[1]Relatório-1ª med.'!#REF!</definedName>
    <definedName name="_____TT74" localSheetId="12">'[1]Relatório-1ª med.'!#REF!</definedName>
    <definedName name="_____TT74" localSheetId="0">'[1]Relatório-1ª med.'!#REF!</definedName>
    <definedName name="_____TT74">'[1]Relatório-1ª med.'!#REF!</definedName>
    <definedName name="_____TT75" localSheetId="14">'[1]Relatório-1ª med.'!#REF!</definedName>
    <definedName name="_____TT75" localSheetId="12">'[1]Relatório-1ª med.'!#REF!</definedName>
    <definedName name="_____TT75" localSheetId="0">'[1]Relatório-1ª med.'!#REF!</definedName>
    <definedName name="_____TT75">'[1]Relatório-1ª med.'!#REF!</definedName>
    <definedName name="_____TT76" localSheetId="14">'[1]Relatório-1ª med.'!#REF!</definedName>
    <definedName name="_____TT76" localSheetId="12">'[1]Relatório-1ª med.'!#REF!</definedName>
    <definedName name="_____TT76" localSheetId="0">'[1]Relatório-1ª med.'!#REF!</definedName>
    <definedName name="_____TT76">'[1]Relatório-1ª med.'!#REF!</definedName>
    <definedName name="_____TT77" localSheetId="14">'[1]Relatório-1ª med.'!#REF!</definedName>
    <definedName name="_____TT77" localSheetId="12">'[1]Relatório-1ª med.'!#REF!</definedName>
    <definedName name="_____TT77" localSheetId="0">'[1]Relatório-1ª med.'!#REF!</definedName>
    <definedName name="_____TT77">'[1]Relatório-1ª med.'!#REF!</definedName>
    <definedName name="_____TT78" localSheetId="14">'[1]Relatório-1ª med.'!#REF!</definedName>
    <definedName name="_____TT78" localSheetId="12">'[1]Relatório-1ª med.'!#REF!</definedName>
    <definedName name="_____TT78" localSheetId="0">'[1]Relatório-1ª med.'!#REF!</definedName>
    <definedName name="_____TT78">'[1]Relatório-1ª med.'!#REF!</definedName>
    <definedName name="_____TT79" localSheetId="14">'[1]Relatório-1ª med.'!#REF!</definedName>
    <definedName name="_____TT79" localSheetId="12">'[1]Relatório-1ª med.'!#REF!</definedName>
    <definedName name="_____TT79" localSheetId="0">'[1]Relatório-1ª med.'!#REF!</definedName>
    <definedName name="_____TT79">'[1]Relatório-1ª med.'!#REF!</definedName>
    <definedName name="_____TT94" localSheetId="14">'[1]Relatório-1ª med.'!#REF!</definedName>
    <definedName name="_____TT94" localSheetId="12">'[1]Relatório-1ª med.'!#REF!</definedName>
    <definedName name="_____TT94" localSheetId="0">'[1]Relatório-1ª med.'!#REF!</definedName>
    <definedName name="_____TT94">'[1]Relatório-1ª med.'!#REF!</definedName>
    <definedName name="_____TT95" localSheetId="14">'[1]Relatório-1ª med.'!#REF!</definedName>
    <definedName name="_____TT95" localSheetId="12">'[1]Relatório-1ª med.'!#REF!</definedName>
    <definedName name="_____TT95" localSheetId="0">'[1]Relatório-1ª med.'!#REF!</definedName>
    <definedName name="_____TT95">'[1]Relatório-1ª med.'!#REF!</definedName>
    <definedName name="_____TT97" localSheetId="14">'[1]Relatório-1ª med.'!#REF!</definedName>
    <definedName name="_____TT97" localSheetId="12">'[1]Relatório-1ª med.'!#REF!</definedName>
    <definedName name="_____TT97" localSheetId="0">'[1]Relatório-1ª med.'!#REF!</definedName>
    <definedName name="_____TT97">'[1]Relatório-1ª med.'!#REF!</definedName>
    <definedName name="____cab1" localSheetId="14">#REF!</definedName>
    <definedName name="____cab1" localSheetId="12">#REF!</definedName>
    <definedName name="____cab1" localSheetId="0">#REF!</definedName>
    <definedName name="____cab1">#REF!</definedName>
    <definedName name="____EXT1" localSheetId="14">#REF!</definedName>
    <definedName name="____EXT1" localSheetId="12">#REF!</definedName>
    <definedName name="____EXT1" localSheetId="0">#REF!</definedName>
    <definedName name="____EXT1">#REF!</definedName>
    <definedName name="____ind100" localSheetId="14">#REF!</definedName>
    <definedName name="____ind100" localSheetId="12">#REF!</definedName>
    <definedName name="____ind100" localSheetId="0">#REF!</definedName>
    <definedName name="____ind100">#REF!</definedName>
    <definedName name="____JAZ1" localSheetId="14">#REF!</definedName>
    <definedName name="____JAZ1" localSheetId="12">#REF!</definedName>
    <definedName name="____JAZ1" localSheetId="0">#REF!</definedName>
    <definedName name="____JAZ1">#REF!</definedName>
    <definedName name="____JAZ11" localSheetId="14">#REF!</definedName>
    <definedName name="____JAZ11" localSheetId="12">#REF!</definedName>
    <definedName name="____JAZ11" localSheetId="0">#REF!</definedName>
    <definedName name="____JAZ11">#REF!</definedName>
    <definedName name="____JAZ2" localSheetId="14">#REF!</definedName>
    <definedName name="____JAZ2" localSheetId="12">#REF!</definedName>
    <definedName name="____JAZ2" localSheetId="0">#REF!</definedName>
    <definedName name="____JAZ2">#REF!</definedName>
    <definedName name="____JAZ22" localSheetId="14">#REF!</definedName>
    <definedName name="____JAZ22" localSheetId="12">#REF!</definedName>
    <definedName name="____JAZ22" localSheetId="0">#REF!</definedName>
    <definedName name="____JAZ22">#REF!</definedName>
    <definedName name="____JAZ3" localSheetId="14">#REF!</definedName>
    <definedName name="____JAZ3" localSheetId="12">#REF!</definedName>
    <definedName name="____JAZ3" localSheetId="0">#REF!</definedName>
    <definedName name="____JAZ3">#REF!</definedName>
    <definedName name="____JAZ33" localSheetId="14">#REF!</definedName>
    <definedName name="____JAZ33" localSheetId="12">#REF!</definedName>
    <definedName name="____JAZ33" localSheetId="0">#REF!</definedName>
    <definedName name="____JAZ33">#REF!</definedName>
    <definedName name="____oac2" localSheetId="14">#REF!</definedName>
    <definedName name="____oac2" localSheetId="12">#REF!</definedName>
    <definedName name="____oac2" localSheetId="0">#REF!</definedName>
    <definedName name="____oac2">#REF!</definedName>
    <definedName name="____RET1" localSheetId="14">#REF!</definedName>
    <definedName name="____RET1" localSheetId="12">#REF!</definedName>
    <definedName name="____RET1" localSheetId="0">#REF!</definedName>
    <definedName name="____RET1">#REF!</definedName>
    <definedName name="____tsd4" localSheetId="14">#REF!</definedName>
    <definedName name="____tsd4" localSheetId="12">#REF!</definedName>
    <definedName name="____tsd4" localSheetId="0">#REF!</definedName>
    <definedName name="____tsd4">#REF!</definedName>
    <definedName name="____TT102" localSheetId="14">'[1]Relatório-1ª med.'!#REF!</definedName>
    <definedName name="____TT102" localSheetId="12">'[1]Relatório-1ª med.'!#REF!</definedName>
    <definedName name="____TT102" localSheetId="0">'[1]Relatório-1ª med.'!#REF!</definedName>
    <definedName name="____TT102">'[1]Relatório-1ª med.'!#REF!</definedName>
    <definedName name="____TT107" localSheetId="14">'[1]Relatório-1ª med.'!#REF!</definedName>
    <definedName name="____TT107" localSheetId="12">'[1]Relatório-1ª med.'!#REF!</definedName>
    <definedName name="____TT107" localSheetId="0">'[1]Relatório-1ª med.'!#REF!</definedName>
    <definedName name="____TT107">'[1]Relatório-1ª med.'!#REF!</definedName>
    <definedName name="____TT121" localSheetId="14">'[1]Relatório-1ª med.'!#REF!</definedName>
    <definedName name="____TT121" localSheetId="12">'[1]Relatório-1ª med.'!#REF!</definedName>
    <definedName name="____TT121" localSheetId="0">'[1]Relatório-1ª med.'!#REF!</definedName>
    <definedName name="____TT121">'[1]Relatório-1ª med.'!#REF!</definedName>
    <definedName name="____TT123" localSheetId="14">'[1]Relatório-1ª med.'!#REF!</definedName>
    <definedName name="____TT123" localSheetId="12">'[1]Relatório-1ª med.'!#REF!</definedName>
    <definedName name="____TT123" localSheetId="0">'[1]Relatório-1ª med.'!#REF!</definedName>
    <definedName name="____TT123">'[1]Relatório-1ª med.'!#REF!</definedName>
    <definedName name="____TT19" localSheetId="14">'[1]Relatório-1ª med.'!#REF!</definedName>
    <definedName name="____TT19" localSheetId="12">'[1]Relatório-1ª med.'!#REF!</definedName>
    <definedName name="____TT19" localSheetId="0">'[1]Relatório-1ª med.'!#REF!</definedName>
    <definedName name="____TT19">'[1]Relatório-1ª med.'!#REF!</definedName>
    <definedName name="____TT20" localSheetId="14">'[1]Relatório-1ª med.'!#REF!</definedName>
    <definedName name="____TT20" localSheetId="12">'[1]Relatório-1ª med.'!#REF!</definedName>
    <definedName name="____TT20" localSheetId="0">'[1]Relatório-1ª med.'!#REF!</definedName>
    <definedName name="____TT20">'[1]Relatório-1ª med.'!#REF!</definedName>
    <definedName name="____TT21" localSheetId="14">'[1]Relatório-1ª med.'!#REF!</definedName>
    <definedName name="____TT21" localSheetId="12">'[1]Relatório-1ª med.'!#REF!</definedName>
    <definedName name="____TT21" localSheetId="0">'[1]Relatório-1ª med.'!#REF!</definedName>
    <definedName name="____TT21">'[1]Relatório-1ª med.'!#REF!</definedName>
    <definedName name="____TT22" localSheetId="14">'[1]Relatório-1ª med.'!#REF!</definedName>
    <definedName name="____TT22" localSheetId="12">'[1]Relatório-1ª med.'!#REF!</definedName>
    <definedName name="____TT22" localSheetId="0">'[1]Relatório-1ª med.'!#REF!</definedName>
    <definedName name="____TT22">'[1]Relatório-1ª med.'!#REF!</definedName>
    <definedName name="____TT236" localSheetId="14">'[1]Relatório-1ª med.'!#REF!</definedName>
    <definedName name="____TT236" localSheetId="12">'[1]Relatório-1ª med.'!#REF!</definedName>
    <definedName name="____TT236" localSheetId="0">'[1]Relatório-1ª med.'!#REF!</definedName>
    <definedName name="____TT236">'[1]Relatório-1ª med.'!#REF!</definedName>
    <definedName name="____TT26" localSheetId="14">'[1]Relatório-1ª med.'!#REF!</definedName>
    <definedName name="____TT26" localSheetId="12">'[1]Relatório-1ª med.'!#REF!</definedName>
    <definedName name="____TT26" localSheetId="0">'[1]Relatório-1ª med.'!#REF!</definedName>
    <definedName name="____TT26">'[1]Relatório-1ª med.'!#REF!</definedName>
    <definedName name="____TT27" localSheetId="14">'[1]Relatório-1ª med.'!#REF!</definedName>
    <definedName name="____TT27" localSheetId="12">'[1]Relatório-1ª med.'!#REF!</definedName>
    <definedName name="____TT27" localSheetId="0">'[1]Relatório-1ª med.'!#REF!</definedName>
    <definedName name="____TT27">'[1]Relatório-1ª med.'!#REF!</definedName>
    <definedName name="____TT28" localSheetId="14">'[1]Relatório-1ª med.'!#REF!</definedName>
    <definedName name="____TT28" localSheetId="12">'[1]Relatório-1ª med.'!#REF!</definedName>
    <definedName name="____TT28" localSheetId="0">'[1]Relatório-1ª med.'!#REF!</definedName>
    <definedName name="____TT28">'[1]Relatório-1ª med.'!#REF!</definedName>
    <definedName name="____TT30" localSheetId="14">'[1]Relatório-1ª med.'!#REF!</definedName>
    <definedName name="____TT30" localSheetId="12">'[1]Relatório-1ª med.'!#REF!</definedName>
    <definedName name="____TT30" localSheetId="0">'[1]Relatório-1ª med.'!#REF!</definedName>
    <definedName name="____TT30">'[1]Relatório-1ª med.'!#REF!</definedName>
    <definedName name="____TT31" localSheetId="14">'[1]Relatório-1ª med.'!#REF!</definedName>
    <definedName name="____TT31" localSheetId="12">'[1]Relatório-1ª med.'!#REF!</definedName>
    <definedName name="____TT31" localSheetId="0">'[1]Relatório-1ª med.'!#REF!</definedName>
    <definedName name="____TT31">'[1]Relatório-1ª med.'!#REF!</definedName>
    <definedName name="____TT32" localSheetId="14">'[1]Relatório-1ª med.'!#REF!</definedName>
    <definedName name="____TT32" localSheetId="12">'[1]Relatório-1ª med.'!#REF!</definedName>
    <definedName name="____TT32" localSheetId="0">'[1]Relatório-1ª med.'!#REF!</definedName>
    <definedName name="____TT32">'[1]Relatório-1ª med.'!#REF!</definedName>
    <definedName name="____TT33" localSheetId="14">'[1]Relatório-1ª med.'!#REF!</definedName>
    <definedName name="____TT33" localSheetId="12">'[1]Relatório-1ª med.'!#REF!</definedName>
    <definedName name="____TT33" localSheetId="0">'[1]Relatório-1ª med.'!#REF!</definedName>
    <definedName name="____TT33">'[1]Relatório-1ª med.'!#REF!</definedName>
    <definedName name="____TT34" localSheetId="14">'[1]Relatório-1ª med.'!#REF!</definedName>
    <definedName name="____TT34" localSheetId="12">'[1]Relatório-1ª med.'!#REF!</definedName>
    <definedName name="____TT34" localSheetId="0">'[1]Relatório-1ª med.'!#REF!</definedName>
    <definedName name="____TT34">'[1]Relatório-1ª med.'!#REF!</definedName>
    <definedName name="____TT36" localSheetId="14">'[1]Relatório-1ª med.'!#REF!</definedName>
    <definedName name="____TT36" localSheetId="12">'[1]Relatório-1ª med.'!#REF!</definedName>
    <definedName name="____TT36" localSheetId="0">'[1]Relatório-1ª med.'!#REF!</definedName>
    <definedName name="____TT36">'[1]Relatório-1ª med.'!#REF!</definedName>
    <definedName name="____TT37" localSheetId="14">'[1]Relatório-1ª med.'!#REF!</definedName>
    <definedName name="____TT37" localSheetId="12">'[1]Relatório-1ª med.'!#REF!</definedName>
    <definedName name="____TT37" localSheetId="0">'[1]Relatório-1ª med.'!#REF!</definedName>
    <definedName name="____TT37">'[1]Relatório-1ª med.'!#REF!</definedName>
    <definedName name="____TT38" localSheetId="14">'[1]Relatório-1ª med.'!#REF!</definedName>
    <definedName name="____TT38" localSheetId="12">'[1]Relatório-1ª med.'!#REF!</definedName>
    <definedName name="____TT38" localSheetId="0">'[1]Relatório-1ª med.'!#REF!</definedName>
    <definedName name="____TT38">'[1]Relatório-1ª med.'!#REF!</definedName>
    <definedName name="____TT39" localSheetId="14">'[1]Relatório-1ª med.'!#REF!</definedName>
    <definedName name="____TT39" localSheetId="12">'[1]Relatório-1ª med.'!#REF!</definedName>
    <definedName name="____TT39" localSheetId="0">'[1]Relatório-1ª med.'!#REF!</definedName>
    <definedName name="____TT39">'[1]Relatório-1ª med.'!#REF!</definedName>
    <definedName name="____TT40" localSheetId="14">'[1]Relatório-1ª med.'!#REF!</definedName>
    <definedName name="____TT40" localSheetId="12">'[1]Relatório-1ª med.'!#REF!</definedName>
    <definedName name="____TT40" localSheetId="0">'[1]Relatório-1ª med.'!#REF!</definedName>
    <definedName name="____TT40">'[1]Relatório-1ª med.'!#REF!</definedName>
    <definedName name="____TT5" localSheetId="14">'[1]Relatório-1ª med.'!#REF!</definedName>
    <definedName name="____TT5" localSheetId="12">'[1]Relatório-1ª med.'!#REF!</definedName>
    <definedName name="____TT5" localSheetId="0">'[1]Relatório-1ª med.'!#REF!</definedName>
    <definedName name="____TT5">'[1]Relatório-1ª med.'!#REF!</definedName>
    <definedName name="____TT52" localSheetId="14">'[1]Relatório-1ª med.'!#REF!</definedName>
    <definedName name="____TT52" localSheetId="12">'[1]Relatório-1ª med.'!#REF!</definedName>
    <definedName name="____TT52" localSheetId="0">'[1]Relatório-1ª med.'!#REF!</definedName>
    <definedName name="____TT52">'[1]Relatório-1ª med.'!#REF!</definedName>
    <definedName name="____TT53" localSheetId="14">'[1]Relatório-1ª med.'!#REF!</definedName>
    <definedName name="____TT53" localSheetId="12">'[1]Relatório-1ª med.'!#REF!</definedName>
    <definedName name="____TT53" localSheetId="0">'[1]Relatório-1ª med.'!#REF!</definedName>
    <definedName name="____TT53">'[1]Relatório-1ª med.'!#REF!</definedName>
    <definedName name="____TT54" localSheetId="14">'[1]Relatório-1ª med.'!#REF!</definedName>
    <definedName name="____TT54" localSheetId="12">'[1]Relatório-1ª med.'!#REF!</definedName>
    <definedName name="____TT54" localSheetId="0">'[1]Relatório-1ª med.'!#REF!</definedName>
    <definedName name="____TT54">'[1]Relatório-1ª med.'!#REF!</definedName>
    <definedName name="____TT55" localSheetId="14">'[1]Relatório-1ª med.'!#REF!</definedName>
    <definedName name="____TT55" localSheetId="12">'[1]Relatório-1ª med.'!#REF!</definedName>
    <definedName name="____TT55" localSheetId="0">'[1]Relatório-1ª med.'!#REF!</definedName>
    <definedName name="____TT55">'[1]Relatório-1ª med.'!#REF!</definedName>
    <definedName name="____TT6" localSheetId="14">'[1]Relatório-1ª med.'!#REF!</definedName>
    <definedName name="____TT6" localSheetId="12">'[1]Relatório-1ª med.'!#REF!</definedName>
    <definedName name="____TT6" localSheetId="0">'[1]Relatório-1ª med.'!#REF!</definedName>
    <definedName name="____TT6">'[1]Relatório-1ª med.'!#REF!</definedName>
    <definedName name="____TT60" localSheetId="14">'[1]Relatório-1ª med.'!#REF!</definedName>
    <definedName name="____TT60" localSheetId="12">'[1]Relatório-1ª med.'!#REF!</definedName>
    <definedName name="____TT60" localSheetId="0">'[1]Relatório-1ª med.'!#REF!</definedName>
    <definedName name="____TT60">'[1]Relatório-1ª med.'!#REF!</definedName>
    <definedName name="____TT61" localSheetId="14">'[1]Relatório-1ª med.'!#REF!</definedName>
    <definedName name="____TT61" localSheetId="12">'[1]Relatório-1ª med.'!#REF!</definedName>
    <definedName name="____TT61" localSheetId="0">'[1]Relatório-1ª med.'!#REF!</definedName>
    <definedName name="____TT61">'[1]Relatório-1ª med.'!#REF!</definedName>
    <definedName name="____TT69" localSheetId="14">'[1]Relatório-1ª med.'!#REF!</definedName>
    <definedName name="____TT69" localSheetId="12">'[1]Relatório-1ª med.'!#REF!</definedName>
    <definedName name="____TT69" localSheetId="0">'[1]Relatório-1ª med.'!#REF!</definedName>
    <definedName name="____TT69">'[1]Relatório-1ª med.'!#REF!</definedName>
    <definedName name="____TT7" localSheetId="14">'[1]Relatório-1ª med.'!#REF!</definedName>
    <definedName name="____TT7" localSheetId="12">'[1]Relatório-1ª med.'!#REF!</definedName>
    <definedName name="____TT7" localSheetId="0">'[1]Relatório-1ª med.'!#REF!</definedName>
    <definedName name="____TT7">'[1]Relatório-1ª med.'!#REF!</definedName>
    <definedName name="____TT70" localSheetId="14">'[1]Relatório-1ª med.'!#REF!</definedName>
    <definedName name="____TT70" localSheetId="12">'[1]Relatório-1ª med.'!#REF!</definedName>
    <definedName name="____TT70" localSheetId="0">'[1]Relatório-1ª med.'!#REF!</definedName>
    <definedName name="____TT70">'[1]Relatório-1ª med.'!#REF!</definedName>
    <definedName name="____TT71" localSheetId="14">'[1]Relatório-1ª med.'!#REF!</definedName>
    <definedName name="____TT71" localSheetId="12">'[1]Relatório-1ª med.'!#REF!</definedName>
    <definedName name="____TT71" localSheetId="0">'[1]Relatório-1ª med.'!#REF!</definedName>
    <definedName name="____TT71">'[1]Relatório-1ª med.'!#REF!</definedName>
    <definedName name="____TT74" localSheetId="14">'[1]Relatório-1ª med.'!#REF!</definedName>
    <definedName name="____TT74" localSheetId="12">'[1]Relatório-1ª med.'!#REF!</definedName>
    <definedName name="____TT74" localSheetId="0">'[1]Relatório-1ª med.'!#REF!</definedName>
    <definedName name="____TT74">'[1]Relatório-1ª med.'!#REF!</definedName>
    <definedName name="____TT75" localSheetId="14">'[1]Relatório-1ª med.'!#REF!</definedName>
    <definedName name="____TT75" localSheetId="12">'[1]Relatório-1ª med.'!#REF!</definedName>
    <definedName name="____TT75" localSheetId="0">'[1]Relatório-1ª med.'!#REF!</definedName>
    <definedName name="____TT75">'[1]Relatório-1ª med.'!#REF!</definedName>
    <definedName name="____TT76" localSheetId="14">'[1]Relatório-1ª med.'!#REF!</definedName>
    <definedName name="____TT76" localSheetId="12">'[1]Relatório-1ª med.'!#REF!</definedName>
    <definedName name="____TT76" localSheetId="0">'[1]Relatório-1ª med.'!#REF!</definedName>
    <definedName name="____TT76">'[1]Relatório-1ª med.'!#REF!</definedName>
    <definedName name="____TT77" localSheetId="14">'[1]Relatório-1ª med.'!#REF!</definedName>
    <definedName name="____TT77" localSheetId="12">'[1]Relatório-1ª med.'!#REF!</definedName>
    <definedName name="____TT77" localSheetId="0">'[1]Relatório-1ª med.'!#REF!</definedName>
    <definedName name="____TT77">'[1]Relatório-1ª med.'!#REF!</definedName>
    <definedName name="____TT78" localSheetId="14">'[1]Relatório-1ª med.'!#REF!</definedName>
    <definedName name="____TT78" localSheetId="12">'[1]Relatório-1ª med.'!#REF!</definedName>
    <definedName name="____TT78" localSheetId="0">'[1]Relatório-1ª med.'!#REF!</definedName>
    <definedName name="____TT78">'[1]Relatório-1ª med.'!#REF!</definedName>
    <definedName name="____TT78954" localSheetId="14">'[1]Relatório-1ª med.'!#REF!</definedName>
    <definedName name="____TT78954" localSheetId="12">'[1]Relatório-1ª med.'!#REF!</definedName>
    <definedName name="____TT78954" localSheetId="0">'[1]Relatório-1ª med.'!#REF!</definedName>
    <definedName name="____TT78954">'[1]Relatório-1ª med.'!#REF!</definedName>
    <definedName name="____TT79" localSheetId="14">'[1]Relatório-1ª med.'!#REF!</definedName>
    <definedName name="____TT79" localSheetId="12">'[1]Relatório-1ª med.'!#REF!</definedName>
    <definedName name="____TT79" localSheetId="0">'[1]Relatório-1ª med.'!#REF!</definedName>
    <definedName name="____TT79">'[1]Relatório-1ª med.'!#REF!</definedName>
    <definedName name="____TT94" localSheetId="14">'[1]Relatório-1ª med.'!#REF!</definedName>
    <definedName name="____TT94" localSheetId="12">'[1]Relatório-1ª med.'!#REF!</definedName>
    <definedName name="____TT94" localSheetId="0">'[1]Relatório-1ª med.'!#REF!</definedName>
    <definedName name="____TT94">'[1]Relatório-1ª med.'!#REF!</definedName>
    <definedName name="____TT95" localSheetId="14">'[1]Relatório-1ª med.'!#REF!</definedName>
    <definedName name="____TT95" localSheetId="12">'[1]Relatório-1ª med.'!#REF!</definedName>
    <definedName name="____TT95" localSheetId="0">'[1]Relatório-1ª med.'!#REF!</definedName>
    <definedName name="____TT95">'[1]Relatório-1ª med.'!#REF!</definedName>
    <definedName name="____TT97" localSheetId="14">'[1]Relatório-1ª med.'!#REF!</definedName>
    <definedName name="____TT97" localSheetId="12">'[1]Relatório-1ª med.'!#REF!</definedName>
    <definedName name="____TT97" localSheetId="0">'[1]Relatório-1ª med.'!#REF!</definedName>
    <definedName name="____TT97">'[1]Relatório-1ª med.'!#REF!</definedName>
    <definedName name="___cab1" localSheetId="14">#REF!</definedName>
    <definedName name="___cab1" localSheetId="12">#REF!</definedName>
    <definedName name="___cab1" localSheetId="0">#REF!</definedName>
    <definedName name="___cab1">#REF!</definedName>
    <definedName name="___emp2">'[3]DMT modelo'!$AA$13</definedName>
    <definedName name="___EXT1" localSheetId="14">#REF!</definedName>
    <definedName name="___EXT1" localSheetId="12">#REF!</definedName>
    <definedName name="___EXT1" localSheetId="0">#REF!</definedName>
    <definedName name="___EXT1">#REF!</definedName>
    <definedName name="___ind100" localSheetId="14">#REF!</definedName>
    <definedName name="___ind100" localSheetId="12">#REF!</definedName>
    <definedName name="___ind100" localSheetId="0">#REF!</definedName>
    <definedName name="___ind100">#REF!</definedName>
    <definedName name="___JAZ1" localSheetId="14">#REF!</definedName>
    <definedName name="___JAZ1" localSheetId="12">#REF!</definedName>
    <definedName name="___JAZ1" localSheetId="0">#REF!</definedName>
    <definedName name="___JAZ1">#REF!</definedName>
    <definedName name="___JAZ11" localSheetId="14">#REF!</definedName>
    <definedName name="___JAZ11" localSheetId="12">#REF!</definedName>
    <definedName name="___JAZ11" localSheetId="0">#REF!</definedName>
    <definedName name="___JAZ11">#REF!</definedName>
    <definedName name="___JAZ2" localSheetId="14">#REF!</definedName>
    <definedName name="___JAZ2" localSheetId="12">#REF!</definedName>
    <definedName name="___JAZ2" localSheetId="0">#REF!</definedName>
    <definedName name="___JAZ2">#REF!</definedName>
    <definedName name="___JAZ22" localSheetId="14">#REF!</definedName>
    <definedName name="___JAZ22" localSheetId="12">#REF!</definedName>
    <definedName name="___JAZ22" localSheetId="0">#REF!</definedName>
    <definedName name="___JAZ22">#REF!</definedName>
    <definedName name="___JAZ3" localSheetId="14">#REF!</definedName>
    <definedName name="___JAZ3" localSheetId="12">#REF!</definedName>
    <definedName name="___JAZ3" localSheetId="0">#REF!</definedName>
    <definedName name="___JAZ3">#REF!</definedName>
    <definedName name="___JAZ33" localSheetId="14">#REF!</definedName>
    <definedName name="___JAZ33" localSheetId="12">#REF!</definedName>
    <definedName name="___JAZ33" localSheetId="0">#REF!</definedName>
    <definedName name="___JAZ33">#REF!</definedName>
    <definedName name="___mem2">'[4]Mat Asf'!$H$37</definedName>
    <definedName name="___oac2" localSheetId="14">#REF!</definedName>
    <definedName name="___oac2" localSheetId="12">#REF!</definedName>
    <definedName name="___oac2" localSheetId="0">#REF!</definedName>
    <definedName name="___oac2">#REF!</definedName>
    <definedName name="___RET1" localSheetId="14">#REF!</definedName>
    <definedName name="___RET1" localSheetId="12">#REF!</definedName>
    <definedName name="___RET1" localSheetId="0">#REF!</definedName>
    <definedName name="___RET1">#REF!</definedName>
    <definedName name="___tsd4" localSheetId="14">#REF!</definedName>
    <definedName name="___tsd4" localSheetId="12">#REF!</definedName>
    <definedName name="___tsd4" localSheetId="0">#REF!</definedName>
    <definedName name="___tsd4">#REF!</definedName>
    <definedName name="___TT102" localSheetId="14">'[1]Relatório-1ª med.'!#REF!</definedName>
    <definedName name="___TT102" localSheetId="12">'[1]Relatório-1ª med.'!#REF!</definedName>
    <definedName name="___TT102" localSheetId="0">'[1]Relatório-1ª med.'!#REF!</definedName>
    <definedName name="___TT102">'[1]Relatório-1ª med.'!#REF!</definedName>
    <definedName name="___TT107" localSheetId="14">'[1]Relatório-1ª med.'!#REF!</definedName>
    <definedName name="___TT107" localSheetId="12">'[1]Relatório-1ª med.'!#REF!</definedName>
    <definedName name="___TT107" localSheetId="0">'[1]Relatório-1ª med.'!#REF!</definedName>
    <definedName name="___TT107">'[1]Relatório-1ª med.'!#REF!</definedName>
    <definedName name="___TT121" localSheetId="14">'[1]Relatório-1ª med.'!#REF!</definedName>
    <definedName name="___TT121" localSheetId="12">'[1]Relatório-1ª med.'!#REF!</definedName>
    <definedName name="___TT121" localSheetId="0">'[1]Relatório-1ª med.'!#REF!</definedName>
    <definedName name="___TT121">'[1]Relatório-1ª med.'!#REF!</definedName>
    <definedName name="___TT123" localSheetId="14">'[1]Relatório-1ª med.'!#REF!</definedName>
    <definedName name="___TT123" localSheetId="12">'[1]Relatório-1ª med.'!#REF!</definedName>
    <definedName name="___TT123" localSheetId="0">'[1]Relatório-1ª med.'!#REF!</definedName>
    <definedName name="___TT123">'[1]Relatório-1ª med.'!#REF!</definedName>
    <definedName name="___TT19" localSheetId="14">'[1]Relatório-1ª med.'!#REF!</definedName>
    <definedName name="___TT19" localSheetId="12">'[1]Relatório-1ª med.'!#REF!</definedName>
    <definedName name="___TT19" localSheetId="0">'[1]Relatório-1ª med.'!#REF!</definedName>
    <definedName name="___TT19">'[1]Relatório-1ª med.'!#REF!</definedName>
    <definedName name="___TT20" localSheetId="14">'[1]Relatório-1ª med.'!#REF!</definedName>
    <definedName name="___TT20" localSheetId="12">'[1]Relatório-1ª med.'!#REF!</definedName>
    <definedName name="___TT20" localSheetId="0">'[1]Relatório-1ª med.'!#REF!</definedName>
    <definedName name="___TT20">'[1]Relatório-1ª med.'!#REF!</definedName>
    <definedName name="___TT21" localSheetId="14">'[1]Relatório-1ª med.'!#REF!</definedName>
    <definedName name="___TT21" localSheetId="12">'[1]Relatório-1ª med.'!#REF!</definedName>
    <definedName name="___TT21" localSheetId="0">'[1]Relatório-1ª med.'!#REF!</definedName>
    <definedName name="___TT21">'[1]Relatório-1ª med.'!#REF!</definedName>
    <definedName name="___TT22" localSheetId="14">'[1]Relatório-1ª med.'!#REF!</definedName>
    <definedName name="___TT22" localSheetId="12">'[1]Relatório-1ª med.'!#REF!</definedName>
    <definedName name="___TT22" localSheetId="0">'[1]Relatório-1ª med.'!#REF!</definedName>
    <definedName name="___TT22">'[1]Relatório-1ª med.'!#REF!</definedName>
    <definedName name="___TT26" localSheetId="14">'[1]Relatório-1ª med.'!#REF!</definedName>
    <definedName name="___TT26" localSheetId="12">'[1]Relatório-1ª med.'!#REF!</definedName>
    <definedName name="___TT26" localSheetId="0">'[1]Relatório-1ª med.'!#REF!</definedName>
    <definedName name="___TT26">'[1]Relatório-1ª med.'!#REF!</definedName>
    <definedName name="___TT27" localSheetId="14">'[1]Relatório-1ª med.'!#REF!</definedName>
    <definedName name="___TT27" localSheetId="12">'[1]Relatório-1ª med.'!#REF!</definedName>
    <definedName name="___TT27" localSheetId="0">'[1]Relatório-1ª med.'!#REF!</definedName>
    <definedName name="___TT27">'[1]Relatório-1ª med.'!#REF!</definedName>
    <definedName name="___TT28" localSheetId="14">'[1]Relatório-1ª med.'!#REF!</definedName>
    <definedName name="___TT28" localSheetId="12">'[1]Relatório-1ª med.'!#REF!</definedName>
    <definedName name="___TT28" localSheetId="0">'[1]Relatório-1ª med.'!#REF!</definedName>
    <definedName name="___TT28">'[1]Relatório-1ª med.'!#REF!</definedName>
    <definedName name="___TT30" localSheetId="14">'[1]Relatório-1ª med.'!#REF!</definedName>
    <definedName name="___TT30" localSheetId="12">'[1]Relatório-1ª med.'!#REF!</definedName>
    <definedName name="___TT30" localSheetId="0">'[1]Relatório-1ª med.'!#REF!</definedName>
    <definedName name="___TT30">'[1]Relatório-1ª med.'!#REF!</definedName>
    <definedName name="___TT31" localSheetId="14">'[1]Relatório-1ª med.'!#REF!</definedName>
    <definedName name="___TT31" localSheetId="12">'[1]Relatório-1ª med.'!#REF!</definedName>
    <definedName name="___TT31" localSheetId="0">'[1]Relatório-1ª med.'!#REF!</definedName>
    <definedName name="___TT31">'[1]Relatório-1ª med.'!#REF!</definedName>
    <definedName name="___TT32" localSheetId="14">'[1]Relatório-1ª med.'!#REF!</definedName>
    <definedName name="___TT32" localSheetId="12">'[1]Relatório-1ª med.'!#REF!</definedName>
    <definedName name="___TT32" localSheetId="0">'[1]Relatório-1ª med.'!#REF!</definedName>
    <definedName name="___TT32">'[1]Relatório-1ª med.'!#REF!</definedName>
    <definedName name="___TT33" localSheetId="14">'[1]Relatório-1ª med.'!#REF!</definedName>
    <definedName name="___TT33" localSheetId="12">'[1]Relatório-1ª med.'!#REF!</definedName>
    <definedName name="___TT33" localSheetId="0">'[1]Relatório-1ª med.'!#REF!</definedName>
    <definedName name="___TT33">'[1]Relatório-1ª med.'!#REF!</definedName>
    <definedName name="___TT34" localSheetId="14">'[1]Relatório-1ª med.'!#REF!</definedName>
    <definedName name="___TT34" localSheetId="12">'[1]Relatório-1ª med.'!#REF!</definedName>
    <definedName name="___TT34" localSheetId="0">'[1]Relatório-1ª med.'!#REF!</definedName>
    <definedName name="___TT34">'[1]Relatório-1ª med.'!#REF!</definedName>
    <definedName name="___TT36" localSheetId="14">'[1]Relatório-1ª med.'!#REF!</definedName>
    <definedName name="___TT36" localSheetId="12">'[1]Relatório-1ª med.'!#REF!</definedName>
    <definedName name="___TT36" localSheetId="0">'[1]Relatório-1ª med.'!#REF!</definedName>
    <definedName name="___TT36">'[1]Relatório-1ª med.'!#REF!</definedName>
    <definedName name="___TT37" localSheetId="14">'[1]Relatório-1ª med.'!#REF!</definedName>
    <definedName name="___TT37" localSheetId="12">'[1]Relatório-1ª med.'!#REF!</definedName>
    <definedName name="___TT37" localSheetId="0">'[1]Relatório-1ª med.'!#REF!</definedName>
    <definedName name="___TT37">'[1]Relatório-1ª med.'!#REF!</definedName>
    <definedName name="___TT38" localSheetId="14">'[1]Relatório-1ª med.'!#REF!</definedName>
    <definedName name="___TT38" localSheetId="12">'[1]Relatório-1ª med.'!#REF!</definedName>
    <definedName name="___TT38" localSheetId="0">'[1]Relatório-1ª med.'!#REF!</definedName>
    <definedName name="___TT38">'[1]Relatório-1ª med.'!#REF!</definedName>
    <definedName name="___TT39" localSheetId="14">'[1]Relatório-1ª med.'!#REF!</definedName>
    <definedName name="___TT39" localSheetId="12">'[1]Relatório-1ª med.'!#REF!</definedName>
    <definedName name="___TT39" localSheetId="0">'[1]Relatório-1ª med.'!#REF!</definedName>
    <definedName name="___TT39">'[1]Relatório-1ª med.'!#REF!</definedName>
    <definedName name="___TT40" localSheetId="14">'[1]Relatório-1ª med.'!#REF!</definedName>
    <definedName name="___TT40" localSheetId="12">'[1]Relatório-1ª med.'!#REF!</definedName>
    <definedName name="___TT40" localSheetId="0">'[1]Relatório-1ª med.'!#REF!</definedName>
    <definedName name="___TT40">'[1]Relatório-1ª med.'!#REF!</definedName>
    <definedName name="___TT5" localSheetId="14">'[1]Relatório-1ª med.'!#REF!</definedName>
    <definedName name="___TT5" localSheetId="12">'[1]Relatório-1ª med.'!#REF!</definedName>
    <definedName name="___TT5" localSheetId="0">'[1]Relatório-1ª med.'!#REF!</definedName>
    <definedName name="___TT5">'[1]Relatório-1ª med.'!#REF!</definedName>
    <definedName name="___TT52" localSheetId="14">'[1]Relatório-1ª med.'!#REF!</definedName>
    <definedName name="___TT52" localSheetId="12">'[1]Relatório-1ª med.'!#REF!</definedName>
    <definedName name="___TT52" localSheetId="0">'[1]Relatório-1ª med.'!#REF!</definedName>
    <definedName name="___TT52">'[1]Relatório-1ª med.'!#REF!</definedName>
    <definedName name="___TT53" localSheetId="14">'[1]Relatório-1ª med.'!#REF!</definedName>
    <definedName name="___TT53" localSheetId="12">'[1]Relatório-1ª med.'!#REF!</definedName>
    <definedName name="___TT53" localSheetId="0">'[1]Relatório-1ª med.'!#REF!</definedName>
    <definedName name="___TT53">'[1]Relatório-1ª med.'!#REF!</definedName>
    <definedName name="___TT54" localSheetId="14">'[1]Relatório-1ª med.'!#REF!</definedName>
    <definedName name="___TT54" localSheetId="12">'[1]Relatório-1ª med.'!#REF!</definedName>
    <definedName name="___TT54" localSheetId="0">'[1]Relatório-1ª med.'!#REF!</definedName>
    <definedName name="___TT54">'[1]Relatório-1ª med.'!#REF!</definedName>
    <definedName name="___TT55" localSheetId="14">'[1]Relatório-1ª med.'!#REF!</definedName>
    <definedName name="___TT55" localSheetId="12">'[1]Relatório-1ª med.'!#REF!</definedName>
    <definedName name="___TT55" localSheetId="0">'[1]Relatório-1ª med.'!#REF!</definedName>
    <definedName name="___TT55">'[1]Relatório-1ª med.'!#REF!</definedName>
    <definedName name="___TT6" localSheetId="14">'[1]Relatório-1ª med.'!#REF!</definedName>
    <definedName name="___TT6" localSheetId="12">'[1]Relatório-1ª med.'!#REF!</definedName>
    <definedName name="___TT6" localSheetId="0">'[1]Relatório-1ª med.'!#REF!</definedName>
    <definedName name="___TT6">'[1]Relatório-1ª med.'!#REF!</definedName>
    <definedName name="___TT60" localSheetId="14">'[1]Relatório-1ª med.'!#REF!</definedName>
    <definedName name="___TT60" localSheetId="12">'[1]Relatório-1ª med.'!#REF!</definedName>
    <definedName name="___TT60" localSheetId="0">'[1]Relatório-1ª med.'!#REF!</definedName>
    <definedName name="___TT60">'[1]Relatório-1ª med.'!#REF!</definedName>
    <definedName name="___TT61" localSheetId="14">'[1]Relatório-1ª med.'!#REF!</definedName>
    <definedName name="___TT61" localSheetId="12">'[1]Relatório-1ª med.'!#REF!</definedName>
    <definedName name="___TT61" localSheetId="0">'[1]Relatório-1ª med.'!#REF!</definedName>
    <definedName name="___TT61">'[1]Relatório-1ª med.'!#REF!</definedName>
    <definedName name="___TT69" localSheetId="14">'[1]Relatório-1ª med.'!#REF!</definedName>
    <definedName name="___TT69" localSheetId="12">'[1]Relatório-1ª med.'!#REF!</definedName>
    <definedName name="___TT69" localSheetId="0">'[1]Relatório-1ª med.'!#REF!</definedName>
    <definedName name="___TT69">'[1]Relatório-1ª med.'!#REF!</definedName>
    <definedName name="___TT7" localSheetId="14">'[1]Relatório-1ª med.'!#REF!</definedName>
    <definedName name="___TT7" localSheetId="12">'[1]Relatório-1ª med.'!#REF!</definedName>
    <definedName name="___TT7" localSheetId="0">'[1]Relatório-1ª med.'!#REF!</definedName>
    <definedName name="___TT7">'[1]Relatório-1ª med.'!#REF!</definedName>
    <definedName name="___TT70" localSheetId="14">'[1]Relatório-1ª med.'!#REF!</definedName>
    <definedName name="___TT70" localSheetId="12">'[1]Relatório-1ª med.'!#REF!</definedName>
    <definedName name="___TT70" localSheetId="0">'[1]Relatório-1ª med.'!#REF!</definedName>
    <definedName name="___TT70">'[1]Relatório-1ª med.'!#REF!</definedName>
    <definedName name="___TT71" localSheetId="14">'[1]Relatório-1ª med.'!#REF!</definedName>
    <definedName name="___TT71" localSheetId="12">'[1]Relatório-1ª med.'!#REF!</definedName>
    <definedName name="___TT71" localSheetId="0">'[1]Relatório-1ª med.'!#REF!</definedName>
    <definedName name="___TT71">'[1]Relatório-1ª med.'!#REF!</definedName>
    <definedName name="___TT74" localSheetId="14">'[1]Relatório-1ª med.'!#REF!</definedName>
    <definedName name="___TT74" localSheetId="12">'[1]Relatório-1ª med.'!#REF!</definedName>
    <definedName name="___TT74" localSheetId="0">'[1]Relatório-1ª med.'!#REF!</definedName>
    <definedName name="___TT74">'[1]Relatório-1ª med.'!#REF!</definedName>
    <definedName name="___TT75" localSheetId="14">'[1]Relatório-1ª med.'!#REF!</definedName>
    <definedName name="___TT75" localSheetId="12">'[1]Relatório-1ª med.'!#REF!</definedName>
    <definedName name="___TT75" localSheetId="0">'[1]Relatório-1ª med.'!#REF!</definedName>
    <definedName name="___TT75">'[1]Relatório-1ª med.'!#REF!</definedName>
    <definedName name="___TT76" localSheetId="14">'[1]Relatório-1ª med.'!#REF!</definedName>
    <definedName name="___TT76" localSheetId="12">'[1]Relatório-1ª med.'!#REF!</definedName>
    <definedName name="___TT76" localSheetId="0">'[1]Relatório-1ª med.'!#REF!</definedName>
    <definedName name="___TT76">'[1]Relatório-1ª med.'!#REF!</definedName>
    <definedName name="___TT77" localSheetId="14">'[1]Relatório-1ª med.'!#REF!</definedName>
    <definedName name="___TT77" localSheetId="12">'[1]Relatório-1ª med.'!#REF!</definedName>
    <definedName name="___TT77" localSheetId="0">'[1]Relatório-1ª med.'!#REF!</definedName>
    <definedName name="___TT77">'[1]Relatório-1ª med.'!#REF!</definedName>
    <definedName name="___TT78" localSheetId="14">'[1]Relatório-1ª med.'!#REF!</definedName>
    <definedName name="___TT78" localSheetId="12">'[1]Relatório-1ª med.'!#REF!</definedName>
    <definedName name="___TT78" localSheetId="0">'[1]Relatório-1ª med.'!#REF!</definedName>
    <definedName name="___TT78">'[1]Relatório-1ª med.'!#REF!</definedName>
    <definedName name="___TT79" localSheetId="14">'[1]Relatório-1ª med.'!#REF!</definedName>
    <definedName name="___TT79" localSheetId="12">'[1]Relatório-1ª med.'!#REF!</definedName>
    <definedName name="___TT79" localSheetId="0">'[1]Relatório-1ª med.'!#REF!</definedName>
    <definedName name="___TT79">'[1]Relatório-1ª med.'!#REF!</definedName>
    <definedName name="___TT94" localSheetId="14">'[1]Relatório-1ª med.'!#REF!</definedName>
    <definedName name="___TT94" localSheetId="12">'[1]Relatório-1ª med.'!#REF!</definedName>
    <definedName name="___TT94" localSheetId="0">'[1]Relatório-1ª med.'!#REF!</definedName>
    <definedName name="___TT94">'[1]Relatório-1ª med.'!#REF!</definedName>
    <definedName name="___TT95" localSheetId="14">'[1]Relatório-1ª med.'!#REF!</definedName>
    <definedName name="___TT95" localSheetId="12">'[1]Relatório-1ª med.'!#REF!</definedName>
    <definedName name="___TT95" localSheetId="0">'[1]Relatório-1ª med.'!#REF!</definedName>
    <definedName name="___TT95">'[1]Relatório-1ª med.'!#REF!</definedName>
    <definedName name="___TT97" localSheetId="14">'[1]Relatório-1ª med.'!#REF!</definedName>
    <definedName name="___TT97" localSheetId="12">'[1]Relatório-1ª med.'!#REF!</definedName>
    <definedName name="___TT97" localSheetId="0">'[1]Relatório-1ª med.'!#REF!</definedName>
    <definedName name="___TT97">'[1]Relatório-1ª med.'!#REF!</definedName>
    <definedName name="__123Graph_A" hidden="1">[5]aux!$I$28:$M$28</definedName>
    <definedName name="__123Graph_AGraph1" hidden="1">[5]aux!$I$6:$M$6</definedName>
    <definedName name="__123Graph_AGraph10" hidden="1">[5]aux!$I$24:$M$24</definedName>
    <definedName name="__123Graph_AGraph11" hidden="1">[5]aux!$I$26:$M$26</definedName>
    <definedName name="__123Graph_AGraph12" hidden="1">[5]aux!$I$28:$M$28</definedName>
    <definedName name="__123Graph_AGraph2" hidden="1">[5]aux!$I$8:$M$8</definedName>
    <definedName name="__123Graph_AGraph3" hidden="1">[5]aux!$I$10:$M$10</definedName>
    <definedName name="__123Graph_AGraph4" hidden="1">[5]aux!$I$12:$M$12</definedName>
    <definedName name="__123Graph_AGraph5" hidden="1">[5]aux!$I$14:$M$14</definedName>
    <definedName name="__123Graph_AGraph6" hidden="1">[5]aux!$I$16:$M$16</definedName>
    <definedName name="__123Graph_AGraph7" hidden="1">[5]aux!$I$18:$M$18</definedName>
    <definedName name="__123Graph_AGraph8" hidden="1">[5]aux!$I$20:$M$20</definedName>
    <definedName name="__123Graph_AGraph9" hidden="1">[5]aux!$I$22:$M$22</definedName>
    <definedName name="__123Graph_B" hidden="1">[5]aux!$B$28:$F$28</definedName>
    <definedName name="__123Graph_BGraph1" hidden="1">[5]aux!$B$6:$F$6</definedName>
    <definedName name="__123Graph_BGraph10" hidden="1">[5]aux!$B$24:$F$24</definedName>
    <definedName name="__123Graph_BGraph11" hidden="1">[5]aux!$B$26:$F$26</definedName>
    <definedName name="__123Graph_BGraph12" hidden="1">[5]aux!$B$28:$F$28</definedName>
    <definedName name="__123Graph_BGraph2" hidden="1">[5]aux!$B$8:$F$8</definedName>
    <definedName name="__123Graph_BGraph3" hidden="1">[5]aux!$B$10:$F$10</definedName>
    <definedName name="__123Graph_BGraph4" hidden="1">[5]aux!$B$12:$F$12</definedName>
    <definedName name="__123Graph_BGraph5" hidden="1">[5]aux!$B$14:$F$14</definedName>
    <definedName name="__123Graph_BGraph6" hidden="1">[5]aux!$B$16:$F$16</definedName>
    <definedName name="__123Graph_BGraph7" hidden="1">[5]aux!$B$18:$F$18</definedName>
    <definedName name="__123Graph_BGraph8" hidden="1">[5]aux!$B$20:$F$20</definedName>
    <definedName name="__123Graph_BGraph9" hidden="1">[5]aux!$B$22:$F$22</definedName>
    <definedName name="__123Graph_X" hidden="1">[5]aux!$B$29:$F$29</definedName>
    <definedName name="__123Graph_XGraph1" hidden="1">[5]aux!$B$7:$F$7</definedName>
    <definedName name="__123Graph_XGraph10" hidden="1">[5]aux!$B$25:$F$25</definedName>
    <definedName name="__123Graph_XGraph11" hidden="1">[5]aux!$B$27:$F$27</definedName>
    <definedName name="__123Graph_XGraph12" hidden="1">[5]aux!$B$29:$F$29</definedName>
    <definedName name="__123Graph_XGraph2" hidden="1">[5]aux!$B$9:$F$9</definedName>
    <definedName name="__123Graph_XGraph3" hidden="1">[5]aux!$B$11:$F$11</definedName>
    <definedName name="__123Graph_XGraph4" hidden="1">[5]aux!$B$13:$F$13</definedName>
    <definedName name="__123Graph_XGraph5" hidden="1">[5]aux!$B$15:$F$15</definedName>
    <definedName name="__123Graph_XGraph6" hidden="1">[5]aux!$B$17:$F$17</definedName>
    <definedName name="__123Graph_XGraph7" hidden="1">[5]aux!$B$19:$F$19</definedName>
    <definedName name="__123Graph_XGraph8" hidden="1">[5]aux!$B$21:$F$21</definedName>
    <definedName name="__123Graph_XGraph9" hidden="1">[5]aux!$B$23:$F$23</definedName>
    <definedName name="__cab1" localSheetId="14">#REF!</definedName>
    <definedName name="__cab1" localSheetId="12">#REF!</definedName>
    <definedName name="__cab1" localSheetId="0">#REF!</definedName>
    <definedName name="__cab1">#REF!</definedName>
    <definedName name="__emp2">'[3]DMT modelo'!$AA$13</definedName>
    <definedName name="__EXT1" localSheetId="14">#REF!</definedName>
    <definedName name="__EXT1" localSheetId="12">#REF!</definedName>
    <definedName name="__EXT1" localSheetId="0">#REF!</definedName>
    <definedName name="__EXT1">#REF!</definedName>
    <definedName name="__ind100" localSheetId="14">#REF!</definedName>
    <definedName name="__ind100" localSheetId="12">#REF!</definedName>
    <definedName name="__ind100" localSheetId="0">#REF!</definedName>
    <definedName name="__ind100">#REF!</definedName>
    <definedName name="__JAZ1" localSheetId="14">#REF!</definedName>
    <definedName name="__JAZ1" localSheetId="12">#REF!</definedName>
    <definedName name="__JAZ1" localSheetId="0">#REF!</definedName>
    <definedName name="__JAZ1">#REF!</definedName>
    <definedName name="__JAZ11" localSheetId="14">#REF!</definedName>
    <definedName name="__JAZ11" localSheetId="12">#REF!</definedName>
    <definedName name="__JAZ11" localSheetId="0">#REF!</definedName>
    <definedName name="__JAZ11">#REF!</definedName>
    <definedName name="__JAZ2" localSheetId="14">#REF!</definedName>
    <definedName name="__JAZ2" localSheetId="12">#REF!</definedName>
    <definedName name="__JAZ2" localSheetId="0">#REF!</definedName>
    <definedName name="__JAZ2">#REF!</definedName>
    <definedName name="__JAZ22" localSheetId="14">#REF!</definedName>
    <definedName name="__JAZ22" localSheetId="12">#REF!</definedName>
    <definedName name="__JAZ22" localSheetId="0">#REF!</definedName>
    <definedName name="__JAZ22">#REF!</definedName>
    <definedName name="__JAZ3" localSheetId="14">#REF!</definedName>
    <definedName name="__JAZ3" localSheetId="12">#REF!</definedName>
    <definedName name="__JAZ3" localSheetId="0">#REF!</definedName>
    <definedName name="__JAZ3">#REF!</definedName>
    <definedName name="__JAZ33" localSheetId="14">#REF!</definedName>
    <definedName name="__JAZ33" localSheetId="12">#REF!</definedName>
    <definedName name="__JAZ33" localSheetId="0">#REF!</definedName>
    <definedName name="__JAZ33">#REF!</definedName>
    <definedName name="__mem2">'[4]Mat Asf'!$H$37</definedName>
    <definedName name="__oac2" localSheetId="14">#REF!</definedName>
    <definedName name="__oac2" localSheetId="12">#REF!</definedName>
    <definedName name="__oac2" localSheetId="0">#REF!</definedName>
    <definedName name="__oac2">#REF!</definedName>
    <definedName name="__RET1" localSheetId="14">#REF!</definedName>
    <definedName name="__RET1" localSheetId="12">#REF!</definedName>
    <definedName name="__RET1" localSheetId="0">#REF!</definedName>
    <definedName name="__RET1">#REF!</definedName>
    <definedName name="__tsd4" localSheetId="14">#REF!</definedName>
    <definedName name="__tsd4" localSheetId="12">#REF!</definedName>
    <definedName name="__tsd4" localSheetId="0">#REF!</definedName>
    <definedName name="__tsd4">#REF!</definedName>
    <definedName name="__TT102" localSheetId="14">'[1]Relatório-1ª med.'!#REF!</definedName>
    <definedName name="__TT102" localSheetId="12">'[1]Relatório-1ª med.'!#REF!</definedName>
    <definedName name="__TT102" localSheetId="0">'[1]Relatório-1ª med.'!#REF!</definedName>
    <definedName name="__TT102">'[1]Relatório-1ª med.'!#REF!</definedName>
    <definedName name="__TT107" localSheetId="14">'[1]Relatório-1ª med.'!#REF!</definedName>
    <definedName name="__TT107" localSheetId="12">'[1]Relatório-1ª med.'!#REF!</definedName>
    <definedName name="__TT107" localSheetId="0">'[1]Relatório-1ª med.'!#REF!</definedName>
    <definedName name="__TT107">'[1]Relatório-1ª med.'!#REF!</definedName>
    <definedName name="__TT121" localSheetId="14">'[1]Relatório-1ª med.'!#REF!</definedName>
    <definedName name="__TT121" localSheetId="12">'[1]Relatório-1ª med.'!#REF!</definedName>
    <definedName name="__TT121" localSheetId="0">'[1]Relatório-1ª med.'!#REF!</definedName>
    <definedName name="__TT121">'[1]Relatório-1ª med.'!#REF!</definedName>
    <definedName name="__TT123" localSheetId="14">'[1]Relatório-1ª med.'!#REF!</definedName>
    <definedName name="__TT123" localSheetId="12">'[1]Relatório-1ª med.'!#REF!</definedName>
    <definedName name="__TT123" localSheetId="0">'[1]Relatório-1ª med.'!#REF!</definedName>
    <definedName name="__TT123">'[1]Relatório-1ª med.'!#REF!</definedName>
    <definedName name="__TT19" localSheetId="14">'[1]Relatório-1ª med.'!#REF!</definedName>
    <definedName name="__TT19" localSheetId="12">'[1]Relatório-1ª med.'!#REF!</definedName>
    <definedName name="__TT19" localSheetId="0">'[1]Relatório-1ª med.'!#REF!</definedName>
    <definedName name="__TT19">'[1]Relatório-1ª med.'!#REF!</definedName>
    <definedName name="__TT20" localSheetId="14">'[1]Relatório-1ª med.'!#REF!</definedName>
    <definedName name="__TT20" localSheetId="12">'[1]Relatório-1ª med.'!#REF!</definedName>
    <definedName name="__TT20" localSheetId="0">'[1]Relatório-1ª med.'!#REF!</definedName>
    <definedName name="__TT20">'[1]Relatório-1ª med.'!#REF!</definedName>
    <definedName name="__TT21" localSheetId="14">'[1]Relatório-1ª med.'!#REF!</definedName>
    <definedName name="__TT21" localSheetId="12">'[1]Relatório-1ª med.'!#REF!</definedName>
    <definedName name="__TT21" localSheetId="0">'[1]Relatório-1ª med.'!#REF!</definedName>
    <definedName name="__TT21">'[1]Relatório-1ª med.'!#REF!</definedName>
    <definedName name="__TT22" localSheetId="14">'[1]Relatório-1ª med.'!#REF!</definedName>
    <definedName name="__TT22" localSheetId="12">'[1]Relatório-1ª med.'!#REF!</definedName>
    <definedName name="__TT22" localSheetId="0">'[1]Relatório-1ª med.'!#REF!</definedName>
    <definedName name="__TT22">'[1]Relatório-1ª med.'!#REF!</definedName>
    <definedName name="__TT26" localSheetId="14">'[1]Relatório-1ª med.'!#REF!</definedName>
    <definedName name="__TT26" localSheetId="12">'[1]Relatório-1ª med.'!#REF!</definedName>
    <definedName name="__TT26" localSheetId="0">'[1]Relatório-1ª med.'!#REF!</definedName>
    <definedName name="__TT26">'[1]Relatório-1ª med.'!#REF!</definedName>
    <definedName name="__TT27" localSheetId="14">'[1]Relatório-1ª med.'!#REF!</definedName>
    <definedName name="__TT27" localSheetId="12">'[1]Relatório-1ª med.'!#REF!</definedName>
    <definedName name="__TT27" localSheetId="0">'[1]Relatório-1ª med.'!#REF!</definedName>
    <definedName name="__TT27">'[1]Relatório-1ª med.'!#REF!</definedName>
    <definedName name="__TT28" localSheetId="14">'[1]Relatório-1ª med.'!#REF!</definedName>
    <definedName name="__TT28" localSheetId="12">'[1]Relatório-1ª med.'!#REF!</definedName>
    <definedName name="__TT28" localSheetId="0">'[1]Relatório-1ª med.'!#REF!</definedName>
    <definedName name="__TT28">'[1]Relatório-1ª med.'!#REF!</definedName>
    <definedName name="__TT30" localSheetId="14">'[1]Relatório-1ª med.'!#REF!</definedName>
    <definedName name="__TT30" localSheetId="12">'[1]Relatório-1ª med.'!#REF!</definedName>
    <definedName name="__TT30" localSheetId="0">'[1]Relatório-1ª med.'!#REF!</definedName>
    <definedName name="__TT30">'[1]Relatório-1ª med.'!#REF!</definedName>
    <definedName name="__TT31" localSheetId="14">'[1]Relatório-1ª med.'!#REF!</definedName>
    <definedName name="__TT31" localSheetId="12">'[1]Relatório-1ª med.'!#REF!</definedName>
    <definedName name="__TT31" localSheetId="0">'[1]Relatório-1ª med.'!#REF!</definedName>
    <definedName name="__TT31">'[1]Relatório-1ª med.'!#REF!</definedName>
    <definedName name="__TT32" localSheetId="14">'[1]Relatório-1ª med.'!#REF!</definedName>
    <definedName name="__TT32" localSheetId="12">'[1]Relatório-1ª med.'!#REF!</definedName>
    <definedName name="__TT32" localSheetId="0">'[1]Relatório-1ª med.'!#REF!</definedName>
    <definedName name="__TT32">'[1]Relatório-1ª med.'!#REF!</definedName>
    <definedName name="__TT33" localSheetId="14">'[1]Relatório-1ª med.'!#REF!</definedName>
    <definedName name="__TT33" localSheetId="12">'[1]Relatório-1ª med.'!#REF!</definedName>
    <definedName name="__TT33" localSheetId="0">'[1]Relatório-1ª med.'!#REF!</definedName>
    <definedName name="__TT33">'[1]Relatório-1ª med.'!#REF!</definedName>
    <definedName name="__TT34" localSheetId="14">'[1]Relatório-1ª med.'!#REF!</definedName>
    <definedName name="__TT34" localSheetId="12">'[1]Relatório-1ª med.'!#REF!</definedName>
    <definedName name="__TT34" localSheetId="0">'[1]Relatório-1ª med.'!#REF!</definedName>
    <definedName name="__TT34">'[1]Relatório-1ª med.'!#REF!</definedName>
    <definedName name="__TT36" localSheetId="14">'[1]Relatório-1ª med.'!#REF!</definedName>
    <definedName name="__TT36" localSheetId="12">'[1]Relatório-1ª med.'!#REF!</definedName>
    <definedName name="__TT36" localSheetId="0">'[1]Relatório-1ª med.'!#REF!</definedName>
    <definedName name="__TT36">'[1]Relatório-1ª med.'!#REF!</definedName>
    <definedName name="__TT37" localSheetId="14">'[1]Relatório-1ª med.'!#REF!</definedName>
    <definedName name="__TT37" localSheetId="12">'[1]Relatório-1ª med.'!#REF!</definedName>
    <definedName name="__TT37" localSheetId="0">'[1]Relatório-1ª med.'!#REF!</definedName>
    <definedName name="__TT37">'[1]Relatório-1ª med.'!#REF!</definedName>
    <definedName name="__TT38" localSheetId="14">'[1]Relatório-1ª med.'!#REF!</definedName>
    <definedName name="__TT38" localSheetId="12">'[1]Relatório-1ª med.'!#REF!</definedName>
    <definedName name="__TT38" localSheetId="0">'[1]Relatório-1ª med.'!#REF!</definedName>
    <definedName name="__TT38">'[1]Relatório-1ª med.'!#REF!</definedName>
    <definedName name="__TT39" localSheetId="14">'[1]Relatório-1ª med.'!#REF!</definedName>
    <definedName name="__TT39" localSheetId="12">'[1]Relatório-1ª med.'!#REF!</definedName>
    <definedName name="__TT39" localSheetId="0">'[1]Relatório-1ª med.'!#REF!</definedName>
    <definedName name="__TT39">'[1]Relatório-1ª med.'!#REF!</definedName>
    <definedName name="__TT40" localSheetId="14">'[1]Relatório-1ª med.'!#REF!</definedName>
    <definedName name="__TT40" localSheetId="12">'[1]Relatório-1ª med.'!#REF!</definedName>
    <definedName name="__TT40" localSheetId="0">'[1]Relatório-1ª med.'!#REF!</definedName>
    <definedName name="__TT40">'[1]Relatório-1ª med.'!#REF!</definedName>
    <definedName name="__TT5" localSheetId="14">'[1]Relatório-1ª med.'!#REF!</definedName>
    <definedName name="__TT5" localSheetId="12">'[1]Relatório-1ª med.'!#REF!</definedName>
    <definedName name="__TT5" localSheetId="0">'[1]Relatório-1ª med.'!#REF!</definedName>
    <definedName name="__TT5">'[1]Relatório-1ª med.'!#REF!</definedName>
    <definedName name="__TT52" localSheetId="14">'[1]Relatório-1ª med.'!#REF!</definedName>
    <definedName name="__TT52" localSheetId="12">'[1]Relatório-1ª med.'!#REF!</definedName>
    <definedName name="__TT52" localSheetId="0">'[1]Relatório-1ª med.'!#REF!</definedName>
    <definedName name="__TT52">'[1]Relatório-1ª med.'!#REF!</definedName>
    <definedName name="__TT53" localSheetId="14">'[1]Relatório-1ª med.'!#REF!</definedName>
    <definedName name="__TT53" localSheetId="12">'[1]Relatório-1ª med.'!#REF!</definedName>
    <definedName name="__TT53" localSheetId="0">'[1]Relatório-1ª med.'!#REF!</definedName>
    <definedName name="__TT53">'[1]Relatório-1ª med.'!#REF!</definedName>
    <definedName name="__TT54" localSheetId="14">'[1]Relatório-1ª med.'!#REF!</definedName>
    <definedName name="__TT54" localSheetId="12">'[1]Relatório-1ª med.'!#REF!</definedName>
    <definedName name="__TT54" localSheetId="0">'[1]Relatório-1ª med.'!#REF!</definedName>
    <definedName name="__TT54">'[1]Relatório-1ª med.'!#REF!</definedName>
    <definedName name="__TT55" localSheetId="14">'[1]Relatório-1ª med.'!#REF!</definedName>
    <definedName name="__TT55" localSheetId="12">'[1]Relatório-1ª med.'!#REF!</definedName>
    <definedName name="__TT55" localSheetId="0">'[1]Relatório-1ª med.'!#REF!</definedName>
    <definedName name="__TT55">'[1]Relatório-1ª med.'!#REF!</definedName>
    <definedName name="__TT6" localSheetId="14">'[1]Relatório-1ª med.'!#REF!</definedName>
    <definedName name="__TT6" localSheetId="12">'[1]Relatório-1ª med.'!#REF!</definedName>
    <definedName name="__TT6" localSheetId="0">'[1]Relatório-1ª med.'!#REF!</definedName>
    <definedName name="__TT6">'[1]Relatório-1ª med.'!#REF!</definedName>
    <definedName name="__TT60" localSheetId="14">'[1]Relatório-1ª med.'!#REF!</definedName>
    <definedName name="__TT60" localSheetId="12">'[1]Relatório-1ª med.'!#REF!</definedName>
    <definedName name="__TT60" localSheetId="0">'[1]Relatório-1ª med.'!#REF!</definedName>
    <definedName name="__TT60">'[1]Relatório-1ª med.'!#REF!</definedName>
    <definedName name="__TT61" localSheetId="14">'[1]Relatório-1ª med.'!#REF!</definedName>
    <definedName name="__TT61" localSheetId="12">'[1]Relatório-1ª med.'!#REF!</definedName>
    <definedName name="__TT61" localSheetId="0">'[1]Relatório-1ª med.'!#REF!</definedName>
    <definedName name="__TT61">'[1]Relatório-1ª med.'!#REF!</definedName>
    <definedName name="__TT69" localSheetId="14">'[1]Relatório-1ª med.'!#REF!</definedName>
    <definedName name="__TT69" localSheetId="12">'[1]Relatório-1ª med.'!#REF!</definedName>
    <definedName name="__TT69" localSheetId="0">'[1]Relatório-1ª med.'!#REF!</definedName>
    <definedName name="__TT69">'[1]Relatório-1ª med.'!#REF!</definedName>
    <definedName name="__TT7" localSheetId="14">'[1]Relatório-1ª med.'!#REF!</definedName>
    <definedName name="__TT7" localSheetId="12">'[1]Relatório-1ª med.'!#REF!</definedName>
    <definedName name="__TT7" localSheetId="0">'[1]Relatório-1ª med.'!#REF!</definedName>
    <definedName name="__TT7">'[1]Relatório-1ª med.'!#REF!</definedName>
    <definedName name="__TT70" localSheetId="14">'[1]Relatório-1ª med.'!#REF!</definedName>
    <definedName name="__TT70" localSheetId="12">'[1]Relatório-1ª med.'!#REF!</definedName>
    <definedName name="__TT70" localSheetId="0">'[1]Relatório-1ª med.'!#REF!</definedName>
    <definedName name="__TT70">'[1]Relatório-1ª med.'!#REF!</definedName>
    <definedName name="__TT71" localSheetId="14">'[1]Relatório-1ª med.'!#REF!</definedName>
    <definedName name="__TT71" localSheetId="12">'[1]Relatório-1ª med.'!#REF!</definedName>
    <definedName name="__TT71" localSheetId="0">'[1]Relatório-1ª med.'!#REF!</definedName>
    <definedName name="__TT71">'[1]Relatório-1ª med.'!#REF!</definedName>
    <definedName name="__TT74" localSheetId="14">'[1]Relatório-1ª med.'!#REF!</definedName>
    <definedName name="__TT74" localSheetId="12">'[1]Relatório-1ª med.'!#REF!</definedName>
    <definedName name="__TT74" localSheetId="0">'[1]Relatório-1ª med.'!#REF!</definedName>
    <definedName name="__TT74">'[1]Relatório-1ª med.'!#REF!</definedName>
    <definedName name="__TT75" localSheetId="14">'[1]Relatório-1ª med.'!#REF!</definedName>
    <definedName name="__TT75" localSheetId="12">'[1]Relatório-1ª med.'!#REF!</definedName>
    <definedName name="__TT75" localSheetId="0">'[1]Relatório-1ª med.'!#REF!</definedName>
    <definedName name="__TT75">'[1]Relatório-1ª med.'!#REF!</definedName>
    <definedName name="__TT76" localSheetId="14">'[1]Relatório-1ª med.'!#REF!</definedName>
    <definedName name="__TT76" localSheetId="12">'[1]Relatório-1ª med.'!#REF!</definedName>
    <definedName name="__TT76" localSheetId="0">'[1]Relatório-1ª med.'!#REF!</definedName>
    <definedName name="__TT76">'[1]Relatório-1ª med.'!#REF!</definedName>
    <definedName name="__TT77" localSheetId="14">'[1]Relatório-1ª med.'!#REF!</definedName>
    <definedName name="__TT77" localSheetId="12">'[1]Relatório-1ª med.'!#REF!</definedName>
    <definedName name="__TT77" localSheetId="0">'[1]Relatório-1ª med.'!#REF!</definedName>
    <definedName name="__TT77">'[1]Relatório-1ª med.'!#REF!</definedName>
    <definedName name="__TT78" localSheetId="14">'[1]Relatório-1ª med.'!#REF!</definedName>
    <definedName name="__TT78" localSheetId="12">'[1]Relatório-1ª med.'!#REF!</definedName>
    <definedName name="__TT78" localSheetId="0">'[1]Relatório-1ª med.'!#REF!</definedName>
    <definedName name="__TT78">'[1]Relatório-1ª med.'!#REF!</definedName>
    <definedName name="__TT79" localSheetId="14">'[1]Relatório-1ª med.'!#REF!</definedName>
    <definedName name="__TT79" localSheetId="12">'[1]Relatório-1ª med.'!#REF!</definedName>
    <definedName name="__TT79" localSheetId="0">'[1]Relatório-1ª med.'!#REF!</definedName>
    <definedName name="__TT79">'[1]Relatório-1ª med.'!#REF!</definedName>
    <definedName name="__TT94" localSheetId="14">'[1]Relatório-1ª med.'!#REF!</definedName>
    <definedName name="__TT94" localSheetId="12">'[1]Relatório-1ª med.'!#REF!</definedName>
    <definedName name="__TT94" localSheetId="0">'[1]Relatório-1ª med.'!#REF!</definedName>
    <definedName name="__TT94">'[1]Relatório-1ª med.'!#REF!</definedName>
    <definedName name="__TT95" localSheetId="14">'[1]Relatório-1ª med.'!#REF!</definedName>
    <definedName name="__TT95" localSheetId="12">'[1]Relatório-1ª med.'!#REF!</definedName>
    <definedName name="__TT95" localSheetId="0">'[1]Relatório-1ª med.'!#REF!</definedName>
    <definedName name="__TT95">'[1]Relatório-1ª med.'!#REF!</definedName>
    <definedName name="__TT97" localSheetId="14">'[1]Relatório-1ª med.'!#REF!</definedName>
    <definedName name="__TT97" localSheetId="12">'[1]Relatório-1ª med.'!#REF!</definedName>
    <definedName name="__TT97" localSheetId="0">'[1]Relatório-1ª med.'!#REF!</definedName>
    <definedName name="__TT97">'[1]Relatório-1ª med.'!#REF!</definedName>
    <definedName name="__xlfn_SUMIFS">NA()</definedName>
    <definedName name="_cab1" localSheetId="14">#REF!</definedName>
    <definedName name="_cab1" localSheetId="12">#REF!</definedName>
    <definedName name="_cab1" localSheetId="0">#REF!</definedName>
    <definedName name="_cab1">#REF!</definedName>
    <definedName name="_dre2" localSheetId="14">#REF!</definedName>
    <definedName name="_dre2" localSheetId="12">#REF!</definedName>
    <definedName name="_dre2" localSheetId="0">#REF!</definedName>
    <definedName name="_dre2">#REF!</definedName>
    <definedName name="_ELE1" localSheetId="14">#REF!</definedName>
    <definedName name="_ELE1" localSheetId="12">#REF!</definedName>
    <definedName name="_ELE1" localSheetId="0">#REF!</definedName>
    <definedName name="_ELE1">#REF!</definedName>
    <definedName name="_ELE2" localSheetId="14">#REF!</definedName>
    <definedName name="_ELE2" localSheetId="12">#REF!</definedName>
    <definedName name="_ELE2" localSheetId="0">#REF!</definedName>
    <definedName name="_ELE2">#REF!</definedName>
    <definedName name="_ELE3" localSheetId="14">#REF!</definedName>
    <definedName name="_ELE3" localSheetId="12">#REF!</definedName>
    <definedName name="_ELE3" localSheetId="0">#REF!</definedName>
    <definedName name="_ELE3">#REF!</definedName>
    <definedName name="_emp2">'[3]DMT modelo'!$AA$13</definedName>
    <definedName name="_EXT1" localSheetId="14">#REF!</definedName>
    <definedName name="_EXT1" localSheetId="12">#REF!</definedName>
    <definedName name="_EXT1" localSheetId="0">#REF!</definedName>
    <definedName name="_EXT1">#REF!</definedName>
    <definedName name="_xlnm._FilterDatabase" localSheetId="16" hidden="1">'COMP. SPDA '!$A$216:$H$230</definedName>
    <definedName name="_xlnm._FilterDatabase" hidden="1">[6]Orçamento!$A$13:$H$24</definedName>
    <definedName name="_ind100" localSheetId="14">#REF!</definedName>
    <definedName name="_ind100" localSheetId="12">#REF!</definedName>
    <definedName name="_ind100" localSheetId="0">#REF!</definedName>
    <definedName name="_ind100">#REF!</definedName>
    <definedName name="_JAZ1" localSheetId="14">#REF!</definedName>
    <definedName name="_JAZ1" localSheetId="12">#REF!</definedName>
    <definedName name="_JAZ1" localSheetId="0">#REF!</definedName>
    <definedName name="_JAZ1">#REF!</definedName>
    <definedName name="_JAZ11" localSheetId="14">#REF!</definedName>
    <definedName name="_JAZ11" localSheetId="12">#REF!</definedName>
    <definedName name="_JAZ11" localSheetId="0">#REF!</definedName>
    <definedName name="_JAZ11">#REF!</definedName>
    <definedName name="_JAZ2" localSheetId="14">#REF!</definedName>
    <definedName name="_JAZ2" localSheetId="12">#REF!</definedName>
    <definedName name="_JAZ2" localSheetId="0">#REF!</definedName>
    <definedName name="_JAZ2">#REF!</definedName>
    <definedName name="_JAZ22" localSheetId="14">#REF!</definedName>
    <definedName name="_JAZ22" localSheetId="12">#REF!</definedName>
    <definedName name="_JAZ22" localSheetId="0">#REF!</definedName>
    <definedName name="_JAZ22">#REF!</definedName>
    <definedName name="_JAZ3" localSheetId="14">#REF!</definedName>
    <definedName name="_JAZ3" localSheetId="12">#REF!</definedName>
    <definedName name="_JAZ3" localSheetId="0">#REF!</definedName>
    <definedName name="_JAZ3">#REF!</definedName>
    <definedName name="_JAZ33" localSheetId="14">#REF!</definedName>
    <definedName name="_JAZ33" localSheetId="12">#REF!</definedName>
    <definedName name="_JAZ33" localSheetId="0">#REF!</definedName>
    <definedName name="_JAZ33">#REF!</definedName>
    <definedName name="_mem2">'[4]Mat Asf'!$H$37</definedName>
    <definedName name="_oac2" localSheetId="14">#REF!</definedName>
    <definedName name="_oac2" localSheetId="12">#REF!</definedName>
    <definedName name="_oac2" localSheetId="0">#REF!</definedName>
    <definedName name="_oac2">#REF!</definedName>
    <definedName name="_oae2" localSheetId="14">#REF!</definedName>
    <definedName name="_oae2" localSheetId="12">#REF!</definedName>
    <definedName name="_oae2" localSheetId="0">#REF!</definedName>
    <definedName name="_oae2">#REF!</definedName>
    <definedName name="_oco2" localSheetId="14">#REF!</definedName>
    <definedName name="_oco2" localSheetId="12">#REF!</definedName>
    <definedName name="_oco2" localSheetId="0">#REF!</definedName>
    <definedName name="_oco2">#REF!</definedName>
    <definedName name="_Order1" hidden="1">255</definedName>
    <definedName name="_Order2" hidden="1">255</definedName>
    <definedName name="_pav2" localSheetId="14">#REF!</definedName>
    <definedName name="_pav2" localSheetId="12">#REF!</definedName>
    <definedName name="_pav2" localSheetId="0">#REF!</definedName>
    <definedName name="_pav2">#REF!</definedName>
    <definedName name="_RET1" localSheetId="14">#REF!</definedName>
    <definedName name="_RET1" localSheetId="12">#REF!</definedName>
    <definedName name="_RET1" localSheetId="0">#REF!</definedName>
    <definedName name="_RET1">#REF!</definedName>
    <definedName name="_sub1" localSheetId="14">#REF!</definedName>
    <definedName name="_sub1" localSheetId="12">#REF!</definedName>
    <definedName name="_sub1" localSheetId="0">#REF!</definedName>
    <definedName name="_sub1">#REF!</definedName>
    <definedName name="_sub2" localSheetId="14">#REF!</definedName>
    <definedName name="_sub2" localSheetId="12">#REF!</definedName>
    <definedName name="_sub2" localSheetId="0">#REF!</definedName>
    <definedName name="_sub2">#REF!</definedName>
    <definedName name="_sub3" localSheetId="14">#REF!</definedName>
    <definedName name="_sub3" localSheetId="12">#REF!</definedName>
    <definedName name="_sub3" localSheetId="0">#REF!</definedName>
    <definedName name="_sub3">#REF!</definedName>
    <definedName name="_sub4" localSheetId="14">#REF!</definedName>
    <definedName name="_sub4" localSheetId="12">#REF!</definedName>
    <definedName name="_sub4" localSheetId="0">#REF!</definedName>
    <definedName name="_sub4">#REF!</definedName>
    <definedName name="_ter2" localSheetId="14">#REF!</definedName>
    <definedName name="_ter2" localSheetId="12">#REF!</definedName>
    <definedName name="_ter2" localSheetId="0">#REF!</definedName>
    <definedName name="_ter2">#REF!</definedName>
    <definedName name="_tot1" localSheetId="14">#REF!</definedName>
    <definedName name="_tot1" localSheetId="12">#REF!</definedName>
    <definedName name="_tot1" localSheetId="0">#REF!</definedName>
    <definedName name="_tot1">#REF!</definedName>
    <definedName name="_tot2" localSheetId="14">#REF!</definedName>
    <definedName name="_tot2" localSheetId="12">#REF!</definedName>
    <definedName name="_tot2" localSheetId="0">#REF!</definedName>
    <definedName name="_tot2">#REF!</definedName>
    <definedName name="_tot3" localSheetId="14">#REF!</definedName>
    <definedName name="_tot3" localSheetId="12">#REF!</definedName>
    <definedName name="_tot3" localSheetId="0">#REF!</definedName>
    <definedName name="_tot3">#REF!</definedName>
    <definedName name="_tot4" localSheetId="14">#REF!</definedName>
    <definedName name="_tot4" localSheetId="12">#REF!</definedName>
    <definedName name="_tot4" localSheetId="0">#REF!</definedName>
    <definedName name="_tot4">#REF!</definedName>
    <definedName name="_tot5" localSheetId="14">#REF!</definedName>
    <definedName name="_tot5" localSheetId="12">#REF!</definedName>
    <definedName name="_tot5" localSheetId="0">#REF!</definedName>
    <definedName name="_tot5">#REF!</definedName>
    <definedName name="_tot6" localSheetId="14">#REF!</definedName>
    <definedName name="_tot6" localSheetId="12">#REF!</definedName>
    <definedName name="_tot6" localSheetId="0">#REF!</definedName>
    <definedName name="_tot6">#REF!</definedName>
    <definedName name="_tot7" localSheetId="14">#REF!</definedName>
    <definedName name="_tot7" localSheetId="12">#REF!</definedName>
    <definedName name="_tot7" localSheetId="0">#REF!</definedName>
    <definedName name="_tot7">#REF!</definedName>
    <definedName name="_tot8" localSheetId="14">#REF!</definedName>
    <definedName name="_tot8" localSheetId="12">#REF!</definedName>
    <definedName name="_tot8" localSheetId="0">#REF!</definedName>
    <definedName name="_tot8">#REF!</definedName>
    <definedName name="_tsd4" localSheetId="14">#REF!</definedName>
    <definedName name="_tsd4" localSheetId="12">#REF!</definedName>
    <definedName name="_tsd4" localSheetId="0">#REF!</definedName>
    <definedName name="_tsd4">#REF!</definedName>
    <definedName name="_TT102" localSheetId="14">'[1]Relatório-1ª med.'!#REF!</definedName>
    <definedName name="_TT102" localSheetId="12">'[1]Relatório-1ª med.'!#REF!</definedName>
    <definedName name="_TT102" localSheetId="0">'[1]Relatório-1ª med.'!#REF!</definedName>
    <definedName name="_TT102">'[1]Relatório-1ª med.'!#REF!</definedName>
    <definedName name="_TT107" localSheetId="14">'[1]Relatório-1ª med.'!#REF!</definedName>
    <definedName name="_TT107" localSheetId="12">'[1]Relatório-1ª med.'!#REF!</definedName>
    <definedName name="_TT107" localSheetId="0">'[1]Relatório-1ª med.'!#REF!</definedName>
    <definedName name="_TT107">'[1]Relatório-1ª med.'!#REF!</definedName>
    <definedName name="_TT121" localSheetId="14">'[1]Relatório-1ª med.'!#REF!</definedName>
    <definedName name="_TT121" localSheetId="12">'[1]Relatório-1ª med.'!#REF!</definedName>
    <definedName name="_TT121" localSheetId="0">'[1]Relatório-1ª med.'!#REF!</definedName>
    <definedName name="_TT121">'[1]Relatório-1ª med.'!#REF!</definedName>
    <definedName name="_TT123" localSheetId="14">'[1]Relatório-1ª med.'!#REF!</definedName>
    <definedName name="_TT123" localSheetId="12">'[1]Relatório-1ª med.'!#REF!</definedName>
    <definedName name="_TT123" localSheetId="0">'[1]Relatório-1ª med.'!#REF!</definedName>
    <definedName name="_TT123">'[1]Relatório-1ª med.'!#REF!</definedName>
    <definedName name="_TT18" localSheetId="14">[7]RELATÓRIO!#REF!</definedName>
    <definedName name="_TT18" localSheetId="12">[7]RELATÓRIO!#REF!</definedName>
    <definedName name="_TT18" localSheetId="0">[7]RELATÓRIO!#REF!</definedName>
    <definedName name="_TT18">[7]RELATÓRIO!#REF!</definedName>
    <definedName name="_TT19" localSheetId="14">'[1]Relatório-1ª med.'!#REF!</definedName>
    <definedName name="_TT19" localSheetId="12">'[1]Relatório-1ª med.'!#REF!</definedName>
    <definedName name="_TT19" localSheetId="0">'[1]Relatório-1ª med.'!#REF!</definedName>
    <definedName name="_TT19">'[1]Relatório-1ª med.'!#REF!</definedName>
    <definedName name="_TT20" localSheetId="14">'[1]Relatório-1ª med.'!#REF!</definedName>
    <definedName name="_TT20" localSheetId="12">'[1]Relatório-1ª med.'!#REF!</definedName>
    <definedName name="_TT20" localSheetId="0">'[1]Relatório-1ª med.'!#REF!</definedName>
    <definedName name="_TT20">'[1]Relatório-1ª med.'!#REF!</definedName>
    <definedName name="_TT21" localSheetId="14">'[1]Relatório-1ª med.'!#REF!</definedName>
    <definedName name="_TT21" localSheetId="12">'[1]Relatório-1ª med.'!#REF!</definedName>
    <definedName name="_TT21" localSheetId="0">'[1]Relatório-1ª med.'!#REF!</definedName>
    <definedName name="_TT21">'[1]Relatório-1ª med.'!#REF!</definedName>
    <definedName name="_TT22" localSheetId="14">'[1]Relatório-1ª med.'!#REF!</definedName>
    <definedName name="_TT22" localSheetId="12">'[1]Relatório-1ª med.'!#REF!</definedName>
    <definedName name="_TT22" localSheetId="0">'[1]Relatório-1ª med.'!#REF!</definedName>
    <definedName name="_TT22">'[1]Relatório-1ª med.'!#REF!</definedName>
    <definedName name="_TT26" localSheetId="14">'[1]Relatório-1ª med.'!#REF!</definedName>
    <definedName name="_TT26" localSheetId="12">'[1]Relatório-1ª med.'!#REF!</definedName>
    <definedName name="_TT26" localSheetId="0">'[1]Relatório-1ª med.'!#REF!</definedName>
    <definedName name="_TT26">'[1]Relatório-1ª med.'!#REF!</definedName>
    <definedName name="_TT27" localSheetId="14">'[1]Relatório-1ª med.'!#REF!</definedName>
    <definedName name="_TT27" localSheetId="12">'[1]Relatório-1ª med.'!#REF!</definedName>
    <definedName name="_TT27" localSheetId="0">'[1]Relatório-1ª med.'!#REF!</definedName>
    <definedName name="_TT27">'[1]Relatório-1ª med.'!#REF!</definedName>
    <definedName name="_TT28" localSheetId="14">'[1]Relatório-1ª med.'!#REF!</definedName>
    <definedName name="_TT28" localSheetId="12">'[1]Relatório-1ª med.'!#REF!</definedName>
    <definedName name="_TT28" localSheetId="0">'[1]Relatório-1ª med.'!#REF!</definedName>
    <definedName name="_TT28">'[1]Relatório-1ª med.'!#REF!</definedName>
    <definedName name="_TT30" localSheetId="14">'[1]Relatório-1ª med.'!#REF!</definedName>
    <definedName name="_TT30" localSheetId="12">'[1]Relatório-1ª med.'!#REF!</definedName>
    <definedName name="_TT30" localSheetId="0">'[1]Relatório-1ª med.'!#REF!</definedName>
    <definedName name="_TT30">'[1]Relatório-1ª med.'!#REF!</definedName>
    <definedName name="_TT31" localSheetId="14">'[1]Relatório-1ª med.'!#REF!</definedName>
    <definedName name="_TT31" localSheetId="12">'[1]Relatório-1ª med.'!#REF!</definedName>
    <definedName name="_TT31" localSheetId="0">'[1]Relatório-1ª med.'!#REF!</definedName>
    <definedName name="_TT31">'[1]Relatório-1ª med.'!#REF!</definedName>
    <definedName name="_TT32" localSheetId="14">'[1]Relatório-1ª med.'!#REF!</definedName>
    <definedName name="_TT32" localSheetId="12">'[1]Relatório-1ª med.'!#REF!</definedName>
    <definedName name="_TT32" localSheetId="0">'[1]Relatório-1ª med.'!#REF!</definedName>
    <definedName name="_TT32">'[1]Relatório-1ª med.'!#REF!</definedName>
    <definedName name="_TT33" localSheetId="14">'[1]Relatório-1ª med.'!#REF!</definedName>
    <definedName name="_TT33" localSheetId="12">'[1]Relatório-1ª med.'!#REF!</definedName>
    <definedName name="_TT33" localSheetId="0">'[1]Relatório-1ª med.'!#REF!</definedName>
    <definedName name="_TT33">'[1]Relatório-1ª med.'!#REF!</definedName>
    <definedName name="_TT34" localSheetId="14">'[1]Relatório-1ª med.'!#REF!</definedName>
    <definedName name="_TT34" localSheetId="12">'[1]Relatório-1ª med.'!#REF!</definedName>
    <definedName name="_TT34" localSheetId="0">'[1]Relatório-1ª med.'!#REF!</definedName>
    <definedName name="_TT34">'[1]Relatório-1ª med.'!#REF!</definedName>
    <definedName name="_TT36" localSheetId="14">'[1]Relatório-1ª med.'!#REF!</definedName>
    <definedName name="_TT36" localSheetId="12">'[1]Relatório-1ª med.'!#REF!</definedName>
    <definedName name="_TT36" localSheetId="0">'[1]Relatório-1ª med.'!#REF!</definedName>
    <definedName name="_TT36">'[1]Relatório-1ª med.'!#REF!</definedName>
    <definedName name="_TT37" localSheetId="14">'[1]Relatório-1ª med.'!#REF!</definedName>
    <definedName name="_TT37" localSheetId="12">'[1]Relatório-1ª med.'!#REF!</definedName>
    <definedName name="_TT37" localSheetId="0">'[1]Relatório-1ª med.'!#REF!</definedName>
    <definedName name="_TT37">'[1]Relatório-1ª med.'!#REF!</definedName>
    <definedName name="_TT38" localSheetId="14">'[1]Relatório-1ª med.'!#REF!</definedName>
    <definedName name="_TT38" localSheetId="12">'[1]Relatório-1ª med.'!#REF!</definedName>
    <definedName name="_TT38" localSheetId="0">'[1]Relatório-1ª med.'!#REF!</definedName>
    <definedName name="_TT38">'[1]Relatório-1ª med.'!#REF!</definedName>
    <definedName name="_TT39" localSheetId="14">'[1]Relatório-1ª med.'!#REF!</definedName>
    <definedName name="_TT39" localSheetId="12">'[1]Relatório-1ª med.'!#REF!</definedName>
    <definedName name="_TT39" localSheetId="0">'[1]Relatório-1ª med.'!#REF!</definedName>
    <definedName name="_TT39">'[1]Relatório-1ª med.'!#REF!</definedName>
    <definedName name="_TT40" localSheetId="14">'[1]Relatório-1ª med.'!#REF!</definedName>
    <definedName name="_TT40" localSheetId="12">'[1]Relatório-1ª med.'!#REF!</definedName>
    <definedName name="_TT40" localSheetId="0">'[1]Relatório-1ª med.'!#REF!</definedName>
    <definedName name="_TT40">'[1]Relatório-1ª med.'!#REF!</definedName>
    <definedName name="_TT5" localSheetId="14">'[1]Relatório-1ª med.'!#REF!</definedName>
    <definedName name="_TT5" localSheetId="12">'[1]Relatório-1ª med.'!#REF!</definedName>
    <definedName name="_TT5" localSheetId="0">'[1]Relatório-1ª med.'!#REF!</definedName>
    <definedName name="_TT5">'[1]Relatório-1ª med.'!#REF!</definedName>
    <definedName name="_TT52" localSheetId="14">'[1]Relatório-1ª med.'!#REF!</definedName>
    <definedName name="_TT52" localSheetId="12">'[1]Relatório-1ª med.'!#REF!</definedName>
    <definedName name="_TT52" localSheetId="0">'[1]Relatório-1ª med.'!#REF!</definedName>
    <definedName name="_TT52">'[1]Relatório-1ª med.'!#REF!</definedName>
    <definedName name="_TT53" localSheetId="14">'[1]Relatório-1ª med.'!#REF!</definedName>
    <definedName name="_TT53" localSheetId="12">'[1]Relatório-1ª med.'!#REF!</definedName>
    <definedName name="_TT53" localSheetId="0">'[1]Relatório-1ª med.'!#REF!</definedName>
    <definedName name="_TT53">'[1]Relatório-1ª med.'!#REF!</definedName>
    <definedName name="_TT54" localSheetId="14">'[1]Relatório-1ª med.'!#REF!</definedName>
    <definedName name="_TT54" localSheetId="12">'[1]Relatório-1ª med.'!#REF!</definedName>
    <definedName name="_TT54" localSheetId="0">'[1]Relatório-1ª med.'!#REF!</definedName>
    <definedName name="_TT54">'[1]Relatório-1ª med.'!#REF!</definedName>
    <definedName name="_TT55" localSheetId="14">'[1]Relatório-1ª med.'!#REF!</definedName>
    <definedName name="_TT55" localSheetId="12">'[1]Relatório-1ª med.'!#REF!</definedName>
    <definedName name="_TT55" localSheetId="0">'[1]Relatório-1ª med.'!#REF!</definedName>
    <definedName name="_TT55">'[1]Relatório-1ª med.'!#REF!</definedName>
    <definedName name="_TT6" localSheetId="14">'[1]Relatório-1ª med.'!#REF!</definedName>
    <definedName name="_TT6" localSheetId="12">'[1]Relatório-1ª med.'!#REF!</definedName>
    <definedName name="_TT6" localSheetId="0">'[1]Relatório-1ª med.'!#REF!</definedName>
    <definedName name="_TT6">'[1]Relatório-1ª med.'!#REF!</definedName>
    <definedName name="_TT60" localSheetId="14">'[1]Relatório-1ª med.'!#REF!</definedName>
    <definedName name="_TT60" localSheetId="12">'[1]Relatório-1ª med.'!#REF!</definedName>
    <definedName name="_TT60" localSheetId="0">'[1]Relatório-1ª med.'!#REF!</definedName>
    <definedName name="_TT60">'[1]Relatório-1ª med.'!#REF!</definedName>
    <definedName name="_TT61" localSheetId="14">'[1]Relatório-1ª med.'!#REF!</definedName>
    <definedName name="_TT61" localSheetId="12">'[1]Relatório-1ª med.'!#REF!</definedName>
    <definedName name="_TT61" localSheetId="0">'[1]Relatório-1ª med.'!#REF!</definedName>
    <definedName name="_TT61">'[1]Relatório-1ª med.'!#REF!</definedName>
    <definedName name="_TT69" localSheetId="14">'[1]Relatório-1ª med.'!#REF!</definedName>
    <definedName name="_TT69" localSheetId="12">'[1]Relatório-1ª med.'!#REF!</definedName>
    <definedName name="_TT69" localSheetId="0">'[1]Relatório-1ª med.'!#REF!</definedName>
    <definedName name="_TT69">'[1]Relatório-1ª med.'!#REF!</definedName>
    <definedName name="_TT7" localSheetId="14">'[1]Relatório-1ª med.'!#REF!</definedName>
    <definedName name="_TT7" localSheetId="12">'[1]Relatório-1ª med.'!#REF!</definedName>
    <definedName name="_TT7" localSheetId="0">'[1]Relatório-1ª med.'!#REF!</definedName>
    <definedName name="_TT7">'[1]Relatório-1ª med.'!#REF!</definedName>
    <definedName name="_TT70" localSheetId="14">'[1]Relatório-1ª med.'!#REF!</definedName>
    <definedName name="_TT70" localSheetId="12">'[1]Relatório-1ª med.'!#REF!</definedName>
    <definedName name="_TT70" localSheetId="0">'[1]Relatório-1ª med.'!#REF!</definedName>
    <definedName name="_TT70">'[1]Relatório-1ª med.'!#REF!</definedName>
    <definedName name="_TT71" localSheetId="14">'[1]Relatório-1ª med.'!#REF!</definedName>
    <definedName name="_TT71" localSheetId="12">'[1]Relatório-1ª med.'!#REF!</definedName>
    <definedName name="_TT71" localSheetId="0">'[1]Relatório-1ª med.'!#REF!</definedName>
    <definedName name="_TT71">'[1]Relatório-1ª med.'!#REF!</definedName>
    <definedName name="_TT74" localSheetId="14">'[1]Relatório-1ª med.'!#REF!</definedName>
    <definedName name="_TT74" localSheetId="12">'[1]Relatório-1ª med.'!#REF!</definedName>
    <definedName name="_TT74" localSheetId="0">'[1]Relatório-1ª med.'!#REF!</definedName>
    <definedName name="_TT74">'[1]Relatório-1ª med.'!#REF!</definedName>
    <definedName name="_TT75" localSheetId="14">'[1]Relatório-1ª med.'!#REF!</definedName>
    <definedName name="_TT75" localSheetId="12">'[1]Relatório-1ª med.'!#REF!</definedName>
    <definedName name="_TT75" localSheetId="0">'[1]Relatório-1ª med.'!#REF!</definedName>
    <definedName name="_TT75">'[1]Relatório-1ª med.'!#REF!</definedName>
    <definedName name="_TT76" localSheetId="14">'[1]Relatório-1ª med.'!#REF!</definedName>
    <definedName name="_TT76" localSheetId="12">'[1]Relatório-1ª med.'!#REF!</definedName>
    <definedName name="_TT76" localSheetId="0">'[1]Relatório-1ª med.'!#REF!</definedName>
    <definedName name="_TT76">'[1]Relatório-1ª med.'!#REF!</definedName>
    <definedName name="_TT77" localSheetId="14">'[1]Relatório-1ª med.'!#REF!</definedName>
    <definedName name="_TT77" localSheetId="12">'[1]Relatório-1ª med.'!#REF!</definedName>
    <definedName name="_TT77" localSheetId="0">'[1]Relatório-1ª med.'!#REF!</definedName>
    <definedName name="_TT77">'[1]Relatório-1ª med.'!#REF!</definedName>
    <definedName name="_TT78" localSheetId="14">'[1]Relatório-1ª med.'!#REF!</definedName>
    <definedName name="_TT78" localSheetId="12">'[1]Relatório-1ª med.'!#REF!</definedName>
    <definedName name="_TT78" localSheetId="0">'[1]Relatório-1ª med.'!#REF!</definedName>
    <definedName name="_TT78">'[1]Relatório-1ª med.'!#REF!</definedName>
    <definedName name="_TT79" localSheetId="14">'[1]Relatório-1ª med.'!#REF!</definedName>
    <definedName name="_TT79" localSheetId="12">'[1]Relatório-1ª med.'!#REF!</definedName>
    <definedName name="_TT79" localSheetId="0">'[1]Relatório-1ª med.'!#REF!</definedName>
    <definedName name="_TT79">'[1]Relatório-1ª med.'!#REF!</definedName>
    <definedName name="_TT94" localSheetId="14">'[1]Relatório-1ª med.'!#REF!</definedName>
    <definedName name="_TT94" localSheetId="12">'[1]Relatório-1ª med.'!#REF!</definedName>
    <definedName name="_TT94" localSheetId="0">'[1]Relatório-1ª med.'!#REF!</definedName>
    <definedName name="_TT94">'[1]Relatório-1ª med.'!#REF!</definedName>
    <definedName name="_TT95" localSheetId="14">'[1]Relatório-1ª med.'!#REF!</definedName>
    <definedName name="_TT95" localSheetId="12">'[1]Relatório-1ª med.'!#REF!</definedName>
    <definedName name="_TT95" localSheetId="0">'[1]Relatório-1ª med.'!#REF!</definedName>
    <definedName name="_TT95">'[1]Relatório-1ª med.'!#REF!</definedName>
    <definedName name="_TT97" localSheetId="14">'[1]Relatório-1ª med.'!#REF!</definedName>
    <definedName name="_TT97" localSheetId="12">'[1]Relatório-1ª med.'!#REF!</definedName>
    <definedName name="_TT97" localSheetId="0">'[1]Relatório-1ª med.'!#REF!</definedName>
    <definedName name="_TT97">'[1]Relatório-1ª med.'!#REF!</definedName>
    <definedName name="a" localSheetId="6" hidden="1">{#N/A,#N/A,FALSE,"MO (2)"}</definedName>
    <definedName name="a" localSheetId="12" hidden="1">{#N/A,#N/A,FALSE,"MO (2)"}</definedName>
    <definedName name="a" hidden="1">{#N/A,#N/A,FALSE,"MO (2)"}</definedName>
    <definedName name="AA" localSheetId="14">#REF!</definedName>
    <definedName name="AA" localSheetId="12">#REF!</definedName>
    <definedName name="AA" localSheetId="0">#REF!</definedName>
    <definedName name="AA">#REF!</definedName>
    <definedName name="AAAA" localSheetId="14">'[1]Relatório-1ª med.'!#REF!</definedName>
    <definedName name="AAAA" localSheetId="12">'[1]Relatório-1ª med.'!#REF!</definedName>
    <definedName name="AAAA" localSheetId="0">'[1]Relatório-1ª med.'!#REF!</definedName>
    <definedName name="AAAA">'[1]Relatório-1ª med.'!#REF!</definedName>
    <definedName name="AAAAA" localSheetId="14">#REF!</definedName>
    <definedName name="AAAAA" localSheetId="12">#REF!</definedName>
    <definedName name="AAAAA" localSheetId="0">#REF!</definedName>
    <definedName name="AAAAA">#REF!</definedName>
    <definedName name="ABCD23" localSheetId="14">'[1]Relatório-1ª med.'!#REF!</definedName>
    <definedName name="ABCD23" localSheetId="12">'[1]Relatório-1ª med.'!#REF!</definedName>
    <definedName name="ABCD23" localSheetId="0">'[1]Relatório-1ª med.'!#REF!</definedName>
    <definedName name="ABCD23">'[1]Relatório-1ª med.'!#REF!</definedName>
    <definedName name="ACADGDDJSDJSBDJSJFSF" localSheetId="14">'[1]Relatório-1ª med.'!#REF!</definedName>
    <definedName name="ACADGDDJSDJSBDJSJFSF" localSheetId="12">'[1]Relatório-1ª med.'!#REF!</definedName>
    <definedName name="ACADGDDJSDJSBDJSJFSF" localSheetId="0">'[1]Relatório-1ª med.'!#REF!</definedName>
    <definedName name="ACADGDDJSDJSBDJSJFSF">'[1]Relatório-1ª med.'!#REF!</definedName>
    <definedName name="AÇO_CA_50" localSheetId="14">#REF!</definedName>
    <definedName name="AÇO_CA_50" localSheetId="12">#REF!</definedName>
    <definedName name="AÇO_CA_50" localSheetId="0">#REF!</definedName>
    <definedName name="AÇO_CA_50">#REF!</definedName>
    <definedName name="aditivo" localSheetId="14">#REF!</definedName>
    <definedName name="aditivo" localSheetId="12">#REF!</definedName>
    <definedName name="aditivo" localSheetId="0">#REF!</definedName>
    <definedName name="aditivo">#REF!</definedName>
    <definedName name="AGREGADO" localSheetId="14">#REF!</definedName>
    <definedName name="AGREGADO" localSheetId="12">#REF!</definedName>
    <definedName name="AGREGADO" localSheetId="0">#REF!</definedName>
    <definedName name="AGREGADO">#REF!</definedName>
    <definedName name="AJ" localSheetId="14">#REF!</definedName>
    <definedName name="AJ" localSheetId="12">#REF!</definedName>
    <definedName name="AJ" localSheetId="0">#REF!</definedName>
    <definedName name="AJ">#REF!</definedName>
    <definedName name="AJA" localSheetId="14">#REF!</definedName>
    <definedName name="AJA" localSheetId="12">#REF!</definedName>
    <definedName name="AJA" localSheetId="0">#REF!</definedName>
    <definedName name="AJA">#REF!</definedName>
    <definedName name="Alvenaria_vedação" localSheetId="14">#REF!</definedName>
    <definedName name="Alvenaria_vedação" localSheetId="12">#REF!</definedName>
    <definedName name="Alvenaria_vedação" localSheetId="0">#REF!</definedName>
    <definedName name="Alvenaria_vedação">#REF!</definedName>
    <definedName name="AND" localSheetId="14">#REF!</definedName>
    <definedName name="AND" localSheetId="12">#REF!</definedName>
    <definedName name="AND" localSheetId="0">#REF!</definedName>
    <definedName name="AND">#REF!</definedName>
    <definedName name="ant" localSheetId="6" hidden="1">{#N/A,#N/A,FALSE,"MO (2)"}</definedName>
    <definedName name="ant" localSheetId="5" hidden="1">{#N/A,#N/A,FALSE,"MO (2)"}</definedName>
    <definedName name="ant" localSheetId="12" hidden="1">{#N/A,#N/A,FALSE,"MO (2)"}</definedName>
    <definedName name="ant" hidden="1">{#N/A,#N/A,FALSE,"MO (2)"}</definedName>
    <definedName name="ant_1" localSheetId="6" hidden="1">{#N/A,#N/A,FALSE,"MO (2)"}</definedName>
    <definedName name="ant_1" localSheetId="5" hidden="1">{#N/A,#N/A,FALSE,"MO (2)"}</definedName>
    <definedName name="ant_1" localSheetId="12" hidden="1">{#N/A,#N/A,FALSE,"MO (2)"}</definedName>
    <definedName name="ant_1" hidden="1">{#N/A,#N/A,FALSE,"MO (2)"}</definedName>
    <definedName name="area_base" localSheetId="14">#REF!</definedName>
    <definedName name="area_base" localSheetId="12">#REF!</definedName>
    <definedName name="area_base" localSheetId="0">#REF!</definedName>
    <definedName name="area_base">#REF!</definedName>
    <definedName name="_xlnm.Extract" localSheetId="14">#REF!</definedName>
    <definedName name="_xlnm.Extract" localSheetId="12">#REF!</definedName>
    <definedName name="_xlnm.Extract" localSheetId="0">#REF!</definedName>
    <definedName name="_xlnm.Extract">#REF!</definedName>
    <definedName name="_xlnm.Print_Area" localSheetId="15">'ACADEMIA DA 3 IDADE '!$B$2:$G$241</definedName>
    <definedName name="_xlnm.Print_Area" localSheetId="23">'BDI '!$C$4:$J$43</definedName>
    <definedName name="_xlnm.Print_Area" localSheetId="24">'BDI DIF'!$E$4:$L$39</definedName>
    <definedName name="_xlnm.Print_Area" localSheetId="14">'COMP. ACAD CEF'!$B$2:$G$51</definedName>
    <definedName name="_xlnm.Print_Area" localSheetId="10">'COMP. ELETRICO '!$B$2:$G$163</definedName>
    <definedName name="_xlnm.Print_Area" localSheetId="9">'COMP. HIDRO'!$B$4:$G$36</definedName>
    <definedName name="_xlnm.Print_Area" localSheetId="19">'COMP. INC'!$B$5:$G$30</definedName>
    <definedName name="_xlnm.Print_Area" localSheetId="18">'COMP. IP'!$B$5:$G$758</definedName>
    <definedName name="_xlnm.Print_Area" localSheetId="17">'COMP. LOG'!$B$5:$G$1432</definedName>
    <definedName name="_xlnm.Print_Area" localSheetId="11">'COMP. PAISAGISMO'!$B$2:$G$102</definedName>
    <definedName name="_xlnm.Print_Area" localSheetId="16">'COMP. SPDA '!$B$5:$G$863</definedName>
    <definedName name="_xlnm.Print_Area" localSheetId="7">'COMPOSIÇÃO CIVIL'!$B$2:$G$163</definedName>
    <definedName name="_xlnm.Print_Area" localSheetId="8">'COMPOSIÇÃO ESTRUTURAL'!$B$2:$G$53</definedName>
    <definedName name="_xlnm.Print_Area" localSheetId="22">CRONOGRAMA!$C$2:$AD$58</definedName>
    <definedName name="_xlnm.Print_Area" localSheetId="21">'CRONOGRAMA PLE'!$C$2:$AD$82</definedName>
    <definedName name="_xlnm.Print_Area" localSheetId="2">'DECL. DE RESP.'!$B$2:$I$47</definedName>
    <definedName name="_xlnm.Print_Area" localSheetId="25">'ENCARGOS SOCIAIS'!$C$2:$H$46</definedName>
    <definedName name="_xlnm.Print_Area" localSheetId="6">'M.C PISO'!$C$2:$J$50</definedName>
    <definedName name="_xlnm.Print_Area" localSheetId="20">'MEM. DE CALCULO'!$B$2:$F$266</definedName>
    <definedName name="_xlnm.Print_Area" localSheetId="5">Mobilização_Desmobilização!$B$1:$O$35</definedName>
    <definedName name="_xlnm.Print_Area" localSheetId="4">'ORÇAMENTO '!$F$4:$M$371</definedName>
    <definedName name="_xlnm.Print_Area" localSheetId="13">'PLAYGROUND '!$B$2:$G$252</definedName>
    <definedName name="_xlnm.Print_Area" localSheetId="12">'PLAYGROUND  (2)'!$B$2:$G$245</definedName>
    <definedName name="_xlnm.Print_Area" localSheetId="1">QCI!$B$2:$F$15</definedName>
    <definedName name="_xlnm.Print_Area" localSheetId="3">RESUMO!$B$2:$I$83</definedName>
    <definedName name="_xlnm.Print_Area" localSheetId="0">'RESUMO (2)'!$B$2:$I$47</definedName>
    <definedName name="_xlnm.Print_Area">#REF!</definedName>
    <definedName name="AREA_IMPRI" localSheetId="14">#REF!</definedName>
    <definedName name="AREA_IMPRI" localSheetId="12">#REF!</definedName>
    <definedName name="AREA_IMPRI" localSheetId="0">#REF!</definedName>
    <definedName name="AREA_IMPRI">#REF!</definedName>
    <definedName name="area_sub_base" localSheetId="14">#REF!</definedName>
    <definedName name="area_sub_base" localSheetId="12">#REF!</definedName>
    <definedName name="area_sub_base" localSheetId="0">#REF!</definedName>
    <definedName name="area_sub_base">#REF!</definedName>
    <definedName name="ARGAMASSA10">'[8]QUADRO 08 - COMPOSIÇÕES'!$H$715</definedName>
    <definedName name="ARGAMASSA10S">'[8]QUADRO 08 - COMPOSIÇÕES'!$H$713</definedName>
    <definedName name="as" localSheetId="12" hidden="1">{#N/A,#N/A,FALSE,"MO (2)"}</definedName>
    <definedName name="as" hidden="1">{#N/A,#N/A,FALSE,"MO (2)"}</definedName>
    <definedName name="ASSEN_TUBO_EMISS" localSheetId="14">#REF!</definedName>
    <definedName name="ASSEN_TUBO_EMISS" localSheetId="12">#REF!</definedName>
    <definedName name="ASSEN_TUBO_EMISS" localSheetId="0">#REF!</definedName>
    <definedName name="ASSEN_TUBO_EMISS">#REF!</definedName>
    <definedName name="ASSEN_TUBO_EMISS2" localSheetId="14">#REF!</definedName>
    <definedName name="ASSEN_TUBO_EMISS2" localSheetId="12">#REF!</definedName>
    <definedName name="ASSEN_TUBO_EMISS2" localSheetId="0">#REF!</definedName>
    <definedName name="ASSEN_TUBO_EMISS2">#REF!</definedName>
    <definedName name="ASSENT_EMISS3_S" localSheetId="14">#REF!</definedName>
    <definedName name="ASSENT_EMISS3_S" localSheetId="12">#REF!</definedName>
    <definedName name="ASSENT_EMISS3_S" localSheetId="0">#REF!</definedName>
    <definedName name="ASSENT_EMISS3_S">#REF!</definedName>
    <definedName name="ASSENT_TUBO" localSheetId="14">#REF!</definedName>
    <definedName name="ASSENT_TUBO" localSheetId="12">#REF!</definedName>
    <definedName name="ASSENT_TUBO" localSheetId="0">#REF!</definedName>
    <definedName name="ASSENT_TUBO">#REF!</definedName>
    <definedName name="bacia16" localSheetId="14">#REF!</definedName>
    <definedName name="bacia16" localSheetId="12">#REF!</definedName>
    <definedName name="bacia16" localSheetId="0">#REF!</definedName>
    <definedName name="bacia16">#REF!</definedName>
    <definedName name="_xlnm.Database" localSheetId="14">#REF!</definedName>
    <definedName name="_xlnm.Database" localSheetId="12">#REF!</definedName>
    <definedName name="_xlnm.Database" localSheetId="0">#REF!</definedName>
    <definedName name="_xlnm.Database">#REF!</definedName>
    <definedName name="BDI" localSheetId="14">#REF!</definedName>
    <definedName name="BDI" localSheetId="12">#REF!</definedName>
    <definedName name="BDI" localSheetId="0">#REF!</definedName>
    <definedName name="BDI">#REF!</definedName>
    <definedName name="BL_ANC_EMISS3_S" localSheetId="14">#REF!</definedName>
    <definedName name="BL_ANC_EMISS3_S" localSheetId="12">#REF!</definedName>
    <definedName name="BL_ANC_EMISS3_S" localSheetId="0">#REF!</definedName>
    <definedName name="BL_ANC_EMISS3_S">#REF!</definedName>
    <definedName name="BL_ANCO_EMISS2" localSheetId="14">#REF!</definedName>
    <definedName name="BL_ANCO_EMISS2" localSheetId="12">#REF!</definedName>
    <definedName name="BL_ANCO_EMISS2" localSheetId="0">#REF!</definedName>
    <definedName name="BL_ANCO_EMISS2">#REF!</definedName>
    <definedName name="BLOCO_ANCOR_EMISS" localSheetId="14">#REF!</definedName>
    <definedName name="BLOCO_ANCOR_EMISS" localSheetId="12">#REF!</definedName>
    <definedName name="BLOCO_ANCOR_EMISS" localSheetId="0">#REF!</definedName>
    <definedName name="BLOCO_ANCOR_EMISS">#REF!</definedName>
    <definedName name="BONI" localSheetId="14">#REF!</definedName>
    <definedName name="BONI" localSheetId="12">#REF!</definedName>
    <definedName name="BONI" localSheetId="0">#REF!</definedName>
    <definedName name="BONI">#REF!</definedName>
    <definedName name="bueiro" localSheetId="12" hidden="1">{#N/A,#N/A,FALSE,"MO (2)"}</definedName>
    <definedName name="bueiro" hidden="1">{#N/A,#N/A,FALSE,"MO (2)"}</definedName>
    <definedName name="c.drena" localSheetId="14">#REF!</definedName>
    <definedName name="c.drena" localSheetId="12">#REF!</definedName>
    <definedName name="c.drena" localSheetId="0">#REF!</definedName>
    <definedName name="c.drena">#REF!</definedName>
    <definedName name="cab" localSheetId="14">#REF!</definedName>
    <definedName name="cab" localSheetId="12">#REF!</definedName>
    <definedName name="cab" localSheetId="0">#REF!</definedName>
    <definedName name="cab">#REF!</definedName>
    <definedName name="CAB_ATERRO" localSheetId="14">#REF!</definedName>
    <definedName name="CAB_ATERRO" localSheetId="12">#REF!</definedName>
    <definedName name="CAB_ATERRO" localSheetId="0">#REF!</definedName>
    <definedName name="CAB_ATERRO">#REF!</definedName>
    <definedName name="cab_cortes" localSheetId="14">#REF!</definedName>
    <definedName name="cab_cortes" localSheetId="12">#REF!</definedName>
    <definedName name="cab_cortes" localSheetId="0">#REF!</definedName>
    <definedName name="cab_cortes">#REF!</definedName>
    <definedName name="cab_dmt" localSheetId="14">#REF!</definedName>
    <definedName name="cab_dmt" localSheetId="12">#REF!</definedName>
    <definedName name="cab_dmt" localSheetId="0">#REF!</definedName>
    <definedName name="cab_dmt">#REF!</definedName>
    <definedName name="cab_limpeza" localSheetId="14">#REF!</definedName>
    <definedName name="cab_limpeza" localSheetId="12">#REF!</definedName>
    <definedName name="cab_limpeza" localSheetId="0">#REF!</definedName>
    <definedName name="cab_limpeza">#REF!</definedName>
    <definedName name="CAB_PLANO" localSheetId="14">#REF!</definedName>
    <definedName name="CAB_PLANO" localSheetId="12">#REF!</definedName>
    <definedName name="CAB_PLANO" localSheetId="0">#REF!</definedName>
    <definedName name="CAB_PLANO">#REF!</definedName>
    <definedName name="cab_pmf" localSheetId="14">#REF!</definedName>
    <definedName name="cab_pmf" localSheetId="12">#REF!</definedName>
    <definedName name="cab_pmf" localSheetId="0">#REF!</definedName>
    <definedName name="cab_pmf">#REF!</definedName>
    <definedName name="cabeca" localSheetId="14">#REF!</definedName>
    <definedName name="cabeca" localSheetId="12">#REF!</definedName>
    <definedName name="cabeca" localSheetId="0">#REF!</definedName>
    <definedName name="cabeca">#REF!</definedName>
    <definedName name="CABEÇA" localSheetId="14">#REF!</definedName>
    <definedName name="CABEÇA" localSheetId="12">#REF!</definedName>
    <definedName name="CABEÇA" localSheetId="0">#REF!</definedName>
    <definedName name="CABEÇA">#REF!</definedName>
    <definedName name="cabeca1" localSheetId="14">#REF!</definedName>
    <definedName name="cabeca1" localSheetId="12">#REF!</definedName>
    <definedName name="cabeca1" localSheetId="0">#REF!</definedName>
    <definedName name="cabeca1">#REF!</definedName>
    <definedName name="cabeçalho" localSheetId="14">#REF!</definedName>
    <definedName name="cabeçalho" localSheetId="12">#REF!</definedName>
    <definedName name="cabeçalho" localSheetId="0">#REF!</definedName>
    <definedName name="cabeçalho">#REF!</definedName>
    <definedName name="cabeçalho1" localSheetId="14">#REF!</definedName>
    <definedName name="cabeçalho1" localSheetId="12">#REF!</definedName>
    <definedName name="cabeçalho1" localSheetId="0">#REF!</definedName>
    <definedName name="cabeçalho1">#REF!</definedName>
    <definedName name="cabmeio" localSheetId="14">#REF!</definedName>
    <definedName name="cabmeio" localSheetId="12">#REF!</definedName>
    <definedName name="cabmeio" localSheetId="0">#REF!</definedName>
    <definedName name="cabmeio">#REF!</definedName>
    <definedName name="CAD_EMISS3_S" localSheetId="14">#REF!</definedName>
    <definedName name="CAD_EMISS3_S" localSheetId="12">#REF!</definedName>
    <definedName name="CAD_EMISS3_S" localSheetId="0">#REF!</definedName>
    <definedName name="CAD_EMISS3_S">#REF!</definedName>
    <definedName name="CADASTRO" localSheetId="14">#REF!</definedName>
    <definedName name="CADASTRO" localSheetId="12">#REF!</definedName>
    <definedName name="CADASTRO" localSheetId="0">#REF!</definedName>
    <definedName name="CADASTRO">#REF!</definedName>
    <definedName name="CADASTRO_EMISS" localSheetId="14">#REF!</definedName>
    <definedName name="CADASTRO_EMISS" localSheetId="12">#REF!</definedName>
    <definedName name="CADASTRO_EMISS" localSheetId="0">#REF!</definedName>
    <definedName name="CADASTRO_EMISS">#REF!</definedName>
    <definedName name="CADASTRO_EMISS2" localSheetId="14">#REF!</definedName>
    <definedName name="CADASTRO_EMISS2" localSheetId="12">#REF!</definedName>
    <definedName name="CADASTRO_EMISS2" localSheetId="0">#REF!</definedName>
    <definedName name="CADASTRO_EMISS2">#REF!</definedName>
    <definedName name="CADASTRO_REDE_COL" localSheetId="14">#REF!</definedName>
    <definedName name="CADASTRO_REDE_COL" localSheetId="12">#REF!</definedName>
    <definedName name="CADASTRO_REDE_COL" localSheetId="0">#REF!</definedName>
    <definedName name="CADASTRO_REDE_COL">#REF!</definedName>
    <definedName name="caixa">'[2]RESUMO-DVOP'!$C$36</definedName>
    <definedName name="CAIXAS" localSheetId="14">#REF!</definedName>
    <definedName name="CAIXAS" localSheetId="12">#REF!</definedName>
    <definedName name="CAIXAS" localSheetId="0">#REF!</definedName>
    <definedName name="CAIXAS">#REF!</definedName>
    <definedName name="CAIXAS_EMISS3_S" localSheetId="14">#REF!</definedName>
    <definedName name="CAIXAS_EMISS3_S" localSheetId="12">#REF!</definedName>
    <definedName name="CAIXAS_EMISS3_S" localSheetId="0">#REF!</definedName>
    <definedName name="CAIXAS_EMISS3_S">#REF!</definedName>
    <definedName name="Camada_brita" localSheetId="14">#REF!</definedName>
    <definedName name="Camada_brita" localSheetId="12">#REF!</definedName>
    <definedName name="Camada_brita" localSheetId="0">#REF!</definedName>
    <definedName name="Camada_brita">#REF!</definedName>
    <definedName name="Camada_impermeabilizadora" localSheetId="14">#REF!</definedName>
    <definedName name="Camada_impermeabilizadora" localSheetId="12">#REF!</definedName>
    <definedName name="Camada_impermeabilizadora" localSheetId="0">#REF!</definedName>
    <definedName name="Camada_impermeabilizadora">#REF!</definedName>
    <definedName name="CAMPANARIO" localSheetId="14">'[9]UTR 2'!#REF!</definedName>
    <definedName name="CAMPANARIO" localSheetId="12">'[9]UTR 2'!#REF!</definedName>
    <definedName name="CAMPANARIO" localSheetId="0">'[9]UTR 2'!#REF!</definedName>
    <definedName name="CAMPANARIO">'[9]UTR 2'!#REF!</definedName>
    <definedName name="CANTEIRO_DE_OBRAS">[10]CANT_OBRAS!$H$8</definedName>
    <definedName name="CANTEIRO_OBRAS" localSheetId="14">#REF!</definedName>
    <definedName name="CANTEIRO_OBRAS" localSheetId="12">#REF!</definedName>
    <definedName name="CANTEIRO_OBRAS" localSheetId="0">#REF!</definedName>
    <definedName name="CANTEIRO_OBRAS">#REF!</definedName>
    <definedName name="cap">[2]RELATÓRIO!$U$31</definedName>
    <definedName name="cap_20" localSheetId="14">#REF!</definedName>
    <definedName name="cap_20" localSheetId="12">#REF!</definedName>
    <definedName name="cap_20" localSheetId="0">#REF!</definedName>
    <definedName name="cap_20">#REF!</definedName>
    <definedName name="cbuq" localSheetId="14">#REF!</definedName>
    <definedName name="cbuq" localSheetId="12">#REF!</definedName>
    <definedName name="cbuq" localSheetId="0">#REF!</definedName>
    <definedName name="cbuq">#REF!</definedName>
    <definedName name="cesar" localSheetId="14">#REF!</definedName>
    <definedName name="cesar" localSheetId="12">#REF!</definedName>
    <definedName name="cesar" localSheetId="0">#REF!</definedName>
    <definedName name="cesar">#REF!</definedName>
    <definedName name="Chapisco" localSheetId="14">#REF!</definedName>
    <definedName name="Chapisco" localSheetId="12">#REF!</definedName>
    <definedName name="Chapisco" localSheetId="0">#REF!</definedName>
    <definedName name="Chapisco">#REF!</definedName>
    <definedName name="CM_30" localSheetId="14">#REF!</definedName>
    <definedName name="CM_30" localSheetId="12">#REF!</definedName>
    <definedName name="CM_30" localSheetId="0">#REF!</definedName>
    <definedName name="CM_30">#REF!</definedName>
    <definedName name="Cobertura" localSheetId="14">#REF!</definedName>
    <definedName name="Cobertura" localSheetId="12">#REF!</definedName>
    <definedName name="Cobertura" localSheetId="0">#REF!</definedName>
    <definedName name="Cobertura">#REF!</definedName>
    <definedName name="Cobertura_canal" localSheetId="14">#REF!</definedName>
    <definedName name="Cobertura_canal" localSheetId="12">#REF!</definedName>
    <definedName name="Cobertura_canal" localSheetId="0">#REF!</definedName>
    <definedName name="Cobertura_canal">#REF!</definedName>
    <definedName name="Colchão" localSheetId="14">#REF!</definedName>
    <definedName name="Colchão" localSheetId="12">#REF!</definedName>
    <definedName name="Colchão" localSheetId="0">#REF!</definedName>
    <definedName name="Colchão">#REF!</definedName>
    <definedName name="CONCRETO">'[8]QUADRO 08 - COMPOSIÇÕES'!$H$129</definedName>
    <definedName name="Conser" localSheetId="14">#REF!</definedName>
    <definedName name="Conser" localSheetId="12">#REF!</definedName>
    <definedName name="Conser" localSheetId="0">#REF!</definedName>
    <definedName name="Conser">#REF!</definedName>
    <definedName name="conserva" localSheetId="14">#REF!</definedName>
    <definedName name="conserva" localSheetId="12">#REF!</definedName>
    <definedName name="conserva" localSheetId="0">#REF!</definedName>
    <definedName name="conserva">#REF!</definedName>
    <definedName name="cont" localSheetId="14">#REF!</definedName>
    <definedName name="cont" localSheetId="12">#REF!</definedName>
    <definedName name="cont" localSheetId="0">#REF!</definedName>
    <definedName name="cont">#REF!</definedName>
    <definedName name="CONT_CANTEIRO" localSheetId="14">#REF!</definedName>
    <definedName name="CONT_CANTEIRO" localSheetId="12">#REF!</definedName>
    <definedName name="CONT_CANTEIRO" localSheetId="0">#REF!</definedName>
    <definedName name="CONT_CANTEIRO">#REF!</definedName>
    <definedName name="contrapartida" localSheetId="14">#REF!</definedName>
    <definedName name="contrapartida" localSheetId="12">#REF!</definedName>
    <definedName name="contrapartida" localSheetId="0">#REF!</definedName>
    <definedName name="contrapartida">#REF!</definedName>
    <definedName name="CONTRATO">[11]APONT!$B$5:$G$426</definedName>
    <definedName name="cp.100" localSheetId="14">#REF!</definedName>
    <definedName name="cp.100" localSheetId="12">#REF!</definedName>
    <definedName name="cp.100" localSheetId="0">#REF!</definedName>
    <definedName name="cp.100">#REF!</definedName>
    <definedName name="cp.95" localSheetId="14">#REF!</definedName>
    <definedName name="cp.95" localSheetId="12">#REF!</definedName>
    <definedName name="cp.95" localSheetId="0">#REF!</definedName>
    <definedName name="cp.95">#REF!</definedName>
    <definedName name="_xlnm.Criteria" localSheetId="14">#REF!</definedName>
    <definedName name="_xlnm.Criteria" localSheetId="12">#REF!</definedName>
    <definedName name="_xlnm.Criteria" localSheetId="0">#REF!</definedName>
    <definedName name="_xlnm.Criteria">#REF!</definedName>
    <definedName name="Cron" localSheetId="6" hidden="1">{#N/A,#N/A,FALSE,"MO (2)"}</definedName>
    <definedName name="Cron" localSheetId="5" hidden="1">{#N/A,#N/A,FALSE,"MO (2)"}</definedName>
    <definedName name="Cron" localSheetId="12" hidden="1">{#N/A,#N/A,FALSE,"MO (2)"}</definedName>
    <definedName name="Cron" hidden="1">{#N/A,#N/A,FALSE,"MO (2)"}</definedName>
    <definedName name="Cron_1" localSheetId="6" hidden="1">{#N/A,#N/A,FALSE,"MO (2)"}</definedName>
    <definedName name="Cron_1" localSheetId="5" hidden="1">{#N/A,#N/A,FALSE,"MO (2)"}</definedName>
    <definedName name="Cron_1" localSheetId="12" hidden="1">{#N/A,#N/A,FALSE,"MO (2)"}</definedName>
    <definedName name="Cron_1" hidden="1">{#N/A,#N/A,FALSE,"MO (2)"}</definedName>
    <definedName name="crona" localSheetId="14">#REF!</definedName>
    <definedName name="crona" localSheetId="12">#REF!</definedName>
    <definedName name="crona" localSheetId="0">#REF!</definedName>
    <definedName name="crona">#REF!</definedName>
    <definedName name="CUBAÇÃO" localSheetId="14">#REF!</definedName>
    <definedName name="CUBAÇÃO" localSheetId="12">#REF!</definedName>
    <definedName name="CUBAÇÃO" localSheetId="0">#REF!</definedName>
    <definedName name="CUBAÇÃO">#REF!</definedName>
    <definedName name="cx.01" localSheetId="14">[12]Aterro!#REF!</definedName>
    <definedName name="cx.01" localSheetId="12">[12]Aterro!#REF!</definedName>
    <definedName name="cx.01" localSheetId="0">[12]Aterro!#REF!</definedName>
    <definedName name="cx.01">[12]Aterro!#REF!</definedName>
    <definedName name="cx_coletora" localSheetId="14">#REF!</definedName>
    <definedName name="cx_coletora" localSheetId="12">#REF!</definedName>
    <definedName name="cx_coletora" localSheetId="0">#REF!</definedName>
    <definedName name="cx_coletora">#REF!</definedName>
    <definedName name="DAS" localSheetId="6" hidden="1">{#N/A,#N/A,FALSE,"MO (2)"}</definedName>
    <definedName name="DAS" localSheetId="5" hidden="1">{#N/A,#N/A,FALSE,"MO (2)"}</definedName>
    <definedName name="DAS" localSheetId="12" hidden="1">{#N/A,#N/A,FALSE,"MO (2)"}</definedName>
    <definedName name="DAS" hidden="1">{#N/A,#N/A,FALSE,"MO (2)"}</definedName>
    <definedName name="DAS_1" localSheetId="6" hidden="1">{#N/A,#N/A,FALSE,"MO (2)"}</definedName>
    <definedName name="DAS_1" localSheetId="5" hidden="1">{#N/A,#N/A,FALSE,"MO (2)"}</definedName>
    <definedName name="DAS_1" localSheetId="12" hidden="1">{#N/A,#N/A,FALSE,"MO (2)"}</definedName>
    <definedName name="DAS_1" hidden="1">{#N/A,#N/A,FALSE,"MO (2)"}</definedName>
    <definedName name="DATA" localSheetId="14">#REF!</definedName>
    <definedName name="DATA" localSheetId="12">#REF!</definedName>
    <definedName name="DATA" localSheetId="0">#REF!</definedName>
    <definedName name="DATA">#REF!</definedName>
    <definedName name="data1" localSheetId="14">#REF!</definedName>
    <definedName name="data1" localSheetId="12">#REF!</definedName>
    <definedName name="data1" localSheetId="0">#REF!</definedName>
    <definedName name="data1">#REF!</definedName>
    <definedName name="DATA2" localSheetId="14">#REF!</definedName>
    <definedName name="DATA2" localSheetId="12">#REF!</definedName>
    <definedName name="DATA2" localSheetId="0">#REF!</definedName>
    <definedName name="DATA2">#REF!</definedName>
    <definedName name="DATA3" localSheetId="14">#REF!</definedName>
    <definedName name="DATA3" localSheetId="12">#REF!</definedName>
    <definedName name="DATA3" localSheetId="0">#REF!</definedName>
    <definedName name="DATA3">#REF!</definedName>
    <definedName name="DDDDE" localSheetId="6" hidden="1">{#N/A,#N/A,FALSE,"MO (2)"}</definedName>
    <definedName name="DDDDE" localSheetId="5" hidden="1">{#N/A,#N/A,FALSE,"MO (2)"}</definedName>
    <definedName name="DDDDE" localSheetId="12" hidden="1">{#N/A,#N/A,FALSE,"MO (2)"}</definedName>
    <definedName name="DDDDE" hidden="1">{#N/A,#N/A,FALSE,"MO (2)"}</definedName>
    <definedName name="DDDDE_1" localSheetId="6" hidden="1">{#N/A,#N/A,FALSE,"MO (2)"}</definedName>
    <definedName name="DDDDE_1" localSheetId="5" hidden="1">{#N/A,#N/A,FALSE,"MO (2)"}</definedName>
    <definedName name="DDDDE_1" localSheetId="12" hidden="1">{#N/A,#N/A,FALSE,"MO (2)"}</definedName>
    <definedName name="DDDDE_1" hidden="1">{#N/A,#N/A,FALSE,"MO (2)"}</definedName>
    <definedName name="ddlc" localSheetId="14">#REF!</definedName>
    <definedName name="ddlc" localSheetId="12">#REF!</definedName>
    <definedName name="ddlc" localSheetId="0">#REF!</definedName>
    <definedName name="ddlc">#REF!</definedName>
    <definedName name="defensas" localSheetId="14">#REF!</definedName>
    <definedName name="defensas" localSheetId="12">#REF!</definedName>
    <definedName name="defensas" localSheetId="0">#REF!</definedName>
    <definedName name="defensas">#REF!</definedName>
    <definedName name="densidade_cap" localSheetId="14">#REF!</definedName>
    <definedName name="densidade_cap" localSheetId="12">#REF!</definedName>
    <definedName name="densidade_cap" localSheetId="0">#REF!</definedName>
    <definedName name="densidade_cap">#REF!</definedName>
    <definedName name="DESAP" localSheetId="14">#REF!</definedName>
    <definedName name="DESAP" localSheetId="12">#REF!</definedName>
    <definedName name="DESAP" localSheetId="0">#REF!</definedName>
    <definedName name="DESAP">#REF!</definedName>
    <definedName name="DESAPROPRIAÇÃO">'[10]AQU TERRENO-'!$H$9</definedName>
    <definedName name="descida1" localSheetId="14">#REF!</definedName>
    <definedName name="descida1" localSheetId="12">#REF!</definedName>
    <definedName name="descida1" localSheetId="0">#REF!</definedName>
    <definedName name="descida1">#REF!</definedName>
    <definedName name="descida2" localSheetId="14">#REF!</definedName>
    <definedName name="descida2" localSheetId="12">#REF!</definedName>
    <definedName name="descida2" localSheetId="0">#REF!</definedName>
    <definedName name="descida2">#REF!</definedName>
    <definedName name="DFDFDGFGSG">[13]Serviços!$A$3:$F$1403</definedName>
    <definedName name="DIE">'[14]INSUMOS BÁSICOS'!$E$67</definedName>
    <definedName name="DIESEL" localSheetId="14">#REF!</definedName>
    <definedName name="DIESEL" localSheetId="12">#REF!</definedName>
    <definedName name="DIESEL" localSheetId="0">#REF!</definedName>
    <definedName name="DIESEL">#REF!</definedName>
    <definedName name="DMT_0_50" localSheetId="14">#REF!</definedName>
    <definedName name="DMT_0_50" localSheetId="12">#REF!</definedName>
    <definedName name="DMT_0_50" localSheetId="0">#REF!</definedName>
    <definedName name="DMT_0_50">#REF!</definedName>
    <definedName name="dmt_1000" localSheetId="14">#REF!</definedName>
    <definedName name="dmt_1000" localSheetId="12">#REF!</definedName>
    <definedName name="dmt_1000" localSheetId="0">#REF!</definedName>
    <definedName name="dmt_1000">#REF!</definedName>
    <definedName name="dmt_1200" localSheetId="14">#REF!</definedName>
    <definedName name="dmt_1200" localSheetId="12">#REF!</definedName>
    <definedName name="dmt_1200" localSheetId="0">#REF!</definedName>
    <definedName name="dmt_1200">#REF!</definedName>
    <definedName name="dmt_1400" localSheetId="14">#REF!</definedName>
    <definedName name="dmt_1400" localSheetId="12">#REF!</definedName>
    <definedName name="dmt_1400" localSheetId="0">#REF!</definedName>
    <definedName name="dmt_1400">#REF!</definedName>
    <definedName name="dmt_200" localSheetId="14">#REF!</definedName>
    <definedName name="dmt_200" localSheetId="12">#REF!</definedName>
    <definedName name="dmt_200" localSheetId="0">#REF!</definedName>
    <definedName name="dmt_200">#REF!</definedName>
    <definedName name="DMT_200_400" localSheetId="14">#REF!</definedName>
    <definedName name="DMT_200_400" localSheetId="12">#REF!</definedName>
    <definedName name="DMT_200_400" localSheetId="0">#REF!</definedName>
    <definedName name="DMT_200_400">#REF!</definedName>
    <definedName name="dmt_400" localSheetId="14">#REF!</definedName>
    <definedName name="dmt_400" localSheetId="12">#REF!</definedName>
    <definedName name="dmt_400" localSheetId="0">#REF!</definedName>
    <definedName name="dmt_400">#REF!</definedName>
    <definedName name="DMT_400_600" localSheetId="14">#REF!</definedName>
    <definedName name="DMT_400_600" localSheetId="12">#REF!</definedName>
    <definedName name="DMT_400_600" localSheetId="0">#REF!</definedName>
    <definedName name="DMT_400_600">#REF!</definedName>
    <definedName name="dmt_50" localSheetId="14">#REF!</definedName>
    <definedName name="dmt_50" localSheetId="12">#REF!</definedName>
    <definedName name="dmt_50" localSheetId="0">#REF!</definedName>
    <definedName name="dmt_50">#REF!</definedName>
    <definedName name="DMT_50_200" localSheetId="14">#REF!</definedName>
    <definedName name="DMT_50_200" localSheetId="12">#REF!</definedName>
    <definedName name="DMT_50_200" localSheetId="0">#REF!</definedName>
    <definedName name="DMT_50_200">#REF!</definedName>
    <definedName name="dmt_600" localSheetId="14">#REF!</definedName>
    <definedName name="dmt_600" localSheetId="12">#REF!</definedName>
    <definedName name="dmt_600" localSheetId="0">#REF!</definedName>
    <definedName name="dmt_600">#REF!</definedName>
    <definedName name="dmt_800" localSheetId="14">#REF!</definedName>
    <definedName name="dmt_800" localSheetId="12">#REF!</definedName>
    <definedName name="dmt_800" localSheetId="0">#REF!</definedName>
    <definedName name="dmt_800">#REF!</definedName>
    <definedName name="dren" localSheetId="14">#REF!</definedName>
    <definedName name="dren" localSheetId="12">#REF!</definedName>
    <definedName name="dren" localSheetId="0">#REF!</definedName>
    <definedName name="dren">#REF!</definedName>
    <definedName name="drena" localSheetId="14">#REF!</definedName>
    <definedName name="drena" localSheetId="12">#REF!</definedName>
    <definedName name="drena" localSheetId="0">#REF!</definedName>
    <definedName name="drena">#REF!</definedName>
    <definedName name="Drena2" localSheetId="14">#REF!</definedName>
    <definedName name="Drena2" localSheetId="12">#REF!</definedName>
    <definedName name="Drena2" localSheetId="0">#REF!</definedName>
    <definedName name="Drena2">#REF!</definedName>
    <definedName name="DRF" localSheetId="14">#REF!</definedName>
    <definedName name="DRF" localSheetId="12">#REF!</definedName>
    <definedName name="DRF" localSheetId="0">#REF!</definedName>
    <definedName name="DRF">#REF!</definedName>
    <definedName name="edefegeh" localSheetId="6" hidden="1">{#N/A,#N/A,FALSE,"MO (2)"}</definedName>
    <definedName name="edefegeh" localSheetId="5" hidden="1">{#N/A,#N/A,FALSE,"MO (2)"}</definedName>
    <definedName name="edefegeh" localSheetId="12" hidden="1">{#N/A,#N/A,FALSE,"MO (2)"}</definedName>
    <definedName name="edefegeh" hidden="1">{#N/A,#N/A,FALSE,"MO (2)"}</definedName>
    <definedName name="edefegeh_1" localSheetId="6" hidden="1">{#N/A,#N/A,FALSE,"MO (2)"}</definedName>
    <definedName name="edefegeh_1" localSheetId="5" hidden="1">{#N/A,#N/A,FALSE,"MO (2)"}</definedName>
    <definedName name="edefegeh_1" localSheetId="12" hidden="1">{#N/A,#N/A,FALSE,"MO (2)"}</definedName>
    <definedName name="edefegeh_1" hidden="1">{#N/A,#N/A,FALSE,"MO (2)"}</definedName>
    <definedName name="edit" localSheetId="14">#REF!</definedName>
    <definedName name="edit" localSheetId="12">#REF!</definedName>
    <definedName name="edit" localSheetId="0">#REF!</definedName>
    <definedName name="edit">#REF!</definedName>
    <definedName name="edita" localSheetId="14">#REF!</definedName>
    <definedName name="edita" localSheetId="12">#REF!</definedName>
    <definedName name="edita" localSheetId="0">#REF!</definedName>
    <definedName name="edita">#REF!</definedName>
    <definedName name="EDITA1" localSheetId="14">#REF!</definedName>
    <definedName name="EDITA1" localSheetId="12">#REF!</definedName>
    <definedName name="EDITA1" localSheetId="0">#REF!</definedName>
    <definedName name="EDITA1">#REF!</definedName>
    <definedName name="EDITA2" localSheetId="14">#REF!</definedName>
    <definedName name="EDITA2" localSheetId="12">#REF!</definedName>
    <definedName name="EDITA2" localSheetId="0">#REF!</definedName>
    <definedName name="EDITA2">#REF!</definedName>
    <definedName name="EDITAL" localSheetId="14">#REF!</definedName>
    <definedName name="EDITAL" localSheetId="12">#REF!</definedName>
    <definedName name="EDITAL" localSheetId="0">#REF!</definedName>
    <definedName name="EDITAL">#REF!</definedName>
    <definedName name="EDITAL2" localSheetId="14">#REF!</definedName>
    <definedName name="EDITAL2" localSheetId="12">#REF!</definedName>
    <definedName name="EDITAL2" localSheetId="0">#REF!</definedName>
    <definedName name="EDITAL2">#REF!</definedName>
    <definedName name="EDITALA" localSheetId="14">#REF!</definedName>
    <definedName name="EDITALA" localSheetId="12">#REF!</definedName>
    <definedName name="EDITALA" localSheetId="0">#REF!</definedName>
    <definedName name="EDITALA">#REF!</definedName>
    <definedName name="EE1_MAT" localSheetId="14">#REF!</definedName>
    <definedName name="EE1_MAT" localSheetId="12">#REF!</definedName>
    <definedName name="EE1_MAT" localSheetId="0">#REF!</definedName>
    <definedName name="EE1_MAT">#REF!</definedName>
    <definedName name="EE1_MATERIAIS">'[10]ESTA ELEVATÓRIA_'!$H$106</definedName>
    <definedName name="EE1_SERV" localSheetId="14">#REF!</definedName>
    <definedName name="EE1_SERV" localSheetId="12">#REF!</definedName>
    <definedName name="EE1_SERV" localSheetId="0">#REF!</definedName>
    <definedName name="EE1_SERV">#REF!</definedName>
    <definedName name="EE1_SERVIÇOS">'[10]ESTA ELEVATÓRIA_'!$H$9</definedName>
    <definedName name="EE2_MAT" localSheetId="14">#REF!</definedName>
    <definedName name="EE2_MAT" localSheetId="12">#REF!</definedName>
    <definedName name="EE2_MAT" localSheetId="0">#REF!</definedName>
    <definedName name="EE2_MAT">#REF!</definedName>
    <definedName name="EE2_MATERIAIS">'[10]ESTA ELEVATÓRIA_'!$H$244</definedName>
    <definedName name="EE2_SERV" localSheetId="14">#REF!</definedName>
    <definedName name="EE2_SERV" localSheetId="12">#REF!</definedName>
    <definedName name="EE2_SERV" localSheetId="0">#REF!</definedName>
    <definedName name="EE2_SERV">#REF!</definedName>
    <definedName name="EE2_SERVIÇOS">'[10]ESTA ELEVATÓRIA_'!$H$143</definedName>
    <definedName name="EE3_MAT" localSheetId="14">#REF!</definedName>
    <definedName name="EE3_MAT" localSheetId="12">#REF!</definedName>
    <definedName name="EE3_MAT" localSheetId="0">#REF!</definedName>
    <definedName name="EE3_MAT">#REF!</definedName>
    <definedName name="EE3_SERV" localSheetId="14">#REF!</definedName>
    <definedName name="EE3_SERV" localSheetId="12">#REF!</definedName>
    <definedName name="EE3_SERV" localSheetId="0">#REF!</definedName>
    <definedName name="EE3_SERV">#REF!</definedName>
    <definedName name="Elemento_vazado" localSheetId="14">#REF!</definedName>
    <definedName name="Elemento_vazado" localSheetId="12">#REF!</definedName>
    <definedName name="Elemento_vazado" localSheetId="0">#REF!</definedName>
    <definedName name="Elemento_vazado">#REF!</definedName>
    <definedName name="ELIAS" localSheetId="14">#REF!</definedName>
    <definedName name="ELIAS" localSheetId="12">#REF!</definedName>
    <definedName name="ELIAS" localSheetId="0">#REF!</definedName>
    <definedName name="ELIAS">#REF!</definedName>
    <definedName name="EMISS_1_MAT" localSheetId="14">#REF!</definedName>
    <definedName name="EMISS_1_MAT" localSheetId="12">#REF!</definedName>
    <definedName name="EMISS_1_MAT" localSheetId="0">#REF!</definedName>
    <definedName name="EMISS_1_MAT">#REF!</definedName>
    <definedName name="EMISS_1_SERV" localSheetId="14">#REF!</definedName>
    <definedName name="EMISS_1_SERV" localSheetId="12">#REF!</definedName>
    <definedName name="EMISS_1_SERV" localSheetId="0">#REF!</definedName>
    <definedName name="EMISS_1_SERV">#REF!</definedName>
    <definedName name="EMISS_2_MAT" localSheetId="14">#REF!</definedName>
    <definedName name="EMISS_2_MAT" localSheetId="12">#REF!</definedName>
    <definedName name="EMISS_2_MAT" localSheetId="0">#REF!</definedName>
    <definedName name="EMISS_2_MAT">#REF!</definedName>
    <definedName name="EMISS_2_SERV" localSheetId="14">#REF!</definedName>
    <definedName name="EMISS_2_SERV" localSheetId="12">#REF!</definedName>
    <definedName name="EMISS_2_SERV" localSheetId="0">#REF!</definedName>
    <definedName name="EMISS_2_SERV">#REF!</definedName>
    <definedName name="EMISS_3_MAT" localSheetId="14">#REF!</definedName>
    <definedName name="EMISS_3_MAT" localSheetId="12">#REF!</definedName>
    <definedName name="EMISS_3_MAT" localSheetId="0">#REF!</definedName>
    <definedName name="EMISS_3_MAT">#REF!</definedName>
    <definedName name="EMISS_3_SERV" localSheetId="14">#REF!</definedName>
    <definedName name="EMISS_3_SERV" localSheetId="12">#REF!</definedName>
    <definedName name="EMISS_3_SERV" localSheetId="0">#REF!</definedName>
    <definedName name="EMISS_3_SERV">#REF!</definedName>
    <definedName name="EMISSÁRIO1_MATERIAIS">[10]EMISSÁRIO_!$H$39</definedName>
    <definedName name="EMISSÁRIO1_SERVIÇOS">[10]EMISSÁRIO_!$H$9</definedName>
    <definedName name="EMISSÁRIO2_MATERIAIS">[10]EMISSÁRIO_!$H$80</definedName>
    <definedName name="EMISSÁRIO2_SERVIÇOS">[10]EMISSÁRIO_!$H$50</definedName>
    <definedName name="Empo" localSheetId="14">#REF!</definedName>
    <definedName name="Empo" localSheetId="12">#REF!</definedName>
    <definedName name="Empo" localSheetId="0">#REF!</definedName>
    <definedName name="Empo">#REF!</definedName>
    <definedName name="empo2" localSheetId="14">#REF!</definedName>
    <definedName name="empo2" localSheetId="12">#REF!</definedName>
    <definedName name="empo2" localSheetId="0">#REF!</definedName>
    <definedName name="empo2">#REF!</definedName>
    <definedName name="Empola2" localSheetId="14">#REF!</definedName>
    <definedName name="Empola2" localSheetId="12">#REF!</definedName>
    <definedName name="Empola2" localSheetId="0">#REF!</definedName>
    <definedName name="Empola2">#REF!</definedName>
    <definedName name="Empolamento" localSheetId="14">#REF!</definedName>
    <definedName name="Empolamento" localSheetId="12">#REF!</definedName>
    <definedName name="Empolamento" localSheetId="0">#REF!</definedName>
    <definedName name="Empolamento">#REF!</definedName>
    <definedName name="Empolo2" localSheetId="14">#REF!</definedName>
    <definedName name="Empolo2" localSheetId="12">#REF!</definedName>
    <definedName name="Empolo2" localSheetId="0">#REF!</definedName>
    <definedName name="Empolo2">#REF!</definedName>
    <definedName name="empolo3" localSheetId="14">#REF!</definedName>
    <definedName name="empolo3" localSheetId="12">#REF!</definedName>
    <definedName name="empolo3" localSheetId="0">#REF!</definedName>
    <definedName name="empolo3">#REF!</definedName>
    <definedName name="ENCP" localSheetId="14">#REF!</definedName>
    <definedName name="ENCP" localSheetId="12">#REF!</definedName>
    <definedName name="ENCP" localSheetId="0">#REF!</definedName>
    <definedName name="ENCP">#REF!</definedName>
    <definedName name="ENCPA" localSheetId="14">#REF!</definedName>
    <definedName name="ENCPA" localSheetId="12">#REF!</definedName>
    <definedName name="ENCPA" localSheetId="0">#REF!</definedName>
    <definedName name="ENCPA">#REF!</definedName>
    <definedName name="ENCT" localSheetId="14">#REF!</definedName>
    <definedName name="ENCT" localSheetId="12">#REF!</definedName>
    <definedName name="ENCT" localSheetId="0">#REF!</definedName>
    <definedName name="ENCT">#REF!</definedName>
    <definedName name="ENCTA" localSheetId="14">#REF!</definedName>
    <definedName name="ENCTA" localSheetId="12">#REF!</definedName>
    <definedName name="ENCTA" localSheetId="0">#REF!</definedName>
    <definedName name="ENCTA">#REF!</definedName>
    <definedName name="eng">'[4]Mat Asf'!$C$36</definedName>
    <definedName name="eng." localSheetId="6" hidden="1">{#N/A,#N/A,FALSE,"MO (2)"}</definedName>
    <definedName name="eng." localSheetId="5" hidden="1">{#N/A,#N/A,FALSE,"MO (2)"}</definedName>
    <definedName name="eng." localSheetId="12" hidden="1">{#N/A,#N/A,FALSE,"MO (2)"}</definedName>
    <definedName name="eng." hidden="1">{#N/A,#N/A,FALSE,"MO (2)"}</definedName>
    <definedName name="eng._1" localSheetId="6" hidden="1">{#N/A,#N/A,FALSE,"MO (2)"}</definedName>
    <definedName name="eng._1" localSheetId="5" hidden="1">{#N/A,#N/A,FALSE,"MO (2)"}</definedName>
    <definedName name="eng._1" localSheetId="12" hidden="1">{#N/A,#N/A,FALSE,"MO (2)"}</definedName>
    <definedName name="eng._1" hidden="1">{#N/A,#N/A,FALSE,"MO (2)"}</definedName>
    <definedName name="ENGENHARIA" localSheetId="6" hidden="1">{#N/A,#N/A,FALSE,"MO (2)"}</definedName>
    <definedName name="ENGENHARIA" localSheetId="5" hidden="1">{#N/A,#N/A,FALSE,"MO (2)"}</definedName>
    <definedName name="ENGENHARIA" localSheetId="12" hidden="1">{#N/A,#N/A,FALSE,"MO (2)"}</definedName>
    <definedName name="ENGENHARIA" hidden="1">{#N/A,#N/A,FALSE,"MO (2)"}</definedName>
    <definedName name="ENGENHARIA_1" localSheetId="6" hidden="1">{#N/A,#N/A,FALSE,"MO (2)"}</definedName>
    <definedName name="ENGENHARIA_1" localSheetId="5" hidden="1">{#N/A,#N/A,FALSE,"MO (2)"}</definedName>
    <definedName name="ENGENHARIA_1" localSheetId="12" hidden="1">{#N/A,#N/A,FALSE,"MO (2)"}</definedName>
    <definedName name="ENGENHARIA_1" hidden="1">{#N/A,#N/A,FALSE,"MO (2)"}</definedName>
    <definedName name="entrada1" localSheetId="14">#REF!</definedName>
    <definedName name="entrada1" localSheetId="12">#REF!</definedName>
    <definedName name="entrada1" localSheetId="0">#REF!</definedName>
    <definedName name="entrada1">#REF!</definedName>
    <definedName name="entrada2" localSheetId="14">#REF!</definedName>
    <definedName name="entrada2" localSheetId="12">#REF!</definedName>
    <definedName name="entrada2" localSheetId="0">#REF!</definedName>
    <definedName name="entrada2">#REF!</definedName>
    <definedName name="ESC" localSheetId="14">#REF!</definedName>
    <definedName name="ESC" localSheetId="12">#REF!</definedName>
    <definedName name="ESC" localSheetId="0">#REF!</definedName>
    <definedName name="ESC">#REF!</definedName>
    <definedName name="ESC_EMISS3_S" localSheetId="14">#REF!</definedName>
    <definedName name="ESC_EMISS3_S" localSheetId="12">#REF!</definedName>
    <definedName name="ESC_EMISS3_S" localSheetId="0">#REF!</definedName>
    <definedName name="ESC_EMISS3_S">#REF!</definedName>
    <definedName name="Escavação" localSheetId="14">#REF!</definedName>
    <definedName name="Escavação" localSheetId="12">#REF!</definedName>
    <definedName name="Escavação" localSheetId="0">#REF!</definedName>
    <definedName name="Escavação">#REF!</definedName>
    <definedName name="escavmec" localSheetId="14">#REF!</definedName>
    <definedName name="escavmec" localSheetId="12">#REF!</definedName>
    <definedName name="escavmec" localSheetId="0">#REF!</definedName>
    <definedName name="escavmec">#REF!</definedName>
    <definedName name="ESCORAMENTO" localSheetId="14">#REF!</definedName>
    <definedName name="ESCORAMENTO" localSheetId="12">#REF!</definedName>
    <definedName name="ESCORAMENTO" localSheetId="0">#REF!</definedName>
    <definedName name="ESCORAMENTO">#REF!</definedName>
    <definedName name="ESGOT_EMISS3_S" localSheetId="14">#REF!</definedName>
    <definedName name="ESGOT_EMISS3_S" localSheetId="12">#REF!</definedName>
    <definedName name="ESGOT_EMISS3_S" localSheetId="0">#REF!</definedName>
    <definedName name="ESGOT_EMISS3_S">#REF!</definedName>
    <definedName name="ESGOTAMENTO" localSheetId="14">#REF!</definedName>
    <definedName name="ESGOTAMENTO" localSheetId="12">#REF!</definedName>
    <definedName name="ESGOTAMENTO" localSheetId="0">#REF!</definedName>
    <definedName name="ESGOTAMENTO">#REF!</definedName>
    <definedName name="Esquadrias" localSheetId="14">#REF!</definedName>
    <definedName name="Esquadrias" localSheetId="12">#REF!</definedName>
    <definedName name="Esquadrias" localSheetId="0">#REF!</definedName>
    <definedName name="Esquadrias">#REF!</definedName>
    <definedName name="EU" localSheetId="6" hidden="1">{#N/A,#N/A,FALSE,"MO (2)"}</definedName>
    <definedName name="EU" localSheetId="5" hidden="1">{#N/A,#N/A,FALSE,"MO (2)"}</definedName>
    <definedName name="EU" localSheetId="12" hidden="1">{#N/A,#N/A,FALSE,"MO (2)"}</definedName>
    <definedName name="EU" hidden="1">{#N/A,#N/A,FALSE,"MO (2)"}</definedName>
    <definedName name="EU_1" localSheetId="6" hidden="1">{#N/A,#N/A,FALSE,"MO (2)"}</definedName>
    <definedName name="EU_1" localSheetId="5" hidden="1">{#N/A,#N/A,FALSE,"MO (2)"}</definedName>
    <definedName name="EU_1" localSheetId="12" hidden="1">{#N/A,#N/A,FALSE,"MO (2)"}</definedName>
    <definedName name="EU_1" hidden="1">{#N/A,#N/A,FALSE,"MO (2)"}</definedName>
    <definedName name="EXER" localSheetId="14">#REF!</definedName>
    <definedName name="EXER" localSheetId="12">#REF!</definedName>
    <definedName name="EXER" localSheetId="0">#REF!</definedName>
    <definedName name="EXER">#REF!</definedName>
    <definedName name="EXPU" localSheetId="14">#REF!</definedName>
    <definedName name="EXPU" localSheetId="12">#REF!</definedName>
    <definedName name="EXPU" localSheetId="0">#REF!</definedName>
    <definedName name="EXPU">#REF!</definedName>
    <definedName name="EXT" localSheetId="14">#REF!</definedName>
    <definedName name="EXT" localSheetId="12">#REF!</definedName>
    <definedName name="EXT" localSheetId="0">#REF!</definedName>
    <definedName name="EXT">#REF!</definedName>
    <definedName name="EXTA" localSheetId="14">#REF!</definedName>
    <definedName name="EXTA" localSheetId="12">#REF!</definedName>
    <definedName name="EXTA" localSheetId="0">#REF!</definedName>
    <definedName name="EXTA">#REF!</definedName>
    <definedName name="EXTENSÃO1" localSheetId="14">#REF!</definedName>
    <definedName name="EXTENSÃO1" localSheetId="12">#REF!</definedName>
    <definedName name="EXTENSÃO1" localSheetId="0">#REF!</definedName>
    <definedName name="EXTENSÃO1">#REF!</definedName>
    <definedName name="F_01_120" localSheetId="14">#REF!</definedName>
    <definedName name="F_01_120" localSheetId="12">#REF!</definedName>
    <definedName name="F_01_120" localSheetId="0">#REF!</definedName>
    <definedName name="F_01_120">#REF!</definedName>
    <definedName name="F_01_150" localSheetId="14">#REF!</definedName>
    <definedName name="F_01_150" localSheetId="12">#REF!</definedName>
    <definedName name="F_01_150" localSheetId="0">#REF!</definedName>
    <definedName name="F_01_150">#REF!</definedName>
    <definedName name="F_01_180" localSheetId="14">#REF!</definedName>
    <definedName name="F_01_180" localSheetId="12">#REF!</definedName>
    <definedName name="F_01_180" localSheetId="0">#REF!</definedName>
    <definedName name="F_01_180">#REF!</definedName>
    <definedName name="F_01_210" localSheetId="14">#REF!</definedName>
    <definedName name="F_01_210" localSheetId="12">#REF!</definedName>
    <definedName name="F_01_210" localSheetId="0">#REF!</definedName>
    <definedName name="F_01_210">#REF!</definedName>
    <definedName name="F_01_240" localSheetId="14">#REF!</definedName>
    <definedName name="F_01_240" localSheetId="12">#REF!</definedName>
    <definedName name="F_01_240" localSheetId="0">#REF!</definedName>
    <definedName name="F_01_240">#REF!</definedName>
    <definedName name="F_01_270" localSheetId="14">#REF!</definedName>
    <definedName name="F_01_270" localSheetId="12">#REF!</definedName>
    <definedName name="F_01_270" localSheetId="0">#REF!</definedName>
    <definedName name="F_01_270">#REF!</definedName>
    <definedName name="F_01_30" localSheetId="14">#REF!</definedName>
    <definedName name="F_01_30" localSheetId="12">#REF!</definedName>
    <definedName name="F_01_30" localSheetId="0">#REF!</definedName>
    <definedName name="F_01_30">#REF!</definedName>
    <definedName name="F_01_300" localSheetId="14">#REF!</definedName>
    <definedName name="F_01_300" localSheetId="12">#REF!</definedName>
    <definedName name="F_01_300" localSheetId="0">#REF!</definedName>
    <definedName name="F_01_300">#REF!</definedName>
    <definedName name="F_01_330" localSheetId="14">#REF!</definedName>
    <definedName name="F_01_330" localSheetId="12">#REF!</definedName>
    <definedName name="F_01_330" localSheetId="0">#REF!</definedName>
    <definedName name="F_01_330">#REF!</definedName>
    <definedName name="F_01_360" localSheetId="14">#REF!</definedName>
    <definedName name="F_01_360" localSheetId="12">#REF!</definedName>
    <definedName name="F_01_360" localSheetId="0">#REF!</definedName>
    <definedName name="F_01_360">#REF!</definedName>
    <definedName name="F_01_390" localSheetId="14">#REF!</definedName>
    <definedName name="F_01_390" localSheetId="12">#REF!</definedName>
    <definedName name="F_01_390" localSheetId="0">#REF!</definedName>
    <definedName name="F_01_390">#REF!</definedName>
    <definedName name="F_01_420" localSheetId="14">#REF!</definedName>
    <definedName name="F_01_420" localSheetId="12">#REF!</definedName>
    <definedName name="F_01_420" localSheetId="0">#REF!</definedName>
    <definedName name="F_01_420">#REF!</definedName>
    <definedName name="F_01_450" localSheetId="14">#REF!</definedName>
    <definedName name="F_01_450" localSheetId="12">#REF!</definedName>
    <definedName name="F_01_450" localSheetId="0">#REF!</definedName>
    <definedName name="F_01_450">#REF!</definedName>
    <definedName name="F_01_480" localSheetId="14">#REF!</definedName>
    <definedName name="F_01_480" localSheetId="12">#REF!</definedName>
    <definedName name="F_01_480" localSheetId="0">#REF!</definedName>
    <definedName name="F_01_480">#REF!</definedName>
    <definedName name="F_01_510" localSheetId="14">#REF!</definedName>
    <definedName name="F_01_510" localSheetId="12">#REF!</definedName>
    <definedName name="F_01_510" localSheetId="0">#REF!</definedName>
    <definedName name="F_01_510">#REF!</definedName>
    <definedName name="F_01_540" localSheetId="14">#REF!</definedName>
    <definedName name="F_01_540" localSheetId="12">#REF!</definedName>
    <definedName name="F_01_540" localSheetId="0">#REF!</definedName>
    <definedName name="F_01_540">#REF!</definedName>
    <definedName name="F_01_570" localSheetId="14">#REF!</definedName>
    <definedName name="F_01_570" localSheetId="12">#REF!</definedName>
    <definedName name="F_01_570" localSheetId="0">#REF!</definedName>
    <definedName name="F_01_570">#REF!</definedName>
    <definedName name="F_01_60" localSheetId="14">#REF!</definedName>
    <definedName name="F_01_60" localSheetId="12">#REF!</definedName>
    <definedName name="F_01_60" localSheetId="0">#REF!</definedName>
    <definedName name="F_01_60">#REF!</definedName>
    <definedName name="F_01_600" localSheetId="14">#REF!</definedName>
    <definedName name="F_01_600" localSheetId="12">#REF!</definedName>
    <definedName name="F_01_600" localSheetId="0">#REF!</definedName>
    <definedName name="F_01_600">#REF!</definedName>
    <definedName name="F_01_630" localSheetId="14">#REF!</definedName>
    <definedName name="F_01_630" localSheetId="12">#REF!</definedName>
    <definedName name="F_01_630" localSheetId="0">#REF!</definedName>
    <definedName name="F_01_630">#REF!</definedName>
    <definedName name="F_01_660" localSheetId="14">#REF!</definedName>
    <definedName name="F_01_660" localSheetId="12">#REF!</definedName>
    <definedName name="F_01_660" localSheetId="0">#REF!</definedName>
    <definedName name="F_01_660">#REF!</definedName>
    <definedName name="F_01_690" localSheetId="14">#REF!</definedName>
    <definedName name="F_01_690" localSheetId="12">#REF!</definedName>
    <definedName name="F_01_690" localSheetId="0">#REF!</definedName>
    <definedName name="F_01_690">#REF!</definedName>
    <definedName name="F_01_720" localSheetId="14">#REF!</definedName>
    <definedName name="F_01_720" localSheetId="12">#REF!</definedName>
    <definedName name="F_01_720" localSheetId="0">#REF!</definedName>
    <definedName name="F_01_720">#REF!</definedName>
    <definedName name="F_01_90" localSheetId="14">#REF!</definedName>
    <definedName name="F_01_90" localSheetId="12">#REF!</definedName>
    <definedName name="F_01_90" localSheetId="0">#REF!</definedName>
    <definedName name="F_01_90">#REF!</definedName>
    <definedName name="F_02_120" localSheetId="14">#REF!</definedName>
    <definedName name="F_02_120" localSheetId="12">#REF!</definedName>
    <definedName name="F_02_120" localSheetId="0">#REF!</definedName>
    <definedName name="F_02_120">#REF!</definedName>
    <definedName name="F_02_150" localSheetId="14">#REF!</definedName>
    <definedName name="F_02_150" localSheetId="12">#REF!</definedName>
    <definedName name="F_02_150" localSheetId="0">#REF!</definedName>
    <definedName name="F_02_150">#REF!</definedName>
    <definedName name="F_02_180" localSheetId="14">#REF!</definedName>
    <definedName name="F_02_180" localSheetId="12">#REF!</definedName>
    <definedName name="F_02_180" localSheetId="0">#REF!</definedName>
    <definedName name="F_02_180">#REF!</definedName>
    <definedName name="F_02_210" localSheetId="14">#REF!</definedName>
    <definedName name="F_02_210" localSheetId="12">#REF!</definedName>
    <definedName name="F_02_210" localSheetId="0">#REF!</definedName>
    <definedName name="F_02_210">#REF!</definedName>
    <definedName name="F_02_240" localSheetId="14">#REF!</definedName>
    <definedName name="F_02_240" localSheetId="12">#REF!</definedName>
    <definedName name="F_02_240" localSheetId="0">#REF!</definedName>
    <definedName name="F_02_240">#REF!</definedName>
    <definedName name="F_02_270" localSheetId="14">#REF!</definedName>
    <definedName name="F_02_270" localSheetId="12">#REF!</definedName>
    <definedName name="F_02_270" localSheetId="0">#REF!</definedName>
    <definedName name="F_02_270">#REF!</definedName>
    <definedName name="F_02_30" localSheetId="14">#REF!</definedName>
    <definedName name="F_02_30" localSheetId="12">#REF!</definedName>
    <definedName name="F_02_30" localSheetId="0">#REF!</definedName>
    <definedName name="F_02_30">#REF!</definedName>
    <definedName name="F_02_300" localSheetId="14">#REF!</definedName>
    <definedName name="F_02_300" localSheetId="12">#REF!</definedName>
    <definedName name="F_02_300" localSheetId="0">#REF!</definedName>
    <definedName name="F_02_300">#REF!</definedName>
    <definedName name="F_02_330" localSheetId="14">#REF!</definedName>
    <definedName name="F_02_330" localSheetId="12">#REF!</definedName>
    <definedName name="F_02_330" localSheetId="0">#REF!</definedName>
    <definedName name="F_02_330">#REF!</definedName>
    <definedName name="F_02_360" localSheetId="14">#REF!</definedName>
    <definedName name="F_02_360" localSheetId="12">#REF!</definedName>
    <definedName name="F_02_360" localSheetId="0">#REF!</definedName>
    <definedName name="F_02_360">#REF!</definedName>
    <definedName name="F_02_390" localSheetId="14">#REF!</definedName>
    <definedName name="F_02_390" localSheetId="12">#REF!</definedName>
    <definedName name="F_02_390" localSheetId="0">#REF!</definedName>
    <definedName name="F_02_390">#REF!</definedName>
    <definedName name="F_02_420" localSheetId="14">#REF!</definedName>
    <definedName name="F_02_420" localSheetId="12">#REF!</definedName>
    <definedName name="F_02_420" localSheetId="0">#REF!</definedName>
    <definedName name="F_02_420">#REF!</definedName>
    <definedName name="F_02_450" localSheetId="14">#REF!</definedName>
    <definedName name="F_02_450" localSheetId="12">#REF!</definedName>
    <definedName name="F_02_450" localSheetId="0">#REF!</definedName>
    <definedName name="F_02_450">#REF!</definedName>
    <definedName name="F_02_480" localSheetId="14">#REF!</definedName>
    <definedName name="F_02_480" localSheetId="12">#REF!</definedName>
    <definedName name="F_02_480" localSheetId="0">#REF!</definedName>
    <definedName name="F_02_480">#REF!</definedName>
    <definedName name="F_02_510" localSheetId="14">#REF!</definedName>
    <definedName name="F_02_510" localSheetId="12">#REF!</definedName>
    <definedName name="F_02_510" localSheetId="0">#REF!</definedName>
    <definedName name="F_02_510">#REF!</definedName>
    <definedName name="F_02_540" localSheetId="14">#REF!</definedName>
    <definedName name="F_02_540" localSheetId="12">#REF!</definedName>
    <definedName name="F_02_540" localSheetId="0">#REF!</definedName>
    <definedName name="F_02_540">#REF!</definedName>
    <definedName name="F_02_570" localSheetId="14">#REF!</definedName>
    <definedName name="F_02_570" localSheetId="12">#REF!</definedName>
    <definedName name="F_02_570" localSheetId="0">#REF!</definedName>
    <definedName name="F_02_570">#REF!</definedName>
    <definedName name="F_02_60" localSheetId="14">#REF!</definedName>
    <definedName name="F_02_60" localSheetId="12">#REF!</definedName>
    <definedName name="F_02_60" localSheetId="0">#REF!</definedName>
    <definedName name="F_02_60">#REF!</definedName>
    <definedName name="F_02_600" localSheetId="14">#REF!</definedName>
    <definedName name="F_02_600" localSheetId="12">#REF!</definedName>
    <definedName name="F_02_600" localSheetId="0">#REF!</definedName>
    <definedName name="F_02_600">#REF!</definedName>
    <definedName name="F_02_630" localSheetId="14">#REF!</definedName>
    <definedName name="F_02_630" localSheetId="12">#REF!</definedName>
    <definedName name="F_02_630" localSheetId="0">#REF!</definedName>
    <definedName name="F_02_630">#REF!</definedName>
    <definedName name="F_02_660" localSheetId="14">#REF!</definedName>
    <definedName name="F_02_660" localSheetId="12">#REF!</definedName>
    <definedName name="F_02_660" localSheetId="0">#REF!</definedName>
    <definedName name="F_02_660">#REF!</definedName>
    <definedName name="F_02_690" localSheetId="14">#REF!</definedName>
    <definedName name="F_02_690" localSheetId="12">#REF!</definedName>
    <definedName name="F_02_690" localSheetId="0">#REF!</definedName>
    <definedName name="F_02_690">#REF!</definedName>
    <definedName name="F_02_720" localSheetId="14">#REF!</definedName>
    <definedName name="F_02_720" localSheetId="12">#REF!</definedName>
    <definedName name="F_02_720" localSheetId="0">#REF!</definedName>
    <definedName name="F_02_720">#REF!</definedName>
    <definedName name="F_02_90" localSheetId="14">#REF!</definedName>
    <definedName name="F_02_90" localSheetId="12">#REF!</definedName>
    <definedName name="F_02_90" localSheetId="0">#REF!</definedName>
    <definedName name="F_02_90">#REF!</definedName>
    <definedName name="F_03_120" localSheetId="14">#REF!</definedName>
    <definedName name="F_03_120" localSheetId="12">#REF!</definedName>
    <definedName name="F_03_120" localSheetId="0">#REF!</definedName>
    <definedName name="F_03_120">#REF!</definedName>
    <definedName name="F_03_150" localSheetId="14">#REF!</definedName>
    <definedName name="F_03_150" localSheetId="12">#REF!</definedName>
    <definedName name="F_03_150" localSheetId="0">#REF!</definedName>
    <definedName name="F_03_150">#REF!</definedName>
    <definedName name="F_03_180" localSheetId="14">#REF!</definedName>
    <definedName name="F_03_180" localSheetId="12">#REF!</definedName>
    <definedName name="F_03_180" localSheetId="0">#REF!</definedName>
    <definedName name="F_03_180">#REF!</definedName>
    <definedName name="F_03_210" localSheetId="14">#REF!</definedName>
    <definedName name="F_03_210" localSheetId="12">#REF!</definedName>
    <definedName name="F_03_210" localSheetId="0">#REF!</definedName>
    <definedName name="F_03_210">#REF!</definedName>
    <definedName name="F_03_240" localSheetId="14">#REF!</definedName>
    <definedName name="F_03_240" localSheetId="12">#REF!</definedName>
    <definedName name="F_03_240" localSheetId="0">#REF!</definedName>
    <definedName name="F_03_240">#REF!</definedName>
    <definedName name="F_03_270" localSheetId="14">#REF!</definedName>
    <definedName name="F_03_270" localSheetId="12">#REF!</definedName>
    <definedName name="F_03_270" localSheetId="0">#REF!</definedName>
    <definedName name="F_03_270">#REF!</definedName>
    <definedName name="F_03_30" localSheetId="14">#REF!</definedName>
    <definedName name="F_03_30" localSheetId="12">#REF!</definedName>
    <definedName name="F_03_30" localSheetId="0">#REF!</definedName>
    <definedName name="F_03_30">#REF!</definedName>
    <definedName name="F_03_300" localSheetId="14">#REF!</definedName>
    <definedName name="F_03_300" localSheetId="12">#REF!</definedName>
    <definedName name="F_03_300" localSheetId="0">#REF!</definedName>
    <definedName name="F_03_300">#REF!</definedName>
    <definedName name="F_03_330" localSheetId="14">#REF!</definedName>
    <definedName name="F_03_330" localSheetId="12">#REF!</definedName>
    <definedName name="F_03_330" localSheetId="0">#REF!</definedName>
    <definedName name="F_03_330">#REF!</definedName>
    <definedName name="F_03_360" localSheetId="14">#REF!</definedName>
    <definedName name="F_03_360" localSheetId="12">#REF!</definedName>
    <definedName name="F_03_360" localSheetId="0">#REF!</definedName>
    <definedName name="F_03_360">#REF!</definedName>
    <definedName name="F_03_390" localSheetId="14">#REF!</definedName>
    <definedName name="F_03_390" localSheetId="12">#REF!</definedName>
    <definedName name="F_03_390" localSheetId="0">#REF!</definedName>
    <definedName name="F_03_390">#REF!</definedName>
    <definedName name="F_03_420" localSheetId="14">#REF!</definedName>
    <definedName name="F_03_420" localSheetId="12">#REF!</definedName>
    <definedName name="F_03_420" localSheetId="0">#REF!</definedName>
    <definedName name="F_03_420">#REF!</definedName>
    <definedName name="F_03_450" localSheetId="14">#REF!</definedName>
    <definedName name="F_03_450" localSheetId="12">#REF!</definedName>
    <definedName name="F_03_450" localSheetId="0">#REF!</definedName>
    <definedName name="F_03_450">#REF!</definedName>
    <definedName name="F_03_480" localSheetId="14">#REF!</definedName>
    <definedName name="F_03_480" localSheetId="12">#REF!</definedName>
    <definedName name="F_03_480" localSheetId="0">#REF!</definedName>
    <definedName name="F_03_480">#REF!</definedName>
    <definedName name="F_03_510" localSheetId="14">#REF!</definedName>
    <definedName name="F_03_510" localSheetId="12">#REF!</definedName>
    <definedName name="F_03_510" localSheetId="0">#REF!</definedName>
    <definedName name="F_03_510">#REF!</definedName>
    <definedName name="F_03_540" localSheetId="14">#REF!</definedName>
    <definedName name="F_03_540" localSheetId="12">#REF!</definedName>
    <definedName name="F_03_540" localSheetId="0">#REF!</definedName>
    <definedName name="F_03_540">#REF!</definedName>
    <definedName name="F_03_570" localSheetId="14">#REF!</definedName>
    <definedName name="F_03_570" localSheetId="12">#REF!</definedName>
    <definedName name="F_03_570" localSheetId="0">#REF!</definedName>
    <definedName name="F_03_570">#REF!</definedName>
    <definedName name="F_03_60" localSheetId="14">#REF!</definedName>
    <definedName name="F_03_60" localSheetId="12">#REF!</definedName>
    <definedName name="F_03_60" localSheetId="0">#REF!</definedName>
    <definedName name="F_03_60">#REF!</definedName>
    <definedName name="F_03_600" localSheetId="14">#REF!</definedName>
    <definedName name="F_03_600" localSheetId="12">#REF!</definedName>
    <definedName name="F_03_600" localSheetId="0">#REF!</definedName>
    <definedName name="F_03_600">#REF!</definedName>
    <definedName name="F_03_630" localSheetId="14">#REF!</definedName>
    <definedName name="F_03_630" localSheetId="12">#REF!</definedName>
    <definedName name="F_03_630" localSheetId="0">#REF!</definedName>
    <definedName name="F_03_630">#REF!</definedName>
    <definedName name="F_03_660" localSheetId="14">#REF!</definedName>
    <definedName name="F_03_660" localSheetId="12">#REF!</definedName>
    <definedName name="F_03_660" localSheetId="0">#REF!</definedName>
    <definedName name="F_03_660">#REF!</definedName>
    <definedName name="F_03_690" localSheetId="14">#REF!</definedName>
    <definedName name="F_03_690" localSheetId="12">#REF!</definedName>
    <definedName name="F_03_690" localSheetId="0">#REF!</definedName>
    <definedName name="F_03_690">#REF!</definedName>
    <definedName name="F_03_720" localSheetId="14">#REF!</definedName>
    <definedName name="F_03_720" localSheetId="12">#REF!</definedName>
    <definedName name="F_03_720" localSheetId="0">#REF!</definedName>
    <definedName name="F_03_720">#REF!</definedName>
    <definedName name="F_03_90" localSheetId="14">#REF!</definedName>
    <definedName name="F_03_90" localSheetId="12">#REF!</definedName>
    <definedName name="F_03_90" localSheetId="0">#REF!</definedName>
    <definedName name="F_03_90">#REF!</definedName>
    <definedName name="F_04_120" localSheetId="14">#REF!</definedName>
    <definedName name="F_04_120" localSheetId="12">#REF!</definedName>
    <definedName name="F_04_120" localSheetId="0">#REF!</definedName>
    <definedName name="F_04_120">#REF!</definedName>
    <definedName name="F_04_150" localSheetId="14">#REF!</definedName>
    <definedName name="F_04_150" localSheetId="12">#REF!</definedName>
    <definedName name="F_04_150" localSheetId="0">#REF!</definedName>
    <definedName name="F_04_150">#REF!</definedName>
    <definedName name="F_04_180" localSheetId="14">#REF!</definedName>
    <definedName name="F_04_180" localSheetId="12">#REF!</definedName>
    <definedName name="F_04_180" localSheetId="0">#REF!</definedName>
    <definedName name="F_04_180">#REF!</definedName>
    <definedName name="F_04_210" localSheetId="14">#REF!</definedName>
    <definedName name="F_04_210" localSheetId="12">#REF!</definedName>
    <definedName name="F_04_210" localSheetId="0">#REF!</definedName>
    <definedName name="F_04_210">#REF!</definedName>
    <definedName name="F_04_240" localSheetId="14">#REF!</definedName>
    <definedName name="F_04_240" localSheetId="12">#REF!</definedName>
    <definedName name="F_04_240" localSheetId="0">#REF!</definedName>
    <definedName name="F_04_240">#REF!</definedName>
    <definedName name="F_04_270" localSheetId="14">#REF!</definedName>
    <definedName name="F_04_270" localSheetId="12">#REF!</definedName>
    <definedName name="F_04_270" localSheetId="0">#REF!</definedName>
    <definedName name="F_04_270">#REF!</definedName>
    <definedName name="F_04_30" localSheetId="14">#REF!</definedName>
    <definedName name="F_04_30" localSheetId="12">#REF!</definedName>
    <definedName name="F_04_30" localSheetId="0">#REF!</definedName>
    <definedName name="F_04_30">#REF!</definedName>
    <definedName name="F_04_300" localSheetId="14">#REF!</definedName>
    <definedName name="F_04_300" localSheetId="12">#REF!</definedName>
    <definedName name="F_04_300" localSheetId="0">#REF!</definedName>
    <definedName name="F_04_300">#REF!</definedName>
    <definedName name="F_04_330" localSheetId="14">#REF!</definedName>
    <definedName name="F_04_330" localSheetId="12">#REF!</definedName>
    <definedName name="F_04_330" localSheetId="0">#REF!</definedName>
    <definedName name="F_04_330">#REF!</definedName>
    <definedName name="F_04_360" localSheetId="14">#REF!</definedName>
    <definedName name="F_04_360" localSheetId="12">#REF!</definedName>
    <definedName name="F_04_360" localSheetId="0">#REF!</definedName>
    <definedName name="F_04_360">#REF!</definedName>
    <definedName name="F_04_390" localSheetId="14">#REF!</definedName>
    <definedName name="F_04_390" localSheetId="12">#REF!</definedName>
    <definedName name="F_04_390" localSheetId="0">#REF!</definedName>
    <definedName name="F_04_390">#REF!</definedName>
    <definedName name="F_04_420" localSheetId="14">#REF!</definedName>
    <definedName name="F_04_420" localSheetId="12">#REF!</definedName>
    <definedName name="F_04_420" localSheetId="0">#REF!</definedName>
    <definedName name="F_04_420">#REF!</definedName>
    <definedName name="F_04_450" localSheetId="14">#REF!</definedName>
    <definedName name="F_04_450" localSheetId="12">#REF!</definedName>
    <definedName name="F_04_450" localSheetId="0">#REF!</definedName>
    <definedName name="F_04_450">#REF!</definedName>
    <definedName name="F_04_480" localSheetId="14">#REF!</definedName>
    <definedName name="F_04_480" localSheetId="12">#REF!</definedName>
    <definedName name="F_04_480" localSheetId="0">#REF!</definedName>
    <definedName name="F_04_480">#REF!</definedName>
    <definedName name="F_04_510" localSheetId="14">#REF!</definedName>
    <definedName name="F_04_510" localSheetId="12">#REF!</definedName>
    <definedName name="F_04_510" localSheetId="0">#REF!</definedName>
    <definedName name="F_04_510">#REF!</definedName>
    <definedName name="F_04_540" localSheetId="14">#REF!</definedName>
    <definedName name="F_04_540" localSheetId="12">#REF!</definedName>
    <definedName name="F_04_540" localSheetId="0">#REF!</definedName>
    <definedName name="F_04_540">#REF!</definedName>
    <definedName name="F_04_570" localSheetId="14">#REF!</definedName>
    <definedName name="F_04_570" localSheetId="12">#REF!</definedName>
    <definedName name="F_04_570" localSheetId="0">#REF!</definedName>
    <definedName name="F_04_570">#REF!</definedName>
    <definedName name="F_04_60" localSheetId="14">#REF!</definedName>
    <definedName name="F_04_60" localSheetId="12">#REF!</definedName>
    <definedName name="F_04_60" localSheetId="0">#REF!</definedName>
    <definedName name="F_04_60">#REF!</definedName>
    <definedName name="F_04_600" localSheetId="14">#REF!</definedName>
    <definedName name="F_04_600" localSheetId="12">#REF!</definedName>
    <definedName name="F_04_600" localSheetId="0">#REF!</definedName>
    <definedName name="F_04_600">#REF!</definedName>
    <definedName name="F_04_630" localSheetId="14">#REF!</definedName>
    <definedName name="F_04_630" localSheetId="12">#REF!</definedName>
    <definedName name="F_04_630" localSheetId="0">#REF!</definedName>
    <definedName name="F_04_630">#REF!</definedName>
    <definedName name="F_04_660" localSheetId="14">#REF!</definedName>
    <definedName name="F_04_660" localSheetId="12">#REF!</definedName>
    <definedName name="F_04_660" localSheetId="0">#REF!</definedName>
    <definedName name="F_04_660">#REF!</definedName>
    <definedName name="F_04_690" localSheetId="14">#REF!</definedName>
    <definedName name="F_04_690" localSheetId="12">#REF!</definedName>
    <definedName name="F_04_690" localSheetId="0">#REF!</definedName>
    <definedName name="F_04_690">#REF!</definedName>
    <definedName name="F_04_720" localSheetId="14">#REF!</definedName>
    <definedName name="F_04_720" localSheetId="12">#REF!</definedName>
    <definedName name="F_04_720" localSheetId="0">#REF!</definedName>
    <definedName name="F_04_720">#REF!</definedName>
    <definedName name="F_04_90" localSheetId="14">#REF!</definedName>
    <definedName name="F_04_90" localSheetId="12">#REF!</definedName>
    <definedName name="F_04_90" localSheetId="0">#REF!</definedName>
    <definedName name="F_04_90">#REF!</definedName>
    <definedName name="F_05_120" localSheetId="14">#REF!</definedName>
    <definedName name="F_05_120" localSheetId="12">#REF!</definedName>
    <definedName name="F_05_120" localSheetId="0">#REF!</definedName>
    <definedName name="F_05_120">#REF!</definedName>
    <definedName name="F_05_150" localSheetId="14">#REF!</definedName>
    <definedName name="F_05_150" localSheetId="12">#REF!</definedName>
    <definedName name="F_05_150" localSheetId="0">#REF!</definedName>
    <definedName name="F_05_150">#REF!</definedName>
    <definedName name="F_05_180" localSheetId="14">#REF!</definedName>
    <definedName name="F_05_180" localSheetId="12">#REF!</definedName>
    <definedName name="F_05_180" localSheetId="0">#REF!</definedName>
    <definedName name="F_05_180">#REF!</definedName>
    <definedName name="F_05_210" localSheetId="14">#REF!</definedName>
    <definedName name="F_05_210" localSheetId="12">#REF!</definedName>
    <definedName name="F_05_210" localSheetId="0">#REF!</definedName>
    <definedName name="F_05_210">#REF!</definedName>
    <definedName name="F_05_240" localSheetId="14">#REF!</definedName>
    <definedName name="F_05_240" localSheetId="12">#REF!</definedName>
    <definedName name="F_05_240" localSheetId="0">#REF!</definedName>
    <definedName name="F_05_240">#REF!</definedName>
    <definedName name="F_05_270" localSheetId="14">#REF!</definedName>
    <definedName name="F_05_270" localSheetId="12">#REF!</definedName>
    <definedName name="F_05_270" localSheetId="0">#REF!</definedName>
    <definedName name="F_05_270">#REF!</definedName>
    <definedName name="F_05_30" localSheetId="14">#REF!</definedName>
    <definedName name="F_05_30" localSheetId="12">#REF!</definedName>
    <definedName name="F_05_30" localSheetId="0">#REF!</definedName>
    <definedName name="F_05_30">#REF!</definedName>
    <definedName name="F_05_300" localSheetId="14">#REF!</definedName>
    <definedName name="F_05_300" localSheetId="12">#REF!</definedName>
    <definedName name="F_05_300" localSheetId="0">#REF!</definedName>
    <definedName name="F_05_300">#REF!</definedName>
    <definedName name="F_05_330" localSheetId="14">#REF!</definedName>
    <definedName name="F_05_330" localSheetId="12">#REF!</definedName>
    <definedName name="F_05_330" localSheetId="0">#REF!</definedName>
    <definedName name="F_05_330">#REF!</definedName>
    <definedName name="F_05_360" localSheetId="14">#REF!</definedName>
    <definedName name="F_05_360" localSheetId="12">#REF!</definedName>
    <definedName name="F_05_360" localSheetId="0">#REF!</definedName>
    <definedName name="F_05_360">#REF!</definedName>
    <definedName name="F_05_390" localSheetId="14">#REF!</definedName>
    <definedName name="F_05_390" localSheetId="12">#REF!</definedName>
    <definedName name="F_05_390" localSheetId="0">#REF!</definedName>
    <definedName name="F_05_390">#REF!</definedName>
    <definedName name="F_05_420" localSheetId="14">#REF!</definedName>
    <definedName name="F_05_420" localSheetId="12">#REF!</definedName>
    <definedName name="F_05_420" localSheetId="0">#REF!</definedName>
    <definedName name="F_05_420">#REF!</definedName>
    <definedName name="F_05_450" localSheetId="14">#REF!</definedName>
    <definedName name="F_05_450" localSheetId="12">#REF!</definedName>
    <definedName name="F_05_450" localSheetId="0">#REF!</definedName>
    <definedName name="F_05_450">#REF!</definedName>
    <definedName name="F_05_480" localSheetId="14">#REF!</definedName>
    <definedName name="F_05_480" localSheetId="12">#REF!</definedName>
    <definedName name="F_05_480" localSheetId="0">#REF!</definedName>
    <definedName name="F_05_480">#REF!</definedName>
    <definedName name="F_05_510" localSheetId="14">#REF!</definedName>
    <definedName name="F_05_510" localSheetId="12">#REF!</definedName>
    <definedName name="F_05_510" localSheetId="0">#REF!</definedName>
    <definedName name="F_05_510">#REF!</definedName>
    <definedName name="F_05_540" localSheetId="14">#REF!</definedName>
    <definedName name="F_05_540" localSheetId="12">#REF!</definedName>
    <definedName name="F_05_540" localSheetId="0">#REF!</definedName>
    <definedName name="F_05_540">#REF!</definedName>
    <definedName name="F_05_570" localSheetId="14">#REF!</definedName>
    <definedName name="F_05_570" localSheetId="12">#REF!</definedName>
    <definedName name="F_05_570" localSheetId="0">#REF!</definedName>
    <definedName name="F_05_570">#REF!</definedName>
    <definedName name="F_05_60" localSheetId="14">#REF!</definedName>
    <definedName name="F_05_60" localSheetId="12">#REF!</definedName>
    <definedName name="F_05_60" localSheetId="0">#REF!</definedName>
    <definedName name="F_05_60">#REF!</definedName>
    <definedName name="F_05_600" localSheetId="14">#REF!</definedName>
    <definedName name="F_05_600" localSheetId="12">#REF!</definedName>
    <definedName name="F_05_600" localSheetId="0">#REF!</definedName>
    <definedName name="F_05_600">#REF!</definedName>
    <definedName name="F_05_630" localSheetId="14">#REF!</definedName>
    <definedName name="F_05_630" localSheetId="12">#REF!</definedName>
    <definedName name="F_05_630" localSheetId="0">#REF!</definedName>
    <definedName name="F_05_630">#REF!</definedName>
    <definedName name="F_05_660" localSheetId="14">#REF!</definedName>
    <definedName name="F_05_660" localSheetId="12">#REF!</definedName>
    <definedName name="F_05_660" localSheetId="0">#REF!</definedName>
    <definedName name="F_05_660">#REF!</definedName>
    <definedName name="F_05_690" localSheetId="14">#REF!</definedName>
    <definedName name="F_05_690" localSheetId="12">#REF!</definedName>
    <definedName name="F_05_690" localSheetId="0">#REF!</definedName>
    <definedName name="F_05_690">#REF!</definedName>
    <definedName name="F_05_720" localSheetId="14">#REF!</definedName>
    <definedName name="F_05_720" localSheetId="12">#REF!</definedName>
    <definedName name="F_05_720" localSheetId="0">#REF!</definedName>
    <definedName name="F_05_720">#REF!</definedName>
    <definedName name="F_05_90" localSheetId="14">#REF!</definedName>
    <definedName name="F_05_90" localSheetId="12">#REF!</definedName>
    <definedName name="F_05_90" localSheetId="0">#REF!</definedName>
    <definedName name="F_05_90">#REF!</definedName>
    <definedName name="F_06_120" localSheetId="14">#REF!</definedName>
    <definedName name="F_06_120" localSheetId="12">#REF!</definedName>
    <definedName name="F_06_120" localSheetId="0">#REF!</definedName>
    <definedName name="F_06_120">#REF!</definedName>
    <definedName name="F_06_150" localSheetId="14">#REF!</definedName>
    <definedName name="F_06_150" localSheetId="12">#REF!</definedName>
    <definedName name="F_06_150" localSheetId="0">#REF!</definedName>
    <definedName name="F_06_150">#REF!</definedName>
    <definedName name="F_06_180" localSheetId="14">#REF!</definedName>
    <definedName name="F_06_180" localSheetId="12">#REF!</definedName>
    <definedName name="F_06_180" localSheetId="0">#REF!</definedName>
    <definedName name="F_06_180">#REF!</definedName>
    <definedName name="F_06_210" localSheetId="14">#REF!</definedName>
    <definedName name="F_06_210" localSheetId="12">#REF!</definedName>
    <definedName name="F_06_210" localSheetId="0">#REF!</definedName>
    <definedName name="F_06_210">#REF!</definedName>
    <definedName name="F_06_240" localSheetId="14">#REF!</definedName>
    <definedName name="F_06_240" localSheetId="12">#REF!</definedName>
    <definedName name="F_06_240" localSheetId="0">#REF!</definedName>
    <definedName name="F_06_240">#REF!</definedName>
    <definedName name="F_06_270" localSheetId="14">#REF!</definedName>
    <definedName name="F_06_270" localSheetId="12">#REF!</definedName>
    <definedName name="F_06_270" localSheetId="0">#REF!</definedName>
    <definedName name="F_06_270">#REF!</definedName>
    <definedName name="F_06_30" localSheetId="14">#REF!</definedName>
    <definedName name="F_06_30" localSheetId="12">#REF!</definedName>
    <definedName name="F_06_30" localSheetId="0">#REF!</definedName>
    <definedName name="F_06_30">#REF!</definedName>
    <definedName name="F_06_300" localSheetId="14">#REF!</definedName>
    <definedName name="F_06_300" localSheetId="12">#REF!</definedName>
    <definedName name="F_06_300" localSheetId="0">#REF!</definedName>
    <definedName name="F_06_300">#REF!</definedName>
    <definedName name="F_06_330" localSheetId="14">#REF!</definedName>
    <definedName name="F_06_330" localSheetId="12">#REF!</definedName>
    <definedName name="F_06_330" localSheetId="0">#REF!</definedName>
    <definedName name="F_06_330">#REF!</definedName>
    <definedName name="F_06_360" localSheetId="14">#REF!</definedName>
    <definedName name="F_06_360" localSheetId="12">#REF!</definedName>
    <definedName name="F_06_360" localSheetId="0">#REF!</definedName>
    <definedName name="F_06_360">#REF!</definedName>
    <definedName name="F_06_390" localSheetId="14">#REF!</definedName>
    <definedName name="F_06_390" localSheetId="12">#REF!</definedName>
    <definedName name="F_06_390" localSheetId="0">#REF!</definedName>
    <definedName name="F_06_390">#REF!</definedName>
    <definedName name="F_06_420" localSheetId="14">#REF!</definedName>
    <definedName name="F_06_420" localSheetId="12">#REF!</definedName>
    <definedName name="F_06_420" localSheetId="0">#REF!</definedName>
    <definedName name="F_06_420">#REF!</definedName>
    <definedName name="F_06_450" localSheetId="14">#REF!</definedName>
    <definedName name="F_06_450" localSheetId="12">#REF!</definedName>
    <definedName name="F_06_450" localSheetId="0">#REF!</definedName>
    <definedName name="F_06_450">#REF!</definedName>
    <definedName name="F_06_480" localSheetId="14">#REF!</definedName>
    <definedName name="F_06_480" localSheetId="12">#REF!</definedName>
    <definedName name="F_06_480" localSheetId="0">#REF!</definedName>
    <definedName name="F_06_480">#REF!</definedName>
    <definedName name="F_06_510" localSheetId="14">#REF!</definedName>
    <definedName name="F_06_510" localSheetId="12">#REF!</definedName>
    <definedName name="F_06_510" localSheetId="0">#REF!</definedName>
    <definedName name="F_06_510">#REF!</definedName>
    <definedName name="F_06_540" localSheetId="14">#REF!</definedName>
    <definedName name="F_06_540" localSheetId="12">#REF!</definedName>
    <definedName name="F_06_540" localSheetId="0">#REF!</definedName>
    <definedName name="F_06_540">#REF!</definedName>
    <definedName name="F_06_570" localSheetId="14">#REF!</definedName>
    <definedName name="F_06_570" localSheetId="12">#REF!</definedName>
    <definedName name="F_06_570" localSheetId="0">#REF!</definedName>
    <definedName name="F_06_570">#REF!</definedName>
    <definedName name="F_06_60" localSheetId="14">#REF!</definedName>
    <definedName name="F_06_60" localSheetId="12">#REF!</definedName>
    <definedName name="F_06_60" localSheetId="0">#REF!</definedName>
    <definedName name="F_06_60">#REF!</definedName>
    <definedName name="F_06_600" localSheetId="14">#REF!</definedName>
    <definedName name="F_06_600" localSheetId="12">#REF!</definedName>
    <definedName name="F_06_600" localSheetId="0">#REF!</definedName>
    <definedName name="F_06_600">#REF!</definedName>
    <definedName name="F_06_630" localSheetId="14">#REF!</definedName>
    <definedName name="F_06_630" localSheetId="12">#REF!</definedName>
    <definedName name="F_06_630" localSheetId="0">#REF!</definedName>
    <definedName name="F_06_630">#REF!</definedName>
    <definedName name="F_06_660" localSheetId="14">#REF!</definedName>
    <definedName name="F_06_660" localSheetId="12">#REF!</definedName>
    <definedName name="F_06_660" localSheetId="0">#REF!</definedName>
    <definedName name="F_06_660">#REF!</definedName>
    <definedName name="F_06_690" localSheetId="14">#REF!</definedName>
    <definedName name="F_06_690" localSheetId="12">#REF!</definedName>
    <definedName name="F_06_690" localSheetId="0">#REF!</definedName>
    <definedName name="F_06_690">#REF!</definedName>
    <definedName name="F_06_720" localSheetId="14">#REF!</definedName>
    <definedName name="F_06_720" localSheetId="12">#REF!</definedName>
    <definedName name="F_06_720" localSheetId="0">#REF!</definedName>
    <definedName name="F_06_720">#REF!</definedName>
    <definedName name="F_06_90" localSheetId="14">#REF!</definedName>
    <definedName name="F_06_90" localSheetId="12">#REF!</definedName>
    <definedName name="F_06_90" localSheetId="0">#REF!</definedName>
    <definedName name="F_06_90">#REF!</definedName>
    <definedName name="F_07_120" localSheetId="14">#REF!</definedName>
    <definedName name="F_07_120" localSheetId="12">#REF!</definedName>
    <definedName name="F_07_120" localSheetId="0">#REF!</definedName>
    <definedName name="F_07_120">#REF!</definedName>
    <definedName name="F_07_150" localSheetId="14">#REF!</definedName>
    <definedName name="F_07_150" localSheetId="12">#REF!</definedName>
    <definedName name="F_07_150" localSheetId="0">#REF!</definedName>
    <definedName name="F_07_150">#REF!</definedName>
    <definedName name="F_07_180" localSheetId="14">#REF!</definedName>
    <definedName name="F_07_180" localSheetId="12">#REF!</definedName>
    <definedName name="F_07_180" localSheetId="0">#REF!</definedName>
    <definedName name="F_07_180">#REF!</definedName>
    <definedName name="F_07_210" localSheetId="14">#REF!</definedName>
    <definedName name="F_07_210" localSheetId="12">#REF!</definedName>
    <definedName name="F_07_210" localSheetId="0">#REF!</definedName>
    <definedName name="F_07_210">#REF!</definedName>
    <definedName name="F_07_240" localSheetId="14">#REF!</definedName>
    <definedName name="F_07_240" localSheetId="12">#REF!</definedName>
    <definedName name="F_07_240" localSheetId="0">#REF!</definedName>
    <definedName name="F_07_240">#REF!</definedName>
    <definedName name="F_07_270" localSheetId="14">#REF!</definedName>
    <definedName name="F_07_270" localSheetId="12">#REF!</definedName>
    <definedName name="F_07_270" localSheetId="0">#REF!</definedName>
    <definedName name="F_07_270">#REF!</definedName>
    <definedName name="F_07_30" localSheetId="14">#REF!</definedName>
    <definedName name="F_07_30" localSheetId="12">#REF!</definedName>
    <definedName name="F_07_30" localSheetId="0">#REF!</definedName>
    <definedName name="F_07_30">#REF!</definedName>
    <definedName name="F_07_300" localSheetId="14">#REF!</definedName>
    <definedName name="F_07_300" localSheetId="12">#REF!</definedName>
    <definedName name="F_07_300" localSheetId="0">#REF!</definedName>
    <definedName name="F_07_300">#REF!</definedName>
    <definedName name="F_07_330" localSheetId="14">#REF!</definedName>
    <definedName name="F_07_330" localSheetId="12">#REF!</definedName>
    <definedName name="F_07_330" localSheetId="0">#REF!</definedName>
    <definedName name="F_07_330">#REF!</definedName>
    <definedName name="F_07_360" localSheetId="14">#REF!</definedName>
    <definedName name="F_07_360" localSheetId="12">#REF!</definedName>
    <definedName name="F_07_360" localSheetId="0">#REF!</definedName>
    <definedName name="F_07_360">#REF!</definedName>
    <definedName name="F_07_390" localSheetId="14">#REF!</definedName>
    <definedName name="F_07_390" localSheetId="12">#REF!</definedName>
    <definedName name="F_07_390" localSheetId="0">#REF!</definedName>
    <definedName name="F_07_390">#REF!</definedName>
    <definedName name="F_07_420" localSheetId="14">#REF!</definedName>
    <definedName name="F_07_420" localSheetId="12">#REF!</definedName>
    <definedName name="F_07_420" localSheetId="0">#REF!</definedName>
    <definedName name="F_07_420">#REF!</definedName>
    <definedName name="F_07_450" localSheetId="14">#REF!</definedName>
    <definedName name="F_07_450" localSheetId="12">#REF!</definedName>
    <definedName name="F_07_450" localSheetId="0">#REF!</definedName>
    <definedName name="F_07_450">#REF!</definedName>
    <definedName name="F_07_480" localSheetId="14">#REF!</definedName>
    <definedName name="F_07_480" localSheetId="12">#REF!</definedName>
    <definedName name="F_07_480" localSheetId="0">#REF!</definedName>
    <definedName name="F_07_480">#REF!</definedName>
    <definedName name="F_07_510" localSheetId="14">#REF!</definedName>
    <definedName name="F_07_510" localSheetId="12">#REF!</definedName>
    <definedName name="F_07_510" localSheetId="0">#REF!</definedName>
    <definedName name="F_07_510">#REF!</definedName>
    <definedName name="F_07_540" localSheetId="14">#REF!</definedName>
    <definedName name="F_07_540" localSheetId="12">#REF!</definedName>
    <definedName name="F_07_540" localSheetId="0">#REF!</definedName>
    <definedName name="F_07_540">#REF!</definedName>
    <definedName name="F_07_570" localSheetId="14">#REF!</definedName>
    <definedName name="F_07_570" localSheetId="12">#REF!</definedName>
    <definedName name="F_07_570" localSheetId="0">#REF!</definedName>
    <definedName name="F_07_570">#REF!</definedName>
    <definedName name="F_07_60" localSheetId="14">#REF!</definedName>
    <definedName name="F_07_60" localSheetId="12">#REF!</definedName>
    <definedName name="F_07_60" localSheetId="0">#REF!</definedName>
    <definedName name="F_07_60">#REF!</definedName>
    <definedName name="F_07_600" localSheetId="14">#REF!</definedName>
    <definedName name="F_07_600" localSheetId="12">#REF!</definedName>
    <definedName name="F_07_600" localSheetId="0">#REF!</definedName>
    <definedName name="F_07_600">#REF!</definedName>
    <definedName name="F_07_630" localSheetId="14">#REF!</definedName>
    <definedName name="F_07_630" localSheetId="12">#REF!</definedName>
    <definedName name="F_07_630" localSheetId="0">#REF!</definedName>
    <definedName name="F_07_630">#REF!</definedName>
    <definedName name="F_07_660" localSheetId="14">#REF!</definedName>
    <definedName name="F_07_660" localSheetId="12">#REF!</definedName>
    <definedName name="F_07_660" localSheetId="0">#REF!</definedName>
    <definedName name="F_07_660">#REF!</definedName>
    <definedName name="F_07_690" localSheetId="14">#REF!</definedName>
    <definedName name="F_07_690" localSheetId="12">#REF!</definedName>
    <definedName name="F_07_690" localSheetId="0">#REF!</definedName>
    <definedName name="F_07_690">#REF!</definedName>
    <definedName name="F_07_720" localSheetId="14">#REF!</definedName>
    <definedName name="F_07_720" localSheetId="12">#REF!</definedName>
    <definedName name="F_07_720" localSheetId="0">#REF!</definedName>
    <definedName name="F_07_720">#REF!</definedName>
    <definedName name="F_07_90" localSheetId="14">#REF!</definedName>
    <definedName name="F_07_90" localSheetId="12">#REF!</definedName>
    <definedName name="F_07_90" localSheetId="0">#REF!</definedName>
    <definedName name="F_07_90">#REF!</definedName>
    <definedName name="F_08_120" localSheetId="14">#REF!</definedName>
    <definedName name="F_08_120" localSheetId="12">#REF!</definedName>
    <definedName name="F_08_120" localSheetId="0">#REF!</definedName>
    <definedName name="F_08_120">#REF!</definedName>
    <definedName name="F_08_150" localSheetId="14">#REF!</definedName>
    <definedName name="F_08_150" localSheetId="12">#REF!</definedName>
    <definedName name="F_08_150" localSheetId="0">#REF!</definedName>
    <definedName name="F_08_150">#REF!</definedName>
    <definedName name="F_08_180" localSheetId="14">#REF!</definedName>
    <definedName name="F_08_180" localSheetId="12">#REF!</definedName>
    <definedName name="F_08_180" localSheetId="0">#REF!</definedName>
    <definedName name="F_08_180">#REF!</definedName>
    <definedName name="F_08_210" localSheetId="14">#REF!</definedName>
    <definedName name="F_08_210" localSheetId="12">#REF!</definedName>
    <definedName name="F_08_210" localSheetId="0">#REF!</definedName>
    <definedName name="F_08_210">#REF!</definedName>
    <definedName name="F_08_240" localSheetId="14">#REF!</definedName>
    <definedName name="F_08_240" localSheetId="12">#REF!</definedName>
    <definedName name="F_08_240" localSheetId="0">#REF!</definedName>
    <definedName name="F_08_240">#REF!</definedName>
    <definedName name="F_08_270" localSheetId="14">#REF!</definedName>
    <definedName name="F_08_270" localSheetId="12">#REF!</definedName>
    <definedName name="F_08_270" localSheetId="0">#REF!</definedName>
    <definedName name="F_08_270">#REF!</definedName>
    <definedName name="F_08_30" localSheetId="14">#REF!</definedName>
    <definedName name="F_08_30" localSheetId="12">#REF!</definedName>
    <definedName name="F_08_30" localSheetId="0">#REF!</definedName>
    <definedName name="F_08_30">#REF!</definedName>
    <definedName name="F_08_300" localSheetId="14">#REF!</definedName>
    <definedName name="F_08_300" localSheetId="12">#REF!</definedName>
    <definedName name="F_08_300" localSheetId="0">#REF!</definedName>
    <definedName name="F_08_300">#REF!</definedName>
    <definedName name="F_08_330" localSheetId="14">#REF!</definedName>
    <definedName name="F_08_330" localSheetId="12">#REF!</definedName>
    <definedName name="F_08_330" localSheetId="0">#REF!</definedName>
    <definedName name="F_08_330">#REF!</definedName>
    <definedName name="F_08_360" localSheetId="14">#REF!</definedName>
    <definedName name="F_08_360" localSheetId="12">#REF!</definedName>
    <definedName name="F_08_360" localSheetId="0">#REF!</definedName>
    <definedName name="F_08_360">#REF!</definedName>
    <definedName name="F_08_390" localSheetId="14">#REF!</definedName>
    <definedName name="F_08_390" localSheetId="12">#REF!</definedName>
    <definedName name="F_08_390" localSheetId="0">#REF!</definedName>
    <definedName name="F_08_390">#REF!</definedName>
    <definedName name="F_08_420" localSheetId="14">#REF!</definedName>
    <definedName name="F_08_420" localSheetId="12">#REF!</definedName>
    <definedName name="F_08_420" localSheetId="0">#REF!</definedName>
    <definedName name="F_08_420">#REF!</definedName>
    <definedName name="F_08_450" localSheetId="14">#REF!</definedName>
    <definedName name="F_08_450" localSheetId="12">#REF!</definedName>
    <definedName name="F_08_450" localSheetId="0">#REF!</definedName>
    <definedName name="F_08_450">#REF!</definedName>
    <definedName name="F_08_480" localSheetId="14">#REF!</definedName>
    <definedName name="F_08_480" localSheetId="12">#REF!</definedName>
    <definedName name="F_08_480" localSheetId="0">#REF!</definedName>
    <definedName name="F_08_480">#REF!</definedName>
    <definedName name="F_08_510" localSheetId="14">#REF!</definedName>
    <definedName name="F_08_510" localSheetId="12">#REF!</definedName>
    <definedName name="F_08_510" localSheetId="0">#REF!</definedName>
    <definedName name="F_08_510">#REF!</definedName>
    <definedName name="F_08_540" localSheetId="14">#REF!</definedName>
    <definedName name="F_08_540" localSheetId="12">#REF!</definedName>
    <definedName name="F_08_540" localSheetId="0">#REF!</definedName>
    <definedName name="F_08_540">#REF!</definedName>
    <definedName name="F_08_570" localSheetId="14">#REF!</definedName>
    <definedName name="F_08_570" localSheetId="12">#REF!</definedName>
    <definedName name="F_08_570" localSheetId="0">#REF!</definedName>
    <definedName name="F_08_570">#REF!</definedName>
    <definedName name="F_08_60" localSheetId="14">#REF!</definedName>
    <definedName name="F_08_60" localSheetId="12">#REF!</definedName>
    <definedName name="F_08_60" localSheetId="0">#REF!</definedName>
    <definedName name="F_08_60">#REF!</definedName>
    <definedName name="F_08_600" localSheetId="14">#REF!</definedName>
    <definedName name="F_08_600" localSheetId="12">#REF!</definedName>
    <definedName name="F_08_600" localSheetId="0">#REF!</definedName>
    <definedName name="F_08_600">#REF!</definedName>
    <definedName name="F_08_630" localSheetId="14">#REF!</definedName>
    <definedName name="F_08_630" localSheetId="12">#REF!</definedName>
    <definedName name="F_08_630" localSheetId="0">#REF!</definedName>
    <definedName name="F_08_630">#REF!</definedName>
    <definedName name="F_08_660" localSheetId="14">#REF!</definedName>
    <definedName name="F_08_660" localSheetId="12">#REF!</definedName>
    <definedName name="F_08_660" localSheetId="0">#REF!</definedName>
    <definedName name="F_08_660">#REF!</definedName>
    <definedName name="F_08_690" localSheetId="14">#REF!</definedName>
    <definedName name="F_08_690" localSheetId="12">#REF!</definedName>
    <definedName name="F_08_690" localSheetId="0">#REF!</definedName>
    <definedName name="F_08_690">#REF!</definedName>
    <definedName name="F_08_720" localSheetId="14">#REF!</definedName>
    <definedName name="F_08_720" localSheetId="12">#REF!</definedName>
    <definedName name="F_08_720" localSheetId="0">#REF!</definedName>
    <definedName name="F_08_720">#REF!</definedName>
    <definedName name="F_08_90" localSheetId="14">#REF!</definedName>
    <definedName name="F_08_90" localSheetId="12">#REF!</definedName>
    <definedName name="F_08_90" localSheetId="0">#REF!</definedName>
    <definedName name="F_08_90">#REF!</definedName>
    <definedName name="F_09_120" localSheetId="14">#REF!</definedName>
    <definedName name="F_09_120" localSheetId="12">#REF!</definedName>
    <definedName name="F_09_120" localSheetId="0">#REF!</definedName>
    <definedName name="F_09_120">#REF!</definedName>
    <definedName name="F_09_150" localSheetId="14">#REF!</definedName>
    <definedName name="F_09_150" localSheetId="12">#REF!</definedName>
    <definedName name="F_09_150" localSheetId="0">#REF!</definedName>
    <definedName name="F_09_150">#REF!</definedName>
    <definedName name="F_09_180" localSheetId="14">#REF!</definedName>
    <definedName name="F_09_180" localSheetId="12">#REF!</definedName>
    <definedName name="F_09_180" localSheetId="0">#REF!</definedName>
    <definedName name="F_09_180">#REF!</definedName>
    <definedName name="F_09_210" localSheetId="14">#REF!</definedName>
    <definedName name="F_09_210" localSheetId="12">#REF!</definedName>
    <definedName name="F_09_210" localSheetId="0">#REF!</definedName>
    <definedName name="F_09_210">#REF!</definedName>
    <definedName name="F_09_240" localSheetId="14">#REF!</definedName>
    <definedName name="F_09_240" localSheetId="12">#REF!</definedName>
    <definedName name="F_09_240" localSheetId="0">#REF!</definedName>
    <definedName name="F_09_240">#REF!</definedName>
    <definedName name="F_09_270" localSheetId="14">#REF!</definedName>
    <definedName name="F_09_270" localSheetId="12">#REF!</definedName>
    <definedName name="F_09_270" localSheetId="0">#REF!</definedName>
    <definedName name="F_09_270">#REF!</definedName>
    <definedName name="F_09_30" localSheetId="14">#REF!</definedName>
    <definedName name="F_09_30" localSheetId="12">#REF!</definedName>
    <definedName name="F_09_30" localSheetId="0">#REF!</definedName>
    <definedName name="F_09_30">#REF!</definedName>
    <definedName name="F_09_300" localSheetId="14">#REF!</definedName>
    <definedName name="F_09_300" localSheetId="12">#REF!</definedName>
    <definedName name="F_09_300" localSheetId="0">#REF!</definedName>
    <definedName name="F_09_300">#REF!</definedName>
    <definedName name="F_09_330" localSheetId="14">#REF!</definedName>
    <definedName name="F_09_330" localSheetId="12">#REF!</definedName>
    <definedName name="F_09_330" localSheetId="0">#REF!</definedName>
    <definedName name="F_09_330">#REF!</definedName>
    <definedName name="F_09_360" localSheetId="14">#REF!</definedName>
    <definedName name="F_09_360" localSheetId="12">#REF!</definedName>
    <definedName name="F_09_360" localSheetId="0">#REF!</definedName>
    <definedName name="F_09_360">#REF!</definedName>
    <definedName name="F_09_390" localSheetId="14">#REF!</definedName>
    <definedName name="F_09_390" localSheetId="12">#REF!</definedName>
    <definedName name="F_09_390" localSheetId="0">#REF!</definedName>
    <definedName name="F_09_390">#REF!</definedName>
    <definedName name="F_09_420" localSheetId="14">#REF!</definedName>
    <definedName name="F_09_420" localSheetId="12">#REF!</definedName>
    <definedName name="F_09_420" localSheetId="0">#REF!</definedName>
    <definedName name="F_09_420">#REF!</definedName>
    <definedName name="F_09_450" localSheetId="14">#REF!</definedName>
    <definedName name="F_09_450" localSheetId="12">#REF!</definedName>
    <definedName name="F_09_450" localSheetId="0">#REF!</definedName>
    <definedName name="F_09_450">#REF!</definedName>
    <definedName name="F_09_480" localSheetId="14">#REF!</definedName>
    <definedName name="F_09_480" localSheetId="12">#REF!</definedName>
    <definedName name="F_09_480" localSheetId="0">#REF!</definedName>
    <definedName name="F_09_480">#REF!</definedName>
    <definedName name="F_09_510" localSheetId="14">#REF!</definedName>
    <definedName name="F_09_510" localSheetId="12">#REF!</definedName>
    <definedName name="F_09_510" localSheetId="0">#REF!</definedName>
    <definedName name="F_09_510">#REF!</definedName>
    <definedName name="F_09_540" localSheetId="14">#REF!</definedName>
    <definedName name="F_09_540" localSheetId="12">#REF!</definedName>
    <definedName name="F_09_540" localSheetId="0">#REF!</definedName>
    <definedName name="F_09_540">#REF!</definedName>
    <definedName name="F_09_570" localSheetId="14">#REF!</definedName>
    <definedName name="F_09_570" localSheetId="12">#REF!</definedName>
    <definedName name="F_09_570" localSheetId="0">#REF!</definedName>
    <definedName name="F_09_570">#REF!</definedName>
    <definedName name="F_09_60" localSheetId="14">#REF!</definedName>
    <definedName name="F_09_60" localSheetId="12">#REF!</definedName>
    <definedName name="F_09_60" localSheetId="0">#REF!</definedName>
    <definedName name="F_09_60">#REF!</definedName>
    <definedName name="F_09_600" localSheetId="14">#REF!</definedName>
    <definedName name="F_09_600" localSheetId="12">#REF!</definedName>
    <definedName name="F_09_600" localSheetId="0">#REF!</definedName>
    <definedName name="F_09_600">#REF!</definedName>
    <definedName name="F_09_630" localSheetId="14">#REF!</definedName>
    <definedName name="F_09_630" localSheetId="12">#REF!</definedName>
    <definedName name="F_09_630" localSheetId="0">#REF!</definedName>
    <definedName name="F_09_630">#REF!</definedName>
    <definedName name="F_09_660" localSheetId="14">#REF!</definedName>
    <definedName name="F_09_660" localSheetId="12">#REF!</definedName>
    <definedName name="F_09_660" localSheetId="0">#REF!</definedName>
    <definedName name="F_09_660">#REF!</definedName>
    <definedName name="F_09_690" localSheetId="14">#REF!</definedName>
    <definedName name="F_09_690" localSheetId="12">#REF!</definedName>
    <definedName name="F_09_690" localSheetId="0">#REF!</definedName>
    <definedName name="F_09_690">#REF!</definedName>
    <definedName name="F_09_720" localSheetId="14">#REF!</definedName>
    <definedName name="F_09_720" localSheetId="12">#REF!</definedName>
    <definedName name="F_09_720" localSheetId="0">#REF!</definedName>
    <definedName name="F_09_720">#REF!</definedName>
    <definedName name="F_09_90" localSheetId="14">#REF!</definedName>
    <definedName name="F_09_90" localSheetId="12">#REF!</definedName>
    <definedName name="F_09_90" localSheetId="0">#REF!</definedName>
    <definedName name="F_09_90">#REF!</definedName>
    <definedName name="F_10_120" localSheetId="14">#REF!</definedName>
    <definedName name="F_10_120" localSheetId="12">#REF!</definedName>
    <definedName name="F_10_120" localSheetId="0">#REF!</definedName>
    <definedName name="F_10_120">#REF!</definedName>
    <definedName name="F_10_150" localSheetId="14">#REF!</definedName>
    <definedName name="F_10_150" localSheetId="12">#REF!</definedName>
    <definedName name="F_10_150" localSheetId="0">#REF!</definedName>
    <definedName name="F_10_150">#REF!</definedName>
    <definedName name="F_10_180" localSheetId="14">#REF!</definedName>
    <definedName name="F_10_180" localSheetId="12">#REF!</definedName>
    <definedName name="F_10_180" localSheetId="0">#REF!</definedName>
    <definedName name="F_10_180">#REF!</definedName>
    <definedName name="F_10_210" localSheetId="14">#REF!</definedName>
    <definedName name="F_10_210" localSheetId="12">#REF!</definedName>
    <definedName name="F_10_210" localSheetId="0">#REF!</definedName>
    <definedName name="F_10_210">#REF!</definedName>
    <definedName name="F_10_240" localSheetId="14">#REF!</definedName>
    <definedName name="F_10_240" localSheetId="12">#REF!</definedName>
    <definedName name="F_10_240" localSheetId="0">#REF!</definedName>
    <definedName name="F_10_240">#REF!</definedName>
    <definedName name="F_10_270" localSheetId="14">#REF!</definedName>
    <definedName name="F_10_270" localSheetId="12">#REF!</definedName>
    <definedName name="F_10_270" localSheetId="0">#REF!</definedName>
    <definedName name="F_10_270">#REF!</definedName>
    <definedName name="F_10_30" localSheetId="14">#REF!</definedName>
    <definedName name="F_10_30" localSheetId="12">#REF!</definedName>
    <definedName name="F_10_30" localSheetId="0">#REF!</definedName>
    <definedName name="F_10_30">#REF!</definedName>
    <definedName name="F_10_300" localSheetId="14">#REF!</definedName>
    <definedName name="F_10_300" localSheetId="12">#REF!</definedName>
    <definedName name="F_10_300" localSheetId="0">#REF!</definedName>
    <definedName name="F_10_300">#REF!</definedName>
    <definedName name="F_10_330" localSheetId="14">#REF!</definedName>
    <definedName name="F_10_330" localSheetId="12">#REF!</definedName>
    <definedName name="F_10_330" localSheetId="0">#REF!</definedName>
    <definedName name="F_10_330">#REF!</definedName>
    <definedName name="F_10_360" localSheetId="14">#REF!</definedName>
    <definedName name="F_10_360" localSheetId="12">#REF!</definedName>
    <definedName name="F_10_360" localSheetId="0">#REF!</definedName>
    <definedName name="F_10_360">#REF!</definedName>
    <definedName name="F_10_390" localSheetId="14">#REF!</definedName>
    <definedName name="F_10_390" localSheetId="12">#REF!</definedName>
    <definedName name="F_10_390" localSheetId="0">#REF!</definedName>
    <definedName name="F_10_390">#REF!</definedName>
    <definedName name="F_10_420" localSheetId="14">#REF!</definedName>
    <definedName name="F_10_420" localSheetId="12">#REF!</definedName>
    <definedName name="F_10_420" localSheetId="0">#REF!</definedName>
    <definedName name="F_10_420">#REF!</definedName>
    <definedName name="F_10_450" localSheetId="14">#REF!</definedName>
    <definedName name="F_10_450" localSheetId="12">#REF!</definedName>
    <definedName name="F_10_450" localSheetId="0">#REF!</definedName>
    <definedName name="F_10_450">#REF!</definedName>
    <definedName name="F_10_480" localSheetId="14">#REF!</definedName>
    <definedName name="F_10_480" localSheetId="12">#REF!</definedName>
    <definedName name="F_10_480" localSheetId="0">#REF!</definedName>
    <definedName name="F_10_480">#REF!</definedName>
    <definedName name="F_10_510" localSheetId="14">#REF!</definedName>
    <definedName name="F_10_510" localSheetId="12">#REF!</definedName>
    <definedName name="F_10_510" localSheetId="0">#REF!</definedName>
    <definedName name="F_10_510">#REF!</definedName>
    <definedName name="F_10_540" localSheetId="14">#REF!</definedName>
    <definedName name="F_10_540" localSheetId="12">#REF!</definedName>
    <definedName name="F_10_540" localSheetId="0">#REF!</definedName>
    <definedName name="F_10_540">#REF!</definedName>
    <definedName name="F_10_570" localSheetId="14">#REF!</definedName>
    <definedName name="F_10_570" localSheetId="12">#REF!</definedName>
    <definedName name="F_10_570" localSheetId="0">#REF!</definedName>
    <definedName name="F_10_570">#REF!</definedName>
    <definedName name="F_10_60" localSheetId="14">#REF!</definedName>
    <definedName name="F_10_60" localSheetId="12">#REF!</definedName>
    <definedName name="F_10_60" localSheetId="0">#REF!</definedName>
    <definedName name="F_10_60">#REF!</definedName>
    <definedName name="F_10_600" localSheetId="14">#REF!</definedName>
    <definedName name="F_10_600" localSheetId="12">#REF!</definedName>
    <definedName name="F_10_600" localSheetId="0">#REF!</definedName>
    <definedName name="F_10_600">#REF!</definedName>
    <definedName name="F_10_630" localSheetId="14">#REF!</definedName>
    <definedName name="F_10_630" localSheetId="12">#REF!</definedName>
    <definedName name="F_10_630" localSheetId="0">#REF!</definedName>
    <definedName name="F_10_630">#REF!</definedName>
    <definedName name="F_10_660" localSheetId="14">#REF!</definedName>
    <definedName name="F_10_660" localSheetId="12">#REF!</definedName>
    <definedName name="F_10_660" localSheetId="0">#REF!</definedName>
    <definedName name="F_10_660">#REF!</definedName>
    <definedName name="F_10_690" localSheetId="14">#REF!</definedName>
    <definedName name="F_10_690" localSheetId="12">#REF!</definedName>
    <definedName name="F_10_690" localSheetId="0">#REF!</definedName>
    <definedName name="F_10_690">#REF!</definedName>
    <definedName name="F_10_720" localSheetId="14">#REF!</definedName>
    <definedName name="F_10_720" localSheetId="12">#REF!</definedName>
    <definedName name="F_10_720" localSheetId="0">#REF!</definedName>
    <definedName name="F_10_720">#REF!</definedName>
    <definedName name="F_10_90" localSheetId="14">#REF!</definedName>
    <definedName name="F_10_90" localSheetId="12">#REF!</definedName>
    <definedName name="F_10_90" localSheetId="0">#REF!</definedName>
    <definedName name="F_10_90">#REF!</definedName>
    <definedName name="F_11_120" localSheetId="14">#REF!</definedName>
    <definedName name="F_11_120" localSheetId="12">#REF!</definedName>
    <definedName name="F_11_120" localSheetId="0">#REF!</definedName>
    <definedName name="F_11_120">#REF!</definedName>
    <definedName name="F_11_150" localSheetId="14">#REF!</definedName>
    <definedName name="F_11_150" localSheetId="12">#REF!</definedName>
    <definedName name="F_11_150" localSheetId="0">#REF!</definedName>
    <definedName name="F_11_150">#REF!</definedName>
    <definedName name="F_11_180" localSheetId="14">#REF!</definedName>
    <definedName name="F_11_180" localSheetId="12">#REF!</definedName>
    <definedName name="F_11_180" localSheetId="0">#REF!</definedName>
    <definedName name="F_11_180">#REF!</definedName>
    <definedName name="F_11_210" localSheetId="14">#REF!</definedName>
    <definedName name="F_11_210" localSheetId="12">#REF!</definedName>
    <definedName name="F_11_210" localSheetId="0">#REF!</definedName>
    <definedName name="F_11_210">#REF!</definedName>
    <definedName name="F_11_240" localSheetId="14">#REF!</definedName>
    <definedName name="F_11_240" localSheetId="12">#REF!</definedName>
    <definedName name="F_11_240" localSheetId="0">#REF!</definedName>
    <definedName name="F_11_240">#REF!</definedName>
    <definedName name="F_11_270" localSheetId="14">#REF!</definedName>
    <definedName name="F_11_270" localSheetId="12">#REF!</definedName>
    <definedName name="F_11_270" localSheetId="0">#REF!</definedName>
    <definedName name="F_11_270">#REF!</definedName>
    <definedName name="F_11_30" localSheetId="14">#REF!</definedName>
    <definedName name="F_11_30" localSheetId="12">#REF!</definedName>
    <definedName name="F_11_30" localSheetId="0">#REF!</definedName>
    <definedName name="F_11_30">#REF!</definedName>
    <definedName name="F_11_300" localSheetId="14">#REF!</definedName>
    <definedName name="F_11_300" localSheetId="12">#REF!</definedName>
    <definedName name="F_11_300" localSheetId="0">#REF!</definedName>
    <definedName name="F_11_300">#REF!</definedName>
    <definedName name="F_11_330" localSheetId="14">#REF!</definedName>
    <definedName name="F_11_330" localSheetId="12">#REF!</definedName>
    <definedName name="F_11_330" localSheetId="0">#REF!</definedName>
    <definedName name="F_11_330">#REF!</definedName>
    <definedName name="F_11_360" localSheetId="14">#REF!</definedName>
    <definedName name="F_11_360" localSheetId="12">#REF!</definedName>
    <definedName name="F_11_360" localSheetId="0">#REF!</definedName>
    <definedName name="F_11_360">#REF!</definedName>
    <definedName name="F_11_390" localSheetId="14">#REF!</definedName>
    <definedName name="F_11_390" localSheetId="12">#REF!</definedName>
    <definedName name="F_11_390" localSheetId="0">#REF!</definedName>
    <definedName name="F_11_390">#REF!</definedName>
    <definedName name="F_11_420" localSheetId="14">#REF!</definedName>
    <definedName name="F_11_420" localSheetId="12">#REF!</definedName>
    <definedName name="F_11_420" localSheetId="0">#REF!</definedName>
    <definedName name="F_11_420">#REF!</definedName>
    <definedName name="F_11_450" localSheetId="14">#REF!</definedName>
    <definedName name="F_11_450" localSheetId="12">#REF!</definedName>
    <definedName name="F_11_450" localSheetId="0">#REF!</definedName>
    <definedName name="F_11_450">#REF!</definedName>
    <definedName name="F_11_480" localSheetId="14">#REF!</definedName>
    <definedName name="F_11_480" localSheetId="12">#REF!</definedName>
    <definedName name="F_11_480" localSheetId="0">#REF!</definedName>
    <definedName name="F_11_480">#REF!</definedName>
    <definedName name="F_11_510" localSheetId="14">#REF!</definedName>
    <definedName name="F_11_510" localSheetId="12">#REF!</definedName>
    <definedName name="F_11_510" localSheetId="0">#REF!</definedName>
    <definedName name="F_11_510">#REF!</definedName>
    <definedName name="F_11_540" localSheetId="14">#REF!</definedName>
    <definedName name="F_11_540" localSheetId="12">#REF!</definedName>
    <definedName name="F_11_540" localSheetId="0">#REF!</definedName>
    <definedName name="F_11_540">#REF!</definedName>
    <definedName name="F_11_570" localSheetId="14">#REF!</definedName>
    <definedName name="F_11_570" localSheetId="12">#REF!</definedName>
    <definedName name="F_11_570" localSheetId="0">#REF!</definedName>
    <definedName name="F_11_570">#REF!</definedName>
    <definedName name="F_11_60" localSheetId="14">#REF!</definedName>
    <definedName name="F_11_60" localSheetId="12">#REF!</definedName>
    <definedName name="F_11_60" localSheetId="0">#REF!</definedName>
    <definedName name="F_11_60">#REF!</definedName>
    <definedName name="F_11_600" localSheetId="14">#REF!</definedName>
    <definedName name="F_11_600" localSheetId="12">#REF!</definedName>
    <definedName name="F_11_600" localSheetId="0">#REF!</definedName>
    <definedName name="F_11_600">#REF!</definedName>
    <definedName name="F_11_630" localSheetId="14">#REF!</definedName>
    <definedName name="F_11_630" localSheetId="12">#REF!</definedName>
    <definedName name="F_11_630" localSheetId="0">#REF!</definedName>
    <definedName name="F_11_630">#REF!</definedName>
    <definedName name="F_11_660" localSheetId="14">#REF!</definedName>
    <definedName name="F_11_660" localSheetId="12">#REF!</definedName>
    <definedName name="F_11_660" localSheetId="0">#REF!</definedName>
    <definedName name="F_11_660">#REF!</definedName>
    <definedName name="F_11_690" localSheetId="14">#REF!</definedName>
    <definedName name="F_11_690" localSheetId="12">#REF!</definedName>
    <definedName name="F_11_690" localSheetId="0">#REF!</definedName>
    <definedName name="F_11_690">#REF!</definedName>
    <definedName name="F_11_720" localSheetId="14">#REF!</definedName>
    <definedName name="F_11_720" localSheetId="12">#REF!</definedName>
    <definedName name="F_11_720" localSheetId="0">#REF!</definedName>
    <definedName name="F_11_720">#REF!</definedName>
    <definedName name="F_11_90" localSheetId="14">#REF!</definedName>
    <definedName name="F_11_90" localSheetId="12">#REF!</definedName>
    <definedName name="F_11_90" localSheetId="0">#REF!</definedName>
    <definedName name="F_11_90">#REF!</definedName>
    <definedName name="F_12_120" localSheetId="14">#REF!</definedName>
    <definedName name="F_12_120" localSheetId="12">#REF!</definedName>
    <definedName name="F_12_120" localSheetId="0">#REF!</definedName>
    <definedName name="F_12_120">#REF!</definedName>
    <definedName name="F_12_150" localSheetId="14">#REF!</definedName>
    <definedName name="F_12_150" localSheetId="12">#REF!</definedName>
    <definedName name="F_12_150" localSheetId="0">#REF!</definedName>
    <definedName name="F_12_150">#REF!</definedName>
    <definedName name="F_12_180" localSheetId="14">#REF!</definedName>
    <definedName name="F_12_180" localSheetId="12">#REF!</definedName>
    <definedName name="F_12_180" localSheetId="0">#REF!</definedName>
    <definedName name="F_12_180">#REF!</definedName>
    <definedName name="F_12_210" localSheetId="14">#REF!</definedName>
    <definedName name="F_12_210" localSheetId="12">#REF!</definedName>
    <definedName name="F_12_210" localSheetId="0">#REF!</definedName>
    <definedName name="F_12_210">#REF!</definedName>
    <definedName name="F_12_240" localSheetId="14">#REF!</definedName>
    <definedName name="F_12_240" localSheetId="12">#REF!</definedName>
    <definedName name="F_12_240" localSheetId="0">#REF!</definedName>
    <definedName name="F_12_240">#REF!</definedName>
    <definedName name="F_12_270" localSheetId="14">#REF!</definedName>
    <definedName name="F_12_270" localSheetId="12">#REF!</definedName>
    <definedName name="F_12_270" localSheetId="0">#REF!</definedName>
    <definedName name="F_12_270">#REF!</definedName>
    <definedName name="F_12_30" localSheetId="14">#REF!</definedName>
    <definedName name="F_12_30" localSheetId="12">#REF!</definedName>
    <definedName name="F_12_30" localSheetId="0">#REF!</definedName>
    <definedName name="F_12_30">#REF!</definedName>
    <definedName name="F_12_300" localSheetId="14">#REF!</definedName>
    <definedName name="F_12_300" localSheetId="12">#REF!</definedName>
    <definedName name="F_12_300" localSheetId="0">#REF!</definedName>
    <definedName name="F_12_300">#REF!</definedName>
    <definedName name="F_12_330" localSheetId="14">#REF!</definedName>
    <definedName name="F_12_330" localSheetId="12">#REF!</definedName>
    <definedName name="F_12_330" localSheetId="0">#REF!</definedName>
    <definedName name="F_12_330">#REF!</definedName>
    <definedName name="F_12_360" localSheetId="14">#REF!</definedName>
    <definedName name="F_12_360" localSheetId="12">#REF!</definedName>
    <definedName name="F_12_360" localSheetId="0">#REF!</definedName>
    <definedName name="F_12_360">#REF!</definedName>
    <definedName name="F_12_390" localSheetId="14">#REF!</definedName>
    <definedName name="F_12_390" localSheetId="12">#REF!</definedName>
    <definedName name="F_12_390" localSheetId="0">#REF!</definedName>
    <definedName name="F_12_390">#REF!</definedName>
    <definedName name="F_12_420" localSheetId="14">#REF!</definedName>
    <definedName name="F_12_420" localSheetId="12">#REF!</definedName>
    <definedName name="F_12_420" localSheetId="0">#REF!</definedName>
    <definedName name="F_12_420">#REF!</definedName>
    <definedName name="F_12_450" localSheetId="14">#REF!</definedName>
    <definedName name="F_12_450" localSheetId="12">#REF!</definedName>
    <definedName name="F_12_450" localSheetId="0">#REF!</definedName>
    <definedName name="F_12_450">#REF!</definedName>
    <definedName name="F_12_480" localSheetId="14">#REF!</definedName>
    <definedName name="F_12_480" localSheetId="12">#REF!</definedName>
    <definedName name="F_12_480" localSheetId="0">#REF!</definedName>
    <definedName name="F_12_480">#REF!</definedName>
    <definedName name="F_12_510" localSheetId="14">#REF!</definedName>
    <definedName name="F_12_510" localSheetId="12">#REF!</definedName>
    <definedName name="F_12_510" localSheetId="0">#REF!</definedName>
    <definedName name="F_12_510">#REF!</definedName>
    <definedName name="F_12_540" localSheetId="14">#REF!</definedName>
    <definedName name="F_12_540" localSheetId="12">#REF!</definedName>
    <definedName name="F_12_540" localSheetId="0">#REF!</definedName>
    <definedName name="F_12_540">#REF!</definedName>
    <definedName name="F_12_570" localSheetId="14">#REF!</definedName>
    <definedName name="F_12_570" localSheetId="12">#REF!</definedName>
    <definedName name="F_12_570" localSheetId="0">#REF!</definedName>
    <definedName name="F_12_570">#REF!</definedName>
    <definedName name="F_12_60" localSheetId="14">#REF!</definedName>
    <definedName name="F_12_60" localSheetId="12">#REF!</definedName>
    <definedName name="F_12_60" localSheetId="0">#REF!</definedName>
    <definedName name="F_12_60">#REF!</definedName>
    <definedName name="F_12_600" localSheetId="14">#REF!</definedName>
    <definedName name="F_12_600" localSheetId="12">#REF!</definedName>
    <definedName name="F_12_600" localSheetId="0">#REF!</definedName>
    <definedName name="F_12_600">#REF!</definedName>
    <definedName name="F_12_630" localSheetId="14">#REF!</definedName>
    <definedName name="F_12_630" localSheetId="12">#REF!</definedName>
    <definedName name="F_12_630" localSheetId="0">#REF!</definedName>
    <definedName name="F_12_630">#REF!</definedName>
    <definedName name="F_12_660" localSheetId="14">#REF!</definedName>
    <definedName name="F_12_660" localSheetId="12">#REF!</definedName>
    <definedName name="F_12_660" localSheetId="0">#REF!</definedName>
    <definedName name="F_12_660">#REF!</definedName>
    <definedName name="F_12_690" localSheetId="14">#REF!</definedName>
    <definedName name="F_12_690" localSheetId="12">#REF!</definedName>
    <definedName name="F_12_690" localSheetId="0">#REF!</definedName>
    <definedName name="F_12_690">#REF!</definedName>
    <definedName name="F_12_720" localSheetId="14">#REF!</definedName>
    <definedName name="F_12_720" localSheetId="12">#REF!</definedName>
    <definedName name="F_12_720" localSheetId="0">#REF!</definedName>
    <definedName name="F_12_720">#REF!</definedName>
    <definedName name="F_12_90" localSheetId="14">#REF!</definedName>
    <definedName name="F_12_90" localSheetId="12">#REF!</definedName>
    <definedName name="F_12_90" localSheetId="0">#REF!</definedName>
    <definedName name="F_12_90">#REF!</definedName>
    <definedName name="F_13_120" localSheetId="14">#REF!</definedName>
    <definedName name="F_13_120" localSheetId="12">#REF!</definedName>
    <definedName name="F_13_120" localSheetId="0">#REF!</definedName>
    <definedName name="F_13_120">#REF!</definedName>
    <definedName name="F_13_150" localSheetId="14">#REF!</definedName>
    <definedName name="F_13_150" localSheetId="12">#REF!</definedName>
    <definedName name="F_13_150" localSheetId="0">#REF!</definedName>
    <definedName name="F_13_150">#REF!</definedName>
    <definedName name="F_13_180" localSheetId="14">#REF!</definedName>
    <definedName name="F_13_180" localSheetId="12">#REF!</definedName>
    <definedName name="F_13_180" localSheetId="0">#REF!</definedName>
    <definedName name="F_13_180">#REF!</definedName>
    <definedName name="F_13_210" localSheetId="14">#REF!</definedName>
    <definedName name="F_13_210" localSheetId="12">#REF!</definedName>
    <definedName name="F_13_210" localSheetId="0">#REF!</definedName>
    <definedName name="F_13_210">#REF!</definedName>
    <definedName name="F_13_240" localSheetId="14">#REF!</definedName>
    <definedName name="F_13_240" localSheetId="12">#REF!</definedName>
    <definedName name="F_13_240" localSheetId="0">#REF!</definedName>
    <definedName name="F_13_240">#REF!</definedName>
    <definedName name="F_13_270" localSheetId="14">#REF!</definedName>
    <definedName name="F_13_270" localSheetId="12">#REF!</definedName>
    <definedName name="F_13_270" localSheetId="0">#REF!</definedName>
    <definedName name="F_13_270">#REF!</definedName>
    <definedName name="F_13_30" localSheetId="14">#REF!</definedName>
    <definedName name="F_13_30" localSheetId="12">#REF!</definedName>
    <definedName name="F_13_30" localSheetId="0">#REF!</definedName>
    <definedName name="F_13_30">#REF!</definedName>
    <definedName name="F_13_300" localSheetId="14">#REF!</definedName>
    <definedName name="F_13_300" localSheetId="12">#REF!</definedName>
    <definedName name="F_13_300" localSheetId="0">#REF!</definedName>
    <definedName name="F_13_300">#REF!</definedName>
    <definedName name="F_13_330" localSheetId="14">#REF!</definedName>
    <definedName name="F_13_330" localSheetId="12">#REF!</definedName>
    <definedName name="F_13_330" localSheetId="0">#REF!</definedName>
    <definedName name="F_13_330">#REF!</definedName>
    <definedName name="F_13_360" localSheetId="14">#REF!</definedName>
    <definedName name="F_13_360" localSheetId="12">#REF!</definedName>
    <definedName name="F_13_360" localSheetId="0">#REF!</definedName>
    <definedName name="F_13_360">#REF!</definedName>
    <definedName name="F_13_390" localSheetId="14">#REF!</definedName>
    <definedName name="F_13_390" localSheetId="12">#REF!</definedName>
    <definedName name="F_13_390" localSheetId="0">#REF!</definedName>
    <definedName name="F_13_390">#REF!</definedName>
    <definedName name="F_13_420" localSheetId="14">#REF!</definedName>
    <definedName name="F_13_420" localSheetId="12">#REF!</definedName>
    <definedName name="F_13_420" localSheetId="0">#REF!</definedName>
    <definedName name="F_13_420">#REF!</definedName>
    <definedName name="F_13_450" localSheetId="14">#REF!</definedName>
    <definedName name="F_13_450" localSheetId="12">#REF!</definedName>
    <definedName name="F_13_450" localSheetId="0">#REF!</definedName>
    <definedName name="F_13_450">#REF!</definedName>
    <definedName name="F_13_480" localSheetId="14">#REF!</definedName>
    <definedName name="F_13_480" localSheetId="12">#REF!</definedName>
    <definedName name="F_13_480" localSheetId="0">#REF!</definedName>
    <definedName name="F_13_480">#REF!</definedName>
    <definedName name="F_13_510" localSheetId="14">#REF!</definedName>
    <definedName name="F_13_510" localSheetId="12">#REF!</definedName>
    <definedName name="F_13_510" localSheetId="0">#REF!</definedName>
    <definedName name="F_13_510">#REF!</definedName>
    <definedName name="F_13_540" localSheetId="14">#REF!</definedName>
    <definedName name="F_13_540" localSheetId="12">#REF!</definedName>
    <definedName name="F_13_540" localSheetId="0">#REF!</definedName>
    <definedName name="F_13_540">#REF!</definedName>
    <definedName name="F_13_570" localSheetId="14">#REF!</definedName>
    <definedName name="F_13_570" localSheetId="12">#REF!</definedName>
    <definedName name="F_13_570" localSheetId="0">#REF!</definedName>
    <definedName name="F_13_570">#REF!</definedName>
    <definedName name="F_13_60" localSheetId="14">#REF!</definedName>
    <definedName name="F_13_60" localSheetId="12">#REF!</definedName>
    <definedName name="F_13_60" localSheetId="0">#REF!</definedName>
    <definedName name="F_13_60">#REF!</definedName>
    <definedName name="F_13_600" localSheetId="14">#REF!</definedName>
    <definedName name="F_13_600" localSheetId="12">#REF!</definedName>
    <definedName name="F_13_600" localSheetId="0">#REF!</definedName>
    <definedName name="F_13_600">#REF!</definedName>
    <definedName name="F_13_630" localSheetId="14">#REF!</definedName>
    <definedName name="F_13_630" localSheetId="12">#REF!</definedName>
    <definedName name="F_13_630" localSheetId="0">#REF!</definedName>
    <definedName name="F_13_630">#REF!</definedName>
    <definedName name="F_13_660" localSheetId="14">#REF!</definedName>
    <definedName name="F_13_660" localSheetId="12">#REF!</definedName>
    <definedName name="F_13_660" localSheetId="0">#REF!</definedName>
    <definedName name="F_13_660">#REF!</definedName>
    <definedName name="F_13_690" localSheetId="14">#REF!</definedName>
    <definedName name="F_13_690" localSheetId="12">#REF!</definedName>
    <definedName name="F_13_690" localSheetId="0">#REF!</definedName>
    <definedName name="F_13_690">#REF!</definedName>
    <definedName name="F_13_720" localSheetId="14">#REF!</definedName>
    <definedName name="F_13_720" localSheetId="12">#REF!</definedName>
    <definedName name="F_13_720" localSheetId="0">#REF!</definedName>
    <definedName name="F_13_720">#REF!</definedName>
    <definedName name="F_13_90" localSheetId="14">#REF!</definedName>
    <definedName name="F_13_90" localSheetId="12">#REF!</definedName>
    <definedName name="F_13_90" localSheetId="0">#REF!</definedName>
    <definedName name="F_13_90">#REF!</definedName>
    <definedName name="F_14_120" localSheetId="14">#REF!</definedName>
    <definedName name="F_14_120" localSheetId="12">#REF!</definedName>
    <definedName name="F_14_120" localSheetId="0">#REF!</definedName>
    <definedName name="F_14_120">#REF!</definedName>
    <definedName name="F_14_150" localSheetId="14">#REF!</definedName>
    <definedName name="F_14_150" localSheetId="12">#REF!</definedName>
    <definedName name="F_14_150" localSheetId="0">#REF!</definedName>
    <definedName name="F_14_150">#REF!</definedName>
    <definedName name="F_14_180" localSheetId="14">#REF!</definedName>
    <definedName name="F_14_180" localSheetId="12">#REF!</definedName>
    <definedName name="F_14_180" localSheetId="0">#REF!</definedName>
    <definedName name="F_14_180">#REF!</definedName>
    <definedName name="F_14_210" localSheetId="14">#REF!</definedName>
    <definedName name="F_14_210" localSheetId="12">#REF!</definedName>
    <definedName name="F_14_210" localSheetId="0">#REF!</definedName>
    <definedName name="F_14_210">#REF!</definedName>
    <definedName name="F_14_240" localSheetId="14">#REF!</definedName>
    <definedName name="F_14_240" localSheetId="12">#REF!</definedName>
    <definedName name="F_14_240" localSheetId="0">#REF!</definedName>
    <definedName name="F_14_240">#REF!</definedName>
    <definedName name="F_14_270" localSheetId="14">#REF!</definedName>
    <definedName name="F_14_270" localSheetId="12">#REF!</definedName>
    <definedName name="F_14_270" localSheetId="0">#REF!</definedName>
    <definedName name="F_14_270">#REF!</definedName>
    <definedName name="F_14_30" localSheetId="14">#REF!</definedName>
    <definedName name="F_14_30" localSheetId="12">#REF!</definedName>
    <definedName name="F_14_30" localSheetId="0">#REF!</definedName>
    <definedName name="F_14_30">#REF!</definedName>
    <definedName name="F_14_300" localSheetId="14">#REF!</definedName>
    <definedName name="F_14_300" localSheetId="12">#REF!</definedName>
    <definedName name="F_14_300" localSheetId="0">#REF!</definedName>
    <definedName name="F_14_300">#REF!</definedName>
    <definedName name="F_14_330" localSheetId="14">#REF!</definedName>
    <definedName name="F_14_330" localSheetId="12">#REF!</definedName>
    <definedName name="F_14_330" localSheetId="0">#REF!</definedName>
    <definedName name="F_14_330">#REF!</definedName>
    <definedName name="F_14_360" localSheetId="14">#REF!</definedName>
    <definedName name="F_14_360" localSheetId="12">#REF!</definedName>
    <definedName name="F_14_360" localSheetId="0">#REF!</definedName>
    <definedName name="F_14_360">#REF!</definedName>
    <definedName name="F_14_390" localSheetId="14">#REF!</definedName>
    <definedName name="F_14_390" localSheetId="12">#REF!</definedName>
    <definedName name="F_14_390" localSheetId="0">#REF!</definedName>
    <definedName name="F_14_390">#REF!</definedName>
    <definedName name="F_14_420" localSheetId="14">#REF!</definedName>
    <definedName name="F_14_420" localSheetId="12">#REF!</definedName>
    <definedName name="F_14_420" localSheetId="0">#REF!</definedName>
    <definedName name="F_14_420">#REF!</definedName>
    <definedName name="F_14_450" localSheetId="14">#REF!</definedName>
    <definedName name="F_14_450" localSheetId="12">#REF!</definedName>
    <definedName name="F_14_450" localSheetId="0">#REF!</definedName>
    <definedName name="F_14_450">#REF!</definedName>
    <definedName name="F_14_480" localSheetId="14">#REF!</definedName>
    <definedName name="F_14_480" localSheetId="12">#REF!</definedName>
    <definedName name="F_14_480" localSheetId="0">#REF!</definedName>
    <definedName name="F_14_480">#REF!</definedName>
    <definedName name="F_14_510" localSheetId="14">#REF!</definedName>
    <definedName name="F_14_510" localSheetId="12">#REF!</definedName>
    <definedName name="F_14_510" localSheetId="0">#REF!</definedName>
    <definedName name="F_14_510">#REF!</definedName>
    <definedName name="F_14_540" localSheetId="14">#REF!</definedName>
    <definedName name="F_14_540" localSheetId="12">#REF!</definedName>
    <definedName name="F_14_540" localSheetId="0">#REF!</definedName>
    <definedName name="F_14_540">#REF!</definedName>
    <definedName name="F_14_570" localSheetId="14">#REF!</definedName>
    <definedName name="F_14_570" localSheetId="12">#REF!</definedName>
    <definedName name="F_14_570" localSheetId="0">#REF!</definedName>
    <definedName name="F_14_570">#REF!</definedName>
    <definedName name="F_14_60" localSheetId="14">#REF!</definedName>
    <definedName name="F_14_60" localSheetId="12">#REF!</definedName>
    <definedName name="F_14_60" localSheetId="0">#REF!</definedName>
    <definedName name="F_14_60">#REF!</definedName>
    <definedName name="F_14_600" localSheetId="14">#REF!</definedName>
    <definedName name="F_14_600" localSheetId="12">#REF!</definedName>
    <definedName name="F_14_600" localSheetId="0">#REF!</definedName>
    <definedName name="F_14_600">#REF!</definedName>
    <definedName name="F_14_630" localSheetId="14">#REF!</definedName>
    <definedName name="F_14_630" localSheetId="12">#REF!</definedName>
    <definedName name="F_14_630" localSheetId="0">#REF!</definedName>
    <definedName name="F_14_630">#REF!</definedName>
    <definedName name="F_14_660" localSheetId="14">#REF!</definedName>
    <definedName name="F_14_660" localSheetId="12">#REF!</definedName>
    <definedName name="F_14_660" localSheetId="0">#REF!</definedName>
    <definedName name="F_14_660">#REF!</definedName>
    <definedName name="F_14_690" localSheetId="14">#REF!</definedName>
    <definedName name="F_14_690" localSheetId="12">#REF!</definedName>
    <definedName name="F_14_690" localSheetId="0">#REF!</definedName>
    <definedName name="F_14_690">#REF!</definedName>
    <definedName name="F_14_720" localSheetId="14">#REF!</definedName>
    <definedName name="F_14_720" localSheetId="12">#REF!</definedName>
    <definedName name="F_14_720" localSheetId="0">#REF!</definedName>
    <definedName name="F_14_720">#REF!</definedName>
    <definedName name="F_14_90" localSheetId="14">#REF!</definedName>
    <definedName name="F_14_90" localSheetId="12">#REF!</definedName>
    <definedName name="F_14_90" localSheetId="0">#REF!</definedName>
    <definedName name="F_14_90">#REF!</definedName>
    <definedName name="F_15_120" localSheetId="14">#REF!</definedName>
    <definedName name="F_15_120" localSheetId="12">#REF!</definedName>
    <definedName name="F_15_120" localSheetId="0">#REF!</definedName>
    <definedName name="F_15_120">#REF!</definedName>
    <definedName name="F_15_150" localSheetId="14">#REF!</definedName>
    <definedName name="F_15_150" localSheetId="12">#REF!</definedName>
    <definedName name="F_15_150" localSheetId="0">#REF!</definedName>
    <definedName name="F_15_150">#REF!</definedName>
    <definedName name="F_15_180" localSheetId="14">#REF!</definedName>
    <definedName name="F_15_180" localSheetId="12">#REF!</definedName>
    <definedName name="F_15_180" localSheetId="0">#REF!</definedName>
    <definedName name="F_15_180">#REF!</definedName>
    <definedName name="F_15_210" localSheetId="14">#REF!</definedName>
    <definedName name="F_15_210" localSheetId="12">#REF!</definedName>
    <definedName name="F_15_210" localSheetId="0">#REF!</definedName>
    <definedName name="F_15_210">#REF!</definedName>
    <definedName name="F_15_240" localSheetId="14">#REF!</definedName>
    <definedName name="F_15_240" localSheetId="12">#REF!</definedName>
    <definedName name="F_15_240" localSheetId="0">#REF!</definedName>
    <definedName name="F_15_240">#REF!</definedName>
    <definedName name="F_15_270" localSheetId="14">#REF!</definedName>
    <definedName name="F_15_270" localSheetId="12">#REF!</definedName>
    <definedName name="F_15_270" localSheetId="0">#REF!</definedName>
    <definedName name="F_15_270">#REF!</definedName>
    <definedName name="F_15_30" localSheetId="14">#REF!</definedName>
    <definedName name="F_15_30" localSheetId="12">#REF!</definedName>
    <definedName name="F_15_30" localSheetId="0">#REF!</definedName>
    <definedName name="F_15_30">#REF!</definedName>
    <definedName name="F_15_300" localSheetId="14">#REF!</definedName>
    <definedName name="F_15_300" localSheetId="12">#REF!</definedName>
    <definedName name="F_15_300" localSheetId="0">#REF!</definedName>
    <definedName name="F_15_300">#REF!</definedName>
    <definedName name="F_15_330" localSheetId="14">#REF!</definedName>
    <definedName name="F_15_330" localSheetId="12">#REF!</definedName>
    <definedName name="F_15_330" localSheetId="0">#REF!</definedName>
    <definedName name="F_15_330">#REF!</definedName>
    <definedName name="F_15_360" localSheetId="14">#REF!</definedName>
    <definedName name="F_15_360" localSheetId="12">#REF!</definedName>
    <definedName name="F_15_360" localSheetId="0">#REF!</definedName>
    <definedName name="F_15_360">#REF!</definedName>
    <definedName name="F_15_390" localSheetId="14">#REF!</definedName>
    <definedName name="F_15_390" localSheetId="12">#REF!</definedName>
    <definedName name="F_15_390" localSheetId="0">#REF!</definedName>
    <definedName name="F_15_390">#REF!</definedName>
    <definedName name="F_15_420" localSheetId="14">#REF!</definedName>
    <definedName name="F_15_420" localSheetId="12">#REF!</definedName>
    <definedName name="F_15_420" localSheetId="0">#REF!</definedName>
    <definedName name="F_15_420">#REF!</definedName>
    <definedName name="F_15_450" localSheetId="14">#REF!</definedName>
    <definedName name="F_15_450" localSheetId="12">#REF!</definedName>
    <definedName name="F_15_450" localSheetId="0">#REF!</definedName>
    <definedName name="F_15_450">#REF!</definedName>
    <definedName name="F_15_480" localSheetId="14">#REF!</definedName>
    <definedName name="F_15_480" localSheetId="12">#REF!</definedName>
    <definedName name="F_15_480" localSheetId="0">#REF!</definedName>
    <definedName name="F_15_480">#REF!</definedName>
    <definedName name="F_15_510" localSheetId="14">#REF!</definedName>
    <definedName name="F_15_510" localSheetId="12">#REF!</definedName>
    <definedName name="F_15_510" localSheetId="0">#REF!</definedName>
    <definedName name="F_15_510">#REF!</definedName>
    <definedName name="F_15_540" localSheetId="14">#REF!</definedName>
    <definedName name="F_15_540" localSheetId="12">#REF!</definedName>
    <definedName name="F_15_540" localSheetId="0">#REF!</definedName>
    <definedName name="F_15_540">#REF!</definedName>
    <definedName name="F_15_570" localSheetId="14">#REF!</definedName>
    <definedName name="F_15_570" localSheetId="12">#REF!</definedName>
    <definedName name="F_15_570" localSheetId="0">#REF!</definedName>
    <definedName name="F_15_570">#REF!</definedName>
    <definedName name="F_15_60" localSheetId="14">#REF!</definedName>
    <definedName name="F_15_60" localSheetId="12">#REF!</definedName>
    <definedName name="F_15_60" localSheetId="0">#REF!</definedName>
    <definedName name="F_15_60">#REF!</definedName>
    <definedName name="F_15_600" localSheetId="14">#REF!</definedName>
    <definedName name="F_15_600" localSheetId="12">#REF!</definedName>
    <definedName name="F_15_600" localSheetId="0">#REF!</definedName>
    <definedName name="F_15_600">#REF!</definedName>
    <definedName name="F_15_630" localSheetId="14">#REF!</definedName>
    <definedName name="F_15_630" localSheetId="12">#REF!</definedName>
    <definedName name="F_15_630" localSheetId="0">#REF!</definedName>
    <definedName name="F_15_630">#REF!</definedName>
    <definedName name="F_15_660" localSheetId="14">#REF!</definedName>
    <definedName name="F_15_660" localSheetId="12">#REF!</definedName>
    <definedName name="F_15_660" localSheetId="0">#REF!</definedName>
    <definedName name="F_15_660">#REF!</definedName>
    <definedName name="F_15_690" localSheetId="14">#REF!</definedName>
    <definedName name="F_15_690" localSheetId="12">#REF!</definedName>
    <definedName name="F_15_690" localSheetId="0">#REF!</definedName>
    <definedName name="F_15_690">#REF!</definedName>
    <definedName name="F_15_720" localSheetId="14">#REF!</definedName>
    <definedName name="F_15_720" localSheetId="12">#REF!</definedName>
    <definedName name="F_15_720" localSheetId="0">#REF!</definedName>
    <definedName name="F_15_720">#REF!</definedName>
    <definedName name="F_15_90" localSheetId="14">#REF!</definedName>
    <definedName name="F_15_90" localSheetId="12">#REF!</definedName>
    <definedName name="F_15_90" localSheetId="0">#REF!</definedName>
    <definedName name="F_15_90">#REF!</definedName>
    <definedName name="faixa">'[2]RESUMO-DVOP'!$N$123</definedName>
    <definedName name="faixa2">'[2]RESUMO-DVOP'!$N$185</definedName>
    <definedName name="FATOR" localSheetId="14">#REF!</definedName>
    <definedName name="FATOR" localSheetId="12">#REF!</definedName>
    <definedName name="FATOR" localSheetId="0">#REF!</definedName>
    <definedName name="FATOR">#REF!</definedName>
    <definedName name="fator100" localSheetId="14">#REF!</definedName>
    <definedName name="fator100" localSheetId="12">#REF!</definedName>
    <definedName name="fator100" localSheetId="0">#REF!</definedName>
    <definedName name="fator100">#REF!</definedName>
    <definedName name="FATOR2" localSheetId="14">#REF!</definedName>
    <definedName name="FATOR2" localSheetId="12">#REF!</definedName>
    <definedName name="FATOR2" localSheetId="0">#REF!</definedName>
    <definedName name="FATOR2">#REF!</definedName>
    <definedName name="fator50" localSheetId="14">#REF!</definedName>
    <definedName name="fator50" localSheetId="12">#REF!</definedName>
    <definedName name="fator50" localSheetId="0">#REF!</definedName>
    <definedName name="fator50">#REF!</definedName>
    <definedName name="FE">'[15]RESUMO-DVOP'!$C$35</definedName>
    <definedName name="Ferro_CA60" localSheetId="14">#REF!</definedName>
    <definedName name="Ferro_CA60" localSheetId="12">#REF!</definedName>
    <definedName name="Ferro_CA60" localSheetId="0">#REF!</definedName>
    <definedName name="Ferro_CA60">#REF!</definedName>
    <definedName name="ffg" localSheetId="6" hidden="1">{#N/A,#N/A,FALSE,"MO (2)"}</definedName>
    <definedName name="ffg" localSheetId="5" hidden="1">{#N/A,#N/A,FALSE,"MO (2)"}</definedName>
    <definedName name="ffg" localSheetId="12" hidden="1">{#N/A,#N/A,FALSE,"MO (2)"}</definedName>
    <definedName name="ffg" hidden="1">{#N/A,#N/A,FALSE,"MO (2)"}</definedName>
    <definedName name="ffg_1" localSheetId="6" hidden="1">{#N/A,#N/A,FALSE,"MO (2)"}</definedName>
    <definedName name="ffg_1" localSheetId="5" hidden="1">{#N/A,#N/A,FALSE,"MO (2)"}</definedName>
    <definedName name="ffg_1" localSheetId="12" hidden="1">{#N/A,#N/A,FALSE,"MO (2)"}</definedName>
    <definedName name="ffg_1" hidden="1">{#N/A,#N/A,FALSE,"MO (2)"}</definedName>
    <definedName name="fghji" localSheetId="6" hidden="1">{#N/A,#N/A,FALSE,"MO (2)"}</definedName>
    <definedName name="fghji" localSheetId="5" hidden="1">{#N/A,#N/A,FALSE,"MO (2)"}</definedName>
    <definedName name="fghji" localSheetId="12" hidden="1">{#N/A,#N/A,FALSE,"MO (2)"}</definedName>
    <definedName name="fghji" hidden="1">{#N/A,#N/A,FALSE,"MO (2)"}</definedName>
    <definedName name="fghji_1" localSheetId="6" hidden="1">{#N/A,#N/A,FALSE,"MO (2)"}</definedName>
    <definedName name="fghji_1" localSheetId="5" hidden="1">{#N/A,#N/A,FALSE,"MO (2)"}</definedName>
    <definedName name="fghji_1" localSheetId="12" hidden="1">{#N/A,#N/A,FALSE,"MO (2)"}</definedName>
    <definedName name="fghji_1" hidden="1">{#N/A,#N/A,FALSE,"MO (2)"}</definedName>
    <definedName name="Filtro" localSheetId="14">#REF!</definedName>
    <definedName name="Filtro" localSheetId="12">#REF!</definedName>
    <definedName name="Filtro" localSheetId="0">#REF!</definedName>
    <definedName name="Filtro">#REF!</definedName>
    <definedName name="fir" localSheetId="14">#REF!</definedName>
    <definedName name="fir" localSheetId="12">#REF!</definedName>
    <definedName name="fir" localSheetId="0">#REF!</definedName>
    <definedName name="fir">#REF!</definedName>
    <definedName name="FIRMA" localSheetId="14">#REF!</definedName>
    <definedName name="FIRMA" localSheetId="12">#REF!</definedName>
    <definedName name="FIRMA" localSheetId="0">#REF!</definedName>
    <definedName name="FIRMA">#REF!</definedName>
    <definedName name="FIRMA1" localSheetId="14">#REF!</definedName>
    <definedName name="FIRMA1" localSheetId="12">#REF!</definedName>
    <definedName name="FIRMA1" localSheetId="0">#REF!</definedName>
    <definedName name="FIRMA1">#REF!</definedName>
    <definedName name="FIRMA2" localSheetId="14">#REF!</definedName>
    <definedName name="FIRMA2" localSheetId="12">#REF!</definedName>
    <definedName name="FIRMA2" localSheetId="0">#REF!</definedName>
    <definedName name="FIRMA2">#REF!</definedName>
    <definedName name="FIRMA3" localSheetId="14">#REF!</definedName>
    <definedName name="FIRMA3" localSheetId="12">#REF!</definedName>
    <definedName name="FIRMA3" localSheetId="0">#REF!</definedName>
    <definedName name="FIRMA3">#REF!</definedName>
    <definedName name="FOG" localSheetId="14">#REF!</definedName>
    <definedName name="FOG" localSheetId="12">#REF!</definedName>
    <definedName name="FOG" localSheetId="0">#REF!</definedName>
    <definedName name="FOG">#REF!</definedName>
    <definedName name="FORN_ACESS_EMISS" localSheetId="14">#REF!</definedName>
    <definedName name="FORN_ACESS_EMISS" localSheetId="12">#REF!</definedName>
    <definedName name="FORN_ACESS_EMISS" localSheetId="0">#REF!</definedName>
    <definedName name="FORN_ACESS_EMISS">#REF!</definedName>
    <definedName name="FORN_ACESS_EMISS2_M" localSheetId="14">#REF!</definedName>
    <definedName name="FORN_ACESS_EMISS2_M" localSheetId="12">#REF!</definedName>
    <definedName name="FORN_ACESS_EMISS2_M" localSheetId="0">#REF!</definedName>
    <definedName name="FORN_ACESS_EMISS2_M">#REF!</definedName>
    <definedName name="FORN_ACESS_EMISS3_M" localSheetId="14">#REF!</definedName>
    <definedName name="FORN_ACESS_EMISS3_M" localSheetId="12">#REF!</definedName>
    <definedName name="FORN_ACESS_EMISS3_M" localSheetId="0">#REF!</definedName>
    <definedName name="FORN_ACESS_EMISS3_M">#REF!</definedName>
    <definedName name="FORN_ACESS_REDE_COL" localSheetId="14">#REF!</definedName>
    <definedName name="FORN_ACESS_REDE_COL" localSheetId="12">#REF!</definedName>
    <definedName name="FORN_ACESS_REDE_COL" localSheetId="0">#REF!</definedName>
    <definedName name="FORN_ACESS_REDE_COL">#REF!</definedName>
    <definedName name="FORN_ACESSÓRIOS" localSheetId="14">#REF!</definedName>
    <definedName name="FORN_ACESSÓRIOS" localSheetId="12">#REF!</definedName>
    <definedName name="FORN_ACESSÓRIOS" localSheetId="0">#REF!</definedName>
    <definedName name="FORN_ACESSÓRIOS">#REF!</definedName>
    <definedName name="FORN_CON_EMISS3_M" localSheetId="14">#REF!</definedName>
    <definedName name="FORN_CON_EMISS3_M" localSheetId="12">#REF!</definedName>
    <definedName name="FORN_CON_EMISS3_M" localSheetId="0">#REF!</definedName>
    <definedName name="FORN_CON_EMISS3_M">#REF!</definedName>
    <definedName name="FORN_CONEX" localSheetId="14">#REF!</definedName>
    <definedName name="FORN_CONEX" localSheetId="12">#REF!</definedName>
    <definedName name="FORN_CONEX" localSheetId="0">#REF!</definedName>
    <definedName name="FORN_CONEX">#REF!</definedName>
    <definedName name="FORN_CONEX_EMISS" localSheetId="14">#REF!</definedName>
    <definedName name="FORN_CONEX_EMISS" localSheetId="12">#REF!</definedName>
    <definedName name="FORN_CONEX_EMISS" localSheetId="0">#REF!</definedName>
    <definedName name="FORN_CONEX_EMISS">#REF!</definedName>
    <definedName name="FORN_CONEX_PEÇAS" localSheetId="14">#REF!</definedName>
    <definedName name="FORN_CONEX_PEÇAS" localSheetId="12">#REF!</definedName>
    <definedName name="FORN_CONEX_PEÇAS" localSheetId="0">#REF!</definedName>
    <definedName name="FORN_CONEX_PEÇAS">#REF!</definedName>
    <definedName name="FORN_PEÇAS_EMISS2_M" localSheetId="14">#REF!</definedName>
    <definedName name="FORN_PEÇAS_EMISS2_M" localSheetId="12">#REF!</definedName>
    <definedName name="FORN_PEÇAS_EMISS2_M" localSheetId="0">#REF!</definedName>
    <definedName name="FORN_PEÇAS_EMISS2_M">#REF!</definedName>
    <definedName name="FORN_TUB_EMISS" localSheetId="14">#REF!</definedName>
    <definedName name="FORN_TUB_EMISS" localSheetId="12">#REF!</definedName>
    <definedName name="FORN_TUB_EMISS" localSheetId="0">#REF!</definedName>
    <definedName name="FORN_TUB_EMISS">#REF!</definedName>
    <definedName name="FORN_TUB_EMISS2_M" localSheetId="14">#REF!</definedName>
    <definedName name="FORN_TUB_EMISS2_M" localSheetId="12">#REF!</definedName>
    <definedName name="FORN_TUB_EMISS2_M" localSheetId="0">#REF!</definedName>
    <definedName name="FORN_TUB_EMISS2_M">#REF!</definedName>
    <definedName name="FORN_TUB_EMISS3_M" localSheetId="14">#REF!</definedName>
    <definedName name="FORN_TUB_EMISS3_M" localSheetId="12">#REF!</definedName>
    <definedName name="FORN_TUB_EMISS3_M" localSheetId="0">#REF!</definedName>
    <definedName name="FORN_TUB_EMISS3_M">#REF!</definedName>
    <definedName name="FORN_TUB_REDE_COL" localSheetId="14">#REF!</definedName>
    <definedName name="FORN_TUB_REDE_COL" localSheetId="12">#REF!</definedName>
    <definedName name="FORN_TUB_REDE_COL" localSheetId="0">#REF!</definedName>
    <definedName name="FORN_TUB_REDE_COL">#REF!</definedName>
    <definedName name="FORN_TUBU" localSheetId="14">#REF!</definedName>
    <definedName name="FORN_TUBU" localSheetId="12">#REF!</definedName>
    <definedName name="FORN_TUBU" localSheetId="0">#REF!</definedName>
    <definedName name="FORN_TUBU">#REF!</definedName>
    <definedName name="fornecer" localSheetId="14">#REF!</definedName>
    <definedName name="fornecer" localSheetId="12">#REF!</definedName>
    <definedName name="fornecer" localSheetId="0">#REF!</definedName>
    <definedName name="fornecer">#REF!</definedName>
    <definedName name="Fundação" localSheetId="14">#REF!</definedName>
    <definedName name="Fundação" localSheetId="12">#REF!</definedName>
    <definedName name="Fundação" localSheetId="0">#REF!</definedName>
    <definedName name="Fundação">#REF!</definedName>
    <definedName name="fx_horiz" localSheetId="14">#REF!</definedName>
    <definedName name="fx_horiz" localSheetId="12">#REF!</definedName>
    <definedName name="fx_horiz" localSheetId="0">#REF!</definedName>
    <definedName name="fx_horiz">#REF!</definedName>
    <definedName name="G_01" localSheetId="14">#REF!</definedName>
    <definedName name="G_01" localSheetId="12">#REF!</definedName>
    <definedName name="G_01" localSheetId="0">#REF!</definedName>
    <definedName name="G_01">#REF!</definedName>
    <definedName name="G_02" localSheetId="14">#REF!</definedName>
    <definedName name="G_02" localSheetId="12">#REF!</definedName>
    <definedName name="G_02" localSheetId="0">#REF!</definedName>
    <definedName name="G_02">#REF!</definedName>
    <definedName name="G_03" localSheetId="14">#REF!</definedName>
    <definedName name="G_03" localSheetId="12">#REF!</definedName>
    <definedName name="G_03" localSheetId="0">#REF!</definedName>
    <definedName name="G_03">#REF!</definedName>
    <definedName name="G_04" localSheetId="14">#REF!</definedName>
    <definedName name="G_04" localSheetId="12">#REF!</definedName>
    <definedName name="G_04" localSheetId="0">#REF!</definedName>
    <definedName name="G_04">#REF!</definedName>
    <definedName name="G_05" localSheetId="14">#REF!</definedName>
    <definedName name="G_05" localSheetId="12">#REF!</definedName>
    <definedName name="G_05" localSheetId="0">#REF!</definedName>
    <definedName name="G_05">#REF!</definedName>
    <definedName name="G_06" localSheetId="14">#REF!</definedName>
    <definedName name="G_06" localSheetId="12">#REF!</definedName>
    <definedName name="G_06" localSheetId="0">#REF!</definedName>
    <definedName name="G_06">#REF!</definedName>
    <definedName name="G_07" localSheetId="14">#REF!</definedName>
    <definedName name="G_07" localSheetId="12">#REF!</definedName>
    <definedName name="G_07" localSheetId="0">#REF!</definedName>
    <definedName name="G_07">#REF!</definedName>
    <definedName name="G_08" localSheetId="14">#REF!</definedName>
    <definedName name="G_08" localSheetId="12">#REF!</definedName>
    <definedName name="G_08" localSheetId="0">#REF!</definedName>
    <definedName name="G_08">#REF!</definedName>
    <definedName name="G_09" localSheetId="14">#REF!</definedName>
    <definedName name="G_09" localSheetId="12">#REF!</definedName>
    <definedName name="G_09" localSheetId="0">#REF!</definedName>
    <definedName name="G_09">#REF!</definedName>
    <definedName name="G_10" localSheetId="14">#REF!</definedName>
    <definedName name="G_10" localSheetId="12">#REF!</definedName>
    <definedName name="G_10" localSheetId="0">#REF!</definedName>
    <definedName name="G_10">#REF!</definedName>
    <definedName name="G_11" localSheetId="14">#REF!</definedName>
    <definedName name="G_11" localSheetId="12">#REF!</definedName>
    <definedName name="G_11" localSheetId="0">#REF!</definedName>
    <definedName name="G_11">#REF!</definedName>
    <definedName name="G_12" localSheetId="14">#REF!</definedName>
    <definedName name="G_12" localSheetId="12">#REF!</definedName>
    <definedName name="G_12" localSheetId="0">#REF!</definedName>
    <definedName name="G_12">#REF!</definedName>
    <definedName name="G_13" localSheetId="14">#REF!</definedName>
    <definedName name="G_13" localSheetId="12">#REF!</definedName>
    <definedName name="G_13" localSheetId="0">#REF!</definedName>
    <definedName name="G_13">#REF!</definedName>
    <definedName name="G_14" localSheetId="14">#REF!</definedName>
    <definedName name="G_14" localSheetId="12">#REF!</definedName>
    <definedName name="G_14" localSheetId="0">#REF!</definedName>
    <definedName name="G_14">#REF!</definedName>
    <definedName name="G_15" localSheetId="14">#REF!</definedName>
    <definedName name="G_15" localSheetId="12">#REF!</definedName>
    <definedName name="G_15" localSheetId="0">#REF!</definedName>
    <definedName name="G_15">#REF!</definedName>
    <definedName name="G_16" localSheetId="14">#REF!</definedName>
    <definedName name="G_16" localSheetId="12">#REF!</definedName>
    <definedName name="G_16" localSheetId="0">#REF!</definedName>
    <definedName name="G_16">#REF!</definedName>
    <definedName name="G_17" localSheetId="14">#REF!</definedName>
    <definedName name="G_17" localSheetId="12">#REF!</definedName>
    <definedName name="G_17" localSheetId="0">#REF!</definedName>
    <definedName name="G_17">#REF!</definedName>
    <definedName name="G_18" localSheetId="14">#REF!</definedName>
    <definedName name="G_18" localSheetId="12">#REF!</definedName>
    <definedName name="G_18" localSheetId="0">#REF!</definedName>
    <definedName name="G_18">#REF!</definedName>
    <definedName name="G_19" localSheetId="14">#REF!</definedName>
    <definedName name="G_19" localSheetId="12">#REF!</definedName>
    <definedName name="G_19" localSheetId="0">#REF!</definedName>
    <definedName name="G_19">#REF!</definedName>
    <definedName name="G_20" localSheetId="14">#REF!</definedName>
    <definedName name="G_20" localSheetId="12">#REF!</definedName>
    <definedName name="G_20" localSheetId="0">#REF!</definedName>
    <definedName name="G_20">#REF!</definedName>
    <definedName name="G_21" localSheetId="14">#REF!</definedName>
    <definedName name="G_21" localSheetId="12">#REF!</definedName>
    <definedName name="G_21" localSheetId="0">#REF!</definedName>
    <definedName name="G_21">#REF!</definedName>
    <definedName name="G_22" localSheetId="14">#REF!</definedName>
    <definedName name="G_22" localSheetId="12">#REF!</definedName>
    <definedName name="G_22" localSheetId="0">#REF!</definedName>
    <definedName name="G_22">#REF!</definedName>
    <definedName name="G_23" localSheetId="14">#REF!</definedName>
    <definedName name="G_23" localSheetId="12">#REF!</definedName>
    <definedName name="G_23" localSheetId="0">#REF!</definedName>
    <definedName name="G_23">#REF!</definedName>
    <definedName name="G_24" localSheetId="14">#REF!</definedName>
    <definedName name="G_24" localSheetId="12">#REF!</definedName>
    <definedName name="G_24" localSheetId="0">#REF!</definedName>
    <definedName name="G_24">#REF!</definedName>
    <definedName name="G_25" localSheetId="14">#REF!</definedName>
    <definedName name="G_25" localSheetId="12">#REF!</definedName>
    <definedName name="G_25" localSheetId="0">#REF!</definedName>
    <definedName name="G_25">#REF!</definedName>
    <definedName name="GAS">'[14]INSUMOS BÁSICOS'!$E$66</definedName>
    <definedName name="GASOLINA" localSheetId="14">#REF!</definedName>
    <definedName name="GASOLINA" localSheetId="12">#REF!</definedName>
    <definedName name="GASOLINA" localSheetId="0">#REF!</definedName>
    <definedName name="GASOLINA">#REF!</definedName>
    <definedName name="GD" localSheetId="14">'[14]QUADRO 04 - PLANILHAS PREÇOS'!#REF!</definedName>
    <definedName name="GD" localSheetId="12">'[14]QUADRO 04 - PLANILHAS PREÇOS'!#REF!</definedName>
    <definedName name="GD" localSheetId="0">'[14]QUADRO 04 - PLANILHAS PREÇOS'!#REF!</definedName>
    <definedName name="GD">'[14]QUADRO 04 - PLANILHAS PREÇOS'!#REF!</definedName>
    <definedName name="geral" localSheetId="14">#REF!</definedName>
    <definedName name="geral" localSheetId="12">#REF!</definedName>
    <definedName name="geral" localSheetId="0">#REF!</definedName>
    <definedName name="geral">#REF!</definedName>
    <definedName name="gfgh" localSheetId="6" hidden="1">{#N/A,#N/A,FALSE,"MO (2)"}</definedName>
    <definedName name="gfgh" localSheetId="5" hidden="1">{#N/A,#N/A,FALSE,"MO (2)"}</definedName>
    <definedName name="gfgh" localSheetId="12" hidden="1">{#N/A,#N/A,FALSE,"MO (2)"}</definedName>
    <definedName name="gfgh" hidden="1">{#N/A,#N/A,FALSE,"MO (2)"}</definedName>
    <definedName name="gfgh_1" localSheetId="6" hidden="1">{#N/A,#N/A,FALSE,"MO (2)"}</definedName>
    <definedName name="gfgh_1" localSheetId="5" hidden="1">{#N/A,#N/A,FALSE,"MO (2)"}</definedName>
    <definedName name="gfgh_1" localSheetId="12" hidden="1">{#N/A,#N/A,FALSE,"MO (2)"}</definedName>
    <definedName name="gfgh_1" hidden="1">{#N/A,#N/A,FALSE,"MO (2)"}</definedName>
    <definedName name="GRAMA" localSheetId="14">'[14]QUADRO 04 - PLANILHAS PREÇOS'!#REF!</definedName>
    <definedName name="GRAMA" localSheetId="12">'[14]QUADRO 04 - PLANILHAS PREÇOS'!#REF!</definedName>
    <definedName name="GRAMA" localSheetId="0">'[14]QUADRO 04 - PLANILHAS PREÇOS'!#REF!</definedName>
    <definedName name="GRAMA">'[14]QUADRO 04 - PLANILHAS PREÇOS'!#REF!</definedName>
    <definedName name="grama_mudas" localSheetId="14">#REF!</definedName>
    <definedName name="grama_mudas" localSheetId="12">#REF!</definedName>
    <definedName name="grama_mudas" localSheetId="0">#REF!</definedName>
    <definedName name="grama_mudas">#REF!</definedName>
    <definedName name="_xlnm.Recorder" localSheetId="14">#REF!</definedName>
    <definedName name="_xlnm.Recorder" localSheetId="12">#REF!</definedName>
    <definedName name="_xlnm.Recorder" localSheetId="0">#REF!</definedName>
    <definedName name="_xlnm.Recorder">#REF!</definedName>
    <definedName name="Guias" localSheetId="14">#REF!</definedName>
    <definedName name="Guias" localSheetId="12">#REF!</definedName>
    <definedName name="Guias" localSheetId="0">#REF!</definedName>
    <definedName name="Guias">#REF!</definedName>
    <definedName name="ic">'[16]Desmatamento '!$L$10</definedName>
    <definedName name="INDI" localSheetId="14">#REF!</definedName>
    <definedName name="INDI" localSheetId="12">#REF!</definedName>
    <definedName name="INDI" localSheetId="0">#REF!</definedName>
    <definedName name="INDI">#REF!</definedName>
    <definedName name="indi_33" localSheetId="14">#REF!</definedName>
    <definedName name="indi_33" localSheetId="12">#REF!</definedName>
    <definedName name="indi_33" localSheetId="0">#REF!</definedName>
    <definedName name="indi_33">#REF!</definedName>
    <definedName name="INDI22" localSheetId="14">#REF!</definedName>
    <definedName name="INDI22" localSheetId="12">#REF!</definedName>
    <definedName name="INDI22" localSheetId="0">#REF!</definedName>
    <definedName name="INDI22">#REF!</definedName>
    <definedName name="indice_2" localSheetId="14">#REF!</definedName>
    <definedName name="indice_2" localSheetId="12">#REF!</definedName>
    <definedName name="indice_2" localSheetId="0">#REF!</definedName>
    <definedName name="indice_2">#REF!</definedName>
    <definedName name="INDICEI1" localSheetId="14">#REF!</definedName>
    <definedName name="INDICEI1" localSheetId="12">#REF!</definedName>
    <definedName name="INDICEI1" localSheetId="0">#REF!</definedName>
    <definedName name="INDICEI1">#REF!</definedName>
    <definedName name="inic" localSheetId="14">#REF!</definedName>
    <definedName name="inic" localSheetId="12">#REF!</definedName>
    <definedName name="inic" localSheetId="0">#REF!</definedName>
    <definedName name="inic">#REF!</definedName>
    <definedName name="Inst_elétricas" localSheetId="14">#REF!</definedName>
    <definedName name="Inst_elétricas" localSheetId="12">#REF!</definedName>
    <definedName name="Inst_elétricas" localSheetId="0">#REF!</definedName>
    <definedName name="Inst_elétricas">#REF!</definedName>
    <definedName name="Inst_hidráulicas" localSheetId="14">#REF!</definedName>
    <definedName name="Inst_hidráulicas" localSheetId="12">#REF!</definedName>
    <definedName name="Inst_hidráulicas" localSheetId="0">#REF!</definedName>
    <definedName name="Inst_hidráulicas">#REF!</definedName>
    <definedName name="INST_PROVISÓRIAS" localSheetId="14">#REF!</definedName>
    <definedName name="INST_PROVISÓRIAS" localSheetId="12">#REF!</definedName>
    <definedName name="INST_PROVISÓRIAS" localSheetId="0">#REF!</definedName>
    <definedName name="INST_PROVISÓRIAS">#REF!</definedName>
    <definedName name="Inst_sanitárias" localSheetId="14">#REF!</definedName>
    <definedName name="Inst_sanitárias" localSheetId="12">#REF!</definedName>
    <definedName name="Inst_sanitárias" localSheetId="0">#REF!</definedName>
    <definedName name="Inst_sanitárias">#REF!</definedName>
    <definedName name="JAZ" localSheetId="14">#REF!</definedName>
    <definedName name="JAZ" localSheetId="12">#REF!</definedName>
    <definedName name="JAZ" localSheetId="0">#REF!</definedName>
    <definedName name="JAZ">#REF!</definedName>
    <definedName name="JAZIDAS">'[8]QUADRO 08 - COMPOSIÇÕES'!$H$786</definedName>
    <definedName name="jkhjkjkg" localSheetId="6" hidden="1">{#N/A,#N/A,FALSE,"MO (2)"}</definedName>
    <definedName name="jkhjkjkg" localSheetId="5" hidden="1">{#N/A,#N/A,FALSE,"MO (2)"}</definedName>
    <definedName name="jkhjkjkg" localSheetId="12" hidden="1">{#N/A,#N/A,FALSE,"MO (2)"}</definedName>
    <definedName name="jkhjkjkg" hidden="1">{#N/A,#N/A,FALSE,"MO (2)"}</definedName>
    <definedName name="jkhjkjkg_1" localSheetId="6" hidden="1">{#N/A,#N/A,FALSE,"MO (2)"}</definedName>
    <definedName name="jkhjkjkg_1" localSheetId="5" hidden="1">{#N/A,#N/A,FALSE,"MO (2)"}</definedName>
    <definedName name="jkhjkjkg_1" localSheetId="12" hidden="1">{#N/A,#N/A,FALSE,"MO (2)"}</definedName>
    <definedName name="jkhjkjkg_1" hidden="1">{#N/A,#N/A,FALSE,"MO (2)"}</definedName>
    <definedName name="JOSE">[2]RELATÓRIO!$I$31</definedName>
    <definedName name="kdren" localSheetId="14">#REF!</definedName>
    <definedName name="kdren" localSheetId="12">#REF!</definedName>
    <definedName name="kdren" localSheetId="0">#REF!</definedName>
    <definedName name="kdren">#REF!</definedName>
    <definedName name="kdrena" localSheetId="14">#REF!</definedName>
    <definedName name="kdrena" localSheetId="12">#REF!</definedName>
    <definedName name="kdrena" localSheetId="0">#REF!</definedName>
    <definedName name="kdrena">#REF!</definedName>
    <definedName name="Km" localSheetId="14">#REF!</definedName>
    <definedName name="Km" localSheetId="12">#REF!</definedName>
    <definedName name="Km" localSheetId="0">#REF!</definedName>
    <definedName name="Km">#REF!</definedName>
    <definedName name="koae" localSheetId="14">#REF!</definedName>
    <definedName name="koae" localSheetId="12">#REF!</definedName>
    <definedName name="koae" localSheetId="0">#REF!</definedName>
    <definedName name="koae">#REF!</definedName>
    <definedName name="kpavi" localSheetId="14">#REF!</definedName>
    <definedName name="kpavi" localSheetId="12">#REF!</definedName>
    <definedName name="kpavi" localSheetId="0">#REF!</definedName>
    <definedName name="kpavi">#REF!</definedName>
    <definedName name="KSIN" localSheetId="14">#REF!</definedName>
    <definedName name="KSIN" localSheetId="12">#REF!</definedName>
    <definedName name="KSIN" localSheetId="0">#REF!</definedName>
    <definedName name="KSIN">#REF!</definedName>
    <definedName name="ksinal" localSheetId="14">'[17]Indice de Reajuste'!#REF!</definedName>
    <definedName name="ksinal" localSheetId="12">'[17]Indice de Reajuste'!#REF!</definedName>
    <definedName name="ksinal" localSheetId="0">'[17]Indice de Reajuste'!#REF!</definedName>
    <definedName name="ksinal">'[17]Indice de Reajuste'!#REF!</definedName>
    <definedName name="kterra" localSheetId="14">#REF!</definedName>
    <definedName name="kterra" localSheetId="12">#REF!</definedName>
    <definedName name="kterra" localSheetId="0">#REF!</definedName>
    <definedName name="kterra">#REF!</definedName>
    <definedName name="LASTRO_CONCRETO" localSheetId="14">#REF!</definedName>
    <definedName name="LASTRO_CONCRETO" localSheetId="12">#REF!</definedName>
    <definedName name="LASTRO_CONCRETO" localSheetId="0">#REF!</definedName>
    <definedName name="LASTRO_CONCRETO">#REF!</definedName>
    <definedName name="LASTRO_EMISS3_S" localSheetId="14">#REF!</definedName>
    <definedName name="LASTRO_EMISS3_S" localSheetId="12">#REF!</definedName>
    <definedName name="LASTRO_EMISS3_S" localSheetId="0">#REF!</definedName>
    <definedName name="LASTRO_EMISS3_S">#REF!</definedName>
    <definedName name="LIG_PRED_SERV" localSheetId="14">#REF!</definedName>
    <definedName name="LIG_PRED_SERV" localSheetId="12">#REF!</definedName>
    <definedName name="LIG_PRED_SERV" localSheetId="0">#REF!</definedName>
    <definedName name="LIG_PRED_SERV">#REF!</definedName>
    <definedName name="LIG_PREDIAIS_MAT" localSheetId="14">#REF!</definedName>
    <definedName name="LIG_PREDIAIS_MAT" localSheetId="12">#REF!</definedName>
    <definedName name="LIG_PREDIAIS_MAT" localSheetId="0">#REF!</definedName>
    <definedName name="LIG_PREDIAIS_MAT">#REF!</definedName>
    <definedName name="LIGAÇÃO_PREDIAL_MATERIAL">'[10]ligação predial'!$H$19</definedName>
    <definedName name="LIGAÇÃO_PREDIAL_SERVIÇOS">'[10]ligação predial'!$H$9</definedName>
    <definedName name="LIGAÇÕES" localSheetId="14">#REF!</definedName>
    <definedName name="LIGAÇÕES" localSheetId="12">#REF!</definedName>
    <definedName name="LIGAÇÕES" localSheetId="0">#REF!</definedName>
    <definedName name="LIGAÇÕES">#REF!</definedName>
    <definedName name="loc" localSheetId="14">#REF!</definedName>
    <definedName name="loc" localSheetId="12">#REF!</definedName>
    <definedName name="loc" localSheetId="0">#REF!</definedName>
    <definedName name="loc">#REF!</definedName>
    <definedName name="LOC_EMISS3" localSheetId="14">#REF!</definedName>
    <definedName name="LOC_EMISS3" localSheetId="12">#REF!</definedName>
    <definedName name="LOC_EMISS3" localSheetId="0">#REF!</definedName>
    <definedName name="LOC_EMISS3">#REF!</definedName>
    <definedName name="LOCAÇÃO" localSheetId="14">#REF!</definedName>
    <definedName name="LOCAÇÃO" localSheetId="12">#REF!</definedName>
    <definedName name="LOCAÇÃO" localSheetId="0">#REF!</definedName>
    <definedName name="LOCAÇÃO">#REF!</definedName>
    <definedName name="LOCAÇÃO_EMISS" localSheetId="14">#REF!</definedName>
    <definedName name="LOCAÇÃO_EMISS" localSheetId="12">#REF!</definedName>
    <definedName name="LOCAÇÃO_EMISS" localSheetId="0">#REF!</definedName>
    <definedName name="LOCAÇÃO_EMISS">#REF!</definedName>
    <definedName name="LOCAÇÃO_EMISS2" localSheetId="14">#REF!</definedName>
    <definedName name="LOCAÇÃO_EMISS2" localSheetId="12">#REF!</definedName>
    <definedName name="LOCAÇÃO_EMISS2" localSheetId="0">#REF!</definedName>
    <definedName name="LOCAÇÃO_EMISS2">#REF!</definedName>
    <definedName name="local" localSheetId="14">#REF!</definedName>
    <definedName name="local" localSheetId="12">#REF!</definedName>
    <definedName name="local" localSheetId="0">#REF!</definedName>
    <definedName name="local">#REF!</definedName>
    <definedName name="LOCAL1">'[8]DADOS DE ENTRADA CONCORRÊNCIA'!$B$25</definedName>
    <definedName name="LOCALIDADE">'[8]DADOS DE ENTRADA CONCORRÊNCIA'!$B$8</definedName>
    <definedName name="LOTA" localSheetId="14">#REF!</definedName>
    <definedName name="LOTA" localSheetId="12">#REF!</definedName>
    <definedName name="LOTA" localSheetId="0">#REF!</definedName>
    <definedName name="LOTA">#REF!</definedName>
    <definedName name="LOTE" localSheetId="14">#REF!</definedName>
    <definedName name="LOTE" localSheetId="12">#REF!</definedName>
    <definedName name="LOTE" localSheetId="0">#REF!</definedName>
    <definedName name="LOTE">#REF!</definedName>
    <definedName name="LOTE1" localSheetId="14">#REF!</definedName>
    <definedName name="LOTE1" localSheetId="12">#REF!</definedName>
    <definedName name="LOTE1" localSheetId="0">#REF!</definedName>
    <definedName name="LOTE1">#REF!</definedName>
    <definedName name="Louças_acessórios" localSheetId="14">#REF!</definedName>
    <definedName name="Louças_acessórios" localSheetId="12">#REF!</definedName>
    <definedName name="Louças_acessórios" localSheetId="0">#REF!</definedName>
    <definedName name="Louças_acessórios">#REF!</definedName>
    <definedName name="LS" localSheetId="14">#REF!</definedName>
    <definedName name="LS" localSheetId="12">#REF!</definedName>
    <definedName name="LS" localSheetId="0">#REF!</definedName>
    <definedName name="LS">#REF!</definedName>
    <definedName name="luis" localSheetId="14">#REF!</definedName>
    <definedName name="luis" localSheetId="12">#REF!</definedName>
    <definedName name="luis" localSheetId="0">#REF!</definedName>
    <definedName name="luis">#REF!</definedName>
    <definedName name="maria">'[2]RESUMO-DVOP'!$I$12</definedName>
    <definedName name="Material_britado" localSheetId="14">#REF!</definedName>
    <definedName name="Material_britado" localSheetId="12">#REF!</definedName>
    <definedName name="Material_britado" localSheetId="0">#REF!</definedName>
    <definedName name="Material_britado">#REF!</definedName>
    <definedName name="mbc" localSheetId="14">#REF!</definedName>
    <definedName name="mbc" localSheetId="12">#REF!</definedName>
    <definedName name="mbc" localSheetId="0">#REF!</definedName>
    <definedName name="mbc">#REF!</definedName>
    <definedName name="med" localSheetId="6" hidden="1">{#N/A,#N/A,FALSE,"MO (2)"}</definedName>
    <definedName name="med" localSheetId="5" hidden="1">{#N/A,#N/A,FALSE,"MO (2)"}</definedName>
    <definedName name="med" localSheetId="12" hidden="1">{#N/A,#N/A,FALSE,"MO (2)"}</definedName>
    <definedName name="med" hidden="1">{#N/A,#N/A,FALSE,"MO (2)"}</definedName>
    <definedName name="med_1" localSheetId="6" hidden="1">{#N/A,#N/A,FALSE,"MO (2)"}</definedName>
    <definedName name="med_1" localSheetId="5" hidden="1">{#N/A,#N/A,FALSE,"MO (2)"}</definedName>
    <definedName name="med_1" localSheetId="12" hidden="1">{#N/A,#N/A,FALSE,"MO (2)"}</definedName>
    <definedName name="med_1" hidden="1">{#N/A,#N/A,FALSE,"MO (2)"}</definedName>
    <definedName name="MEDAGOREAL">[2]RELATÓRIO!$I$30</definedName>
    <definedName name="MEIO_FIO" localSheetId="14">#REF!</definedName>
    <definedName name="MEIO_FIO" localSheetId="12">#REF!</definedName>
    <definedName name="MEIO_FIO" localSheetId="0">#REF!</definedName>
    <definedName name="MEIO_FIO">#REF!</definedName>
    <definedName name="meiofio" localSheetId="14">#REF!</definedName>
    <definedName name="meiofio" localSheetId="12">#REF!</definedName>
    <definedName name="meiofio" localSheetId="0">#REF!</definedName>
    <definedName name="meiofio">#REF!</definedName>
    <definedName name="Mem">'[4]Mat Asf'!$C$37</definedName>
    <definedName name="mo_base" localSheetId="14">#REF!</definedName>
    <definedName name="mo_base" localSheetId="12">#REF!</definedName>
    <definedName name="mo_base" localSheetId="0">#REF!</definedName>
    <definedName name="mo_base">#REF!</definedName>
    <definedName name="mo_sub_base" localSheetId="14">#REF!</definedName>
    <definedName name="mo_sub_base" localSheetId="12">#REF!</definedName>
    <definedName name="mo_sub_base" localSheetId="0">#REF!</definedName>
    <definedName name="mo_sub_base">#REF!</definedName>
    <definedName name="mosubb" localSheetId="14">#REF!</definedName>
    <definedName name="mosubb" localSheetId="12">#REF!</definedName>
    <definedName name="mosubb" localSheetId="0">#REF!</definedName>
    <definedName name="mosubb">#REF!</definedName>
    <definedName name="mosubl" localSheetId="14">#REF!</definedName>
    <definedName name="mosubl" localSheetId="12">#REF!</definedName>
    <definedName name="mosubl" localSheetId="0">#REF!</definedName>
    <definedName name="mosubl">#REF!</definedName>
    <definedName name="MOV_TERR_EMISS3_S" localSheetId="14">#REF!</definedName>
    <definedName name="MOV_TERR_EMISS3_S" localSheetId="12">#REF!</definedName>
    <definedName name="MOV_TERR_EMISS3_S" localSheetId="0">#REF!</definedName>
    <definedName name="MOV_TERR_EMISS3_S">#REF!</definedName>
    <definedName name="MOV_TERRA" localSheetId="14">#REF!</definedName>
    <definedName name="MOV_TERRA" localSheetId="12">#REF!</definedName>
    <definedName name="MOV_TERRA" localSheetId="0">#REF!</definedName>
    <definedName name="MOV_TERRA">#REF!</definedName>
    <definedName name="MOV_TERRA_EMISS" localSheetId="14">#REF!</definedName>
    <definedName name="MOV_TERRA_EMISS" localSheetId="12">#REF!</definedName>
    <definedName name="MOV_TERRA_EMISS" localSheetId="0">#REF!</definedName>
    <definedName name="MOV_TERRA_EMISS">#REF!</definedName>
    <definedName name="MOV_TERRA_EMISS2" localSheetId="14">#REF!</definedName>
    <definedName name="MOV_TERRA_EMISS2" localSheetId="12">#REF!</definedName>
    <definedName name="MOV_TERRA_EMISS2" localSheetId="0">#REF!</definedName>
    <definedName name="MOV_TERRA_EMISS2">#REF!</definedName>
    <definedName name="OAC" localSheetId="14">#REF!</definedName>
    <definedName name="OAC" localSheetId="12">#REF!</definedName>
    <definedName name="OAC" localSheetId="0">#REF!</definedName>
    <definedName name="OAC">#REF!</definedName>
    <definedName name="oac.b" localSheetId="14">#REF!</definedName>
    <definedName name="oac.b" localSheetId="12">#REF!</definedName>
    <definedName name="oac.b" localSheetId="0">#REF!</definedName>
    <definedName name="oac.b">#REF!</definedName>
    <definedName name="oac.c" localSheetId="14">#REF!</definedName>
    <definedName name="oac.c" localSheetId="12">#REF!</definedName>
    <definedName name="oac.c" localSheetId="0">#REF!</definedName>
    <definedName name="oac.c">#REF!</definedName>
    <definedName name="oac.ve" localSheetId="14">#REF!</definedName>
    <definedName name="oac.ve" localSheetId="12">#REF!</definedName>
    <definedName name="oac.ve" localSheetId="0">#REF!</definedName>
    <definedName name="oac.ve">#REF!</definedName>
    <definedName name="oac.ve.remoc" localSheetId="14">#REF!</definedName>
    <definedName name="oac.ve.remoc" localSheetId="12">#REF!</definedName>
    <definedName name="oac.ve.remoc" localSheetId="0">#REF!</definedName>
    <definedName name="oac.ve.remoc">#REF!</definedName>
    <definedName name="oac.vr" localSheetId="14">#REF!</definedName>
    <definedName name="oac.vr" localSheetId="12">#REF!</definedName>
    <definedName name="oac.vr" localSheetId="0">#REF!</definedName>
    <definedName name="oac.vr">#REF!</definedName>
    <definedName name="oac.vr.remoc" localSheetId="14">#REF!</definedName>
    <definedName name="oac.vr.remoc" localSheetId="12">#REF!</definedName>
    <definedName name="oac.vr.remoc" localSheetId="0">#REF!</definedName>
    <definedName name="oac.vr.remoc">#REF!</definedName>
    <definedName name="Oacorre2" localSheetId="14">#REF!</definedName>
    <definedName name="Oacorre2" localSheetId="12">#REF!</definedName>
    <definedName name="Oacorre2" localSheetId="0">#REF!</definedName>
    <definedName name="Oacorre2">#REF!</definedName>
    <definedName name="OAE" localSheetId="14">#REF!</definedName>
    <definedName name="OAE" localSheetId="12">#REF!</definedName>
    <definedName name="OAE" localSheetId="0">#REF!</definedName>
    <definedName name="OAE">#REF!</definedName>
    <definedName name="oae.vc" localSheetId="14">#REF!</definedName>
    <definedName name="oae.vc" localSheetId="12">#REF!</definedName>
    <definedName name="oae.vc" localSheetId="0">#REF!</definedName>
    <definedName name="oae.vc">#REF!</definedName>
    <definedName name="Oaesp2" localSheetId="14">#REF!</definedName>
    <definedName name="Oaesp2" localSheetId="12">#REF!</definedName>
    <definedName name="Oaesp2" localSheetId="0">#REF!</definedName>
    <definedName name="Oaesp2">#REF!</definedName>
    <definedName name="OBJETO" localSheetId="14">#REF!</definedName>
    <definedName name="OBJETO" localSheetId="12">#REF!</definedName>
    <definedName name="OBJETO" localSheetId="0">#REF!</definedName>
    <definedName name="OBJETO">#REF!</definedName>
    <definedName name="OBJETOA" localSheetId="14">#REF!</definedName>
    <definedName name="OBJETOA" localSheetId="12">#REF!</definedName>
    <definedName name="OBJETOA" localSheetId="0">#REF!</definedName>
    <definedName name="OBJETOA">#REF!</definedName>
    <definedName name="OCOM" localSheetId="14">#REF!</definedName>
    <definedName name="OCOM" localSheetId="12">#REF!</definedName>
    <definedName name="OCOM" localSheetId="0">#REF!</definedName>
    <definedName name="OCOM">#REF!</definedName>
    <definedName name="Ocomp2" localSheetId="14">#REF!</definedName>
    <definedName name="Ocomp2" localSheetId="12">#REF!</definedName>
    <definedName name="Ocomp2" localSheetId="0">#REF!</definedName>
    <definedName name="Ocomp2">#REF!</definedName>
    <definedName name="oesp" localSheetId="14">#REF!</definedName>
    <definedName name="oesp" localSheetId="12">#REF!</definedName>
    <definedName name="oesp" localSheetId="0">#REF!</definedName>
    <definedName name="oesp">#REF!</definedName>
    <definedName name="OP" localSheetId="14">#REF!</definedName>
    <definedName name="OP" localSheetId="12">#REF!</definedName>
    <definedName name="OP" localSheetId="0">#REF!</definedName>
    <definedName name="OP">#REF!</definedName>
    <definedName name="OPA" localSheetId="14">#REF!</definedName>
    <definedName name="OPA" localSheetId="12">#REF!</definedName>
    <definedName name="OPA" localSheetId="0">#REF!</definedName>
    <definedName name="OPA">#REF!</definedName>
    <definedName name="Orçamento" localSheetId="14">#REF!</definedName>
    <definedName name="Orçamento" localSheetId="12">#REF!</definedName>
    <definedName name="Orçamento" localSheetId="0">#REF!</definedName>
    <definedName name="Orçamento">#REF!</definedName>
    <definedName name="org" localSheetId="14">#REF!</definedName>
    <definedName name="org" localSheetId="12">#REF!</definedName>
    <definedName name="org" localSheetId="0">#REF!</definedName>
    <definedName name="org">#REF!</definedName>
    <definedName name="ÓRGÃO" localSheetId="14">#REF!</definedName>
    <definedName name="ÓRGÃO" localSheetId="12">#REF!</definedName>
    <definedName name="ÓRGÃO" localSheetId="0">#REF!</definedName>
    <definedName name="ÓRGÃO">#REF!</definedName>
    <definedName name="Orla" localSheetId="14">#REF!</definedName>
    <definedName name="Orla" localSheetId="12">#REF!</definedName>
    <definedName name="Orla" localSheetId="0">#REF!</definedName>
    <definedName name="Orla">#REF!</definedName>
    <definedName name="orlando" localSheetId="14">#REF!</definedName>
    <definedName name="orlando" localSheetId="12">#REF!</definedName>
    <definedName name="orlando" localSheetId="0">#REF!</definedName>
    <definedName name="orlando">#REF!</definedName>
    <definedName name="pav" localSheetId="14">#REF!</definedName>
    <definedName name="pav" localSheetId="12">#REF!</definedName>
    <definedName name="pav" localSheetId="0">#REF!</definedName>
    <definedName name="pav">#REF!</definedName>
    <definedName name="PAV_2" localSheetId="14">[2]RELATÓRIO!#REF!</definedName>
    <definedName name="PAV_2" localSheetId="12">[2]RELATÓRIO!#REF!</definedName>
    <definedName name="PAV_2" localSheetId="0">[2]RELATÓRIO!#REF!</definedName>
    <definedName name="PAV_2">[2]RELATÓRIO!#REF!</definedName>
    <definedName name="PAV_EMISS3_S" localSheetId="14">#REF!</definedName>
    <definedName name="PAV_EMISS3_S" localSheetId="12">#REF!</definedName>
    <definedName name="PAV_EMISS3_S" localSheetId="0">#REF!</definedName>
    <definedName name="PAV_EMISS3_S">#REF!</definedName>
    <definedName name="pavi" localSheetId="14">#REF!</definedName>
    <definedName name="pavi" localSheetId="12">#REF!</definedName>
    <definedName name="pavi" localSheetId="0">#REF!</definedName>
    <definedName name="pavi">#REF!</definedName>
    <definedName name="Pavi2" localSheetId="14">#REF!</definedName>
    <definedName name="Pavi2" localSheetId="12">#REF!</definedName>
    <definedName name="Pavi2" localSheetId="0">#REF!</definedName>
    <definedName name="Pavi2">#REF!</definedName>
    <definedName name="PAVIM_EMISS" localSheetId="14">#REF!</definedName>
    <definedName name="PAVIM_EMISS" localSheetId="12">#REF!</definedName>
    <definedName name="PAVIM_EMISS" localSheetId="0">#REF!</definedName>
    <definedName name="PAVIM_EMISS">#REF!</definedName>
    <definedName name="PAVIM_EMISS2" localSheetId="14">#REF!</definedName>
    <definedName name="PAVIM_EMISS2" localSheetId="12">#REF!</definedName>
    <definedName name="PAVIM_EMISS2" localSheetId="0">#REF!</definedName>
    <definedName name="PAVIM_EMISS2">#REF!</definedName>
    <definedName name="PAVIMENTAÇÃO" localSheetId="14">#REF!</definedName>
    <definedName name="PAVIMENTAÇÃO" localSheetId="12">#REF!</definedName>
    <definedName name="PAVIMENTAÇÃO" localSheetId="0">#REF!</definedName>
    <definedName name="PAVIMENTAÇÃO">#REF!</definedName>
    <definedName name="PED" localSheetId="14">#REF!</definedName>
    <definedName name="PED" localSheetId="12">#REF!</definedName>
    <definedName name="PED" localSheetId="0">#REF!</definedName>
    <definedName name="PED">#REF!</definedName>
    <definedName name="PEDA" localSheetId="14">#REF!</definedName>
    <definedName name="PEDA" localSheetId="12">#REF!</definedName>
    <definedName name="PEDA" localSheetId="0">#REF!</definedName>
    <definedName name="PEDA">#REF!</definedName>
    <definedName name="PEDREIRA" localSheetId="14">#REF!</definedName>
    <definedName name="PEDREIRA" localSheetId="12">#REF!</definedName>
    <definedName name="PEDREIRA" localSheetId="0">#REF!</definedName>
    <definedName name="PEDREIRA">#REF!</definedName>
    <definedName name="Pia_cozinha" localSheetId="14">#REF!</definedName>
    <definedName name="Pia_cozinha" localSheetId="12">#REF!</definedName>
    <definedName name="Pia_cozinha" localSheetId="0">#REF!</definedName>
    <definedName name="Pia_cozinha">#REF!</definedName>
    <definedName name="Pilar" localSheetId="14">#REF!</definedName>
    <definedName name="Pilar" localSheetId="12">#REF!</definedName>
    <definedName name="Pilar" localSheetId="0">#REF!</definedName>
    <definedName name="Pilar">#REF!</definedName>
    <definedName name="pint_lig" localSheetId="14">#REF!</definedName>
    <definedName name="pint_lig" localSheetId="12">#REF!</definedName>
    <definedName name="pint_lig" localSheetId="0">#REF!</definedName>
    <definedName name="pint_lig">#REF!</definedName>
    <definedName name="Pintura_cal" localSheetId="14">#REF!</definedName>
    <definedName name="Pintura_cal" localSheetId="12">#REF!</definedName>
    <definedName name="Pintura_cal" localSheetId="0">#REF!</definedName>
    <definedName name="Pintura_cal">#REF!</definedName>
    <definedName name="Pintura_óleo" localSheetId="14">#REF!</definedName>
    <definedName name="Pintura_óleo" localSheetId="12">#REF!</definedName>
    <definedName name="Pintura_óleo" localSheetId="0">#REF!</definedName>
    <definedName name="Pintura_óleo">#REF!</definedName>
    <definedName name="Piso_cimentado" localSheetId="14">#REF!</definedName>
    <definedName name="Piso_cimentado" localSheetId="12">#REF!</definedName>
    <definedName name="Piso_cimentado" localSheetId="0">#REF!</definedName>
    <definedName name="Piso_cimentado">#REF!</definedName>
    <definedName name="Placa_de_cimento" localSheetId="14">#REF!</definedName>
    <definedName name="Placa_de_cimento" localSheetId="12">#REF!</definedName>
    <definedName name="Placa_de_cimento" localSheetId="0">#REF!</definedName>
    <definedName name="Placa_de_cimento">#REF!</definedName>
    <definedName name="PLACA_OBRA" localSheetId="14">#REF!</definedName>
    <definedName name="PLACA_OBRA" localSheetId="12">#REF!</definedName>
    <definedName name="PLACA_OBRA" localSheetId="0">#REF!</definedName>
    <definedName name="PLACA_OBRA">#REF!</definedName>
    <definedName name="plan">[18]Orçamento!$A$17:$D$80</definedName>
    <definedName name="plan2">[18]Orçamento!$A$17:$D$80</definedName>
    <definedName name="plan3">[18]Orçamento!$A$17:$D$80</definedName>
    <definedName name="plano" localSheetId="14">#REF!</definedName>
    <definedName name="plano" localSheetId="12">#REF!</definedName>
    <definedName name="plano" localSheetId="0">#REF!</definedName>
    <definedName name="plano">#REF!</definedName>
    <definedName name="POÇO_VISIT" localSheetId="14">#REF!</definedName>
    <definedName name="POÇO_VISIT" localSheetId="12">#REF!</definedName>
    <definedName name="POÇO_VISIT" localSheetId="0">#REF!</definedName>
    <definedName name="POÇO_VISIT">#REF!</definedName>
    <definedName name="PRAZO" localSheetId="14">#REF!</definedName>
    <definedName name="PRAZO" localSheetId="12">#REF!</definedName>
    <definedName name="PRAZO" localSheetId="0">#REF!</definedName>
    <definedName name="PRAZO">#REF!</definedName>
    <definedName name="PRAZOA" localSheetId="14">#REF!</definedName>
    <definedName name="PRAZOA" localSheetId="12">#REF!</definedName>
    <definedName name="PRAZOA" localSheetId="0">#REF!</definedName>
    <definedName name="PRAZOA">#REF!</definedName>
    <definedName name="Preço_Unitário" localSheetId="14">#REF!</definedName>
    <definedName name="Preço_Unitário" localSheetId="12">#REF!</definedName>
    <definedName name="Preço_Unitário" localSheetId="0">#REF!</definedName>
    <definedName name="Preço_Unitário">#REF!</definedName>
    <definedName name="Print_Area_MI" localSheetId="14">#REF!</definedName>
    <definedName name="Print_Area_MI" localSheetId="12">#REF!</definedName>
    <definedName name="Print_Area_MI" localSheetId="0">#REF!</definedName>
    <definedName name="Print_Area_MI">#REF!</definedName>
    <definedName name="pz" localSheetId="14">#REF!</definedName>
    <definedName name="pz" localSheetId="12">#REF!</definedName>
    <definedName name="pz" localSheetId="0">#REF!</definedName>
    <definedName name="pz">#REF!</definedName>
    <definedName name="QUANT_acumu" localSheetId="14">#REF!</definedName>
    <definedName name="QUANT_acumu" localSheetId="12">#REF!</definedName>
    <definedName name="QUANT_acumu" localSheetId="0">#REF!</definedName>
    <definedName name="QUANT_acumu">#REF!</definedName>
    <definedName name="Quantidade" localSheetId="14">#REF!</definedName>
    <definedName name="Quantidade" localSheetId="12">#REF!</definedName>
    <definedName name="Quantidade" localSheetId="0">#REF!</definedName>
    <definedName name="Quantidade">#REF!</definedName>
    <definedName name="quantidades" localSheetId="14">#REF!</definedName>
    <definedName name="quantidades" localSheetId="12">#REF!</definedName>
    <definedName name="quantidades" localSheetId="0">#REF!</definedName>
    <definedName name="quantidades">#REF!</definedName>
    <definedName name="Radier" localSheetId="14">#REF!</definedName>
    <definedName name="Radier" localSheetId="12">#REF!</definedName>
    <definedName name="Radier" localSheetId="0">#REF!</definedName>
    <definedName name="Radier">#REF!</definedName>
    <definedName name="rc.cerca" localSheetId="14">#REF!</definedName>
    <definedName name="rc.cerca" localSheetId="12">#REF!</definedName>
    <definedName name="rc.cerca" localSheetId="0">#REF!</definedName>
    <definedName name="rc.cerca">#REF!</definedName>
    <definedName name="rea" localSheetId="14">#REF!</definedName>
    <definedName name="rea" localSheetId="12">#REF!</definedName>
    <definedName name="rea" localSheetId="0">#REF!</definedName>
    <definedName name="rea">#REF!</definedName>
    <definedName name="REAJ" localSheetId="14">#REF!</definedName>
    <definedName name="REAJ" localSheetId="12">#REF!</definedName>
    <definedName name="REAJ" localSheetId="0">#REF!</definedName>
    <definedName name="REAJ">#REF!</definedName>
    <definedName name="Reaterro" localSheetId="14">#REF!</definedName>
    <definedName name="Reaterro" localSheetId="12">#REF!</definedName>
    <definedName name="Reaterro" localSheetId="0">#REF!</definedName>
    <definedName name="Reaterro">#REF!</definedName>
    <definedName name="Reboco" localSheetId="14">#REF!</definedName>
    <definedName name="Reboco" localSheetId="12">#REF!</definedName>
    <definedName name="Reboco" localSheetId="0">#REF!</definedName>
    <definedName name="Reboco">#REF!</definedName>
    <definedName name="REDE_COLETORA_MAT" localSheetId="14">#REF!</definedName>
    <definedName name="REDE_COLETORA_MAT" localSheetId="12">#REF!</definedName>
    <definedName name="REDE_COLETORA_MAT" localSheetId="0">#REF!</definedName>
    <definedName name="REDE_COLETORA_MAT">#REF!</definedName>
    <definedName name="REDE_COLETORA_MATERIAL">'[10]REDE COLETORA'!$H$67</definedName>
    <definedName name="REDE_COLETORA_SERV" localSheetId="14">#REF!</definedName>
    <definedName name="REDE_COLETORA_SERV" localSheetId="12">#REF!</definedName>
    <definedName name="REDE_COLETORA_SERV" localSheetId="0">#REF!</definedName>
    <definedName name="REDE_COLETORA_SERV">#REF!</definedName>
    <definedName name="REDE_COLETORA_SERVIÇOS">'[10]REDE COLETORA'!$H$9</definedName>
    <definedName name="REG" localSheetId="14">#REF!</definedName>
    <definedName name="REG" localSheetId="12">#REF!</definedName>
    <definedName name="REG" localSheetId="0">#REF!</definedName>
    <definedName name="REG">#REF!</definedName>
    <definedName name="REGULA" localSheetId="14">#REF!</definedName>
    <definedName name="REGULA" localSheetId="12">#REF!</definedName>
    <definedName name="REGULA" localSheetId="0">#REF!</definedName>
    <definedName name="REGULA">#REF!</definedName>
    <definedName name="RELATÓRIO_DOS_SERVIÇOS_EXECUTADOS" localSheetId="14">#REF!</definedName>
    <definedName name="RELATÓRIO_DOS_SERVIÇOS_EXECUTADOS" localSheetId="12">#REF!</definedName>
    <definedName name="RELATÓRIO_DOS_SERVIÇOS_EXECUTADOS" localSheetId="0">#REF!</definedName>
    <definedName name="RELATÓRIO_DOS_SERVIÇOS_EXECUTADOS">#REF!</definedName>
    <definedName name="remoc" localSheetId="14">#REF!</definedName>
    <definedName name="remoc" localSheetId="12">#REF!</definedName>
    <definedName name="remoc" localSheetId="0">#REF!</definedName>
    <definedName name="remoc">#REF!</definedName>
    <definedName name="REMOÇÃO" localSheetId="14">#REF!</definedName>
    <definedName name="REMOÇÃO" localSheetId="12">#REF!</definedName>
    <definedName name="REMOÇÃO" localSheetId="0">#REF!</definedName>
    <definedName name="REMOÇÃO">#REF!</definedName>
    <definedName name="resumo3" localSheetId="6" hidden="1">{#N/A,#N/A,FALSE,"MO (2)"}</definedName>
    <definedName name="resumo3" localSheetId="5" hidden="1">{#N/A,#N/A,FALSE,"MO (2)"}</definedName>
    <definedName name="resumo3" localSheetId="12" hidden="1">{#N/A,#N/A,FALSE,"MO (2)"}</definedName>
    <definedName name="resumo3" hidden="1">{#N/A,#N/A,FALSE,"MO (2)"}</definedName>
    <definedName name="resumo3_1" localSheetId="6" hidden="1">{#N/A,#N/A,FALSE,"MO (2)"}</definedName>
    <definedName name="resumo3_1" localSheetId="5" hidden="1">{#N/A,#N/A,FALSE,"MO (2)"}</definedName>
    <definedName name="resumo3_1" localSheetId="12" hidden="1">{#N/A,#N/A,FALSE,"MO (2)"}</definedName>
    <definedName name="resumo3_1" hidden="1">{#N/A,#N/A,FALSE,"MO (2)"}</definedName>
    <definedName name="RL1C" localSheetId="14">#REF!</definedName>
    <definedName name="RL1C" localSheetId="12">#REF!</definedName>
    <definedName name="RL1C" localSheetId="0">#REF!</definedName>
    <definedName name="RL1C">#REF!</definedName>
    <definedName name="ROB">'[19]Mat Asf'!$C$36</definedName>
    <definedName name="ROBERTO">'[19]Mat Asf'!$C$37</definedName>
    <definedName name="rod" localSheetId="14">#REF!</definedName>
    <definedName name="rod" localSheetId="12">#REF!</definedName>
    <definedName name="rod" localSheetId="0">#REF!</definedName>
    <definedName name="rod">#REF!</definedName>
    <definedName name="rodo" localSheetId="14">#REF!</definedName>
    <definedName name="rodo" localSheetId="12">#REF!</definedName>
    <definedName name="rodo" localSheetId="0">#REF!</definedName>
    <definedName name="rodo">#REF!</definedName>
    <definedName name="RODO1" localSheetId="14">#REF!</definedName>
    <definedName name="RODO1" localSheetId="12">#REF!</definedName>
    <definedName name="RODO1" localSheetId="0">#REF!</definedName>
    <definedName name="RODO1">#REF!</definedName>
    <definedName name="RODO2" localSheetId="14">#REF!</definedName>
    <definedName name="RODO2" localSheetId="12">#REF!</definedName>
    <definedName name="RODO2" localSheetId="0">#REF!</definedName>
    <definedName name="RODO2">#REF!</definedName>
    <definedName name="RODOA" localSheetId="14">#REF!</definedName>
    <definedName name="RODOA" localSheetId="12">#REF!</definedName>
    <definedName name="RODOA" localSheetId="0">#REF!</definedName>
    <definedName name="RODOA">#REF!</definedName>
    <definedName name="RODOA1" localSheetId="14">#REF!</definedName>
    <definedName name="RODOA1" localSheetId="12">#REF!</definedName>
    <definedName name="RODOA1" localSheetId="0">#REF!</definedName>
    <definedName name="RODOA1">#REF!</definedName>
    <definedName name="rodov" localSheetId="14">#REF!</definedName>
    <definedName name="rodov" localSheetId="12">#REF!</definedName>
    <definedName name="rodov" localSheetId="0">#REF!</definedName>
    <definedName name="rodov">#REF!</definedName>
    <definedName name="RODOVIA1">'[8]DADOS DE ENTRADA CONCORRÊNCIA'!$B$15</definedName>
    <definedName name="RODOVIA2">'[8]DADOS DE ENTRADA CONCORRÊNCIA'!$B$22</definedName>
    <definedName name="Rodoviário">'[20]Serviços Rodoviários'!$A$3:$E$144</definedName>
    <definedName name="rr.2c_pint" localSheetId="14">#REF!</definedName>
    <definedName name="rr.2c_pint" localSheetId="12">#REF!</definedName>
    <definedName name="rr.2c_pint" localSheetId="0">#REF!</definedName>
    <definedName name="rr.2c_pint">#REF!</definedName>
    <definedName name="RR_2C" localSheetId="14">#REF!</definedName>
    <definedName name="RR_2C" localSheetId="12">#REF!</definedName>
    <definedName name="RR_2C" localSheetId="0">#REF!</definedName>
    <definedName name="RR_2C">#REF!</definedName>
    <definedName name="RR1C" localSheetId="14">#REF!</definedName>
    <definedName name="RR1C" localSheetId="12">#REF!</definedName>
    <definedName name="RR1C" localSheetId="0">#REF!</definedName>
    <definedName name="RR1C">#REF!</definedName>
    <definedName name="RRD" localSheetId="14">#REF!</definedName>
    <definedName name="RRD" localSheetId="12">#REF!</definedName>
    <definedName name="RRD" localSheetId="0">#REF!</definedName>
    <definedName name="RRD">#REF!</definedName>
    <definedName name="s">[21]Serviços!$A$3:$F$1403</definedName>
    <definedName name="SADERA" localSheetId="6" hidden="1">{#N/A,#N/A,FALSE,"MO (2)"}</definedName>
    <definedName name="SADERA" localSheetId="5" hidden="1">{#N/A,#N/A,FALSE,"MO (2)"}</definedName>
    <definedName name="SADERA" localSheetId="12" hidden="1">{#N/A,#N/A,FALSE,"MO (2)"}</definedName>
    <definedName name="SADERA" hidden="1">{#N/A,#N/A,FALSE,"MO (2)"}</definedName>
    <definedName name="SADERA_1" localSheetId="6" hidden="1">{#N/A,#N/A,FALSE,"MO (2)"}</definedName>
    <definedName name="SADERA_1" localSheetId="5" hidden="1">{#N/A,#N/A,FALSE,"MO (2)"}</definedName>
    <definedName name="SADERA_1" localSheetId="12" hidden="1">{#N/A,#N/A,FALSE,"MO (2)"}</definedName>
    <definedName name="SADERA_1" hidden="1">{#N/A,#N/A,FALSE,"MO (2)"}</definedName>
    <definedName name="saderadesa" localSheetId="6" hidden="1">{#N/A,#N/A,FALSE,"MO (2)"}</definedName>
    <definedName name="saderadesa" localSheetId="5" hidden="1">{#N/A,#N/A,FALSE,"MO (2)"}</definedName>
    <definedName name="saderadesa" localSheetId="12" hidden="1">{#N/A,#N/A,FALSE,"MO (2)"}</definedName>
    <definedName name="saderadesa" hidden="1">{#N/A,#N/A,FALSE,"MO (2)"}</definedName>
    <definedName name="saderadesa_1" localSheetId="6" hidden="1">{#N/A,#N/A,FALSE,"MO (2)"}</definedName>
    <definedName name="saderadesa_1" localSheetId="5" hidden="1">{#N/A,#N/A,FALSE,"MO (2)"}</definedName>
    <definedName name="saderadesa_1" localSheetId="12" hidden="1">{#N/A,#N/A,FALSE,"MO (2)"}</definedName>
    <definedName name="saderadesa_1" hidden="1">{#N/A,#N/A,FALSE,"MO (2)"}</definedName>
    <definedName name="saderasa" localSheetId="6" hidden="1">{#N/A,#N/A,FALSE,"MO (2)"}</definedName>
    <definedName name="saderasa" localSheetId="5" hidden="1">{#N/A,#N/A,FALSE,"MO (2)"}</definedName>
    <definedName name="saderasa" localSheetId="12" hidden="1">{#N/A,#N/A,FALSE,"MO (2)"}</definedName>
    <definedName name="saderasa" hidden="1">{#N/A,#N/A,FALSE,"MO (2)"}</definedName>
    <definedName name="saderasa_1" localSheetId="6" hidden="1">{#N/A,#N/A,FALSE,"MO (2)"}</definedName>
    <definedName name="saderasa_1" localSheetId="5" hidden="1">{#N/A,#N/A,FALSE,"MO (2)"}</definedName>
    <definedName name="saderasa_1" localSheetId="12" hidden="1">{#N/A,#N/A,FALSE,"MO (2)"}</definedName>
    <definedName name="saderasa_1" hidden="1">{#N/A,#N/A,FALSE,"MO (2)"}</definedName>
    <definedName name="saderefe" localSheetId="6" hidden="1">{#N/A,#N/A,FALSE,"MO (2)"}</definedName>
    <definedName name="saderefe" localSheetId="5" hidden="1">{#N/A,#N/A,FALSE,"MO (2)"}</definedName>
    <definedName name="saderefe" localSheetId="12" hidden="1">{#N/A,#N/A,FALSE,"MO (2)"}</definedName>
    <definedName name="saderefe" hidden="1">{#N/A,#N/A,FALSE,"MO (2)"}</definedName>
    <definedName name="saderefe_1" localSheetId="6" hidden="1">{#N/A,#N/A,FALSE,"MO (2)"}</definedName>
    <definedName name="saderefe_1" localSheetId="5" hidden="1">{#N/A,#N/A,FALSE,"MO (2)"}</definedName>
    <definedName name="saderefe_1" localSheetId="12" hidden="1">{#N/A,#N/A,FALSE,"MO (2)"}</definedName>
    <definedName name="saderefe_1" hidden="1">{#N/A,#N/A,FALSE,"MO (2)"}</definedName>
    <definedName name="salario">[2]RELATÓRIO!$H$3</definedName>
    <definedName name="SALÁRIOMINIMO" localSheetId="14">#REF!</definedName>
    <definedName name="SALÁRIOMINIMO" localSheetId="12">#REF!</definedName>
    <definedName name="SALÁRIOMINIMO" localSheetId="0">#REF!</definedName>
    <definedName name="SALÁRIOMINIMO">#REF!</definedName>
    <definedName name="salete" localSheetId="6" hidden="1">{#N/A,#N/A,FALSE,"MO (2)"}</definedName>
    <definedName name="salete" localSheetId="5" hidden="1">{#N/A,#N/A,FALSE,"MO (2)"}</definedName>
    <definedName name="salete" localSheetId="12" hidden="1">{#N/A,#N/A,FALSE,"MO (2)"}</definedName>
    <definedName name="salete" hidden="1">{#N/A,#N/A,FALSE,"MO (2)"}</definedName>
    <definedName name="salete.com" localSheetId="6" hidden="1">{#N/A,#N/A,FALSE,"MO (2)"}</definedName>
    <definedName name="salete.com" localSheetId="5" hidden="1">{#N/A,#N/A,FALSE,"MO (2)"}</definedName>
    <definedName name="salete.com" localSheetId="12" hidden="1">{#N/A,#N/A,FALSE,"MO (2)"}</definedName>
    <definedName name="salete.com" hidden="1">{#N/A,#N/A,FALSE,"MO (2)"}</definedName>
    <definedName name="salete.com_1" localSheetId="6" hidden="1">{#N/A,#N/A,FALSE,"MO (2)"}</definedName>
    <definedName name="salete.com_1" localSheetId="5" hidden="1">{#N/A,#N/A,FALSE,"MO (2)"}</definedName>
    <definedName name="salete.com_1" localSheetId="12" hidden="1">{#N/A,#N/A,FALSE,"MO (2)"}</definedName>
    <definedName name="salete.com_1" hidden="1">{#N/A,#N/A,FALSE,"MO (2)"}</definedName>
    <definedName name="salete_1" localSheetId="6" hidden="1">{#N/A,#N/A,FALSE,"MO (2)"}</definedName>
    <definedName name="salete_1" localSheetId="5" hidden="1">{#N/A,#N/A,FALSE,"MO (2)"}</definedName>
    <definedName name="salete_1" localSheetId="12" hidden="1">{#N/A,#N/A,FALSE,"MO (2)"}</definedName>
    <definedName name="salete_1" hidden="1">{#N/A,#N/A,FALSE,"MO (2)"}</definedName>
    <definedName name="salete333" localSheetId="6" hidden="1">{#N/A,#N/A,FALSE,"MO (2)"}</definedName>
    <definedName name="salete333" localSheetId="5" hidden="1">{#N/A,#N/A,FALSE,"MO (2)"}</definedName>
    <definedName name="salete333" localSheetId="12" hidden="1">{#N/A,#N/A,FALSE,"MO (2)"}</definedName>
    <definedName name="salete333" hidden="1">{#N/A,#N/A,FALSE,"MO (2)"}</definedName>
    <definedName name="salete333_1" localSheetId="6" hidden="1">{#N/A,#N/A,FALSE,"MO (2)"}</definedName>
    <definedName name="salete333_1" localSheetId="5" hidden="1">{#N/A,#N/A,FALSE,"MO (2)"}</definedName>
    <definedName name="salete333_1" localSheetId="12" hidden="1">{#N/A,#N/A,FALSE,"MO (2)"}</definedName>
    <definedName name="salete333_1" hidden="1">{#N/A,#N/A,FALSE,"MO (2)"}</definedName>
    <definedName name="SASA" localSheetId="6" hidden="1">{#N/A,#N/A,FALSE,"MO (2)"}</definedName>
    <definedName name="SASA" localSheetId="5" hidden="1">{#N/A,#N/A,FALSE,"MO (2)"}</definedName>
    <definedName name="SASA" localSheetId="12" hidden="1">{#N/A,#N/A,FALSE,"MO (2)"}</definedName>
    <definedName name="SASA" hidden="1">{#N/A,#N/A,FALSE,"MO (2)"}</definedName>
    <definedName name="sasa.com" localSheetId="6" hidden="1">{#N/A,#N/A,FALSE,"MO (2)"}</definedName>
    <definedName name="sasa.com" localSheetId="5" hidden="1">{#N/A,#N/A,FALSE,"MO (2)"}</definedName>
    <definedName name="sasa.com" localSheetId="12" hidden="1">{#N/A,#N/A,FALSE,"MO (2)"}</definedName>
    <definedName name="sasa.com" hidden="1">{#N/A,#N/A,FALSE,"MO (2)"}</definedName>
    <definedName name="sasa.com_1" localSheetId="6" hidden="1">{#N/A,#N/A,FALSE,"MO (2)"}</definedName>
    <definedName name="sasa.com_1" localSheetId="5" hidden="1">{#N/A,#N/A,FALSE,"MO (2)"}</definedName>
    <definedName name="sasa.com_1" localSheetId="12" hidden="1">{#N/A,#N/A,FALSE,"MO (2)"}</definedName>
    <definedName name="sasa.com_1" hidden="1">{#N/A,#N/A,FALSE,"MO (2)"}</definedName>
    <definedName name="SASA_1" localSheetId="6" hidden="1">{#N/A,#N/A,FALSE,"MO (2)"}</definedName>
    <definedName name="SASA_1" localSheetId="5" hidden="1">{#N/A,#N/A,FALSE,"MO (2)"}</definedName>
    <definedName name="SASA_1" localSheetId="12" hidden="1">{#N/A,#N/A,FALSE,"MO (2)"}</definedName>
    <definedName name="SASA_1" hidden="1">{#N/A,#N/A,FALSE,"MO (2)"}</definedName>
    <definedName name="sasaasa" localSheetId="6" hidden="1">{#N/A,#N/A,FALSE,"MO (2)"}</definedName>
    <definedName name="sasaasa" localSheetId="5" hidden="1">{#N/A,#N/A,FALSE,"MO (2)"}</definedName>
    <definedName name="sasaasa" localSheetId="12" hidden="1">{#N/A,#N/A,FALSE,"MO (2)"}</definedName>
    <definedName name="sasaasa" hidden="1">{#N/A,#N/A,FALSE,"MO (2)"}</definedName>
    <definedName name="sasaasa_1" localSheetId="6" hidden="1">{#N/A,#N/A,FALSE,"MO (2)"}</definedName>
    <definedName name="sasaasa_1" localSheetId="5" hidden="1">{#N/A,#N/A,FALSE,"MO (2)"}</definedName>
    <definedName name="sasaasa_1" localSheetId="12" hidden="1">{#N/A,#N/A,FALSE,"MO (2)"}</definedName>
    <definedName name="sasaasa_1" hidden="1">{#N/A,#N/A,FALSE,"MO (2)"}</definedName>
    <definedName name="sasadasas" localSheetId="6" hidden="1">{#N/A,#N/A,FALSE,"MO (2)"}</definedName>
    <definedName name="sasadasas" localSheetId="5" hidden="1">{#N/A,#N/A,FALSE,"MO (2)"}</definedName>
    <definedName name="sasadasas" localSheetId="12" hidden="1">{#N/A,#N/A,FALSE,"MO (2)"}</definedName>
    <definedName name="sasadasas" hidden="1">{#N/A,#N/A,FALSE,"MO (2)"}</definedName>
    <definedName name="sasadasas_1" localSheetId="6" hidden="1">{#N/A,#N/A,FALSE,"MO (2)"}</definedName>
    <definedName name="sasadasas_1" localSheetId="5" hidden="1">{#N/A,#N/A,FALSE,"MO (2)"}</definedName>
    <definedName name="sasadasas_1" localSheetId="12" hidden="1">{#N/A,#N/A,FALSE,"MO (2)"}</definedName>
    <definedName name="sasadasas_1" hidden="1">{#N/A,#N/A,FALSE,"MO (2)"}</definedName>
    <definedName name="sasadefadesa" localSheetId="6" hidden="1">{#N/A,#N/A,FALSE,"MO (2)"}</definedName>
    <definedName name="sasadefadesa" localSheetId="5" hidden="1">{#N/A,#N/A,FALSE,"MO (2)"}</definedName>
    <definedName name="sasadefadesa" localSheetId="12" hidden="1">{#N/A,#N/A,FALSE,"MO (2)"}</definedName>
    <definedName name="sasadefadesa" hidden="1">{#N/A,#N/A,FALSE,"MO (2)"}</definedName>
    <definedName name="sasadefadesa_1" localSheetId="6" hidden="1">{#N/A,#N/A,FALSE,"MO (2)"}</definedName>
    <definedName name="sasadefadesa_1" localSheetId="5" hidden="1">{#N/A,#N/A,FALSE,"MO (2)"}</definedName>
    <definedName name="sasadefadesa_1" localSheetId="12" hidden="1">{#N/A,#N/A,FALSE,"MO (2)"}</definedName>
    <definedName name="sasadefadesa_1" hidden="1">{#N/A,#N/A,FALSE,"MO (2)"}</definedName>
    <definedName name="saux" localSheetId="14">#REF!</definedName>
    <definedName name="saux" localSheetId="12">#REF!</definedName>
    <definedName name="saux" localSheetId="0">#REF!</definedName>
    <definedName name="saux">#REF!</definedName>
    <definedName name="SB" localSheetId="14">#REF!</definedName>
    <definedName name="SB" localSheetId="12">#REF!</definedName>
    <definedName name="SB" localSheetId="0">#REF!</definedName>
    <definedName name="SB">#REF!</definedName>
    <definedName name="scon" localSheetId="14">#REF!</definedName>
    <definedName name="scon" localSheetId="12">#REF!</definedName>
    <definedName name="scon" localSheetId="0">#REF!</definedName>
    <definedName name="scon">#REF!</definedName>
    <definedName name="se">[22]Serviços!$A$3:$F$1403</definedName>
    <definedName name="segm">[23]dados!$B$5</definedName>
    <definedName name="segment" localSheetId="14">#REF!</definedName>
    <definedName name="segment" localSheetId="12">#REF!</definedName>
    <definedName name="segment" localSheetId="0">#REF!</definedName>
    <definedName name="segment">#REF!</definedName>
    <definedName name="SEGMENTO">'[8]DADOS DE ENTRADA CONCORRÊNCIA'!$B$19</definedName>
    <definedName name="SELO" localSheetId="14">'[14]QUADRO 04 - PLANILHAS PREÇOS'!#REF!</definedName>
    <definedName name="SELO" localSheetId="12">'[14]QUADRO 04 - PLANILHAS PREÇOS'!#REF!</definedName>
    <definedName name="SELO" localSheetId="0">'[14]QUADRO 04 - PLANILHAS PREÇOS'!#REF!</definedName>
    <definedName name="SELO">'[14]QUADRO 04 - PLANILHAS PREÇOS'!#REF!</definedName>
    <definedName name="SELOA" localSheetId="14">'[14]QUADRO 04 - PLANILHAS PREÇOS'!#REF!</definedName>
    <definedName name="SELOA" localSheetId="12">'[14]QUADRO 04 - PLANILHAS PREÇOS'!#REF!</definedName>
    <definedName name="SELOA" localSheetId="0">'[14]QUADRO 04 - PLANILHAS PREÇOS'!#REF!</definedName>
    <definedName name="SELOA">'[14]QUADRO 04 - PLANILHAS PREÇOS'!#REF!</definedName>
    <definedName name="SerP">[24]Serviços!$A$3:$F$1403</definedName>
    <definedName name="SERR">[25]Serviços!$A$3:$F$1403</definedName>
    <definedName name="serv">[24]Serviços!$A$3:$F$1403</definedName>
    <definedName name="servi">[24]Serviços!$A$3:$F$1403</definedName>
    <definedName name="ServiçoD">[24]Serviços!$A$3:$F$1403</definedName>
    <definedName name="Serviços">[26]Solum!$A$3:$AD$2430</definedName>
    <definedName name="sfsfsfs" localSheetId="12" hidden="1">{#N/A,#N/A,FALSE,"MO (2)"}</definedName>
    <definedName name="sfsfsfs" hidden="1">{#N/A,#N/A,FALSE,"MO (2)"}</definedName>
    <definedName name="SG_01_01" localSheetId="14">#REF!</definedName>
    <definedName name="SG_01_01" localSheetId="12">#REF!</definedName>
    <definedName name="SG_01_01" localSheetId="0">#REF!</definedName>
    <definedName name="SG_01_01">#REF!</definedName>
    <definedName name="SG_01_02" localSheetId="14">#REF!</definedName>
    <definedName name="SG_01_02" localSheetId="12">#REF!</definedName>
    <definedName name="SG_01_02" localSheetId="0">#REF!</definedName>
    <definedName name="SG_01_02">#REF!</definedName>
    <definedName name="SG_01_03" localSheetId="14">#REF!</definedName>
    <definedName name="SG_01_03" localSheetId="12">#REF!</definedName>
    <definedName name="SG_01_03" localSheetId="0">#REF!</definedName>
    <definedName name="SG_01_03">#REF!</definedName>
    <definedName name="SG_01_04" localSheetId="14">#REF!</definedName>
    <definedName name="SG_01_04" localSheetId="12">#REF!</definedName>
    <definedName name="SG_01_04" localSheetId="0">#REF!</definedName>
    <definedName name="SG_01_04">#REF!</definedName>
    <definedName name="SG_01_05" localSheetId="14">#REF!</definedName>
    <definedName name="SG_01_05" localSheetId="12">#REF!</definedName>
    <definedName name="SG_01_05" localSheetId="0">#REF!</definedName>
    <definedName name="SG_01_05">#REF!</definedName>
    <definedName name="SG_01_06" localSheetId="14">#REF!</definedName>
    <definedName name="SG_01_06" localSheetId="12">#REF!</definedName>
    <definedName name="SG_01_06" localSheetId="0">#REF!</definedName>
    <definedName name="SG_01_06">#REF!</definedName>
    <definedName name="SG_01_07" localSheetId="14">#REF!</definedName>
    <definedName name="SG_01_07" localSheetId="12">#REF!</definedName>
    <definedName name="SG_01_07" localSheetId="0">#REF!</definedName>
    <definedName name="SG_01_07">#REF!</definedName>
    <definedName name="SG_01_08" localSheetId="14">#REF!</definedName>
    <definedName name="SG_01_08" localSheetId="12">#REF!</definedName>
    <definedName name="SG_01_08" localSheetId="0">#REF!</definedName>
    <definedName name="SG_01_08">#REF!</definedName>
    <definedName name="SG_01_09" localSheetId="14">#REF!</definedName>
    <definedName name="SG_01_09" localSheetId="12">#REF!</definedName>
    <definedName name="SG_01_09" localSheetId="0">#REF!</definedName>
    <definedName name="SG_01_09">#REF!</definedName>
    <definedName name="SG_01_10" localSheetId="14">#REF!</definedName>
    <definedName name="SG_01_10" localSheetId="12">#REF!</definedName>
    <definedName name="SG_01_10" localSheetId="0">#REF!</definedName>
    <definedName name="SG_01_10">#REF!</definedName>
    <definedName name="SG_01_11" localSheetId="14">#REF!</definedName>
    <definedName name="SG_01_11" localSheetId="12">#REF!</definedName>
    <definedName name="SG_01_11" localSheetId="0">#REF!</definedName>
    <definedName name="SG_01_11">#REF!</definedName>
    <definedName name="SG_01_12" localSheetId="14">#REF!</definedName>
    <definedName name="SG_01_12" localSheetId="12">#REF!</definedName>
    <definedName name="SG_01_12" localSheetId="0">#REF!</definedName>
    <definedName name="SG_01_12">#REF!</definedName>
    <definedName name="SG_01_13" localSheetId="14">#REF!</definedName>
    <definedName name="SG_01_13" localSheetId="12">#REF!</definedName>
    <definedName name="SG_01_13" localSheetId="0">#REF!</definedName>
    <definedName name="SG_01_13">#REF!</definedName>
    <definedName name="SG_01_14" localSheetId="14">#REF!</definedName>
    <definedName name="SG_01_14" localSheetId="12">#REF!</definedName>
    <definedName name="SG_01_14" localSheetId="0">#REF!</definedName>
    <definedName name="SG_01_14">#REF!</definedName>
    <definedName name="SG_01_15" localSheetId="14">#REF!</definedName>
    <definedName name="SG_01_15" localSheetId="12">#REF!</definedName>
    <definedName name="SG_01_15" localSheetId="0">#REF!</definedName>
    <definedName name="SG_01_15">#REF!</definedName>
    <definedName name="SG_01_16" localSheetId="14">#REF!</definedName>
    <definedName name="SG_01_16" localSheetId="12">#REF!</definedName>
    <definedName name="SG_01_16" localSheetId="0">#REF!</definedName>
    <definedName name="SG_01_16">#REF!</definedName>
    <definedName name="SG_01_17" localSheetId="14">#REF!</definedName>
    <definedName name="SG_01_17" localSheetId="12">#REF!</definedName>
    <definedName name="SG_01_17" localSheetId="0">#REF!</definedName>
    <definedName name="SG_01_17">#REF!</definedName>
    <definedName name="SG_01_18" localSheetId="14">#REF!</definedName>
    <definedName name="SG_01_18" localSheetId="12">#REF!</definedName>
    <definedName name="SG_01_18" localSheetId="0">#REF!</definedName>
    <definedName name="SG_01_18">#REF!</definedName>
    <definedName name="SG_01_19" localSheetId="14">#REF!</definedName>
    <definedName name="SG_01_19" localSheetId="12">#REF!</definedName>
    <definedName name="SG_01_19" localSheetId="0">#REF!</definedName>
    <definedName name="SG_01_19">#REF!</definedName>
    <definedName name="SG_01_20" localSheetId="14">#REF!</definedName>
    <definedName name="SG_01_20" localSheetId="12">#REF!</definedName>
    <definedName name="SG_01_20" localSheetId="0">#REF!</definedName>
    <definedName name="SG_01_20">#REF!</definedName>
    <definedName name="SG_01_21" localSheetId="14">#REF!</definedName>
    <definedName name="SG_01_21" localSheetId="12">#REF!</definedName>
    <definedName name="SG_01_21" localSheetId="0">#REF!</definedName>
    <definedName name="SG_01_21">#REF!</definedName>
    <definedName name="SG_01_22" localSheetId="14">#REF!</definedName>
    <definedName name="SG_01_22" localSheetId="12">#REF!</definedName>
    <definedName name="SG_01_22" localSheetId="0">#REF!</definedName>
    <definedName name="SG_01_22">#REF!</definedName>
    <definedName name="SG_01_23" localSheetId="14">#REF!</definedName>
    <definedName name="SG_01_23" localSheetId="12">#REF!</definedName>
    <definedName name="SG_01_23" localSheetId="0">#REF!</definedName>
    <definedName name="SG_01_23">#REF!</definedName>
    <definedName name="SG_01_24" localSheetId="14">#REF!</definedName>
    <definedName name="SG_01_24" localSheetId="12">#REF!</definedName>
    <definedName name="SG_01_24" localSheetId="0">#REF!</definedName>
    <definedName name="SG_01_24">#REF!</definedName>
    <definedName name="SG_01_25" localSheetId="14">#REF!</definedName>
    <definedName name="SG_01_25" localSheetId="12">#REF!</definedName>
    <definedName name="SG_01_25" localSheetId="0">#REF!</definedName>
    <definedName name="SG_01_25">#REF!</definedName>
    <definedName name="SG_02_01" localSheetId="14">#REF!</definedName>
    <definedName name="SG_02_01" localSheetId="12">#REF!</definedName>
    <definedName name="SG_02_01" localSheetId="0">#REF!</definedName>
    <definedName name="SG_02_01">#REF!</definedName>
    <definedName name="SG_02_02" localSheetId="14">#REF!</definedName>
    <definedName name="SG_02_02" localSheetId="12">#REF!</definedName>
    <definedName name="SG_02_02" localSheetId="0">#REF!</definedName>
    <definedName name="SG_02_02">#REF!</definedName>
    <definedName name="SG_02_03" localSheetId="14">#REF!</definedName>
    <definedName name="SG_02_03" localSheetId="12">#REF!</definedName>
    <definedName name="SG_02_03" localSheetId="0">#REF!</definedName>
    <definedName name="SG_02_03">#REF!</definedName>
    <definedName name="SG_02_04" localSheetId="14">#REF!</definedName>
    <definedName name="SG_02_04" localSheetId="12">#REF!</definedName>
    <definedName name="SG_02_04" localSheetId="0">#REF!</definedName>
    <definedName name="SG_02_04">#REF!</definedName>
    <definedName name="SG_02_05" localSheetId="14">#REF!</definedName>
    <definedName name="SG_02_05" localSheetId="12">#REF!</definedName>
    <definedName name="SG_02_05" localSheetId="0">#REF!</definedName>
    <definedName name="SG_02_05">#REF!</definedName>
    <definedName name="SG_02_06" localSheetId="14">#REF!</definedName>
    <definedName name="SG_02_06" localSheetId="12">#REF!</definedName>
    <definedName name="SG_02_06" localSheetId="0">#REF!</definedName>
    <definedName name="SG_02_06">#REF!</definedName>
    <definedName name="SG_02_07" localSheetId="14">#REF!</definedName>
    <definedName name="SG_02_07" localSheetId="12">#REF!</definedName>
    <definedName name="SG_02_07" localSheetId="0">#REF!</definedName>
    <definedName name="SG_02_07">#REF!</definedName>
    <definedName name="SG_02_08" localSheetId="14">#REF!</definedName>
    <definedName name="SG_02_08" localSheetId="12">#REF!</definedName>
    <definedName name="SG_02_08" localSheetId="0">#REF!</definedName>
    <definedName name="SG_02_08">#REF!</definedName>
    <definedName name="SG_02_09" localSheetId="14">#REF!</definedName>
    <definedName name="SG_02_09" localSheetId="12">#REF!</definedName>
    <definedName name="SG_02_09" localSheetId="0">#REF!</definedName>
    <definedName name="SG_02_09">#REF!</definedName>
    <definedName name="SG_02_10" localSheetId="14">#REF!</definedName>
    <definedName name="SG_02_10" localSheetId="12">#REF!</definedName>
    <definedName name="SG_02_10" localSheetId="0">#REF!</definedName>
    <definedName name="SG_02_10">#REF!</definedName>
    <definedName name="SG_02_11" localSheetId="14">#REF!</definedName>
    <definedName name="SG_02_11" localSheetId="12">#REF!</definedName>
    <definedName name="SG_02_11" localSheetId="0">#REF!</definedName>
    <definedName name="SG_02_11">#REF!</definedName>
    <definedName name="SG_02_12" localSheetId="14">#REF!</definedName>
    <definedName name="SG_02_12" localSheetId="12">#REF!</definedName>
    <definedName name="SG_02_12" localSheetId="0">#REF!</definedName>
    <definedName name="SG_02_12">#REF!</definedName>
    <definedName name="SG_02_13" localSheetId="14">#REF!</definedName>
    <definedName name="SG_02_13" localSheetId="12">#REF!</definedName>
    <definedName name="SG_02_13" localSheetId="0">#REF!</definedName>
    <definedName name="SG_02_13">#REF!</definedName>
    <definedName name="SG_02_14" localSheetId="14">#REF!</definedName>
    <definedName name="SG_02_14" localSheetId="12">#REF!</definedName>
    <definedName name="SG_02_14" localSheetId="0">#REF!</definedName>
    <definedName name="SG_02_14">#REF!</definedName>
    <definedName name="SG_02_15" localSheetId="14">#REF!</definedName>
    <definedName name="SG_02_15" localSheetId="12">#REF!</definedName>
    <definedName name="SG_02_15" localSheetId="0">#REF!</definedName>
    <definedName name="SG_02_15">#REF!</definedName>
    <definedName name="SG_02_16" localSheetId="14">#REF!</definedName>
    <definedName name="SG_02_16" localSheetId="12">#REF!</definedName>
    <definedName name="SG_02_16" localSheetId="0">#REF!</definedName>
    <definedName name="SG_02_16">#REF!</definedName>
    <definedName name="SG_02_17" localSheetId="14">#REF!</definedName>
    <definedName name="SG_02_17" localSheetId="12">#REF!</definedName>
    <definedName name="SG_02_17" localSheetId="0">#REF!</definedName>
    <definedName name="SG_02_17">#REF!</definedName>
    <definedName name="SG_02_18" localSheetId="14">#REF!</definedName>
    <definedName name="SG_02_18" localSheetId="12">#REF!</definedName>
    <definedName name="SG_02_18" localSheetId="0">#REF!</definedName>
    <definedName name="SG_02_18">#REF!</definedName>
    <definedName name="SG_02_19" localSheetId="14">#REF!</definedName>
    <definedName name="SG_02_19" localSheetId="12">#REF!</definedName>
    <definedName name="SG_02_19" localSheetId="0">#REF!</definedName>
    <definedName name="SG_02_19">#REF!</definedName>
    <definedName name="SG_02_20" localSheetId="14">#REF!</definedName>
    <definedName name="SG_02_20" localSheetId="12">#REF!</definedName>
    <definedName name="SG_02_20" localSheetId="0">#REF!</definedName>
    <definedName name="SG_02_20">#REF!</definedName>
    <definedName name="SG_02_21" localSheetId="14">#REF!</definedName>
    <definedName name="SG_02_21" localSheetId="12">#REF!</definedName>
    <definedName name="SG_02_21" localSheetId="0">#REF!</definedName>
    <definedName name="SG_02_21">#REF!</definedName>
    <definedName name="SG_02_22" localSheetId="14">#REF!</definedName>
    <definedName name="SG_02_22" localSheetId="12">#REF!</definedName>
    <definedName name="SG_02_22" localSheetId="0">#REF!</definedName>
    <definedName name="SG_02_22">#REF!</definedName>
    <definedName name="SG_02_23" localSheetId="14">#REF!</definedName>
    <definedName name="SG_02_23" localSheetId="12">#REF!</definedName>
    <definedName name="SG_02_23" localSheetId="0">#REF!</definedName>
    <definedName name="SG_02_23">#REF!</definedName>
    <definedName name="SG_02_24" localSheetId="14">#REF!</definedName>
    <definedName name="SG_02_24" localSheetId="12">#REF!</definedName>
    <definedName name="SG_02_24" localSheetId="0">#REF!</definedName>
    <definedName name="SG_02_24">#REF!</definedName>
    <definedName name="SG_02_25" localSheetId="14">#REF!</definedName>
    <definedName name="SG_02_25" localSheetId="12">#REF!</definedName>
    <definedName name="SG_02_25" localSheetId="0">#REF!</definedName>
    <definedName name="SG_02_25">#REF!</definedName>
    <definedName name="SG_03_01" localSheetId="14">#REF!</definedName>
    <definedName name="SG_03_01" localSheetId="12">#REF!</definedName>
    <definedName name="SG_03_01" localSheetId="0">#REF!</definedName>
    <definedName name="SG_03_01">#REF!</definedName>
    <definedName name="SG_03_02" localSheetId="14">#REF!</definedName>
    <definedName name="SG_03_02" localSheetId="12">#REF!</definedName>
    <definedName name="SG_03_02" localSheetId="0">#REF!</definedName>
    <definedName name="SG_03_02">#REF!</definedName>
    <definedName name="SG_03_03" localSheetId="14">#REF!</definedName>
    <definedName name="SG_03_03" localSheetId="12">#REF!</definedName>
    <definedName name="SG_03_03" localSheetId="0">#REF!</definedName>
    <definedName name="SG_03_03">#REF!</definedName>
    <definedName name="SG_03_04" localSheetId="14">#REF!</definedName>
    <definedName name="SG_03_04" localSheetId="12">#REF!</definedName>
    <definedName name="SG_03_04" localSheetId="0">#REF!</definedName>
    <definedName name="SG_03_04">#REF!</definedName>
    <definedName name="SG_03_05" localSheetId="14">#REF!</definedName>
    <definedName name="SG_03_05" localSheetId="12">#REF!</definedName>
    <definedName name="SG_03_05" localSheetId="0">#REF!</definedName>
    <definedName name="SG_03_05">#REF!</definedName>
    <definedName name="SG_03_06" localSheetId="14">#REF!</definedName>
    <definedName name="SG_03_06" localSheetId="12">#REF!</definedName>
    <definedName name="SG_03_06" localSheetId="0">#REF!</definedName>
    <definedName name="SG_03_06">#REF!</definedName>
    <definedName name="SG_03_07" localSheetId="14">#REF!</definedName>
    <definedName name="SG_03_07" localSheetId="12">#REF!</definedName>
    <definedName name="SG_03_07" localSheetId="0">#REF!</definedName>
    <definedName name="SG_03_07">#REF!</definedName>
    <definedName name="SG_03_08" localSheetId="14">#REF!</definedName>
    <definedName name="SG_03_08" localSheetId="12">#REF!</definedName>
    <definedName name="SG_03_08" localSheetId="0">#REF!</definedName>
    <definedName name="SG_03_08">#REF!</definedName>
    <definedName name="SG_03_09" localSheetId="14">#REF!</definedName>
    <definedName name="SG_03_09" localSheetId="12">#REF!</definedName>
    <definedName name="SG_03_09" localSheetId="0">#REF!</definedName>
    <definedName name="SG_03_09">#REF!</definedName>
    <definedName name="SG_03_10" localSheetId="14">#REF!</definedName>
    <definedName name="SG_03_10" localSheetId="12">#REF!</definedName>
    <definedName name="SG_03_10" localSheetId="0">#REF!</definedName>
    <definedName name="SG_03_10">#REF!</definedName>
    <definedName name="SG_03_11" localSheetId="14">#REF!</definedName>
    <definedName name="SG_03_11" localSheetId="12">#REF!</definedName>
    <definedName name="SG_03_11" localSheetId="0">#REF!</definedName>
    <definedName name="SG_03_11">#REF!</definedName>
    <definedName name="SG_03_12" localSheetId="14">#REF!</definedName>
    <definedName name="SG_03_12" localSheetId="12">#REF!</definedName>
    <definedName name="SG_03_12" localSheetId="0">#REF!</definedName>
    <definedName name="SG_03_12">#REF!</definedName>
    <definedName name="SG_03_13" localSheetId="14">#REF!</definedName>
    <definedName name="SG_03_13" localSheetId="12">#REF!</definedName>
    <definedName name="SG_03_13" localSheetId="0">#REF!</definedName>
    <definedName name="SG_03_13">#REF!</definedName>
    <definedName name="SG_03_14" localSheetId="14">#REF!</definedName>
    <definedName name="SG_03_14" localSheetId="12">#REF!</definedName>
    <definedName name="SG_03_14" localSheetId="0">#REF!</definedName>
    <definedName name="SG_03_14">#REF!</definedName>
    <definedName name="SG_03_15" localSheetId="14">#REF!</definedName>
    <definedName name="SG_03_15" localSheetId="12">#REF!</definedName>
    <definedName name="SG_03_15" localSheetId="0">#REF!</definedName>
    <definedName name="SG_03_15">#REF!</definedName>
    <definedName name="SG_03_16" localSheetId="14">#REF!</definedName>
    <definedName name="SG_03_16" localSheetId="12">#REF!</definedName>
    <definedName name="SG_03_16" localSheetId="0">#REF!</definedName>
    <definedName name="SG_03_16">#REF!</definedName>
    <definedName name="SG_03_17" localSheetId="14">#REF!</definedName>
    <definedName name="SG_03_17" localSheetId="12">#REF!</definedName>
    <definedName name="SG_03_17" localSheetId="0">#REF!</definedName>
    <definedName name="SG_03_17">#REF!</definedName>
    <definedName name="SG_03_18" localSheetId="14">#REF!</definedName>
    <definedName name="SG_03_18" localSheetId="12">#REF!</definedName>
    <definedName name="SG_03_18" localSheetId="0">#REF!</definedName>
    <definedName name="SG_03_18">#REF!</definedName>
    <definedName name="SG_03_19" localSheetId="14">#REF!</definedName>
    <definedName name="SG_03_19" localSheetId="12">#REF!</definedName>
    <definedName name="SG_03_19" localSheetId="0">#REF!</definedName>
    <definedName name="SG_03_19">#REF!</definedName>
    <definedName name="SG_03_20" localSheetId="14">#REF!</definedName>
    <definedName name="SG_03_20" localSheetId="12">#REF!</definedName>
    <definedName name="SG_03_20" localSheetId="0">#REF!</definedName>
    <definedName name="SG_03_20">#REF!</definedName>
    <definedName name="SG_03_21" localSheetId="14">#REF!</definedName>
    <definedName name="SG_03_21" localSheetId="12">#REF!</definedName>
    <definedName name="SG_03_21" localSheetId="0">#REF!</definedName>
    <definedName name="SG_03_21">#REF!</definedName>
    <definedName name="SG_03_22" localSheetId="14">#REF!</definedName>
    <definedName name="SG_03_22" localSheetId="12">#REF!</definedName>
    <definedName name="SG_03_22" localSheetId="0">#REF!</definedName>
    <definedName name="SG_03_22">#REF!</definedName>
    <definedName name="SG_03_23" localSheetId="14">#REF!</definedName>
    <definedName name="SG_03_23" localSheetId="12">#REF!</definedName>
    <definedName name="SG_03_23" localSheetId="0">#REF!</definedName>
    <definedName name="SG_03_23">#REF!</definedName>
    <definedName name="SG_03_24" localSheetId="14">#REF!</definedName>
    <definedName name="SG_03_24" localSheetId="12">#REF!</definedName>
    <definedName name="SG_03_24" localSheetId="0">#REF!</definedName>
    <definedName name="SG_03_24">#REF!</definedName>
    <definedName name="SG_03_25" localSheetId="14">#REF!</definedName>
    <definedName name="SG_03_25" localSheetId="12">#REF!</definedName>
    <definedName name="SG_03_25" localSheetId="0">#REF!</definedName>
    <definedName name="SG_03_25">#REF!</definedName>
    <definedName name="SG_04_01" localSheetId="14">#REF!</definedName>
    <definedName name="SG_04_01" localSheetId="12">#REF!</definedName>
    <definedName name="SG_04_01" localSheetId="0">#REF!</definedName>
    <definedName name="SG_04_01">#REF!</definedName>
    <definedName name="SG_04_02" localSheetId="14">#REF!</definedName>
    <definedName name="SG_04_02" localSheetId="12">#REF!</definedName>
    <definedName name="SG_04_02" localSheetId="0">#REF!</definedName>
    <definedName name="SG_04_02">#REF!</definedName>
    <definedName name="SG_04_03" localSheetId="14">#REF!</definedName>
    <definedName name="SG_04_03" localSheetId="12">#REF!</definedName>
    <definedName name="SG_04_03" localSheetId="0">#REF!</definedName>
    <definedName name="SG_04_03">#REF!</definedName>
    <definedName name="SG_04_04" localSheetId="14">#REF!</definedName>
    <definedName name="SG_04_04" localSheetId="12">#REF!</definedName>
    <definedName name="SG_04_04" localSheetId="0">#REF!</definedName>
    <definedName name="SG_04_04">#REF!</definedName>
    <definedName name="SG_04_05" localSheetId="14">#REF!</definedName>
    <definedName name="SG_04_05" localSheetId="12">#REF!</definedName>
    <definedName name="SG_04_05" localSheetId="0">#REF!</definedName>
    <definedName name="SG_04_05">#REF!</definedName>
    <definedName name="SG_04_06" localSheetId="14">#REF!</definedName>
    <definedName name="SG_04_06" localSheetId="12">#REF!</definedName>
    <definedName name="SG_04_06" localSheetId="0">#REF!</definedName>
    <definedName name="SG_04_06">#REF!</definedName>
    <definedName name="SG_04_07" localSheetId="14">#REF!</definedName>
    <definedName name="SG_04_07" localSheetId="12">#REF!</definedName>
    <definedName name="SG_04_07" localSheetId="0">#REF!</definedName>
    <definedName name="SG_04_07">#REF!</definedName>
    <definedName name="SG_04_08" localSheetId="14">#REF!</definedName>
    <definedName name="SG_04_08" localSheetId="12">#REF!</definedName>
    <definedName name="SG_04_08" localSheetId="0">#REF!</definedName>
    <definedName name="SG_04_08">#REF!</definedName>
    <definedName name="SG_04_09" localSheetId="14">#REF!</definedName>
    <definedName name="SG_04_09" localSheetId="12">#REF!</definedName>
    <definedName name="SG_04_09" localSheetId="0">#REF!</definedName>
    <definedName name="SG_04_09">#REF!</definedName>
    <definedName name="SG_04_10" localSheetId="14">#REF!</definedName>
    <definedName name="SG_04_10" localSheetId="12">#REF!</definedName>
    <definedName name="SG_04_10" localSheetId="0">#REF!</definedName>
    <definedName name="SG_04_10">#REF!</definedName>
    <definedName name="SG_04_11" localSheetId="14">#REF!</definedName>
    <definedName name="SG_04_11" localSheetId="12">#REF!</definedName>
    <definedName name="SG_04_11" localSheetId="0">#REF!</definedName>
    <definedName name="SG_04_11">#REF!</definedName>
    <definedName name="SG_04_12" localSheetId="14">#REF!</definedName>
    <definedName name="SG_04_12" localSheetId="12">#REF!</definedName>
    <definedName name="SG_04_12" localSheetId="0">#REF!</definedName>
    <definedName name="SG_04_12">#REF!</definedName>
    <definedName name="SG_04_13" localSheetId="14">#REF!</definedName>
    <definedName name="SG_04_13" localSheetId="12">#REF!</definedName>
    <definedName name="SG_04_13" localSheetId="0">#REF!</definedName>
    <definedName name="SG_04_13">#REF!</definedName>
    <definedName name="SG_04_14" localSheetId="14">#REF!</definedName>
    <definedName name="SG_04_14" localSheetId="12">#REF!</definedName>
    <definedName name="SG_04_14" localSheetId="0">#REF!</definedName>
    <definedName name="SG_04_14">#REF!</definedName>
    <definedName name="SG_04_15" localSheetId="14">#REF!</definedName>
    <definedName name="SG_04_15" localSheetId="12">#REF!</definedName>
    <definedName name="SG_04_15" localSheetId="0">#REF!</definedName>
    <definedName name="SG_04_15">#REF!</definedName>
    <definedName name="SG_04_16" localSheetId="14">#REF!</definedName>
    <definedName name="SG_04_16" localSheetId="12">#REF!</definedName>
    <definedName name="SG_04_16" localSheetId="0">#REF!</definedName>
    <definedName name="SG_04_16">#REF!</definedName>
    <definedName name="SG_04_17" localSheetId="14">#REF!</definedName>
    <definedName name="SG_04_17" localSheetId="12">#REF!</definedName>
    <definedName name="SG_04_17" localSheetId="0">#REF!</definedName>
    <definedName name="SG_04_17">#REF!</definedName>
    <definedName name="SG_04_18" localSheetId="14">#REF!</definedName>
    <definedName name="SG_04_18" localSheetId="12">#REF!</definedName>
    <definedName name="SG_04_18" localSheetId="0">#REF!</definedName>
    <definedName name="SG_04_18">#REF!</definedName>
    <definedName name="SG_04_19" localSheetId="14">#REF!</definedName>
    <definedName name="SG_04_19" localSheetId="12">#REF!</definedName>
    <definedName name="SG_04_19" localSheetId="0">#REF!</definedName>
    <definedName name="SG_04_19">#REF!</definedName>
    <definedName name="SG_04_20" localSheetId="14">#REF!</definedName>
    <definedName name="SG_04_20" localSheetId="12">#REF!</definedName>
    <definedName name="SG_04_20" localSheetId="0">#REF!</definedName>
    <definedName name="SG_04_20">#REF!</definedName>
    <definedName name="SG_04_21" localSheetId="14">#REF!</definedName>
    <definedName name="SG_04_21" localSheetId="12">#REF!</definedName>
    <definedName name="SG_04_21" localSheetId="0">#REF!</definedName>
    <definedName name="SG_04_21">#REF!</definedName>
    <definedName name="SG_04_22" localSheetId="14">#REF!</definedName>
    <definedName name="SG_04_22" localSheetId="12">#REF!</definedName>
    <definedName name="SG_04_22" localSheetId="0">#REF!</definedName>
    <definedName name="SG_04_22">#REF!</definedName>
    <definedName name="SG_04_23" localSheetId="14">#REF!</definedName>
    <definedName name="SG_04_23" localSheetId="12">#REF!</definedName>
    <definedName name="SG_04_23" localSheetId="0">#REF!</definedName>
    <definedName name="SG_04_23">#REF!</definedName>
    <definedName name="SG_04_24" localSheetId="14">#REF!</definedName>
    <definedName name="SG_04_24" localSheetId="12">#REF!</definedName>
    <definedName name="SG_04_24" localSheetId="0">#REF!</definedName>
    <definedName name="SG_04_24">#REF!</definedName>
    <definedName name="SG_04_25" localSheetId="14">#REF!</definedName>
    <definedName name="SG_04_25" localSheetId="12">#REF!</definedName>
    <definedName name="SG_04_25" localSheetId="0">#REF!</definedName>
    <definedName name="SG_04_25">#REF!</definedName>
    <definedName name="SG_05_01" localSheetId="14">#REF!</definedName>
    <definedName name="SG_05_01" localSheetId="12">#REF!</definedName>
    <definedName name="SG_05_01" localSheetId="0">#REF!</definedName>
    <definedName name="SG_05_01">#REF!</definedName>
    <definedName name="SG_05_02" localSheetId="14">#REF!</definedName>
    <definedName name="SG_05_02" localSheetId="12">#REF!</definedName>
    <definedName name="SG_05_02" localSheetId="0">#REF!</definedName>
    <definedName name="SG_05_02">#REF!</definedName>
    <definedName name="SG_05_03" localSheetId="14">#REF!</definedName>
    <definedName name="SG_05_03" localSheetId="12">#REF!</definedName>
    <definedName name="SG_05_03" localSheetId="0">#REF!</definedName>
    <definedName name="SG_05_03">#REF!</definedName>
    <definedName name="SG_05_04" localSheetId="14">#REF!</definedName>
    <definedName name="SG_05_04" localSheetId="12">#REF!</definedName>
    <definedName name="SG_05_04" localSheetId="0">#REF!</definedName>
    <definedName name="SG_05_04">#REF!</definedName>
    <definedName name="SG_05_05" localSheetId="14">#REF!</definedName>
    <definedName name="SG_05_05" localSheetId="12">#REF!</definedName>
    <definedName name="SG_05_05" localSheetId="0">#REF!</definedName>
    <definedName name="SG_05_05">#REF!</definedName>
    <definedName name="SG_05_06" localSheetId="14">#REF!</definedName>
    <definedName name="SG_05_06" localSheetId="12">#REF!</definedName>
    <definedName name="SG_05_06" localSheetId="0">#REF!</definedName>
    <definedName name="SG_05_06">#REF!</definedName>
    <definedName name="SG_05_07" localSheetId="14">#REF!</definedName>
    <definedName name="SG_05_07" localSheetId="12">#REF!</definedName>
    <definedName name="SG_05_07" localSheetId="0">#REF!</definedName>
    <definedName name="SG_05_07">#REF!</definedName>
    <definedName name="SG_05_08" localSheetId="14">#REF!</definedName>
    <definedName name="SG_05_08" localSheetId="12">#REF!</definedName>
    <definedName name="SG_05_08" localSheetId="0">#REF!</definedName>
    <definedName name="SG_05_08">#REF!</definedName>
    <definedName name="SG_05_09" localSheetId="14">#REF!</definedName>
    <definedName name="SG_05_09" localSheetId="12">#REF!</definedName>
    <definedName name="SG_05_09" localSheetId="0">#REF!</definedName>
    <definedName name="SG_05_09">#REF!</definedName>
    <definedName name="SG_05_10" localSheetId="14">#REF!</definedName>
    <definedName name="SG_05_10" localSheetId="12">#REF!</definedName>
    <definedName name="SG_05_10" localSheetId="0">#REF!</definedName>
    <definedName name="SG_05_10">#REF!</definedName>
    <definedName name="SG_05_11" localSheetId="14">#REF!</definedName>
    <definedName name="SG_05_11" localSheetId="12">#REF!</definedName>
    <definedName name="SG_05_11" localSheetId="0">#REF!</definedName>
    <definedName name="SG_05_11">#REF!</definedName>
    <definedName name="SG_05_12" localSheetId="14">#REF!</definedName>
    <definedName name="SG_05_12" localSheetId="12">#REF!</definedName>
    <definedName name="SG_05_12" localSheetId="0">#REF!</definedName>
    <definedName name="SG_05_12">#REF!</definedName>
    <definedName name="SG_05_13" localSheetId="14">#REF!</definedName>
    <definedName name="SG_05_13" localSheetId="12">#REF!</definedName>
    <definedName name="SG_05_13" localSheetId="0">#REF!</definedName>
    <definedName name="SG_05_13">#REF!</definedName>
    <definedName name="SG_05_14" localSheetId="14">#REF!</definedName>
    <definedName name="SG_05_14" localSheetId="12">#REF!</definedName>
    <definedName name="SG_05_14" localSheetId="0">#REF!</definedName>
    <definedName name="SG_05_14">#REF!</definedName>
    <definedName name="SG_05_15" localSheetId="14">#REF!</definedName>
    <definedName name="SG_05_15" localSheetId="12">#REF!</definedName>
    <definedName name="SG_05_15" localSheetId="0">#REF!</definedName>
    <definedName name="SG_05_15">#REF!</definedName>
    <definedName name="SG_05_16" localSheetId="14">#REF!</definedName>
    <definedName name="SG_05_16" localSheetId="12">#REF!</definedName>
    <definedName name="SG_05_16" localSheetId="0">#REF!</definedName>
    <definedName name="SG_05_16">#REF!</definedName>
    <definedName name="SG_05_17" localSheetId="14">#REF!</definedName>
    <definedName name="SG_05_17" localSheetId="12">#REF!</definedName>
    <definedName name="SG_05_17" localSheetId="0">#REF!</definedName>
    <definedName name="SG_05_17">#REF!</definedName>
    <definedName name="SG_05_18" localSheetId="14">#REF!</definedName>
    <definedName name="SG_05_18" localSheetId="12">#REF!</definedName>
    <definedName name="SG_05_18" localSheetId="0">#REF!</definedName>
    <definedName name="SG_05_18">#REF!</definedName>
    <definedName name="SG_05_19" localSheetId="14">#REF!</definedName>
    <definedName name="SG_05_19" localSheetId="12">#REF!</definedName>
    <definedName name="SG_05_19" localSheetId="0">#REF!</definedName>
    <definedName name="SG_05_19">#REF!</definedName>
    <definedName name="SG_05_20" localSheetId="14">#REF!</definedName>
    <definedName name="SG_05_20" localSheetId="12">#REF!</definedName>
    <definedName name="SG_05_20" localSheetId="0">#REF!</definedName>
    <definedName name="SG_05_20">#REF!</definedName>
    <definedName name="SG_05_21" localSheetId="14">#REF!</definedName>
    <definedName name="SG_05_21" localSheetId="12">#REF!</definedName>
    <definedName name="SG_05_21" localSheetId="0">#REF!</definedName>
    <definedName name="SG_05_21">#REF!</definedName>
    <definedName name="SG_05_22" localSheetId="14">#REF!</definedName>
    <definedName name="SG_05_22" localSheetId="12">#REF!</definedName>
    <definedName name="SG_05_22" localSheetId="0">#REF!</definedName>
    <definedName name="SG_05_22">#REF!</definedName>
    <definedName name="SG_05_23" localSheetId="14">#REF!</definedName>
    <definedName name="SG_05_23" localSheetId="12">#REF!</definedName>
    <definedName name="SG_05_23" localSheetId="0">#REF!</definedName>
    <definedName name="SG_05_23">#REF!</definedName>
    <definedName name="SG_05_24" localSheetId="14">#REF!</definedName>
    <definedName name="SG_05_24" localSheetId="12">#REF!</definedName>
    <definedName name="SG_05_24" localSheetId="0">#REF!</definedName>
    <definedName name="SG_05_24">#REF!</definedName>
    <definedName name="SG_05_25" localSheetId="14">#REF!</definedName>
    <definedName name="SG_05_25" localSheetId="12">#REF!</definedName>
    <definedName name="SG_05_25" localSheetId="0">#REF!</definedName>
    <definedName name="SG_05_25">#REF!</definedName>
    <definedName name="SG_06_01" localSheetId="14">#REF!</definedName>
    <definedName name="SG_06_01" localSheetId="12">#REF!</definedName>
    <definedName name="SG_06_01" localSheetId="0">#REF!</definedName>
    <definedName name="SG_06_01">#REF!</definedName>
    <definedName name="SG_06_02" localSheetId="14">#REF!</definedName>
    <definedName name="SG_06_02" localSheetId="12">#REF!</definedName>
    <definedName name="SG_06_02" localSheetId="0">#REF!</definedName>
    <definedName name="SG_06_02">#REF!</definedName>
    <definedName name="SG_06_03" localSheetId="14">#REF!</definedName>
    <definedName name="SG_06_03" localSheetId="12">#REF!</definedName>
    <definedName name="SG_06_03" localSheetId="0">#REF!</definedName>
    <definedName name="SG_06_03">#REF!</definedName>
    <definedName name="SG_06_04" localSheetId="14">#REF!</definedName>
    <definedName name="SG_06_04" localSheetId="12">#REF!</definedName>
    <definedName name="SG_06_04" localSheetId="0">#REF!</definedName>
    <definedName name="SG_06_04">#REF!</definedName>
    <definedName name="SG_06_05" localSheetId="14">#REF!</definedName>
    <definedName name="SG_06_05" localSheetId="12">#REF!</definedName>
    <definedName name="SG_06_05" localSheetId="0">#REF!</definedName>
    <definedName name="SG_06_05">#REF!</definedName>
    <definedName name="SG_06_06" localSheetId="14">#REF!</definedName>
    <definedName name="SG_06_06" localSheetId="12">#REF!</definedName>
    <definedName name="SG_06_06" localSheetId="0">#REF!</definedName>
    <definedName name="SG_06_06">#REF!</definedName>
    <definedName name="SG_06_07" localSheetId="14">#REF!</definedName>
    <definedName name="SG_06_07" localSheetId="12">#REF!</definedName>
    <definedName name="SG_06_07" localSheetId="0">#REF!</definedName>
    <definedName name="SG_06_07">#REF!</definedName>
    <definedName name="SG_06_08" localSheetId="14">#REF!</definedName>
    <definedName name="SG_06_08" localSheetId="12">#REF!</definedName>
    <definedName name="SG_06_08" localSheetId="0">#REF!</definedName>
    <definedName name="SG_06_08">#REF!</definedName>
    <definedName name="SG_06_09" localSheetId="14">#REF!</definedName>
    <definedName name="SG_06_09" localSheetId="12">#REF!</definedName>
    <definedName name="SG_06_09" localSheetId="0">#REF!</definedName>
    <definedName name="SG_06_09">#REF!</definedName>
    <definedName name="SG_06_10" localSheetId="14">#REF!</definedName>
    <definedName name="SG_06_10" localSheetId="12">#REF!</definedName>
    <definedName name="SG_06_10" localSheetId="0">#REF!</definedName>
    <definedName name="SG_06_10">#REF!</definedName>
    <definedName name="SG_06_11" localSheetId="14">#REF!</definedName>
    <definedName name="SG_06_11" localSheetId="12">#REF!</definedName>
    <definedName name="SG_06_11" localSheetId="0">#REF!</definedName>
    <definedName name="SG_06_11">#REF!</definedName>
    <definedName name="SG_06_12" localSheetId="14">#REF!</definedName>
    <definedName name="SG_06_12" localSheetId="12">#REF!</definedName>
    <definedName name="SG_06_12" localSheetId="0">#REF!</definedName>
    <definedName name="SG_06_12">#REF!</definedName>
    <definedName name="SG_06_13" localSheetId="14">#REF!</definedName>
    <definedName name="SG_06_13" localSheetId="12">#REF!</definedName>
    <definedName name="SG_06_13" localSheetId="0">#REF!</definedName>
    <definedName name="SG_06_13">#REF!</definedName>
    <definedName name="SG_06_14" localSheetId="14">#REF!</definedName>
    <definedName name="SG_06_14" localSheetId="12">#REF!</definedName>
    <definedName name="SG_06_14" localSheetId="0">#REF!</definedName>
    <definedName name="SG_06_14">#REF!</definedName>
    <definedName name="SG_06_15" localSheetId="14">#REF!</definedName>
    <definedName name="SG_06_15" localSheetId="12">#REF!</definedName>
    <definedName name="SG_06_15" localSheetId="0">#REF!</definedName>
    <definedName name="SG_06_15">#REF!</definedName>
    <definedName name="SG_06_16" localSheetId="14">#REF!</definedName>
    <definedName name="SG_06_16" localSheetId="12">#REF!</definedName>
    <definedName name="SG_06_16" localSheetId="0">#REF!</definedName>
    <definedName name="SG_06_16">#REF!</definedName>
    <definedName name="SG_06_17" localSheetId="14">#REF!</definedName>
    <definedName name="SG_06_17" localSheetId="12">#REF!</definedName>
    <definedName name="SG_06_17" localSheetId="0">#REF!</definedName>
    <definedName name="SG_06_17">#REF!</definedName>
    <definedName name="SG_06_18" localSheetId="14">#REF!</definedName>
    <definedName name="SG_06_18" localSheetId="12">#REF!</definedName>
    <definedName name="SG_06_18" localSheetId="0">#REF!</definedName>
    <definedName name="SG_06_18">#REF!</definedName>
    <definedName name="SG_06_19" localSheetId="14">#REF!</definedName>
    <definedName name="SG_06_19" localSheetId="12">#REF!</definedName>
    <definedName name="SG_06_19" localSheetId="0">#REF!</definedName>
    <definedName name="SG_06_19">#REF!</definedName>
    <definedName name="SG_06_20" localSheetId="14">#REF!</definedName>
    <definedName name="SG_06_20" localSheetId="12">#REF!</definedName>
    <definedName name="SG_06_20" localSheetId="0">#REF!</definedName>
    <definedName name="SG_06_20">#REF!</definedName>
    <definedName name="SG_06_21" localSheetId="14">#REF!</definedName>
    <definedName name="SG_06_21" localSheetId="12">#REF!</definedName>
    <definedName name="SG_06_21" localSheetId="0">#REF!</definedName>
    <definedName name="SG_06_21">#REF!</definedName>
    <definedName name="SG_06_22" localSheetId="14">#REF!</definedName>
    <definedName name="SG_06_22" localSheetId="12">#REF!</definedName>
    <definedName name="SG_06_22" localSheetId="0">#REF!</definedName>
    <definedName name="SG_06_22">#REF!</definedName>
    <definedName name="SG_06_23" localSheetId="14">#REF!</definedName>
    <definedName name="SG_06_23" localSheetId="12">#REF!</definedName>
    <definedName name="SG_06_23" localSheetId="0">#REF!</definedName>
    <definedName name="SG_06_23">#REF!</definedName>
    <definedName name="SG_06_24" localSheetId="14">#REF!</definedName>
    <definedName name="SG_06_24" localSheetId="12">#REF!</definedName>
    <definedName name="SG_06_24" localSheetId="0">#REF!</definedName>
    <definedName name="SG_06_24">#REF!</definedName>
    <definedName name="SG_06_25" localSheetId="14">#REF!</definedName>
    <definedName name="SG_06_25" localSheetId="12">#REF!</definedName>
    <definedName name="SG_06_25" localSheetId="0">#REF!</definedName>
    <definedName name="SG_06_25">#REF!</definedName>
    <definedName name="SG_07_01" localSheetId="14">#REF!</definedName>
    <definedName name="SG_07_01" localSheetId="12">#REF!</definedName>
    <definedName name="SG_07_01" localSheetId="0">#REF!</definedName>
    <definedName name="SG_07_01">#REF!</definedName>
    <definedName name="SG_07_02" localSheetId="14">#REF!</definedName>
    <definedName name="SG_07_02" localSheetId="12">#REF!</definedName>
    <definedName name="SG_07_02" localSheetId="0">#REF!</definedName>
    <definedName name="SG_07_02">#REF!</definedName>
    <definedName name="SG_07_03" localSheetId="14">#REF!</definedName>
    <definedName name="SG_07_03" localSheetId="12">#REF!</definedName>
    <definedName name="SG_07_03" localSheetId="0">#REF!</definedName>
    <definedName name="SG_07_03">#REF!</definedName>
    <definedName name="SG_07_04" localSheetId="14">#REF!</definedName>
    <definedName name="SG_07_04" localSheetId="12">#REF!</definedName>
    <definedName name="SG_07_04" localSheetId="0">#REF!</definedName>
    <definedName name="SG_07_04">#REF!</definedName>
    <definedName name="SG_07_05" localSheetId="14">#REF!</definedName>
    <definedName name="SG_07_05" localSheetId="12">#REF!</definedName>
    <definedName name="SG_07_05" localSheetId="0">#REF!</definedName>
    <definedName name="SG_07_05">#REF!</definedName>
    <definedName name="SG_07_06" localSheetId="14">#REF!</definedName>
    <definedName name="SG_07_06" localSheetId="12">#REF!</definedName>
    <definedName name="SG_07_06" localSheetId="0">#REF!</definedName>
    <definedName name="SG_07_06">#REF!</definedName>
    <definedName name="SG_07_07" localSheetId="14">#REF!</definedName>
    <definedName name="SG_07_07" localSheetId="12">#REF!</definedName>
    <definedName name="SG_07_07" localSheetId="0">#REF!</definedName>
    <definedName name="SG_07_07">#REF!</definedName>
    <definedName name="SG_07_08" localSheetId="14">#REF!</definedName>
    <definedName name="SG_07_08" localSheetId="12">#REF!</definedName>
    <definedName name="SG_07_08" localSheetId="0">#REF!</definedName>
    <definedName name="SG_07_08">#REF!</definedName>
    <definedName name="SG_07_09" localSheetId="14">#REF!</definedName>
    <definedName name="SG_07_09" localSheetId="12">#REF!</definedName>
    <definedName name="SG_07_09" localSheetId="0">#REF!</definedName>
    <definedName name="SG_07_09">#REF!</definedName>
    <definedName name="SG_07_10" localSheetId="14">#REF!</definedName>
    <definedName name="SG_07_10" localSheetId="12">#REF!</definedName>
    <definedName name="SG_07_10" localSheetId="0">#REF!</definedName>
    <definedName name="SG_07_10">#REF!</definedName>
    <definedName name="SG_07_11" localSheetId="14">#REF!</definedName>
    <definedName name="SG_07_11" localSheetId="12">#REF!</definedName>
    <definedName name="SG_07_11" localSheetId="0">#REF!</definedName>
    <definedName name="SG_07_11">#REF!</definedName>
    <definedName name="SG_07_12" localSheetId="14">#REF!</definedName>
    <definedName name="SG_07_12" localSheetId="12">#REF!</definedName>
    <definedName name="SG_07_12" localSheetId="0">#REF!</definedName>
    <definedName name="SG_07_12">#REF!</definedName>
    <definedName name="SG_07_13" localSheetId="14">#REF!</definedName>
    <definedName name="SG_07_13" localSheetId="12">#REF!</definedName>
    <definedName name="SG_07_13" localSheetId="0">#REF!</definedName>
    <definedName name="SG_07_13">#REF!</definedName>
    <definedName name="SG_07_14" localSheetId="14">#REF!</definedName>
    <definedName name="SG_07_14" localSheetId="12">#REF!</definedName>
    <definedName name="SG_07_14" localSheetId="0">#REF!</definedName>
    <definedName name="SG_07_14">#REF!</definedName>
    <definedName name="SG_07_15" localSheetId="14">#REF!</definedName>
    <definedName name="SG_07_15" localSheetId="12">#REF!</definedName>
    <definedName name="SG_07_15" localSheetId="0">#REF!</definedName>
    <definedName name="SG_07_15">#REF!</definedName>
    <definedName name="SG_07_16" localSheetId="14">#REF!</definedName>
    <definedName name="SG_07_16" localSheetId="12">#REF!</definedName>
    <definedName name="SG_07_16" localSheetId="0">#REF!</definedName>
    <definedName name="SG_07_16">#REF!</definedName>
    <definedName name="SG_07_17" localSheetId="14">#REF!</definedName>
    <definedName name="SG_07_17" localSheetId="12">#REF!</definedName>
    <definedName name="SG_07_17" localSheetId="0">#REF!</definedName>
    <definedName name="SG_07_17">#REF!</definedName>
    <definedName name="SG_07_18" localSheetId="14">#REF!</definedName>
    <definedName name="SG_07_18" localSheetId="12">#REF!</definedName>
    <definedName name="SG_07_18" localSheetId="0">#REF!</definedName>
    <definedName name="SG_07_18">#REF!</definedName>
    <definedName name="SG_07_19" localSheetId="14">#REF!</definedName>
    <definedName name="SG_07_19" localSheetId="12">#REF!</definedName>
    <definedName name="SG_07_19" localSheetId="0">#REF!</definedName>
    <definedName name="SG_07_19">#REF!</definedName>
    <definedName name="SG_07_20" localSheetId="14">#REF!</definedName>
    <definedName name="SG_07_20" localSheetId="12">#REF!</definedName>
    <definedName name="SG_07_20" localSheetId="0">#REF!</definedName>
    <definedName name="SG_07_20">#REF!</definedName>
    <definedName name="SG_07_21" localSheetId="14">#REF!</definedName>
    <definedName name="SG_07_21" localSheetId="12">#REF!</definedName>
    <definedName name="SG_07_21" localSheetId="0">#REF!</definedName>
    <definedName name="SG_07_21">#REF!</definedName>
    <definedName name="SG_07_22" localSheetId="14">#REF!</definedName>
    <definedName name="SG_07_22" localSheetId="12">#REF!</definedName>
    <definedName name="SG_07_22" localSheetId="0">#REF!</definedName>
    <definedName name="SG_07_22">#REF!</definedName>
    <definedName name="SG_07_23" localSheetId="14">#REF!</definedName>
    <definedName name="SG_07_23" localSheetId="12">#REF!</definedName>
    <definedName name="SG_07_23" localSheetId="0">#REF!</definedName>
    <definedName name="SG_07_23">#REF!</definedName>
    <definedName name="SG_07_24" localSheetId="14">#REF!</definedName>
    <definedName name="SG_07_24" localSheetId="12">#REF!</definedName>
    <definedName name="SG_07_24" localSheetId="0">#REF!</definedName>
    <definedName name="SG_07_24">#REF!</definedName>
    <definedName name="SG_07_25" localSheetId="14">#REF!</definedName>
    <definedName name="SG_07_25" localSheetId="12">#REF!</definedName>
    <definedName name="SG_07_25" localSheetId="0">#REF!</definedName>
    <definedName name="SG_07_25">#REF!</definedName>
    <definedName name="SG_08_01" localSheetId="14">#REF!</definedName>
    <definedName name="SG_08_01" localSheetId="12">#REF!</definedName>
    <definedName name="SG_08_01" localSheetId="0">#REF!</definedName>
    <definedName name="SG_08_01">#REF!</definedName>
    <definedName name="SG_08_02" localSheetId="14">#REF!</definedName>
    <definedName name="SG_08_02" localSheetId="12">#REF!</definedName>
    <definedName name="SG_08_02" localSheetId="0">#REF!</definedName>
    <definedName name="SG_08_02">#REF!</definedName>
    <definedName name="SG_08_03" localSheetId="14">#REF!</definedName>
    <definedName name="SG_08_03" localSheetId="12">#REF!</definedName>
    <definedName name="SG_08_03" localSheetId="0">#REF!</definedName>
    <definedName name="SG_08_03">#REF!</definedName>
    <definedName name="SG_08_04" localSheetId="14">#REF!</definedName>
    <definedName name="SG_08_04" localSheetId="12">#REF!</definedName>
    <definedName name="SG_08_04" localSheetId="0">#REF!</definedName>
    <definedName name="SG_08_04">#REF!</definedName>
    <definedName name="SG_08_05" localSheetId="14">#REF!</definedName>
    <definedName name="SG_08_05" localSheetId="12">#REF!</definedName>
    <definedName name="SG_08_05" localSheetId="0">#REF!</definedName>
    <definedName name="SG_08_05">#REF!</definedName>
    <definedName name="SG_08_06" localSheetId="14">#REF!</definedName>
    <definedName name="SG_08_06" localSheetId="12">#REF!</definedName>
    <definedName name="SG_08_06" localSheetId="0">#REF!</definedName>
    <definedName name="SG_08_06">#REF!</definedName>
    <definedName name="SG_08_07" localSheetId="14">#REF!</definedName>
    <definedName name="SG_08_07" localSheetId="12">#REF!</definedName>
    <definedName name="SG_08_07" localSheetId="0">#REF!</definedName>
    <definedName name="SG_08_07">#REF!</definedName>
    <definedName name="SG_08_08" localSheetId="14">#REF!</definedName>
    <definedName name="SG_08_08" localSheetId="12">#REF!</definedName>
    <definedName name="SG_08_08" localSheetId="0">#REF!</definedName>
    <definedName name="SG_08_08">#REF!</definedName>
    <definedName name="SG_08_09" localSheetId="14">#REF!</definedName>
    <definedName name="SG_08_09" localSheetId="12">#REF!</definedName>
    <definedName name="SG_08_09" localSheetId="0">#REF!</definedName>
    <definedName name="SG_08_09">#REF!</definedName>
    <definedName name="SG_08_10" localSheetId="14">#REF!</definedName>
    <definedName name="SG_08_10" localSheetId="12">#REF!</definedName>
    <definedName name="SG_08_10" localSheetId="0">#REF!</definedName>
    <definedName name="SG_08_10">#REF!</definedName>
    <definedName name="SG_08_11" localSheetId="14">#REF!</definedName>
    <definedName name="SG_08_11" localSheetId="12">#REF!</definedName>
    <definedName name="SG_08_11" localSheetId="0">#REF!</definedName>
    <definedName name="SG_08_11">#REF!</definedName>
    <definedName name="SG_08_12" localSheetId="14">#REF!</definedName>
    <definedName name="SG_08_12" localSheetId="12">#REF!</definedName>
    <definedName name="SG_08_12" localSheetId="0">#REF!</definedName>
    <definedName name="SG_08_12">#REF!</definedName>
    <definedName name="SG_08_13" localSheetId="14">#REF!</definedName>
    <definedName name="SG_08_13" localSheetId="12">#REF!</definedName>
    <definedName name="SG_08_13" localSheetId="0">#REF!</definedName>
    <definedName name="SG_08_13">#REF!</definedName>
    <definedName name="SG_08_14" localSheetId="14">#REF!</definedName>
    <definedName name="SG_08_14" localSheetId="12">#REF!</definedName>
    <definedName name="SG_08_14" localSheetId="0">#REF!</definedName>
    <definedName name="SG_08_14">#REF!</definedName>
    <definedName name="SG_08_15" localSheetId="14">#REF!</definedName>
    <definedName name="SG_08_15" localSheetId="12">#REF!</definedName>
    <definedName name="SG_08_15" localSheetId="0">#REF!</definedName>
    <definedName name="SG_08_15">#REF!</definedName>
    <definedName name="SG_08_16" localSheetId="14">#REF!</definedName>
    <definedName name="SG_08_16" localSheetId="12">#REF!</definedName>
    <definedName name="SG_08_16" localSheetId="0">#REF!</definedName>
    <definedName name="SG_08_16">#REF!</definedName>
    <definedName name="SG_08_17" localSheetId="14">#REF!</definedName>
    <definedName name="SG_08_17" localSheetId="12">#REF!</definedName>
    <definedName name="SG_08_17" localSheetId="0">#REF!</definedName>
    <definedName name="SG_08_17">#REF!</definedName>
    <definedName name="SG_08_18" localSheetId="14">#REF!</definedName>
    <definedName name="SG_08_18" localSheetId="12">#REF!</definedName>
    <definedName name="SG_08_18" localSheetId="0">#REF!</definedName>
    <definedName name="SG_08_18">#REF!</definedName>
    <definedName name="SG_08_19" localSheetId="14">#REF!</definedName>
    <definedName name="SG_08_19" localSheetId="12">#REF!</definedName>
    <definedName name="SG_08_19" localSheetId="0">#REF!</definedName>
    <definedName name="SG_08_19">#REF!</definedName>
    <definedName name="SG_08_20" localSheetId="14">#REF!</definedName>
    <definedName name="SG_08_20" localSheetId="12">#REF!</definedName>
    <definedName name="SG_08_20" localSheetId="0">#REF!</definedName>
    <definedName name="SG_08_20">#REF!</definedName>
    <definedName name="SG_08_21" localSheetId="14">#REF!</definedName>
    <definedName name="SG_08_21" localSheetId="12">#REF!</definedName>
    <definedName name="SG_08_21" localSheetId="0">#REF!</definedName>
    <definedName name="SG_08_21">#REF!</definedName>
    <definedName name="SG_08_22" localSheetId="14">#REF!</definedName>
    <definedName name="SG_08_22" localSheetId="12">#REF!</definedName>
    <definedName name="SG_08_22" localSheetId="0">#REF!</definedName>
    <definedName name="SG_08_22">#REF!</definedName>
    <definedName name="SG_08_23" localSheetId="14">#REF!</definedName>
    <definedName name="SG_08_23" localSheetId="12">#REF!</definedName>
    <definedName name="SG_08_23" localSheetId="0">#REF!</definedName>
    <definedName name="SG_08_23">#REF!</definedName>
    <definedName name="SG_08_24" localSheetId="14">#REF!</definedName>
    <definedName name="SG_08_24" localSheetId="12">#REF!</definedName>
    <definedName name="SG_08_24" localSheetId="0">#REF!</definedName>
    <definedName name="SG_08_24">#REF!</definedName>
    <definedName name="SG_08_25" localSheetId="14">#REF!</definedName>
    <definedName name="SG_08_25" localSheetId="12">#REF!</definedName>
    <definedName name="SG_08_25" localSheetId="0">#REF!</definedName>
    <definedName name="SG_08_25">#REF!</definedName>
    <definedName name="SG_09_01" localSheetId="14">#REF!</definedName>
    <definedName name="SG_09_01" localSheetId="12">#REF!</definedName>
    <definedName name="SG_09_01" localSheetId="0">#REF!</definedName>
    <definedName name="SG_09_01">#REF!</definedName>
    <definedName name="SG_09_02" localSheetId="14">#REF!</definedName>
    <definedName name="SG_09_02" localSheetId="12">#REF!</definedName>
    <definedName name="SG_09_02" localSheetId="0">#REF!</definedName>
    <definedName name="SG_09_02">#REF!</definedName>
    <definedName name="SG_09_03" localSheetId="14">#REF!</definedName>
    <definedName name="SG_09_03" localSheetId="12">#REF!</definedName>
    <definedName name="SG_09_03" localSheetId="0">#REF!</definedName>
    <definedName name="SG_09_03">#REF!</definedName>
    <definedName name="SG_09_04" localSheetId="14">#REF!</definedName>
    <definedName name="SG_09_04" localSheetId="12">#REF!</definedName>
    <definedName name="SG_09_04" localSheetId="0">#REF!</definedName>
    <definedName name="SG_09_04">#REF!</definedName>
    <definedName name="SG_09_05" localSheetId="14">#REF!</definedName>
    <definedName name="SG_09_05" localSheetId="12">#REF!</definedName>
    <definedName name="SG_09_05" localSheetId="0">#REF!</definedName>
    <definedName name="SG_09_05">#REF!</definedName>
    <definedName name="SG_09_06" localSheetId="14">#REF!</definedName>
    <definedName name="SG_09_06" localSheetId="12">#REF!</definedName>
    <definedName name="SG_09_06" localSheetId="0">#REF!</definedName>
    <definedName name="SG_09_06">#REF!</definedName>
    <definedName name="SG_09_07" localSheetId="14">#REF!</definedName>
    <definedName name="SG_09_07" localSheetId="12">#REF!</definedName>
    <definedName name="SG_09_07" localSheetId="0">#REF!</definedName>
    <definedName name="SG_09_07">#REF!</definedName>
    <definedName name="SG_09_08" localSheetId="14">#REF!</definedName>
    <definedName name="SG_09_08" localSheetId="12">#REF!</definedName>
    <definedName name="SG_09_08" localSheetId="0">#REF!</definedName>
    <definedName name="SG_09_08">#REF!</definedName>
    <definedName name="SG_09_09" localSheetId="14">#REF!</definedName>
    <definedName name="SG_09_09" localSheetId="12">#REF!</definedName>
    <definedName name="SG_09_09" localSheetId="0">#REF!</definedName>
    <definedName name="SG_09_09">#REF!</definedName>
    <definedName name="SG_09_10" localSheetId="14">#REF!</definedName>
    <definedName name="SG_09_10" localSheetId="12">#REF!</definedName>
    <definedName name="SG_09_10" localSheetId="0">#REF!</definedName>
    <definedName name="SG_09_10">#REF!</definedName>
    <definedName name="SG_09_11" localSheetId="14">#REF!</definedName>
    <definedName name="SG_09_11" localSheetId="12">#REF!</definedName>
    <definedName name="SG_09_11" localSheetId="0">#REF!</definedName>
    <definedName name="SG_09_11">#REF!</definedName>
    <definedName name="SG_09_12" localSheetId="14">#REF!</definedName>
    <definedName name="SG_09_12" localSheetId="12">#REF!</definedName>
    <definedName name="SG_09_12" localSheetId="0">#REF!</definedName>
    <definedName name="SG_09_12">#REF!</definedName>
    <definedName name="SG_09_13" localSheetId="14">#REF!</definedName>
    <definedName name="SG_09_13" localSheetId="12">#REF!</definedName>
    <definedName name="SG_09_13" localSheetId="0">#REF!</definedName>
    <definedName name="SG_09_13">#REF!</definedName>
    <definedName name="SG_09_14" localSheetId="14">#REF!</definedName>
    <definedName name="SG_09_14" localSheetId="12">#REF!</definedName>
    <definedName name="SG_09_14" localSheetId="0">#REF!</definedName>
    <definedName name="SG_09_14">#REF!</definedName>
    <definedName name="SG_09_15" localSheetId="14">#REF!</definedName>
    <definedName name="SG_09_15" localSheetId="12">#REF!</definedName>
    <definedName name="SG_09_15" localSheetId="0">#REF!</definedName>
    <definedName name="SG_09_15">#REF!</definedName>
    <definedName name="SG_09_16" localSheetId="14">#REF!</definedName>
    <definedName name="SG_09_16" localSheetId="12">#REF!</definedName>
    <definedName name="SG_09_16" localSheetId="0">#REF!</definedName>
    <definedName name="SG_09_16">#REF!</definedName>
    <definedName name="SG_09_17" localSheetId="14">#REF!</definedName>
    <definedName name="SG_09_17" localSheetId="12">#REF!</definedName>
    <definedName name="SG_09_17" localSheetId="0">#REF!</definedName>
    <definedName name="SG_09_17">#REF!</definedName>
    <definedName name="SG_09_18" localSheetId="14">#REF!</definedName>
    <definedName name="SG_09_18" localSheetId="12">#REF!</definedName>
    <definedName name="SG_09_18" localSheetId="0">#REF!</definedName>
    <definedName name="SG_09_18">#REF!</definedName>
    <definedName name="SG_09_19" localSheetId="14">#REF!</definedName>
    <definedName name="SG_09_19" localSheetId="12">#REF!</definedName>
    <definedName name="SG_09_19" localSheetId="0">#REF!</definedName>
    <definedName name="SG_09_19">#REF!</definedName>
    <definedName name="SG_09_20" localSheetId="14">#REF!</definedName>
    <definedName name="SG_09_20" localSheetId="12">#REF!</definedName>
    <definedName name="SG_09_20" localSheetId="0">#REF!</definedName>
    <definedName name="SG_09_20">#REF!</definedName>
    <definedName name="SG_09_21" localSheetId="14">#REF!</definedName>
    <definedName name="SG_09_21" localSheetId="12">#REF!</definedName>
    <definedName name="SG_09_21" localSheetId="0">#REF!</definedName>
    <definedName name="SG_09_21">#REF!</definedName>
    <definedName name="SG_09_22" localSheetId="14">#REF!</definedName>
    <definedName name="SG_09_22" localSheetId="12">#REF!</definedName>
    <definedName name="SG_09_22" localSheetId="0">#REF!</definedName>
    <definedName name="SG_09_22">#REF!</definedName>
    <definedName name="SG_09_23" localSheetId="14">#REF!</definedName>
    <definedName name="SG_09_23" localSheetId="12">#REF!</definedName>
    <definedName name="SG_09_23" localSheetId="0">#REF!</definedName>
    <definedName name="SG_09_23">#REF!</definedName>
    <definedName name="SG_09_24" localSheetId="14">#REF!</definedName>
    <definedName name="SG_09_24" localSheetId="12">#REF!</definedName>
    <definedName name="SG_09_24" localSheetId="0">#REF!</definedName>
    <definedName name="SG_09_24">#REF!</definedName>
    <definedName name="SG_09_25" localSheetId="14">#REF!</definedName>
    <definedName name="SG_09_25" localSheetId="12">#REF!</definedName>
    <definedName name="SG_09_25" localSheetId="0">#REF!</definedName>
    <definedName name="SG_09_25">#REF!</definedName>
    <definedName name="SG_10_01" localSheetId="14">#REF!</definedName>
    <definedName name="SG_10_01" localSheetId="12">#REF!</definedName>
    <definedName name="SG_10_01" localSheetId="0">#REF!</definedName>
    <definedName name="SG_10_01">#REF!</definedName>
    <definedName name="SG_10_02" localSheetId="14">#REF!</definedName>
    <definedName name="SG_10_02" localSheetId="12">#REF!</definedName>
    <definedName name="SG_10_02" localSheetId="0">#REF!</definedName>
    <definedName name="SG_10_02">#REF!</definedName>
    <definedName name="SG_10_03" localSheetId="14">#REF!</definedName>
    <definedName name="SG_10_03" localSheetId="12">#REF!</definedName>
    <definedName name="SG_10_03" localSheetId="0">#REF!</definedName>
    <definedName name="SG_10_03">#REF!</definedName>
    <definedName name="SG_10_04" localSheetId="14">#REF!</definedName>
    <definedName name="SG_10_04" localSheetId="12">#REF!</definedName>
    <definedName name="SG_10_04" localSheetId="0">#REF!</definedName>
    <definedName name="SG_10_04">#REF!</definedName>
    <definedName name="SG_10_05" localSheetId="14">#REF!</definedName>
    <definedName name="SG_10_05" localSheetId="12">#REF!</definedName>
    <definedName name="SG_10_05" localSheetId="0">#REF!</definedName>
    <definedName name="SG_10_05">#REF!</definedName>
    <definedName name="SG_10_06" localSheetId="14">#REF!</definedName>
    <definedName name="SG_10_06" localSheetId="12">#REF!</definedName>
    <definedName name="SG_10_06" localSheetId="0">#REF!</definedName>
    <definedName name="SG_10_06">#REF!</definedName>
    <definedName name="SG_10_07" localSheetId="14">#REF!</definedName>
    <definedName name="SG_10_07" localSheetId="12">#REF!</definedName>
    <definedName name="SG_10_07" localSheetId="0">#REF!</definedName>
    <definedName name="SG_10_07">#REF!</definedName>
    <definedName name="SG_10_08" localSheetId="14">#REF!</definedName>
    <definedName name="SG_10_08" localSheetId="12">#REF!</definedName>
    <definedName name="SG_10_08" localSheetId="0">#REF!</definedName>
    <definedName name="SG_10_08">#REF!</definedName>
    <definedName name="SG_10_09" localSheetId="14">#REF!</definedName>
    <definedName name="SG_10_09" localSheetId="12">#REF!</definedName>
    <definedName name="SG_10_09" localSheetId="0">#REF!</definedName>
    <definedName name="SG_10_09">#REF!</definedName>
    <definedName name="SG_10_10" localSheetId="14">#REF!</definedName>
    <definedName name="SG_10_10" localSheetId="12">#REF!</definedName>
    <definedName name="SG_10_10" localSheetId="0">#REF!</definedName>
    <definedName name="SG_10_10">#REF!</definedName>
    <definedName name="SG_10_11" localSheetId="14">#REF!</definedName>
    <definedName name="SG_10_11" localSheetId="12">#REF!</definedName>
    <definedName name="SG_10_11" localSheetId="0">#REF!</definedName>
    <definedName name="SG_10_11">#REF!</definedName>
    <definedName name="SG_10_12" localSheetId="14">#REF!</definedName>
    <definedName name="SG_10_12" localSheetId="12">#REF!</definedName>
    <definedName name="SG_10_12" localSheetId="0">#REF!</definedName>
    <definedName name="SG_10_12">#REF!</definedName>
    <definedName name="SG_10_13" localSheetId="14">#REF!</definedName>
    <definedName name="SG_10_13" localSheetId="12">#REF!</definedName>
    <definedName name="SG_10_13" localSheetId="0">#REF!</definedName>
    <definedName name="SG_10_13">#REF!</definedName>
    <definedName name="SG_10_14" localSheetId="14">#REF!</definedName>
    <definedName name="SG_10_14" localSheetId="12">#REF!</definedName>
    <definedName name="SG_10_14" localSheetId="0">#REF!</definedName>
    <definedName name="SG_10_14">#REF!</definedName>
    <definedName name="SG_10_15" localSheetId="14">#REF!</definedName>
    <definedName name="SG_10_15" localSheetId="12">#REF!</definedName>
    <definedName name="SG_10_15" localSheetId="0">#REF!</definedName>
    <definedName name="SG_10_15">#REF!</definedName>
    <definedName name="SG_10_16" localSheetId="14">#REF!</definedName>
    <definedName name="SG_10_16" localSheetId="12">#REF!</definedName>
    <definedName name="SG_10_16" localSheetId="0">#REF!</definedName>
    <definedName name="SG_10_16">#REF!</definedName>
    <definedName name="SG_10_17" localSheetId="14">#REF!</definedName>
    <definedName name="SG_10_17" localSheetId="12">#REF!</definedName>
    <definedName name="SG_10_17" localSheetId="0">#REF!</definedName>
    <definedName name="SG_10_17">#REF!</definedName>
    <definedName name="SG_10_18" localSheetId="14">#REF!</definedName>
    <definedName name="SG_10_18" localSheetId="12">#REF!</definedName>
    <definedName name="SG_10_18" localSheetId="0">#REF!</definedName>
    <definedName name="SG_10_18">#REF!</definedName>
    <definedName name="SG_10_19" localSheetId="14">#REF!</definedName>
    <definedName name="SG_10_19" localSheetId="12">#REF!</definedName>
    <definedName name="SG_10_19" localSheetId="0">#REF!</definedName>
    <definedName name="SG_10_19">#REF!</definedName>
    <definedName name="SG_10_20" localSheetId="14">#REF!</definedName>
    <definedName name="SG_10_20" localSheetId="12">#REF!</definedName>
    <definedName name="SG_10_20" localSheetId="0">#REF!</definedName>
    <definedName name="SG_10_20">#REF!</definedName>
    <definedName name="SG_10_21" localSheetId="14">#REF!</definedName>
    <definedName name="SG_10_21" localSheetId="12">#REF!</definedName>
    <definedName name="SG_10_21" localSheetId="0">#REF!</definedName>
    <definedName name="SG_10_21">#REF!</definedName>
    <definedName name="SG_10_22" localSheetId="14">#REF!</definedName>
    <definedName name="SG_10_22" localSheetId="12">#REF!</definedName>
    <definedName name="SG_10_22" localSheetId="0">#REF!</definedName>
    <definedName name="SG_10_22">#REF!</definedName>
    <definedName name="SG_10_23" localSheetId="14">#REF!</definedName>
    <definedName name="SG_10_23" localSheetId="12">#REF!</definedName>
    <definedName name="SG_10_23" localSheetId="0">#REF!</definedName>
    <definedName name="SG_10_23">#REF!</definedName>
    <definedName name="SG_10_24" localSheetId="14">#REF!</definedName>
    <definedName name="SG_10_24" localSheetId="12">#REF!</definedName>
    <definedName name="SG_10_24" localSheetId="0">#REF!</definedName>
    <definedName name="SG_10_24">#REF!</definedName>
    <definedName name="SG_10_25" localSheetId="14">#REF!</definedName>
    <definedName name="SG_10_25" localSheetId="12">#REF!</definedName>
    <definedName name="SG_10_25" localSheetId="0">#REF!</definedName>
    <definedName name="SG_10_25">#REF!</definedName>
    <definedName name="SG_11_01" localSheetId="14">#REF!</definedName>
    <definedName name="SG_11_01" localSheetId="12">#REF!</definedName>
    <definedName name="SG_11_01" localSheetId="0">#REF!</definedName>
    <definedName name="SG_11_01">#REF!</definedName>
    <definedName name="SG_11_02" localSheetId="14">#REF!</definedName>
    <definedName name="SG_11_02" localSheetId="12">#REF!</definedName>
    <definedName name="SG_11_02" localSheetId="0">#REF!</definedName>
    <definedName name="SG_11_02">#REF!</definedName>
    <definedName name="SG_11_03" localSheetId="14">#REF!</definedName>
    <definedName name="SG_11_03" localSheetId="12">#REF!</definedName>
    <definedName name="SG_11_03" localSheetId="0">#REF!</definedName>
    <definedName name="SG_11_03">#REF!</definedName>
    <definedName name="SG_11_04" localSheetId="14">#REF!</definedName>
    <definedName name="SG_11_04" localSheetId="12">#REF!</definedName>
    <definedName name="SG_11_04" localSheetId="0">#REF!</definedName>
    <definedName name="SG_11_04">#REF!</definedName>
    <definedName name="SG_11_05" localSheetId="14">#REF!</definedName>
    <definedName name="SG_11_05" localSheetId="12">#REF!</definedName>
    <definedName name="SG_11_05" localSheetId="0">#REF!</definedName>
    <definedName name="SG_11_05">#REF!</definedName>
    <definedName name="SG_11_06" localSheetId="14">#REF!</definedName>
    <definedName name="SG_11_06" localSheetId="12">#REF!</definedName>
    <definedName name="SG_11_06" localSheetId="0">#REF!</definedName>
    <definedName name="SG_11_06">#REF!</definedName>
    <definedName name="SG_11_07" localSheetId="14">#REF!</definedName>
    <definedName name="SG_11_07" localSheetId="12">#REF!</definedName>
    <definedName name="SG_11_07" localSheetId="0">#REF!</definedName>
    <definedName name="SG_11_07">#REF!</definedName>
    <definedName name="SG_11_08" localSheetId="14">#REF!</definedName>
    <definedName name="SG_11_08" localSheetId="12">#REF!</definedName>
    <definedName name="SG_11_08" localSheetId="0">#REF!</definedName>
    <definedName name="SG_11_08">#REF!</definedName>
    <definedName name="SG_11_09" localSheetId="14">#REF!</definedName>
    <definedName name="SG_11_09" localSheetId="12">#REF!</definedName>
    <definedName name="SG_11_09" localSheetId="0">#REF!</definedName>
    <definedName name="SG_11_09">#REF!</definedName>
    <definedName name="SG_11_10" localSheetId="14">#REF!</definedName>
    <definedName name="SG_11_10" localSheetId="12">#REF!</definedName>
    <definedName name="SG_11_10" localSheetId="0">#REF!</definedName>
    <definedName name="SG_11_10">#REF!</definedName>
    <definedName name="SG_11_11" localSheetId="14">#REF!</definedName>
    <definedName name="SG_11_11" localSheetId="12">#REF!</definedName>
    <definedName name="SG_11_11" localSheetId="0">#REF!</definedName>
    <definedName name="SG_11_11">#REF!</definedName>
    <definedName name="SG_11_12" localSheetId="14">#REF!</definedName>
    <definedName name="SG_11_12" localSheetId="12">#REF!</definedName>
    <definedName name="SG_11_12" localSheetId="0">#REF!</definedName>
    <definedName name="SG_11_12">#REF!</definedName>
    <definedName name="SG_11_13" localSheetId="14">#REF!</definedName>
    <definedName name="SG_11_13" localSheetId="12">#REF!</definedName>
    <definedName name="SG_11_13" localSheetId="0">#REF!</definedName>
    <definedName name="SG_11_13">#REF!</definedName>
    <definedName name="SG_11_14" localSheetId="14">#REF!</definedName>
    <definedName name="SG_11_14" localSheetId="12">#REF!</definedName>
    <definedName name="SG_11_14" localSheetId="0">#REF!</definedName>
    <definedName name="SG_11_14">#REF!</definedName>
    <definedName name="SG_11_15" localSheetId="14">#REF!</definedName>
    <definedName name="SG_11_15" localSheetId="12">#REF!</definedName>
    <definedName name="SG_11_15" localSheetId="0">#REF!</definedName>
    <definedName name="SG_11_15">#REF!</definedName>
    <definedName name="SG_11_16" localSheetId="14">#REF!</definedName>
    <definedName name="SG_11_16" localSheetId="12">#REF!</definedName>
    <definedName name="SG_11_16" localSheetId="0">#REF!</definedName>
    <definedName name="SG_11_16">#REF!</definedName>
    <definedName name="SG_11_17" localSheetId="14">#REF!</definedName>
    <definedName name="SG_11_17" localSheetId="12">#REF!</definedName>
    <definedName name="SG_11_17" localSheetId="0">#REF!</definedName>
    <definedName name="SG_11_17">#REF!</definedName>
    <definedName name="SG_11_18" localSheetId="14">#REF!</definedName>
    <definedName name="SG_11_18" localSheetId="12">#REF!</definedName>
    <definedName name="SG_11_18" localSheetId="0">#REF!</definedName>
    <definedName name="SG_11_18">#REF!</definedName>
    <definedName name="SG_11_19" localSheetId="14">#REF!</definedName>
    <definedName name="SG_11_19" localSheetId="12">#REF!</definedName>
    <definedName name="SG_11_19" localSheetId="0">#REF!</definedName>
    <definedName name="SG_11_19">#REF!</definedName>
    <definedName name="SG_11_20" localSheetId="14">#REF!</definedName>
    <definedName name="SG_11_20" localSheetId="12">#REF!</definedName>
    <definedName name="SG_11_20" localSheetId="0">#REF!</definedName>
    <definedName name="SG_11_20">#REF!</definedName>
    <definedName name="SG_11_21" localSheetId="14">#REF!</definedName>
    <definedName name="SG_11_21" localSheetId="12">#REF!</definedName>
    <definedName name="SG_11_21" localSheetId="0">#REF!</definedName>
    <definedName name="SG_11_21">#REF!</definedName>
    <definedName name="SG_11_22" localSheetId="14">#REF!</definedName>
    <definedName name="SG_11_22" localSheetId="12">#REF!</definedName>
    <definedName name="SG_11_22" localSheetId="0">#REF!</definedName>
    <definedName name="SG_11_22">#REF!</definedName>
    <definedName name="SG_11_23" localSheetId="14">#REF!</definedName>
    <definedName name="SG_11_23" localSheetId="12">#REF!</definedName>
    <definedName name="SG_11_23" localSheetId="0">#REF!</definedName>
    <definedName name="SG_11_23">#REF!</definedName>
    <definedName name="SG_11_24" localSheetId="14">#REF!</definedName>
    <definedName name="SG_11_24" localSheetId="12">#REF!</definedName>
    <definedName name="SG_11_24" localSheetId="0">#REF!</definedName>
    <definedName name="SG_11_24">#REF!</definedName>
    <definedName name="SG_11_25" localSheetId="14">#REF!</definedName>
    <definedName name="SG_11_25" localSheetId="12">#REF!</definedName>
    <definedName name="SG_11_25" localSheetId="0">#REF!</definedName>
    <definedName name="SG_11_25">#REF!</definedName>
    <definedName name="SG_12_01" localSheetId="14">#REF!</definedName>
    <definedName name="SG_12_01" localSheetId="12">#REF!</definedName>
    <definedName name="SG_12_01" localSheetId="0">#REF!</definedName>
    <definedName name="SG_12_01">#REF!</definedName>
    <definedName name="SG_12_02" localSheetId="14">#REF!</definedName>
    <definedName name="SG_12_02" localSheetId="12">#REF!</definedName>
    <definedName name="SG_12_02" localSheetId="0">#REF!</definedName>
    <definedName name="SG_12_02">#REF!</definedName>
    <definedName name="SG_12_03" localSheetId="14">#REF!</definedName>
    <definedName name="SG_12_03" localSheetId="12">#REF!</definedName>
    <definedName name="SG_12_03" localSheetId="0">#REF!</definedName>
    <definedName name="SG_12_03">#REF!</definedName>
    <definedName name="SG_12_04" localSheetId="14">#REF!</definedName>
    <definedName name="SG_12_04" localSheetId="12">#REF!</definedName>
    <definedName name="SG_12_04" localSheetId="0">#REF!</definedName>
    <definedName name="SG_12_04">#REF!</definedName>
    <definedName name="SG_12_05" localSheetId="14">#REF!</definedName>
    <definedName name="SG_12_05" localSheetId="12">#REF!</definedName>
    <definedName name="SG_12_05" localSheetId="0">#REF!</definedName>
    <definedName name="SG_12_05">#REF!</definedName>
    <definedName name="SG_12_06" localSheetId="14">#REF!</definedName>
    <definedName name="SG_12_06" localSheetId="12">#REF!</definedName>
    <definedName name="SG_12_06" localSheetId="0">#REF!</definedName>
    <definedName name="SG_12_06">#REF!</definedName>
    <definedName name="SG_12_07" localSheetId="14">#REF!</definedName>
    <definedName name="SG_12_07" localSheetId="12">#REF!</definedName>
    <definedName name="SG_12_07" localSheetId="0">#REF!</definedName>
    <definedName name="SG_12_07">#REF!</definedName>
    <definedName name="SG_12_08" localSheetId="14">#REF!</definedName>
    <definedName name="SG_12_08" localSheetId="12">#REF!</definedName>
    <definedName name="SG_12_08" localSheetId="0">#REF!</definedName>
    <definedName name="SG_12_08">#REF!</definedName>
    <definedName name="SG_12_09" localSheetId="14">#REF!</definedName>
    <definedName name="SG_12_09" localSheetId="12">#REF!</definedName>
    <definedName name="SG_12_09" localSheetId="0">#REF!</definedName>
    <definedName name="SG_12_09">#REF!</definedName>
    <definedName name="SG_12_10" localSheetId="14">#REF!</definedName>
    <definedName name="SG_12_10" localSheetId="12">#REF!</definedName>
    <definedName name="SG_12_10" localSheetId="0">#REF!</definedName>
    <definedName name="SG_12_10">#REF!</definedName>
    <definedName name="SG_12_11" localSheetId="14">#REF!</definedName>
    <definedName name="SG_12_11" localSheetId="12">#REF!</definedName>
    <definedName name="SG_12_11" localSheetId="0">#REF!</definedName>
    <definedName name="SG_12_11">#REF!</definedName>
    <definedName name="SG_12_12" localSheetId="14">#REF!</definedName>
    <definedName name="SG_12_12" localSheetId="12">#REF!</definedName>
    <definedName name="SG_12_12" localSheetId="0">#REF!</definedName>
    <definedName name="SG_12_12">#REF!</definedName>
    <definedName name="SG_12_13" localSheetId="14">#REF!</definedName>
    <definedName name="SG_12_13" localSheetId="12">#REF!</definedName>
    <definedName name="SG_12_13" localSheetId="0">#REF!</definedName>
    <definedName name="SG_12_13">#REF!</definedName>
    <definedName name="SG_12_14" localSheetId="14">#REF!</definedName>
    <definedName name="SG_12_14" localSheetId="12">#REF!</definedName>
    <definedName name="SG_12_14" localSheetId="0">#REF!</definedName>
    <definedName name="SG_12_14">#REF!</definedName>
    <definedName name="SG_12_15" localSheetId="14">#REF!</definedName>
    <definedName name="SG_12_15" localSheetId="12">#REF!</definedName>
    <definedName name="SG_12_15" localSheetId="0">#REF!</definedName>
    <definedName name="SG_12_15">#REF!</definedName>
    <definedName name="SG_12_16" localSheetId="14">#REF!</definedName>
    <definedName name="SG_12_16" localSheetId="12">#REF!</definedName>
    <definedName name="SG_12_16" localSheetId="0">#REF!</definedName>
    <definedName name="SG_12_16">#REF!</definedName>
    <definedName name="SG_12_17" localSheetId="14">#REF!</definedName>
    <definedName name="SG_12_17" localSheetId="12">#REF!</definedName>
    <definedName name="SG_12_17" localSheetId="0">#REF!</definedName>
    <definedName name="SG_12_17">#REF!</definedName>
    <definedName name="SG_12_18" localSheetId="14">#REF!</definedName>
    <definedName name="SG_12_18" localSheetId="12">#REF!</definedName>
    <definedName name="SG_12_18" localSheetId="0">#REF!</definedName>
    <definedName name="SG_12_18">#REF!</definedName>
    <definedName name="SG_12_19" localSheetId="14">#REF!</definedName>
    <definedName name="SG_12_19" localSheetId="12">#REF!</definedName>
    <definedName name="SG_12_19" localSheetId="0">#REF!</definedName>
    <definedName name="SG_12_19">#REF!</definedName>
    <definedName name="SG_12_20" localSheetId="14">#REF!</definedName>
    <definedName name="SG_12_20" localSheetId="12">#REF!</definedName>
    <definedName name="SG_12_20" localSheetId="0">#REF!</definedName>
    <definedName name="SG_12_20">#REF!</definedName>
    <definedName name="SG_12_21" localSheetId="14">#REF!</definedName>
    <definedName name="SG_12_21" localSheetId="12">#REF!</definedName>
    <definedName name="SG_12_21" localSheetId="0">#REF!</definedName>
    <definedName name="SG_12_21">#REF!</definedName>
    <definedName name="SG_12_22" localSheetId="14">#REF!</definedName>
    <definedName name="SG_12_22" localSheetId="12">#REF!</definedName>
    <definedName name="SG_12_22" localSheetId="0">#REF!</definedName>
    <definedName name="SG_12_22">#REF!</definedName>
    <definedName name="SG_12_23" localSheetId="14">#REF!</definedName>
    <definedName name="SG_12_23" localSheetId="12">#REF!</definedName>
    <definedName name="SG_12_23" localSheetId="0">#REF!</definedName>
    <definedName name="SG_12_23">#REF!</definedName>
    <definedName name="SG_12_24" localSheetId="14">#REF!</definedName>
    <definedName name="SG_12_24" localSheetId="12">#REF!</definedName>
    <definedName name="SG_12_24" localSheetId="0">#REF!</definedName>
    <definedName name="SG_12_24">#REF!</definedName>
    <definedName name="SG_12_25" localSheetId="14">#REF!</definedName>
    <definedName name="SG_12_25" localSheetId="12">#REF!</definedName>
    <definedName name="SG_12_25" localSheetId="0">#REF!</definedName>
    <definedName name="SG_12_25">#REF!</definedName>
    <definedName name="SG_13_01" localSheetId="14">#REF!</definedName>
    <definedName name="SG_13_01" localSheetId="12">#REF!</definedName>
    <definedName name="SG_13_01" localSheetId="0">#REF!</definedName>
    <definedName name="SG_13_01">#REF!</definedName>
    <definedName name="SG_13_02" localSheetId="14">#REF!</definedName>
    <definedName name="SG_13_02" localSheetId="12">#REF!</definedName>
    <definedName name="SG_13_02" localSheetId="0">#REF!</definedName>
    <definedName name="SG_13_02">#REF!</definedName>
    <definedName name="SG_13_03" localSheetId="14">#REF!</definedName>
    <definedName name="SG_13_03" localSheetId="12">#REF!</definedName>
    <definedName name="SG_13_03" localSheetId="0">#REF!</definedName>
    <definedName name="SG_13_03">#REF!</definedName>
    <definedName name="SG_13_04" localSheetId="14">#REF!</definedName>
    <definedName name="SG_13_04" localSheetId="12">#REF!</definedName>
    <definedName name="SG_13_04" localSheetId="0">#REF!</definedName>
    <definedName name="SG_13_04">#REF!</definedName>
    <definedName name="SG_13_05" localSheetId="14">#REF!</definedName>
    <definedName name="SG_13_05" localSheetId="12">#REF!</definedName>
    <definedName name="SG_13_05" localSheetId="0">#REF!</definedName>
    <definedName name="SG_13_05">#REF!</definedName>
    <definedName name="SG_13_06" localSheetId="14">#REF!</definedName>
    <definedName name="SG_13_06" localSheetId="12">#REF!</definedName>
    <definedName name="SG_13_06" localSheetId="0">#REF!</definedName>
    <definedName name="SG_13_06">#REF!</definedName>
    <definedName name="SG_13_07" localSheetId="14">#REF!</definedName>
    <definedName name="SG_13_07" localSheetId="12">#REF!</definedName>
    <definedName name="SG_13_07" localSheetId="0">#REF!</definedName>
    <definedName name="SG_13_07">#REF!</definedName>
    <definedName name="SG_13_08" localSheetId="14">#REF!</definedName>
    <definedName name="SG_13_08" localSheetId="12">#REF!</definedName>
    <definedName name="SG_13_08" localSheetId="0">#REF!</definedName>
    <definedName name="SG_13_08">#REF!</definedName>
    <definedName name="SG_13_09" localSheetId="14">#REF!</definedName>
    <definedName name="SG_13_09" localSheetId="12">#REF!</definedName>
    <definedName name="SG_13_09" localSheetId="0">#REF!</definedName>
    <definedName name="SG_13_09">#REF!</definedName>
    <definedName name="SG_13_10" localSheetId="14">#REF!</definedName>
    <definedName name="SG_13_10" localSheetId="12">#REF!</definedName>
    <definedName name="SG_13_10" localSheetId="0">#REF!</definedName>
    <definedName name="SG_13_10">#REF!</definedName>
    <definedName name="SG_13_11" localSheetId="14">#REF!</definedName>
    <definedName name="SG_13_11" localSheetId="12">#REF!</definedName>
    <definedName name="SG_13_11" localSheetId="0">#REF!</definedName>
    <definedName name="SG_13_11">#REF!</definedName>
    <definedName name="SG_13_12" localSheetId="14">#REF!</definedName>
    <definedName name="SG_13_12" localSheetId="12">#REF!</definedName>
    <definedName name="SG_13_12" localSheetId="0">#REF!</definedName>
    <definedName name="SG_13_12">#REF!</definedName>
    <definedName name="SG_13_13" localSheetId="14">#REF!</definedName>
    <definedName name="SG_13_13" localSheetId="12">#REF!</definedName>
    <definedName name="SG_13_13" localSheetId="0">#REF!</definedName>
    <definedName name="SG_13_13">#REF!</definedName>
    <definedName name="SG_13_14" localSheetId="14">#REF!</definedName>
    <definedName name="SG_13_14" localSheetId="12">#REF!</definedName>
    <definedName name="SG_13_14" localSheetId="0">#REF!</definedName>
    <definedName name="SG_13_14">#REF!</definedName>
    <definedName name="SG_13_15" localSheetId="14">#REF!</definedName>
    <definedName name="SG_13_15" localSheetId="12">#REF!</definedName>
    <definedName name="SG_13_15" localSheetId="0">#REF!</definedName>
    <definedName name="SG_13_15">#REF!</definedName>
    <definedName name="SG_13_16" localSheetId="14">#REF!</definedName>
    <definedName name="SG_13_16" localSheetId="12">#REF!</definedName>
    <definedName name="SG_13_16" localSheetId="0">#REF!</definedName>
    <definedName name="SG_13_16">#REF!</definedName>
    <definedName name="SG_13_17" localSheetId="14">#REF!</definedName>
    <definedName name="SG_13_17" localSheetId="12">#REF!</definedName>
    <definedName name="SG_13_17" localSheetId="0">#REF!</definedName>
    <definedName name="SG_13_17">#REF!</definedName>
    <definedName name="SG_13_18" localSheetId="14">#REF!</definedName>
    <definedName name="SG_13_18" localSheetId="12">#REF!</definedName>
    <definedName name="SG_13_18" localSheetId="0">#REF!</definedName>
    <definedName name="SG_13_18">#REF!</definedName>
    <definedName name="SG_13_19" localSheetId="14">#REF!</definedName>
    <definedName name="SG_13_19" localSheetId="12">#REF!</definedName>
    <definedName name="SG_13_19" localSheetId="0">#REF!</definedName>
    <definedName name="SG_13_19">#REF!</definedName>
    <definedName name="SG_13_20" localSheetId="14">#REF!</definedName>
    <definedName name="SG_13_20" localSheetId="12">#REF!</definedName>
    <definedName name="SG_13_20" localSheetId="0">#REF!</definedName>
    <definedName name="SG_13_20">#REF!</definedName>
    <definedName name="SG_13_21" localSheetId="14">#REF!</definedName>
    <definedName name="SG_13_21" localSheetId="12">#REF!</definedName>
    <definedName name="SG_13_21" localSheetId="0">#REF!</definedName>
    <definedName name="SG_13_21">#REF!</definedName>
    <definedName name="SG_13_22" localSheetId="14">#REF!</definedName>
    <definedName name="SG_13_22" localSheetId="12">#REF!</definedName>
    <definedName name="SG_13_22" localSheetId="0">#REF!</definedName>
    <definedName name="SG_13_22">#REF!</definedName>
    <definedName name="SG_13_23" localSheetId="14">#REF!</definedName>
    <definedName name="SG_13_23" localSheetId="12">#REF!</definedName>
    <definedName name="SG_13_23" localSheetId="0">#REF!</definedName>
    <definedName name="SG_13_23">#REF!</definedName>
    <definedName name="SG_13_24" localSheetId="14">#REF!</definedName>
    <definedName name="SG_13_24" localSheetId="12">#REF!</definedName>
    <definedName name="SG_13_24" localSheetId="0">#REF!</definedName>
    <definedName name="SG_13_24">#REF!</definedName>
    <definedName name="SG_13_25" localSheetId="14">#REF!</definedName>
    <definedName name="SG_13_25" localSheetId="12">#REF!</definedName>
    <definedName name="SG_13_25" localSheetId="0">#REF!</definedName>
    <definedName name="SG_13_25">#REF!</definedName>
    <definedName name="SG_14_01" localSheetId="14">#REF!</definedName>
    <definedName name="SG_14_01" localSheetId="12">#REF!</definedName>
    <definedName name="SG_14_01" localSheetId="0">#REF!</definedName>
    <definedName name="SG_14_01">#REF!</definedName>
    <definedName name="SG_14_02" localSheetId="14">#REF!</definedName>
    <definedName name="SG_14_02" localSheetId="12">#REF!</definedName>
    <definedName name="SG_14_02" localSheetId="0">#REF!</definedName>
    <definedName name="SG_14_02">#REF!</definedName>
    <definedName name="SG_14_03" localSheetId="14">#REF!</definedName>
    <definedName name="SG_14_03" localSheetId="12">#REF!</definedName>
    <definedName name="SG_14_03" localSheetId="0">#REF!</definedName>
    <definedName name="SG_14_03">#REF!</definedName>
    <definedName name="SG_14_04" localSheetId="14">#REF!</definedName>
    <definedName name="SG_14_04" localSheetId="12">#REF!</definedName>
    <definedName name="SG_14_04" localSheetId="0">#REF!</definedName>
    <definedName name="SG_14_04">#REF!</definedName>
    <definedName name="SG_14_05" localSheetId="14">#REF!</definedName>
    <definedName name="SG_14_05" localSheetId="12">#REF!</definedName>
    <definedName name="SG_14_05" localSheetId="0">#REF!</definedName>
    <definedName name="SG_14_05">#REF!</definedName>
    <definedName name="SG_14_06" localSheetId="14">#REF!</definedName>
    <definedName name="SG_14_06" localSheetId="12">#REF!</definedName>
    <definedName name="SG_14_06" localSheetId="0">#REF!</definedName>
    <definedName name="SG_14_06">#REF!</definedName>
    <definedName name="SG_14_07" localSheetId="14">#REF!</definedName>
    <definedName name="SG_14_07" localSheetId="12">#REF!</definedName>
    <definedName name="SG_14_07" localSheetId="0">#REF!</definedName>
    <definedName name="SG_14_07">#REF!</definedName>
    <definedName name="SG_14_08" localSheetId="14">#REF!</definedName>
    <definedName name="SG_14_08" localSheetId="12">#REF!</definedName>
    <definedName name="SG_14_08" localSheetId="0">#REF!</definedName>
    <definedName name="SG_14_08">#REF!</definedName>
    <definedName name="SG_14_09" localSheetId="14">#REF!</definedName>
    <definedName name="SG_14_09" localSheetId="12">#REF!</definedName>
    <definedName name="SG_14_09" localSheetId="0">#REF!</definedName>
    <definedName name="SG_14_09">#REF!</definedName>
    <definedName name="SG_14_10" localSheetId="14">#REF!</definedName>
    <definedName name="SG_14_10" localSheetId="12">#REF!</definedName>
    <definedName name="SG_14_10" localSheetId="0">#REF!</definedName>
    <definedName name="SG_14_10">#REF!</definedName>
    <definedName name="SG_14_11" localSheetId="14">#REF!</definedName>
    <definedName name="SG_14_11" localSheetId="12">#REF!</definedName>
    <definedName name="SG_14_11" localSheetId="0">#REF!</definedName>
    <definedName name="SG_14_11">#REF!</definedName>
    <definedName name="SG_14_12" localSheetId="14">#REF!</definedName>
    <definedName name="SG_14_12" localSheetId="12">#REF!</definedName>
    <definedName name="SG_14_12" localSheetId="0">#REF!</definedName>
    <definedName name="SG_14_12">#REF!</definedName>
    <definedName name="SG_14_13" localSheetId="14">#REF!</definedName>
    <definedName name="SG_14_13" localSheetId="12">#REF!</definedName>
    <definedName name="SG_14_13" localSheetId="0">#REF!</definedName>
    <definedName name="SG_14_13">#REF!</definedName>
    <definedName name="SG_14_14" localSheetId="14">#REF!</definedName>
    <definedName name="SG_14_14" localSheetId="12">#REF!</definedName>
    <definedName name="SG_14_14" localSheetId="0">#REF!</definedName>
    <definedName name="SG_14_14">#REF!</definedName>
    <definedName name="SG_14_15" localSheetId="14">#REF!</definedName>
    <definedName name="SG_14_15" localSheetId="12">#REF!</definedName>
    <definedName name="SG_14_15" localSheetId="0">#REF!</definedName>
    <definedName name="SG_14_15">#REF!</definedName>
    <definedName name="SG_14_16" localSheetId="14">#REF!</definedName>
    <definedName name="SG_14_16" localSheetId="12">#REF!</definedName>
    <definedName name="SG_14_16" localSheetId="0">#REF!</definedName>
    <definedName name="SG_14_16">#REF!</definedName>
    <definedName name="SG_14_17" localSheetId="14">#REF!</definedName>
    <definedName name="SG_14_17" localSheetId="12">#REF!</definedName>
    <definedName name="SG_14_17" localSheetId="0">#REF!</definedName>
    <definedName name="SG_14_17">#REF!</definedName>
    <definedName name="SG_14_18" localSheetId="14">#REF!</definedName>
    <definedName name="SG_14_18" localSheetId="12">#REF!</definedName>
    <definedName name="SG_14_18" localSheetId="0">#REF!</definedName>
    <definedName name="SG_14_18">#REF!</definedName>
    <definedName name="SG_14_19" localSheetId="14">#REF!</definedName>
    <definedName name="SG_14_19" localSheetId="12">#REF!</definedName>
    <definedName name="SG_14_19" localSheetId="0">#REF!</definedName>
    <definedName name="SG_14_19">#REF!</definedName>
    <definedName name="SG_14_20" localSheetId="14">#REF!</definedName>
    <definedName name="SG_14_20" localSheetId="12">#REF!</definedName>
    <definedName name="SG_14_20" localSheetId="0">#REF!</definedName>
    <definedName name="SG_14_20">#REF!</definedName>
    <definedName name="SG_14_21" localSheetId="14">#REF!</definedName>
    <definedName name="SG_14_21" localSheetId="12">#REF!</definedName>
    <definedName name="SG_14_21" localSheetId="0">#REF!</definedName>
    <definedName name="SG_14_21">#REF!</definedName>
    <definedName name="SG_14_22" localSheetId="14">#REF!</definedName>
    <definedName name="SG_14_22" localSheetId="12">#REF!</definedName>
    <definedName name="SG_14_22" localSheetId="0">#REF!</definedName>
    <definedName name="SG_14_22">#REF!</definedName>
    <definedName name="SG_14_23" localSheetId="14">#REF!</definedName>
    <definedName name="SG_14_23" localSheetId="12">#REF!</definedName>
    <definedName name="SG_14_23" localSheetId="0">#REF!</definedName>
    <definedName name="SG_14_23">#REF!</definedName>
    <definedName name="SG_14_24" localSheetId="14">#REF!</definedName>
    <definedName name="SG_14_24" localSheetId="12">#REF!</definedName>
    <definedName name="SG_14_24" localSheetId="0">#REF!</definedName>
    <definedName name="SG_14_24">#REF!</definedName>
    <definedName name="SG_14_25" localSheetId="14">#REF!</definedName>
    <definedName name="SG_14_25" localSheetId="12">#REF!</definedName>
    <definedName name="SG_14_25" localSheetId="0">#REF!</definedName>
    <definedName name="SG_14_25">#REF!</definedName>
    <definedName name="SG_15_01" localSheetId="14">#REF!</definedName>
    <definedName name="SG_15_01" localSheetId="12">#REF!</definedName>
    <definedName name="SG_15_01" localSheetId="0">#REF!</definedName>
    <definedName name="SG_15_01">#REF!</definedName>
    <definedName name="SG_15_02" localSheetId="14">#REF!</definedName>
    <definedName name="SG_15_02" localSheetId="12">#REF!</definedName>
    <definedName name="SG_15_02" localSheetId="0">#REF!</definedName>
    <definedName name="SG_15_02">#REF!</definedName>
    <definedName name="SG_15_03" localSheetId="14">#REF!</definedName>
    <definedName name="SG_15_03" localSheetId="12">#REF!</definedName>
    <definedName name="SG_15_03" localSheetId="0">#REF!</definedName>
    <definedName name="SG_15_03">#REF!</definedName>
    <definedName name="SG_15_04" localSheetId="14">#REF!</definedName>
    <definedName name="SG_15_04" localSheetId="12">#REF!</definedName>
    <definedName name="SG_15_04" localSheetId="0">#REF!</definedName>
    <definedName name="SG_15_04">#REF!</definedName>
    <definedName name="SG_15_05" localSheetId="14">#REF!</definedName>
    <definedName name="SG_15_05" localSheetId="12">#REF!</definedName>
    <definedName name="SG_15_05" localSheetId="0">#REF!</definedName>
    <definedName name="SG_15_05">#REF!</definedName>
    <definedName name="SG_15_06" localSheetId="14">#REF!</definedName>
    <definedName name="SG_15_06" localSheetId="12">#REF!</definedName>
    <definedName name="SG_15_06" localSheetId="0">#REF!</definedName>
    <definedName name="SG_15_06">#REF!</definedName>
    <definedName name="SG_15_07" localSheetId="14">#REF!</definedName>
    <definedName name="SG_15_07" localSheetId="12">#REF!</definedName>
    <definedName name="SG_15_07" localSheetId="0">#REF!</definedName>
    <definedName name="SG_15_07">#REF!</definedName>
    <definedName name="SG_15_08" localSheetId="14">#REF!</definedName>
    <definedName name="SG_15_08" localSheetId="12">#REF!</definedName>
    <definedName name="SG_15_08" localSheetId="0">#REF!</definedName>
    <definedName name="SG_15_08">#REF!</definedName>
    <definedName name="SG_15_09" localSheetId="14">#REF!</definedName>
    <definedName name="SG_15_09" localSheetId="12">#REF!</definedName>
    <definedName name="SG_15_09" localSheetId="0">#REF!</definedName>
    <definedName name="SG_15_09">#REF!</definedName>
    <definedName name="SG_15_10" localSheetId="14">#REF!</definedName>
    <definedName name="SG_15_10" localSheetId="12">#REF!</definedName>
    <definedName name="SG_15_10" localSheetId="0">#REF!</definedName>
    <definedName name="SG_15_10">#REF!</definedName>
    <definedName name="SG_15_11" localSheetId="14">#REF!</definedName>
    <definedName name="SG_15_11" localSheetId="12">#REF!</definedName>
    <definedName name="SG_15_11" localSheetId="0">#REF!</definedName>
    <definedName name="SG_15_11">#REF!</definedName>
    <definedName name="SG_15_12" localSheetId="14">#REF!</definedName>
    <definedName name="SG_15_12" localSheetId="12">#REF!</definedName>
    <definedName name="SG_15_12" localSheetId="0">#REF!</definedName>
    <definedName name="SG_15_12">#REF!</definedName>
    <definedName name="SG_15_13" localSheetId="14">#REF!</definedName>
    <definedName name="SG_15_13" localSheetId="12">#REF!</definedName>
    <definedName name="SG_15_13" localSheetId="0">#REF!</definedName>
    <definedName name="SG_15_13">#REF!</definedName>
    <definedName name="SG_15_14" localSheetId="14">#REF!</definedName>
    <definedName name="SG_15_14" localSheetId="12">#REF!</definedName>
    <definedName name="SG_15_14" localSheetId="0">#REF!</definedName>
    <definedName name="SG_15_14">#REF!</definedName>
    <definedName name="SG_15_15" localSheetId="14">#REF!</definedName>
    <definedName name="SG_15_15" localSheetId="12">#REF!</definedName>
    <definedName name="SG_15_15" localSheetId="0">#REF!</definedName>
    <definedName name="SG_15_15">#REF!</definedName>
    <definedName name="SG_15_16" localSheetId="14">#REF!</definedName>
    <definedName name="SG_15_16" localSheetId="12">#REF!</definedName>
    <definedName name="SG_15_16" localSheetId="0">#REF!</definedName>
    <definedName name="SG_15_16">#REF!</definedName>
    <definedName name="SG_15_17" localSheetId="14">#REF!</definedName>
    <definedName name="SG_15_17" localSheetId="12">#REF!</definedName>
    <definedName name="SG_15_17" localSheetId="0">#REF!</definedName>
    <definedName name="SG_15_17">#REF!</definedName>
    <definedName name="SG_15_18" localSheetId="14">#REF!</definedName>
    <definedName name="SG_15_18" localSheetId="12">#REF!</definedName>
    <definedName name="SG_15_18" localSheetId="0">#REF!</definedName>
    <definedName name="SG_15_18">#REF!</definedName>
    <definedName name="SG_15_19" localSheetId="14">#REF!</definedName>
    <definedName name="SG_15_19" localSheetId="12">#REF!</definedName>
    <definedName name="SG_15_19" localSheetId="0">#REF!</definedName>
    <definedName name="SG_15_19">#REF!</definedName>
    <definedName name="SG_15_20" localSheetId="14">#REF!</definedName>
    <definedName name="SG_15_20" localSheetId="12">#REF!</definedName>
    <definedName name="SG_15_20" localSheetId="0">#REF!</definedName>
    <definedName name="SG_15_20">#REF!</definedName>
    <definedName name="SG_15_21" localSheetId="14">#REF!</definedName>
    <definedName name="SG_15_21" localSheetId="12">#REF!</definedName>
    <definedName name="SG_15_21" localSheetId="0">#REF!</definedName>
    <definedName name="SG_15_21">#REF!</definedName>
    <definedName name="SG_15_22" localSheetId="14">#REF!</definedName>
    <definedName name="SG_15_22" localSheetId="12">#REF!</definedName>
    <definedName name="SG_15_22" localSheetId="0">#REF!</definedName>
    <definedName name="SG_15_22">#REF!</definedName>
    <definedName name="SG_15_23" localSheetId="14">#REF!</definedName>
    <definedName name="SG_15_23" localSheetId="12">#REF!</definedName>
    <definedName name="SG_15_23" localSheetId="0">#REF!</definedName>
    <definedName name="SG_15_23">#REF!</definedName>
    <definedName name="SG_15_24" localSheetId="14">#REF!</definedName>
    <definedName name="SG_15_24" localSheetId="12">#REF!</definedName>
    <definedName name="SG_15_24" localSheetId="0">#REF!</definedName>
    <definedName name="SG_15_24">#REF!</definedName>
    <definedName name="SG_15_25" localSheetId="14">#REF!</definedName>
    <definedName name="SG_15_25" localSheetId="12">#REF!</definedName>
    <definedName name="SG_15_25" localSheetId="0">#REF!</definedName>
    <definedName name="SG_15_25">#REF!</definedName>
    <definedName name="SG_16_01" localSheetId="14">#REF!</definedName>
    <definedName name="SG_16_01" localSheetId="12">#REF!</definedName>
    <definedName name="SG_16_01" localSheetId="0">#REF!</definedName>
    <definedName name="SG_16_01">#REF!</definedName>
    <definedName name="SG_16_02" localSheetId="14">#REF!</definedName>
    <definedName name="SG_16_02" localSheetId="12">#REF!</definedName>
    <definedName name="SG_16_02" localSheetId="0">#REF!</definedName>
    <definedName name="SG_16_02">#REF!</definedName>
    <definedName name="SG_16_03" localSheetId="14">#REF!</definedName>
    <definedName name="SG_16_03" localSheetId="12">#REF!</definedName>
    <definedName name="SG_16_03" localSheetId="0">#REF!</definedName>
    <definedName name="SG_16_03">#REF!</definedName>
    <definedName name="SG_16_04" localSheetId="14">#REF!</definedName>
    <definedName name="SG_16_04" localSheetId="12">#REF!</definedName>
    <definedName name="SG_16_04" localSheetId="0">#REF!</definedName>
    <definedName name="SG_16_04">#REF!</definedName>
    <definedName name="SG_16_05" localSheetId="14">#REF!</definedName>
    <definedName name="SG_16_05" localSheetId="12">#REF!</definedName>
    <definedName name="SG_16_05" localSheetId="0">#REF!</definedName>
    <definedName name="SG_16_05">#REF!</definedName>
    <definedName name="SG_16_06" localSheetId="14">#REF!</definedName>
    <definedName name="SG_16_06" localSheetId="12">#REF!</definedName>
    <definedName name="SG_16_06" localSheetId="0">#REF!</definedName>
    <definedName name="SG_16_06">#REF!</definedName>
    <definedName name="SG_16_07" localSheetId="14">#REF!</definedName>
    <definedName name="SG_16_07" localSheetId="12">#REF!</definedName>
    <definedName name="SG_16_07" localSheetId="0">#REF!</definedName>
    <definedName name="SG_16_07">#REF!</definedName>
    <definedName name="SG_16_08" localSheetId="14">#REF!</definedName>
    <definedName name="SG_16_08" localSheetId="12">#REF!</definedName>
    <definedName name="SG_16_08" localSheetId="0">#REF!</definedName>
    <definedName name="SG_16_08">#REF!</definedName>
    <definedName name="SG_16_09" localSheetId="14">#REF!</definedName>
    <definedName name="SG_16_09" localSheetId="12">#REF!</definedName>
    <definedName name="SG_16_09" localSheetId="0">#REF!</definedName>
    <definedName name="SG_16_09">#REF!</definedName>
    <definedName name="SG_16_10" localSheetId="14">#REF!</definedName>
    <definedName name="SG_16_10" localSheetId="12">#REF!</definedName>
    <definedName name="SG_16_10" localSheetId="0">#REF!</definedName>
    <definedName name="SG_16_10">#REF!</definedName>
    <definedName name="SG_16_11" localSheetId="14">#REF!</definedName>
    <definedName name="SG_16_11" localSheetId="12">#REF!</definedName>
    <definedName name="SG_16_11" localSheetId="0">#REF!</definedName>
    <definedName name="SG_16_11">#REF!</definedName>
    <definedName name="SG_16_12" localSheetId="14">#REF!</definedName>
    <definedName name="SG_16_12" localSheetId="12">#REF!</definedName>
    <definedName name="SG_16_12" localSheetId="0">#REF!</definedName>
    <definedName name="SG_16_12">#REF!</definedName>
    <definedName name="SG_16_13" localSheetId="14">#REF!</definedName>
    <definedName name="SG_16_13" localSheetId="12">#REF!</definedName>
    <definedName name="SG_16_13" localSheetId="0">#REF!</definedName>
    <definedName name="SG_16_13">#REF!</definedName>
    <definedName name="SG_16_14" localSheetId="14">#REF!</definedName>
    <definedName name="SG_16_14" localSheetId="12">#REF!</definedName>
    <definedName name="SG_16_14" localSheetId="0">#REF!</definedName>
    <definedName name="SG_16_14">#REF!</definedName>
    <definedName name="SG_16_15" localSheetId="14">#REF!</definedName>
    <definedName name="SG_16_15" localSheetId="12">#REF!</definedName>
    <definedName name="SG_16_15" localSheetId="0">#REF!</definedName>
    <definedName name="SG_16_15">#REF!</definedName>
    <definedName name="SG_16_16" localSheetId="14">#REF!</definedName>
    <definedName name="SG_16_16" localSheetId="12">#REF!</definedName>
    <definedName name="SG_16_16" localSheetId="0">#REF!</definedName>
    <definedName name="SG_16_16">#REF!</definedName>
    <definedName name="SG_16_17" localSheetId="14">#REF!</definedName>
    <definedName name="SG_16_17" localSheetId="12">#REF!</definedName>
    <definedName name="SG_16_17" localSheetId="0">#REF!</definedName>
    <definedName name="SG_16_17">#REF!</definedName>
    <definedName name="SG_16_18" localSheetId="14">#REF!</definedName>
    <definedName name="SG_16_18" localSheetId="12">#REF!</definedName>
    <definedName name="SG_16_18" localSheetId="0">#REF!</definedName>
    <definedName name="SG_16_18">#REF!</definedName>
    <definedName name="SG_16_19" localSheetId="14">#REF!</definedName>
    <definedName name="SG_16_19" localSheetId="12">#REF!</definedName>
    <definedName name="SG_16_19" localSheetId="0">#REF!</definedName>
    <definedName name="SG_16_19">#REF!</definedName>
    <definedName name="SG_16_20" localSheetId="14">#REF!</definedName>
    <definedName name="SG_16_20" localSheetId="12">#REF!</definedName>
    <definedName name="SG_16_20" localSheetId="0">#REF!</definedName>
    <definedName name="SG_16_20">#REF!</definedName>
    <definedName name="SG_16_21" localSheetId="14">#REF!</definedName>
    <definedName name="SG_16_21" localSheetId="12">#REF!</definedName>
    <definedName name="SG_16_21" localSheetId="0">#REF!</definedName>
    <definedName name="SG_16_21">#REF!</definedName>
    <definedName name="SG_16_22" localSheetId="14">#REF!</definedName>
    <definedName name="SG_16_22" localSheetId="12">#REF!</definedName>
    <definedName name="SG_16_22" localSheetId="0">#REF!</definedName>
    <definedName name="SG_16_22">#REF!</definedName>
    <definedName name="SG_16_23" localSheetId="14">#REF!</definedName>
    <definedName name="SG_16_23" localSheetId="12">#REF!</definedName>
    <definedName name="SG_16_23" localSheetId="0">#REF!</definedName>
    <definedName name="SG_16_23">#REF!</definedName>
    <definedName name="SG_16_24" localSheetId="14">#REF!</definedName>
    <definedName name="SG_16_24" localSheetId="12">#REF!</definedName>
    <definedName name="SG_16_24" localSheetId="0">#REF!</definedName>
    <definedName name="SG_16_24">#REF!</definedName>
    <definedName name="SG_16_25" localSheetId="14">#REF!</definedName>
    <definedName name="SG_16_25" localSheetId="12">#REF!</definedName>
    <definedName name="SG_16_25" localSheetId="0">#REF!</definedName>
    <definedName name="SG_16_25">#REF!</definedName>
    <definedName name="SG_17_01" localSheetId="14">#REF!</definedName>
    <definedName name="SG_17_01" localSheetId="12">#REF!</definedName>
    <definedName name="SG_17_01" localSheetId="0">#REF!</definedName>
    <definedName name="SG_17_01">#REF!</definedName>
    <definedName name="SG_17_02" localSheetId="14">#REF!</definedName>
    <definedName name="SG_17_02" localSheetId="12">#REF!</definedName>
    <definedName name="SG_17_02" localSheetId="0">#REF!</definedName>
    <definedName name="SG_17_02">#REF!</definedName>
    <definedName name="SG_17_03" localSheetId="14">#REF!</definedName>
    <definedName name="SG_17_03" localSheetId="12">#REF!</definedName>
    <definedName name="SG_17_03" localSheetId="0">#REF!</definedName>
    <definedName name="SG_17_03">#REF!</definedName>
    <definedName name="SG_17_04" localSheetId="14">#REF!</definedName>
    <definedName name="SG_17_04" localSheetId="12">#REF!</definedName>
    <definedName name="SG_17_04" localSheetId="0">#REF!</definedName>
    <definedName name="SG_17_04">#REF!</definedName>
    <definedName name="SG_17_05" localSheetId="14">#REF!</definedName>
    <definedName name="SG_17_05" localSheetId="12">#REF!</definedName>
    <definedName name="SG_17_05" localSheetId="0">#REF!</definedName>
    <definedName name="SG_17_05">#REF!</definedName>
    <definedName name="SG_17_06" localSheetId="14">#REF!</definedName>
    <definedName name="SG_17_06" localSheetId="12">#REF!</definedName>
    <definedName name="SG_17_06" localSheetId="0">#REF!</definedName>
    <definedName name="SG_17_06">#REF!</definedName>
    <definedName name="SG_17_07" localSheetId="14">#REF!</definedName>
    <definedName name="SG_17_07" localSheetId="12">#REF!</definedName>
    <definedName name="SG_17_07" localSheetId="0">#REF!</definedName>
    <definedName name="SG_17_07">#REF!</definedName>
    <definedName name="SG_17_08" localSheetId="14">#REF!</definedName>
    <definedName name="SG_17_08" localSheetId="12">#REF!</definedName>
    <definedName name="SG_17_08" localSheetId="0">#REF!</definedName>
    <definedName name="SG_17_08">#REF!</definedName>
    <definedName name="SG_17_09" localSheetId="14">#REF!</definedName>
    <definedName name="SG_17_09" localSheetId="12">#REF!</definedName>
    <definedName name="SG_17_09" localSheetId="0">#REF!</definedName>
    <definedName name="SG_17_09">#REF!</definedName>
    <definedName name="SG_17_10" localSheetId="14">#REF!</definedName>
    <definedName name="SG_17_10" localSheetId="12">#REF!</definedName>
    <definedName name="SG_17_10" localSheetId="0">#REF!</definedName>
    <definedName name="SG_17_10">#REF!</definedName>
    <definedName name="SG_17_11" localSheetId="14">#REF!</definedName>
    <definedName name="SG_17_11" localSheetId="12">#REF!</definedName>
    <definedName name="SG_17_11" localSheetId="0">#REF!</definedName>
    <definedName name="SG_17_11">#REF!</definedName>
    <definedName name="SG_17_12" localSheetId="14">#REF!</definedName>
    <definedName name="SG_17_12" localSheetId="12">#REF!</definedName>
    <definedName name="SG_17_12" localSheetId="0">#REF!</definedName>
    <definedName name="SG_17_12">#REF!</definedName>
    <definedName name="SG_17_13" localSheetId="14">#REF!</definedName>
    <definedName name="SG_17_13" localSheetId="12">#REF!</definedName>
    <definedName name="SG_17_13" localSheetId="0">#REF!</definedName>
    <definedName name="SG_17_13">#REF!</definedName>
    <definedName name="SG_17_14" localSheetId="14">#REF!</definedName>
    <definedName name="SG_17_14" localSheetId="12">#REF!</definedName>
    <definedName name="SG_17_14" localSheetId="0">#REF!</definedName>
    <definedName name="SG_17_14">#REF!</definedName>
    <definedName name="SG_17_15" localSheetId="14">#REF!</definedName>
    <definedName name="SG_17_15" localSheetId="12">#REF!</definedName>
    <definedName name="SG_17_15" localSheetId="0">#REF!</definedName>
    <definedName name="SG_17_15">#REF!</definedName>
    <definedName name="SG_17_16" localSheetId="14">#REF!</definedName>
    <definedName name="SG_17_16" localSheetId="12">#REF!</definedName>
    <definedName name="SG_17_16" localSheetId="0">#REF!</definedName>
    <definedName name="SG_17_16">#REF!</definedName>
    <definedName name="SG_17_17" localSheetId="14">#REF!</definedName>
    <definedName name="SG_17_17" localSheetId="12">#REF!</definedName>
    <definedName name="SG_17_17" localSheetId="0">#REF!</definedName>
    <definedName name="SG_17_17">#REF!</definedName>
    <definedName name="SG_17_18" localSheetId="14">#REF!</definedName>
    <definedName name="SG_17_18" localSheetId="12">#REF!</definedName>
    <definedName name="SG_17_18" localSheetId="0">#REF!</definedName>
    <definedName name="SG_17_18">#REF!</definedName>
    <definedName name="SG_17_19" localSheetId="14">#REF!</definedName>
    <definedName name="SG_17_19" localSheetId="12">#REF!</definedName>
    <definedName name="SG_17_19" localSheetId="0">#REF!</definedName>
    <definedName name="SG_17_19">#REF!</definedName>
    <definedName name="SG_17_20" localSheetId="14">#REF!</definedName>
    <definedName name="SG_17_20" localSheetId="12">#REF!</definedName>
    <definedName name="SG_17_20" localSheetId="0">#REF!</definedName>
    <definedName name="SG_17_20">#REF!</definedName>
    <definedName name="SG_17_21" localSheetId="14">#REF!</definedName>
    <definedName name="SG_17_21" localSheetId="12">#REF!</definedName>
    <definedName name="SG_17_21" localSheetId="0">#REF!</definedName>
    <definedName name="SG_17_21">#REF!</definedName>
    <definedName name="SG_17_22" localSheetId="14">#REF!</definedName>
    <definedName name="SG_17_22" localSheetId="12">#REF!</definedName>
    <definedName name="SG_17_22" localSheetId="0">#REF!</definedName>
    <definedName name="SG_17_22">#REF!</definedName>
    <definedName name="SG_17_23" localSheetId="14">#REF!</definedName>
    <definedName name="SG_17_23" localSheetId="12">#REF!</definedName>
    <definedName name="SG_17_23" localSheetId="0">#REF!</definedName>
    <definedName name="SG_17_23">#REF!</definedName>
    <definedName name="SG_17_24" localSheetId="14">#REF!</definedName>
    <definedName name="SG_17_24" localSheetId="12">#REF!</definedName>
    <definedName name="SG_17_24" localSheetId="0">#REF!</definedName>
    <definedName name="SG_17_24">#REF!</definedName>
    <definedName name="SG_17_25" localSheetId="14">#REF!</definedName>
    <definedName name="SG_17_25" localSheetId="12">#REF!</definedName>
    <definedName name="SG_17_25" localSheetId="0">#REF!</definedName>
    <definedName name="SG_17_25">#REF!</definedName>
    <definedName name="SG_18_01" localSheetId="14">#REF!</definedName>
    <definedName name="SG_18_01" localSheetId="12">#REF!</definedName>
    <definedName name="SG_18_01" localSheetId="0">#REF!</definedName>
    <definedName name="SG_18_01">#REF!</definedName>
    <definedName name="SG_18_02" localSheetId="14">#REF!</definedName>
    <definedName name="SG_18_02" localSheetId="12">#REF!</definedName>
    <definedName name="SG_18_02" localSheetId="0">#REF!</definedName>
    <definedName name="SG_18_02">#REF!</definedName>
    <definedName name="SG_18_03" localSheetId="14">#REF!</definedName>
    <definedName name="SG_18_03" localSheetId="12">#REF!</definedName>
    <definedName name="SG_18_03" localSheetId="0">#REF!</definedName>
    <definedName name="SG_18_03">#REF!</definedName>
    <definedName name="SG_18_04" localSheetId="14">#REF!</definedName>
    <definedName name="SG_18_04" localSheetId="12">#REF!</definedName>
    <definedName name="SG_18_04" localSheetId="0">#REF!</definedName>
    <definedName name="SG_18_04">#REF!</definedName>
    <definedName name="SG_18_05" localSheetId="14">#REF!</definedName>
    <definedName name="SG_18_05" localSheetId="12">#REF!</definedName>
    <definedName name="SG_18_05" localSheetId="0">#REF!</definedName>
    <definedName name="SG_18_05">#REF!</definedName>
    <definedName name="SG_18_06" localSheetId="14">#REF!</definedName>
    <definedName name="SG_18_06" localSheetId="12">#REF!</definedName>
    <definedName name="SG_18_06" localSheetId="0">#REF!</definedName>
    <definedName name="SG_18_06">#REF!</definedName>
    <definedName name="SG_18_07" localSheetId="14">#REF!</definedName>
    <definedName name="SG_18_07" localSheetId="12">#REF!</definedName>
    <definedName name="SG_18_07" localSheetId="0">#REF!</definedName>
    <definedName name="SG_18_07">#REF!</definedName>
    <definedName name="SG_18_08" localSheetId="14">#REF!</definedName>
    <definedName name="SG_18_08" localSheetId="12">#REF!</definedName>
    <definedName name="SG_18_08" localSheetId="0">#REF!</definedName>
    <definedName name="SG_18_08">#REF!</definedName>
    <definedName name="SG_18_09" localSheetId="14">#REF!</definedName>
    <definedName name="SG_18_09" localSheetId="12">#REF!</definedName>
    <definedName name="SG_18_09" localSheetId="0">#REF!</definedName>
    <definedName name="SG_18_09">#REF!</definedName>
    <definedName name="SG_18_10" localSheetId="14">#REF!</definedName>
    <definedName name="SG_18_10" localSheetId="12">#REF!</definedName>
    <definedName name="SG_18_10" localSheetId="0">#REF!</definedName>
    <definedName name="SG_18_10">#REF!</definedName>
    <definedName name="SG_18_11" localSheetId="14">#REF!</definedName>
    <definedName name="SG_18_11" localSheetId="12">#REF!</definedName>
    <definedName name="SG_18_11" localSheetId="0">#REF!</definedName>
    <definedName name="SG_18_11">#REF!</definedName>
    <definedName name="SG_18_12" localSheetId="14">#REF!</definedName>
    <definedName name="SG_18_12" localSheetId="12">#REF!</definedName>
    <definedName name="SG_18_12" localSheetId="0">#REF!</definedName>
    <definedName name="SG_18_12">#REF!</definedName>
    <definedName name="SG_18_13" localSheetId="14">#REF!</definedName>
    <definedName name="SG_18_13" localSheetId="12">#REF!</definedName>
    <definedName name="SG_18_13" localSheetId="0">#REF!</definedName>
    <definedName name="SG_18_13">#REF!</definedName>
    <definedName name="SG_18_14" localSheetId="14">#REF!</definedName>
    <definedName name="SG_18_14" localSheetId="12">#REF!</definedName>
    <definedName name="SG_18_14" localSheetId="0">#REF!</definedName>
    <definedName name="SG_18_14">#REF!</definedName>
    <definedName name="SG_18_15" localSheetId="14">#REF!</definedName>
    <definedName name="SG_18_15" localSheetId="12">#REF!</definedName>
    <definedName name="SG_18_15" localSheetId="0">#REF!</definedName>
    <definedName name="SG_18_15">#REF!</definedName>
    <definedName name="SG_18_16" localSheetId="14">#REF!</definedName>
    <definedName name="SG_18_16" localSheetId="12">#REF!</definedName>
    <definedName name="SG_18_16" localSheetId="0">#REF!</definedName>
    <definedName name="SG_18_16">#REF!</definedName>
    <definedName name="SG_18_17" localSheetId="14">#REF!</definedName>
    <definedName name="SG_18_17" localSheetId="12">#REF!</definedName>
    <definedName name="SG_18_17" localSheetId="0">#REF!</definedName>
    <definedName name="SG_18_17">#REF!</definedName>
    <definedName name="SG_18_18" localSheetId="14">#REF!</definedName>
    <definedName name="SG_18_18" localSheetId="12">#REF!</definedName>
    <definedName name="SG_18_18" localSheetId="0">#REF!</definedName>
    <definedName name="SG_18_18">#REF!</definedName>
    <definedName name="SG_18_19" localSheetId="14">#REF!</definedName>
    <definedName name="SG_18_19" localSheetId="12">#REF!</definedName>
    <definedName name="SG_18_19" localSheetId="0">#REF!</definedName>
    <definedName name="SG_18_19">#REF!</definedName>
    <definedName name="SG_18_20" localSheetId="14">#REF!</definedName>
    <definedName name="SG_18_20" localSheetId="12">#REF!</definedName>
    <definedName name="SG_18_20" localSheetId="0">#REF!</definedName>
    <definedName name="SG_18_20">#REF!</definedName>
    <definedName name="SG_18_21" localSheetId="14">#REF!</definedName>
    <definedName name="SG_18_21" localSheetId="12">#REF!</definedName>
    <definedName name="SG_18_21" localSheetId="0">#REF!</definedName>
    <definedName name="SG_18_21">#REF!</definedName>
    <definedName name="SG_18_22" localSheetId="14">#REF!</definedName>
    <definedName name="SG_18_22" localSheetId="12">#REF!</definedName>
    <definedName name="SG_18_22" localSheetId="0">#REF!</definedName>
    <definedName name="SG_18_22">#REF!</definedName>
    <definedName name="SG_18_23" localSheetId="14">#REF!</definedName>
    <definedName name="SG_18_23" localSheetId="12">#REF!</definedName>
    <definedName name="SG_18_23" localSheetId="0">#REF!</definedName>
    <definedName name="SG_18_23">#REF!</definedName>
    <definedName name="SG_18_24" localSheetId="14">#REF!</definedName>
    <definedName name="SG_18_24" localSheetId="12">#REF!</definedName>
    <definedName name="SG_18_24" localSheetId="0">#REF!</definedName>
    <definedName name="SG_18_24">#REF!</definedName>
    <definedName name="SG_18_25" localSheetId="14">#REF!</definedName>
    <definedName name="SG_18_25" localSheetId="12">#REF!</definedName>
    <definedName name="SG_18_25" localSheetId="0">#REF!</definedName>
    <definedName name="SG_18_25">#REF!</definedName>
    <definedName name="SG_19_01" localSheetId="14">#REF!</definedName>
    <definedName name="SG_19_01" localSheetId="12">#REF!</definedName>
    <definedName name="SG_19_01" localSheetId="0">#REF!</definedName>
    <definedName name="SG_19_01">#REF!</definedName>
    <definedName name="SG_19_02" localSheetId="14">#REF!</definedName>
    <definedName name="SG_19_02" localSheetId="12">#REF!</definedName>
    <definedName name="SG_19_02" localSheetId="0">#REF!</definedName>
    <definedName name="SG_19_02">#REF!</definedName>
    <definedName name="SG_19_03" localSheetId="14">#REF!</definedName>
    <definedName name="SG_19_03" localSheetId="12">#REF!</definedName>
    <definedName name="SG_19_03" localSheetId="0">#REF!</definedName>
    <definedName name="SG_19_03">#REF!</definedName>
    <definedName name="SG_19_04" localSheetId="14">#REF!</definedName>
    <definedName name="SG_19_04" localSheetId="12">#REF!</definedName>
    <definedName name="SG_19_04" localSheetId="0">#REF!</definedName>
    <definedName name="SG_19_04">#REF!</definedName>
    <definedName name="SG_19_05" localSheetId="14">#REF!</definedName>
    <definedName name="SG_19_05" localSheetId="12">#REF!</definedName>
    <definedName name="SG_19_05" localSheetId="0">#REF!</definedName>
    <definedName name="SG_19_05">#REF!</definedName>
    <definedName name="SG_19_06" localSheetId="14">#REF!</definedName>
    <definedName name="SG_19_06" localSheetId="12">#REF!</definedName>
    <definedName name="SG_19_06" localSheetId="0">#REF!</definedName>
    <definedName name="SG_19_06">#REF!</definedName>
    <definedName name="SG_19_07" localSheetId="14">#REF!</definedName>
    <definedName name="SG_19_07" localSheetId="12">#REF!</definedName>
    <definedName name="SG_19_07" localSheetId="0">#REF!</definedName>
    <definedName name="SG_19_07">#REF!</definedName>
    <definedName name="SG_19_08" localSheetId="14">#REF!</definedName>
    <definedName name="SG_19_08" localSheetId="12">#REF!</definedName>
    <definedName name="SG_19_08" localSheetId="0">#REF!</definedName>
    <definedName name="SG_19_08">#REF!</definedName>
    <definedName name="SG_19_09" localSheetId="14">#REF!</definedName>
    <definedName name="SG_19_09" localSheetId="12">#REF!</definedName>
    <definedName name="SG_19_09" localSheetId="0">#REF!</definedName>
    <definedName name="SG_19_09">#REF!</definedName>
    <definedName name="SG_19_10" localSheetId="14">#REF!</definedName>
    <definedName name="SG_19_10" localSheetId="12">#REF!</definedName>
    <definedName name="SG_19_10" localSheetId="0">#REF!</definedName>
    <definedName name="SG_19_10">#REF!</definedName>
    <definedName name="SG_19_11" localSheetId="14">#REF!</definedName>
    <definedName name="SG_19_11" localSheetId="12">#REF!</definedName>
    <definedName name="SG_19_11" localSheetId="0">#REF!</definedName>
    <definedName name="SG_19_11">#REF!</definedName>
    <definedName name="SG_19_12" localSheetId="14">#REF!</definedName>
    <definedName name="SG_19_12" localSheetId="12">#REF!</definedName>
    <definedName name="SG_19_12" localSheetId="0">#REF!</definedName>
    <definedName name="SG_19_12">#REF!</definedName>
    <definedName name="SG_19_13" localSheetId="14">#REF!</definedName>
    <definedName name="SG_19_13" localSheetId="12">#REF!</definedName>
    <definedName name="SG_19_13" localSheetId="0">#REF!</definedName>
    <definedName name="SG_19_13">#REF!</definedName>
    <definedName name="SG_19_14" localSheetId="14">#REF!</definedName>
    <definedName name="SG_19_14" localSheetId="12">#REF!</definedName>
    <definedName name="SG_19_14" localSheetId="0">#REF!</definedName>
    <definedName name="SG_19_14">#REF!</definedName>
    <definedName name="SG_19_15" localSheetId="14">#REF!</definedName>
    <definedName name="SG_19_15" localSheetId="12">#REF!</definedName>
    <definedName name="SG_19_15" localSheetId="0">#REF!</definedName>
    <definedName name="SG_19_15">#REF!</definedName>
    <definedName name="SG_19_16" localSheetId="14">#REF!</definedName>
    <definedName name="SG_19_16" localSheetId="12">#REF!</definedName>
    <definedName name="SG_19_16" localSheetId="0">#REF!</definedName>
    <definedName name="SG_19_16">#REF!</definedName>
    <definedName name="SG_19_17" localSheetId="14">#REF!</definedName>
    <definedName name="SG_19_17" localSheetId="12">#REF!</definedName>
    <definedName name="SG_19_17" localSheetId="0">#REF!</definedName>
    <definedName name="SG_19_17">#REF!</definedName>
    <definedName name="SG_19_18" localSheetId="14">#REF!</definedName>
    <definedName name="SG_19_18" localSheetId="12">#REF!</definedName>
    <definedName name="SG_19_18" localSheetId="0">#REF!</definedName>
    <definedName name="SG_19_18">#REF!</definedName>
    <definedName name="SG_19_19" localSheetId="14">#REF!</definedName>
    <definedName name="SG_19_19" localSheetId="12">#REF!</definedName>
    <definedName name="SG_19_19" localSheetId="0">#REF!</definedName>
    <definedName name="SG_19_19">#REF!</definedName>
    <definedName name="SG_19_20" localSheetId="14">#REF!</definedName>
    <definedName name="SG_19_20" localSheetId="12">#REF!</definedName>
    <definedName name="SG_19_20" localSheetId="0">#REF!</definedName>
    <definedName name="SG_19_20">#REF!</definedName>
    <definedName name="SG_19_21" localSheetId="14">#REF!</definedName>
    <definedName name="SG_19_21" localSheetId="12">#REF!</definedName>
    <definedName name="SG_19_21" localSheetId="0">#REF!</definedName>
    <definedName name="SG_19_21">#REF!</definedName>
    <definedName name="SG_19_22" localSheetId="14">#REF!</definedName>
    <definedName name="SG_19_22" localSheetId="12">#REF!</definedName>
    <definedName name="SG_19_22" localSheetId="0">#REF!</definedName>
    <definedName name="SG_19_22">#REF!</definedName>
    <definedName name="SG_19_23" localSheetId="14">#REF!</definedName>
    <definedName name="SG_19_23" localSheetId="12">#REF!</definedName>
    <definedName name="SG_19_23" localSheetId="0">#REF!</definedName>
    <definedName name="SG_19_23">#REF!</definedName>
    <definedName name="SG_19_24" localSheetId="14">#REF!</definedName>
    <definedName name="SG_19_24" localSheetId="12">#REF!</definedName>
    <definedName name="SG_19_24" localSheetId="0">#REF!</definedName>
    <definedName name="SG_19_24">#REF!</definedName>
    <definedName name="SG_19_25" localSheetId="14">#REF!</definedName>
    <definedName name="SG_19_25" localSheetId="12">#REF!</definedName>
    <definedName name="SG_19_25" localSheetId="0">#REF!</definedName>
    <definedName name="SG_19_25">#REF!</definedName>
    <definedName name="SG_20_01" localSheetId="14">#REF!</definedName>
    <definedName name="SG_20_01" localSheetId="12">#REF!</definedName>
    <definedName name="SG_20_01" localSheetId="0">#REF!</definedName>
    <definedName name="SG_20_01">#REF!</definedName>
    <definedName name="SG_20_02" localSheetId="14">#REF!</definedName>
    <definedName name="SG_20_02" localSheetId="12">#REF!</definedName>
    <definedName name="SG_20_02" localSheetId="0">#REF!</definedName>
    <definedName name="SG_20_02">#REF!</definedName>
    <definedName name="SG_20_03" localSheetId="14">#REF!</definedName>
    <definedName name="SG_20_03" localSheetId="12">#REF!</definedName>
    <definedName name="SG_20_03" localSheetId="0">#REF!</definedName>
    <definedName name="SG_20_03">#REF!</definedName>
    <definedName name="SG_20_04" localSheetId="14">#REF!</definedName>
    <definedName name="SG_20_04" localSheetId="12">#REF!</definedName>
    <definedName name="SG_20_04" localSheetId="0">#REF!</definedName>
    <definedName name="SG_20_04">#REF!</definedName>
    <definedName name="SG_20_05" localSheetId="14">#REF!</definedName>
    <definedName name="SG_20_05" localSheetId="12">#REF!</definedName>
    <definedName name="SG_20_05" localSheetId="0">#REF!</definedName>
    <definedName name="SG_20_05">#REF!</definedName>
    <definedName name="SG_20_06" localSheetId="14">#REF!</definedName>
    <definedName name="SG_20_06" localSheetId="12">#REF!</definedName>
    <definedName name="SG_20_06" localSheetId="0">#REF!</definedName>
    <definedName name="SG_20_06">#REF!</definedName>
    <definedName name="SG_20_07" localSheetId="14">#REF!</definedName>
    <definedName name="SG_20_07" localSheetId="12">#REF!</definedName>
    <definedName name="SG_20_07" localSheetId="0">#REF!</definedName>
    <definedName name="SG_20_07">#REF!</definedName>
    <definedName name="SG_20_08" localSheetId="14">#REF!</definedName>
    <definedName name="SG_20_08" localSheetId="12">#REF!</definedName>
    <definedName name="SG_20_08" localSheetId="0">#REF!</definedName>
    <definedName name="SG_20_08">#REF!</definedName>
    <definedName name="SG_20_09" localSheetId="14">#REF!</definedName>
    <definedName name="SG_20_09" localSheetId="12">#REF!</definedName>
    <definedName name="SG_20_09" localSheetId="0">#REF!</definedName>
    <definedName name="SG_20_09">#REF!</definedName>
    <definedName name="SG_20_10" localSheetId="14">#REF!</definedName>
    <definedName name="SG_20_10" localSheetId="12">#REF!</definedName>
    <definedName name="SG_20_10" localSheetId="0">#REF!</definedName>
    <definedName name="SG_20_10">#REF!</definedName>
    <definedName name="SG_20_11" localSheetId="14">#REF!</definedName>
    <definedName name="SG_20_11" localSheetId="12">#REF!</definedName>
    <definedName name="SG_20_11" localSheetId="0">#REF!</definedName>
    <definedName name="SG_20_11">#REF!</definedName>
    <definedName name="SG_20_12" localSheetId="14">#REF!</definedName>
    <definedName name="SG_20_12" localSheetId="12">#REF!</definedName>
    <definedName name="SG_20_12" localSheetId="0">#REF!</definedName>
    <definedName name="SG_20_12">#REF!</definedName>
    <definedName name="SG_20_13" localSheetId="14">#REF!</definedName>
    <definedName name="SG_20_13" localSheetId="12">#REF!</definedName>
    <definedName name="SG_20_13" localSheetId="0">#REF!</definedName>
    <definedName name="SG_20_13">#REF!</definedName>
    <definedName name="SG_20_14" localSheetId="14">#REF!</definedName>
    <definedName name="SG_20_14" localSheetId="12">#REF!</definedName>
    <definedName name="SG_20_14" localSheetId="0">#REF!</definedName>
    <definedName name="SG_20_14">#REF!</definedName>
    <definedName name="SG_20_15" localSheetId="14">#REF!</definedName>
    <definedName name="SG_20_15" localSheetId="12">#REF!</definedName>
    <definedName name="SG_20_15" localSheetId="0">#REF!</definedName>
    <definedName name="SG_20_15">#REF!</definedName>
    <definedName name="SG_20_16" localSheetId="14">#REF!</definedName>
    <definedName name="SG_20_16" localSheetId="12">#REF!</definedName>
    <definedName name="SG_20_16" localSheetId="0">#REF!</definedName>
    <definedName name="SG_20_16">#REF!</definedName>
    <definedName name="SG_20_17" localSheetId="14">#REF!</definedName>
    <definedName name="SG_20_17" localSheetId="12">#REF!</definedName>
    <definedName name="SG_20_17" localSheetId="0">#REF!</definedName>
    <definedName name="SG_20_17">#REF!</definedName>
    <definedName name="SG_20_18" localSheetId="14">#REF!</definedName>
    <definedName name="SG_20_18" localSheetId="12">#REF!</definedName>
    <definedName name="SG_20_18" localSheetId="0">#REF!</definedName>
    <definedName name="SG_20_18">#REF!</definedName>
    <definedName name="SG_20_19" localSheetId="14">#REF!</definedName>
    <definedName name="SG_20_19" localSheetId="12">#REF!</definedName>
    <definedName name="SG_20_19" localSheetId="0">#REF!</definedName>
    <definedName name="SG_20_19">#REF!</definedName>
    <definedName name="SG_20_20" localSheetId="14">#REF!</definedName>
    <definedName name="SG_20_20" localSheetId="12">#REF!</definedName>
    <definedName name="SG_20_20" localSheetId="0">#REF!</definedName>
    <definedName name="SG_20_20">#REF!</definedName>
    <definedName name="SG_20_21" localSheetId="14">#REF!</definedName>
    <definedName name="SG_20_21" localSheetId="12">#REF!</definedName>
    <definedName name="SG_20_21" localSheetId="0">#REF!</definedName>
    <definedName name="SG_20_21">#REF!</definedName>
    <definedName name="SG_20_22" localSheetId="14">#REF!</definedName>
    <definedName name="SG_20_22" localSheetId="12">#REF!</definedName>
    <definedName name="SG_20_22" localSheetId="0">#REF!</definedName>
    <definedName name="SG_20_22">#REF!</definedName>
    <definedName name="SG_20_23" localSheetId="14">#REF!</definedName>
    <definedName name="SG_20_23" localSheetId="12">#REF!</definedName>
    <definedName name="SG_20_23" localSheetId="0">#REF!</definedName>
    <definedName name="SG_20_23">#REF!</definedName>
    <definedName name="SG_20_24" localSheetId="14">#REF!</definedName>
    <definedName name="SG_20_24" localSheetId="12">#REF!</definedName>
    <definedName name="SG_20_24" localSheetId="0">#REF!</definedName>
    <definedName name="SG_20_24">#REF!</definedName>
    <definedName name="SG_20_25" localSheetId="14">#REF!</definedName>
    <definedName name="SG_20_25" localSheetId="12">#REF!</definedName>
    <definedName name="SG_20_25" localSheetId="0">#REF!</definedName>
    <definedName name="SG_20_25">#REF!</definedName>
    <definedName name="SG_21_01" localSheetId="14">#REF!</definedName>
    <definedName name="SG_21_01" localSheetId="12">#REF!</definedName>
    <definedName name="SG_21_01" localSheetId="0">#REF!</definedName>
    <definedName name="SG_21_01">#REF!</definedName>
    <definedName name="SG_21_02" localSheetId="14">#REF!</definedName>
    <definedName name="SG_21_02" localSheetId="12">#REF!</definedName>
    <definedName name="SG_21_02" localSheetId="0">#REF!</definedName>
    <definedName name="SG_21_02">#REF!</definedName>
    <definedName name="SG_21_03" localSheetId="14">#REF!</definedName>
    <definedName name="SG_21_03" localSheetId="12">#REF!</definedName>
    <definedName name="SG_21_03" localSheetId="0">#REF!</definedName>
    <definedName name="SG_21_03">#REF!</definedName>
    <definedName name="SG_21_04" localSheetId="14">#REF!</definedName>
    <definedName name="SG_21_04" localSheetId="12">#REF!</definedName>
    <definedName name="SG_21_04" localSheetId="0">#REF!</definedName>
    <definedName name="SG_21_04">#REF!</definedName>
    <definedName name="SG_21_05" localSheetId="14">#REF!</definedName>
    <definedName name="SG_21_05" localSheetId="12">#REF!</definedName>
    <definedName name="SG_21_05" localSheetId="0">#REF!</definedName>
    <definedName name="SG_21_05">#REF!</definedName>
    <definedName name="SG_21_06" localSheetId="14">#REF!</definedName>
    <definedName name="SG_21_06" localSheetId="12">#REF!</definedName>
    <definedName name="SG_21_06" localSheetId="0">#REF!</definedName>
    <definedName name="SG_21_06">#REF!</definedName>
    <definedName name="SG_21_07" localSheetId="14">#REF!</definedName>
    <definedName name="SG_21_07" localSheetId="12">#REF!</definedName>
    <definedName name="SG_21_07" localSheetId="0">#REF!</definedName>
    <definedName name="SG_21_07">#REF!</definedName>
    <definedName name="SG_21_08" localSheetId="14">#REF!</definedName>
    <definedName name="SG_21_08" localSheetId="12">#REF!</definedName>
    <definedName name="SG_21_08" localSheetId="0">#REF!</definedName>
    <definedName name="SG_21_08">#REF!</definedName>
    <definedName name="SG_21_09" localSheetId="14">#REF!</definedName>
    <definedName name="SG_21_09" localSheetId="12">#REF!</definedName>
    <definedName name="SG_21_09" localSheetId="0">#REF!</definedName>
    <definedName name="SG_21_09">#REF!</definedName>
    <definedName name="SG_21_10" localSheetId="14">#REF!</definedName>
    <definedName name="SG_21_10" localSheetId="12">#REF!</definedName>
    <definedName name="SG_21_10" localSheetId="0">#REF!</definedName>
    <definedName name="SG_21_10">#REF!</definedName>
    <definedName name="SG_21_11" localSheetId="14">#REF!</definedName>
    <definedName name="SG_21_11" localSheetId="12">#REF!</definedName>
    <definedName name="SG_21_11" localSheetId="0">#REF!</definedName>
    <definedName name="SG_21_11">#REF!</definedName>
    <definedName name="SG_21_12" localSheetId="14">#REF!</definedName>
    <definedName name="SG_21_12" localSheetId="12">#REF!</definedName>
    <definedName name="SG_21_12" localSheetId="0">#REF!</definedName>
    <definedName name="SG_21_12">#REF!</definedName>
    <definedName name="SG_21_13" localSheetId="14">#REF!</definedName>
    <definedName name="SG_21_13" localSheetId="12">#REF!</definedName>
    <definedName name="SG_21_13" localSheetId="0">#REF!</definedName>
    <definedName name="SG_21_13">#REF!</definedName>
    <definedName name="SG_21_14" localSheetId="14">#REF!</definedName>
    <definedName name="SG_21_14" localSheetId="12">#REF!</definedName>
    <definedName name="SG_21_14" localSheetId="0">#REF!</definedName>
    <definedName name="SG_21_14">#REF!</definedName>
    <definedName name="SG_21_15" localSheetId="14">#REF!</definedName>
    <definedName name="SG_21_15" localSheetId="12">#REF!</definedName>
    <definedName name="SG_21_15" localSheetId="0">#REF!</definedName>
    <definedName name="SG_21_15">#REF!</definedName>
    <definedName name="SG_21_16" localSheetId="14">#REF!</definedName>
    <definedName name="SG_21_16" localSheetId="12">#REF!</definedName>
    <definedName name="SG_21_16" localSheetId="0">#REF!</definedName>
    <definedName name="SG_21_16">#REF!</definedName>
    <definedName name="SG_21_17" localSheetId="14">#REF!</definedName>
    <definedName name="SG_21_17" localSheetId="12">#REF!</definedName>
    <definedName name="SG_21_17" localSheetId="0">#REF!</definedName>
    <definedName name="SG_21_17">#REF!</definedName>
    <definedName name="SG_21_18" localSheetId="14">#REF!</definedName>
    <definedName name="SG_21_18" localSheetId="12">#REF!</definedName>
    <definedName name="SG_21_18" localSheetId="0">#REF!</definedName>
    <definedName name="SG_21_18">#REF!</definedName>
    <definedName name="SG_21_19" localSheetId="14">#REF!</definedName>
    <definedName name="SG_21_19" localSheetId="12">#REF!</definedName>
    <definedName name="SG_21_19" localSheetId="0">#REF!</definedName>
    <definedName name="SG_21_19">#REF!</definedName>
    <definedName name="SG_21_20" localSheetId="14">#REF!</definedName>
    <definedName name="SG_21_20" localSheetId="12">#REF!</definedName>
    <definedName name="SG_21_20" localSheetId="0">#REF!</definedName>
    <definedName name="SG_21_20">#REF!</definedName>
    <definedName name="SG_21_21" localSheetId="14">#REF!</definedName>
    <definedName name="SG_21_21" localSheetId="12">#REF!</definedName>
    <definedName name="SG_21_21" localSheetId="0">#REF!</definedName>
    <definedName name="SG_21_21">#REF!</definedName>
    <definedName name="SG_21_22" localSheetId="14">#REF!</definedName>
    <definedName name="SG_21_22" localSheetId="12">#REF!</definedName>
    <definedName name="SG_21_22" localSheetId="0">#REF!</definedName>
    <definedName name="SG_21_22">#REF!</definedName>
    <definedName name="SG_21_23" localSheetId="14">#REF!</definedName>
    <definedName name="SG_21_23" localSheetId="12">#REF!</definedName>
    <definedName name="SG_21_23" localSheetId="0">#REF!</definedName>
    <definedName name="SG_21_23">#REF!</definedName>
    <definedName name="SG_21_24" localSheetId="14">#REF!</definedName>
    <definedName name="SG_21_24" localSheetId="12">#REF!</definedName>
    <definedName name="SG_21_24" localSheetId="0">#REF!</definedName>
    <definedName name="SG_21_24">#REF!</definedName>
    <definedName name="SG_21_25" localSheetId="14">#REF!</definedName>
    <definedName name="SG_21_25" localSheetId="12">#REF!</definedName>
    <definedName name="SG_21_25" localSheetId="0">#REF!</definedName>
    <definedName name="SG_21_25">#REF!</definedName>
    <definedName name="SG_22_01" localSheetId="14">#REF!</definedName>
    <definedName name="SG_22_01" localSheetId="12">#REF!</definedName>
    <definedName name="SG_22_01" localSheetId="0">#REF!</definedName>
    <definedName name="SG_22_01">#REF!</definedName>
    <definedName name="SG_22_02" localSheetId="14">#REF!</definedName>
    <definedName name="SG_22_02" localSheetId="12">#REF!</definedName>
    <definedName name="SG_22_02" localSheetId="0">#REF!</definedName>
    <definedName name="SG_22_02">#REF!</definedName>
    <definedName name="SG_22_03" localSheetId="14">#REF!</definedName>
    <definedName name="SG_22_03" localSheetId="12">#REF!</definedName>
    <definedName name="SG_22_03" localSheetId="0">#REF!</definedName>
    <definedName name="SG_22_03">#REF!</definedName>
    <definedName name="SG_22_04" localSheetId="14">#REF!</definedName>
    <definedName name="SG_22_04" localSheetId="12">#REF!</definedName>
    <definedName name="SG_22_04" localSheetId="0">#REF!</definedName>
    <definedName name="SG_22_04">#REF!</definedName>
    <definedName name="SG_22_05" localSheetId="14">#REF!</definedName>
    <definedName name="SG_22_05" localSheetId="12">#REF!</definedName>
    <definedName name="SG_22_05" localSheetId="0">#REF!</definedName>
    <definedName name="SG_22_05">#REF!</definedName>
    <definedName name="SG_22_06" localSheetId="14">#REF!</definedName>
    <definedName name="SG_22_06" localSheetId="12">#REF!</definedName>
    <definedName name="SG_22_06" localSheetId="0">#REF!</definedName>
    <definedName name="SG_22_06">#REF!</definedName>
    <definedName name="SG_22_07" localSheetId="14">#REF!</definedName>
    <definedName name="SG_22_07" localSheetId="12">#REF!</definedName>
    <definedName name="SG_22_07" localSheetId="0">#REF!</definedName>
    <definedName name="SG_22_07">#REF!</definedName>
    <definedName name="SG_22_08" localSheetId="14">#REF!</definedName>
    <definedName name="SG_22_08" localSheetId="12">#REF!</definedName>
    <definedName name="SG_22_08" localSheetId="0">#REF!</definedName>
    <definedName name="SG_22_08">#REF!</definedName>
    <definedName name="SG_22_09" localSheetId="14">#REF!</definedName>
    <definedName name="SG_22_09" localSheetId="12">#REF!</definedName>
    <definedName name="SG_22_09" localSheetId="0">#REF!</definedName>
    <definedName name="SG_22_09">#REF!</definedName>
    <definedName name="SG_22_10" localSheetId="14">#REF!</definedName>
    <definedName name="SG_22_10" localSheetId="12">#REF!</definedName>
    <definedName name="SG_22_10" localSheetId="0">#REF!</definedName>
    <definedName name="SG_22_10">#REF!</definedName>
    <definedName name="SG_22_11" localSheetId="14">#REF!</definedName>
    <definedName name="SG_22_11" localSheetId="12">#REF!</definedName>
    <definedName name="SG_22_11" localSheetId="0">#REF!</definedName>
    <definedName name="SG_22_11">#REF!</definedName>
    <definedName name="SG_22_12" localSheetId="14">#REF!</definedName>
    <definedName name="SG_22_12" localSheetId="12">#REF!</definedName>
    <definedName name="SG_22_12" localSheetId="0">#REF!</definedName>
    <definedName name="SG_22_12">#REF!</definedName>
    <definedName name="SG_22_13" localSheetId="14">#REF!</definedName>
    <definedName name="SG_22_13" localSheetId="12">#REF!</definedName>
    <definedName name="SG_22_13" localSheetId="0">#REF!</definedName>
    <definedName name="SG_22_13">#REF!</definedName>
    <definedName name="SG_22_14" localSheetId="14">#REF!</definedName>
    <definedName name="SG_22_14" localSheetId="12">#REF!</definedName>
    <definedName name="SG_22_14" localSheetId="0">#REF!</definedName>
    <definedName name="SG_22_14">#REF!</definedName>
    <definedName name="SG_22_15" localSheetId="14">#REF!</definedName>
    <definedName name="SG_22_15" localSheetId="12">#REF!</definedName>
    <definedName name="SG_22_15" localSheetId="0">#REF!</definedName>
    <definedName name="SG_22_15">#REF!</definedName>
    <definedName name="SG_22_16" localSheetId="14">#REF!</definedName>
    <definedName name="SG_22_16" localSheetId="12">#REF!</definedName>
    <definedName name="SG_22_16" localSheetId="0">#REF!</definedName>
    <definedName name="SG_22_16">#REF!</definedName>
    <definedName name="SG_22_17" localSheetId="14">#REF!</definedName>
    <definedName name="SG_22_17" localSheetId="12">#REF!</definedName>
    <definedName name="SG_22_17" localSheetId="0">#REF!</definedName>
    <definedName name="SG_22_17">#REF!</definedName>
    <definedName name="SG_22_18" localSheetId="14">#REF!</definedName>
    <definedName name="SG_22_18" localSheetId="12">#REF!</definedName>
    <definedName name="SG_22_18" localSheetId="0">#REF!</definedName>
    <definedName name="SG_22_18">#REF!</definedName>
    <definedName name="SG_22_19" localSheetId="14">#REF!</definedName>
    <definedName name="SG_22_19" localSheetId="12">#REF!</definedName>
    <definedName name="SG_22_19" localSheetId="0">#REF!</definedName>
    <definedName name="SG_22_19">#REF!</definedName>
    <definedName name="SG_22_20" localSheetId="14">#REF!</definedName>
    <definedName name="SG_22_20" localSheetId="12">#REF!</definedName>
    <definedName name="SG_22_20" localSheetId="0">#REF!</definedName>
    <definedName name="SG_22_20">#REF!</definedName>
    <definedName name="SG_22_21" localSheetId="14">#REF!</definedName>
    <definedName name="SG_22_21" localSheetId="12">#REF!</definedName>
    <definedName name="SG_22_21" localSheetId="0">#REF!</definedName>
    <definedName name="SG_22_21">#REF!</definedName>
    <definedName name="SG_22_22" localSheetId="14">#REF!</definedName>
    <definedName name="SG_22_22" localSheetId="12">#REF!</definedName>
    <definedName name="SG_22_22" localSheetId="0">#REF!</definedName>
    <definedName name="SG_22_22">#REF!</definedName>
    <definedName name="SG_22_23" localSheetId="14">#REF!</definedName>
    <definedName name="SG_22_23" localSheetId="12">#REF!</definedName>
    <definedName name="SG_22_23" localSheetId="0">#REF!</definedName>
    <definedName name="SG_22_23">#REF!</definedName>
    <definedName name="SG_22_24" localSheetId="14">#REF!</definedName>
    <definedName name="SG_22_24" localSheetId="12">#REF!</definedName>
    <definedName name="SG_22_24" localSheetId="0">#REF!</definedName>
    <definedName name="SG_22_24">#REF!</definedName>
    <definedName name="SG_22_25" localSheetId="14">#REF!</definedName>
    <definedName name="SG_22_25" localSheetId="12">#REF!</definedName>
    <definedName name="SG_22_25" localSheetId="0">#REF!</definedName>
    <definedName name="SG_22_25">#REF!</definedName>
    <definedName name="SG_23_01" localSheetId="14">#REF!</definedName>
    <definedName name="SG_23_01" localSheetId="12">#REF!</definedName>
    <definedName name="SG_23_01" localSheetId="0">#REF!</definedName>
    <definedName name="SG_23_01">#REF!</definedName>
    <definedName name="SG_23_02" localSheetId="14">#REF!</definedName>
    <definedName name="SG_23_02" localSheetId="12">#REF!</definedName>
    <definedName name="SG_23_02" localSheetId="0">#REF!</definedName>
    <definedName name="SG_23_02">#REF!</definedName>
    <definedName name="SG_23_03" localSheetId="14">#REF!</definedName>
    <definedName name="SG_23_03" localSheetId="12">#REF!</definedName>
    <definedName name="SG_23_03" localSheetId="0">#REF!</definedName>
    <definedName name="SG_23_03">#REF!</definedName>
    <definedName name="SG_23_04" localSheetId="14">#REF!</definedName>
    <definedName name="SG_23_04" localSheetId="12">#REF!</definedName>
    <definedName name="SG_23_04" localSheetId="0">#REF!</definedName>
    <definedName name="SG_23_04">#REF!</definedName>
    <definedName name="SG_23_05" localSheetId="14">#REF!</definedName>
    <definedName name="SG_23_05" localSheetId="12">#REF!</definedName>
    <definedName name="SG_23_05" localSheetId="0">#REF!</definedName>
    <definedName name="SG_23_05">#REF!</definedName>
    <definedName name="SG_23_06" localSheetId="14">#REF!</definedName>
    <definedName name="SG_23_06" localSheetId="12">#REF!</definedName>
    <definedName name="SG_23_06" localSheetId="0">#REF!</definedName>
    <definedName name="SG_23_06">#REF!</definedName>
    <definedName name="SG_23_07" localSheetId="14">#REF!</definedName>
    <definedName name="SG_23_07" localSheetId="12">#REF!</definedName>
    <definedName name="SG_23_07" localSheetId="0">#REF!</definedName>
    <definedName name="SG_23_07">#REF!</definedName>
    <definedName name="SG_23_08" localSheetId="14">#REF!</definedName>
    <definedName name="SG_23_08" localSheetId="12">#REF!</definedName>
    <definedName name="SG_23_08" localSheetId="0">#REF!</definedName>
    <definedName name="SG_23_08">#REF!</definedName>
    <definedName name="SG_23_09" localSheetId="14">#REF!</definedName>
    <definedName name="SG_23_09" localSheetId="12">#REF!</definedName>
    <definedName name="SG_23_09" localSheetId="0">#REF!</definedName>
    <definedName name="SG_23_09">#REF!</definedName>
    <definedName name="SG_23_10" localSheetId="14">#REF!</definedName>
    <definedName name="SG_23_10" localSheetId="12">#REF!</definedName>
    <definedName name="SG_23_10" localSheetId="0">#REF!</definedName>
    <definedName name="SG_23_10">#REF!</definedName>
    <definedName name="SG_23_11" localSheetId="14">#REF!</definedName>
    <definedName name="SG_23_11" localSheetId="12">#REF!</definedName>
    <definedName name="SG_23_11" localSheetId="0">#REF!</definedName>
    <definedName name="SG_23_11">#REF!</definedName>
    <definedName name="SG_23_12" localSheetId="14">#REF!</definedName>
    <definedName name="SG_23_12" localSheetId="12">#REF!</definedName>
    <definedName name="SG_23_12" localSheetId="0">#REF!</definedName>
    <definedName name="SG_23_12">#REF!</definedName>
    <definedName name="SG_23_13" localSheetId="14">#REF!</definedName>
    <definedName name="SG_23_13" localSheetId="12">#REF!</definedName>
    <definedName name="SG_23_13" localSheetId="0">#REF!</definedName>
    <definedName name="SG_23_13">#REF!</definedName>
    <definedName name="SG_23_14" localSheetId="14">#REF!</definedName>
    <definedName name="SG_23_14" localSheetId="12">#REF!</definedName>
    <definedName name="SG_23_14" localSheetId="0">#REF!</definedName>
    <definedName name="SG_23_14">#REF!</definedName>
    <definedName name="SG_23_15" localSheetId="14">#REF!</definedName>
    <definedName name="SG_23_15" localSheetId="12">#REF!</definedName>
    <definedName name="SG_23_15" localSheetId="0">#REF!</definedName>
    <definedName name="SG_23_15">#REF!</definedName>
    <definedName name="SG_23_16" localSheetId="14">#REF!</definedName>
    <definedName name="SG_23_16" localSheetId="12">#REF!</definedName>
    <definedName name="SG_23_16" localSheetId="0">#REF!</definedName>
    <definedName name="SG_23_16">#REF!</definedName>
    <definedName name="SG_23_17" localSheetId="14">#REF!</definedName>
    <definedName name="SG_23_17" localSheetId="12">#REF!</definedName>
    <definedName name="SG_23_17" localSheetId="0">#REF!</definedName>
    <definedName name="SG_23_17">#REF!</definedName>
    <definedName name="SG_23_18" localSheetId="14">#REF!</definedName>
    <definedName name="SG_23_18" localSheetId="12">#REF!</definedName>
    <definedName name="SG_23_18" localSheetId="0">#REF!</definedName>
    <definedName name="SG_23_18">#REF!</definedName>
    <definedName name="SG_23_19" localSheetId="14">#REF!</definedName>
    <definedName name="SG_23_19" localSheetId="12">#REF!</definedName>
    <definedName name="SG_23_19" localSheetId="0">#REF!</definedName>
    <definedName name="SG_23_19">#REF!</definedName>
    <definedName name="SG_23_20" localSheetId="14">#REF!</definedName>
    <definedName name="SG_23_20" localSheetId="12">#REF!</definedName>
    <definedName name="SG_23_20" localSheetId="0">#REF!</definedName>
    <definedName name="SG_23_20">#REF!</definedName>
    <definedName name="SG_23_21" localSheetId="14">#REF!</definedName>
    <definedName name="SG_23_21" localSheetId="12">#REF!</definedName>
    <definedName name="SG_23_21" localSheetId="0">#REF!</definedName>
    <definedName name="SG_23_21">#REF!</definedName>
    <definedName name="SG_23_22" localSheetId="14">#REF!</definedName>
    <definedName name="SG_23_22" localSheetId="12">#REF!</definedName>
    <definedName name="SG_23_22" localSheetId="0">#REF!</definedName>
    <definedName name="SG_23_22">#REF!</definedName>
    <definedName name="SG_23_23" localSheetId="14">#REF!</definedName>
    <definedName name="SG_23_23" localSheetId="12">#REF!</definedName>
    <definedName name="SG_23_23" localSheetId="0">#REF!</definedName>
    <definedName name="SG_23_23">#REF!</definedName>
    <definedName name="SG_23_24" localSheetId="14">#REF!</definedName>
    <definedName name="SG_23_24" localSheetId="12">#REF!</definedName>
    <definedName name="SG_23_24" localSheetId="0">#REF!</definedName>
    <definedName name="SG_23_24">#REF!</definedName>
    <definedName name="SG_23_25" localSheetId="14">#REF!</definedName>
    <definedName name="SG_23_25" localSheetId="12">#REF!</definedName>
    <definedName name="SG_23_25" localSheetId="0">#REF!</definedName>
    <definedName name="SG_23_25">#REF!</definedName>
    <definedName name="SG_24_01" localSheetId="14">#REF!</definedName>
    <definedName name="SG_24_01" localSheetId="12">#REF!</definedName>
    <definedName name="SG_24_01" localSheetId="0">#REF!</definedName>
    <definedName name="SG_24_01">#REF!</definedName>
    <definedName name="SG_24_02" localSheetId="14">#REF!</definedName>
    <definedName name="SG_24_02" localSheetId="12">#REF!</definedName>
    <definedName name="SG_24_02" localSheetId="0">#REF!</definedName>
    <definedName name="SG_24_02">#REF!</definedName>
    <definedName name="SG_24_03" localSheetId="14">#REF!</definedName>
    <definedName name="SG_24_03" localSheetId="12">#REF!</definedName>
    <definedName name="SG_24_03" localSheetId="0">#REF!</definedName>
    <definedName name="SG_24_03">#REF!</definedName>
    <definedName name="SG_24_04" localSheetId="14">#REF!</definedName>
    <definedName name="SG_24_04" localSheetId="12">#REF!</definedName>
    <definedName name="SG_24_04" localSheetId="0">#REF!</definedName>
    <definedName name="SG_24_04">#REF!</definedName>
    <definedName name="SG_24_05" localSheetId="14">#REF!</definedName>
    <definedName name="SG_24_05" localSheetId="12">#REF!</definedName>
    <definedName name="SG_24_05" localSheetId="0">#REF!</definedName>
    <definedName name="SG_24_05">#REF!</definedName>
    <definedName name="SG_24_06" localSheetId="14">#REF!</definedName>
    <definedName name="SG_24_06" localSheetId="12">#REF!</definedName>
    <definedName name="SG_24_06" localSheetId="0">#REF!</definedName>
    <definedName name="SG_24_06">#REF!</definedName>
    <definedName name="SG_24_07" localSheetId="14">#REF!</definedName>
    <definedName name="SG_24_07" localSheetId="12">#REF!</definedName>
    <definedName name="SG_24_07" localSheetId="0">#REF!</definedName>
    <definedName name="SG_24_07">#REF!</definedName>
    <definedName name="SG_24_08" localSheetId="14">#REF!</definedName>
    <definedName name="SG_24_08" localSheetId="12">#REF!</definedName>
    <definedName name="SG_24_08" localSheetId="0">#REF!</definedName>
    <definedName name="SG_24_08">#REF!</definedName>
    <definedName name="SG_24_09" localSheetId="14">#REF!</definedName>
    <definedName name="SG_24_09" localSheetId="12">#REF!</definedName>
    <definedName name="SG_24_09" localSheetId="0">#REF!</definedName>
    <definedName name="SG_24_09">#REF!</definedName>
    <definedName name="SG_24_10" localSheetId="14">#REF!</definedName>
    <definedName name="SG_24_10" localSheetId="12">#REF!</definedName>
    <definedName name="SG_24_10" localSheetId="0">#REF!</definedName>
    <definedName name="SG_24_10">#REF!</definedName>
    <definedName name="SG_24_11" localSheetId="14">#REF!</definedName>
    <definedName name="SG_24_11" localSheetId="12">#REF!</definedName>
    <definedName name="SG_24_11" localSheetId="0">#REF!</definedName>
    <definedName name="SG_24_11">#REF!</definedName>
    <definedName name="SG_24_12" localSheetId="14">#REF!</definedName>
    <definedName name="SG_24_12" localSheetId="12">#REF!</definedName>
    <definedName name="SG_24_12" localSheetId="0">#REF!</definedName>
    <definedName name="SG_24_12">#REF!</definedName>
    <definedName name="SG_24_13" localSheetId="14">#REF!</definedName>
    <definedName name="SG_24_13" localSheetId="12">#REF!</definedName>
    <definedName name="SG_24_13" localSheetId="0">#REF!</definedName>
    <definedName name="SG_24_13">#REF!</definedName>
    <definedName name="SG_24_14" localSheetId="14">#REF!</definedName>
    <definedName name="SG_24_14" localSheetId="12">#REF!</definedName>
    <definedName name="SG_24_14" localSheetId="0">#REF!</definedName>
    <definedName name="SG_24_14">#REF!</definedName>
    <definedName name="SG_24_15" localSheetId="14">#REF!</definedName>
    <definedName name="SG_24_15" localSheetId="12">#REF!</definedName>
    <definedName name="SG_24_15" localSheetId="0">#REF!</definedName>
    <definedName name="SG_24_15">#REF!</definedName>
    <definedName name="SG_24_16" localSheetId="14">#REF!</definedName>
    <definedName name="SG_24_16" localSheetId="12">#REF!</definedName>
    <definedName name="SG_24_16" localSheetId="0">#REF!</definedName>
    <definedName name="SG_24_16">#REF!</definedName>
    <definedName name="SG_24_17" localSheetId="14">#REF!</definedName>
    <definedName name="SG_24_17" localSheetId="12">#REF!</definedName>
    <definedName name="SG_24_17" localSheetId="0">#REF!</definedName>
    <definedName name="SG_24_17">#REF!</definedName>
    <definedName name="SG_24_18" localSheetId="14">#REF!</definedName>
    <definedName name="SG_24_18" localSheetId="12">#REF!</definedName>
    <definedName name="SG_24_18" localSheetId="0">#REF!</definedName>
    <definedName name="SG_24_18">#REF!</definedName>
    <definedName name="SG_24_19" localSheetId="14">#REF!</definedName>
    <definedName name="SG_24_19" localSheetId="12">#REF!</definedName>
    <definedName name="SG_24_19" localSheetId="0">#REF!</definedName>
    <definedName name="SG_24_19">#REF!</definedName>
    <definedName name="SG_24_20" localSheetId="14">#REF!</definedName>
    <definedName name="SG_24_20" localSheetId="12">#REF!</definedName>
    <definedName name="SG_24_20" localSheetId="0">#REF!</definedName>
    <definedName name="SG_24_20">#REF!</definedName>
    <definedName name="SG_24_21" localSheetId="14">#REF!</definedName>
    <definedName name="SG_24_21" localSheetId="12">#REF!</definedName>
    <definedName name="SG_24_21" localSheetId="0">#REF!</definedName>
    <definedName name="SG_24_21">#REF!</definedName>
    <definedName name="SG_24_22" localSheetId="14">#REF!</definedName>
    <definedName name="SG_24_22" localSheetId="12">#REF!</definedName>
    <definedName name="SG_24_22" localSheetId="0">#REF!</definedName>
    <definedName name="SG_24_22">#REF!</definedName>
    <definedName name="SG_24_23" localSheetId="14">#REF!</definedName>
    <definedName name="SG_24_23" localSheetId="12">#REF!</definedName>
    <definedName name="SG_24_23" localSheetId="0">#REF!</definedName>
    <definedName name="SG_24_23">#REF!</definedName>
    <definedName name="SG_24_24" localSheetId="14">#REF!</definedName>
    <definedName name="SG_24_24" localSheetId="12">#REF!</definedName>
    <definedName name="SG_24_24" localSheetId="0">#REF!</definedName>
    <definedName name="SG_24_24">#REF!</definedName>
    <definedName name="SG_24_25" localSheetId="14">#REF!</definedName>
    <definedName name="SG_24_25" localSheetId="12">#REF!</definedName>
    <definedName name="SG_24_25" localSheetId="0">#REF!</definedName>
    <definedName name="SG_24_25">#REF!</definedName>
    <definedName name="SG_25_01" localSheetId="14">#REF!</definedName>
    <definedName name="SG_25_01" localSheetId="12">#REF!</definedName>
    <definedName name="SG_25_01" localSheetId="0">#REF!</definedName>
    <definedName name="SG_25_01">#REF!</definedName>
    <definedName name="SG_25_02" localSheetId="14">#REF!</definedName>
    <definedName name="SG_25_02" localSheetId="12">#REF!</definedName>
    <definedName name="SG_25_02" localSheetId="0">#REF!</definedName>
    <definedName name="SG_25_02">#REF!</definedName>
    <definedName name="SG_25_03" localSheetId="14">#REF!</definedName>
    <definedName name="SG_25_03" localSheetId="12">#REF!</definedName>
    <definedName name="SG_25_03" localSheetId="0">#REF!</definedName>
    <definedName name="SG_25_03">#REF!</definedName>
    <definedName name="SG_25_04" localSheetId="14">#REF!</definedName>
    <definedName name="SG_25_04" localSheetId="12">#REF!</definedName>
    <definedName name="SG_25_04" localSheetId="0">#REF!</definedName>
    <definedName name="SG_25_04">#REF!</definedName>
    <definedName name="SG_25_05" localSheetId="14">#REF!</definedName>
    <definedName name="SG_25_05" localSheetId="12">#REF!</definedName>
    <definedName name="SG_25_05" localSheetId="0">#REF!</definedName>
    <definedName name="SG_25_05">#REF!</definedName>
    <definedName name="SG_25_06" localSheetId="14">#REF!</definedName>
    <definedName name="SG_25_06" localSheetId="12">#REF!</definedName>
    <definedName name="SG_25_06" localSheetId="0">#REF!</definedName>
    <definedName name="SG_25_06">#REF!</definedName>
    <definedName name="SG_25_07" localSheetId="14">#REF!</definedName>
    <definedName name="SG_25_07" localSheetId="12">#REF!</definedName>
    <definedName name="SG_25_07" localSheetId="0">#REF!</definedName>
    <definedName name="SG_25_07">#REF!</definedName>
    <definedName name="SG_25_08" localSheetId="14">#REF!</definedName>
    <definedName name="SG_25_08" localSheetId="12">#REF!</definedName>
    <definedName name="SG_25_08" localSheetId="0">#REF!</definedName>
    <definedName name="SG_25_08">#REF!</definedName>
    <definedName name="SG_25_09" localSheetId="14">#REF!</definedName>
    <definedName name="SG_25_09" localSheetId="12">#REF!</definedName>
    <definedName name="SG_25_09" localSheetId="0">#REF!</definedName>
    <definedName name="SG_25_09">#REF!</definedName>
    <definedName name="SG_25_10" localSheetId="14">#REF!</definedName>
    <definedName name="SG_25_10" localSheetId="12">#REF!</definedName>
    <definedName name="SG_25_10" localSheetId="0">#REF!</definedName>
    <definedName name="SG_25_10">#REF!</definedName>
    <definedName name="SG_25_11" localSheetId="14">#REF!</definedName>
    <definedName name="SG_25_11" localSheetId="12">#REF!</definedName>
    <definedName name="SG_25_11" localSheetId="0">#REF!</definedName>
    <definedName name="SG_25_11">#REF!</definedName>
    <definedName name="SG_25_12" localSheetId="14">#REF!</definedName>
    <definedName name="SG_25_12" localSheetId="12">#REF!</definedName>
    <definedName name="SG_25_12" localSheetId="0">#REF!</definedName>
    <definedName name="SG_25_12">#REF!</definedName>
    <definedName name="SG_25_13" localSheetId="14">#REF!</definedName>
    <definedName name="SG_25_13" localSheetId="12">#REF!</definedName>
    <definedName name="SG_25_13" localSheetId="0">#REF!</definedName>
    <definedName name="SG_25_13">#REF!</definedName>
    <definedName name="SG_25_14" localSheetId="14">#REF!</definedName>
    <definedName name="SG_25_14" localSheetId="12">#REF!</definedName>
    <definedName name="SG_25_14" localSheetId="0">#REF!</definedName>
    <definedName name="SG_25_14">#REF!</definedName>
    <definedName name="SG_25_15" localSheetId="14">#REF!</definedName>
    <definedName name="SG_25_15" localSheetId="12">#REF!</definedName>
    <definedName name="SG_25_15" localSheetId="0">#REF!</definedName>
    <definedName name="SG_25_15">#REF!</definedName>
    <definedName name="SG_25_16" localSheetId="14">#REF!</definedName>
    <definedName name="SG_25_16" localSheetId="12">#REF!</definedName>
    <definedName name="SG_25_16" localSheetId="0">#REF!</definedName>
    <definedName name="SG_25_16">#REF!</definedName>
    <definedName name="SG_25_17" localSheetId="14">#REF!</definedName>
    <definedName name="SG_25_17" localSheetId="12">#REF!</definedName>
    <definedName name="SG_25_17" localSheetId="0">#REF!</definedName>
    <definedName name="SG_25_17">#REF!</definedName>
    <definedName name="SG_25_18" localSheetId="14">#REF!</definedName>
    <definedName name="SG_25_18" localSheetId="12">#REF!</definedName>
    <definedName name="SG_25_18" localSheetId="0">#REF!</definedName>
    <definedName name="SG_25_18">#REF!</definedName>
    <definedName name="SG_25_19" localSheetId="14">#REF!</definedName>
    <definedName name="SG_25_19" localSheetId="12">#REF!</definedName>
    <definedName name="SG_25_19" localSheetId="0">#REF!</definedName>
    <definedName name="SG_25_19">#REF!</definedName>
    <definedName name="SG_25_20" localSheetId="14">#REF!</definedName>
    <definedName name="SG_25_20" localSheetId="12">#REF!</definedName>
    <definedName name="SG_25_20" localSheetId="0">#REF!</definedName>
    <definedName name="SG_25_20">#REF!</definedName>
    <definedName name="SG_25_21" localSheetId="14">#REF!</definedName>
    <definedName name="SG_25_21" localSheetId="12">#REF!</definedName>
    <definedName name="SG_25_21" localSheetId="0">#REF!</definedName>
    <definedName name="SG_25_21">#REF!</definedName>
    <definedName name="SG_25_22" localSheetId="14">#REF!</definedName>
    <definedName name="SG_25_22" localSheetId="12">#REF!</definedName>
    <definedName name="SG_25_22" localSheetId="0">#REF!</definedName>
    <definedName name="SG_25_22">#REF!</definedName>
    <definedName name="SG_25_23" localSheetId="14">#REF!</definedName>
    <definedName name="SG_25_23" localSheetId="12">#REF!</definedName>
    <definedName name="SG_25_23" localSheetId="0">#REF!</definedName>
    <definedName name="SG_25_23">#REF!</definedName>
    <definedName name="SG_25_24" localSheetId="14">#REF!</definedName>
    <definedName name="SG_25_24" localSheetId="12">#REF!</definedName>
    <definedName name="SG_25_24" localSheetId="0">#REF!</definedName>
    <definedName name="SG_25_24">#REF!</definedName>
    <definedName name="SG_25_25" localSheetId="14">#REF!</definedName>
    <definedName name="SG_25_25" localSheetId="12">#REF!</definedName>
    <definedName name="SG_25_25" localSheetId="0">#REF!</definedName>
    <definedName name="SG_25_25">#REF!</definedName>
    <definedName name="sinal" localSheetId="14">#REF!</definedName>
    <definedName name="sinal" localSheetId="12">#REF!</definedName>
    <definedName name="sinal" localSheetId="0">#REF!</definedName>
    <definedName name="sinal">#REF!</definedName>
    <definedName name="SINALI" localSheetId="14">#REF!</definedName>
    <definedName name="SINALI" localSheetId="12">#REF!</definedName>
    <definedName name="SINALI" localSheetId="0">#REF!</definedName>
    <definedName name="SINALI">#REF!</definedName>
    <definedName name="sinaliz_vert" localSheetId="14">#REF!</definedName>
    <definedName name="sinaliz_vert" localSheetId="12">#REF!</definedName>
    <definedName name="sinaliz_vert" localSheetId="0">#REF!</definedName>
    <definedName name="sinaliz_vert">#REF!</definedName>
    <definedName name="SM" localSheetId="14">#REF!</definedName>
    <definedName name="SM" localSheetId="12">#REF!</definedName>
    <definedName name="SM" localSheetId="0">#REF!</definedName>
    <definedName name="SM">#REF!</definedName>
    <definedName name="Sorriso" localSheetId="14">#REF!</definedName>
    <definedName name="Sorriso" localSheetId="12">#REF!</definedName>
    <definedName name="Sorriso" localSheetId="0">#REF!</definedName>
    <definedName name="Sorriso">#REF!</definedName>
    <definedName name="SS" localSheetId="6" hidden="1">{#N/A,#N/A,FALSE,"MO (2)"}</definedName>
    <definedName name="SS" localSheetId="5" hidden="1">{#N/A,#N/A,FALSE,"MO (2)"}</definedName>
    <definedName name="SS" localSheetId="12" hidden="1">{#N/A,#N/A,FALSE,"MO (2)"}</definedName>
    <definedName name="SS" hidden="1">{#N/A,#N/A,FALSE,"MO (2)"}</definedName>
    <definedName name="SS_1" localSheetId="6" hidden="1">{#N/A,#N/A,FALSE,"MO (2)"}</definedName>
    <definedName name="SS_1" localSheetId="5" hidden="1">{#N/A,#N/A,FALSE,"MO (2)"}</definedName>
    <definedName name="SS_1" localSheetId="12" hidden="1">{#N/A,#N/A,FALSE,"MO (2)"}</definedName>
    <definedName name="SS_1" hidden="1">{#N/A,#N/A,FALSE,"MO (2)"}</definedName>
    <definedName name="SSS" localSheetId="6" hidden="1">{#N/A,#N/A,FALSE,"MO (2)"}</definedName>
    <definedName name="SSS" localSheetId="5" hidden="1">{#N/A,#N/A,FALSE,"MO (2)"}</definedName>
    <definedName name="SSS" localSheetId="12" hidden="1">{#N/A,#N/A,FALSE,"MO (2)"}</definedName>
    <definedName name="SSS" hidden="1">{#N/A,#N/A,FALSE,"MO (2)"}</definedName>
    <definedName name="SSS_1" localSheetId="6" hidden="1">{#N/A,#N/A,FALSE,"MO (2)"}</definedName>
    <definedName name="SSS_1" localSheetId="5" hidden="1">{#N/A,#N/A,FALSE,"MO (2)"}</definedName>
    <definedName name="SSS_1" localSheetId="12" hidden="1">{#N/A,#N/A,FALSE,"MO (2)"}</definedName>
    <definedName name="SSS_1" hidden="1">{#N/A,#N/A,FALSE,"MO (2)"}</definedName>
    <definedName name="subtrec" localSheetId="14">#REF!</definedName>
    <definedName name="subtrec" localSheetId="12">#REF!</definedName>
    <definedName name="subtrec" localSheetId="0">#REF!</definedName>
    <definedName name="subtrec">#REF!</definedName>
    <definedName name="subtrech" localSheetId="14">#REF!</definedName>
    <definedName name="subtrech" localSheetId="12">#REF!</definedName>
    <definedName name="subtrech" localSheetId="0">#REF!</definedName>
    <definedName name="subtrech">#REF!</definedName>
    <definedName name="T" localSheetId="14">#REF!</definedName>
    <definedName name="T" localSheetId="12">#REF!</definedName>
    <definedName name="T" localSheetId="0">#REF!</definedName>
    <definedName name="T">#REF!</definedName>
    <definedName name="tabela" localSheetId="14">#REF!</definedName>
    <definedName name="tabela" localSheetId="12">#REF!</definedName>
    <definedName name="tabela" localSheetId="0">#REF!</definedName>
    <definedName name="tabela">#REF!</definedName>
    <definedName name="tabela_de_mão_de_obra">[2]RELATÓRIO!$A$2:$C$16</definedName>
    <definedName name="tabela_de_materiais">[2]RELATÓRIO!$A$1:$D$188</definedName>
    <definedName name="TABELA1" localSheetId="14">#REF!</definedName>
    <definedName name="TABELA1" localSheetId="12">#REF!</definedName>
    <definedName name="TABELA1" localSheetId="0">#REF!</definedName>
    <definedName name="TABELA1">#REF!</definedName>
    <definedName name="tachinhas" localSheetId="14">#REF!</definedName>
    <definedName name="tachinhas" localSheetId="12">#REF!</definedName>
    <definedName name="tachinhas" localSheetId="0">#REF!</definedName>
    <definedName name="tachinhas">#REF!</definedName>
    <definedName name="tachões" localSheetId="14">#REF!</definedName>
    <definedName name="tachões" localSheetId="12">#REF!</definedName>
    <definedName name="tachões" localSheetId="0">#REF!</definedName>
    <definedName name="tachões">#REF!</definedName>
    <definedName name="Tanque_lavar_roupa" localSheetId="14">#REF!</definedName>
    <definedName name="Tanque_lavar_roupa" localSheetId="12">#REF!</definedName>
    <definedName name="Tanque_lavar_roupa" localSheetId="0">#REF!</definedName>
    <definedName name="Tanque_lavar_roupa">#REF!</definedName>
    <definedName name="Tanque_premoldado" localSheetId="14">#REF!</definedName>
    <definedName name="Tanque_premoldado" localSheetId="12">#REF!</definedName>
    <definedName name="Tanque_premoldado" localSheetId="0">#REF!</definedName>
    <definedName name="Tanque_premoldado">#REF!</definedName>
    <definedName name="taxa_cap" localSheetId="14">#REF!</definedName>
    <definedName name="taxa_cap" localSheetId="12">#REF!</definedName>
    <definedName name="taxa_cap" localSheetId="0">#REF!</definedName>
    <definedName name="taxa_cap">#REF!</definedName>
    <definedName name="TCC4T" localSheetId="14">#REF!</definedName>
    <definedName name="TCC4T" localSheetId="12">#REF!</definedName>
    <definedName name="TCC4T" localSheetId="0">#REF!</definedName>
    <definedName name="TCC4T">#REF!</definedName>
    <definedName name="TEA" localSheetId="14">#REF!</definedName>
    <definedName name="TEA" localSheetId="12">#REF!</definedName>
    <definedName name="TEA" localSheetId="0">#REF!</definedName>
    <definedName name="TEA">#REF!</definedName>
    <definedName name="ter" localSheetId="14">#REF!</definedName>
    <definedName name="ter" localSheetId="12">#REF!</definedName>
    <definedName name="ter" localSheetId="0">#REF!</definedName>
    <definedName name="ter">#REF!</definedName>
    <definedName name="terra" localSheetId="14">#REF!</definedName>
    <definedName name="terra" localSheetId="12">#REF!</definedName>
    <definedName name="terra" localSheetId="0">#REF!</definedName>
    <definedName name="terra">#REF!</definedName>
    <definedName name="Terra2" localSheetId="14">#REF!</definedName>
    <definedName name="Terra2" localSheetId="12">#REF!</definedName>
    <definedName name="Terra2" localSheetId="0">#REF!</definedName>
    <definedName name="Terra2">#REF!</definedName>
    <definedName name="teste" localSheetId="14">#REF!</definedName>
    <definedName name="teste" localSheetId="12">#REF!</definedName>
    <definedName name="teste" localSheetId="0">#REF!</definedName>
    <definedName name="teste">#REF!</definedName>
    <definedName name="teste1" localSheetId="14">#REF!</definedName>
    <definedName name="teste1" localSheetId="12">#REF!</definedName>
    <definedName name="teste1" localSheetId="0">#REF!</definedName>
    <definedName name="teste1">#REF!</definedName>
    <definedName name="teste2" localSheetId="14">#REF!</definedName>
    <definedName name="teste2" localSheetId="12">#REF!</definedName>
    <definedName name="teste2" localSheetId="0">#REF!</definedName>
    <definedName name="teste2">#REF!</definedName>
    <definedName name="teste3" localSheetId="14">#REF!</definedName>
    <definedName name="teste3" localSheetId="12">#REF!</definedName>
    <definedName name="teste3" localSheetId="0">#REF!</definedName>
    <definedName name="teste3">#REF!</definedName>
    <definedName name="_xlnm.Print_Titles" localSheetId="15">'ACADEMIA DA 3 IDADE '!$2:$12</definedName>
    <definedName name="_xlnm.Print_Titles" localSheetId="14">'COMP. ACAD CEF'!$2:$11</definedName>
    <definedName name="_xlnm.Print_Titles" localSheetId="10">'COMP. ELETRICO '!$3:$11</definedName>
    <definedName name="_xlnm.Print_Titles" localSheetId="9">'COMP. HIDRO'!$4:$13</definedName>
    <definedName name="_xlnm.Print_Titles" localSheetId="19">'COMP. INC'!$5:$14</definedName>
    <definedName name="_xlnm.Print_Titles" localSheetId="18">'COMP. IP'!$5:$14</definedName>
    <definedName name="_xlnm.Print_Titles" localSheetId="17">'COMP. LOG'!$5:$14</definedName>
    <definedName name="_xlnm.Print_Titles" localSheetId="11">'COMP. PAISAGISMO'!$2:$11</definedName>
    <definedName name="_xlnm.Print_Titles" localSheetId="16">'COMP. SPDA '!$5:$14</definedName>
    <definedName name="_xlnm.Print_Titles" localSheetId="7">'COMPOSIÇÃO CIVIL'!$2:$11</definedName>
    <definedName name="_xlnm.Print_Titles" localSheetId="8">'COMPOSIÇÃO ESTRUTURAL'!$2:$11</definedName>
    <definedName name="_xlnm.Print_Titles" localSheetId="21">'CRONOGRAMA PLE'!$2:$13</definedName>
    <definedName name="_xlnm.Print_Titles" localSheetId="2">'DECL. DE RESP.'!$2:$5</definedName>
    <definedName name="_xlnm.Print_Titles" localSheetId="6">'M.C PISO'!$2:$9</definedName>
    <definedName name="_xlnm.Print_Titles" localSheetId="20">'MEM. DE CALCULO'!$2:$14</definedName>
    <definedName name="_xlnm.Print_Titles" localSheetId="4">'ORÇAMENTO '!$4:$13</definedName>
    <definedName name="_xlnm.Print_Titles" localSheetId="13">'PLAYGROUND '!$2:$12</definedName>
    <definedName name="_xlnm.Print_Titles" localSheetId="12">'PLAYGROUND  (2)'!$2:$11</definedName>
    <definedName name="_xlnm.Print_Titles" localSheetId="3">RESUMO!$2:$6</definedName>
    <definedName name="_xlnm.Print_Titles" localSheetId="0">'RESUMO (2)'!$2:$6</definedName>
    <definedName name="tmat" localSheetId="14">[2]RELATÓRIO!#REF!</definedName>
    <definedName name="tmat" localSheetId="12">[2]RELATÓRIO!#REF!</definedName>
    <definedName name="tmat" localSheetId="0">[2]RELATÓRIO!#REF!</definedName>
    <definedName name="tmat">[2]RELATÓRIO!#REF!</definedName>
    <definedName name="TOTAL" localSheetId="14">#REF!</definedName>
    <definedName name="TOTAL" localSheetId="12">#REF!</definedName>
    <definedName name="TOTAL" localSheetId="0">#REF!</definedName>
    <definedName name="TOTAL">#REF!</definedName>
    <definedName name="TOTAL_GERAL" localSheetId="14">#REF!</definedName>
    <definedName name="TOTAL_GERAL" localSheetId="12">#REF!</definedName>
    <definedName name="TOTAL_GERAL" localSheetId="0">#REF!</definedName>
    <definedName name="TOTAL_GERAL">#REF!</definedName>
    <definedName name="TOTAL_RESUMO" localSheetId="14">#REF!</definedName>
    <definedName name="TOTAL_RESUMO" localSheetId="12">#REF!</definedName>
    <definedName name="TOTAL_RESUMO" localSheetId="0">#REF!</definedName>
    <definedName name="TOTAL_RESUMO">#REF!</definedName>
    <definedName name="totee_3" localSheetId="14">#REF!</definedName>
    <definedName name="totee_3" localSheetId="12">#REF!</definedName>
    <definedName name="totee_3" localSheetId="0">#REF!</definedName>
    <definedName name="totee_3">#REF!</definedName>
    <definedName name="totee1" localSheetId="14">#REF!</definedName>
    <definedName name="totee1" localSheetId="12">#REF!</definedName>
    <definedName name="totee1" localSheetId="0">#REF!</definedName>
    <definedName name="totee1">#REF!</definedName>
    <definedName name="totee2" localSheetId="14">#REF!</definedName>
    <definedName name="totee2" localSheetId="12">#REF!</definedName>
    <definedName name="totee2" localSheetId="0">#REF!</definedName>
    <definedName name="totee2">#REF!</definedName>
    <definedName name="TOTMAT_EE1" localSheetId="14">#REF!</definedName>
    <definedName name="TOTMAT_EE1" localSheetId="12">#REF!</definedName>
    <definedName name="TOTMAT_EE1" localSheetId="0">#REF!</definedName>
    <definedName name="TOTMAT_EE1">#REF!</definedName>
    <definedName name="TOTMAT_EE2" localSheetId="14">#REF!</definedName>
    <definedName name="TOTMAT_EE2" localSheetId="12">#REF!</definedName>
    <definedName name="TOTMAT_EE2" localSheetId="0">#REF!</definedName>
    <definedName name="TOTMAT_EE2">#REF!</definedName>
    <definedName name="TOTMAT_EE3" localSheetId="14">#REF!</definedName>
    <definedName name="TOTMAT_EE3" localSheetId="12">#REF!</definedName>
    <definedName name="TOTMAT_EE3" localSheetId="0">#REF!</definedName>
    <definedName name="TOTMAT_EE3">#REF!</definedName>
    <definedName name="TOTSER_EE1" localSheetId="14">#REF!</definedName>
    <definedName name="TOTSER_EE1" localSheetId="12">#REF!</definedName>
    <definedName name="TOTSER_EE1" localSheetId="0">#REF!</definedName>
    <definedName name="TOTSER_EE1">#REF!</definedName>
    <definedName name="TOTSER_EE2" localSheetId="14">#REF!</definedName>
    <definedName name="TOTSER_EE2" localSheetId="12">#REF!</definedName>
    <definedName name="TOTSER_EE2" localSheetId="0">#REF!</definedName>
    <definedName name="TOTSER_EE2">#REF!</definedName>
    <definedName name="TOTSER_EE3" localSheetId="14">#REF!</definedName>
    <definedName name="TOTSER_EE3" localSheetId="12">#REF!</definedName>
    <definedName name="TOTSER_EE3" localSheetId="0">#REF!</definedName>
    <definedName name="TOTSER_EE3">#REF!</definedName>
    <definedName name="TRÂNS_SEG_EMISS2" localSheetId="14">#REF!</definedName>
    <definedName name="TRÂNS_SEG_EMISS2" localSheetId="12">#REF!</definedName>
    <definedName name="TRÂNS_SEG_EMISS2" localSheetId="0">#REF!</definedName>
    <definedName name="TRÂNS_SEG_EMISS2">#REF!</definedName>
    <definedName name="TRÂNS_SEG_EMISS3" localSheetId="14">#REF!</definedName>
    <definedName name="TRÂNS_SEG_EMISS3" localSheetId="12">#REF!</definedName>
    <definedName name="TRÂNS_SEG_EMISS3" localSheetId="0">#REF!</definedName>
    <definedName name="TRÂNS_SEG_EMISS3">#REF!</definedName>
    <definedName name="TRÂNS_SEGU" localSheetId="14">#REF!</definedName>
    <definedName name="TRÂNS_SEGU" localSheetId="12">#REF!</definedName>
    <definedName name="TRÂNS_SEGU" localSheetId="0">#REF!</definedName>
    <definedName name="TRÂNS_SEGU">#REF!</definedName>
    <definedName name="TRÂNS_SEGURANÇA" localSheetId="14">#REF!</definedName>
    <definedName name="TRÂNS_SEGURANÇA" localSheetId="12">#REF!</definedName>
    <definedName name="TRÂNS_SEGURANÇA" localSheetId="0">#REF!</definedName>
    <definedName name="TRÂNS_SEGURANÇA">#REF!</definedName>
    <definedName name="transp_massa" localSheetId="14">#REF!</definedName>
    <definedName name="transp_massa" localSheetId="12">#REF!</definedName>
    <definedName name="transp_massa" localSheetId="0">#REF!</definedName>
    <definedName name="transp_massa">#REF!</definedName>
    <definedName name="Transportes">[27]Serviços!$A$3:$F$1403</definedName>
    <definedName name="TRAV_EMISS3_S" localSheetId="14">#REF!</definedName>
    <definedName name="TRAV_EMISS3_S" localSheetId="12">#REF!</definedName>
    <definedName name="TRAV_EMISS3_S" localSheetId="0">#REF!</definedName>
    <definedName name="TRAV_EMISS3_S">#REF!</definedName>
    <definedName name="trec" localSheetId="14">#REF!</definedName>
    <definedName name="trec" localSheetId="12">#REF!</definedName>
    <definedName name="trec" localSheetId="0">#REF!</definedName>
    <definedName name="trec">#REF!</definedName>
    <definedName name="trech" localSheetId="14">#REF!</definedName>
    <definedName name="trech" localSheetId="12">#REF!</definedName>
    <definedName name="trech" localSheetId="0">#REF!</definedName>
    <definedName name="trech">#REF!</definedName>
    <definedName name="TRECHO">'[8]DADOS DE ENTRADA CONCORRÊNCIA'!$B$16</definedName>
    <definedName name="TRECHO1">'[8]DADOS DE ENTRADA CONCORRÊNCIA'!$B$23</definedName>
    <definedName name="TRECHOA" localSheetId="14">#REF!</definedName>
    <definedName name="TRECHOA" localSheetId="12">#REF!</definedName>
    <definedName name="TRECHOA" localSheetId="0">#REF!</definedName>
    <definedName name="TRECHOA">#REF!</definedName>
    <definedName name="ts" localSheetId="14">[2]RELATÓRIO!#REF!</definedName>
    <definedName name="ts" localSheetId="12">[2]RELATÓRIO!#REF!</definedName>
    <definedName name="ts" localSheetId="0">[2]RELATÓRIO!#REF!</definedName>
    <definedName name="ts">[2]RELATÓRIO!#REF!</definedName>
    <definedName name="TSD" localSheetId="14">#REF!</definedName>
    <definedName name="TSD" localSheetId="12">#REF!</definedName>
    <definedName name="TSD" localSheetId="0">#REF!</definedName>
    <definedName name="TSD">#REF!</definedName>
    <definedName name="tsd.a" localSheetId="14">[12]TSD!#REF!</definedName>
    <definedName name="tsd.a" localSheetId="12">[12]TSD!#REF!</definedName>
    <definedName name="tsd.a" localSheetId="0">[12]TSD!#REF!</definedName>
    <definedName name="tsd.a">[12]TSD!#REF!</definedName>
    <definedName name="TSs" localSheetId="14">#REF!</definedName>
    <definedName name="TSs" localSheetId="12">#REF!</definedName>
    <definedName name="TSs" localSheetId="0">#REF!</definedName>
    <definedName name="TSs">#REF!</definedName>
    <definedName name="tss.a" localSheetId="14">[12]TSD!#REF!</definedName>
    <definedName name="tss.a" localSheetId="12">[12]TSD!#REF!</definedName>
    <definedName name="tss.a" localSheetId="0">[12]TSD!#REF!</definedName>
    <definedName name="tss.a">[12]TSD!#REF!</definedName>
    <definedName name="ttra" localSheetId="14">[2]RELATÓRIO!#REF!</definedName>
    <definedName name="ttra" localSheetId="12">[2]RELATÓRIO!#REF!</definedName>
    <definedName name="ttra" localSheetId="0">[2]RELATÓRIO!#REF!</definedName>
    <definedName name="ttra">[2]RELATÓRIO!#REF!</definedName>
    <definedName name="TUBO" localSheetId="14">#REF!</definedName>
    <definedName name="TUBO" localSheetId="12">#REF!</definedName>
    <definedName name="TUBO" localSheetId="0">#REF!</definedName>
    <definedName name="TUBO">#REF!</definedName>
    <definedName name="TUBOA" localSheetId="14">#REF!</definedName>
    <definedName name="TUBOA" localSheetId="12">#REF!</definedName>
    <definedName name="TUBOA" localSheetId="0">#REF!</definedName>
    <definedName name="TUBOA">#REF!</definedName>
    <definedName name="TUNNELLINER">'[8]QUADRO 08 - COMPOSIÇÕES'!$H$569</definedName>
    <definedName name="vala.ca" localSheetId="14">#REF!</definedName>
    <definedName name="vala.ca" localSheetId="12">#REF!</definedName>
    <definedName name="vala.ca" localSheetId="0">#REF!</definedName>
    <definedName name="vala.ca">#REF!</definedName>
    <definedName name="VAVRC" localSheetId="14">#REF!</definedName>
    <definedName name="VAVRC" localSheetId="12">#REF!</definedName>
    <definedName name="VAVRC" localSheetId="0">#REF!</definedName>
    <definedName name="VAVRC">#REF!</definedName>
    <definedName name="Verga" localSheetId="14">#REF!</definedName>
    <definedName name="Verga" localSheetId="12">#REF!</definedName>
    <definedName name="Verga" localSheetId="0">#REF!</definedName>
    <definedName name="Verga">#REF!</definedName>
    <definedName name="Vilmar12" localSheetId="14">#REF!</definedName>
    <definedName name="Vilmar12" localSheetId="12">#REF!</definedName>
    <definedName name="Vilmar12" localSheetId="0">#REF!</definedName>
    <definedName name="Vilmar12">#REF!</definedName>
    <definedName name="VOL_MASSA" localSheetId="14">#REF!</definedName>
    <definedName name="VOL_MASSA" localSheetId="12">#REF!</definedName>
    <definedName name="VOL_MASSA" localSheetId="0">#REF!</definedName>
    <definedName name="VOL_MASSA">#REF!</definedName>
    <definedName name="volsubl" localSheetId="14">#REF!</definedName>
    <definedName name="volsubl" localSheetId="12">#REF!</definedName>
    <definedName name="volsubl" localSheetId="0">#REF!</definedName>
    <definedName name="volsubl">#REF!</definedName>
    <definedName name="vvv" localSheetId="6" hidden="1">{#N/A,#N/A,FALSE,"MO (2)"}</definedName>
    <definedName name="vvv" localSheetId="5" hidden="1">{#N/A,#N/A,FALSE,"MO (2)"}</definedName>
    <definedName name="vvv" localSheetId="12" hidden="1">{#N/A,#N/A,FALSE,"MO (2)"}</definedName>
    <definedName name="vvv" hidden="1">{#N/A,#N/A,FALSE,"MO (2)"}</definedName>
    <definedName name="vvv_1" localSheetId="6" hidden="1">{#N/A,#N/A,FALSE,"MO (2)"}</definedName>
    <definedName name="vvv_1" localSheetId="5" hidden="1">{#N/A,#N/A,FALSE,"MO (2)"}</definedName>
    <definedName name="vvv_1" localSheetId="12" hidden="1">{#N/A,#N/A,FALSE,"MO (2)"}</definedName>
    <definedName name="vvv_1" hidden="1">{#N/A,#N/A,FALSE,"MO (2)"}</definedName>
    <definedName name="WEN" localSheetId="14">#REF!</definedName>
    <definedName name="WEN" localSheetId="12">#REF!</definedName>
    <definedName name="WEN" localSheetId="0">#REF!</definedName>
    <definedName name="WEN">#REF!</definedName>
    <definedName name="wrn.mo2." localSheetId="6" hidden="1">{#N/A,#N/A,FALSE,"MO (2)"}</definedName>
    <definedName name="wrn.mo2." localSheetId="5" hidden="1">{#N/A,#N/A,FALSE,"MO (2)"}</definedName>
    <definedName name="wrn.mo2." localSheetId="12" hidden="1">{#N/A,#N/A,FALSE,"MO (2)"}</definedName>
    <definedName name="wrn.mo2." hidden="1">{#N/A,#N/A,FALSE,"MO (2)"}</definedName>
    <definedName name="wrn.mo2._1" localSheetId="6" hidden="1">{#N/A,#N/A,FALSE,"MO (2)"}</definedName>
    <definedName name="wrn.mo2._1" localSheetId="5" hidden="1">{#N/A,#N/A,FALSE,"MO (2)"}</definedName>
    <definedName name="wrn.mo2._1" localSheetId="12" hidden="1">{#N/A,#N/A,FALSE,"MO (2)"}</definedName>
    <definedName name="wrn.mo2._1" hidden="1">{#N/A,#N/A,FALSE,"MO (2)"}</definedName>
    <definedName name="wrn.Orçamento." localSheetId="12" hidden="1">{#N/A,#N/A,FALSE,"Planilha";#N/A,#N/A,FALSE,"Resumo";#N/A,#N/A,FALSE,"Fisico";#N/A,#N/A,FALSE,"Financeiro";#N/A,#N/A,FALSE,"Financeiro"}</definedName>
    <definedName name="wrn.Orçamento." hidden="1">{#N/A,#N/A,FALSE,"Planilha";#N/A,#N/A,FALSE,"Resumo";#N/A,#N/A,FALSE,"Fisico";#N/A,#N/A,FALSE,"Financeiro";#N/A,#N/A,FALSE,"Financeiro"}</definedName>
    <definedName name="wrn.relext." localSheetId="6" hidden="1">{#N/A,#N/A,TRUE,"Plan1"}</definedName>
    <definedName name="wrn.relext." localSheetId="5" hidden="1">{#N/A,#N/A,TRUE,"Plan1"}</definedName>
    <definedName name="wrn.relext." localSheetId="12" hidden="1">{#N/A,#N/A,TRUE,"Plan1"}</definedName>
    <definedName name="wrn.relext." hidden="1">{#N/A,#N/A,TRUE,"Plan1"}</definedName>
    <definedName name="wrn.relext._1" localSheetId="6" hidden="1">{#N/A,#N/A,TRUE,"Plan1"}</definedName>
    <definedName name="wrn.relext._1" localSheetId="5" hidden="1">{#N/A,#N/A,TRUE,"Plan1"}</definedName>
    <definedName name="wrn.relext._1" localSheetId="12" hidden="1">{#N/A,#N/A,TRUE,"Plan1"}</definedName>
    <definedName name="wrn.relext._1" hidden="1">{#N/A,#N/A,TRUE,"Plan1"}</definedName>
    <definedName name="z" localSheetId="6" hidden="1">{#N/A,#N/A,FALSE,"MO (2)"}</definedName>
    <definedName name="z" localSheetId="5" hidden="1">{#N/A,#N/A,FALSE,"MO (2)"}</definedName>
    <definedName name="z" localSheetId="12" hidden="1">{#N/A,#N/A,FALSE,"MO (2)"}</definedName>
    <definedName name="z" hidden="1">{#N/A,#N/A,FALSE,"MO (2)"}</definedName>
    <definedName name="z_1" localSheetId="6" hidden="1">{#N/A,#N/A,FALSE,"MO (2)"}</definedName>
    <definedName name="z_1" localSheetId="5" hidden="1">{#N/A,#N/A,FALSE,"MO (2)"}</definedName>
    <definedName name="z_1" localSheetId="12" hidden="1">{#N/A,#N/A,FALSE,"MO (2)"}</definedName>
    <definedName name="z_1" hidden="1">{#N/A,#N/A,FALSE,"MO (2)"}</definedName>
    <definedName name="zaza" localSheetId="6" hidden="1">{#N/A,#N/A,FALSE,"MO (2)"}</definedName>
    <definedName name="zaza" localSheetId="5" hidden="1">{#N/A,#N/A,FALSE,"MO (2)"}</definedName>
    <definedName name="zaza" localSheetId="12" hidden="1">{#N/A,#N/A,FALSE,"MO (2)"}</definedName>
    <definedName name="zaza" hidden="1">{#N/A,#N/A,FALSE,"MO (2)"}</definedName>
    <definedName name="zaza_1" localSheetId="6" hidden="1">{#N/A,#N/A,FALSE,"MO (2)"}</definedName>
    <definedName name="zaza_1" localSheetId="5" hidden="1">{#N/A,#N/A,FALSE,"MO (2)"}</definedName>
    <definedName name="zaza_1" localSheetId="12" hidden="1">{#N/A,#N/A,FALSE,"MO (2)"}</definedName>
    <definedName name="zaza_1" hidden="1">{#N/A,#N/A,FALSE,"MO (2)"}</definedName>
    <definedName name="zenil" localSheetId="14">#REF!</definedName>
    <definedName name="zenil" localSheetId="12">#REF!</definedName>
    <definedName name="zenil" localSheetId="0">#REF!</definedName>
    <definedName name="zenil">#REF!</definedName>
  </definedNames>
  <calcPr calcId="152511"/>
</workbook>
</file>

<file path=xl/calcChain.xml><?xml version="1.0" encoding="utf-8"?>
<calcChain xmlns="http://schemas.openxmlformats.org/spreadsheetml/2006/main">
  <c r="D13" i="33" l="1"/>
  <c r="B45" i="43" l="1"/>
  <c r="B44" i="43"/>
  <c r="B43" i="43"/>
  <c r="B42" i="43"/>
  <c r="B41" i="43"/>
  <c r="B40" i="43"/>
  <c r="B39" i="43"/>
  <c r="B38" i="43"/>
  <c r="B37" i="43"/>
  <c r="B36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C9" i="43"/>
  <c r="C8" i="43"/>
  <c r="B11" i="43" s="1"/>
  <c r="E4" i="43"/>
  <c r="E3" i="43"/>
  <c r="D380" i="24" l="1"/>
  <c r="D373" i="24"/>
  <c r="D352" i="24"/>
  <c r="D332" i="24"/>
  <c r="D310" i="24"/>
  <c r="D303" i="24"/>
  <c r="G284" i="24"/>
  <c r="D284" i="24"/>
  <c r="B284" i="24"/>
  <c r="G283" i="24"/>
  <c r="F283" i="24"/>
  <c r="E283" i="24"/>
  <c r="D283" i="24"/>
  <c r="C283" i="24"/>
  <c r="B283" i="24"/>
  <c r="G282" i="24"/>
  <c r="F282" i="24"/>
  <c r="E282" i="24"/>
  <c r="D282" i="24"/>
  <c r="D285" i="24" s="1"/>
  <c r="C282" i="24"/>
  <c r="B282" i="24"/>
  <c r="D278" i="24"/>
  <c r="D261" i="24"/>
  <c r="D254" i="24"/>
  <c r="D247" i="24"/>
  <c r="D226" i="24"/>
  <c r="G223" i="24" s="1"/>
  <c r="C226" i="24"/>
  <c r="D134" i="24"/>
  <c r="D127" i="24"/>
  <c r="D102" i="24"/>
  <c r="D95" i="24"/>
  <c r="D70" i="24"/>
  <c r="D63" i="24"/>
  <c r="D17" i="41" l="1"/>
  <c r="C17" i="41"/>
  <c r="D16" i="41"/>
  <c r="C16" i="41"/>
  <c r="C13" i="41" s="1"/>
  <c r="D20" i="41"/>
  <c r="C20" i="41"/>
  <c r="D19" i="41"/>
  <c r="C19" i="41"/>
  <c r="D30" i="41"/>
  <c r="C30" i="41"/>
  <c r="D29" i="41"/>
  <c r="C29" i="41"/>
  <c r="D27" i="41"/>
  <c r="C27" i="41"/>
  <c r="D26" i="41"/>
  <c r="C26" i="41"/>
  <c r="C23" i="41" s="1"/>
  <c r="D36" i="41"/>
  <c r="C36" i="41"/>
  <c r="C33" i="41" s="1"/>
  <c r="D37" i="41"/>
  <c r="C37" i="41"/>
  <c r="D40" i="41"/>
  <c r="C40" i="41"/>
  <c r="D39" i="41"/>
  <c r="C39" i="41"/>
  <c r="D148" i="41"/>
  <c r="C148" i="41"/>
  <c r="D147" i="41"/>
  <c r="C147" i="41"/>
  <c r="D145" i="41"/>
  <c r="C145" i="41"/>
  <c r="D144" i="41"/>
  <c r="C144" i="41"/>
  <c r="C141" i="41" s="1"/>
  <c r="D46" i="41"/>
  <c r="C46" i="41"/>
  <c r="C43" i="41" s="1"/>
  <c r="D47" i="41"/>
  <c r="C47" i="41"/>
  <c r="D50" i="41"/>
  <c r="C50" i="41"/>
  <c r="D49" i="41"/>
  <c r="C49" i="41"/>
  <c r="D57" i="41"/>
  <c r="C57" i="41"/>
  <c r="D60" i="41"/>
  <c r="C60" i="41"/>
  <c r="D59" i="41"/>
  <c r="C59" i="41"/>
  <c r="D68" i="41"/>
  <c r="F56" i="41" s="1"/>
  <c r="G56" i="41" s="1"/>
  <c r="D56" i="41"/>
  <c r="C56" i="41"/>
  <c r="C53" i="41" s="1"/>
  <c r="E145" i="41"/>
  <c r="D131" i="41" l="1"/>
  <c r="C131" i="41"/>
  <c r="D130" i="41"/>
  <c r="C130" i="41"/>
  <c r="D128" i="41"/>
  <c r="C128" i="41"/>
  <c r="D121" i="41"/>
  <c r="C121" i="41"/>
  <c r="D120" i="41"/>
  <c r="C120" i="41"/>
  <c r="D118" i="41"/>
  <c r="C118" i="41"/>
  <c r="D117" i="41"/>
  <c r="C117" i="41"/>
  <c r="C114" i="41" s="1"/>
  <c r="D111" i="41"/>
  <c r="C111" i="41"/>
  <c r="D110" i="41"/>
  <c r="C110" i="41"/>
  <c r="D108" i="41"/>
  <c r="C108" i="41"/>
  <c r="D107" i="41"/>
  <c r="C107" i="41"/>
  <c r="C104" i="41" s="1"/>
  <c r="D139" i="41"/>
  <c r="F127" i="41" s="1"/>
  <c r="G127" i="41" s="1"/>
  <c r="D127" i="41"/>
  <c r="C127" i="41"/>
  <c r="C124" i="41" s="1"/>
  <c r="E118" i="41"/>
  <c r="E108" i="41"/>
  <c r="D76" i="41"/>
  <c r="C76" i="41"/>
  <c r="B85" i="41" s="1"/>
  <c r="D75" i="41"/>
  <c r="C75" i="41"/>
  <c r="B84" i="41" s="1"/>
  <c r="D74" i="41"/>
  <c r="C74" i="41"/>
  <c r="B83" i="41" s="1"/>
  <c r="D73" i="41"/>
  <c r="C73" i="41"/>
  <c r="C70" i="41" s="1"/>
  <c r="E85" i="41"/>
  <c r="E84" i="41"/>
  <c r="E74" i="41"/>
  <c r="E76" i="41" s="1"/>
  <c r="D93" i="41"/>
  <c r="C93" i="41"/>
  <c r="B102" i="41" s="1"/>
  <c r="D92" i="41"/>
  <c r="C92" i="41"/>
  <c r="B101" i="41" s="1"/>
  <c r="D91" i="41"/>
  <c r="C91" i="41"/>
  <c r="B100" i="41" s="1"/>
  <c r="D90" i="41"/>
  <c r="C90" i="41"/>
  <c r="C87" i="41" s="1"/>
  <c r="E102" i="41"/>
  <c r="E101" i="41"/>
  <c r="E91" i="41"/>
  <c r="E93" i="41" s="1"/>
  <c r="E75" i="41" l="1"/>
  <c r="E92" i="41"/>
  <c r="C8" i="41" l="1"/>
  <c r="C7" i="41"/>
  <c r="D3" i="41"/>
  <c r="F16" i="33" l="1"/>
  <c r="D8" i="40" l="1"/>
  <c r="D7" i="40"/>
  <c r="J44" i="40"/>
  <c r="F49" i="40"/>
  <c r="E49" i="40"/>
  <c r="F48" i="40"/>
  <c r="E48" i="40"/>
  <c r="F47" i="40"/>
  <c r="E47" i="40"/>
  <c r="K12" i="40"/>
  <c r="D182" i="32" l="1"/>
  <c r="K28" i="37" l="1"/>
  <c r="D17" i="37"/>
  <c r="D15" i="37"/>
  <c r="K15" i="37"/>
  <c r="D393" i="24" l="1"/>
  <c r="D397" i="24"/>
  <c r="L11" i="39" l="1"/>
  <c r="L12" i="39" s="1"/>
  <c r="C55" i="38" l="1"/>
  <c r="C53" i="38"/>
  <c r="C51" i="38"/>
  <c r="C49" i="38"/>
  <c r="C47" i="38"/>
  <c r="C45" i="38"/>
  <c r="C43" i="38"/>
  <c r="C41" i="38"/>
  <c r="C39" i="38"/>
  <c r="C37" i="38"/>
  <c r="C35" i="38"/>
  <c r="C33" i="38"/>
  <c r="C31" i="38"/>
  <c r="C29" i="38"/>
  <c r="C27" i="38"/>
  <c r="C25" i="38"/>
  <c r="C23" i="38"/>
  <c r="C21" i="38"/>
  <c r="C19" i="38"/>
  <c r="C17" i="38"/>
  <c r="C15" i="38"/>
  <c r="I26" i="24" l="1"/>
  <c r="I27" i="24"/>
  <c r="I28" i="24"/>
  <c r="I42" i="24"/>
  <c r="I43" i="24"/>
  <c r="I44" i="24"/>
  <c r="I60" i="24"/>
  <c r="I61" i="24"/>
  <c r="I62" i="24"/>
  <c r="I67" i="24"/>
  <c r="I68" i="24"/>
  <c r="I69" i="24"/>
  <c r="I92" i="24"/>
  <c r="I93" i="24"/>
  <c r="I94" i="24"/>
  <c r="I99" i="24"/>
  <c r="I100" i="24"/>
  <c r="I101" i="24"/>
  <c r="I106" i="24"/>
  <c r="I107" i="24"/>
  <c r="I108" i="24"/>
  <c r="I131" i="24"/>
  <c r="I132" i="24"/>
  <c r="I133" i="24"/>
  <c r="I138" i="24"/>
  <c r="I139" i="24"/>
  <c r="I140" i="24"/>
  <c r="I157" i="24"/>
  <c r="I158" i="24"/>
  <c r="I159" i="24"/>
  <c r="I244" i="24"/>
  <c r="I245" i="24"/>
  <c r="I246" i="24"/>
  <c r="I251" i="24"/>
  <c r="I252" i="24"/>
  <c r="I253" i="24"/>
  <c r="I258" i="24"/>
  <c r="I259" i="24"/>
  <c r="I260" i="24"/>
  <c r="I275" i="24"/>
  <c r="I276" i="24"/>
  <c r="I277" i="24"/>
  <c r="I282" i="24"/>
  <c r="I283" i="24"/>
  <c r="I284" i="24"/>
  <c r="I300" i="24"/>
  <c r="I301" i="24"/>
  <c r="I302" i="24"/>
  <c r="I307" i="24"/>
  <c r="I308" i="24"/>
  <c r="I309" i="24"/>
  <c r="I314" i="24"/>
  <c r="I315" i="24"/>
  <c r="I316" i="24"/>
  <c r="I329" i="24"/>
  <c r="I330" i="24"/>
  <c r="I331" i="24"/>
  <c r="I349" i="24"/>
  <c r="I350" i="24"/>
  <c r="I351" i="24"/>
  <c r="I370" i="24"/>
  <c r="I371" i="24"/>
  <c r="I372" i="24"/>
  <c r="I377" i="24"/>
  <c r="I378" i="24"/>
  <c r="I379" i="24"/>
  <c r="I405" i="24"/>
  <c r="I406" i="24"/>
  <c r="I407" i="24"/>
  <c r="I412" i="24"/>
  <c r="I413" i="24"/>
  <c r="I414" i="24"/>
  <c r="I471" i="24"/>
  <c r="I472" i="24"/>
  <c r="I473" i="24"/>
  <c r="I487" i="24"/>
  <c r="I488" i="24"/>
  <c r="I489" i="24"/>
  <c r="I502" i="24"/>
  <c r="I503" i="24"/>
  <c r="I504" i="24"/>
  <c r="I517" i="24"/>
  <c r="I518" i="24"/>
  <c r="I519" i="24"/>
  <c r="D292" i="25"/>
  <c r="B556" i="24" l="1"/>
  <c r="I556" i="24" s="1"/>
  <c r="C556" i="24"/>
  <c r="D556" i="24"/>
  <c r="E556" i="24"/>
  <c r="F556" i="24"/>
  <c r="G556" i="24"/>
  <c r="D738" i="32" l="1"/>
  <c r="D731" i="32"/>
  <c r="D705" i="32"/>
  <c r="D698" i="32"/>
  <c r="D691" i="32"/>
  <c r="D684" i="32"/>
  <c r="D660" i="32"/>
  <c r="D653" i="32"/>
  <c r="D646" i="32"/>
  <c r="D639" i="32"/>
  <c r="D632" i="32"/>
  <c r="D625" i="32"/>
  <c r="D618" i="32"/>
  <c r="D611" i="32"/>
  <c r="D604" i="32"/>
  <c r="D597" i="32"/>
  <c r="D590" i="32"/>
  <c r="D583" i="32"/>
  <c r="D576" i="32"/>
  <c r="D490" i="32"/>
  <c r="D464" i="32"/>
  <c r="D439" i="32"/>
  <c r="D395" i="32"/>
  <c r="D388" i="32"/>
  <c r="D381" i="32"/>
  <c r="D374" i="32"/>
  <c r="D367" i="32"/>
  <c r="D360" i="32"/>
  <c r="D353" i="32"/>
  <c r="D346" i="32"/>
  <c r="D339" i="32"/>
  <c r="D332" i="32"/>
  <c r="D325" i="32"/>
  <c r="D318" i="32"/>
  <c r="D311" i="32"/>
  <c r="D270" i="32"/>
  <c r="D215" i="32"/>
  <c r="D200" i="32"/>
  <c r="D161" i="32"/>
  <c r="D145" i="32"/>
  <c r="D88" i="32"/>
  <c r="D72" i="32"/>
  <c r="D57" i="32"/>
  <c r="D371" i="25"/>
  <c r="D1432" i="25"/>
  <c r="D1395" i="25"/>
  <c r="D1379" i="25"/>
  <c r="D1343" i="25"/>
  <c r="D1306" i="25"/>
  <c r="D1270" i="25"/>
  <c r="D1238" i="25"/>
  <c r="D1201" i="25"/>
  <c r="D1165" i="25"/>
  <c r="D1144" i="25"/>
  <c r="D1108" i="25"/>
  <c r="D1071" i="25"/>
  <c r="D1035" i="25"/>
  <c r="D998" i="25"/>
  <c r="D965" i="25"/>
  <c r="D929" i="25"/>
  <c r="D892" i="25"/>
  <c r="D855" i="25"/>
  <c r="D818" i="25"/>
  <c r="D798" i="25"/>
  <c r="D762" i="25"/>
  <c r="D726" i="25"/>
  <c r="D690" i="25"/>
  <c r="D653" i="25"/>
  <c r="D617" i="25"/>
  <c r="D585" i="25"/>
  <c r="D548" i="25"/>
  <c r="D511" i="25"/>
  <c r="D495" i="25"/>
  <c r="D479" i="25"/>
  <c r="D454" i="25"/>
  <c r="D438" i="25"/>
  <c r="D423" i="25"/>
  <c r="D406" i="25"/>
  <c r="D390" i="25"/>
  <c r="D374" i="25"/>
  <c r="D341" i="25"/>
  <c r="D325" i="25"/>
  <c r="D309" i="25"/>
  <c r="D293" i="25"/>
  <c r="D277" i="25"/>
  <c r="D260" i="25"/>
  <c r="D213" i="25"/>
  <c r="D197" i="25"/>
  <c r="D172" i="25"/>
  <c r="D156" i="25"/>
  <c r="D140" i="25"/>
  <c r="D124" i="25"/>
  <c r="D108" i="25"/>
  <c r="D92" i="25"/>
  <c r="D75" i="25"/>
  <c r="D46" i="25"/>
  <c r="D30" i="25"/>
  <c r="C645" i="24"/>
  <c r="C644" i="24"/>
  <c r="C643" i="24"/>
  <c r="B645" i="24"/>
  <c r="B644" i="24"/>
  <c r="G645" i="24"/>
  <c r="G644" i="24"/>
  <c r="F645" i="24"/>
  <c r="F644" i="24"/>
  <c r="E645" i="24"/>
  <c r="E644" i="24"/>
  <c r="D645" i="24"/>
  <c r="D644" i="24"/>
  <c r="G643" i="24"/>
  <c r="F643" i="24"/>
  <c r="E643" i="24"/>
  <c r="D643" i="24"/>
  <c r="B643" i="24"/>
  <c r="D639" i="24"/>
  <c r="G610" i="24"/>
  <c r="F610" i="24"/>
  <c r="E610" i="24"/>
  <c r="G609" i="24"/>
  <c r="F609" i="24"/>
  <c r="E609" i="24"/>
  <c r="G608" i="24"/>
  <c r="F608" i="24"/>
  <c r="E608" i="24"/>
  <c r="G584" i="24"/>
  <c r="F584" i="24"/>
  <c r="E584" i="24"/>
  <c r="G583" i="24"/>
  <c r="F583" i="24"/>
  <c r="E583" i="24"/>
  <c r="G582" i="24"/>
  <c r="F582" i="24"/>
  <c r="E582" i="24"/>
  <c r="D610" i="24"/>
  <c r="C610" i="24"/>
  <c r="B610" i="24"/>
  <c r="D609" i="24"/>
  <c r="C609" i="24"/>
  <c r="B609" i="24"/>
  <c r="D608" i="24"/>
  <c r="C608" i="24"/>
  <c r="B608" i="24"/>
  <c r="C584" i="24"/>
  <c r="B584" i="24"/>
  <c r="C583" i="24"/>
  <c r="B583" i="24"/>
  <c r="C582" i="24"/>
  <c r="B582" i="24"/>
  <c r="D584" i="24"/>
  <c r="D583" i="24"/>
  <c r="D582" i="24"/>
  <c r="D474" i="24"/>
  <c r="D617" i="24"/>
  <c r="D591" i="24"/>
  <c r="D563" i="24"/>
  <c r="D520" i="24"/>
  <c r="D505" i="24"/>
  <c r="D490" i="24"/>
  <c r="D415" i="24"/>
  <c r="D408" i="24"/>
  <c r="D317" i="24"/>
  <c r="D160" i="24"/>
  <c r="D141" i="24"/>
  <c r="D109" i="24"/>
  <c r="D77" i="24"/>
  <c r="D45" i="24"/>
  <c r="D29" i="24"/>
  <c r="D646" i="24" l="1"/>
  <c r="AF56" i="38" l="1"/>
  <c r="D9" i="38"/>
  <c r="D8" i="38"/>
  <c r="AF27" i="38" l="1"/>
  <c r="AF35" i="38"/>
  <c r="AF43" i="38"/>
  <c r="AF51" i="38"/>
  <c r="AF19" i="38" l="1"/>
  <c r="AF49" i="38"/>
  <c r="AF41" i="38"/>
  <c r="AF33" i="38"/>
  <c r="AF25" i="38"/>
  <c r="AF55" i="38"/>
  <c r="AF47" i="38"/>
  <c r="AF39" i="38"/>
  <c r="AF31" i="38"/>
  <c r="AF23" i="38"/>
  <c r="AF53" i="38"/>
  <c r="AF45" i="38"/>
  <c r="AF37" i="38"/>
  <c r="AF29" i="38"/>
  <c r="AF21" i="38"/>
  <c r="K24" i="37" l="1"/>
  <c r="D18" i="37" s="1"/>
  <c r="K21" i="37"/>
  <c r="D16" i="37" s="1"/>
  <c r="B3" i="37"/>
  <c r="B2" i="37"/>
  <c r="D19" i="37" l="1"/>
  <c r="D20" i="37" s="1"/>
  <c r="K31" i="37" s="1"/>
  <c r="I7" i="37" s="1"/>
  <c r="D862" i="24" l="1"/>
  <c r="C862" i="24"/>
  <c r="D861" i="24"/>
  <c r="C861" i="24"/>
  <c r="D859" i="24"/>
  <c r="C859" i="24"/>
  <c r="D853" i="24"/>
  <c r="C853" i="24"/>
  <c r="D852" i="24"/>
  <c r="C852" i="24"/>
  <c r="D850" i="24"/>
  <c r="C850" i="24"/>
  <c r="D844" i="24"/>
  <c r="C844" i="24"/>
  <c r="D843" i="24"/>
  <c r="C843" i="24"/>
  <c r="D841" i="24"/>
  <c r="C841" i="24"/>
  <c r="D835" i="24"/>
  <c r="C835" i="24"/>
  <c r="D834" i="24"/>
  <c r="C834" i="24"/>
  <c r="D832" i="24"/>
  <c r="C832" i="24"/>
  <c r="D826" i="24"/>
  <c r="C826" i="24"/>
  <c r="D825" i="24"/>
  <c r="C825" i="24"/>
  <c r="D823" i="24"/>
  <c r="C823" i="24"/>
  <c r="D817" i="24"/>
  <c r="C817" i="24"/>
  <c r="D816" i="24"/>
  <c r="C816" i="24"/>
  <c r="D814" i="24"/>
  <c r="C814" i="24"/>
  <c r="D808" i="24"/>
  <c r="C808" i="24"/>
  <c r="D807" i="24"/>
  <c r="C807" i="24"/>
  <c r="D805" i="24"/>
  <c r="C805" i="24"/>
  <c r="D799" i="24"/>
  <c r="C799" i="24"/>
  <c r="D798" i="24"/>
  <c r="C798" i="24"/>
  <c r="D796" i="24"/>
  <c r="C796" i="24"/>
  <c r="D790" i="24"/>
  <c r="C790" i="24"/>
  <c r="D789" i="24"/>
  <c r="C789" i="24"/>
  <c r="D787" i="24"/>
  <c r="C787" i="24"/>
  <c r="D781" i="24"/>
  <c r="C781" i="24"/>
  <c r="D780" i="24"/>
  <c r="C780" i="24"/>
  <c r="D778" i="24"/>
  <c r="C778" i="24"/>
  <c r="D772" i="24"/>
  <c r="C772" i="24"/>
  <c r="D771" i="24"/>
  <c r="C771" i="24"/>
  <c r="D769" i="24"/>
  <c r="C769" i="24"/>
  <c r="D763" i="24"/>
  <c r="C763" i="24"/>
  <c r="D762" i="24"/>
  <c r="C762" i="24"/>
  <c r="D760" i="24"/>
  <c r="C760" i="24"/>
  <c r="D51" i="25" l="1"/>
  <c r="G48" i="25" s="1"/>
  <c r="C51" i="25"/>
  <c r="D753" i="32" l="1"/>
  <c r="C753" i="32"/>
  <c r="D752" i="32"/>
  <c r="C752" i="32"/>
  <c r="D754" i="32"/>
  <c r="C754" i="32"/>
  <c r="G749" i="32"/>
  <c r="D757" i="32"/>
  <c r="C757" i="32"/>
  <c r="D755" i="32"/>
  <c r="C755" i="32"/>
  <c r="D754" i="24"/>
  <c r="C754" i="24"/>
  <c r="D753" i="24"/>
  <c r="C753" i="24"/>
  <c r="D751" i="24"/>
  <c r="C751" i="24"/>
  <c r="D745" i="24"/>
  <c r="C745" i="24"/>
  <c r="D744" i="24"/>
  <c r="C744" i="24"/>
  <c r="D742" i="24"/>
  <c r="C742" i="24"/>
  <c r="D736" i="24"/>
  <c r="C736" i="24"/>
  <c r="D735" i="24"/>
  <c r="C735" i="24"/>
  <c r="D733" i="24"/>
  <c r="C733" i="24"/>
  <c r="D727" i="24"/>
  <c r="C727" i="24"/>
  <c r="D726" i="24"/>
  <c r="C726" i="24"/>
  <c r="D724" i="24"/>
  <c r="C724" i="24"/>
  <c r="D718" i="24"/>
  <c r="C718" i="24"/>
  <c r="D717" i="24"/>
  <c r="C717" i="24"/>
  <c r="D715" i="24"/>
  <c r="C715" i="24"/>
  <c r="D709" i="24"/>
  <c r="C709" i="24"/>
  <c r="D708" i="24"/>
  <c r="C708" i="24"/>
  <c r="D706" i="24"/>
  <c r="C706" i="24"/>
  <c r="D700" i="24"/>
  <c r="C700" i="24"/>
  <c r="D699" i="24"/>
  <c r="C699" i="24"/>
  <c r="D697" i="24"/>
  <c r="C697" i="24"/>
  <c r="G434" i="32" l="1"/>
  <c r="B554" i="24" l="1"/>
  <c r="I554" i="24" s="1"/>
  <c r="C554" i="24"/>
  <c r="D554" i="24"/>
  <c r="E554" i="24"/>
  <c r="F554" i="24"/>
  <c r="G554" i="24"/>
  <c r="F213" i="30" l="1"/>
  <c r="F196" i="30"/>
  <c r="F179" i="30"/>
  <c r="F162" i="30"/>
  <c r="F145" i="30"/>
  <c r="F128" i="30"/>
  <c r="F111" i="30"/>
  <c r="F93" i="30"/>
  <c r="F76" i="30"/>
  <c r="F58" i="30"/>
  <c r="F40" i="30"/>
  <c r="C213" i="30"/>
  <c r="D245" i="32" l="1"/>
  <c r="D240" i="32"/>
  <c r="D250" i="32" s="1"/>
  <c r="G235" i="32"/>
  <c r="G240" i="32" s="1"/>
  <c r="G245" i="32" s="1"/>
  <c r="G250" i="32" s="1"/>
  <c r="F235" i="32"/>
  <c r="F240" i="32" s="1"/>
  <c r="F245" i="32" s="1"/>
  <c r="F250" i="32" s="1"/>
  <c r="E235" i="32"/>
  <c r="E240" i="32" s="1"/>
  <c r="E245" i="32" s="1"/>
  <c r="E250" i="32" s="1"/>
  <c r="C235" i="32"/>
  <c r="C240" i="32" s="1"/>
  <c r="C245" i="32" s="1"/>
  <c r="C250" i="32" s="1"/>
  <c r="B235" i="32"/>
  <c r="B240" i="32" s="1"/>
  <c r="B245" i="32" s="1"/>
  <c r="B250" i="32" s="1"/>
  <c r="F1400" i="25"/>
  <c r="D555" i="24" l="1"/>
  <c r="G555" i="24"/>
  <c r="F555" i="24"/>
  <c r="E555" i="24"/>
  <c r="C555" i="24"/>
  <c r="B555" i="24"/>
  <c r="I555" i="24" s="1"/>
  <c r="D653" i="24" l="1"/>
  <c r="D691" i="24" l="1"/>
  <c r="C691" i="24"/>
  <c r="D690" i="24"/>
  <c r="C690" i="24"/>
  <c r="D688" i="24"/>
  <c r="C688" i="24"/>
  <c r="D687" i="24"/>
  <c r="C687" i="24"/>
  <c r="D686" i="24"/>
  <c r="C686" i="24"/>
  <c r="D685" i="24"/>
  <c r="C685" i="24"/>
  <c r="D684" i="24"/>
  <c r="C684" i="24"/>
  <c r="D683" i="24"/>
  <c r="C683" i="24"/>
  <c r="F26" i="41" l="1"/>
  <c r="G26" i="41" s="1"/>
  <c r="F46" i="41"/>
  <c r="G46" i="41" s="1"/>
  <c r="F226" i="24"/>
  <c r="G226" i="24" s="1"/>
  <c r="F36" i="41"/>
  <c r="G36" i="41" s="1"/>
  <c r="F117" i="41"/>
  <c r="G117" i="41" s="1"/>
  <c r="F144" i="41" l="1"/>
  <c r="G144" i="41" s="1"/>
  <c r="F73" i="41"/>
  <c r="G73" i="41" s="1"/>
  <c r="F76" i="41"/>
  <c r="G76" i="41" s="1"/>
  <c r="F93" i="41"/>
  <c r="G93" i="41" s="1"/>
  <c r="F107" i="41"/>
  <c r="G107" i="41" s="1"/>
  <c r="F90" i="41"/>
  <c r="G90" i="41" s="1"/>
  <c r="F16" i="41"/>
  <c r="G16" i="41" s="1"/>
  <c r="F91" i="41"/>
  <c r="G91" i="41" s="1"/>
  <c r="F74" i="41"/>
  <c r="G74" i="41" s="1"/>
  <c r="F29" i="41"/>
  <c r="G29" i="41" s="1"/>
  <c r="F147" i="41"/>
  <c r="G147" i="41" s="1"/>
  <c r="F49" i="41"/>
  <c r="G49" i="41" s="1"/>
  <c r="F19" i="41"/>
  <c r="G19" i="41" s="1"/>
  <c r="F39" i="41"/>
  <c r="G39" i="41" s="1"/>
  <c r="F59" i="41"/>
  <c r="G59" i="41" s="1"/>
  <c r="F130" i="41"/>
  <c r="G130" i="41" s="1"/>
  <c r="F120" i="41"/>
  <c r="G120" i="41" s="1"/>
  <c r="F110" i="41"/>
  <c r="G110" i="41" s="1"/>
  <c r="F37" i="41"/>
  <c r="G37" i="41" s="1"/>
  <c r="F27" i="41"/>
  <c r="G27" i="41" s="1"/>
  <c r="F47" i="41"/>
  <c r="G47" i="41" s="1"/>
  <c r="F57" i="41"/>
  <c r="G57" i="41" s="1"/>
  <c r="F17" i="41"/>
  <c r="G17" i="41" s="1"/>
  <c r="F145" i="41"/>
  <c r="G145" i="41" s="1"/>
  <c r="F108" i="41"/>
  <c r="G108" i="41" s="1"/>
  <c r="F128" i="41"/>
  <c r="G128" i="41" s="1"/>
  <c r="F118" i="41"/>
  <c r="G118" i="41" s="1"/>
  <c r="F92" i="41"/>
  <c r="G92" i="41" s="1"/>
  <c r="F75" i="41"/>
  <c r="G75" i="41" s="1"/>
  <c r="F30" i="41"/>
  <c r="G30" i="41" s="1"/>
  <c r="F148" i="41"/>
  <c r="G148" i="41" s="1"/>
  <c r="F50" i="41"/>
  <c r="G50" i="41" s="1"/>
  <c r="F20" i="41"/>
  <c r="G20" i="41" s="1"/>
  <c r="F40" i="41"/>
  <c r="G40" i="41" s="1"/>
  <c r="F60" i="41"/>
  <c r="G60" i="41" s="1"/>
  <c r="F131" i="41"/>
  <c r="G131" i="41" s="1"/>
  <c r="F121" i="41"/>
  <c r="G121" i="41" s="1"/>
  <c r="F111" i="41"/>
  <c r="G111" i="41" s="1"/>
  <c r="F753" i="32"/>
  <c r="G753" i="32" s="1"/>
  <c r="F393" i="24"/>
  <c r="F51" i="25"/>
  <c r="F754" i="32"/>
  <c r="G754" i="32" s="1"/>
  <c r="F752" i="32"/>
  <c r="G752" i="32" s="1"/>
  <c r="F755" i="32"/>
  <c r="G755" i="32" s="1"/>
  <c r="F769" i="24"/>
  <c r="G769" i="24" s="1"/>
  <c r="F859" i="24"/>
  <c r="G859" i="24" s="1"/>
  <c r="F796" i="24"/>
  <c r="G796" i="24" s="1"/>
  <c r="F832" i="24"/>
  <c r="G832" i="24" s="1"/>
  <c r="F780" i="24"/>
  <c r="G780" i="24" s="1"/>
  <c r="F861" i="24"/>
  <c r="G861" i="24" s="1"/>
  <c r="F807" i="24"/>
  <c r="G807" i="24" s="1"/>
  <c r="F834" i="24"/>
  <c r="G834" i="24" s="1"/>
  <c r="F825" i="24"/>
  <c r="G825" i="24" s="1"/>
  <c r="F771" i="24"/>
  <c r="G771" i="24" s="1"/>
  <c r="F843" i="24"/>
  <c r="G843" i="24" s="1"/>
  <c r="F852" i="24"/>
  <c r="G852" i="24" s="1"/>
  <c r="F798" i="24"/>
  <c r="G798" i="24" s="1"/>
  <c r="F816" i="24"/>
  <c r="G816" i="24" s="1"/>
  <c r="F789" i="24"/>
  <c r="G789" i="24" s="1"/>
  <c r="F762" i="24"/>
  <c r="G762" i="24" s="1"/>
  <c r="F823" i="24"/>
  <c r="G823" i="24" s="1"/>
  <c r="F787" i="24"/>
  <c r="G787" i="24" s="1"/>
  <c r="F850" i="24"/>
  <c r="G850" i="24" s="1"/>
  <c r="F841" i="24"/>
  <c r="G841" i="24" s="1"/>
  <c r="F778" i="24"/>
  <c r="G778" i="24" s="1"/>
  <c r="F805" i="24"/>
  <c r="G805" i="24" s="1"/>
  <c r="F760" i="24"/>
  <c r="G760" i="24" s="1"/>
  <c r="F814" i="24"/>
  <c r="G814" i="24" s="1"/>
  <c r="F853" i="24"/>
  <c r="G853" i="24" s="1"/>
  <c r="F826" i="24"/>
  <c r="G826" i="24" s="1"/>
  <c r="F799" i="24"/>
  <c r="G799" i="24" s="1"/>
  <c r="F772" i="24"/>
  <c r="G772" i="24" s="1"/>
  <c r="F817" i="24"/>
  <c r="G817" i="24" s="1"/>
  <c r="F763" i="24"/>
  <c r="G763" i="24" s="1"/>
  <c r="F844" i="24"/>
  <c r="G844" i="24" s="1"/>
  <c r="F790" i="24"/>
  <c r="G790" i="24" s="1"/>
  <c r="F781" i="24"/>
  <c r="G781" i="24" s="1"/>
  <c r="F808" i="24"/>
  <c r="G808" i="24" s="1"/>
  <c r="F862" i="24"/>
  <c r="G862" i="24" s="1"/>
  <c r="F835" i="24"/>
  <c r="G835" i="24" s="1"/>
  <c r="F757" i="32"/>
  <c r="G757" i="32" s="1"/>
  <c r="F733" i="24"/>
  <c r="G733" i="24" s="1"/>
  <c r="F751" i="24"/>
  <c r="G751" i="24" s="1"/>
  <c r="F715" i="24"/>
  <c r="G715" i="24" s="1"/>
  <c r="F742" i="24"/>
  <c r="G742" i="24" s="1"/>
  <c r="F718" i="24"/>
  <c r="G718" i="24" s="1"/>
  <c r="F709" i="24"/>
  <c r="G709" i="24" s="1"/>
  <c r="F700" i="24"/>
  <c r="G700" i="24" s="1"/>
  <c r="F754" i="24"/>
  <c r="G754" i="24" s="1"/>
  <c r="F745" i="24"/>
  <c r="G745" i="24" s="1"/>
  <c r="F736" i="24"/>
  <c r="G736" i="24" s="1"/>
  <c r="F727" i="24"/>
  <c r="G727" i="24" s="1"/>
  <c r="F724" i="24"/>
  <c r="G724" i="24" s="1"/>
  <c r="F735" i="24"/>
  <c r="G735" i="24" s="1"/>
  <c r="F726" i="24"/>
  <c r="G726" i="24" s="1"/>
  <c r="F717" i="24"/>
  <c r="G717" i="24" s="1"/>
  <c r="F708" i="24"/>
  <c r="G708" i="24" s="1"/>
  <c r="F744" i="24"/>
  <c r="G744" i="24" s="1"/>
  <c r="F699" i="24"/>
  <c r="G699" i="24" s="1"/>
  <c r="F753" i="24"/>
  <c r="G753" i="24" s="1"/>
  <c r="F697" i="24"/>
  <c r="G697" i="24" s="1"/>
  <c r="F706" i="24"/>
  <c r="G706" i="24" s="1"/>
  <c r="F690" i="24"/>
  <c r="G690" i="24" s="1"/>
  <c r="F684" i="24"/>
  <c r="G684" i="24" s="1"/>
  <c r="F688" i="24"/>
  <c r="G688" i="24" s="1"/>
  <c r="F685" i="24"/>
  <c r="G685" i="24" s="1"/>
  <c r="F687" i="24"/>
  <c r="G687" i="24" s="1"/>
  <c r="F691" i="24"/>
  <c r="G691" i="24" s="1"/>
  <c r="F686" i="24"/>
  <c r="G686" i="24" s="1"/>
  <c r="F683" i="24"/>
  <c r="G683" i="24" s="1"/>
  <c r="G122" i="41" l="1"/>
  <c r="H114" i="41" s="1"/>
  <c r="G112" i="41"/>
  <c r="H104" i="41" s="1"/>
  <c r="G31" i="41"/>
  <c r="H23" i="41" s="1"/>
  <c r="G149" i="41"/>
  <c r="H141" i="41" s="1"/>
  <c r="G21" i="41"/>
  <c r="H13" i="41" s="1"/>
  <c r="G41" i="41"/>
  <c r="H33" i="41" s="1"/>
  <c r="G77" i="41"/>
  <c r="H70" i="41" s="1"/>
  <c r="G94" i="41"/>
  <c r="H87" i="41" s="1"/>
  <c r="G51" i="41"/>
  <c r="H43" i="41" s="1"/>
  <c r="G132" i="41"/>
  <c r="H124" i="41" s="1"/>
  <c r="G61" i="41"/>
  <c r="H53" i="41" s="1"/>
  <c r="G758" i="32"/>
  <c r="H749" i="32" s="1"/>
  <c r="G791" i="24"/>
  <c r="H784" i="24" s="1"/>
  <c r="G836" i="24"/>
  <c r="H829" i="24" s="1"/>
  <c r="G782" i="24"/>
  <c r="H775" i="24" s="1"/>
  <c r="G827" i="24"/>
  <c r="H820" i="24" s="1"/>
  <c r="G800" i="24"/>
  <c r="H793" i="24" s="1"/>
  <c r="G845" i="24"/>
  <c r="H838" i="24" s="1"/>
  <c r="G863" i="24"/>
  <c r="H856" i="24" s="1"/>
  <c r="G809" i="24"/>
  <c r="H802" i="24" s="1"/>
  <c r="G764" i="24"/>
  <c r="H757" i="24" s="1"/>
  <c r="G854" i="24"/>
  <c r="H847" i="24" s="1"/>
  <c r="G818" i="24"/>
  <c r="H811" i="24" s="1"/>
  <c r="G773" i="24"/>
  <c r="H766" i="24" s="1"/>
  <c r="G728" i="24"/>
  <c r="H721" i="24" s="1"/>
  <c r="G746" i="24"/>
  <c r="H739" i="24" s="1"/>
  <c r="G710" i="24"/>
  <c r="H703" i="24" s="1"/>
  <c r="G719" i="24"/>
  <c r="H712" i="24" s="1"/>
  <c r="G755" i="24"/>
  <c r="H748" i="24" s="1"/>
  <c r="G701" i="24"/>
  <c r="H694" i="24" s="1"/>
  <c r="G737" i="24"/>
  <c r="H730" i="24" s="1"/>
  <c r="G692" i="24"/>
  <c r="H680" i="24" s="1"/>
  <c r="B33" i="41" l="1"/>
  <c r="B43" i="41"/>
  <c r="B87" i="41"/>
  <c r="B124" i="41"/>
  <c r="B23" i="41"/>
  <c r="B114" i="41"/>
  <c r="B104" i="41"/>
  <c r="B70" i="41"/>
  <c r="B141" i="41"/>
  <c r="B53" i="41"/>
  <c r="E42" i="30" l="1"/>
  <c r="E43" i="30"/>
  <c r="F199" i="31" l="1"/>
  <c r="F156" i="31"/>
  <c r="F113" i="31"/>
  <c r="F76" i="31"/>
  <c r="F34" i="31"/>
  <c r="E26" i="30"/>
  <c r="E114" i="31" l="1"/>
  <c r="J244" i="33" l="1"/>
  <c r="B13" i="33"/>
  <c r="D244" i="32" l="1"/>
  <c r="D176" i="32"/>
  <c r="D184" i="32" s="1"/>
  <c r="D175" i="32"/>
  <c r="D183" i="32" l="1"/>
  <c r="D185" i="32" s="1"/>
  <c r="D177" i="32"/>
  <c r="F355" i="25"/>
  <c r="G355" i="25" s="1"/>
  <c r="D355" i="25"/>
  <c r="C355" i="25"/>
  <c r="F510" i="32" l="1"/>
  <c r="G510" i="32" s="1"/>
  <c r="D743" i="32"/>
  <c r="C743" i="32"/>
  <c r="F720" i="32"/>
  <c r="F719" i="32"/>
  <c r="F718" i="32"/>
  <c r="F717" i="32"/>
  <c r="F715" i="32"/>
  <c r="F714" i="32"/>
  <c r="F713" i="32"/>
  <c r="F712" i="32"/>
  <c r="F710" i="32"/>
  <c r="D720" i="32"/>
  <c r="C720" i="32"/>
  <c r="D719" i="32"/>
  <c r="C719" i="32"/>
  <c r="D718" i="32"/>
  <c r="C718" i="32"/>
  <c r="D717" i="32"/>
  <c r="C717" i="32"/>
  <c r="D715" i="32"/>
  <c r="C715" i="32"/>
  <c r="D714" i="32"/>
  <c r="C714" i="32"/>
  <c r="D713" i="32"/>
  <c r="C713" i="32"/>
  <c r="D712" i="32"/>
  <c r="C712" i="32"/>
  <c r="D710" i="32"/>
  <c r="C710" i="32"/>
  <c r="F672" i="32"/>
  <c r="F671" i="32"/>
  <c r="F670" i="32"/>
  <c r="F667" i="32"/>
  <c r="D672" i="32"/>
  <c r="C672" i="32"/>
  <c r="D671" i="32"/>
  <c r="C671" i="32"/>
  <c r="D670" i="32"/>
  <c r="C670" i="32"/>
  <c r="D667" i="32"/>
  <c r="C667" i="32"/>
  <c r="F665" i="32"/>
  <c r="D665" i="32"/>
  <c r="C665" i="32"/>
  <c r="F563" i="32"/>
  <c r="F561" i="32"/>
  <c r="F558" i="32"/>
  <c r="F554" i="32"/>
  <c r="F551" i="32"/>
  <c r="F549" i="32"/>
  <c r="F548" i="32"/>
  <c r="F547" i="32"/>
  <c r="F546" i="32"/>
  <c r="F544" i="32"/>
  <c r="F541" i="32"/>
  <c r="F540" i="32"/>
  <c r="F539" i="32"/>
  <c r="F538" i="32"/>
  <c r="F537" i="32"/>
  <c r="F535" i="32"/>
  <c r="D563" i="32"/>
  <c r="C563" i="32"/>
  <c r="D561" i="32"/>
  <c r="C561" i="32"/>
  <c r="D559" i="32"/>
  <c r="C559" i="32"/>
  <c r="D558" i="32"/>
  <c r="C558" i="32"/>
  <c r="D554" i="32"/>
  <c r="C554" i="32"/>
  <c r="D551" i="32"/>
  <c r="C551" i="32"/>
  <c r="D549" i="32"/>
  <c r="C549" i="32"/>
  <c r="D548" i="32"/>
  <c r="C548" i="32"/>
  <c r="D547" i="32"/>
  <c r="C547" i="32"/>
  <c r="D546" i="32"/>
  <c r="C546" i="32"/>
  <c r="D544" i="32"/>
  <c r="C544" i="32"/>
  <c r="D541" i="32"/>
  <c r="C541" i="32"/>
  <c r="D540" i="32"/>
  <c r="C540" i="32"/>
  <c r="D539" i="32"/>
  <c r="C539" i="32"/>
  <c r="D538" i="32"/>
  <c r="C538" i="32"/>
  <c r="D537" i="32"/>
  <c r="C537" i="32"/>
  <c r="D535" i="32"/>
  <c r="C535" i="32"/>
  <c r="F519" i="32"/>
  <c r="D519" i="32"/>
  <c r="C519" i="32"/>
  <c r="D510" i="32"/>
  <c r="C510" i="32"/>
  <c r="F495" i="32"/>
  <c r="D495" i="32"/>
  <c r="C495" i="32"/>
  <c r="F479" i="32"/>
  <c r="F469" i="32"/>
  <c r="D469" i="32"/>
  <c r="C469" i="32"/>
  <c r="F453" i="32"/>
  <c r="F445" i="32"/>
  <c r="D445" i="32"/>
  <c r="C445" i="32"/>
  <c r="F400" i="32"/>
  <c r="D400" i="32"/>
  <c r="C400" i="32"/>
  <c r="F298" i="32"/>
  <c r="F296" i="32"/>
  <c r="F293" i="32"/>
  <c r="F287" i="32"/>
  <c r="F285" i="32"/>
  <c r="F284" i="32"/>
  <c r="F283" i="32"/>
  <c r="F282" i="32"/>
  <c r="F280" i="32"/>
  <c r="F277" i="32"/>
  <c r="F275" i="32"/>
  <c r="D298" i="32"/>
  <c r="C298" i="32"/>
  <c r="D296" i="32"/>
  <c r="C296" i="32"/>
  <c r="D294" i="32"/>
  <c r="C294" i="32"/>
  <c r="D293" i="32"/>
  <c r="C293" i="32"/>
  <c r="D287" i="32"/>
  <c r="C287" i="32"/>
  <c r="D285" i="32"/>
  <c r="C285" i="32"/>
  <c r="D284" i="32"/>
  <c r="C284" i="32"/>
  <c r="D283" i="32"/>
  <c r="C283" i="32"/>
  <c r="D282" i="32"/>
  <c r="C282" i="32"/>
  <c r="D280" i="32"/>
  <c r="C280" i="32"/>
  <c r="D277" i="32"/>
  <c r="C277" i="32"/>
  <c r="D275" i="32"/>
  <c r="C275" i="32"/>
  <c r="F260" i="32" l="1"/>
  <c r="C260" i="32"/>
  <c r="D260" i="32"/>
  <c r="F205" i="32"/>
  <c r="G205" i="32" s="1"/>
  <c r="F190" i="32"/>
  <c r="G190" i="32" s="1"/>
  <c r="F134" i="32"/>
  <c r="G134" i="32" s="1"/>
  <c r="F124" i="32"/>
  <c r="G124" i="32" s="1"/>
  <c r="D124" i="32"/>
  <c r="G121" i="32" s="1"/>
  <c r="C124" i="32"/>
  <c r="C121" i="32" s="1"/>
  <c r="F104" i="32"/>
  <c r="G104" i="32" s="1"/>
  <c r="F103" i="32"/>
  <c r="G103" i="32" s="1"/>
  <c r="D104" i="32"/>
  <c r="C104" i="32"/>
  <c r="D103" i="32"/>
  <c r="G100" i="32" s="1"/>
  <c r="C103" i="32"/>
  <c r="C100" i="32" s="1"/>
  <c r="F94" i="32"/>
  <c r="G94" i="32" s="1"/>
  <c r="F93" i="32"/>
  <c r="G93" i="32" s="1"/>
  <c r="D94" i="32"/>
  <c r="C94" i="32"/>
  <c r="D93" i="32"/>
  <c r="C93" i="32"/>
  <c r="C90" i="32" s="1"/>
  <c r="F77" i="32"/>
  <c r="G77" i="32" s="1"/>
  <c r="F62" i="32"/>
  <c r="G62" i="32" s="1"/>
  <c r="F46" i="32"/>
  <c r="G46" i="32" s="1"/>
  <c r="D37" i="32"/>
  <c r="G34" i="32" s="1"/>
  <c r="C37" i="32"/>
  <c r="F28" i="32"/>
  <c r="G28" i="32" s="1"/>
  <c r="D28" i="32"/>
  <c r="G25" i="32" s="1"/>
  <c r="C28" i="32"/>
  <c r="C25" i="32" s="1"/>
  <c r="F19" i="32"/>
  <c r="G19" i="32" s="1"/>
  <c r="D19" i="32"/>
  <c r="C19" i="32"/>
  <c r="C16" i="32" s="1"/>
  <c r="G740" i="32"/>
  <c r="C740" i="32"/>
  <c r="F716" i="32"/>
  <c r="G716" i="32" s="1"/>
  <c r="F711" i="32"/>
  <c r="G711" i="32" s="1"/>
  <c r="G720" i="32"/>
  <c r="G719" i="32"/>
  <c r="G718" i="32"/>
  <c r="G717" i="32"/>
  <c r="D716" i="32"/>
  <c r="C716" i="32"/>
  <c r="B716" i="32"/>
  <c r="G715" i="32"/>
  <c r="G714" i="32"/>
  <c r="G713" i="32"/>
  <c r="G712" i="32"/>
  <c r="D711" i="32"/>
  <c r="C711" i="32"/>
  <c r="B711" i="32"/>
  <c r="G710" i="32"/>
  <c r="F673" i="32"/>
  <c r="G673" i="32" s="1"/>
  <c r="F669" i="32"/>
  <c r="G669" i="32" s="1"/>
  <c r="F668" i="32"/>
  <c r="G668" i="32" s="1"/>
  <c r="F666" i="32"/>
  <c r="G666" i="32" s="1"/>
  <c r="D673" i="32"/>
  <c r="C673" i="32"/>
  <c r="B673" i="32"/>
  <c r="G672" i="32"/>
  <c r="G671" i="32"/>
  <c r="G670" i="32"/>
  <c r="D669" i="32"/>
  <c r="C669" i="32"/>
  <c r="B669" i="32"/>
  <c r="D668" i="32"/>
  <c r="C668" i="32"/>
  <c r="B668" i="32"/>
  <c r="G667" i="32"/>
  <c r="D666" i="32"/>
  <c r="C666" i="32"/>
  <c r="B666" i="32"/>
  <c r="G665" i="32"/>
  <c r="F552" i="32"/>
  <c r="G552" i="32" s="1"/>
  <c r="F556" i="32"/>
  <c r="G556" i="32" s="1"/>
  <c r="F560" i="32"/>
  <c r="G560" i="32" s="1"/>
  <c r="F562" i="32"/>
  <c r="G562" i="32" s="1"/>
  <c r="F555" i="32"/>
  <c r="G555" i="32" s="1"/>
  <c r="F557" i="32"/>
  <c r="G557" i="32" s="1"/>
  <c r="F553" i="32"/>
  <c r="G553" i="32" s="1"/>
  <c r="F550" i="32"/>
  <c r="G550" i="32" s="1"/>
  <c r="F545" i="32"/>
  <c r="G545" i="32" s="1"/>
  <c r="F543" i="32"/>
  <c r="G543" i="32" s="1"/>
  <c r="F542" i="32"/>
  <c r="G542" i="32" s="1"/>
  <c r="F536" i="32"/>
  <c r="G536" i="32" s="1"/>
  <c r="G563" i="32"/>
  <c r="C562" i="32"/>
  <c r="B562" i="32"/>
  <c r="G561" i="32"/>
  <c r="C560" i="32"/>
  <c r="B560" i="32"/>
  <c r="G558" i="32"/>
  <c r="C557" i="32"/>
  <c r="B557" i="32"/>
  <c r="D556" i="32"/>
  <c r="C556" i="32"/>
  <c r="B556" i="32"/>
  <c r="D555" i="32"/>
  <c r="C555" i="32"/>
  <c r="B555" i="32"/>
  <c r="G554" i="32"/>
  <c r="D553" i="32"/>
  <c r="C553" i="32"/>
  <c r="B553" i="32"/>
  <c r="C552" i="32"/>
  <c r="B552" i="32"/>
  <c r="G551" i="32"/>
  <c r="C550" i="32"/>
  <c r="B550" i="32"/>
  <c r="G549" i="32"/>
  <c r="G548" i="32"/>
  <c r="G547" i="32"/>
  <c r="G546" i="32"/>
  <c r="C545" i="32"/>
  <c r="B545" i="32"/>
  <c r="G544" i="32"/>
  <c r="D543" i="32"/>
  <c r="C543" i="32"/>
  <c r="B543" i="32"/>
  <c r="D542" i="32"/>
  <c r="C542" i="32"/>
  <c r="B542" i="32"/>
  <c r="G541" i="32"/>
  <c r="G540" i="32"/>
  <c r="G539" i="32"/>
  <c r="G538" i="32"/>
  <c r="G537" i="32"/>
  <c r="D536" i="32"/>
  <c r="C536" i="32"/>
  <c r="B536" i="32"/>
  <c r="G535" i="32"/>
  <c r="E529" i="32"/>
  <c r="E528" i="32"/>
  <c r="G519" i="32"/>
  <c r="C516" i="32"/>
  <c r="C507" i="32"/>
  <c r="G495" i="32"/>
  <c r="G492" i="32"/>
  <c r="C492" i="32"/>
  <c r="G479" i="32"/>
  <c r="D479" i="32"/>
  <c r="G475" i="32" s="1"/>
  <c r="C479" i="32"/>
  <c r="C475" i="32" s="1"/>
  <c r="G469" i="32"/>
  <c r="C466" i="32"/>
  <c r="C450" i="32"/>
  <c r="G445" i="32"/>
  <c r="C442" i="32"/>
  <c r="F430" i="32"/>
  <c r="G430" i="32" s="1"/>
  <c r="G431" i="32" s="1"/>
  <c r="C430" i="32"/>
  <c r="C416" i="32" s="1"/>
  <c r="G400" i="32"/>
  <c r="C397" i="32"/>
  <c r="F288" i="32"/>
  <c r="G288" i="32" s="1"/>
  <c r="F291" i="32"/>
  <c r="G291" i="32" s="1"/>
  <c r="F295" i="32"/>
  <c r="G295" i="32" s="1"/>
  <c r="F290" i="32"/>
  <c r="G290" i="32" s="1"/>
  <c r="F292" i="32"/>
  <c r="G292" i="32" s="1"/>
  <c r="F289" i="32"/>
  <c r="G289" i="32" s="1"/>
  <c r="F286" i="32"/>
  <c r="G286" i="32" s="1"/>
  <c r="F281" i="32"/>
  <c r="G281" i="32" s="1"/>
  <c r="F279" i="32"/>
  <c r="G279" i="32" s="1"/>
  <c r="F278" i="32"/>
  <c r="G278" i="32" s="1"/>
  <c r="F276" i="32"/>
  <c r="G276" i="32" s="1"/>
  <c r="G298" i="32"/>
  <c r="C297" i="32"/>
  <c r="B297" i="32"/>
  <c r="G296" i="32"/>
  <c r="C295" i="32"/>
  <c r="B295" i="32"/>
  <c r="G293" i="32"/>
  <c r="C292" i="32"/>
  <c r="B292" i="32"/>
  <c r="D291" i="32"/>
  <c r="C291" i="32"/>
  <c r="B291" i="32"/>
  <c r="D290" i="32"/>
  <c r="C290" i="32"/>
  <c r="B290" i="32"/>
  <c r="D289" i="32"/>
  <c r="C289" i="32"/>
  <c r="B289" i="32"/>
  <c r="C288" i="32"/>
  <c r="B288" i="32"/>
  <c r="G287" i="32"/>
  <c r="C286" i="32"/>
  <c r="B286" i="32"/>
  <c r="G285" i="32"/>
  <c r="G284" i="32"/>
  <c r="G283" i="32"/>
  <c r="G282" i="32"/>
  <c r="C281" i="32"/>
  <c r="B281" i="32"/>
  <c r="G280" i="32"/>
  <c r="D279" i="32"/>
  <c r="C279" i="32"/>
  <c r="B279" i="32"/>
  <c r="D278" i="32"/>
  <c r="C278" i="32"/>
  <c r="B278" i="32"/>
  <c r="G277" i="32"/>
  <c r="D276" i="32"/>
  <c r="C276" i="32"/>
  <c r="B276" i="32"/>
  <c r="G275" i="32"/>
  <c r="D239" i="32"/>
  <c r="D249" i="32" s="1"/>
  <c r="D252" i="32" s="1"/>
  <c r="G234" i="32"/>
  <c r="G239" i="32" s="1"/>
  <c r="F234" i="32"/>
  <c r="F239" i="32" s="1"/>
  <c r="E234" i="32"/>
  <c r="E239" i="32" s="1"/>
  <c r="E249" i="32" s="1"/>
  <c r="C234" i="32"/>
  <c r="C239" i="32" s="1"/>
  <c r="B234" i="32"/>
  <c r="B239" i="32" s="1"/>
  <c r="D220" i="32"/>
  <c r="C220" i="32"/>
  <c r="C217" i="32" s="1"/>
  <c r="G217" i="32"/>
  <c r="C205" i="32"/>
  <c r="C202" i="32" s="1"/>
  <c r="G202" i="32"/>
  <c r="C190" i="32"/>
  <c r="C187" i="32" s="1"/>
  <c r="G187" i="32"/>
  <c r="D166" i="32"/>
  <c r="G163" i="32" s="1"/>
  <c r="C166" i="32"/>
  <c r="C163" i="32" s="1"/>
  <c r="F150" i="32"/>
  <c r="G150" i="32" s="1"/>
  <c r="D150" i="32"/>
  <c r="G147" i="32" s="1"/>
  <c r="C150" i="32"/>
  <c r="C147" i="32" s="1"/>
  <c r="D134" i="32"/>
  <c r="G131" i="32" s="1"/>
  <c r="C134" i="32"/>
  <c r="C131" i="32" s="1"/>
  <c r="G74" i="32"/>
  <c r="C77" i="32"/>
  <c r="C74" i="32" s="1"/>
  <c r="D62" i="32"/>
  <c r="G59" i="32" s="1"/>
  <c r="C62" i="32"/>
  <c r="C59" i="32" s="1"/>
  <c r="D46" i="32"/>
  <c r="G43" i="32" s="1"/>
  <c r="C46" i="32"/>
  <c r="C43" i="32" s="1"/>
  <c r="F297" i="32" l="1"/>
  <c r="G297" i="32" s="1"/>
  <c r="F166" i="32"/>
  <c r="G166" i="32" s="1"/>
  <c r="G249" i="32"/>
  <c r="G244" i="32"/>
  <c r="C244" i="32"/>
  <c r="C249" i="32"/>
  <c r="F244" i="32"/>
  <c r="F249" i="32"/>
  <c r="B249" i="32"/>
  <c r="B244" i="32"/>
  <c r="E244" i="32"/>
  <c r="F220" i="32" l="1"/>
  <c r="G220" i="32" s="1"/>
  <c r="C11" i="32" l="1"/>
  <c r="C10" i="32"/>
  <c r="D6" i="32"/>
  <c r="F1401" i="25"/>
  <c r="G1401" i="25" s="1"/>
  <c r="D1401" i="25"/>
  <c r="C1401" i="25"/>
  <c r="G1422" i="25"/>
  <c r="G1421" i="25"/>
  <c r="G1419" i="25"/>
  <c r="G1418" i="25"/>
  <c r="G1416" i="25"/>
  <c r="G1415" i="25"/>
  <c r="F1403" i="25"/>
  <c r="G1403" i="25" s="1"/>
  <c r="D1403" i="25"/>
  <c r="C1403" i="25"/>
  <c r="F1402" i="25"/>
  <c r="G1402" i="25" s="1"/>
  <c r="D1402" i="25"/>
  <c r="C1402" i="25"/>
  <c r="F1351" i="25"/>
  <c r="G1351" i="25" s="1"/>
  <c r="D1351" i="25"/>
  <c r="C1351" i="25"/>
  <c r="F1350" i="25"/>
  <c r="G1350" i="25" s="1"/>
  <c r="D1350" i="25"/>
  <c r="C1350" i="25"/>
  <c r="F1349" i="25"/>
  <c r="G1349" i="25" s="1"/>
  <c r="D1349" i="25"/>
  <c r="C1349" i="25"/>
  <c r="G1369" i="25"/>
  <c r="G1368" i="25"/>
  <c r="G1366" i="25"/>
  <c r="G1365" i="25"/>
  <c r="G1363" i="25"/>
  <c r="G1362" i="25"/>
  <c r="G1333" i="25"/>
  <c r="G1332" i="25"/>
  <c r="G1330" i="25"/>
  <c r="G1329" i="25"/>
  <c r="G1327" i="25"/>
  <c r="G1326" i="25"/>
  <c r="F1314" i="25"/>
  <c r="G1314" i="25" s="1"/>
  <c r="D1314" i="25"/>
  <c r="C1314" i="25"/>
  <c r="F1313" i="25"/>
  <c r="G1313" i="25" s="1"/>
  <c r="D1313" i="25"/>
  <c r="C1313" i="25"/>
  <c r="F1312" i="25"/>
  <c r="G1312" i="25" s="1"/>
  <c r="D1312" i="25"/>
  <c r="C1312" i="25"/>
  <c r="G1296" i="25"/>
  <c r="G1295" i="25"/>
  <c r="G1293" i="25"/>
  <c r="G1292" i="25"/>
  <c r="G1290" i="25"/>
  <c r="G1289" i="25"/>
  <c r="F1278" i="25"/>
  <c r="G1278" i="25" s="1"/>
  <c r="D1278" i="25"/>
  <c r="C1278" i="25"/>
  <c r="F1277" i="25"/>
  <c r="G1277" i="25" s="1"/>
  <c r="D1277" i="25"/>
  <c r="C1277" i="25"/>
  <c r="F1276" i="25"/>
  <c r="G1276" i="25" s="1"/>
  <c r="D1276" i="25"/>
  <c r="C1276" i="25"/>
  <c r="G1260" i="25"/>
  <c r="G1259" i="25"/>
  <c r="G1257" i="25"/>
  <c r="G1256" i="25"/>
  <c r="F1245" i="25"/>
  <c r="G1245" i="25" s="1"/>
  <c r="D1245" i="25"/>
  <c r="C1245" i="25"/>
  <c r="F1244" i="25"/>
  <c r="G1244" i="25" s="1"/>
  <c r="D1244" i="25"/>
  <c r="C1244" i="25"/>
  <c r="G1228" i="25"/>
  <c r="G1227" i="25"/>
  <c r="G1225" i="25"/>
  <c r="G1224" i="25"/>
  <c r="G1222" i="25"/>
  <c r="G1221" i="25"/>
  <c r="F1209" i="25"/>
  <c r="G1209" i="25" s="1"/>
  <c r="D1209" i="25"/>
  <c r="C1209" i="25"/>
  <c r="F1208" i="25"/>
  <c r="G1208" i="25" s="1"/>
  <c r="D1208" i="25"/>
  <c r="C1208" i="25"/>
  <c r="F1207" i="25"/>
  <c r="G1207" i="25" s="1"/>
  <c r="D1207" i="25"/>
  <c r="C1207" i="25"/>
  <c r="G1191" i="25"/>
  <c r="G1190" i="25"/>
  <c r="G1188" i="25"/>
  <c r="G1187" i="25"/>
  <c r="G1185" i="25"/>
  <c r="G1184" i="25"/>
  <c r="F1173" i="25"/>
  <c r="G1173" i="25" s="1"/>
  <c r="D1173" i="25"/>
  <c r="C1173" i="25"/>
  <c r="F1172" i="25"/>
  <c r="G1172" i="25" s="1"/>
  <c r="D1172" i="25"/>
  <c r="C1172" i="25"/>
  <c r="F1171" i="25"/>
  <c r="G1171" i="25" s="1"/>
  <c r="D1171" i="25"/>
  <c r="C1171" i="25"/>
  <c r="G1158" i="25"/>
  <c r="E1152" i="25" s="1"/>
  <c r="G1157" i="25"/>
  <c r="E1151" i="25" s="1"/>
  <c r="G1134" i="25"/>
  <c r="G1133" i="25"/>
  <c r="G1131" i="25"/>
  <c r="G1130" i="25"/>
  <c r="G1128" i="25"/>
  <c r="G1127" i="25"/>
  <c r="F1116" i="25"/>
  <c r="G1116" i="25" s="1"/>
  <c r="D1116" i="25"/>
  <c r="C1116" i="25"/>
  <c r="F1115" i="25"/>
  <c r="G1115" i="25" s="1"/>
  <c r="D1115" i="25"/>
  <c r="C1115" i="25"/>
  <c r="F1114" i="25"/>
  <c r="G1114" i="25" s="1"/>
  <c r="D1114" i="25"/>
  <c r="C1114" i="25"/>
  <c r="G1098" i="25"/>
  <c r="G1097" i="25"/>
  <c r="G1095" i="25"/>
  <c r="G1094" i="25"/>
  <c r="G1092" i="25"/>
  <c r="G1091" i="25"/>
  <c r="F1079" i="25"/>
  <c r="G1079" i="25" s="1"/>
  <c r="D1079" i="25"/>
  <c r="C1079" i="25"/>
  <c r="F1078" i="25"/>
  <c r="G1078" i="25" s="1"/>
  <c r="D1078" i="25"/>
  <c r="C1078" i="25"/>
  <c r="F1077" i="25"/>
  <c r="G1077" i="25" s="1"/>
  <c r="D1077" i="25"/>
  <c r="C1077" i="25"/>
  <c r="G1061" i="25"/>
  <c r="G1060" i="25"/>
  <c r="G1058" i="25"/>
  <c r="G1057" i="25"/>
  <c r="G1055" i="25"/>
  <c r="G1054" i="25"/>
  <c r="F1043" i="25"/>
  <c r="G1043" i="25" s="1"/>
  <c r="D1043" i="25"/>
  <c r="C1043" i="25"/>
  <c r="F1042" i="25"/>
  <c r="G1042" i="25" s="1"/>
  <c r="D1042" i="25"/>
  <c r="C1042" i="25"/>
  <c r="F1041" i="25"/>
  <c r="G1041" i="25" s="1"/>
  <c r="D1041" i="25"/>
  <c r="C1041" i="25"/>
  <c r="G1025" i="25"/>
  <c r="G1024" i="25"/>
  <c r="G1022" i="25"/>
  <c r="G1021" i="25"/>
  <c r="G1019" i="25"/>
  <c r="G1018" i="25"/>
  <c r="F1006" i="25"/>
  <c r="G1006" i="25" s="1"/>
  <c r="D1006" i="25"/>
  <c r="C1006" i="25"/>
  <c r="F1005" i="25"/>
  <c r="G1005" i="25" s="1"/>
  <c r="D1005" i="25"/>
  <c r="C1005" i="25"/>
  <c r="F1004" i="25"/>
  <c r="G1004" i="25" s="1"/>
  <c r="D1004" i="25"/>
  <c r="C1004" i="25"/>
  <c r="E1424" i="25" l="1"/>
  <c r="E1405" i="25" s="1"/>
  <c r="E1425" i="25"/>
  <c r="E1406" i="25" s="1"/>
  <c r="E1371" i="25"/>
  <c r="E1353" i="25" s="1"/>
  <c r="E1372" i="25"/>
  <c r="E1354" i="25" s="1"/>
  <c r="E1336" i="25"/>
  <c r="E1317" i="25" s="1"/>
  <c r="E1335" i="25"/>
  <c r="E1316" i="25" s="1"/>
  <c r="E1298" i="25"/>
  <c r="E1280" i="25" s="1"/>
  <c r="E1262" i="25"/>
  <c r="E1247" i="25" s="1"/>
  <c r="E1299" i="25"/>
  <c r="E1281" i="25" s="1"/>
  <c r="E1263" i="25"/>
  <c r="E1248" i="25" s="1"/>
  <c r="E1231" i="25"/>
  <c r="E1212" i="25" s="1"/>
  <c r="E1230" i="25"/>
  <c r="E1211" i="25" s="1"/>
  <c r="E1193" i="25"/>
  <c r="E1175" i="25" s="1"/>
  <c r="E1194" i="25"/>
  <c r="E1176" i="25" s="1"/>
  <c r="E1100" i="25"/>
  <c r="E1081" i="25" s="1"/>
  <c r="E1137" i="25"/>
  <c r="E1119" i="25" s="1"/>
  <c r="E1136" i="25"/>
  <c r="E1118" i="25" s="1"/>
  <c r="E1101" i="25"/>
  <c r="E1082" i="25" s="1"/>
  <c r="E1063" i="25"/>
  <c r="E1045" i="25" s="1"/>
  <c r="E1064" i="25"/>
  <c r="E1046" i="25" s="1"/>
  <c r="E1027" i="25"/>
  <c r="E1008" i="25" s="1"/>
  <c r="E1028" i="25"/>
  <c r="E1009" i="25" s="1"/>
  <c r="F972" i="25"/>
  <c r="G972" i="25" s="1"/>
  <c r="D972" i="25"/>
  <c r="C972" i="25"/>
  <c r="F971" i="25"/>
  <c r="G971" i="25" s="1"/>
  <c r="D971" i="25"/>
  <c r="C971" i="25"/>
  <c r="G988" i="25"/>
  <c r="G987" i="25"/>
  <c r="G985" i="25"/>
  <c r="G984" i="25"/>
  <c r="F937" i="25"/>
  <c r="G937" i="25" s="1"/>
  <c r="D937" i="25"/>
  <c r="C937" i="25"/>
  <c r="F936" i="25"/>
  <c r="G936" i="25" s="1"/>
  <c r="D936" i="25"/>
  <c r="C936" i="25"/>
  <c r="F935" i="25"/>
  <c r="G935" i="25" s="1"/>
  <c r="D935" i="25"/>
  <c r="C935" i="25"/>
  <c r="G955" i="25"/>
  <c r="G954" i="25"/>
  <c r="G952" i="25"/>
  <c r="G951" i="25"/>
  <c r="G949" i="25"/>
  <c r="G948" i="25"/>
  <c r="F900" i="25"/>
  <c r="G900" i="25" s="1"/>
  <c r="D900" i="25"/>
  <c r="C900" i="25"/>
  <c r="F899" i="25"/>
  <c r="G899" i="25" s="1"/>
  <c r="D899" i="25"/>
  <c r="C899" i="25"/>
  <c r="F898" i="25"/>
  <c r="G898" i="25" s="1"/>
  <c r="D898" i="25"/>
  <c r="C898" i="25"/>
  <c r="G919" i="25"/>
  <c r="G918" i="25"/>
  <c r="G916" i="25"/>
  <c r="G915" i="25"/>
  <c r="G913" i="25"/>
  <c r="G912" i="25"/>
  <c r="G882" i="25"/>
  <c r="G881" i="25"/>
  <c r="G879" i="25"/>
  <c r="G878" i="25"/>
  <c r="G876" i="25"/>
  <c r="G875" i="25"/>
  <c r="F863" i="25"/>
  <c r="G863" i="25" s="1"/>
  <c r="D863" i="25"/>
  <c r="C863" i="25"/>
  <c r="F862" i="25"/>
  <c r="G862" i="25" s="1"/>
  <c r="D862" i="25"/>
  <c r="C862" i="25"/>
  <c r="F861" i="25"/>
  <c r="G861" i="25" s="1"/>
  <c r="D861" i="25"/>
  <c r="C861" i="25"/>
  <c r="G845" i="25"/>
  <c r="G844" i="25"/>
  <c r="G842" i="25"/>
  <c r="G841" i="25"/>
  <c r="G839" i="25"/>
  <c r="G838" i="25"/>
  <c r="F826" i="25"/>
  <c r="G826" i="25" s="1"/>
  <c r="D826" i="25"/>
  <c r="C826" i="25"/>
  <c r="F825" i="25"/>
  <c r="G825" i="25" s="1"/>
  <c r="D825" i="25"/>
  <c r="C825" i="25"/>
  <c r="F824" i="25"/>
  <c r="G824" i="25" s="1"/>
  <c r="D824" i="25"/>
  <c r="C824" i="25"/>
  <c r="F803" i="25"/>
  <c r="G811" i="25"/>
  <c r="E806" i="25" s="1"/>
  <c r="G810" i="25"/>
  <c r="E805" i="25" s="1"/>
  <c r="G788" i="25"/>
  <c r="G787" i="25"/>
  <c r="G785" i="25"/>
  <c r="G784" i="25"/>
  <c r="G782" i="25"/>
  <c r="G781" i="25"/>
  <c r="F770" i="25"/>
  <c r="G770" i="25" s="1"/>
  <c r="D770" i="25"/>
  <c r="C770" i="25"/>
  <c r="F769" i="25"/>
  <c r="G769" i="25" s="1"/>
  <c r="D769" i="25"/>
  <c r="C769" i="25"/>
  <c r="F768" i="25"/>
  <c r="G768" i="25" s="1"/>
  <c r="D768" i="25"/>
  <c r="C768" i="25"/>
  <c r="G752" i="25"/>
  <c r="G751" i="25"/>
  <c r="G749" i="25"/>
  <c r="G748" i="25"/>
  <c r="G746" i="25"/>
  <c r="G745" i="25"/>
  <c r="F734" i="25"/>
  <c r="G734" i="25" s="1"/>
  <c r="D734" i="25"/>
  <c r="C734" i="25"/>
  <c r="F733" i="25"/>
  <c r="G733" i="25" s="1"/>
  <c r="D733" i="25"/>
  <c r="C733" i="25"/>
  <c r="F732" i="25"/>
  <c r="G732" i="25" s="1"/>
  <c r="D732" i="25"/>
  <c r="C732" i="25"/>
  <c r="G716" i="25"/>
  <c r="G715" i="25"/>
  <c r="G713" i="25"/>
  <c r="G712" i="25"/>
  <c r="G710" i="25"/>
  <c r="G709" i="25"/>
  <c r="F698" i="25"/>
  <c r="G698" i="25" s="1"/>
  <c r="D698" i="25"/>
  <c r="C698" i="25"/>
  <c r="F697" i="25"/>
  <c r="G697" i="25" s="1"/>
  <c r="D697" i="25"/>
  <c r="C697" i="25"/>
  <c r="F696" i="25"/>
  <c r="G696" i="25" s="1"/>
  <c r="D696" i="25"/>
  <c r="C696" i="25"/>
  <c r="F659" i="25"/>
  <c r="G659" i="25" s="1"/>
  <c r="F658" i="25"/>
  <c r="F661" i="25"/>
  <c r="G661" i="25" s="1"/>
  <c r="D661" i="25"/>
  <c r="C661" i="25"/>
  <c r="F660" i="25"/>
  <c r="G660" i="25" s="1"/>
  <c r="D660" i="25"/>
  <c r="C660" i="25"/>
  <c r="D659" i="25"/>
  <c r="C659" i="25"/>
  <c r="G680" i="25"/>
  <c r="G679" i="25"/>
  <c r="G677" i="25"/>
  <c r="G676" i="25"/>
  <c r="G674" i="25"/>
  <c r="G673" i="25"/>
  <c r="E990" i="25" l="1"/>
  <c r="E974" i="25" s="1"/>
  <c r="E991" i="25"/>
  <c r="E975" i="25" s="1"/>
  <c r="E957" i="25"/>
  <c r="E939" i="25" s="1"/>
  <c r="E958" i="25"/>
  <c r="E940" i="25" s="1"/>
  <c r="E922" i="25"/>
  <c r="E903" i="25" s="1"/>
  <c r="E921" i="25"/>
  <c r="E902" i="25" s="1"/>
  <c r="E885" i="25"/>
  <c r="E866" i="25" s="1"/>
  <c r="E884" i="25"/>
  <c r="E865" i="25" s="1"/>
  <c r="E848" i="25"/>
  <c r="E829" i="25" s="1"/>
  <c r="E847" i="25"/>
  <c r="E828" i="25" s="1"/>
  <c r="E791" i="25"/>
  <c r="E773" i="25" s="1"/>
  <c r="E790" i="25"/>
  <c r="E772" i="25" s="1"/>
  <c r="E754" i="25"/>
  <c r="E736" i="25" s="1"/>
  <c r="E755" i="25"/>
  <c r="E737" i="25" s="1"/>
  <c r="E683" i="25"/>
  <c r="E664" i="25" s="1"/>
  <c r="E682" i="25"/>
  <c r="E663" i="25" s="1"/>
  <c r="E719" i="25"/>
  <c r="E701" i="25" s="1"/>
  <c r="E718" i="25"/>
  <c r="E700" i="25" s="1"/>
  <c r="G643" i="25" l="1"/>
  <c r="G642" i="25"/>
  <c r="G640" i="25"/>
  <c r="G639" i="25"/>
  <c r="G637" i="25"/>
  <c r="G636" i="25"/>
  <c r="F625" i="25"/>
  <c r="G625" i="25" s="1"/>
  <c r="D625" i="25"/>
  <c r="C625" i="25"/>
  <c r="F624" i="25"/>
  <c r="G624" i="25" s="1"/>
  <c r="D624" i="25"/>
  <c r="C624" i="25"/>
  <c r="F623" i="25"/>
  <c r="G623" i="25" s="1"/>
  <c r="D623" i="25"/>
  <c r="C623" i="25"/>
  <c r="G607" i="25"/>
  <c r="G606" i="25"/>
  <c r="G604" i="25"/>
  <c r="G603" i="25"/>
  <c r="F592" i="25"/>
  <c r="G592" i="25" s="1"/>
  <c r="D592" i="25"/>
  <c r="C592" i="25"/>
  <c r="F591" i="25"/>
  <c r="G591" i="25" s="1"/>
  <c r="D591" i="25"/>
  <c r="C591" i="25"/>
  <c r="G575" i="25"/>
  <c r="G574" i="25"/>
  <c r="G572" i="25"/>
  <c r="G571" i="25"/>
  <c r="G569" i="25"/>
  <c r="G568" i="25"/>
  <c r="F556" i="25"/>
  <c r="G556" i="25" s="1"/>
  <c r="D556" i="25"/>
  <c r="C556" i="25"/>
  <c r="F555" i="25"/>
  <c r="G555" i="25" s="1"/>
  <c r="D555" i="25"/>
  <c r="C555" i="25"/>
  <c r="F554" i="25"/>
  <c r="G554" i="25" s="1"/>
  <c r="D554" i="25"/>
  <c r="C554" i="25"/>
  <c r="G538" i="25"/>
  <c r="G537" i="25"/>
  <c r="G535" i="25"/>
  <c r="G534" i="25"/>
  <c r="G532" i="25"/>
  <c r="G531" i="25"/>
  <c r="E253" i="25"/>
  <c r="E241" i="25" s="1"/>
  <c r="E252" i="25"/>
  <c r="E240" i="25" s="1"/>
  <c r="E610" i="25" l="1"/>
  <c r="E595" i="25" s="1"/>
  <c r="E609" i="25"/>
  <c r="E594" i="25" s="1"/>
  <c r="E646" i="25"/>
  <c r="E628" i="25" s="1"/>
  <c r="E645" i="25"/>
  <c r="E627" i="25" s="1"/>
  <c r="E540" i="25"/>
  <c r="E521" i="25" s="1"/>
  <c r="E541" i="25"/>
  <c r="E522" i="25" s="1"/>
  <c r="E578" i="25"/>
  <c r="E559" i="25" s="1"/>
  <c r="E577" i="25"/>
  <c r="E558" i="25" s="1"/>
  <c r="E174" i="30" l="1"/>
  <c r="E173" i="30"/>
  <c r="E163" i="30"/>
  <c r="E164" i="30" s="1"/>
  <c r="E165" i="30" s="1"/>
  <c r="F623" i="24" l="1"/>
  <c r="D623" i="24"/>
  <c r="F596" i="24"/>
  <c r="D596" i="24"/>
  <c r="F571" i="24"/>
  <c r="D571" i="24"/>
  <c r="F543" i="24"/>
  <c r="D543" i="24"/>
  <c r="F458" i="24"/>
  <c r="D458" i="24"/>
  <c r="F442" i="24"/>
  <c r="D442" i="24"/>
  <c r="F427" i="24"/>
  <c r="D427" i="24"/>
  <c r="F358" i="24"/>
  <c r="D358" i="24"/>
  <c r="D338" i="24"/>
  <c r="F338" i="24"/>
  <c r="F339" i="24"/>
  <c r="D198" i="24"/>
  <c r="F198" i="24"/>
  <c r="D182" i="24"/>
  <c r="F182" i="24"/>
  <c r="F666" i="24"/>
  <c r="D666" i="24"/>
  <c r="F148" i="24"/>
  <c r="D148" i="24"/>
  <c r="F37" i="32" l="1"/>
  <c r="G37" i="32" s="1"/>
  <c r="F1275" i="25" l="1"/>
  <c r="G1275" i="25" s="1"/>
  <c r="F1243" i="25"/>
  <c r="G1243" i="25" s="1"/>
  <c r="F767" i="25"/>
  <c r="G767" i="25" s="1"/>
  <c r="F395" i="25"/>
  <c r="G395" i="25" s="1"/>
  <c r="F379" i="25"/>
  <c r="G379" i="25" s="1"/>
  <c r="D395" i="25"/>
  <c r="C395" i="25"/>
  <c r="C392" i="25" s="1"/>
  <c r="D379" i="25"/>
  <c r="C379" i="25"/>
  <c r="C376" i="25" s="1"/>
  <c r="F330" i="25"/>
  <c r="G330" i="25" s="1"/>
  <c r="D330" i="25"/>
  <c r="C330" i="25"/>
  <c r="C327" i="25" s="1"/>
  <c r="F298" i="25"/>
  <c r="G298" i="25" s="1"/>
  <c r="D298" i="25"/>
  <c r="C298" i="25"/>
  <c r="C295" i="25" s="1"/>
  <c r="F1348" i="25"/>
  <c r="G1348" i="25" s="1"/>
  <c r="F1311" i="25"/>
  <c r="G1311" i="25" s="1"/>
  <c r="D1311" i="25"/>
  <c r="C1311" i="25"/>
  <c r="D1275" i="25"/>
  <c r="C1275" i="25"/>
  <c r="D1243" i="25"/>
  <c r="C1243" i="25"/>
  <c r="F1206" i="25"/>
  <c r="G1206" i="25" s="1"/>
  <c r="D1206" i="25"/>
  <c r="C1206" i="25"/>
  <c r="F1170" i="25"/>
  <c r="G1170" i="25" s="1"/>
  <c r="D1170" i="25"/>
  <c r="C1170" i="25"/>
  <c r="F1149" i="25"/>
  <c r="G1149" i="25" s="1"/>
  <c r="F1113" i="25" l="1"/>
  <c r="G1113" i="25" s="1"/>
  <c r="C1113" i="25"/>
  <c r="C1110" i="25" s="1"/>
  <c r="C767" i="25"/>
  <c r="C764" i="25" s="1"/>
  <c r="F731" i="25"/>
  <c r="G731" i="25" s="1"/>
  <c r="C731" i="25"/>
  <c r="C728" i="25" s="1"/>
  <c r="F695" i="25"/>
  <c r="G695" i="25" s="1"/>
  <c r="D695" i="25"/>
  <c r="C695" i="25"/>
  <c r="C692" i="25" s="1"/>
  <c r="G658" i="25"/>
  <c r="D658" i="25"/>
  <c r="C658" i="25"/>
  <c r="C655" i="25" s="1"/>
  <c r="F622" i="25"/>
  <c r="G622" i="25" s="1"/>
  <c r="D622" i="25"/>
  <c r="C622" i="25"/>
  <c r="C619" i="25" s="1"/>
  <c r="C1040" i="25"/>
  <c r="C1037" i="25" s="1"/>
  <c r="C1076" i="25"/>
  <c r="C1073" i="25" s="1"/>
  <c r="F1076" i="25"/>
  <c r="G1076" i="25" s="1"/>
  <c r="F590" i="25" l="1"/>
  <c r="G590" i="25" s="1"/>
  <c r="D590" i="25"/>
  <c r="C590" i="25"/>
  <c r="F1040" i="25" l="1"/>
  <c r="G1040" i="25" s="1"/>
  <c r="C236" i="25"/>
  <c r="C233" i="25" s="1"/>
  <c r="D236" i="25"/>
  <c r="F1003" i="25"/>
  <c r="G1003" i="25" s="1"/>
  <c r="D1003" i="25"/>
  <c r="C1003" i="25"/>
  <c r="C1000" i="25" s="1"/>
  <c r="F970" i="25"/>
  <c r="G970" i="25" s="1"/>
  <c r="D970" i="25"/>
  <c r="C970" i="25"/>
  <c r="C967" i="25" s="1"/>
  <c r="C393" i="24" l="1"/>
  <c r="G393" i="24"/>
  <c r="C358" i="24"/>
  <c r="G358" i="24"/>
  <c r="F359" i="24"/>
  <c r="G359" i="24" s="1"/>
  <c r="D359" i="24"/>
  <c r="C359" i="24"/>
  <c r="F395" i="24"/>
  <c r="G395" i="24" s="1"/>
  <c r="F392" i="24"/>
  <c r="G392" i="24" s="1"/>
  <c r="G397" i="24"/>
  <c r="D395" i="24"/>
  <c r="C395" i="24"/>
  <c r="D394" i="24"/>
  <c r="C394" i="24"/>
  <c r="D392" i="24"/>
  <c r="C392" i="24"/>
  <c r="F361" i="24"/>
  <c r="G361" i="24" s="1"/>
  <c r="F357" i="24"/>
  <c r="G357" i="24" s="1"/>
  <c r="D361" i="24"/>
  <c r="C361" i="24"/>
  <c r="D360" i="24"/>
  <c r="C360" i="24"/>
  <c r="D357" i="24"/>
  <c r="C357" i="24"/>
  <c r="F460" i="24"/>
  <c r="G460" i="24" s="1"/>
  <c r="D460" i="24"/>
  <c r="C460" i="24"/>
  <c r="C458" i="24"/>
  <c r="D459" i="24"/>
  <c r="C459" i="24"/>
  <c r="F459" i="24"/>
  <c r="G459" i="24" s="1"/>
  <c r="D422" i="24" l="1"/>
  <c r="G458" i="24"/>
  <c r="F394" i="24" l="1"/>
  <c r="G394" i="24" s="1"/>
  <c r="G398" i="24" s="1"/>
  <c r="H389" i="24" s="1"/>
  <c r="D387" i="24" l="1"/>
  <c r="F360" i="24" s="1"/>
  <c r="G360" i="24" s="1"/>
  <c r="E214" i="30" l="1"/>
  <c r="E216" i="30" s="1"/>
  <c r="E197" i="30"/>
  <c r="E198" i="30" s="1"/>
  <c r="E180" i="30"/>
  <c r="E182" i="30" s="1"/>
  <c r="E146" i="30"/>
  <c r="E148" i="30" s="1"/>
  <c r="E129" i="30"/>
  <c r="E131" i="30" s="1"/>
  <c r="E112" i="30"/>
  <c r="E113" i="30" s="1"/>
  <c r="E94" i="30"/>
  <c r="E95" i="30" s="1"/>
  <c r="E77" i="30"/>
  <c r="E79" i="30" s="1"/>
  <c r="E61" i="30"/>
  <c r="E60" i="30"/>
  <c r="E59" i="30"/>
  <c r="E41" i="30"/>
  <c r="E200" i="31"/>
  <c r="E157" i="31"/>
  <c r="E77" i="31"/>
  <c r="E35" i="31"/>
  <c r="E199" i="30" l="1"/>
  <c r="E96" i="30"/>
  <c r="E147" i="30"/>
  <c r="E215" i="30"/>
  <c r="E114" i="30"/>
  <c r="E78" i="30"/>
  <c r="E130" i="30"/>
  <c r="E181" i="30"/>
  <c r="C7" i="31" l="1"/>
  <c r="C6" i="31"/>
  <c r="G199" i="31"/>
  <c r="G156" i="31"/>
  <c r="G113" i="31"/>
  <c r="G76" i="31"/>
  <c r="G34" i="31"/>
  <c r="C251" i="31"/>
  <c r="B251" i="31"/>
  <c r="C250" i="31"/>
  <c r="B250" i="31"/>
  <c r="C249" i="31"/>
  <c r="B249" i="31"/>
  <c r="C248" i="31"/>
  <c r="B248" i="31"/>
  <c r="C247" i="31"/>
  <c r="B247" i="31"/>
  <c r="E241" i="31"/>
  <c r="E242" i="31" s="1"/>
  <c r="G232" i="31"/>
  <c r="E230" i="31"/>
  <c r="G230" i="31" s="1"/>
  <c r="E229" i="31"/>
  <c r="G229" i="31" s="1"/>
  <c r="E228" i="31"/>
  <c r="G228" i="31" s="1"/>
  <c r="F227" i="31"/>
  <c r="G227" i="31" s="1"/>
  <c r="G233" i="31" s="1"/>
  <c r="C227" i="31"/>
  <c r="E201" i="31"/>
  <c r="E202" i="31" s="1"/>
  <c r="C199" i="31"/>
  <c r="B239" i="31" s="1"/>
  <c r="E193" i="31"/>
  <c r="E194" i="31" s="1"/>
  <c r="G184" i="31"/>
  <c r="E182" i="31"/>
  <c r="G182" i="31" s="1"/>
  <c r="E181" i="31"/>
  <c r="G181" i="31" s="1"/>
  <c r="E180" i="31"/>
  <c r="G180" i="31" s="1"/>
  <c r="F179" i="31"/>
  <c r="G179" i="31" s="1"/>
  <c r="G185" i="31" s="1"/>
  <c r="C179" i="31"/>
  <c r="E158" i="31"/>
  <c r="E159" i="31" s="1"/>
  <c r="C156" i="31"/>
  <c r="B191" i="31" s="1"/>
  <c r="E150" i="31"/>
  <c r="E151" i="31" s="1"/>
  <c r="E115" i="31"/>
  <c r="E116" i="31" s="1"/>
  <c r="C113" i="31"/>
  <c r="B148" i="31" s="1"/>
  <c r="E107" i="31"/>
  <c r="E108" i="31" s="1"/>
  <c r="E78" i="31"/>
  <c r="C76" i="31"/>
  <c r="E70" i="31"/>
  <c r="E71" i="31" s="1"/>
  <c r="E36" i="31"/>
  <c r="E37" i="31" s="1"/>
  <c r="C34" i="31"/>
  <c r="G20" i="31"/>
  <c r="F20" i="31"/>
  <c r="E20" i="31"/>
  <c r="H19" i="31"/>
  <c r="H18" i="31"/>
  <c r="H17" i="31"/>
  <c r="H16" i="31"/>
  <c r="H15" i="31"/>
  <c r="E21" i="31" l="1"/>
  <c r="E79" i="31"/>
  <c r="D266" i="25" l="1"/>
  <c r="D238" i="25"/>
  <c r="D237" i="25"/>
  <c r="D227" i="25"/>
  <c r="D218" i="25"/>
  <c r="D6" i="24" l="1"/>
  <c r="C7" i="30"/>
  <c r="C6" i="30"/>
  <c r="C371" i="30"/>
  <c r="B371" i="30"/>
  <c r="F363" i="30"/>
  <c r="G363" i="30" s="1"/>
  <c r="F362" i="30"/>
  <c r="G362" i="30" s="1"/>
  <c r="F361" i="30"/>
  <c r="G361" i="30" s="1"/>
  <c r="F360" i="30"/>
  <c r="G360" i="30" s="1"/>
  <c r="F359" i="30"/>
  <c r="G359" i="30" s="1"/>
  <c r="F358" i="30"/>
  <c r="G358" i="30" s="1"/>
  <c r="F357" i="30"/>
  <c r="G357" i="30" s="1"/>
  <c r="F356" i="30"/>
  <c r="G356" i="30" s="1"/>
  <c r="F355" i="30"/>
  <c r="G355" i="30" s="1"/>
  <c r="F354" i="30"/>
  <c r="G354" i="30" s="1"/>
  <c r="G364" i="30" s="1"/>
  <c r="F346" i="30"/>
  <c r="G346" i="30" s="1"/>
  <c r="C346" i="30"/>
  <c r="F345" i="30"/>
  <c r="G345" i="30" s="1"/>
  <c r="F338" i="30"/>
  <c r="G338" i="30" s="1"/>
  <c r="F331" i="30"/>
  <c r="G331" i="30" s="1"/>
  <c r="F324" i="30"/>
  <c r="G324" i="30" s="1"/>
  <c r="G310" i="30"/>
  <c r="G309" i="30"/>
  <c r="G308" i="30"/>
  <c r="G307" i="30"/>
  <c r="C240" i="30"/>
  <c r="B240" i="30"/>
  <c r="C239" i="30"/>
  <c r="B239" i="30"/>
  <c r="C238" i="30"/>
  <c r="B238" i="30"/>
  <c r="C237" i="30"/>
  <c r="B237" i="30"/>
  <c r="C236" i="30"/>
  <c r="B236" i="30"/>
  <c r="C235" i="30"/>
  <c r="B235" i="30"/>
  <c r="C234" i="30"/>
  <c r="B234" i="30"/>
  <c r="C233" i="30"/>
  <c r="B233" i="30"/>
  <c r="C232" i="30"/>
  <c r="B232" i="30"/>
  <c r="C231" i="30"/>
  <c r="B231" i="30"/>
  <c r="C230" i="30"/>
  <c r="B230" i="30"/>
  <c r="E225" i="30"/>
  <c r="E224" i="30"/>
  <c r="G213" i="30"/>
  <c r="E208" i="30"/>
  <c r="E207" i="30"/>
  <c r="G196" i="30"/>
  <c r="C196" i="30"/>
  <c r="E191" i="30"/>
  <c r="E190" i="30"/>
  <c r="G179" i="30"/>
  <c r="C179" i="30"/>
  <c r="G162" i="30"/>
  <c r="C162" i="30"/>
  <c r="E157" i="30"/>
  <c r="E156" i="30"/>
  <c r="G145" i="30"/>
  <c r="C145" i="30"/>
  <c r="E140" i="30"/>
  <c r="E139" i="30"/>
  <c r="G128" i="30"/>
  <c r="C128" i="30"/>
  <c r="E123" i="30"/>
  <c r="E122" i="30"/>
  <c r="G111" i="30"/>
  <c r="C111" i="30"/>
  <c r="E106" i="30"/>
  <c r="E105" i="30"/>
  <c r="G93" i="30"/>
  <c r="C93" i="30"/>
  <c r="E88" i="30"/>
  <c r="E87" i="30"/>
  <c r="G76" i="30"/>
  <c r="C76" i="30"/>
  <c r="E71" i="30"/>
  <c r="E70" i="30"/>
  <c r="G58" i="30"/>
  <c r="C58" i="30"/>
  <c r="E53" i="30"/>
  <c r="E52" i="30"/>
  <c r="G40" i="30"/>
  <c r="C40" i="30"/>
  <c r="G26" i="30"/>
  <c r="F26" i="30"/>
  <c r="E27" i="30" s="1"/>
  <c r="F6" i="30"/>
  <c r="G316" i="30" l="1"/>
  <c r="F330" i="30" s="1"/>
  <c r="G330" i="30" s="1"/>
  <c r="G332" i="30" s="1"/>
  <c r="F370" i="30" s="1"/>
  <c r="G370" i="30" s="1"/>
  <c r="G318" i="30"/>
  <c r="F344" i="30" s="1"/>
  <c r="G344" i="30" s="1"/>
  <c r="G347" i="30" s="1"/>
  <c r="F372" i="30" s="1"/>
  <c r="G372" i="30" s="1"/>
  <c r="G315" i="30"/>
  <c r="F323" i="30" s="1"/>
  <c r="G323" i="30" s="1"/>
  <c r="G325" i="30" s="1"/>
  <c r="F369" i="30" s="1"/>
  <c r="G369" i="30" s="1"/>
  <c r="G373" i="30" s="1"/>
  <c r="G317" i="30"/>
  <c r="F337" i="30" s="1"/>
  <c r="G337" i="30" s="1"/>
  <c r="G339" i="30" s="1"/>
  <c r="F371" i="30" s="1"/>
  <c r="G371" i="30" s="1"/>
  <c r="H5" i="37" l="1"/>
  <c r="D6" i="25"/>
  <c r="D177" i="25" l="1"/>
  <c r="F52" i="25"/>
  <c r="D52" i="25"/>
  <c r="C52" i="25"/>
  <c r="D525" i="24"/>
  <c r="C525" i="24"/>
  <c r="D540" i="24"/>
  <c r="D542" i="24"/>
  <c r="D568" i="24"/>
  <c r="D570" i="24"/>
  <c r="D599" i="24"/>
  <c r="D598" i="24"/>
  <c r="D597" i="24"/>
  <c r="D625" i="24"/>
  <c r="D624" i="24"/>
  <c r="F266" i="24" l="1"/>
  <c r="D569" i="24" l="1"/>
  <c r="F658" i="24"/>
  <c r="G658" i="24" s="1"/>
  <c r="C658" i="24"/>
  <c r="C655" i="24" s="1"/>
  <c r="G623" i="24"/>
  <c r="F625" i="24"/>
  <c r="G625" i="24" s="1"/>
  <c r="C625" i="24"/>
  <c r="C623" i="24"/>
  <c r="F599" i="24"/>
  <c r="G599" i="24" s="1"/>
  <c r="F598" i="24"/>
  <c r="G598" i="24" s="1"/>
  <c r="C599" i="24"/>
  <c r="C598" i="24"/>
  <c r="C596" i="24"/>
  <c r="F570" i="24"/>
  <c r="G570" i="24" s="1"/>
  <c r="F568" i="24"/>
  <c r="G568" i="24" s="1"/>
  <c r="C571" i="24"/>
  <c r="C570" i="24"/>
  <c r="C568" i="24"/>
  <c r="F542" i="24"/>
  <c r="G542" i="24" s="1"/>
  <c r="F540" i="24"/>
  <c r="G540" i="24" s="1"/>
  <c r="C543" i="24"/>
  <c r="C542" i="24"/>
  <c r="C540" i="24"/>
  <c r="F525" i="24"/>
  <c r="G525" i="24" s="1"/>
  <c r="C522" i="24"/>
  <c r="F622" i="24"/>
  <c r="G622" i="24" s="1"/>
  <c r="C622" i="24"/>
  <c r="D541" i="24"/>
  <c r="F510" i="24"/>
  <c r="G510" i="24" s="1"/>
  <c r="C510" i="24"/>
  <c r="C507" i="24" s="1"/>
  <c r="F495" i="24"/>
  <c r="G495" i="24" s="1"/>
  <c r="C495" i="24"/>
  <c r="C492" i="24" s="1"/>
  <c r="F479" i="24"/>
  <c r="G479" i="24" s="1"/>
  <c r="C479" i="24"/>
  <c r="C476" i="24" s="1"/>
  <c r="C666" i="24"/>
  <c r="G596" i="24" l="1"/>
  <c r="G571" i="24"/>
  <c r="G543" i="24"/>
  <c r="F624" i="24" l="1"/>
  <c r="G624" i="24" s="1"/>
  <c r="F541" i="24"/>
  <c r="G541" i="24" s="1"/>
  <c r="F569" i="24"/>
  <c r="G569" i="24" s="1"/>
  <c r="F597" i="24"/>
  <c r="G597" i="24" s="1"/>
  <c r="F459" i="25"/>
  <c r="G459" i="25" s="1"/>
  <c r="C459" i="25"/>
  <c r="C456" i="25" s="1"/>
  <c r="F266" i="25"/>
  <c r="G266" i="25" s="1"/>
  <c r="C266" i="25"/>
  <c r="F238" i="25"/>
  <c r="G238" i="25" s="1"/>
  <c r="F237" i="25"/>
  <c r="G237" i="25" s="1"/>
  <c r="C238" i="25"/>
  <c r="C237" i="25"/>
  <c r="F227" i="25"/>
  <c r="G227" i="25" s="1"/>
  <c r="C227" i="25"/>
  <c r="C224" i="25" s="1"/>
  <c r="F218" i="25"/>
  <c r="G218" i="25" s="1"/>
  <c r="C218" i="25"/>
  <c r="C215" i="25" s="1"/>
  <c r="F177" i="25"/>
  <c r="G177" i="25" s="1"/>
  <c r="C177" i="25"/>
  <c r="C174" i="25" s="1"/>
  <c r="D553" i="25"/>
  <c r="C553" i="25"/>
  <c r="C550" i="25" s="1"/>
  <c r="F516" i="25"/>
  <c r="G516" i="25" s="1"/>
  <c r="D516" i="25"/>
  <c r="C516" i="25"/>
  <c r="C513" i="25" s="1"/>
  <c r="F500" i="25"/>
  <c r="G500" i="25" s="1"/>
  <c r="D500" i="25"/>
  <c r="C500" i="25"/>
  <c r="C497" i="25" s="1"/>
  <c r="F484" i="25"/>
  <c r="G484" i="25" s="1"/>
  <c r="D484" i="25"/>
  <c r="C484" i="25"/>
  <c r="C481" i="25" s="1"/>
  <c r="D1400" i="25"/>
  <c r="C1400" i="25"/>
  <c r="C1397" i="25" s="1"/>
  <c r="F1384" i="25"/>
  <c r="G1384" i="25" s="1"/>
  <c r="D1384" i="25"/>
  <c r="C1384" i="25"/>
  <c r="C1381" i="25" s="1"/>
  <c r="F468" i="25"/>
  <c r="G468" i="25" s="1"/>
  <c r="D468" i="25"/>
  <c r="C468" i="25"/>
  <c r="C465" i="25" s="1"/>
  <c r="F443" i="25"/>
  <c r="G443" i="25" s="1"/>
  <c r="D443" i="25"/>
  <c r="C443" i="25"/>
  <c r="C440" i="25" s="1"/>
  <c r="F428" i="25"/>
  <c r="G428" i="25" s="1"/>
  <c r="D428" i="25"/>
  <c r="C428" i="25"/>
  <c r="C425" i="25" s="1"/>
  <c r="D411" i="25"/>
  <c r="C411" i="25"/>
  <c r="C408" i="25" s="1"/>
  <c r="F364" i="25"/>
  <c r="G364" i="25" s="1"/>
  <c r="D364" i="25"/>
  <c r="C364" i="25"/>
  <c r="C361" i="25" s="1"/>
  <c r="F314" i="25"/>
  <c r="G314" i="25" s="1"/>
  <c r="D314" i="25"/>
  <c r="C314" i="25"/>
  <c r="C311" i="25" s="1"/>
  <c r="D282" i="25"/>
  <c r="C282" i="25"/>
  <c r="C279" i="25" s="1"/>
  <c r="F265" i="25"/>
  <c r="G265" i="25" s="1"/>
  <c r="D265" i="25"/>
  <c r="C265" i="25"/>
  <c r="C262" i="25" s="1"/>
  <c r="F236" i="25"/>
  <c r="G236" i="25" s="1"/>
  <c r="F934" i="25"/>
  <c r="G934" i="25" s="1"/>
  <c r="D934" i="25"/>
  <c r="C934" i="25"/>
  <c r="C931" i="25" s="1"/>
  <c r="F897" i="25"/>
  <c r="G897" i="25" s="1"/>
  <c r="D897" i="25"/>
  <c r="C897" i="25"/>
  <c r="C894" i="25" s="1"/>
  <c r="F860" i="25"/>
  <c r="G860" i="25" s="1"/>
  <c r="D860" i="25"/>
  <c r="C860" i="25"/>
  <c r="C857" i="25" s="1"/>
  <c r="F823" i="25"/>
  <c r="G823" i="25" s="1"/>
  <c r="D823" i="25"/>
  <c r="C823" i="25"/>
  <c r="C820" i="25" s="1"/>
  <c r="G803" i="25"/>
  <c r="D803" i="25"/>
  <c r="C803" i="25"/>
  <c r="C800" i="25" s="1"/>
  <c r="F202" i="25"/>
  <c r="G202" i="25" s="1"/>
  <c r="D202" i="25"/>
  <c r="C202" i="25"/>
  <c r="C199" i="25" s="1"/>
  <c r="F161" i="25"/>
  <c r="G161" i="25" s="1"/>
  <c r="D161" i="25"/>
  <c r="C161" i="25"/>
  <c r="C158" i="25" s="1"/>
  <c r="F145" i="25"/>
  <c r="G145" i="25" s="1"/>
  <c r="D145" i="25"/>
  <c r="C145" i="25"/>
  <c r="C142" i="25" s="1"/>
  <c r="F129" i="25"/>
  <c r="G129" i="25" s="1"/>
  <c r="D129" i="25"/>
  <c r="C129" i="25"/>
  <c r="C126" i="25" s="1"/>
  <c r="F113" i="25"/>
  <c r="G113" i="25" s="1"/>
  <c r="D113" i="25"/>
  <c r="C113" i="25"/>
  <c r="C110" i="25" s="1"/>
  <c r="F186" i="25"/>
  <c r="G186" i="25" s="1"/>
  <c r="G189" i="25"/>
  <c r="D186" i="25"/>
  <c r="C186" i="25"/>
  <c r="C183" i="25" s="1"/>
  <c r="F97" i="25"/>
  <c r="G97" i="25" s="1"/>
  <c r="D97" i="25"/>
  <c r="C97" i="25"/>
  <c r="C94" i="25" s="1"/>
  <c r="F80" i="25"/>
  <c r="G80" i="25" s="1"/>
  <c r="D80" i="25"/>
  <c r="C80" i="25"/>
  <c r="C77" i="25" s="1"/>
  <c r="D61" i="25"/>
  <c r="C61" i="25"/>
  <c r="C58" i="25" s="1"/>
  <c r="G51" i="25"/>
  <c r="G52" i="25"/>
  <c r="C48" i="25"/>
  <c r="F35" i="25"/>
  <c r="G35" i="25" s="1"/>
  <c r="D35" i="25"/>
  <c r="C35" i="25"/>
  <c r="C32" i="25" s="1"/>
  <c r="F411" i="25" l="1"/>
  <c r="G411" i="25" s="1"/>
  <c r="F553" i="25"/>
  <c r="G553" i="25" s="1"/>
  <c r="F61" i="25"/>
  <c r="G61" i="25" s="1"/>
  <c r="F282" i="25"/>
  <c r="G282" i="25" s="1"/>
  <c r="G1400" i="25" l="1"/>
  <c r="F147" i="24" l="1"/>
  <c r="G147" i="24" s="1"/>
  <c r="D147" i="24"/>
  <c r="C147" i="24"/>
  <c r="G182" i="24"/>
  <c r="C182" i="24"/>
  <c r="G198" i="24"/>
  <c r="C198" i="24"/>
  <c r="G338" i="24"/>
  <c r="C338" i="24"/>
  <c r="G427" i="24"/>
  <c r="C427" i="24"/>
  <c r="G442" i="24"/>
  <c r="C442" i="24"/>
  <c r="I8" i="43" l="1"/>
  <c r="D9" i="40"/>
  <c r="G7" i="41"/>
  <c r="D10" i="38"/>
  <c r="F6" i="31"/>
  <c r="G10" i="32"/>
  <c r="G10" i="25" l="1"/>
  <c r="G10" i="24"/>
  <c r="C11" i="25"/>
  <c r="C10" i="25"/>
  <c r="C11" i="24"/>
  <c r="C10" i="24"/>
  <c r="C9" i="33"/>
  <c r="C8" i="33"/>
  <c r="C13" i="33" l="1"/>
  <c r="S13" i="33" s="1"/>
  <c r="F445" i="24" l="1"/>
  <c r="F444" i="24"/>
  <c r="F443" i="24"/>
  <c r="F430" i="24"/>
  <c r="F429" i="24"/>
  <c r="F428" i="24"/>
  <c r="F218" i="24"/>
  <c r="F210" i="24"/>
  <c r="F197" i="24"/>
  <c r="F196" i="24"/>
  <c r="F195" i="24"/>
  <c r="F181" i="24"/>
  <c r="F180" i="24"/>
  <c r="F179" i="24"/>
  <c r="F675" i="24"/>
  <c r="F149" i="24"/>
  <c r="D445" i="24"/>
  <c r="C445" i="24"/>
  <c r="D444" i="24"/>
  <c r="C444" i="24"/>
  <c r="D443" i="24"/>
  <c r="C443" i="24"/>
  <c r="D430" i="24"/>
  <c r="C430" i="24"/>
  <c r="D429" i="24"/>
  <c r="C429" i="24"/>
  <c r="D428" i="24"/>
  <c r="C428" i="24"/>
  <c r="D339" i="24"/>
  <c r="C339" i="24"/>
  <c r="D218" i="24"/>
  <c r="C218" i="24"/>
  <c r="D210" i="24"/>
  <c r="C210" i="24"/>
  <c r="D197" i="24"/>
  <c r="C197" i="24"/>
  <c r="D196" i="24"/>
  <c r="C196" i="24"/>
  <c r="D195" i="24"/>
  <c r="C195" i="24"/>
  <c r="D181" i="24"/>
  <c r="C181" i="24"/>
  <c r="D180" i="24"/>
  <c r="C180" i="24"/>
  <c r="D179" i="24"/>
  <c r="C179" i="24"/>
  <c r="D675" i="24"/>
  <c r="C675" i="24"/>
  <c r="D168" i="24"/>
  <c r="C168" i="24"/>
  <c r="D149" i="24"/>
  <c r="C149" i="24"/>
  <c r="C148" i="24"/>
  <c r="F19" i="25" l="1"/>
  <c r="G19" i="25" s="1"/>
  <c r="C19" i="25"/>
  <c r="C16" i="25" s="1"/>
  <c r="G444" i="24" l="1"/>
  <c r="G429" i="24"/>
  <c r="G428" i="24"/>
  <c r="G197" i="24"/>
  <c r="G181" i="24"/>
  <c r="C165" i="24"/>
  <c r="G149" i="24"/>
  <c r="G148" i="24"/>
  <c r="F146" i="24"/>
  <c r="G146" i="24" s="1"/>
  <c r="C146" i="24"/>
  <c r="C143" i="24" s="1"/>
  <c r="C663" i="24" l="1"/>
  <c r="G445" i="24" l="1"/>
  <c r="G443" i="24"/>
  <c r="G430" i="24"/>
  <c r="F337" i="24"/>
  <c r="G337" i="24" s="1"/>
  <c r="G339" i="24"/>
  <c r="D337" i="24"/>
  <c r="C337" i="24"/>
  <c r="C334" i="24" s="1"/>
  <c r="F322" i="24"/>
  <c r="G322" i="24" s="1"/>
  <c r="C322" i="24"/>
  <c r="C319" i="24" s="1"/>
  <c r="F292" i="24"/>
  <c r="G292" i="24" s="1"/>
  <c r="F291" i="24"/>
  <c r="G291" i="24" s="1"/>
  <c r="F290" i="24"/>
  <c r="G290" i="24" s="1"/>
  <c r="C292" i="24"/>
  <c r="C291" i="24"/>
  <c r="C290" i="24"/>
  <c r="C266" i="24"/>
  <c r="C263" i="24" s="1"/>
  <c r="F236" i="24"/>
  <c r="G236" i="24" s="1"/>
  <c r="F235" i="24"/>
  <c r="G235" i="24" s="1"/>
  <c r="F234" i="24"/>
  <c r="G234" i="24" s="1"/>
  <c r="C236" i="24"/>
  <c r="C235" i="24"/>
  <c r="C234" i="24"/>
  <c r="G218" i="24"/>
  <c r="C215" i="24"/>
  <c r="G210" i="24"/>
  <c r="C207" i="24"/>
  <c r="G196" i="24"/>
  <c r="G195" i="24"/>
  <c r="C192" i="24"/>
  <c r="G180" i="24"/>
  <c r="G179" i="24"/>
  <c r="C176" i="24"/>
  <c r="G675" i="24"/>
  <c r="C672" i="24"/>
  <c r="F116" i="24"/>
  <c r="G116" i="24" s="1"/>
  <c r="F115" i="24"/>
  <c r="G115" i="24" s="1"/>
  <c r="F114" i="24"/>
  <c r="G114" i="24" s="1"/>
  <c r="C116" i="24"/>
  <c r="C115" i="24"/>
  <c r="C114" i="24"/>
  <c r="F84" i="24"/>
  <c r="G84" i="24" s="1"/>
  <c r="F83" i="24"/>
  <c r="G83" i="24" s="1"/>
  <c r="F82" i="24"/>
  <c r="G82" i="24" s="1"/>
  <c r="C84" i="24"/>
  <c r="C83" i="24"/>
  <c r="C82" i="24"/>
  <c r="F52" i="24"/>
  <c r="G52" i="24" s="1"/>
  <c r="F51" i="24"/>
  <c r="G51" i="24" s="1"/>
  <c r="F50" i="24"/>
  <c r="G50" i="24" s="1"/>
  <c r="C52" i="24"/>
  <c r="C51" i="24"/>
  <c r="C50" i="24"/>
  <c r="F34" i="24"/>
  <c r="G34" i="24" s="1"/>
  <c r="C31" i="24"/>
  <c r="F19" i="24"/>
  <c r="G19" i="24" s="1"/>
  <c r="C16" i="24"/>
  <c r="G266" i="24" l="1"/>
  <c r="G666" i="24" l="1"/>
  <c r="I9" i="43" l="1"/>
  <c r="G8" i="41"/>
  <c r="G11" i="25" l="1"/>
  <c r="G11" i="24"/>
  <c r="F7" i="31"/>
  <c r="G11" i="32"/>
  <c r="F7" i="30"/>
  <c r="I8" i="19" l="1"/>
  <c r="I7" i="19"/>
  <c r="C7" i="19"/>
  <c r="E3" i="19"/>
  <c r="L11" i="37" l="1"/>
  <c r="L10" i="37"/>
  <c r="F10" i="37"/>
  <c r="C10" i="33" l="1"/>
  <c r="E4" i="41" l="1"/>
  <c r="F5" i="43"/>
  <c r="E7" i="32"/>
  <c r="I6" i="37"/>
  <c r="E7" i="24"/>
  <c r="E7" i="25"/>
  <c r="F4" i="19" l="1"/>
  <c r="F11" i="37" l="1"/>
  <c r="C8" i="19" l="1"/>
  <c r="D169" i="24"/>
  <c r="C169" i="24"/>
  <c r="F169" i="24"/>
  <c r="G169" i="24" s="1"/>
  <c r="F743" i="32" l="1"/>
  <c r="G743" i="32" s="1"/>
  <c r="C254" i="32" l="1"/>
  <c r="D114" i="32"/>
  <c r="G111" i="32" s="1"/>
  <c r="F114" i="32"/>
  <c r="G114" i="32" s="1"/>
  <c r="D517" i="25"/>
  <c r="D518" i="25"/>
  <c r="C412" i="25"/>
  <c r="F412" i="25" l="1"/>
  <c r="G412" i="25" s="1"/>
  <c r="C519" i="25"/>
  <c r="F517" i="25"/>
  <c r="G517" i="25" s="1"/>
  <c r="F519" i="25"/>
  <c r="G519" i="25" s="1"/>
  <c r="C518" i="25"/>
  <c r="D519" i="25"/>
  <c r="C517" i="25"/>
  <c r="F518" i="25"/>
  <c r="G518" i="25" s="1"/>
  <c r="F410" i="32" l="1"/>
  <c r="G410" i="32" s="1"/>
  <c r="D410" i="32"/>
  <c r="G407" i="32" s="1"/>
  <c r="C410" i="32"/>
  <c r="F559" i="32" l="1"/>
  <c r="G559" i="32" s="1"/>
  <c r="F294" i="32"/>
  <c r="G294" i="32" s="1"/>
  <c r="C346" i="25" l="1"/>
  <c r="F346" i="25"/>
  <c r="G346" i="25" s="1"/>
  <c r="D346" i="25"/>
  <c r="D412" i="25"/>
  <c r="F357" i="25" l="1"/>
  <c r="G357" i="25" s="1"/>
  <c r="F348" i="25"/>
  <c r="G348" i="25" s="1"/>
  <c r="F1247" i="25"/>
  <c r="G1247" i="25" s="1"/>
  <c r="C114" i="32"/>
  <c r="C111" i="32" s="1"/>
  <c r="F1405" i="25"/>
  <c r="G1405" i="25" s="1"/>
  <c r="F1386" i="25"/>
  <c r="G1386" i="25" s="1"/>
  <c r="F1211" i="25"/>
  <c r="G1211" i="25" s="1"/>
  <c r="F447" i="32"/>
  <c r="G447" i="32" s="1"/>
  <c r="G448" i="32" s="1"/>
  <c r="H442" i="32" s="1"/>
  <c r="F478" i="32"/>
  <c r="G478" i="32" s="1"/>
  <c r="F222" i="32"/>
  <c r="G222" i="32" s="1"/>
  <c r="G223" i="32" s="1"/>
  <c r="H217" i="32" s="1"/>
  <c r="F79" i="32"/>
  <c r="G79" i="32" s="1"/>
  <c r="F745" i="32"/>
  <c r="G745" i="32" s="1"/>
  <c r="F412" i="32"/>
  <c r="G412" i="32" s="1"/>
  <c r="F30" i="32"/>
  <c r="G30" i="32" s="1"/>
  <c r="G31" i="32" s="1"/>
  <c r="H25" i="32" s="1"/>
  <c r="F455" i="32"/>
  <c r="G455" i="32" s="1"/>
  <c r="F497" i="32"/>
  <c r="G497" i="32" s="1"/>
  <c r="F722" i="32"/>
  <c r="G722" i="32" s="1"/>
  <c r="F512" i="32"/>
  <c r="G512" i="32" s="1"/>
  <c r="F106" i="32"/>
  <c r="G106" i="32" s="1"/>
  <c r="F299" i="32"/>
  <c r="G299" i="32" s="1"/>
  <c r="F564" i="32"/>
  <c r="G564" i="32" s="1"/>
  <c r="F207" i="32"/>
  <c r="G207" i="32" s="1"/>
  <c r="G208" i="32" s="1"/>
  <c r="H202" i="32" s="1"/>
  <c r="F48" i="32"/>
  <c r="G48" i="32" s="1"/>
  <c r="F1353" i="25"/>
  <c r="G1353" i="25" s="1"/>
  <c r="F521" i="32"/>
  <c r="G521" i="32" s="1"/>
  <c r="F152" i="32"/>
  <c r="G152" i="32" s="1"/>
  <c r="F96" i="32"/>
  <c r="G96" i="32" s="1"/>
  <c r="F528" i="32"/>
  <c r="G528" i="32" s="1"/>
  <c r="F1316" i="25"/>
  <c r="G1316" i="25" s="1"/>
  <c r="F126" i="32"/>
  <c r="G126" i="32" s="1"/>
  <c r="F168" i="32"/>
  <c r="G168" i="32" s="1"/>
  <c r="G169" i="32" s="1"/>
  <c r="H163" i="32" s="1"/>
  <c r="F401" i="32"/>
  <c r="G401" i="32" s="1"/>
  <c r="F1280" i="25"/>
  <c r="G1280" i="25" s="1"/>
  <c r="F419" i="32"/>
  <c r="G419" i="32" s="1"/>
  <c r="F675" i="32"/>
  <c r="G675" i="32" s="1"/>
  <c r="F116" i="32"/>
  <c r="G116" i="32" s="1"/>
  <c r="G260" i="32"/>
  <c r="F257" i="32"/>
  <c r="G257" i="32" s="1"/>
  <c r="F136" i="32"/>
  <c r="G136" i="32" s="1"/>
  <c r="F471" i="32"/>
  <c r="G471" i="32" s="1"/>
  <c r="F192" i="32"/>
  <c r="G192" i="32" s="1"/>
  <c r="G193" i="32" s="1"/>
  <c r="H187" i="32" s="1"/>
  <c r="F1175" i="25"/>
  <c r="G1175" i="25" s="1"/>
  <c r="F21" i="32"/>
  <c r="G21" i="32" s="1"/>
  <c r="F39" i="32"/>
  <c r="G39" i="32" s="1"/>
  <c r="F64" i="32"/>
  <c r="G64" i="32" s="1"/>
  <c r="G65" i="32" s="1"/>
  <c r="H59" i="32" s="1"/>
  <c r="G453" i="32"/>
  <c r="F430" i="25"/>
  <c r="G430" i="25" s="1"/>
  <c r="G431" i="25" s="1"/>
  <c r="H425" i="25" s="1"/>
  <c r="F414" i="25"/>
  <c r="G414" i="25" s="1"/>
  <c r="F1045" i="25"/>
  <c r="G1045" i="25" s="1"/>
  <c r="F939" i="25"/>
  <c r="G939" i="25" s="1"/>
  <c r="F1118" i="25"/>
  <c r="G1118" i="25" s="1"/>
  <c r="F865" i="25"/>
  <c r="G865" i="25" s="1"/>
  <c r="F627" i="25"/>
  <c r="G627" i="25" s="1"/>
  <c r="F486" i="25"/>
  <c r="G486" i="25" s="1"/>
  <c r="F470" i="25"/>
  <c r="G470" i="25" s="1"/>
  <c r="F736" i="25"/>
  <c r="G736" i="25" s="1"/>
  <c r="F445" i="25"/>
  <c r="G445" i="25" s="1"/>
  <c r="F828" i="25"/>
  <c r="G828" i="25" s="1"/>
  <c r="F558" i="25"/>
  <c r="G558" i="25" s="1"/>
  <c r="F521" i="25"/>
  <c r="G521" i="25" s="1"/>
  <c r="F700" i="25"/>
  <c r="G700" i="25" s="1"/>
  <c r="F772" i="25"/>
  <c r="G772" i="25" s="1"/>
  <c r="F1151" i="25"/>
  <c r="G1151" i="25" s="1"/>
  <c r="F663" i="25"/>
  <c r="G663" i="25" s="1"/>
  <c r="F1081" i="25"/>
  <c r="G1081" i="25" s="1"/>
  <c r="F461" i="25"/>
  <c r="G461" i="25" s="1"/>
  <c r="F974" i="25"/>
  <c r="G974" i="25" s="1"/>
  <c r="F1008" i="25"/>
  <c r="G1008" i="25" s="1"/>
  <c r="F300" i="25"/>
  <c r="G300" i="25" s="1"/>
  <c r="F381" i="25"/>
  <c r="G381" i="25" s="1"/>
  <c r="G382" i="25" s="1"/>
  <c r="H376" i="25" s="1"/>
  <c r="F229" i="25"/>
  <c r="G229" i="25" s="1"/>
  <c r="F220" i="25"/>
  <c r="G220" i="25" s="1"/>
  <c r="F268" i="25"/>
  <c r="G268" i="25" s="1"/>
  <c r="F366" i="25"/>
  <c r="G366" i="25" s="1"/>
  <c r="G367" i="25" s="1"/>
  <c r="H361" i="25" s="1"/>
  <c r="F397" i="25"/>
  <c r="G397" i="25" s="1"/>
  <c r="G398" i="25" s="1"/>
  <c r="H392" i="25" s="1"/>
  <c r="F805" i="25"/>
  <c r="G805" i="25" s="1"/>
  <c r="F284" i="25"/>
  <c r="G284" i="25" s="1"/>
  <c r="F332" i="25"/>
  <c r="G332" i="25" s="1"/>
  <c r="G333" i="25" s="1"/>
  <c r="H327" i="25" s="1"/>
  <c r="F902" i="25"/>
  <c r="G902" i="25" s="1"/>
  <c r="F594" i="25"/>
  <c r="G594" i="25" s="1"/>
  <c r="F502" i="25"/>
  <c r="G502" i="25" s="1"/>
  <c r="F240" i="25"/>
  <c r="G240" i="25" s="1"/>
  <c r="F316" i="25"/>
  <c r="G316" i="25" s="1"/>
  <c r="G317" i="25" s="1"/>
  <c r="H311" i="25" s="1"/>
  <c r="F677" i="24"/>
  <c r="G677" i="24" s="1"/>
  <c r="G678" i="24" s="1"/>
  <c r="H672" i="24" s="1"/>
  <c r="F21" i="25"/>
  <c r="G21" i="25" s="1"/>
  <c r="F481" i="24"/>
  <c r="G481" i="24" s="1"/>
  <c r="F204" i="25"/>
  <c r="G204" i="25" s="1"/>
  <c r="F131" i="25"/>
  <c r="G131" i="25" s="1"/>
  <c r="F115" i="25"/>
  <c r="G115" i="25" s="1"/>
  <c r="F447" i="24"/>
  <c r="G447" i="24" s="1"/>
  <c r="F660" i="24"/>
  <c r="G660" i="24" s="1"/>
  <c r="G661" i="24" s="1"/>
  <c r="H655" i="24" s="1"/>
  <c r="F512" i="24"/>
  <c r="G512" i="24" s="1"/>
  <c r="G513" i="24" s="1"/>
  <c r="H507" i="24" s="1"/>
  <c r="F99" i="25"/>
  <c r="G99" i="25" s="1"/>
  <c r="F54" i="25"/>
  <c r="G54" i="25" s="1"/>
  <c r="F163" i="25"/>
  <c r="G163" i="25" s="1"/>
  <c r="F527" i="24"/>
  <c r="G527" i="24" s="1"/>
  <c r="F82" i="25"/>
  <c r="G82" i="25" s="1"/>
  <c r="F37" i="25"/>
  <c r="G37" i="25" s="1"/>
  <c r="G38" i="25" s="1"/>
  <c r="H32" i="25" s="1"/>
  <c r="F179" i="25"/>
  <c r="G179" i="25" s="1"/>
  <c r="F601" i="24"/>
  <c r="G601" i="24" s="1"/>
  <c r="F147" i="25"/>
  <c r="G147" i="25" s="1"/>
  <c r="F188" i="25"/>
  <c r="G188" i="25" s="1"/>
  <c r="G190" i="25" s="1"/>
  <c r="H183" i="25" s="1"/>
  <c r="F627" i="24"/>
  <c r="G627" i="24" s="1"/>
  <c r="G628" i="24" s="1"/>
  <c r="H619" i="24" s="1"/>
  <c r="F573" i="24"/>
  <c r="G573" i="24" s="1"/>
  <c r="F668" i="24"/>
  <c r="G668" i="24" s="1"/>
  <c r="G669" i="24" s="1"/>
  <c r="H663" i="24" s="1"/>
  <c r="F462" i="24"/>
  <c r="G462" i="24" s="1"/>
  <c r="F545" i="24"/>
  <c r="G545" i="24" s="1"/>
  <c r="F62" i="25"/>
  <c r="G62" i="25" s="1"/>
  <c r="F497" i="24"/>
  <c r="G497" i="24" s="1"/>
  <c r="G498" i="24" s="1"/>
  <c r="H492" i="24" s="1"/>
  <c r="F432" i="24"/>
  <c r="G432" i="24" s="1"/>
  <c r="F54" i="24"/>
  <c r="G54" i="24" s="1"/>
  <c r="F36" i="24"/>
  <c r="G36" i="24" s="1"/>
  <c r="F363" i="24"/>
  <c r="G363" i="24" s="1"/>
  <c r="G364" i="24" s="1"/>
  <c r="H354" i="24" s="1"/>
  <c r="F341" i="24"/>
  <c r="G341" i="24" s="1"/>
  <c r="G342" i="24" s="1"/>
  <c r="H334" i="24" s="1"/>
  <c r="F324" i="24"/>
  <c r="G324" i="24" s="1"/>
  <c r="G325" i="24" s="1"/>
  <c r="H319" i="24" s="1"/>
  <c r="F294" i="24"/>
  <c r="G294" i="24" s="1"/>
  <c r="F94" i="30"/>
  <c r="G94" i="30" s="1"/>
  <c r="C78" i="30"/>
  <c r="B87" i="30" s="1"/>
  <c r="C59" i="30"/>
  <c r="B69" i="30" s="1"/>
  <c r="C164" i="30"/>
  <c r="B173" i="30" s="1"/>
  <c r="F112" i="30"/>
  <c r="G112" i="30" s="1"/>
  <c r="D627" i="25"/>
  <c r="F214" i="30"/>
  <c r="G214" i="30" s="1"/>
  <c r="F181" i="30"/>
  <c r="G181" i="30" s="1"/>
  <c r="F79" i="30"/>
  <c r="G79" i="30" s="1"/>
  <c r="D116" i="31"/>
  <c r="D1081" i="25"/>
  <c r="F903" i="25"/>
  <c r="G903" i="25" s="1"/>
  <c r="C1316" i="25"/>
  <c r="F1082" i="25"/>
  <c r="G1082" i="25" s="1"/>
  <c r="F446" i="25"/>
  <c r="G446" i="25" s="1"/>
  <c r="F129" i="30"/>
  <c r="G129" i="30" s="1"/>
  <c r="F151" i="24"/>
  <c r="G151" i="24" s="1"/>
  <c r="G152" i="24" s="1"/>
  <c r="H143" i="24" s="1"/>
  <c r="C159" i="31"/>
  <c r="F159" i="31"/>
  <c r="G159" i="31" s="1"/>
  <c r="C806" i="25"/>
  <c r="F1354" i="25"/>
  <c r="G1354" i="25" s="1"/>
  <c r="C448" i="24"/>
  <c r="D220" i="24"/>
  <c r="F116" i="25"/>
  <c r="G116" i="25" s="1"/>
  <c r="F269" i="25"/>
  <c r="G269" i="25" s="1"/>
  <c r="F55" i="25"/>
  <c r="G55" i="25" s="1"/>
  <c r="F163" i="30"/>
  <c r="G163" i="30" s="1"/>
  <c r="F132" i="25"/>
  <c r="G132" i="25" s="1"/>
  <c r="F216" i="30"/>
  <c r="G216" i="30" s="1"/>
  <c r="F114" i="31"/>
  <c r="G114" i="31" s="1"/>
  <c r="C216" i="30"/>
  <c r="B225" i="30" s="1"/>
  <c r="D332" i="25"/>
  <c r="F37" i="24"/>
  <c r="G37" i="24" s="1"/>
  <c r="F701" i="25"/>
  <c r="G701" i="25" s="1"/>
  <c r="D461" i="25"/>
  <c r="D628" i="25"/>
  <c r="C363" i="24"/>
  <c r="C773" i="25"/>
  <c r="D487" i="25"/>
  <c r="C462" i="24"/>
  <c r="C62" i="25"/>
  <c r="D300" i="25"/>
  <c r="C663" i="25"/>
  <c r="D1212" i="25"/>
  <c r="F1009" i="25"/>
  <c r="G1009" i="25" s="1"/>
  <c r="C1081" i="25"/>
  <c r="D1119" i="25"/>
  <c r="C595" i="25"/>
  <c r="F1281" i="25"/>
  <c r="G1281" i="25" s="1"/>
  <c r="D1317" i="25"/>
  <c r="C829" i="25"/>
  <c r="D22" i="25"/>
  <c r="C215" i="30"/>
  <c r="B224" i="30" s="1"/>
  <c r="D381" i="25"/>
  <c r="F164" i="30"/>
  <c r="G164" i="30" s="1"/>
  <c r="F487" i="25"/>
  <c r="G487" i="25" s="1"/>
  <c r="C316" i="25"/>
  <c r="C358" i="25"/>
  <c r="D151" i="24"/>
  <c r="F148" i="25"/>
  <c r="G148" i="25" s="1"/>
  <c r="F1317" i="25"/>
  <c r="G1317" i="25" s="1"/>
  <c r="C197" i="30"/>
  <c r="B206" i="30" s="1"/>
  <c r="D1248" i="25"/>
  <c r="F113" i="30"/>
  <c r="G113" i="30" s="1"/>
  <c r="F975" i="25"/>
  <c r="G975" i="25" s="1"/>
  <c r="C77" i="30"/>
  <c r="B86" i="30" s="1"/>
  <c r="F131" i="30"/>
  <c r="G131" i="30" s="1"/>
  <c r="F114" i="30"/>
  <c r="G114" i="30" s="1"/>
  <c r="C397" i="25"/>
  <c r="C301" i="25"/>
  <c r="C229" i="25"/>
  <c r="F1176" i="25"/>
  <c r="G1176" i="25" s="1"/>
  <c r="D940" i="25"/>
  <c r="F157" i="31"/>
  <c r="G157" i="31" s="1"/>
  <c r="C61" i="30"/>
  <c r="B71" i="30" s="1"/>
  <c r="D269" i="24"/>
  <c r="D1247" i="25"/>
  <c r="F171" i="24"/>
  <c r="G171" i="24" s="1"/>
  <c r="F546" i="24"/>
  <c r="G546" i="24" s="1"/>
  <c r="D1008" i="25"/>
  <c r="F201" i="24"/>
  <c r="G201" i="24" s="1"/>
  <c r="F664" i="25"/>
  <c r="G664" i="25" s="1"/>
  <c r="D974" i="25"/>
  <c r="F119" i="24"/>
  <c r="G119" i="24" s="1"/>
  <c r="C130" i="30"/>
  <c r="B139" i="30" s="1"/>
  <c r="D366" i="25"/>
  <c r="D1118" i="25"/>
  <c r="D82" i="25"/>
  <c r="F806" i="25"/>
  <c r="G806" i="25" s="1"/>
  <c r="F164" i="25"/>
  <c r="G164" i="25" s="1"/>
  <c r="C79" i="30"/>
  <c r="B88" i="30" s="1"/>
  <c r="C736" i="25"/>
  <c r="D147" i="25"/>
  <c r="C182" i="30"/>
  <c r="B191" i="30" s="1"/>
  <c r="F482" i="24"/>
  <c r="G482" i="24" s="1"/>
  <c r="F866" i="25"/>
  <c r="G866" i="25" s="1"/>
  <c r="C96" i="30"/>
  <c r="B106" i="30" s="1"/>
  <c r="F64" i="25"/>
  <c r="G64" i="25" s="1"/>
  <c r="F295" i="24"/>
  <c r="G295" i="24" s="1"/>
  <c r="D574" i="24"/>
  <c r="D1176" i="25"/>
  <c r="C189" i="25"/>
  <c r="F1152" i="25"/>
  <c r="G1152" i="25" s="1"/>
  <c r="F285" i="25"/>
  <c r="G285" i="25" s="1"/>
  <c r="F198" i="30"/>
  <c r="G198" i="30" s="1"/>
  <c r="C214" i="30"/>
  <c r="B223" i="30" s="1"/>
  <c r="D430" i="25"/>
  <c r="C463" i="24"/>
  <c r="D188" i="25"/>
  <c r="F79" i="31"/>
  <c r="G79" i="31" s="1"/>
  <c r="D96" i="30"/>
  <c r="F35" i="31"/>
  <c r="G35" i="31" s="1"/>
  <c r="C1354" i="25"/>
  <c r="C95" i="30"/>
  <c r="B105" i="30" s="1"/>
  <c r="C42" i="30"/>
  <c r="B52" i="30" s="1"/>
  <c r="C37" i="24"/>
  <c r="C1212" i="25"/>
  <c r="C974" i="25"/>
  <c r="D462" i="24"/>
  <c r="D324" i="24"/>
  <c r="C114" i="30"/>
  <c r="B123" i="30" s="1"/>
  <c r="C163" i="30"/>
  <c r="B172" i="30" s="1"/>
  <c r="F1248" i="25"/>
  <c r="G1248" i="25" s="1"/>
  <c r="C1248" i="25"/>
  <c r="F42" i="30"/>
  <c r="G42" i="30" s="1"/>
  <c r="F100" i="25"/>
  <c r="G100" i="25" s="1"/>
  <c r="F241" i="25"/>
  <c r="G241" i="25" s="1"/>
  <c r="F239" i="24"/>
  <c r="G239" i="24" s="1"/>
  <c r="C737" i="25"/>
  <c r="C132" i="25"/>
  <c r="C805" i="25"/>
  <c r="D200" i="24"/>
  <c r="C268" i="25"/>
  <c r="D482" i="24"/>
  <c r="C185" i="24"/>
  <c r="C294" i="24"/>
  <c r="D221" i="25"/>
  <c r="D1386" i="25"/>
  <c r="D201" i="31"/>
  <c r="D470" i="25"/>
  <c r="D77" i="31"/>
  <c r="C512" i="24"/>
  <c r="D805" i="25"/>
  <c r="D77" i="30"/>
  <c r="C35" i="31"/>
  <c r="D198" i="30"/>
  <c r="C668" i="24"/>
  <c r="D512" i="24"/>
  <c r="C627" i="24"/>
  <c r="D164" i="25"/>
  <c r="C269" i="25"/>
  <c r="D497" i="24"/>
  <c r="C118" i="24"/>
  <c r="D601" i="24"/>
  <c r="D806" i="25"/>
  <c r="D21" i="25"/>
  <c r="C1009" i="25"/>
  <c r="C1008" i="25"/>
  <c r="D737" i="25"/>
  <c r="F528" i="24"/>
  <c r="G528" i="24" s="1"/>
  <c r="F148" i="30"/>
  <c r="G148" i="30" s="1"/>
  <c r="C545" i="24"/>
  <c r="F1212" i="25"/>
  <c r="G1212" i="25" s="1"/>
  <c r="F182" i="30"/>
  <c r="G182" i="30" s="1"/>
  <c r="F197" i="30"/>
  <c r="G197" i="30" s="1"/>
  <c r="D700" i="25"/>
  <c r="C202" i="31"/>
  <c r="C381" i="25"/>
  <c r="F215" i="30"/>
  <c r="G215" i="30" s="1"/>
  <c r="F22" i="25"/>
  <c r="G22" i="25" s="1"/>
  <c r="F165" i="30"/>
  <c r="G165" i="30" s="1"/>
  <c r="F66" i="25"/>
  <c r="G66" i="25" s="1"/>
  <c r="C43" i="30"/>
  <c r="B53" i="30" s="1"/>
  <c r="C268" i="24"/>
  <c r="F212" i="24"/>
  <c r="G212" i="24" s="1"/>
  <c r="G213" i="24" s="1"/>
  <c r="H207" i="24" s="1"/>
  <c r="D594" i="25"/>
  <c r="D363" i="24"/>
  <c r="D463" i="24"/>
  <c r="D179" i="25"/>
  <c r="D414" i="25"/>
  <c r="D238" i="24"/>
  <c r="D55" i="25"/>
  <c r="D78" i="31"/>
  <c r="D341" i="24"/>
  <c r="D202" i="31"/>
  <c r="C220" i="25"/>
  <c r="D284" i="25"/>
  <c r="C461" i="25"/>
  <c r="C115" i="31"/>
  <c r="D116" i="25"/>
  <c r="D197" i="30"/>
  <c r="D205" i="25"/>
  <c r="D79" i="30"/>
  <c r="C481" i="24"/>
  <c r="D239" i="24"/>
  <c r="D829" i="25"/>
  <c r="D185" i="24"/>
  <c r="C36" i="31"/>
  <c r="D446" i="25"/>
  <c r="C573" i="24"/>
  <c r="D939" i="25"/>
  <c r="F205" i="25"/>
  <c r="G205" i="25" s="1"/>
  <c r="D189" i="25"/>
  <c r="D147" i="30"/>
  <c r="C521" i="25"/>
  <c r="D230" i="25"/>
  <c r="C1405" i="25"/>
  <c r="C660" i="24"/>
  <c r="C415" i="25"/>
  <c r="C903" i="25"/>
  <c r="C151" i="24"/>
  <c r="D432" i="24"/>
  <c r="D294" i="24"/>
  <c r="D903" i="25"/>
  <c r="C239" i="24"/>
  <c r="D214" i="30"/>
  <c r="D349" i="25"/>
  <c r="D132" i="25"/>
  <c r="D113" i="30"/>
  <c r="C470" i="25"/>
  <c r="F86" i="24"/>
  <c r="G86" i="24" s="1"/>
  <c r="C445" i="25"/>
  <c r="C348" i="25"/>
  <c r="D1354" i="25"/>
  <c r="F201" i="31"/>
  <c r="G201" i="31" s="1"/>
  <c r="F147" i="30"/>
  <c r="G147" i="30" s="1"/>
  <c r="C131" i="25"/>
  <c r="C60" i="30"/>
  <c r="B70" i="30" s="1"/>
  <c r="F462" i="25"/>
  <c r="G462" i="25" s="1"/>
  <c r="F522" i="25"/>
  <c r="G522" i="25" s="1"/>
  <c r="D677" i="24"/>
  <c r="F41" i="30"/>
  <c r="G41" i="30" s="1"/>
  <c r="C147" i="30"/>
  <c r="B156" i="30" s="1"/>
  <c r="F829" i="25"/>
  <c r="G829" i="25" s="1"/>
  <c r="F130" i="30"/>
  <c r="G130" i="30" s="1"/>
  <c r="F230" i="25"/>
  <c r="G230" i="25" s="1"/>
  <c r="F1119" i="25"/>
  <c r="G1119" i="25" s="1"/>
  <c r="D481" i="24"/>
  <c r="C87" i="24"/>
  <c r="C99" i="25"/>
  <c r="D36" i="24"/>
  <c r="C114" i="31"/>
  <c r="C77" i="31"/>
  <c r="C201" i="31"/>
  <c r="C163" i="25"/>
  <c r="C184" i="24"/>
  <c r="D199" i="30"/>
  <c r="D42" i="30"/>
  <c r="C54" i="25"/>
  <c r="C172" i="24"/>
  <c r="C975" i="25"/>
  <c r="D268" i="25"/>
  <c r="D35" i="31"/>
  <c r="C332" i="25"/>
  <c r="C54" i="24"/>
  <c r="D521" i="25"/>
  <c r="C1386" i="25"/>
  <c r="C171" i="24"/>
  <c r="C228" i="24"/>
  <c r="C462" i="25"/>
  <c r="D78" i="30"/>
  <c r="C866" i="25"/>
  <c r="D573" i="24"/>
  <c r="C433" i="24"/>
  <c r="D171" i="24"/>
  <c r="D268" i="24"/>
  <c r="C285" i="25"/>
  <c r="C527" i="24"/>
  <c r="F433" i="24"/>
  <c r="G433" i="24" s="1"/>
  <c r="F184" i="24"/>
  <c r="G184" i="24" s="1"/>
  <c r="C300" i="25"/>
  <c r="C129" i="30"/>
  <c r="B138" i="30" s="1"/>
  <c r="C1247" i="25"/>
  <c r="D358" i="25"/>
  <c r="F358" i="25"/>
  <c r="G358" i="25" s="1"/>
  <c r="F1406" i="25"/>
  <c r="G1406" i="25" s="1"/>
  <c r="D1151" i="25"/>
  <c r="F595" i="25"/>
  <c r="G595" i="25" s="1"/>
  <c r="C1082" i="25"/>
  <c r="C165" i="30"/>
  <c r="B174" i="30" s="1"/>
  <c r="F83" i="25"/>
  <c r="G83" i="25" s="1"/>
  <c r="D503" i="25"/>
  <c r="C559" i="25"/>
  <c r="D522" i="25"/>
  <c r="D668" i="24"/>
  <c r="C116" i="31"/>
  <c r="C37" i="31"/>
  <c r="D415" i="25"/>
  <c r="D200" i="31"/>
  <c r="D94" i="30"/>
  <c r="D397" i="25"/>
  <c r="C574" i="24"/>
  <c r="C201" i="24"/>
  <c r="D164" i="30"/>
  <c r="C939" i="25"/>
  <c r="D212" i="24"/>
  <c r="D240" i="25"/>
  <c r="D736" i="25"/>
  <c r="C1118" i="25"/>
  <c r="D527" i="24"/>
  <c r="C205" i="25"/>
  <c r="D163" i="30"/>
  <c r="D159" i="31"/>
  <c r="D99" i="25"/>
  <c r="C1152" i="25"/>
  <c r="D316" i="25"/>
  <c r="C157" i="31"/>
  <c r="D83" i="25"/>
  <c r="C558" i="25"/>
  <c r="C188" i="25"/>
  <c r="D602" i="24"/>
  <c r="C447" i="24"/>
  <c r="C116" i="25"/>
  <c r="C94" i="30"/>
  <c r="B104" i="30" s="1"/>
  <c r="D41" i="30"/>
  <c r="F36" i="31"/>
  <c r="G36" i="31" s="1"/>
  <c r="F1387" i="25"/>
  <c r="G1387" i="25" s="1"/>
  <c r="C1280" i="25"/>
  <c r="F574" i="24"/>
  <c r="G574" i="24" s="1"/>
  <c r="F87" i="24"/>
  <c r="G87" i="24" s="1"/>
  <c r="F180" i="25"/>
  <c r="G180" i="25" s="1"/>
  <c r="F65" i="25"/>
  <c r="G65" i="25" s="1"/>
  <c r="C357" i="25"/>
  <c r="F220" i="24"/>
  <c r="G220" i="24" s="1"/>
  <c r="G221" i="24" s="1"/>
  <c r="H215" i="24" s="1"/>
  <c r="D119" i="24"/>
  <c r="F463" i="24"/>
  <c r="G463" i="24" s="1"/>
  <c r="C1281" i="25"/>
  <c r="F59" i="30"/>
  <c r="G59" i="30" s="1"/>
  <c r="F200" i="31"/>
  <c r="G200" i="31" s="1"/>
  <c r="F269" i="24"/>
  <c r="G269" i="24" s="1"/>
  <c r="F202" i="31"/>
  <c r="G202" i="31" s="1"/>
  <c r="C1045" i="25"/>
  <c r="D37" i="31"/>
  <c r="C772" i="25"/>
  <c r="F940" i="25"/>
  <c r="G940" i="25" s="1"/>
  <c r="C112" i="30"/>
  <c r="B121" i="30" s="1"/>
  <c r="D61" i="30"/>
  <c r="C158" i="31"/>
  <c r="C230" i="25"/>
  <c r="D228" i="24"/>
  <c r="C64" i="25"/>
  <c r="D148" i="30"/>
  <c r="C21" i="24"/>
  <c r="D118" i="24"/>
  <c r="D1152" i="25"/>
  <c r="C212" i="24"/>
  <c r="D112" i="30"/>
  <c r="C677" i="24"/>
  <c r="C414" i="25"/>
  <c r="C269" i="24"/>
  <c r="C204" i="25"/>
  <c r="C865" i="25"/>
  <c r="D471" i="25"/>
  <c r="C902" i="25"/>
  <c r="C366" i="25"/>
  <c r="C486" i="25"/>
  <c r="D664" i="25"/>
  <c r="D201" i="24"/>
  <c r="C78" i="31"/>
  <c r="C119" i="24"/>
  <c r="D828" i="25"/>
  <c r="F180" i="30"/>
  <c r="G180" i="30" s="1"/>
  <c r="D295" i="24"/>
  <c r="C22" i="25"/>
  <c r="C1175" i="25"/>
  <c r="C1387" i="25"/>
  <c r="D546" i="24"/>
  <c r="C1353" i="25"/>
  <c r="F200" i="24"/>
  <c r="G200" i="24" s="1"/>
  <c r="F228" i="24"/>
  <c r="G228" i="24" s="1"/>
  <c r="G229" i="24" s="1"/>
  <c r="H223" i="24" s="1"/>
  <c r="D701" i="25"/>
  <c r="C664" i="25"/>
  <c r="D1316" i="25"/>
  <c r="C1046" i="25"/>
  <c r="F95" i="30"/>
  <c r="G95" i="30" s="1"/>
  <c r="C131" i="30"/>
  <c r="B140" i="30" s="1"/>
  <c r="F21" i="24"/>
  <c r="G21" i="24" s="1"/>
  <c r="G22" i="24" s="1"/>
  <c r="H16" i="24" s="1"/>
  <c r="F146" i="30"/>
  <c r="G146" i="30" s="1"/>
  <c r="C1119" i="25"/>
  <c r="F415" i="25"/>
  <c r="G415" i="25" s="1"/>
  <c r="F77" i="30"/>
  <c r="G77" i="30" s="1"/>
  <c r="F96" i="30"/>
  <c r="G96" i="30" s="1"/>
  <c r="F37" i="31"/>
  <c r="G37" i="31" s="1"/>
  <c r="D115" i="25"/>
  <c r="D1280" i="25"/>
  <c r="C502" i="25"/>
  <c r="C238" i="24"/>
  <c r="D55" i="24"/>
  <c r="D163" i="25"/>
  <c r="C164" i="25"/>
  <c r="C65" i="25"/>
  <c r="C82" i="25"/>
  <c r="C497" i="24"/>
  <c r="D131" i="25"/>
  <c r="D95" i="30"/>
  <c r="D902" i="25"/>
  <c r="D43" i="30"/>
  <c r="D165" i="30"/>
  <c r="D1387" i="25"/>
  <c r="D486" i="25"/>
  <c r="D64" i="25"/>
  <c r="D66" i="25"/>
  <c r="D545" i="24"/>
  <c r="D157" i="31"/>
  <c r="D204" i="25"/>
  <c r="D462" i="25"/>
  <c r="C67" i="25"/>
  <c r="C115" i="25"/>
  <c r="C341" i="24"/>
  <c r="C220" i="24"/>
  <c r="D54" i="25"/>
  <c r="C36" i="24"/>
  <c r="D180" i="25"/>
  <c r="D79" i="31"/>
  <c r="F185" i="24"/>
  <c r="G185" i="24" s="1"/>
  <c r="F43" i="30"/>
  <c r="G43" i="30" s="1"/>
  <c r="D595" i="25"/>
  <c r="F118" i="24"/>
  <c r="G118" i="24" s="1"/>
  <c r="F448" i="24"/>
  <c r="G448" i="24" s="1"/>
  <c r="F55" i="24"/>
  <c r="G55" i="24" s="1"/>
  <c r="F349" i="25"/>
  <c r="G349" i="25" s="1"/>
  <c r="D663" i="25"/>
  <c r="D21" i="24"/>
  <c r="F199" i="30"/>
  <c r="G199" i="30" s="1"/>
  <c r="F737" i="25"/>
  <c r="G737" i="25" s="1"/>
  <c r="F238" i="24"/>
  <c r="G238" i="24" s="1"/>
  <c r="D1175" i="25"/>
  <c r="C594" i="25"/>
  <c r="D773" i="25"/>
  <c r="D1082" i="25"/>
  <c r="D229" i="25"/>
  <c r="C55" i="24"/>
  <c r="C55" i="25"/>
  <c r="F221" i="25"/>
  <c r="G221" i="25" s="1"/>
  <c r="C198" i="30"/>
  <c r="B207" i="30" s="1"/>
  <c r="F61" i="30"/>
  <c r="G61" i="30" s="1"/>
  <c r="F67" i="25"/>
  <c r="G67" i="25" s="1"/>
  <c r="F116" i="31"/>
  <c r="G116" i="31" s="1"/>
  <c r="F773" i="25"/>
  <c r="G773" i="25" s="1"/>
  <c r="C200" i="31"/>
  <c r="C627" i="25"/>
  <c r="D115" i="31"/>
  <c r="D1046" i="25"/>
  <c r="D433" i="24"/>
  <c r="C1176" i="25"/>
  <c r="F77" i="31"/>
  <c r="G77" i="31" s="1"/>
  <c r="F301" i="25"/>
  <c r="G301" i="25" s="1"/>
  <c r="F559" i="25"/>
  <c r="G559" i="25" s="1"/>
  <c r="F78" i="30"/>
  <c r="G78" i="30" s="1"/>
  <c r="D558" i="25"/>
  <c r="C940" i="25"/>
  <c r="D158" i="31"/>
  <c r="D100" i="25"/>
  <c r="C179" i="25"/>
  <c r="D182" i="30"/>
  <c r="C295" i="24"/>
  <c r="D285" i="25"/>
  <c r="D131" i="30"/>
  <c r="D36" i="31"/>
  <c r="D180" i="30"/>
  <c r="C828" i="25"/>
  <c r="C148" i="25"/>
  <c r="D559" i="25"/>
  <c r="D215" i="30"/>
  <c r="D37" i="24"/>
  <c r="C1151" i="25"/>
  <c r="C700" i="25"/>
  <c r="D241" i="25"/>
  <c r="C1317" i="25"/>
  <c r="D1211" i="25"/>
  <c r="D502" i="25"/>
  <c r="D447" i="24"/>
  <c r="D67" i="25"/>
  <c r="C37" i="25"/>
  <c r="D301" i="25"/>
  <c r="D62" i="25"/>
  <c r="D54" i="24"/>
  <c r="C487" i="25"/>
  <c r="C241" i="25"/>
  <c r="C83" i="25"/>
  <c r="C430" i="25"/>
  <c r="C546" i="24"/>
  <c r="D627" i="24"/>
  <c r="D114" i="31"/>
  <c r="D60" i="30"/>
  <c r="C1406" i="25"/>
  <c r="F268" i="24"/>
  <c r="G268" i="24" s="1"/>
  <c r="C602" i="24"/>
  <c r="D87" i="24"/>
  <c r="C471" i="25"/>
  <c r="C86" i="24"/>
  <c r="C181" i="30"/>
  <c r="B190" i="30" s="1"/>
  <c r="D1009" i="25"/>
  <c r="F172" i="24"/>
  <c r="G172" i="24" s="1"/>
  <c r="F628" i="25"/>
  <c r="G628" i="25" s="1"/>
  <c r="F602" i="24"/>
  <c r="G602" i="24" s="1"/>
  <c r="F158" i="31"/>
  <c r="G158" i="31" s="1"/>
  <c r="C146" i="30"/>
  <c r="B155" i="30" s="1"/>
  <c r="F60" i="30"/>
  <c r="G60" i="30" s="1"/>
  <c r="F471" i="25"/>
  <c r="G471" i="25" s="1"/>
  <c r="C148" i="30"/>
  <c r="B157" i="30" s="1"/>
  <c r="C199" i="30"/>
  <c r="B208" i="30" s="1"/>
  <c r="F115" i="31"/>
  <c r="G115" i="31" s="1"/>
  <c r="F78" i="31"/>
  <c r="G78" i="31" s="1"/>
  <c r="C113" i="30"/>
  <c r="B122" i="30" s="1"/>
  <c r="F503" i="25"/>
  <c r="G503" i="25" s="1"/>
  <c r="C41" i="30"/>
  <c r="B51" i="30" s="1"/>
  <c r="C66" i="25"/>
  <c r="D865" i="25"/>
  <c r="D114" i="30"/>
  <c r="D181" i="30"/>
  <c r="D269" i="25"/>
  <c r="C147" i="25"/>
  <c r="C628" i="25"/>
  <c r="D528" i="24"/>
  <c r="C528" i="24"/>
  <c r="C200" i="24"/>
  <c r="C79" i="31"/>
  <c r="D65" i="25"/>
  <c r="D86" i="24"/>
  <c r="C180" i="25"/>
  <c r="D146" i="30"/>
  <c r="C503" i="25"/>
  <c r="C221" i="25"/>
  <c r="C284" i="25"/>
  <c r="D448" i="24"/>
  <c r="D866" i="25"/>
  <c r="C100" i="25"/>
  <c r="D1353" i="25"/>
  <c r="D184" i="24"/>
  <c r="D59" i="30"/>
  <c r="D1045" i="25"/>
  <c r="D445" i="25"/>
  <c r="C240" i="25"/>
  <c r="C701" i="25"/>
  <c r="C432" i="24"/>
  <c r="D129" i="30"/>
  <c r="D220" i="25"/>
  <c r="D148" i="25"/>
  <c r="C482" i="24"/>
  <c r="C522" i="25"/>
  <c r="C446" i="25"/>
  <c r="C601" i="24"/>
  <c r="C324" i="24"/>
  <c r="D348" i="25"/>
  <c r="C1211" i="25"/>
  <c r="D1281" i="25"/>
  <c r="D216" i="30"/>
  <c r="D975" i="25"/>
  <c r="C21" i="25"/>
  <c r="D130" i="30"/>
  <c r="C180" i="30"/>
  <c r="B189" i="30" s="1"/>
  <c r="D772" i="25"/>
  <c r="D172" i="24"/>
  <c r="F1046" i="25"/>
  <c r="G1046" i="25" s="1"/>
  <c r="D357" i="25"/>
  <c r="D848" i="25"/>
  <c r="C249" i="25"/>
  <c r="D713" i="25"/>
  <c r="D981" i="25"/>
  <c r="D540" i="25"/>
  <c r="D810" i="25"/>
  <c r="C603" i="25"/>
  <c r="D529" i="25"/>
  <c r="D710" i="25"/>
  <c r="D746" i="25"/>
  <c r="D915" i="25"/>
  <c r="C565" i="25"/>
  <c r="C643" i="25"/>
  <c r="D1130" i="25"/>
  <c r="C878" i="25"/>
  <c r="D945" i="25"/>
  <c r="C1054" i="25"/>
  <c r="D716" i="25"/>
  <c r="C1287" i="25"/>
  <c r="C682" i="25"/>
  <c r="F566" i="32"/>
  <c r="G566" i="32" s="1"/>
  <c r="C541" i="25"/>
  <c r="D1054" i="25"/>
  <c r="F137" i="32"/>
  <c r="G137" i="32" s="1"/>
  <c r="C1221" i="25"/>
  <c r="D921" i="25"/>
  <c r="C1060" i="25"/>
  <c r="D249" i="25"/>
  <c r="D755" i="25"/>
  <c r="C991" i="25"/>
  <c r="C1191" i="25"/>
  <c r="D528" i="25"/>
  <c r="D1263" i="25"/>
  <c r="C424" i="32"/>
  <c r="F258" i="32"/>
  <c r="G258" i="32" s="1"/>
  <c r="D96" i="32"/>
  <c r="D707" i="25"/>
  <c r="F403" i="32"/>
  <c r="G403" i="32" s="1"/>
  <c r="C152" i="32"/>
  <c r="C22" i="32"/>
  <c r="D670" i="25"/>
  <c r="D528" i="32"/>
  <c r="C811" i="25"/>
  <c r="D637" i="25"/>
  <c r="D529" i="32"/>
  <c r="C1022" i="25"/>
  <c r="C299" i="32"/>
  <c r="C1131" i="25"/>
  <c r="D1290" i="25"/>
  <c r="D537" i="25"/>
  <c r="C913" i="25"/>
  <c r="D252" i="25"/>
  <c r="D984" i="25"/>
  <c r="F128" i="32"/>
  <c r="G128" i="32" s="1"/>
  <c r="C572" i="25"/>
  <c r="D118" i="32"/>
  <c r="C1228" i="25"/>
  <c r="C782" i="25"/>
  <c r="D639" i="25"/>
  <c r="C835" i="25"/>
  <c r="D258" i="32"/>
  <c r="D192" i="32"/>
  <c r="D682" i="25"/>
  <c r="C675" i="32"/>
  <c r="D1094" i="25"/>
  <c r="D22" i="32"/>
  <c r="C521" i="32"/>
  <c r="D1227" i="25"/>
  <c r="D1052" i="25"/>
  <c r="C513" i="32"/>
  <c r="D403" i="32"/>
  <c r="D1064" i="25"/>
  <c r="D1333" i="25"/>
  <c r="C607" i="25"/>
  <c r="C1184" i="25"/>
  <c r="D424" i="32"/>
  <c r="C106" i="32"/>
  <c r="D1095" i="25"/>
  <c r="D1224" i="25"/>
  <c r="C1024" i="25"/>
  <c r="D456" i="32"/>
  <c r="C946" i="25"/>
  <c r="C609" i="25"/>
  <c r="C945" i="25"/>
  <c r="C919" i="25"/>
  <c r="D878" i="25"/>
  <c r="C1182" i="25"/>
  <c r="C713" i="25"/>
  <c r="D674" i="25"/>
  <c r="D569" i="25"/>
  <c r="C577" i="25"/>
  <c r="C1128" i="25"/>
  <c r="D811" i="25"/>
  <c r="D873" i="25"/>
  <c r="D787" i="25"/>
  <c r="C1092" i="25"/>
  <c r="C988" i="25"/>
  <c r="C1230" i="25"/>
  <c r="C540" i="25"/>
  <c r="C719" i="25"/>
  <c r="C674" i="25"/>
  <c r="C882" i="25"/>
  <c r="C1253" i="25"/>
  <c r="C918" i="25"/>
  <c r="D578" i="25"/>
  <c r="D839" i="25"/>
  <c r="D257" i="32"/>
  <c r="C472" i="32"/>
  <c r="D1424" i="25"/>
  <c r="C118" i="32"/>
  <c r="C639" i="25"/>
  <c r="D754" i="25"/>
  <c r="C257" i="32"/>
  <c r="D1365" i="25"/>
  <c r="C497" i="32"/>
  <c r="D413" i="32"/>
  <c r="C1290" i="25"/>
  <c r="C1019" i="25"/>
  <c r="C838" i="25"/>
  <c r="D497" i="32"/>
  <c r="C1157" i="25"/>
  <c r="C1130" i="25"/>
  <c r="C79" i="32"/>
  <c r="D1289" i="25"/>
  <c r="D1091" i="25"/>
  <c r="C262" i="32"/>
  <c r="D1254" i="25"/>
  <c r="D168" i="32"/>
  <c r="D262" i="32"/>
  <c r="C712" i="25"/>
  <c r="D250" i="25"/>
  <c r="D1089" i="25"/>
  <c r="D949" i="25"/>
  <c r="D21" i="32"/>
  <c r="D259" i="32"/>
  <c r="C810" i="25"/>
  <c r="D564" i="32"/>
  <c r="C844" i="25"/>
  <c r="D471" i="32"/>
  <c r="C1134" i="25"/>
  <c r="D1193" i="25"/>
  <c r="C478" i="32"/>
  <c r="F424" i="32"/>
  <c r="G424" i="32" s="1"/>
  <c r="C258" i="32"/>
  <c r="C64" i="32"/>
  <c r="D107" i="32"/>
  <c r="C1324" i="25"/>
  <c r="D534" i="25"/>
  <c r="D1221" i="25"/>
  <c r="D1362" i="25"/>
  <c r="C743" i="25"/>
  <c r="C1424" i="25"/>
  <c r="C137" i="32"/>
  <c r="D1406" i="25"/>
  <c r="D521" i="32"/>
  <c r="D531" i="25"/>
  <c r="C788" i="25"/>
  <c r="F97" i="32"/>
  <c r="G97" i="32" s="1"/>
  <c r="D1125" i="25"/>
  <c r="C192" i="32"/>
  <c r="C601" i="25"/>
  <c r="C1091" i="25"/>
  <c r="C1224" i="25"/>
  <c r="F301" i="32"/>
  <c r="G301" i="32" s="1"/>
  <c r="F482" i="32"/>
  <c r="G482" i="32" s="1"/>
  <c r="C910" i="25"/>
  <c r="D835" i="25"/>
  <c r="C746" i="25"/>
  <c r="D640" i="25"/>
  <c r="D790" i="25"/>
  <c r="C922" i="25"/>
  <c r="C529" i="25"/>
  <c r="C884" i="25"/>
  <c r="C755" i="25"/>
  <c r="D577" i="25"/>
  <c r="C1422" i="25"/>
  <c r="C982" i="25"/>
  <c r="D791" i="25"/>
  <c r="D116" i="32"/>
  <c r="C1359" i="25"/>
  <c r="D48" i="32"/>
  <c r="D781" i="25"/>
  <c r="D1016" i="25"/>
  <c r="D679" i="25"/>
  <c r="D1330" i="25"/>
  <c r="C168" i="32"/>
  <c r="C1058" i="25"/>
  <c r="C426" i="32"/>
  <c r="D680" i="25"/>
  <c r="D426" i="32"/>
  <c r="D676" i="25"/>
  <c r="C253" i="25"/>
  <c r="D301" i="32"/>
  <c r="D1101" i="25"/>
  <c r="C1327" i="25"/>
  <c r="C746" i="32"/>
  <c r="D422" i="32"/>
  <c r="C1187" i="25"/>
  <c r="F568" i="32"/>
  <c r="G568" i="32" s="1"/>
  <c r="D885" i="25"/>
  <c r="C1260" i="25"/>
  <c r="C1421" i="25"/>
  <c r="F80" i="32"/>
  <c r="G80" i="32" s="1"/>
  <c r="D1296" i="25"/>
  <c r="D1063" i="25"/>
  <c r="D782" i="25"/>
  <c r="D742" i="25"/>
  <c r="F426" i="32"/>
  <c r="G426" i="32" s="1"/>
  <c r="F40" i="32"/>
  <c r="G40" i="32" s="1"/>
  <c r="C1329" i="25"/>
  <c r="D1253" i="25"/>
  <c r="D872" i="25"/>
  <c r="D709" i="25"/>
  <c r="D1298" i="25"/>
  <c r="C522" i="32"/>
  <c r="F522" i="32"/>
  <c r="G522" i="32" s="1"/>
  <c r="D1324" i="25"/>
  <c r="D1371" i="25"/>
  <c r="D683" i="25"/>
  <c r="C528" i="32"/>
  <c r="C447" i="32"/>
  <c r="C1259" i="25"/>
  <c r="D1415" i="25"/>
  <c r="D918" i="25"/>
  <c r="C676" i="32"/>
  <c r="C839" i="25"/>
  <c r="D1057" i="25"/>
  <c r="D847" i="25"/>
  <c r="D412" i="32"/>
  <c r="D778" i="25"/>
  <c r="D39" i="32"/>
  <c r="C1222" i="25"/>
  <c r="D1092" i="25"/>
  <c r="C575" i="25"/>
  <c r="D1259" i="25"/>
  <c r="C1185" i="25"/>
  <c r="D246" i="25"/>
  <c r="D207" i="32"/>
  <c r="D478" i="32"/>
  <c r="D1336" i="25"/>
  <c r="D718" i="25"/>
  <c r="C482" i="32"/>
  <c r="D788" i="25"/>
  <c r="D955" i="25"/>
  <c r="F22" i="32"/>
  <c r="G22" i="32" s="1"/>
  <c r="C1052" i="25"/>
  <c r="D1055" i="25"/>
  <c r="D1185" i="25"/>
  <c r="C39" i="32"/>
  <c r="C1098" i="25"/>
  <c r="D673" i="25"/>
  <c r="D916" i="25"/>
  <c r="D646" i="25"/>
  <c r="C246" i="25"/>
  <c r="C781" i="25"/>
  <c r="D951" i="25"/>
  <c r="C990" i="25"/>
  <c r="C958" i="25"/>
  <c r="C1362" i="25"/>
  <c r="C879" i="25"/>
  <c r="D875" i="25"/>
  <c r="D985" i="25"/>
  <c r="D532" i="25"/>
  <c r="C784" i="25"/>
  <c r="D634" i="25"/>
  <c r="C845" i="25"/>
  <c r="C680" i="25"/>
  <c r="D922" i="25"/>
  <c r="C987" i="25"/>
  <c r="C881" i="25"/>
  <c r="D633" i="25"/>
  <c r="C1293" i="25"/>
  <c r="D784" i="25"/>
  <c r="D482" i="32"/>
  <c r="C1333" i="25"/>
  <c r="C1061" i="25"/>
  <c r="C875" i="25"/>
  <c r="C1095" i="25"/>
  <c r="F746" i="32"/>
  <c r="G746" i="32" s="1"/>
  <c r="D884" i="25"/>
  <c r="C1015" i="25"/>
  <c r="C872" i="25"/>
  <c r="D1335" i="25"/>
  <c r="F420" i="32"/>
  <c r="G420" i="32" s="1"/>
  <c r="F303" i="32"/>
  <c r="G303" i="32" s="1"/>
  <c r="D1136" i="25"/>
  <c r="D643" i="25"/>
  <c r="C1416" i="25"/>
  <c r="C673" i="25"/>
  <c r="D751" i="25"/>
  <c r="F481" i="32"/>
  <c r="G481" i="32" s="1"/>
  <c r="D1412" i="25"/>
  <c r="D982" i="25"/>
  <c r="D719" i="25"/>
  <c r="C1218" i="25"/>
  <c r="D1194" i="25"/>
  <c r="D1025" i="25"/>
  <c r="D645" i="25"/>
  <c r="C420" i="32"/>
  <c r="C116" i="32"/>
  <c r="C1296" i="25"/>
  <c r="C1415" i="25"/>
  <c r="C455" i="32"/>
  <c r="C1055" i="25"/>
  <c r="C1336" i="25"/>
  <c r="F529" i="32"/>
  <c r="G529" i="32" s="1"/>
  <c r="C873" i="25"/>
  <c r="F472" i="32"/>
  <c r="G472" i="32" s="1"/>
  <c r="C1094" i="25"/>
  <c r="D1134" i="25"/>
  <c r="C1365" i="25"/>
  <c r="D1128" i="25"/>
  <c r="C916" i="25"/>
  <c r="C456" i="32"/>
  <c r="C1057" i="25"/>
  <c r="C403" i="32"/>
  <c r="D64" i="32"/>
  <c r="C957" i="25"/>
  <c r="D882" i="25"/>
  <c r="D447" i="32"/>
  <c r="D472" i="32"/>
  <c r="D1060" i="25"/>
  <c r="D1287" i="25"/>
  <c r="C40" i="32"/>
  <c r="C909" i="25"/>
  <c r="F49" i="32"/>
  <c r="G49" i="32" s="1"/>
  <c r="D1228" i="25"/>
  <c r="D79" i="32"/>
  <c r="F421" i="32"/>
  <c r="G421" i="32" s="1"/>
  <c r="D49" i="32"/>
  <c r="C1298" i="25"/>
  <c r="C1263" i="25"/>
  <c r="D842" i="25"/>
  <c r="D1418" i="25"/>
  <c r="C566" i="32"/>
  <c r="D675" i="32"/>
  <c r="D1124" i="25"/>
  <c r="D1326" i="25"/>
  <c r="C21" i="32"/>
  <c r="F676" i="32"/>
  <c r="G676" i="32" s="1"/>
  <c r="D1127" i="25"/>
  <c r="C128" i="32"/>
  <c r="C1326" i="25"/>
  <c r="D610" i="25"/>
  <c r="D946" i="25"/>
  <c r="C574" i="25"/>
  <c r="C1371" i="25"/>
  <c r="C955" i="25"/>
  <c r="D601" i="25"/>
  <c r="C646" i="25"/>
  <c r="D841" i="25"/>
  <c r="C912" i="25"/>
  <c r="C1127" i="25"/>
  <c r="C848" i="25"/>
  <c r="C748" i="25"/>
  <c r="C606" i="25"/>
  <c r="D538" i="25"/>
  <c r="C706" i="25"/>
  <c r="C676" i="25"/>
  <c r="C634" i="25"/>
  <c r="F422" i="32"/>
  <c r="G422" i="32" s="1"/>
  <c r="C1193" i="25"/>
  <c r="C1227" i="25"/>
  <c r="C401" i="32"/>
  <c r="D1327" i="25"/>
  <c r="C349" i="25"/>
  <c r="C716" i="25"/>
  <c r="D1329" i="25"/>
  <c r="C1256" i="25"/>
  <c r="C425" i="32"/>
  <c r="D137" i="32"/>
  <c r="D1219" i="25"/>
  <c r="C1335" i="25"/>
  <c r="D909" i="25"/>
  <c r="D1293" i="25"/>
  <c r="C604" i="25"/>
  <c r="C1413" i="25"/>
  <c r="F127" i="32"/>
  <c r="G127" i="32" s="1"/>
  <c r="C301" i="32"/>
  <c r="D1018" i="25"/>
  <c r="C303" i="32"/>
  <c r="C207" i="32"/>
  <c r="D571" i="25"/>
  <c r="D1098" i="25"/>
  <c r="D574" i="25"/>
  <c r="D1133" i="25"/>
  <c r="C80" i="32"/>
  <c r="C1051" i="25"/>
  <c r="C528" i="25"/>
  <c r="C1419" i="25"/>
  <c r="D844" i="25"/>
  <c r="D299" i="32"/>
  <c r="C117" i="32"/>
  <c r="C1286" i="25"/>
  <c r="C1292" i="25"/>
  <c r="D676" i="32"/>
  <c r="C637" i="25"/>
  <c r="D513" i="32"/>
  <c r="C948" i="25"/>
  <c r="D912" i="25"/>
  <c r="C404" i="32"/>
  <c r="D1131" i="25"/>
  <c r="C97" i="32"/>
  <c r="C841" i="25"/>
  <c r="D954" i="25"/>
  <c r="C568" i="32"/>
  <c r="D1184" i="25"/>
  <c r="D106" i="32"/>
  <c r="C636" i="25"/>
  <c r="F425" i="32"/>
  <c r="G425" i="32" s="1"/>
  <c r="D636" i="25"/>
  <c r="C250" i="25"/>
  <c r="C642" i="25"/>
  <c r="C1366" i="25"/>
  <c r="D1323" i="25"/>
  <c r="F456" i="32"/>
  <c r="G456" i="32" s="1"/>
  <c r="C1124" i="25"/>
  <c r="D30" i="32"/>
  <c r="D879" i="25"/>
  <c r="D498" i="32"/>
  <c r="D785" i="25"/>
  <c r="D1187" i="25"/>
  <c r="D512" i="32"/>
  <c r="D1363" i="25"/>
  <c r="D541" i="25"/>
  <c r="C742" i="25"/>
  <c r="C571" i="25"/>
  <c r="D565" i="25"/>
  <c r="C610" i="25"/>
  <c r="C876" i="25"/>
  <c r="D990" i="25"/>
  <c r="C679" i="25"/>
  <c r="C836" i="25"/>
  <c r="D1372" i="25"/>
  <c r="C1018" i="25"/>
  <c r="D745" i="25"/>
  <c r="C633" i="25"/>
  <c r="C535" i="25"/>
  <c r="D991" i="25"/>
  <c r="D1413" i="25"/>
  <c r="D568" i="25"/>
  <c r="D881" i="25"/>
  <c r="C413" i="32"/>
  <c r="C1262" i="25"/>
  <c r="D600" i="25"/>
  <c r="D1188" i="25"/>
  <c r="D455" i="32"/>
  <c r="C1369" i="25"/>
  <c r="D958" i="25"/>
  <c r="D1416" i="25"/>
  <c r="C1101" i="25"/>
  <c r="C600" i="25"/>
  <c r="D575" i="25"/>
  <c r="D1360" i="25"/>
  <c r="C1225" i="25"/>
  <c r="C1088" i="25"/>
  <c r="C567" i="32"/>
  <c r="D1137" i="25"/>
  <c r="D153" i="32"/>
  <c r="D1332" i="25"/>
  <c r="F117" i="32"/>
  <c r="G117" i="32" s="1"/>
  <c r="C1064" i="25"/>
  <c r="C566" i="25"/>
  <c r="C718" i="25"/>
  <c r="D1260" i="25"/>
  <c r="C1194" i="25"/>
  <c r="D1257" i="25"/>
  <c r="C640" i="25"/>
  <c r="D425" i="32"/>
  <c r="D603" i="25"/>
  <c r="C752" i="25"/>
  <c r="C1254" i="25"/>
  <c r="D522" i="32"/>
  <c r="D1256" i="25"/>
  <c r="D1230" i="25"/>
  <c r="C1299" i="25"/>
  <c r="D1157" i="25"/>
  <c r="C754" i="25"/>
  <c r="D1222" i="25"/>
  <c r="D607" i="25"/>
  <c r="C126" i="32"/>
  <c r="D1218" i="25"/>
  <c r="F513" i="32"/>
  <c r="G513" i="32" s="1"/>
  <c r="D1024" i="25"/>
  <c r="D572" i="25"/>
  <c r="C683" i="25"/>
  <c r="C984" i="25"/>
  <c r="D568" i="32"/>
  <c r="D420" i="32"/>
  <c r="D1021" i="25"/>
  <c r="F153" i="32"/>
  <c r="G153" i="32" s="1"/>
  <c r="D838" i="25"/>
  <c r="C1181" i="25"/>
  <c r="D987" i="25"/>
  <c r="D302" i="32"/>
  <c r="F107" i="32"/>
  <c r="G107" i="32" s="1"/>
  <c r="C1028" i="25"/>
  <c r="D1366" i="25"/>
  <c r="C538" i="25"/>
  <c r="C1136" i="25"/>
  <c r="D1027" i="25"/>
  <c r="C1372" i="25"/>
  <c r="C1295" i="25"/>
  <c r="C1133" i="25"/>
  <c r="C412" i="32"/>
  <c r="F302" i="32"/>
  <c r="G302" i="32" s="1"/>
  <c r="C247" i="25"/>
  <c r="C419" i="32"/>
  <c r="C677" i="25"/>
  <c r="C751" i="25"/>
  <c r="D876" i="25"/>
  <c r="D836" i="25"/>
  <c r="D748" i="25"/>
  <c r="D1100" i="25"/>
  <c r="C949" i="25"/>
  <c r="D706" i="25"/>
  <c r="C531" i="25"/>
  <c r="D566" i="25"/>
  <c r="C715" i="25"/>
  <c r="C569" i="25"/>
  <c r="C921" i="25"/>
  <c r="C252" i="25"/>
  <c r="D1369" i="25"/>
  <c r="D1022" i="25"/>
  <c r="D712" i="25"/>
  <c r="D671" i="25"/>
  <c r="C954" i="25"/>
  <c r="D948" i="25"/>
  <c r="C534" i="25"/>
  <c r="C842" i="25"/>
  <c r="D1181" i="25"/>
  <c r="D642" i="25"/>
  <c r="D715" i="25"/>
  <c r="D1231" i="25"/>
  <c r="D845" i="25"/>
  <c r="D1286" i="25"/>
  <c r="D421" i="32"/>
  <c r="C981" i="25"/>
  <c r="C1137" i="25"/>
  <c r="C1289" i="25"/>
  <c r="C1125" i="25"/>
  <c r="C722" i="32"/>
  <c r="D745" i="32"/>
  <c r="D136" i="32"/>
  <c r="D604" i="25"/>
  <c r="C985" i="25"/>
  <c r="D222" i="32"/>
  <c r="D957" i="25"/>
  <c r="C1231" i="25"/>
  <c r="D567" i="32"/>
  <c r="D752" i="25"/>
  <c r="D152" i="32"/>
  <c r="C1360" i="25"/>
  <c r="C578" i="25"/>
  <c r="C529" i="32"/>
  <c r="C471" i="32"/>
  <c r="C778" i="25"/>
  <c r="C564" i="32"/>
  <c r="F118" i="32"/>
  <c r="G118" i="32" s="1"/>
  <c r="D1097" i="25"/>
  <c r="D404" i="32"/>
  <c r="D1015" i="25"/>
  <c r="C96" i="32"/>
  <c r="D128" i="32"/>
  <c r="C951" i="25"/>
  <c r="C1027" i="25"/>
  <c r="C723" i="32"/>
  <c r="C222" i="32"/>
  <c r="D913" i="25"/>
  <c r="C1330" i="25"/>
  <c r="C670" i="25"/>
  <c r="D1019" i="25"/>
  <c r="D1299" i="25"/>
  <c r="D566" i="32"/>
  <c r="C709" i="25"/>
  <c r="C1097" i="25"/>
  <c r="C1219" i="25"/>
  <c r="C422" i="32"/>
  <c r="C421" i="32"/>
  <c r="D749" i="25"/>
  <c r="D919" i="25"/>
  <c r="C671" i="25"/>
  <c r="C779" i="25"/>
  <c r="C481" i="32"/>
  <c r="D117" i="32"/>
  <c r="D1191" i="25"/>
  <c r="C787" i="25"/>
  <c r="C885" i="25"/>
  <c r="D910" i="25"/>
  <c r="F262" i="32"/>
  <c r="G262" i="32" s="1"/>
  <c r="C48" i="32"/>
  <c r="D1419" i="25"/>
  <c r="C498" i="32"/>
  <c r="C1188" i="25"/>
  <c r="F413" i="32"/>
  <c r="G413" i="32" s="1"/>
  <c r="D1182" i="25"/>
  <c r="D1292" i="25"/>
  <c r="D97" i="32"/>
  <c r="C1025" i="25"/>
  <c r="C537" i="25"/>
  <c r="C745" i="25"/>
  <c r="D40" i="32"/>
  <c r="C259" i="32"/>
  <c r="D253" i="25"/>
  <c r="D1051" i="25"/>
  <c r="D126" i="32"/>
  <c r="C1418" i="25"/>
  <c r="C952" i="25"/>
  <c r="D1225" i="25"/>
  <c r="C710" i="25"/>
  <c r="C791" i="25"/>
  <c r="D1295" i="25"/>
  <c r="C645" i="25"/>
  <c r="C847" i="25"/>
  <c r="D722" i="32"/>
  <c r="C1332" i="25"/>
  <c r="C512" i="32"/>
  <c r="D1058" i="25"/>
  <c r="D127" i="32"/>
  <c r="C1363" i="25"/>
  <c r="C1412" i="25"/>
  <c r="C30" i="32"/>
  <c r="D1088" i="25"/>
  <c r="D535" i="25"/>
  <c r="F723" i="32"/>
  <c r="G723" i="32" s="1"/>
  <c r="D606" i="25"/>
  <c r="D723" i="32"/>
  <c r="D1061" i="25"/>
  <c r="C153" i="32"/>
  <c r="F498" i="32"/>
  <c r="G498" i="32" s="1"/>
  <c r="D1262" i="25"/>
  <c r="D1425" i="25"/>
  <c r="D779" i="25"/>
  <c r="C107" i="32"/>
  <c r="C790" i="25"/>
  <c r="C532" i="25"/>
  <c r="D743" i="25"/>
  <c r="C785" i="25"/>
  <c r="D1422" i="25"/>
  <c r="C1368" i="25"/>
  <c r="D677" i="25"/>
  <c r="C302" i="32"/>
  <c r="D952" i="25"/>
  <c r="D303" i="32"/>
  <c r="D1359" i="25"/>
  <c r="C1158" i="25"/>
  <c r="C49" i="32"/>
  <c r="C1063" i="25"/>
  <c r="C1021" i="25"/>
  <c r="D1368" i="25"/>
  <c r="D1405" i="25"/>
  <c r="D80" i="32"/>
  <c r="C1089" i="25"/>
  <c r="D481" i="32"/>
  <c r="C915" i="25"/>
  <c r="D609" i="25"/>
  <c r="D1028" i="25"/>
  <c r="D1421" i="25"/>
  <c r="C707" i="25"/>
  <c r="C1100" i="25"/>
  <c r="D401" i="32"/>
  <c r="D1190" i="25"/>
  <c r="C1016" i="25"/>
  <c r="D419" i="32"/>
  <c r="C568" i="25"/>
  <c r="F404" i="32"/>
  <c r="G404" i="32" s="1"/>
  <c r="C749" i="25"/>
  <c r="F567" i="32"/>
  <c r="G567" i="32" s="1"/>
  <c r="C1257" i="25"/>
  <c r="C1425" i="25"/>
  <c r="C1323" i="25"/>
  <c r="D746" i="32"/>
  <c r="C127" i="32"/>
  <c r="C745" i="32"/>
  <c r="C1190" i="25"/>
  <c r="C136" i="32"/>
  <c r="D988" i="25"/>
  <c r="D1158" i="25"/>
  <c r="F259" i="32"/>
  <c r="G259" i="32" s="1"/>
  <c r="D247" i="25"/>
  <c r="G202" i="24" l="1"/>
  <c r="H192" i="24" s="1"/>
  <c r="G240" i="24"/>
  <c r="H231" i="24" s="1"/>
  <c r="G270" i="24"/>
  <c r="H263" i="24" s="1"/>
  <c r="G120" i="24"/>
  <c r="H111" i="24" s="1"/>
  <c r="G166" i="30"/>
  <c r="F237" i="30" s="1"/>
  <c r="G237" i="30" s="1"/>
  <c r="G132" i="30"/>
  <c r="F235" i="30" s="1"/>
  <c r="G235" i="30" s="1"/>
  <c r="G530" i="32"/>
  <c r="H525" i="32" s="1"/>
  <c r="G41" i="32"/>
  <c r="H34" i="32" s="1"/>
  <c r="G296" i="24"/>
  <c r="H287" i="24" s="1"/>
  <c r="G56" i="24"/>
  <c r="H47" i="24" s="1"/>
  <c r="G84" i="25"/>
  <c r="H77" i="25" s="1"/>
  <c r="G117" i="25"/>
  <c r="H110" i="25" s="1"/>
  <c r="G504" i="25"/>
  <c r="H497" i="25" s="1"/>
  <c r="G270" i="25"/>
  <c r="H262" i="25" s="1"/>
  <c r="G1083" i="25"/>
  <c r="H1073" i="25" s="1"/>
  <c r="G447" i="25"/>
  <c r="H440" i="25" s="1"/>
  <c r="G1047" i="25"/>
  <c r="H1037" i="25" s="1"/>
  <c r="G523" i="32"/>
  <c r="H516" i="32" s="1"/>
  <c r="G414" i="32"/>
  <c r="H407" i="32" s="1"/>
  <c r="G350" i="25"/>
  <c r="H343" i="25" s="1"/>
  <c r="G186" i="24"/>
  <c r="H176" i="24" s="1"/>
  <c r="G575" i="24"/>
  <c r="H565" i="24" s="1"/>
  <c r="G529" i="24"/>
  <c r="H522" i="24" s="1"/>
  <c r="G133" i="25"/>
  <c r="H126" i="25" s="1"/>
  <c r="G596" i="25"/>
  <c r="H587" i="25" s="1"/>
  <c r="G222" i="25"/>
  <c r="H215" i="25" s="1"/>
  <c r="G665" i="25"/>
  <c r="H655" i="25" s="1"/>
  <c r="G738" i="25"/>
  <c r="H728" i="25" s="1"/>
  <c r="G416" i="25"/>
  <c r="H408" i="25" s="1"/>
  <c r="G1355" i="25"/>
  <c r="H1345" i="25" s="1"/>
  <c r="G359" i="25"/>
  <c r="H352" i="25" s="1"/>
  <c r="G165" i="25"/>
  <c r="H158" i="25" s="1"/>
  <c r="G206" i="25"/>
  <c r="H199" i="25" s="1"/>
  <c r="G904" i="25"/>
  <c r="H894" i="25" s="1"/>
  <c r="G231" i="25"/>
  <c r="H224" i="25" s="1"/>
  <c r="G1153" i="25"/>
  <c r="H1146" i="25" s="1"/>
  <c r="G472" i="25"/>
  <c r="H465" i="25" s="1"/>
  <c r="G473" i="32"/>
  <c r="H466" i="32" s="1"/>
  <c r="G1318" i="25"/>
  <c r="H1308" i="25" s="1"/>
  <c r="G514" i="32"/>
  <c r="H507" i="32" s="1"/>
  <c r="G1213" i="25"/>
  <c r="H1203" i="25" s="1"/>
  <c r="G56" i="25"/>
  <c r="H48" i="25" s="1"/>
  <c r="G483" i="24"/>
  <c r="H476" i="24" s="1"/>
  <c r="G774" i="25"/>
  <c r="H764" i="25" s="1"/>
  <c r="G488" i="25"/>
  <c r="H481" i="25" s="1"/>
  <c r="G677" i="32"/>
  <c r="H662" i="32" s="1"/>
  <c r="G50" i="32"/>
  <c r="H43" i="32" s="1"/>
  <c r="G724" i="32"/>
  <c r="H707" i="32" s="1"/>
  <c r="G149" i="25"/>
  <c r="H142" i="25" s="1"/>
  <c r="G101" i="25"/>
  <c r="H94" i="25" s="1"/>
  <c r="G23" i="25"/>
  <c r="H16" i="25" s="1"/>
  <c r="G286" i="25"/>
  <c r="H279" i="25" s="1"/>
  <c r="G302" i="25"/>
  <c r="H295" i="25" s="1"/>
  <c r="G702" i="25"/>
  <c r="H692" i="25" s="1"/>
  <c r="G629" i="25"/>
  <c r="H619" i="25" s="1"/>
  <c r="G499" i="32"/>
  <c r="H492" i="32" s="1"/>
  <c r="G1388" i="25"/>
  <c r="G88" i="24"/>
  <c r="H79" i="24" s="1"/>
  <c r="G807" i="25"/>
  <c r="H800" i="25" s="1"/>
  <c r="G1010" i="25"/>
  <c r="H1000" i="25" s="1"/>
  <c r="G523" i="25"/>
  <c r="H513" i="25" s="1"/>
  <c r="G867" i="25"/>
  <c r="G1282" i="25"/>
  <c r="H1272" i="25" s="1"/>
  <c r="G1407" i="25"/>
  <c r="H1397" i="25" s="1"/>
  <c r="G547" i="24"/>
  <c r="H537" i="24" s="1"/>
  <c r="G181" i="25"/>
  <c r="H174" i="25" s="1"/>
  <c r="G976" i="25"/>
  <c r="H967" i="25" s="1"/>
  <c r="G560" i="25"/>
  <c r="H550" i="25" s="1"/>
  <c r="G1120" i="25"/>
  <c r="H1110" i="25" s="1"/>
  <c r="G23" i="32"/>
  <c r="H16" i="32" s="1"/>
  <c r="G457" i="32"/>
  <c r="H450" i="32" s="1"/>
  <c r="G38" i="24"/>
  <c r="H31" i="24" s="1"/>
  <c r="G242" i="25"/>
  <c r="H233" i="25" s="1"/>
  <c r="G463" i="25"/>
  <c r="H456" i="25" s="1"/>
  <c r="G830" i="25"/>
  <c r="G941" i="25"/>
  <c r="H931" i="25" s="1"/>
  <c r="G1177" i="25"/>
  <c r="H1167" i="25" s="1"/>
  <c r="G1249" i="25"/>
  <c r="H1240" i="25" s="1"/>
  <c r="G434" i="24"/>
  <c r="H424" i="24" s="1"/>
  <c r="G129" i="32"/>
  <c r="H121" i="32" s="1"/>
  <c r="G108" i="32"/>
  <c r="H100" i="32" s="1"/>
  <c r="G747" i="32"/>
  <c r="G138" i="32"/>
  <c r="H131" i="32" s="1"/>
  <c r="G81" i="32"/>
  <c r="H74" i="32" s="1"/>
  <c r="G98" i="32"/>
  <c r="H90" i="32" s="1"/>
  <c r="G603" i="24"/>
  <c r="H593" i="24" s="1"/>
  <c r="G119" i="32"/>
  <c r="H111" i="32" s="1"/>
  <c r="G464" i="24"/>
  <c r="H455" i="24" s="1"/>
  <c r="G449" i="24"/>
  <c r="H439" i="24" s="1"/>
  <c r="G154" i="32"/>
  <c r="H147" i="32" s="1"/>
  <c r="G97" i="30"/>
  <c r="F233" i="30" s="1"/>
  <c r="G233" i="30" s="1"/>
  <c r="G38" i="31"/>
  <c r="F247" i="31" s="1"/>
  <c r="G247" i="31" s="1"/>
  <c r="G115" i="30"/>
  <c r="F234" i="30" s="1"/>
  <c r="G234" i="30" s="1"/>
  <c r="G149" i="30"/>
  <c r="F236" i="30" s="1"/>
  <c r="G236" i="30" s="1"/>
  <c r="G160" i="31"/>
  <c r="F250" i="31" s="1"/>
  <c r="G250" i="31" s="1"/>
  <c r="G217" i="30"/>
  <c r="F240" i="30" s="1"/>
  <c r="G240" i="30" s="1"/>
  <c r="G200" i="30"/>
  <c r="F239" i="30" s="1"/>
  <c r="G239" i="30" s="1"/>
  <c r="G44" i="30"/>
  <c r="F230" i="30" s="1"/>
  <c r="G230" i="30" s="1"/>
  <c r="G68" i="25"/>
  <c r="H58" i="25" s="1"/>
  <c r="G183" i="30"/>
  <c r="F238" i="30" s="1"/>
  <c r="G238" i="30" s="1"/>
  <c r="G203" i="31"/>
  <c r="F251" i="31" s="1"/>
  <c r="G251" i="31" s="1"/>
  <c r="G62" i="30"/>
  <c r="F231" i="30" s="1"/>
  <c r="G231" i="30" s="1"/>
  <c r="G80" i="31"/>
  <c r="F248" i="31" s="1"/>
  <c r="G248" i="31" s="1"/>
  <c r="G117" i="31"/>
  <c r="F249" i="31" s="1"/>
  <c r="G249" i="31" s="1"/>
  <c r="G80" i="30"/>
  <c r="F232" i="30" s="1"/>
  <c r="G232" i="30" s="1"/>
  <c r="G569" i="32"/>
  <c r="H532" i="32" s="1"/>
  <c r="G304" i="32"/>
  <c r="H272" i="32" s="1"/>
  <c r="G263" i="32"/>
  <c r="H254" i="32" s="1"/>
  <c r="G427" i="32"/>
  <c r="G428" i="32" s="1"/>
  <c r="G432" i="32" s="1"/>
  <c r="H416" i="32" s="1"/>
  <c r="G405" i="32"/>
  <c r="H397" i="32" s="1"/>
  <c r="G483" i="32"/>
  <c r="H475" i="32" s="1"/>
  <c r="B79" i="24" l="1"/>
  <c r="B143" i="24"/>
  <c r="B31" i="24"/>
  <c r="B525" i="32"/>
  <c r="B416" i="32"/>
  <c r="B163" i="32"/>
  <c r="B59" i="32"/>
  <c r="B707" i="32"/>
  <c r="B100" i="32"/>
  <c r="B516" i="32"/>
  <c r="B407" i="32"/>
  <c r="B147" i="32"/>
  <c r="B43" i="32"/>
  <c r="B217" i="32"/>
  <c r="B507" i="32"/>
  <c r="B397" i="32"/>
  <c r="B131" i="32"/>
  <c r="B34" i="32"/>
  <c r="B466" i="32"/>
  <c r="B492" i="32"/>
  <c r="B272" i="32"/>
  <c r="B121" i="32"/>
  <c r="B25" i="32"/>
  <c r="B475" i="32"/>
  <c r="B254" i="32"/>
  <c r="B111" i="32"/>
  <c r="B662" i="32"/>
  <c r="B450" i="32"/>
  <c r="B202" i="32"/>
  <c r="B90" i="32"/>
  <c r="B532" i="32"/>
  <c r="B442" i="32"/>
  <c r="B187" i="32"/>
  <c r="B74" i="32"/>
  <c r="B728" i="25"/>
  <c r="B481" i="25"/>
  <c r="B361" i="25"/>
  <c r="B233" i="25"/>
  <c r="B126" i="25"/>
  <c r="B174" i="25"/>
  <c r="B692" i="25"/>
  <c r="B465" i="25"/>
  <c r="B352" i="25"/>
  <c r="B224" i="25"/>
  <c r="B110" i="25"/>
  <c r="B550" i="25"/>
  <c r="B48" i="25"/>
  <c r="B655" i="25"/>
  <c r="B456" i="25"/>
  <c r="B343" i="25"/>
  <c r="B215" i="25"/>
  <c r="B94" i="25"/>
  <c r="B619" i="25"/>
  <c r="B440" i="25"/>
  <c r="B327" i="25"/>
  <c r="B199" i="25"/>
  <c r="B77" i="25"/>
  <c r="B408" i="25"/>
  <c r="B587" i="25"/>
  <c r="B425" i="25"/>
  <c r="B311" i="25"/>
  <c r="B183" i="25"/>
  <c r="B58" i="25"/>
  <c r="B295" i="25"/>
  <c r="B800" i="25"/>
  <c r="B513" i="25"/>
  <c r="B392" i="25"/>
  <c r="B279" i="25"/>
  <c r="B158" i="25"/>
  <c r="B32" i="25"/>
  <c r="B764" i="25"/>
  <c r="B497" i="25"/>
  <c r="B376" i="25"/>
  <c r="B262" i="25"/>
  <c r="B142" i="25"/>
  <c r="H820" i="25"/>
  <c r="B820" i="25" s="1"/>
  <c r="H857" i="25"/>
  <c r="B111" i="24"/>
  <c r="B47" i="24"/>
  <c r="H740" i="32"/>
  <c r="F168" i="24"/>
  <c r="G168" i="24" s="1"/>
  <c r="G173" i="24" s="1"/>
  <c r="H165" i="24" s="1"/>
  <c r="B766" i="24" s="1"/>
  <c r="H1381" i="25"/>
  <c r="G252" i="31"/>
  <c r="G241" i="30"/>
  <c r="B856" i="24" l="1"/>
  <c r="B820" i="24"/>
  <c r="B784" i="24"/>
  <c r="B811" i="24"/>
  <c r="B847" i="24"/>
  <c r="B829" i="24"/>
  <c r="B775" i="24"/>
  <c r="B793" i="24"/>
  <c r="B838" i="24"/>
  <c r="B757" i="24"/>
  <c r="B802" i="24"/>
  <c r="B739" i="24"/>
  <c r="B192" i="24"/>
  <c r="B619" i="24"/>
  <c r="B165" i="24"/>
  <c r="B522" i="24"/>
  <c r="B492" i="24"/>
  <c r="B334" i="24"/>
  <c r="B176" i="24"/>
  <c r="B424" i="24"/>
  <c r="B537" i="24"/>
  <c r="B721" i="24"/>
  <c r="B593" i="24"/>
  <c r="B319" i="24"/>
  <c r="B215" i="24"/>
  <c r="B703" i="24"/>
  <c r="B263" i="24"/>
  <c r="B354" i="24"/>
  <c r="B287" i="24"/>
  <c r="B231" i="24"/>
  <c r="B712" i="24"/>
  <c r="B694" i="24"/>
  <c r="B672" i="24"/>
  <c r="B730" i="24"/>
  <c r="B565" i="24"/>
  <c r="B389" i="24"/>
  <c r="B207" i="24"/>
  <c r="B223" i="24"/>
  <c r="B748" i="24"/>
  <c r="B663" i="24"/>
  <c r="B655" i="24"/>
  <c r="B680" i="24"/>
  <c r="B740" i="32"/>
  <c r="B749" i="32"/>
  <c r="B1037" i="25"/>
  <c r="B1073" i="25"/>
  <c r="B1308" i="25"/>
  <c r="B1345" i="25"/>
  <c r="B857" i="25"/>
  <c r="B1146" i="25"/>
  <c r="B931" i="25"/>
  <c r="B1110" i="25"/>
  <c r="B1397" i="25"/>
  <c r="B894" i="25"/>
  <c r="B1203" i="25"/>
  <c r="B967" i="25"/>
  <c r="B1167" i="25"/>
  <c r="B1240" i="25"/>
  <c r="B1000" i="25"/>
  <c r="B1381" i="25"/>
  <c r="B1272" i="25"/>
  <c r="B507" i="24" l="1"/>
  <c r="B439" i="24"/>
  <c r="B455" i="24" l="1"/>
  <c r="B476" i="24" l="1"/>
  <c r="I15" i="43" l="1"/>
  <c r="J15" i="43" l="1"/>
  <c r="AF17" i="38" l="1"/>
  <c r="D15" i="38" l="1"/>
  <c r="AC15" i="38"/>
  <c r="AA15" i="38" l="1"/>
  <c r="Y15" i="38"/>
  <c r="W15" i="38"/>
  <c r="U15" i="38"/>
  <c r="S15" i="38"/>
  <c r="Q15" i="38"/>
  <c r="O15" i="38"/>
  <c r="M15" i="38"/>
  <c r="K15" i="38"/>
  <c r="I15" i="38"/>
  <c r="G15" i="38"/>
  <c r="E15" i="38"/>
  <c r="AF15" i="38"/>
  <c r="F13" i="33" l="1"/>
  <c r="F15" i="33" s="1"/>
  <c r="D15" i="33" l="1"/>
  <c r="E13" i="33" l="1"/>
  <c r="H13" i="33" s="1"/>
  <c r="E15" i="33" l="1"/>
  <c r="I16" i="43" l="1"/>
  <c r="I25" i="43"/>
  <c r="I17" i="43"/>
  <c r="I37" i="43"/>
  <c r="I23" i="43"/>
  <c r="I29" i="43"/>
  <c r="I35" i="43"/>
  <c r="I45" i="43"/>
  <c r="I43" i="43"/>
  <c r="I41" i="43"/>
  <c r="I19" i="43"/>
  <c r="I27" i="43"/>
  <c r="I21" i="43"/>
  <c r="I39" i="43"/>
  <c r="I33" i="43"/>
  <c r="I31" i="43"/>
  <c r="I32" i="43"/>
  <c r="I20" i="43"/>
  <c r="I38" i="43"/>
  <c r="I24" i="43"/>
  <c r="I42" i="43"/>
  <c r="I22" i="43"/>
  <c r="I40" i="43"/>
  <c r="I18" i="43"/>
  <c r="I34" i="43"/>
  <c r="I44" i="43"/>
  <c r="I26" i="43"/>
  <c r="I28" i="43"/>
  <c r="I36" i="43"/>
  <c r="I30" i="43"/>
  <c r="AC17" i="38" l="1"/>
  <c r="D17" i="38"/>
  <c r="D47" i="38"/>
  <c r="AC49" i="38"/>
  <c r="D31" i="38"/>
  <c r="D27" i="38"/>
  <c r="D43" i="38"/>
  <c r="AC39" i="38"/>
  <c r="AC35" i="38"/>
  <c r="D21" i="38"/>
  <c r="AC41" i="38"/>
  <c r="D33" i="38"/>
  <c r="AC29" i="38"/>
  <c r="AC19" i="38"/>
  <c r="AC43" i="38"/>
  <c r="D19" i="38"/>
  <c r="D25" i="38"/>
  <c r="AC23" i="38"/>
  <c r="AC45" i="38"/>
  <c r="AC33" i="38"/>
  <c r="AC31" i="38"/>
  <c r="D35" i="38"/>
  <c r="D49" i="38"/>
  <c r="AC21" i="38"/>
  <c r="D37" i="38"/>
  <c r="D39" i="38"/>
  <c r="D41" i="38"/>
  <c r="D23" i="38"/>
  <c r="D29" i="38"/>
  <c r="AC37" i="38"/>
  <c r="AC47" i="38"/>
  <c r="D45" i="38"/>
  <c r="AC25" i="38"/>
  <c r="AC27" i="38"/>
  <c r="AC55" i="38"/>
  <c r="AC53" i="38"/>
  <c r="AC51" i="38"/>
  <c r="D51" i="38"/>
  <c r="D53" i="38"/>
  <c r="D55" i="38"/>
  <c r="H47" i="43"/>
  <c r="G35" i="43" s="1"/>
  <c r="W17" i="38" l="1"/>
  <c r="K17" i="38"/>
  <c r="AA17" i="38"/>
  <c r="G17" i="38"/>
  <c r="Q17" i="38"/>
  <c r="M17" i="38"/>
  <c r="U17" i="38"/>
  <c r="Y17" i="38"/>
  <c r="S17" i="38"/>
  <c r="O17" i="38"/>
  <c r="E17" i="38"/>
  <c r="I17" i="38"/>
  <c r="T13" i="33"/>
  <c r="T16" i="33" s="1"/>
  <c r="I13" i="33" s="1"/>
  <c r="L13" i="33" s="1"/>
  <c r="P13" i="33" s="1"/>
  <c r="K33" i="37"/>
  <c r="Q25" i="38"/>
  <c r="S25" i="38"/>
  <c r="G25" i="38"/>
  <c r="AA25" i="38"/>
  <c r="U25" i="38"/>
  <c r="W25" i="38"/>
  <c r="Y25" i="38"/>
  <c r="O25" i="38"/>
  <c r="E25" i="38"/>
  <c r="I25" i="38"/>
  <c r="K25" i="38"/>
  <c r="M25" i="38"/>
  <c r="S23" i="38"/>
  <c r="Q23" i="38"/>
  <c r="W23" i="38"/>
  <c r="M23" i="38"/>
  <c r="I23" i="38"/>
  <c r="U23" i="38"/>
  <c r="E23" i="38"/>
  <c r="K23" i="38"/>
  <c r="AA23" i="38"/>
  <c r="O23" i="38"/>
  <c r="Y23" i="38"/>
  <c r="G23" i="38"/>
  <c r="I29" i="38"/>
  <c r="W29" i="38"/>
  <c r="U29" i="38"/>
  <c r="AA29" i="38"/>
  <c r="Y29" i="38"/>
  <c r="G29" i="38"/>
  <c r="S29" i="38"/>
  <c r="E29" i="38"/>
  <c r="K29" i="38"/>
  <c r="M29" i="38"/>
  <c r="O29" i="38"/>
  <c r="Q29" i="38"/>
  <c r="G39" i="38"/>
  <c r="O39" i="38"/>
  <c r="AA39" i="38"/>
  <c r="K39" i="38"/>
  <c r="S39" i="38"/>
  <c r="E39" i="38"/>
  <c r="Y39" i="38"/>
  <c r="M39" i="38"/>
  <c r="W39" i="38"/>
  <c r="U39" i="38"/>
  <c r="Q39" i="38"/>
  <c r="I39" i="38"/>
  <c r="K43" i="38"/>
  <c r="U43" i="38"/>
  <c r="W43" i="38"/>
  <c r="G43" i="38"/>
  <c r="AA43" i="38"/>
  <c r="Y43" i="38"/>
  <c r="E43" i="38"/>
  <c r="I43" i="38"/>
  <c r="O43" i="38"/>
  <c r="Q43" i="38"/>
  <c r="S43" i="38"/>
  <c r="M43" i="38"/>
  <c r="O27" i="38"/>
  <c r="G27" i="38"/>
  <c r="Y27" i="38"/>
  <c r="K27" i="38"/>
  <c r="I27" i="38"/>
  <c r="M27" i="38"/>
  <c r="Q27" i="38"/>
  <c r="S27" i="38"/>
  <c r="W27" i="38"/>
  <c r="U27" i="38"/>
  <c r="AA27" i="38"/>
  <c r="E27" i="38"/>
  <c r="Y47" i="38"/>
  <c r="K47" i="38"/>
  <c r="S47" i="38"/>
  <c r="W47" i="38"/>
  <c r="AA47" i="38"/>
  <c r="G47" i="38"/>
  <c r="U47" i="38"/>
  <c r="E47" i="38"/>
  <c r="O47" i="38"/>
  <c r="M47" i="38"/>
  <c r="I47" i="38"/>
  <c r="Q47" i="38"/>
  <c r="I33" i="38"/>
  <c r="O33" i="38"/>
  <c r="M33" i="38"/>
  <c r="Q33" i="38"/>
  <c r="S33" i="38"/>
  <c r="AA33" i="38"/>
  <c r="G33" i="38"/>
  <c r="E33" i="38"/>
  <c r="U33" i="38"/>
  <c r="K33" i="38"/>
  <c r="W33" i="38"/>
  <c r="Y33" i="38"/>
  <c r="O49" i="38"/>
  <c r="I49" i="38"/>
  <c r="U49" i="38"/>
  <c r="Q49" i="38"/>
  <c r="W49" i="38"/>
  <c r="M49" i="38"/>
  <c r="Y49" i="38"/>
  <c r="G49" i="38"/>
  <c r="S49" i="38"/>
  <c r="AA49" i="38"/>
  <c r="K49" i="38"/>
  <c r="E49" i="38"/>
  <c r="I35" i="38"/>
  <c r="Y35" i="38"/>
  <c r="U35" i="38"/>
  <c r="K35" i="38"/>
  <c r="S35" i="38"/>
  <c r="E35" i="38"/>
  <c r="AA35" i="38"/>
  <c r="M35" i="38"/>
  <c r="G35" i="38"/>
  <c r="O35" i="38"/>
  <c r="Q35" i="38"/>
  <c r="W35" i="38"/>
  <c r="M21" i="38"/>
  <c r="S21" i="38"/>
  <c r="O21" i="38"/>
  <c r="AA21" i="38"/>
  <c r="U21" i="38"/>
  <c r="E21" i="38"/>
  <c r="W21" i="38"/>
  <c r="Q21" i="38"/>
  <c r="K21" i="38"/>
  <c r="I21" i="38"/>
  <c r="Y21" i="38"/>
  <c r="G21" i="38"/>
  <c r="AA19" i="38"/>
  <c r="U19" i="38"/>
  <c r="G19" i="38"/>
  <c r="Y19" i="38"/>
  <c r="I19" i="38"/>
  <c r="M19" i="38"/>
  <c r="W19" i="38"/>
  <c r="O19" i="38"/>
  <c r="Q19" i="38"/>
  <c r="E19" i="38"/>
  <c r="K19" i="38"/>
  <c r="S19" i="38"/>
  <c r="I31" i="38"/>
  <c r="E31" i="38"/>
  <c r="U31" i="38"/>
  <c r="K31" i="38"/>
  <c r="Q31" i="38"/>
  <c r="M31" i="38"/>
  <c r="O31" i="38"/>
  <c r="W31" i="38"/>
  <c r="AA31" i="38"/>
  <c r="S31" i="38"/>
  <c r="G31" i="38"/>
  <c r="Y31" i="38"/>
  <c r="K45" i="38"/>
  <c r="W45" i="38"/>
  <c r="O45" i="38"/>
  <c r="S45" i="38"/>
  <c r="Y45" i="38"/>
  <c r="Q45" i="38"/>
  <c r="G45" i="38"/>
  <c r="E45" i="38"/>
  <c r="U45" i="38"/>
  <c r="AA45" i="38"/>
  <c r="M45" i="38"/>
  <c r="I45" i="38"/>
  <c r="Y41" i="38"/>
  <c r="W41" i="38"/>
  <c r="E41" i="38"/>
  <c r="Q41" i="38"/>
  <c r="M41" i="38"/>
  <c r="O41" i="38"/>
  <c r="AA41" i="38"/>
  <c r="K41" i="38"/>
  <c r="I41" i="38"/>
  <c r="S41" i="38"/>
  <c r="G41" i="38"/>
  <c r="U41" i="38"/>
  <c r="I37" i="38"/>
  <c r="U37" i="38"/>
  <c r="Q37" i="38"/>
  <c r="AA37" i="38"/>
  <c r="E37" i="38"/>
  <c r="S37" i="38"/>
  <c r="G37" i="38"/>
  <c r="O37" i="38"/>
  <c r="W37" i="38"/>
  <c r="Y37" i="38"/>
  <c r="K37" i="38"/>
  <c r="M37" i="38"/>
  <c r="G53" i="38"/>
  <c r="Q53" i="38"/>
  <c r="O53" i="38"/>
  <c r="W53" i="38"/>
  <c r="U53" i="38"/>
  <c r="M53" i="38"/>
  <c r="K53" i="38"/>
  <c r="Y53" i="38"/>
  <c r="E53" i="38"/>
  <c r="AA53" i="38"/>
  <c r="I53" i="38"/>
  <c r="S53" i="38"/>
  <c r="K55" i="38"/>
  <c r="Y55" i="38"/>
  <c r="E55" i="38"/>
  <c r="Q55" i="38"/>
  <c r="W55" i="38"/>
  <c r="U55" i="38"/>
  <c r="S55" i="38"/>
  <c r="I55" i="38"/>
  <c r="O55" i="38"/>
  <c r="AA55" i="38"/>
  <c r="G55" i="38"/>
  <c r="M55" i="38"/>
  <c r="U51" i="38"/>
  <c r="I51" i="38"/>
  <c r="W51" i="38"/>
  <c r="AC57" i="38"/>
  <c r="AD53" i="38" s="1"/>
  <c r="G51" i="38"/>
  <c r="M51" i="38"/>
  <c r="Q51" i="38"/>
  <c r="K51" i="38"/>
  <c r="Y51" i="38"/>
  <c r="S51" i="38"/>
  <c r="E51" i="38"/>
  <c r="O51" i="38"/>
  <c r="AA51" i="38"/>
  <c r="G36" i="43"/>
  <c r="G33" i="43"/>
  <c r="G28" i="43"/>
  <c r="G41" i="43"/>
  <c r="G18" i="43"/>
  <c r="J47" i="43"/>
  <c r="G15" i="43"/>
  <c r="G16" i="43"/>
  <c r="G30" i="43"/>
  <c r="G19" i="43"/>
  <c r="G32" i="43"/>
  <c r="G23" i="43"/>
  <c r="G17" i="43"/>
  <c r="G37" i="43"/>
  <c r="G38" i="43"/>
  <c r="G44" i="43"/>
  <c r="G43" i="43"/>
  <c r="G29" i="43"/>
  <c r="G31" i="43"/>
  <c r="G26" i="43"/>
  <c r="G45" i="43"/>
  <c r="G27" i="43"/>
  <c r="G39" i="43"/>
  <c r="G20" i="43"/>
  <c r="G24" i="43"/>
  <c r="G21" i="43"/>
  <c r="G25" i="43"/>
  <c r="G42" i="43"/>
  <c r="G40" i="43"/>
  <c r="G34" i="43"/>
  <c r="G22" i="43"/>
  <c r="K13" i="33" l="1"/>
  <c r="M13" i="33" s="1"/>
  <c r="W57" i="38"/>
  <c r="X57" i="38" s="1"/>
  <c r="G57" i="38"/>
  <c r="H57" i="38" s="1"/>
  <c r="E57" i="38"/>
  <c r="E58" i="38" s="1"/>
  <c r="S57" i="38"/>
  <c r="T57" i="38" s="1"/>
  <c r="U57" i="38"/>
  <c r="V57" i="38" s="1"/>
  <c r="Q57" i="38"/>
  <c r="R57" i="38" s="1"/>
  <c r="I57" i="38"/>
  <c r="J57" i="38" s="1"/>
  <c r="O57" i="38"/>
  <c r="P57" i="38" s="1"/>
  <c r="AA57" i="38"/>
  <c r="AB57" i="38" s="1"/>
  <c r="Y57" i="38"/>
  <c r="Z57" i="38" s="1"/>
  <c r="K57" i="38"/>
  <c r="L57" i="38" s="1"/>
  <c r="M57" i="38"/>
  <c r="N57" i="38" s="1"/>
  <c r="AD55" i="38"/>
  <c r="AD51" i="38"/>
  <c r="AD41" i="38"/>
  <c r="AD49" i="38"/>
  <c r="AD37" i="38"/>
  <c r="AD15" i="38"/>
  <c r="AD43" i="38"/>
  <c r="AD25" i="38"/>
  <c r="AD23" i="38"/>
  <c r="AD27" i="38"/>
  <c r="AD35" i="38"/>
  <c r="AD17" i="38"/>
  <c r="AD39" i="38"/>
  <c r="AD19" i="38"/>
  <c r="AD21" i="38"/>
  <c r="AD33" i="38"/>
  <c r="AC58" i="38"/>
  <c r="AD45" i="38"/>
  <c r="AD47" i="38"/>
  <c r="AD31" i="38"/>
  <c r="AD29" i="38"/>
  <c r="G47" i="43"/>
  <c r="O13" i="33" l="1"/>
  <c r="Q13" i="33" s="1"/>
  <c r="F57" i="38"/>
  <c r="F58" i="38" s="1"/>
  <c r="G58" i="38"/>
  <c r="H58" i="38" s="1"/>
  <c r="AD57" i="38"/>
  <c r="AD58" i="38" s="1"/>
  <c r="I58" i="38" l="1"/>
  <c r="J58" i="38" s="1"/>
  <c r="K58" i="38" l="1"/>
  <c r="L58" i="38" s="1"/>
  <c r="M58" i="38" l="1"/>
  <c r="O58" i="38" s="1"/>
  <c r="N58" i="38" l="1"/>
  <c r="P58" i="38"/>
  <c r="Q58" i="38"/>
  <c r="R58" i="38" l="1"/>
  <c r="S58" i="38"/>
  <c r="T58" i="38" l="1"/>
  <c r="U58" i="38"/>
  <c r="V58" i="38" l="1"/>
  <c r="W58" i="38"/>
  <c r="X58" i="38" l="1"/>
  <c r="Y58" i="38"/>
  <c r="Z58" i="38" l="1"/>
  <c r="AA58" i="38"/>
  <c r="AB58" i="38" s="1"/>
</calcChain>
</file>

<file path=xl/sharedStrings.xml><?xml version="1.0" encoding="utf-8"?>
<sst xmlns="http://schemas.openxmlformats.org/spreadsheetml/2006/main" count="12949" uniqueCount="2093">
  <si>
    <t>M2</t>
  </si>
  <si>
    <t>1.0</t>
  </si>
  <si>
    <t>ASSOCIAÇÃO MATO-GROSSENSE
 DOS MUNICÍPIOS</t>
  </si>
  <si>
    <r>
      <t xml:space="preserve">SITE: </t>
    </r>
    <r>
      <rPr>
        <b/>
        <sz val="10"/>
        <rFont val="Arial"/>
        <family val="2"/>
      </rPr>
      <t>www.amm.org.br</t>
    </r>
    <r>
      <rPr>
        <sz val="10"/>
        <rFont val="Arial"/>
        <family val="2"/>
      </rPr>
      <t xml:space="preserve">   -   e-mail: </t>
    </r>
    <r>
      <rPr>
        <b/>
        <sz val="10"/>
        <rFont val="Arial"/>
        <family val="2"/>
      </rPr>
      <t>centraldeprojetosamm@gmail.com</t>
    </r>
    <r>
      <rPr>
        <sz val="10"/>
        <rFont val="Arial"/>
        <family val="2"/>
      </rPr>
      <t xml:space="preserve">
 AV. RUBENS DE MENDONÇA Nº 3.920 - CEP: 78,000-070 - CUIABÁ - MT  
FONE: (65) 2123-1200  -  FAX: 2123-1251</t>
    </r>
  </si>
  <si>
    <t>AUTOR:</t>
  </si>
  <si>
    <t>BDI</t>
  </si>
  <si>
    <t>OBRA:</t>
  </si>
  <si>
    <t>DATA:</t>
  </si>
  <si>
    <t>LOCAL:</t>
  </si>
  <si>
    <t>LEIS SOCIAIS:</t>
  </si>
  <si>
    <t>O  R  Ç  A  M  E  N  T  O</t>
  </si>
  <si>
    <t>ITEM</t>
  </si>
  <si>
    <t>CÓDIGO</t>
  </si>
  <si>
    <t>DESCRIÇÃO DO SERVIÇO</t>
  </si>
  <si>
    <t>UN.</t>
  </si>
  <si>
    <t>QUANT.</t>
  </si>
  <si>
    <t>PREÇO
UNIT. (R$)</t>
  </si>
  <si>
    <t>PREÇO
BDI. (R$)</t>
  </si>
  <si>
    <t>PREÇO
FINAL (R$)</t>
  </si>
  <si>
    <t/>
  </si>
  <si>
    <t>M3</t>
  </si>
  <si>
    <t>KG</t>
  </si>
  <si>
    <t>M</t>
  </si>
  <si>
    <t>UN</t>
  </si>
  <si>
    <t>APLICAÇÃO DE FUNDO SELADOR ACRÍLICO EM PAREDES, UMA DEMÃO. AF_06/2014</t>
  </si>
  <si>
    <t>APLICAÇÃO MANUAL DE PINTURA COM TINTA LÁTEX ACRÍLICA EM PAREDES, DUAS DEMÃOS. AF_06/2014</t>
  </si>
  <si>
    <t>74130/001</t>
  </si>
  <si>
    <t>74130/003</t>
  </si>
  <si>
    <t>RASGO EM ALVENARIA PARA RAMAIS/ DISTRIBUIÇÃO COM DIAMETROS MENORES OU IGUAIS A 40 MM. AF_05/2015</t>
  </si>
  <si>
    <t>CJ</t>
  </si>
  <si>
    <t>CHP</t>
  </si>
  <si>
    <t>H</t>
  </si>
  <si>
    <t>CHI</t>
  </si>
  <si>
    <t>74157/004</t>
  </si>
  <si>
    <t>LANCAMENTO/APLICACAO MANUAL DE CONCRETO EM FUNDACOES</t>
  </si>
  <si>
    <t>IMPERMEABILIZACAO DE ESTRUTURAS ENTERRADAS, COM TINTA ASFALTICA, DUAS DEMAOS.</t>
  </si>
  <si>
    <t>EXTINTOR INCENDIO TP PO QUIMICO 6KG - FORNECIMENTO E INSTALACAO</t>
  </si>
  <si>
    <t>TXKM</t>
  </si>
  <si>
    <t>74245/001</t>
  </si>
  <si>
    <t>PINTURA ACRILICA EM PISO CIMENTADO DUAS DEMAOS</t>
  </si>
  <si>
    <t>ML</t>
  </si>
  <si>
    <t>PINTURA ACRILICA PARA SINALIZAÇÃO HORIZONTAL EM PISO CIMENTADO</t>
  </si>
  <si>
    <t>AJUDANTE DE ESTRUTURA METÁLICA COM ENCARGOS COMPLEMENTARES</t>
  </si>
  <si>
    <t>AJUDANTE DE PEDREIRO COM ENCARGOS COMPLEMENTARES</t>
  </si>
  <si>
    <t>AJUDANTE ESPECIALIZADO COM ENCARGOS COMPLEMENTARES</t>
  </si>
  <si>
    <t>ARMADOR COM ENCARGOS COMPLEMENTARES</t>
  </si>
  <si>
    <t>AUXILIAR DE ELETRICISTA COM ENCARGOS COMPLEMENTARES</t>
  </si>
  <si>
    <t>AUXILIAR DE SERRALHEIRO COM ENCARGOS COMPLEMENTARES</t>
  </si>
  <si>
    <t>CARPINTEIRO DE ESQUADRIA COM ENCARGOS COMPLEMENTARES</t>
  </si>
  <si>
    <t>CARPINTEIRO DE FORMAS COM ENCARGOS COMPLEMENTARES</t>
  </si>
  <si>
    <t>ELETRICISTA COM ENCARGOS COMPLEMENTARES</t>
  </si>
  <si>
    <t>ENCANADOR OU BOMBEIRO HIDRÁULICO COM ENCARGOS COMPLEMENTARES</t>
  </si>
  <si>
    <t>IMPERMEABILIZADOR COM ENCARGOS COMPLEMENTARES</t>
  </si>
  <si>
    <t>MONTADOR DE ESTRUTURA METÁLICA COM ENCARGOS COMPLEMENTARES</t>
  </si>
  <si>
    <t>MONTADOR ELETROMECÃNICO COM ENCARGOS COMPLEMENTARES</t>
  </si>
  <si>
    <t>PEDREIRO COM ENCARGOS COMPLEMENTARES</t>
  </si>
  <si>
    <t>PINTOR COM ENCARGOS COMPLEMENTARES</t>
  </si>
  <si>
    <t>SERRALHEIRO COM ENCARGOS COMPLEMENTARES</t>
  </si>
  <si>
    <t>SERVENTE COM ENCARGOS COMPLEMENTARES</t>
  </si>
  <si>
    <t>SOLDADOR COM ENCARGOS COMPLEMENTARES</t>
  </si>
  <si>
    <t>JARDINEIRO COM ENCARGOS COMPLEMENTARES</t>
  </si>
  <si>
    <t>ENGENHEIRO CIVIL DE OBRA JUNIOR COM ENCARGOS COMPLEMENTARES</t>
  </si>
  <si>
    <t>MESTRE DE OBRAS COM ENCARGOS COMPLEMENTARES</t>
  </si>
  <si>
    <t>1.1</t>
  </si>
  <si>
    <t>1.2</t>
  </si>
  <si>
    <t>1.3</t>
  </si>
  <si>
    <t>1.4</t>
  </si>
  <si>
    <t>M O V I M E N T O  D E   T E R R A</t>
  </si>
  <si>
    <t>F U N D A Ç Ã O</t>
  </si>
  <si>
    <t>E S T R U T U R A</t>
  </si>
  <si>
    <t>R E V E S T I M E N T O</t>
  </si>
  <si>
    <t>P I S O S</t>
  </si>
  <si>
    <t>F O R R O</t>
  </si>
  <si>
    <t>A C E S S I B I L I D A D E</t>
  </si>
  <si>
    <t>C O M P O S I Ç Ã O   D E   P R E Ç O S  /  C I V I L</t>
  </si>
  <si>
    <t>COMPONENTES</t>
  </si>
  <si>
    <t>Quantidade</t>
  </si>
  <si>
    <t>Custos
Unit. (R$)</t>
  </si>
  <si>
    <t>Custos
Total (R$)</t>
  </si>
  <si>
    <t>M A T E R I A L</t>
  </si>
  <si>
    <t>M Ã O   D E   O B R A</t>
  </si>
  <si>
    <t>TOTAL</t>
  </si>
  <si>
    <t>MATERIAIS</t>
  </si>
  <si>
    <t>MÃO DE OBRA</t>
  </si>
  <si>
    <t>Total</t>
  </si>
  <si>
    <t>UD</t>
  </si>
  <si>
    <t>AMM HID 001</t>
  </si>
  <si>
    <t xml:space="preserve"> </t>
  </si>
  <si>
    <t>FORNECIMENTO E INSTALAÇÃO DE POSTE DECORATIVO PARA JARDIM EM AÇO, H=2,5M, PARA INSTALAÇÃO DE DUAS LUMINÁRIAS TIPO GLOBO (EXCETO LUMIÁRIA E LÂMPADA)</t>
  </si>
  <si>
    <t>FORNECIMENTO E INSTALAÇÃO DE ABRACADEIRA TIPO D 3/4" C/ PARAFUSO"</t>
  </si>
  <si>
    <t>SINAPI/SINFRA
ou Cot. De Mercado</t>
  </si>
  <si>
    <t>DATA</t>
  </si>
  <si>
    <t>NOME DA EMPRESA FORNECEDORA</t>
  </si>
  <si>
    <t>VALOR COTADO</t>
  </si>
  <si>
    <t>CNPJ</t>
  </si>
  <si>
    <t>TELEFONE</t>
  </si>
  <si>
    <t>CONTATO</t>
  </si>
  <si>
    <t>VALOR ACATADO MEDIANA</t>
  </si>
  <si>
    <t>COTAÇÃO</t>
  </si>
  <si>
    <t>PISO PODOTÁTIL 25X25 CM</t>
  </si>
  <si>
    <t>PISO PODOTÁTIL 25X25 CM (POR METRO QUADRADO)</t>
  </si>
  <si>
    <t>BOTANIC JARDIM</t>
  </si>
  <si>
    <t>06.276.241/0001-44</t>
  </si>
  <si>
    <t>Custos Unit. (R$)</t>
  </si>
  <si>
    <t>Custos Total (R$)</t>
  </si>
  <si>
    <t>01</t>
  </si>
  <si>
    <t>UNIVERSO DOS PLÁSTICOS</t>
  </si>
  <si>
    <t>03.640.421/0001-75</t>
  </si>
  <si>
    <t>(65)3627-4319</t>
  </si>
  <si>
    <t>C O M P O S I Ç Ã O   D E   P R E Ç O S   /   E L É T R I C O S</t>
  </si>
  <si>
    <t>07.624.206/0001-31</t>
  </si>
  <si>
    <t>(65) 3027-9000</t>
  </si>
  <si>
    <t>PIZZATO MATERIAIS ELÉTRICOS</t>
  </si>
  <si>
    <t xml:space="preserve"> 04.181.115/0001-80</t>
  </si>
  <si>
    <t>(65) 3052-4200</t>
  </si>
  <si>
    <t>REATOR PARA LÂMPADA DE VAPOR METÁLICO DE 150W</t>
  </si>
  <si>
    <t>CAIXA DE EQUALIZAÇÃO DE EMBUTIR, COM BARRAMENTO E 9 TERMINAIS, APROX. 26X26X10 CM</t>
  </si>
  <si>
    <t xml:space="preserve">                                                                                                              </t>
  </si>
  <si>
    <t>CONECTOR DE MEDIÇÃO C/ 2 PARAFUSOS</t>
  </si>
  <si>
    <t>PETEL</t>
  </si>
  <si>
    <t>22.760.075/0001-03</t>
  </si>
  <si>
    <t xml:space="preserve">FORNECIMENTO E INSTALAÇÃO DE SOLDA EXOTÉRMICA CABO-HASTE COM CARTUCHO Nº 90 E MOLDE CABO 35mm²- HASTE 5/8" </t>
  </si>
  <si>
    <t>02</t>
  </si>
  <si>
    <t>CARTUCHO PARA SOLDA EXOTÉRMICA N° 90</t>
  </si>
  <si>
    <t>MOLDE PARA SOLDA EXOTÉRMICA, CABO-HASTE, 35mm²</t>
  </si>
  <si>
    <t>PALITO IGNITOR PRA SOLDA EXOTERMICA</t>
  </si>
  <si>
    <t xml:space="preserve">FORNECIMENTO E INSTALAÇÃO DE SOLDA EXOTÉRMICA CABO-HASTE COM CARTUCHO Nº115 E MOLDE CABO 50mm²-  HASTE 5/8" </t>
  </si>
  <si>
    <t>CARTUCHO PARA SOLDA EXOTÉRMICA N° 115</t>
  </si>
  <si>
    <t>MOLDE PARA SOLDA EXOTÉRMICA, CABO-HASTE, 50mm²-58</t>
  </si>
  <si>
    <t>FORNECIMENTO E INSTALAÇÃO DE SOLDA EXOTÉRMICA CABO-CABO COM CARTUCHO Nº 32 E MOLDE TIPO "T" CABO 35mm²- CABO 35mm²</t>
  </si>
  <si>
    <t>CARTUCHO PARA S'OLDA EXOTÉRMICA N° 32</t>
  </si>
  <si>
    <t>MOLDE PARA SOLDA EXOTÉRMICA TIPO T, CABO-CABO, 35mm²-35mm²</t>
  </si>
  <si>
    <t>(65) 3321-0009</t>
  </si>
  <si>
    <t>SUPORTE ISOLADOR PARA CANTO 90° REFORCADO ROSCA SOBERBA EM FG C ISOLADOR</t>
  </si>
  <si>
    <t>FORNECIMENTO E INSTALAÇÃO DE PARAFUSO CHATO INOX 1/4 X 5/8" E PORCA SEXTEVADA INOX 1/4"</t>
  </si>
  <si>
    <t>FORNECIMENTO E INSTALAÇÃO DE SOLDA EXOTÉRMICA CABO-CHAPA, CABO DE 50mm², CARTUCHO N° 115</t>
  </si>
  <si>
    <t>MOLDE PARA SOLDA EXOTERMICA CABO-CHAPA 50 mm²</t>
  </si>
  <si>
    <t>BARRA CHATA DE ALUMÍNIO 3/4" X 1/4" POR METRO</t>
  </si>
  <si>
    <t>FORNECIMENTO E INSTALAÇÃO DE SOLDA EXOTÉRMICA CABO-CABO, CABO DE 35mm²  TIPO "X"(COM MOLDE)</t>
  </si>
  <si>
    <t>MOLDE PARA SOLDA EXOTÉRMICA, CABO-CABO TIPO "X" ,35mm²</t>
  </si>
  <si>
    <t>REBITE POP EM ALUMÍNIO 4 X 16MM</t>
  </si>
  <si>
    <t>BOMBA P/ COMBATE A INCENDIO TRIFASICA VERMELHA 3,0 CV THEBE</t>
  </si>
  <si>
    <t>MARTELO COM SUPORTE C/ CORRENTE ILUMAC 2070</t>
  </si>
  <si>
    <t>AMM PAI 001</t>
  </si>
  <si>
    <t>SINAPI ou Cot. De Mercado</t>
  </si>
  <si>
    <t xml:space="preserve">M Ã O   D E   O B R A </t>
  </si>
  <si>
    <t>AMM PAI 002</t>
  </si>
  <si>
    <t>AMM PAI 004</t>
  </si>
  <si>
    <t>AMM PAI 003</t>
  </si>
  <si>
    <t>AMM PAI 005</t>
  </si>
  <si>
    <t>PLACA DE OBRA EM CHAPA DE ACO GALVANIZADO</t>
  </si>
  <si>
    <t>LANÇAMENTO COM USO DE BALDES, ADENSAMENTO E ACABAMENTO DE CONCRETO EM ESTRUTURAS. AF_12/2015</t>
  </si>
  <si>
    <t>INTERRUPTOR SIMPLES (2 MÓDULOS), 10A/250V, INCLUINDO SUPORTE E PLACA - FORNECIMENTO E INSTALAÇÃO. AF_12/2015</t>
  </si>
  <si>
    <t>REGISTRO DE GAVETA BRUTO, LATÃO, ROSCÁVEL, 3/4", FORNECIDO E INSTALADO EM RAMAL DE ÁGUA. AF_12/2014</t>
  </si>
  <si>
    <t>CHAPISCO APLICADO EM ALVENARIA (SEM PRESENÇA DE VÃOS) E ESTRUTURAS DE CONCRETO DE FACHADA, COM COLHER DE PEDREIRO.  ARGAMASSA TRAÇO 1:3 COM PREPARO EM BETONEIRA 400L. AF_06/2014</t>
  </si>
  <si>
    <t>CHAPISCO APLICADO EM ALVENARIA (COM PRESENÇA DE VÃOS) E ESTRUTURAS DE CONCRETO DE FACHADA, COM COLHER DE PEDREIRO.  ARGAMASSA TRAÇO 1:3 COM PREPARO EM BETONEIRA 400L. AF_06/2014</t>
  </si>
  <si>
    <t>3.1</t>
  </si>
  <si>
    <t>3.2</t>
  </si>
  <si>
    <t>3.3</t>
  </si>
  <si>
    <t>3.4</t>
  </si>
  <si>
    <t xml:space="preserve">VIGA BALDRAME </t>
  </si>
  <si>
    <t xml:space="preserve">VIGAS </t>
  </si>
  <si>
    <t>PILAR</t>
  </si>
  <si>
    <t>3.0</t>
  </si>
  <si>
    <t xml:space="preserve">I M P E R M E A B I L I Z A Ç Ã O </t>
  </si>
  <si>
    <t>E S Q U A D R I A S</t>
  </si>
  <si>
    <t>2.1</t>
  </si>
  <si>
    <t>AMM INC</t>
  </si>
  <si>
    <t>2.0</t>
  </si>
  <si>
    <t>T O T A L   G E R A L</t>
  </si>
  <si>
    <t>30 DIAS</t>
  </si>
  <si>
    <t>%</t>
  </si>
  <si>
    <t>60 DIAS</t>
  </si>
  <si>
    <t>90 DIAS</t>
  </si>
  <si>
    <t>120 DIAS</t>
  </si>
  <si>
    <t>150 DIAS</t>
  </si>
  <si>
    <t>180 DIAS</t>
  </si>
  <si>
    <t>210 DIAS</t>
  </si>
  <si>
    <t>240 DIAS</t>
  </si>
  <si>
    <t>270 DIAS</t>
  </si>
  <si>
    <t>300 DIAS</t>
  </si>
  <si>
    <t>330 DIAS</t>
  </si>
  <si>
    <t>360 DIAS</t>
  </si>
  <si>
    <t>VALOR TOTAL</t>
  </si>
  <si>
    <t>VALOR ACUMULADO</t>
  </si>
  <si>
    <t>DISCRIMINAÇÃO</t>
  </si>
  <si>
    <t>PERCENTUAL</t>
  </si>
  <si>
    <t>( % )</t>
  </si>
  <si>
    <t>ADMINISTRAÇÃO DA OBRA</t>
  </si>
  <si>
    <t>LUCRO</t>
  </si>
  <si>
    <t>TRIBUTOS</t>
  </si>
  <si>
    <t>**ISS</t>
  </si>
  <si>
    <t>Cofins</t>
  </si>
  <si>
    <t>Pis</t>
  </si>
  <si>
    <t>Contribuição Previdenciária - Lei nº 12.546/13</t>
  </si>
  <si>
    <t>**ISS - Repassado pelo município</t>
  </si>
  <si>
    <t>Segundo o que determina a lei nº 8.666/93, admite-se fixar o percentual de BDI, dede que seguindo as técnicas da Engenharia e Custos.</t>
  </si>
  <si>
    <t xml:space="preserve">TAXA DE BDI A SER APLICADA 
SOBRE O CUSTO DIRETO </t>
  </si>
  <si>
    <t>VALOR DA OBRA</t>
  </si>
  <si>
    <t>Não incidem IRPJ e CSLL na composição de Tributos.</t>
  </si>
  <si>
    <t>CÁLCULO DO BDI</t>
  </si>
  <si>
    <t xml:space="preserve">BDI = </t>
  </si>
  <si>
    <t>( 1 + AC + S + R + G ) ( 1 + DF ) ( 1 + L )</t>
  </si>
  <si>
    <t>(1-I)</t>
  </si>
  <si>
    <t>ISS - Repassado pelo município</t>
  </si>
  <si>
    <t>% SOBRE MÃO DE OBRA</t>
  </si>
  <si>
    <r>
      <rPr>
        <b/>
        <sz val="12"/>
        <rFont val="Arial"/>
        <family val="2"/>
      </rPr>
      <t>AC -</t>
    </r>
    <r>
      <rPr>
        <sz val="12"/>
        <rFont val="Arial"/>
        <family val="2"/>
      </rPr>
      <t xml:space="preserve"> Administração Central</t>
    </r>
  </si>
  <si>
    <r>
      <rPr>
        <b/>
        <sz val="12"/>
        <rFont val="Arial"/>
        <family val="2"/>
      </rPr>
      <t>DF -</t>
    </r>
    <r>
      <rPr>
        <sz val="12"/>
        <rFont val="Arial"/>
        <family val="2"/>
      </rPr>
      <t xml:space="preserve"> Custos Financeiras</t>
    </r>
  </si>
  <si>
    <r>
      <rPr>
        <b/>
        <sz val="12"/>
        <rFont val="Arial"/>
        <family val="2"/>
      </rPr>
      <t xml:space="preserve">C - </t>
    </r>
    <r>
      <rPr>
        <sz val="12"/>
        <rFont val="Arial"/>
        <family val="2"/>
      </rPr>
      <t>Riscos</t>
    </r>
  </si>
  <si>
    <r>
      <rPr>
        <b/>
        <sz val="12"/>
        <rFont val="Arial"/>
        <family val="2"/>
      </rPr>
      <t>L -</t>
    </r>
    <r>
      <rPr>
        <sz val="12"/>
        <rFont val="Arial"/>
        <family val="2"/>
      </rPr>
      <t xml:space="preserve"> Lucro Operacional</t>
    </r>
  </si>
  <si>
    <t>**ISS -  Imposto Sobre Serviços</t>
  </si>
  <si>
    <t xml:space="preserve">C O M P O S I Ç Ã O   D E   P R E Ç O S   /   I N C Ê N D I O </t>
  </si>
  <si>
    <t xml:space="preserve">C O M P O S I Ç Ã O   D E   P R E Ç O S   /   S P D A </t>
  </si>
  <si>
    <t xml:space="preserve">C O M P O S I Ç Ã O   D E   P R E Ç O S  /  P A I S A G I S M O  </t>
  </si>
  <si>
    <t>VERGA PRÉ-MOLDADA PARA JANELAS COM ATÉ 1,5 M DE VÃO. AF_03/2016</t>
  </si>
  <si>
    <t>VERGA PRÉ-MOLDADA PARA PORTAS COM MAIS DE 1,5 M DE VÃO. AF_03/2016</t>
  </si>
  <si>
    <t>REATERRO MANUAL DE VALAS COM COMPACTAÇÃO MECANIZADA. AF_04/2016</t>
  </si>
  <si>
    <t>EXECUÇÃO DE VIA EM PISO INTERTRAVADO, COM BLOCO RETANGULAR COLORIDO DE 20 X 10 CM, ESPESSURA 8 CM. AF_12/2015</t>
  </si>
  <si>
    <t>INSUMO</t>
  </si>
  <si>
    <t>SERVIÇO</t>
  </si>
  <si>
    <t>S E R V I Ç O S   I N I C I A I S</t>
  </si>
  <si>
    <t>ALVENARIA</t>
  </si>
  <si>
    <t>VERGAS E CONTRAVERGAS</t>
  </si>
  <si>
    <t>C O B E R T U R A S</t>
  </si>
  <si>
    <t>ESTRUTURA DE MADEIRA</t>
  </si>
  <si>
    <t>ESTRUTURA METÁLICA</t>
  </si>
  <si>
    <t>COBERTURA EM TELHA CERÂMICA</t>
  </si>
  <si>
    <t>COBERTURA EM TELHA DE FIBROCIMENTO ONDULADA</t>
  </si>
  <si>
    <t>PORTAS EM AÇO</t>
  </si>
  <si>
    <t>P I N T U R A S</t>
  </si>
  <si>
    <t>ESQUADRIAS</t>
  </si>
  <si>
    <t xml:space="preserve">S E R V I Ç O S   C O M P L E M E N T A R E S </t>
  </si>
  <si>
    <t>U R B A N I Z A Ç Ã O   E   S E R V I Ç O S   E X T E R N O S</t>
  </si>
  <si>
    <t>DECLARAÇÃO DE RESPONSABILIDADE</t>
  </si>
  <si>
    <t>ITENS RETIRADOS DA PLANILHA ORÇAMENTÁRIA</t>
  </si>
  <si>
    <t>ITENS ALTERADOS DA PLANILHA ORÇAMENTÁRIA</t>
  </si>
  <si>
    <t>CENTRAL DE ALARME ENDERECAVEL 80 END.</t>
  </si>
  <si>
    <t>OK</t>
  </si>
  <si>
    <t>**COMPOSIÇÃO DA MÃO DE OBRA BASEADA NO BOLETIM ORSE-SE (DEZ/2015) "07861/ORSE"</t>
  </si>
  <si>
    <t>REDE DISTRIBUIDORA</t>
  </si>
  <si>
    <t>(65) 3634-6949</t>
  </si>
  <si>
    <t>LEANDRO</t>
  </si>
  <si>
    <t>(65)3634-6949</t>
  </si>
  <si>
    <t>11.138.453/0001-03</t>
  </si>
  <si>
    <t>ADMINISTRAÇÃO LOCAL</t>
  </si>
  <si>
    <t>CAIXA DE INSPEÇÃO EM CONCRETO PRÉ-MOLDADO DN 60CM COM TAMPA H= 60CM - FORNECIMENTO E INSTALACAO</t>
  </si>
  <si>
    <t>C O O R D E N A Ç Ã O   D E   P R O J E T O S</t>
  </si>
  <si>
    <t>GRANITO CINZA POLIDO P/BANCADA E=2,5 CM (MÃO FRANCESA NÃO INCLUSA) - FORNECIMENTO E INSTALAÇÃO</t>
  </si>
  <si>
    <t>TORNEIRA CROMADA COM BICO PARA JARDIM/TANQUE 1/2 " OU 3/4 " - FORNECIMENTO E INSTALAÇÃO</t>
  </si>
  <si>
    <t xml:space="preserve">ENCARGOS SOCIAIS SOBRE A MÃO DE OBRA </t>
  </si>
  <si>
    <t>DESCRIÇÃO</t>
  </si>
  <si>
    <t>COM DESONERAÇÃO</t>
  </si>
  <si>
    <t>SEM DESONERAÇÃO</t>
  </si>
  <si>
    <t>HORISTA                 %</t>
  </si>
  <si>
    <t>MENSALISTA                 %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</si>
  <si>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</si>
  <si>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</si>
  <si>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</si>
  <si>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</si>
  <si>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</si>
  <si>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</si>
  <si>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</si>
  <si>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</si>
  <si>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</si>
  <si>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</si>
  <si>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</si>
  <si>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</si>
  <si>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</si>
  <si>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</si>
  <si>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</si>
  <si>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</si>
  <si>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</si>
  <si>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</si>
  <si>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</si>
  <si>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A</t>
  </si>
  <si>
    <t>GRUPO B</t>
  </si>
  <si>
    <t>B1</t>
  </si>
  <si>
    <t>REPOUSO SEMANAL REMUNERADO</t>
  </si>
  <si>
    <t>NÃO INCIDE</t>
  </si>
  <si>
    <t>B2</t>
  </si>
  <si>
    <t>FERIADOS</t>
  </si>
  <si>
    <t>B3</t>
  </si>
  <si>
    <t>AUXÍLIO - 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</si>
  <si>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</si>
  <si>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</si>
  <si>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</si>
  <si>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</si>
  <si>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</si>
  <si>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</si>
  <si>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</si>
  <si>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CHUVAS</t>
  </si>
  <si>
    <t>B8</t>
  </si>
  <si>
    <t>AUXÍLIO ACIDENTE DE TRABALHO</t>
  </si>
  <si>
    <t>B9</t>
  </si>
  <si>
    <t>FÉRIAS GOZADAS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</si>
  <si>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</si>
  <si>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</si>
  <si>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</si>
  <si>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</si>
  <si>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</si>
  <si>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</si>
  <si>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</si>
  <si>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</si>
  <si>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</si>
  <si>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</si>
  <si>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</si>
  <si>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</si>
  <si>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</si>
  <si>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</si>
  <si>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C</t>
  </si>
  <si>
    <t>GRUPO D</t>
  </si>
  <si>
    <t>D1</t>
  </si>
  <si>
    <r>
      <t xml:space="preserve">REINCIDÊNCIA DE GRUPO </t>
    </r>
    <r>
      <rPr>
        <b/>
        <sz val="12"/>
        <color rgb="FF000000"/>
        <rFont val="Arial"/>
        <family val="2"/>
      </rPr>
      <t>A</t>
    </r>
    <r>
      <rPr>
        <sz val="12"/>
        <color rgb="FF000000"/>
        <rFont val="Arial"/>
        <family val="2"/>
      </rPr>
      <t xml:space="preserve"> SOBRE GRUPO </t>
    </r>
    <r>
      <rPr>
        <b/>
        <sz val="12"/>
        <color rgb="FF000000"/>
        <rFont val="Arial"/>
        <family val="2"/>
      </rPr>
      <t xml:space="preserve">B </t>
    </r>
  </si>
  <si>
    <t>D2</t>
  </si>
  <si>
    <t>REINCIDÊNCIA DE GRUPO A SOBRE AVISO PRÉVIO TRABALHADO E REINCIDÊNCIA DO FGTS SOBRE AVISO PRÉVIO INDENIZADO</t>
  </si>
  <si>
    <t>D</t>
  </si>
  <si>
    <t>VERDE QUE TE QUERO VERDE PAISAGISMO LTDA.</t>
  </si>
  <si>
    <t>01.920.495/0001-30</t>
  </si>
  <si>
    <t>(65)3322-6503</t>
  </si>
  <si>
    <t>(65)3634-8947</t>
  </si>
  <si>
    <t>AMM CIV 001</t>
  </si>
  <si>
    <t>*COMPOSIÇÃO BASEADA NAS TABELA SEINFRA-CE (VERSÃO 24.1) "C0466"</t>
  </si>
  <si>
    <t>PIZZATTO</t>
  </si>
  <si>
    <t>**COMPOSIÇÃO DA MÃO DE OBRA BASEADA NO BOLETIM DA SEINFRA-CE (VERSÃO 24.1) "C3909"</t>
  </si>
  <si>
    <t>**COMPOSIÇÃO DA MÃO DE OBRA BASEADA NO BOLETIM DA SEINFRA-CE (VERSÃO 24.1) ITEM "C0466"</t>
  </si>
  <si>
    <t>**COMPOSIÇÃO DA MÃO DE OBRA BASEADA NO BOLETIM SEINFRA-CE (VERSÃO 24.1) "C3909"</t>
  </si>
  <si>
    <t>PRESILHA DE LATÃO 35MM²</t>
  </si>
  <si>
    <t>FORNECIMENTO E INSTALAÇÃO DE TERMINAL AÉREO EM AÇO GALVANIZADO COM BASE DE FIXAÇÃO H=30CM (INSTALAÇÃO EM PLATIBANDA)</t>
  </si>
  <si>
    <t>FORNECIMENTO E INSTALAÇÃO DE TERMINAL AÉREO EM AÇO GALVANIZADO COM BASE DE FIXAÇÃO H=30CM (INSTALAÇÃO EM TELHA DE FIBROCIMENTO OU CERÂMICA)</t>
  </si>
  <si>
    <t>FORNECIMENTO E INSTALAÇÃO DE LUMINARIA PLAFONIER SOBREPOR ARO/BASE METALICA C/ GLOBO ESFERICO VIDRO LEITOSO BOCA 10CM DIAM 20CM P/ 1 LAMP INCAND, INCL SOQUETE PORCELANA</t>
  </si>
  <si>
    <t>TÊ DE REDUÇÃO, PVC, SOLDÁVEL, DN 32MM X 25MM, INSTALADO EM PRUMADA DE ÁGUA - FORNECIMENTO E INSTALAÇÃO. AF_12/2014</t>
  </si>
  <si>
    <t>TEXTURA ACRÍLICA, APLICAÇÃO MANUAL EM PAREDE, UMA DEMÃO. AF_09/2016</t>
  </si>
  <si>
    <t>PAREDE</t>
  </si>
  <si>
    <t>07.388.781/0001-82</t>
  </si>
  <si>
    <t>(65)3648-5700</t>
  </si>
  <si>
    <t>NG SAT</t>
  </si>
  <si>
    <t>09.178.357/0001-39</t>
  </si>
  <si>
    <t>(65)3055-5500</t>
  </si>
  <si>
    <t>BRUNO</t>
  </si>
  <si>
    <t>00.776.574/0006-60</t>
  </si>
  <si>
    <t>TRAVA PATH</t>
  </si>
  <si>
    <t>ELETROFIOS</t>
  </si>
  <si>
    <t>37.470.911/0001-92</t>
  </si>
  <si>
    <t>(65) 3618-2500</t>
  </si>
  <si>
    <t>PAULO</t>
  </si>
  <si>
    <t xml:space="preserve">C O M P O S I Ç Ã O   D E   P R E Ç O S   /   L Ó G I C A </t>
  </si>
  <si>
    <t>EXECUÇÃO DE PASSEIO (CALÇADA) OU PISO DE CONCRETO COM CONCRETO MOLDADO IN LOCO, USINADO, ACABAMENTO CONVENCIONAL, NÃO ARMADO. AF_07/2016</t>
  </si>
  <si>
    <t>BOMBA P/ COMBATE A INCENDIO TRIFASICA VERMELHA 7.5 CV THEBE</t>
  </si>
  <si>
    <t>BOMBA P/ COMBATE A INCENDIO TRIFASICA VERMELHA 4,0 CV THEBE</t>
  </si>
  <si>
    <t>BOMBA P/ COMBATE A INCENDIO TRIFASICA VERMELHA 5,0 CV THEBE</t>
  </si>
  <si>
    <t>REGULARIZACAO E COMPACTACAO MANUAL DE TERRENO COM SOQUETE</t>
  </si>
  <si>
    <t>PREÇO UNITÁRIO SEM ICMS E FRETE PARA EMPRESAS FORA DE CUIABÁ</t>
  </si>
  <si>
    <t xml:space="preserve">FRETE CÁLCULADO PARA EMPRESAS FORA DE CUIABÁ - </t>
  </si>
  <si>
    <t>PREÇO UNITÁRIO COM VALOR INCLUSO DE FRETE E ICMS PARA EMPRESAS FORA DE CUIABÁ</t>
  </si>
  <si>
    <t>MACRO DISTRIBUIDORA</t>
  </si>
  <si>
    <t>01.426.365/0001-45</t>
  </si>
  <si>
    <t>(65)3648-3000</t>
  </si>
  <si>
    <t>RENATO</t>
  </si>
  <si>
    <t>A D M I N I S T R A Ç Ã O  O B R A</t>
  </si>
  <si>
    <t>BEIRA RIO</t>
  </si>
  <si>
    <t>ELAINE</t>
  </si>
  <si>
    <t>APLICAÇÃO E LIXAMENTO DE MASSA ACRÍLICA EM PAREDES, UMA DEMÃO. AF_06/2014</t>
  </si>
  <si>
    <t>ROTEADOR WIRELESS GIGABITE DUAL BAND COM CONEXÕES COM FIO GIGABITE (RJ45), COMPATIVEL COM OS PADRÕES 802.11ac e 802.11n E TAXA DE TRANSFERÊNCIA DE DADOS WIRELESS COMBINADA MÍNIMA DE 750Mbps.</t>
  </si>
  <si>
    <t>KALUNGA</t>
  </si>
  <si>
    <t>43.283.811/0023-65</t>
  </si>
  <si>
    <t>(11)3347-7000</t>
  </si>
  <si>
    <t>kalunga.com.br</t>
  </si>
  <si>
    <t>PLUG MAIS DISTRIBUIDORA</t>
  </si>
  <si>
    <t>LIGIA</t>
  </si>
  <si>
    <t>ANTONIO</t>
  </si>
  <si>
    <t>LOJA ELETRICA LTDA</t>
  </si>
  <si>
    <t>17.155.342/0010-74</t>
  </si>
  <si>
    <t xml:space="preserve"> (31) 3218-8000</t>
  </si>
  <si>
    <t>lojaeletrica.com.br</t>
  </si>
  <si>
    <t>SUPORTE PARA 5 CONECTORES RJ11/45 PARA QUADRO VDI</t>
  </si>
  <si>
    <t>BLOCO TERMINAL PARA TELEFONE 10 PARES - BLOCO M10</t>
  </si>
  <si>
    <t>SERGIO</t>
  </si>
  <si>
    <t>PATH CORD CAT 5e, 2,5m, COM 2 RJ45 NAS EXTREMIDADES</t>
  </si>
  <si>
    <t>CABO TELEFONICO CCE - APL - 50, 4 PARES, USO EXTERNO</t>
  </si>
  <si>
    <t>ESPELHO PARA CAIXA 4X2" COM DUAS SAIDAS RJ45 (FEMEA), CAT 5e</t>
  </si>
  <si>
    <t>ESPELHO PARA CAIXA 4X2" COM UMA SAÍDA RJ45 (FEMEA), CAT 5e</t>
  </si>
  <si>
    <t>CONECTOR RJ45 FEMEA, CAT 5e</t>
  </si>
  <si>
    <t>PATH CORD CAT 5e, 1,5m, COM 2 RJ45 NAS EXTREMIDADES</t>
  </si>
  <si>
    <t>ELETROCALHA PERFURADA GALVANIZADA DE 100 X 50 X 3000mm</t>
  </si>
  <si>
    <t>T HORIZONTAL PARA ELETROCALHA PERFURADA GALVANIZADA DE 100 X 50 X 3000mm</t>
  </si>
  <si>
    <t>07.237.858/0001-13</t>
  </si>
  <si>
    <t>(65)3025-4300</t>
  </si>
  <si>
    <t>T VERTICAL PARA ELETROCALHA PERFURADA GALVANIZADA DE 100 X 50 X 3000mm</t>
  </si>
  <si>
    <t>EMENDA INTERNA PARA ELETROCLHA PERFURADA GALVANIZADA DE 100 X 50 X 3000mm</t>
  </si>
  <si>
    <t>TERMINAL DE FECHAMENTO PARA ELETROCALHA PERFURADA GALVANIZADA DE 100 X 50 3000mm</t>
  </si>
  <si>
    <t>MÃO FRANCESA PARA ELETROCALHA PERFURADA GALVANIZADA DE 100 X 50 X 3000mm</t>
  </si>
  <si>
    <t>MINI RACK DE PAREDE COM EQUIPAMENTO DE VENTILAÇÃO DE 8U PARA EQUIPAMENTOS</t>
  </si>
  <si>
    <t xml:space="preserve">SWITCH COM 8 PORTAS DE 10/100/1000Mbps E CAPACIDADE DE ROUTING/SWITCHING DE 10 Gbps. SUPORTE AOS PROTOCOLOS  IEEE 802.3 10BASE-T, IEEE 802.3u 100BASE-TX e IEEE 802.3ab 1000BASE-T. </t>
  </si>
  <si>
    <t>NET COMPUTADORES</t>
  </si>
  <si>
    <t>02.465.944/0001-60</t>
  </si>
  <si>
    <t>netcomputadores.com.br</t>
  </si>
  <si>
    <t>VOICE PAINEL 20 POSIÇÕES RJ45</t>
  </si>
  <si>
    <t>ITCOMTECH</t>
  </si>
  <si>
    <t>13.393.011/0001-20</t>
  </si>
  <si>
    <t>itcomtech.com.br</t>
  </si>
  <si>
    <t>CENTRAL TELEFONICA PABX, CAPACIDADE DE 2 LINHAS E 8 RAMAIS</t>
  </si>
  <si>
    <t>GUIA DE CABOS HORIZONTAIS FECHADOS</t>
  </si>
  <si>
    <t>RÉGUA DE TOMADAS PARA RACK - 6 TOMADAS 2P+T 10A - 1U</t>
  </si>
  <si>
    <t xml:space="preserve">**COMPOSIÇÃO BASEADA NO BOLETIM CIDADES/MT (FEV/14) "CP0104". </t>
  </si>
  <si>
    <t xml:space="preserve">SWITCH COM 16 PORTAS DE 10/100/1000Mbps E CAPACIDADE DE ROUTING/SWITCHING DE 10 Gbps. SUPORTE AOS PROTOCOLOS  IEEE 802.3 10BASE-T, IEEE 802.3u 100BASE-TX e IEEE 802.3ab 1000BASE-T. </t>
  </si>
  <si>
    <t>TOMADA RJ45 DUPLA COM CAIXA DE PASSAGEM 4x2" PARA EMBUTIR NO PISO, COM ESPELHO CROMADO</t>
  </si>
  <si>
    <t>VERGALHÃO ROSCA TOTAL 5/16'' (TIRANTE)</t>
  </si>
  <si>
    <t>CANTONEIRA ZZ</t>
  </si>
  <si>
    <t>SUSPENSÃO VERTICAL PARA ELETROCALHA PERFURADA 100 X 50 mm</t>
  </si>
  <si>
    <t>CONECTOR RJ45 (MACHO) P/ CABO CAT 5e</t>
  </si>
  <si>
    <t>MINI RACK DE PAREDE COM UNIDADE DE VENTILAÇÃO, COM 12U PARA INSTALAÇÃO DE EQUIPAMENTOS</t>
  </si>
  <si>
    <t>centralcabos.com.br</t>
  </si>
  <si>
    <t>COTOVELO RETO 90º PARA ELETROCALHA PERFURADA 100 X 50</t>
  </si>
  <si>
    <t>ELETROCALHA PERFURADA GALVANIZADA DE 50 X 50 X 3000mm</t>
  </si>
  <si>
    <t>EMENDA INTERNA PARA ELETROCLHA PERFURADA GALVANIZADA DE 50 X 50 X 3000mm</t>
  </si>
  <si>
    <t>COTOVELO RETO 90 º PARA ELETROCALHA 50 X 50</t>
  </si>
  <si>
    <t>VERGALHÃO GALVANIZADO A FOGO 3/8" X 3,00m (RE-BAR)</t>
  </si>
  <si>
    <t>CLIPS GALVANIZADO 3/8"</t>
  </si>
  <si>
    <t>CONECTOR EM LATÃO TIPO MINI-GAR PARA CABOS DE 16 A 50MM²</t>
  </si>
  <si>
    <t>FORNECIMENTO E INSTALAÇÃO DE SUPORTE ISOLADOR SIMPLES DIAMETRO NOMINAL 5/16", COM ROSCA SOBERBA (INSTALADO EM PLACA CIMENTÍCIA)</t>
  </si>
  <si>
    <t>PARAFUSO AUTO BROCANTE 3/16 X 2"</t>
  </si>
  <si>
    <t>PARAFUSO AUOBROCANTE 3/16" X 2" (100 unidades)</t>
  </si>
  <si>
    <t>PARAFUSO AUOBROCANTE 3/16" X 2" - VALOR FINAL POR UNIDADE</t>
  </si>
  <si>
    <t>FORNECIMENTO E INSTALAÇÃO DE SUPORTE ISOLADOR REFORÇADO DIAMETRO NOMINAL 5/16", COM ROSCA SOBERBA (INSTALADO EM PLACA CIMENTÍCIA)</t>
  </si>
  <si>
    <t>FORNECIMENTO E INSTALAÇÃO DE TERMINAL AÉREO EM AÇO GALVANIZADO COM BASE DE FIXAÇÃO H=35CM (INSTALAÇÃO EM PLACA CIMENTÍCIA)</t>
  </si>
  <si>
    <t>FORNECIMENTO E INSTALAÇÃO DE ISOLADOR PARA CANTO 90° ROSCA SOBERBA EM FG COM ISOLADOR (INSTALADO EM PLACA CIMENTÍCIA)</t>
  </si>
  <si>
    <t>DIRCEU</t>
  </si>
  <si>
    <t>PATRIANE</t>
  </si>
  <si>
    <t>08.139.615/0002-96</t>
  </si>
  <si>
    <t>(65) 3046-4500</t>
  </si>
  <si>
    <t xml:space="preserve">BARRA CHATA DE ALUMÍNIO 3/4" X 1/4" </t>
  </si>
  <si>
    <t>AMM PAI 006</t>
  </si>
  <si>
    <t>C O O R D E N A Ç Ã O   T É C N I C A   E   D E   P R O J E T O S</t>
  </si>
  <si>
    <t>C O M P O S I Ç Ã O   D E   P R E Ç O S  A C A D E M I A   D A    3º I D A D E</t>
  </si>
  <si>
    <t>COTAÇÃO DE MERCADO - EMPRESAS CONSULTADAS</t>
  </si>
  <si>
    <t>MATERIAL</t>
  </si>
  <si>
    <t>Cot. A</t>
  </si>
  <si>
    <t>Cot. B</t>
  </si>
  <si>
    <t>Cot. C</t>
  </si>
  <si>
    <t>ALONGADOR</t>
  </si>
  <si>
    <t>ROTAÇÃO DUPLA DIAGONAL DUPLO</t>
  </si>
  <si>
    <t>03</t>
  </si>
  <si>
    <t>ROTAÇÃO VERTICAL DUPLA</t>
  </si>
  <si>
    <t>04</t>
  </si>
  <si>
    <t>SURF DUPLO</t>
  </si>
  <si>
    <t>05</t>
  </si>
  <si>
    <t>PRESSÃO DE PERNAS DUPLO</t>
  </si>
  <si>
    <t>06</t>
  </si>
  <si>
    <t>ESKI</t>
  </si>
  <si>
    <t>07</t>
  </si>
  <si>
    <t>SIMULADOR DE CAVALGADA</t>
  </si>
  <si>
    <t>08</t>
  </si>
  <si>
    <t>REMADA SENTADA</t>
  </si>
  <si>
    <t>09</t>
  </si>
  <si>
    <t>SIMULADOR DE CAMINHADA</t>
  </si>
  <si>
    <t>10</t>
  </si>
  <si>
    <t>MULTI-EXERCITADOR</t>
  </si>
  <si>
    <t>11</t>
  </si>
  <si>
    <t>PLACA ORIENTATIVA</t>
  </si>
  <si>
    <t>TOTAL POR EMPRESA</t>
  </si>
  <si>
    <t>INFORMAÇÕES REFERENTE AS EMPRESAS CONSULTADAS PARA COTAÇÃO DE COMPOSIÇÃO - ACADEMIA DA TERCEIRA IDADE</t>
  </si>
  <si>
    <t>ACADEMIA DA 3° IDADE</t>
  </si>
  <si>
    <t>15.533.849/0001-06</t>
  </si>
  <si>
    <t>(44) 3222-4620</t>
  </si>
  <si>
    <t>AMM EQUIP 01</t>
  </si>
  <si>
    <t>FORNECIMENTO E INSTALAÇÃO - ALONGADOR</t>
  </si>
  <si>
    <t>AMM EQUIP 02</t>
  </si>
  <si>
    <t>FORNECIMENTO E INSTALAÇÃO - ROTAÇÃO DUPLA DIAGONAL</t>
  </si>
  <si>
    <t>AMM EQUIP 03</t>
  </si>
  <si>
    <t>FORNECIMENTO E INSTALAÇÃO - ROTAÇÃO VERTICAL DUPLA</t>
  </si>
  <si>
    <t>AMM EQUIP 04</t>
  </si>
  <si>
    <t>FORNECIMENTO E INSTALAÇÃO - SURF DUPLO</t>
  </si>
  <si>
    <t>AMM EQUIP 05</t>
  </si>
  <si>
    <t>FORNECIMENTO E INSTALAÇÃO - PRESSÃO DE PERNAS DUPLO</t>
  </si>
  <si>
    <t>AMM EQUIP 06</t>
  </si>
  <si>
    <t>FORNECIMENTO E INSTALAÇÃO - ESKI</t>
  </si>
  <si>
    <t>AMM EQUIP 07</t>
  </si>
  <si>
    <t>FORNECIMENTO E INSTALAÇÃO - SIMULADOR DE CAVALGADA</t>
  </si>
  <si>
    <t>AMM EQUIP 08</t>
  </si>
  <si>
    <t>FORNECIMENTO E INSTALAÇÃO - REMADA SENTADA</t>
  </si>
  <si>
    <t>AMM EQUIP 09</t>
  </si>
  <si>
    <t>FORNECIMENTO E INSTALAÇÃO - SIMULADOR DE CAMINHADA</t>
  </si>
  <si>
    <t>AMM EQUIP 10</t>
  </si>
  <si>
    <t>FORNECIMENTO E INSTALAÇÃO - MULTI EXERCITADOR</t>
  </si>
  <si>
    <t>AMM EQUIP 11</t>
  </si>
  <si>
    <t>FORNECIMENTO E INSTALAÇÃO - PLACA ORIENTATIVA</t>
  </si>
  <si>
    <t>AMM ACADEMIA 001</t>
  </si>
  <si>
    <t>FORNECIMENTO E INSTALAÇÃO  DA ACADEMIA DA 3° IDADE</t>
  </si>
  <si>
    <t>F O R N E C I M E N T O   E   I N S T A L A Ç Ã O    D O S    E Q U I P A M E N T O S</t>
  </si>
  <si>
    <t>V. MEDIANO</t>
  </si>
  <si>
    <t>CARROSEL</t>
  </si>
  <si>
    <t>GANGORRA EM PÉ</t>
  </si>
  <si>
    <t>ESCALADA</t>
  </si>
  <si>
    <t>MULTI INFANTIL COM 5 BRINQUEDOS CONJUGADO</t>
  </si>
  <si>
    <t>COTAÇÃO DE MERCADO COM VALOR REFERENTE A EPOCA DO BOLETIM BASE DO ORÇAMENTO FEVEREIRO/2014 (RETROAGIDAS COM INDICE DO INCC)</t>
  </si>
  <si>
    <t>EQ. INFANTIL 01</t>
  </si>
  <si>
    <t>CARROSEL INCLUSIVE BASE DE SUPORTE E INSTALAÇÃO</t>
  </si>
  <si>
    <t xml:space="preserve">CARROSEL  </t>
  </si>
  <si>
    <t>AMM BASE 004</t>
  </si>
  <si>
    <t>BASE PARA SUPORTE DOS EQUIPAMENTOS PARQUE INFANTIL - TIPO 02</t>
  </si>
  <si>
    <t>EQ. INFANTIL 02</t>
  </si>
  <si>
    <t>GANGORRA EM PÉ INCLUSIVE BASE DE SUPORTE E INSTALAÇÃO</t>
  </si>
  <si>
    <t>EQ. INFANTIL 03</t>
  </si>
  <si>
    <t>ESCALADA INCLUSIVE BASE DE SUPORTE E INSTALAÇÃO</t>
  </si>
  <si>
    <t>EQ. INFANTIL 04</t>
  </si>
  <si>
    <t>MULTI INFANTIL COM 5 BRINQUEDOS CONJUGADO INCLUSIVE BASE DE SUPORTE E INSTALAÇÃO</t>
  </si>
  <si>
    <t>AMM BASE 003</t>
  </si>
  <si>
    <t>BASE PARA SUPORTE DOS EQUIPAMENTOS PARQUE INFANTIL - TIPO 01</t>
  </si>
  <si>
    <t>AMM BASE 005</t>
  </si>
  <si>
    <t>AMM ACADEMIA 01</t>
  </si>
  <si>
    <t xml:space="preserve">ACADEMIA AO AR LIVRE </t>
  </si>
  <si>
    <t>EQ. 01</t>
  </si>
  <si>
    <t>ALONGADOR INCLUSIVE BASE DE SUPORTE E INSTALAÇÃO</t>
  </si>
  <si>
    <t>EQ. 02</t>
  </si>
  <si>
    <t>ROTAÇÃO DUPLA DIAGONAL DUPLO INCLUSIVE BASE DE SUPORTE E INSTALAÇÃO</t>
  </si>
  <si>
    <t>EQ. 03</t>
  </si>
  <si>
    <t>ROTAÇÃO VERTICAL DUPLA INCLUSIVE BASE DE SUPORTE E INSTALAÇÃO</t>
  </si>
  <si>
    <t>EQ. 04</t>
  </si>
  <si>
    <t>SURF DUPLO INCLUSIVE BASE DE SUPORTE E INSTALAÇÃO</t>
  </si>
  <si>
    <t>EQ. 05</t>
  </si>
  <si>
    <t>PRESSÃO DE PERNAS DUPLO INCLUSIVE BASE DE SUPORTE E INSTALAÇÃO</t>
  </si>
  <si>
    <t>EQ. 06</t>
  </si>
  <si>
    <t>ESKI INCLUSIVE BASE DE SUPORTE E INSTALAÇÃO</t>
  </si>
  <si>
    <t>EQ. 07</t>
  </si>
  <si>
    <t>SIMULADOR DE CAVALGADA INCLUSIVE BASE DE SUPORTE E INSTALAÇÃO</t>
  </si>
  <si>
    <t>EQ. 08</t>
  </si>
  <si>
    <t>REMADA SENTADA INCLUSIVE BASE DE SUPORTE E INSTALAÇÃO</t>
  </si>
  <si>
    <t>EQ. 09</t>
  </si>
  <si>
    <t>SIMULADOR DE CAMINHADA INCLUSIVE BASE DE SUPORTE E INSTALAÇÃO</t>
  </si>
  <si>
    <t>EQ. 10</t>
  </si>
  <si>
    <t>MULTI-EXERCITADOR INCLUSIVE BASE DE SUPORTE E INSTALAÇÃO</t>
  </si>
  <si>
    <t>AMM INFANTIL 01</t>
  </si>
  <si>
    <t>PARQUE INFANTIL</t>
  </si>
  <si>
    <t xml:space="preserve">MODALIDADE: </t>
  </si>
  <si>
    <t xml:space="preserve">C O M P O S I Ç Ã O   D E   P R E Ç O S   - P L A Y G R O U N D </t>
  </si>
  <si>
    <t>MULTI INFANTIL</t>
  </si>
  <si>
    <t>GANGORRA</t>
  </si>
  <si>
    <t>ESCALADA OU TREPA-TREPA</t>
  </si>
  <si>
    <t>GIRA-GIRA OU CARROSSEL</t>
  </si>
  <si>
    <t>INFORMAÇÕES REFERENTE AS EMPRESAS CONSULTADAS PARA COTAÇÃO DE COMPOSIÇÃO - PARQUE INFANTIL</t>
  </si>
  <si>
    <t>PARQUE INFANTIL (MULTI INFANTIL, GANGORRA, ESCALADA, GIRA-GIRA E BALANÇO)</t>
  </si>
  <si>
    <t>AMM PARQUE 01</t>
  </si>
  <si>
    <t>FORNECIMENTO E INSTALAÇÃO - MULTI INFANTIL</t>
  </si>
  <si>
    <t>MEMÓRIA DE CÁLCULO - MULTI INFANTIL</t>
  </si>
  <si>
    <t>CÁLCULO</t>
  </si>
  <si>
    <t>CONFORME PROJETO ARQUITETÔNICO</t>
  </si>
  <si>
    <t>ESCAVACAO MANUAL DE VALA EM  MATERIAL DE 1A CATEGORIA ATE 1,5M EXCLUINDO ESGOTAMENTO / ESCORAMENTO</t>
  </si>
  <si>
    <t>CONCRETO FCK=15MPA, VIRADO EM BETONEIRA, SEM LANCAMENTO, COM IMPERMEAB ILIZANTE</t>
  </si>
  <si>
    <t>AMM PARQUE 02</t>
  </si>
  <si>
    <t>FORNECIMENTO E INSTALAÇÃO - GANGORRA</t>
  </si>
  <si>
    <t>MEMÓRIA DE CÁLCULO - GANGORRA</t>
  </si>
  <si>
    <t>AMM PARQUE 03</t>
  </si>
  <si>
    <t>FORNECIMENTO E INSTALAÇÃO - ESCALADA OU TREPA-TREPA</t>
  </si>
  <si>
    <t>MEMÓRIA DE CÁLCULO - ESCALADA OU TREPA-TREPA</t>
  </si>
  <si>
    <t>AMM PARQUE 04</t>
  </si>
  <si>
    <t>FORNECIMENTO E INSTALAÇÃO - GIRA GIRA OU CARROSSEL</t>
  </si>
  <si>
    <t>AMM PARQUE 05</t>
  </si>
  <si>
    <t>FORNECIMENTO E INSTALAÇÃO - ESCORREGADOR</t>
  </si>
  <si>
    <t>73965/010</t>
  </si>
  <si>
    <t>73983/001</t>
  </si>
  <si>
    <t>92873</t>
  </si>
  <si>
    <t>88316</t>
  </si>
  <si>
    <t>**COMPOSIÇÃO BASEADA NO CATÁLOGO SCO (RIO DE JANEIRO), CÓD. PJ 24.13.1000 - MÃO DE OBRA</t>
  </si>
  <si>
    <t>MEMÓRIA DE CÁLCULO - GIRA GIRA OU CARROSSEL</t>
  </si>
  <si>
    <t>FORNECIMENTO E INSTALAÇÃO - BALANÇO</t>
  </si>
  <si>
    <t>AMM PARQUE 001</t>
  </si>
  <si>
    <t>FORNECIMENTO E INSTALAÇÃO  DO PLAYGROUND</t>
  </si>
  <si>
    <t>PLAYGROUND</t>
  </si>
  <si>
    <t>EXECUÇÃO DE DEPÓSITO EM CANTEIRO DE OBRA EM CHAPA DE MADEIRA COMPENSADA, NÃO INCLUSO MOBILIÁRIO. AF_04/2016</t>
  </si>
  <si>
    <t>VIBROACABADORA DE ASFALTO SOBRE ESTEIRAS, LARGURA DE PAVIMENTAÇÃO 1,90 M A 5,30 M, POTÊNCIA 105 HP CAPACIDADE 450 T/H - CHP DIURNO. AF_11/2014</t>
  </si>
  <si>
    <t>ROLO COMPACTADOR VIBRATÓRIO TANDEM AÇO LISO, POTÊNCIA 58 HP, PESO SEM/COM LASTRO 6,5 / 9,4 T, LARGURA DE TRABALHO 1,2 M - CHP DIURNO. AF_06/2014</t>
  </si>
  <si>
    <t>ROLO COMPACTADOR DE PNEUS ESTÁTICO, PRESSÃO VARIÁVEL, POTÊNCIA 111 HP, PESO SEM/COM LASTRO 9,5 / 26 T, LARGURA DE TRABALHO 1,90 M - CHP DIURNO. AF_07/2014</t>
  </si>
  <si>
    <t>GUINDASTE HIDRÁULICO AUTOPROPELIDO, COM LANÇA TELESCÓPICA 28,80 M, CAPACIDADE MÁXIMA 30 T, POTÊNCIA 97 KW, TRAÇÃO 4 X 4 - CHP DIURNO. AF_11/2014</t>
  </si>
  <si>
    <t>VIBRADOR DE IMERSÃO, DIÂMETRO DE PONTEIRA 45MM, MOTOR ELÉTRICO TRIFÁSICO POTÊNCIA DE 2 CV - CHP DIURNO. AF_06/2015</t>
  </si>
  <si>
    <t>GUINDAUTO HIDRÁULICO, CAPACIDADE MÁXIMA DE CARGA 6500 KG, MOMENTO MÁXIMO DE CARGA 5,8 TM, ALCANCE MÁXIMO HORIZONTAL 7,60 M, INCLUSIVE CAMINHÃO TOCO PBT 9.700 KG, POTÊNCIA DE 160 CV - CHP DIURNO. AF_08/2015</t>
  </si>
  <si>
    <t>APARELHO PARA CORTE E SOLDA OXI-ACETILENO SOBRE RODAS, INCLUSIVE CILINDROS E MAÇARICOS - CHP DIURNO. AF_12/2015</t>
  </si>
  <si>
    <t>USINA DE ASFALTO À FRIO, CAPACIDADE DE 40 A 60 TON/HORA, ELÉTRICA POTÊNCIA 30 CV - CHP DIURNO. AF_03/2016</t>
  </si>
  <si>
    <t>VIBROACABADORA DE ASFALTO SOBRE ESTEIRAS, LARGURA DE PAVIMENTAÇÃO 1,90 M A 5,30 M, POTÊNCIA 105 HP CAPACIDADE 450 T/H - CHI DIURNO. AF_11/2014</t>
  </si>
  <si>
    <t>ROLO COMPACTADOR VIBRATÓRIO TANDEM AÇO LISO, POTÊNCIA 58 HP, PESO SEM/COM LASTRO 6,5 / 9,4 T, LARGURA DE TRABALHO 1,2 M - CHI DIURNO. AF_06/2014</t>
  </si>
  <si>
    <t>ROLO COMPACTADOR DE PNEUS ESTÁTICO, PRESSÃO VARIÁVEL, POTÊNCIA 111 HP, PESO SEM/COM LASTRO 9,5 / 26 T, LARGURA DE TRABALHO 1,90 M - CHI DIURNO. AF_07/2014</t>
  </si>
  <si>
    <t>VIBRADOR DE IMERSÃO, DIÂMETRO DE PONTEIRA 45MM, MOTOR ELÉTRICO TRIFÁSICO POTÊNCIA DE 2 CV - CHI DIURNO. AF_06/2015</t>
  </si>
  <si>
    <t>GUINDAUTO HIDRÁULICO, CAPACIDADE MÁXIMA DE CARGA 6500 KG, MOMENTO MÁXIMO DE CARGA 5,8 TM, ALCANCE MÁXIMO HORIZONTAL 7,60 M, INCLUSIVE CAMINHÃO TOCO PBT 9.700 KG, POTÊNCIA DE 160 CV - CHI DIURNO. AF_08/2015</t>
  </si>
  <si>
    <t>MONTAGEM E DESMONTAGEM DE FÔRMA DE PILARES RETANGULARES E ESTRUTURAS SIMILARES COM ÁREA MÉDIA DAS SEÇÕES MENOR OU IGUAL A 0,25 M², PÉ-DIREITO SIMPLES, EM CHAPA DE MADEIRA COMPENSADA PLASTIFICADA, 10 UTILIZAÇÕES. AF_12/2015</t>
  </si>
  <si>
    <t>MONTAGEM E DESMONTAGEM DE FÔRMA DE VIGA, ESCORAMENTO COM GARFO DE MADEIRA, PÉ-DIREITO SIMPLES, EM CHAPA DE MADEIRA PLASTIFICADA, 10 UTILIZAÇÕES. AF_12/2015</t>
  </si>
  <si>
    <t>CONCRETAGEM DE PILARES, FCK = 25 MPA,  COM USO DE BALDES EM EDIFICAÇÃO COM SEÇÃO MÉDIA DE PILARES MENOR OU IGUAL A 0,25 M² - LANÇAMENTO, ADENSAMENTO E ACABAMENTO. AF_12/2015</t>
  </si>
  <si>
    <t>LANÇAMENTO COM USO DE BOMBA, ADENSAMENTO E ACABAMENTO DE CONCRETO EM ESTRUTURAS. AF_12/2015</t>
  </si>
  <si>
    <t>CONCRETO MAGRO PARA LASTRO, TRAÇO 1:4,5:4,5 (CIMENTO/ AREIA MÉDIA/ BRITA 1)  - PREPARO MECÂNICO COM BETONEIRA 400 L. AF_07/2016</t>
  </si>
  <si>
    <t>CONCRETO FCK = 15MPA, TRAÇO 1:3,4:3,5 (CIMENTO/ AREIA MÉDIA/ BRITA 1)  - PREPARO MECÂNICO COM BETONEIRA 400 L. AF_07/2016</t>
  </si>
  <si>
    <t>CONCRETO FCK = 25MPA, TRAÇO 1:2,3:2,7 (CIMENTO/ AREIA MÉDIA/ BRITA 1)  - PREPARO MECÂNICO COM BETONEIRA 400 L. AF_07/2016</t>
  </si>
  <si>
    <t>CONCRETO FCK = 15MPA, TRAÇO 1:3,4:3,5 (CIMENTO/ AREIA MÉDIA/ BRITA 1)  - PREPARO MECÂNICO COM BETONEIRA 600 L. AF_07/2016</t>
  </si>
  <si>
    <t>CONTRAVERGA PRÉ-MOLDADA PARA VÃOS DE ATÉ 1,5 M DE COMPRIMENTO. AF_03/2016</t>
  </si>
  <si>
    <t>FORNECIMENTO/INSTALACAO LONA PLASTICA PRETA, PARA IMPERMEABILIZACAO, ESPESSURA 150 MICRAS.</t>
  </si>
  <si>
    <t>ELETRODUTO FLEXÍVEL CORRUGADO, PVC, DN 25 MM (3/4"), PARA CIRCUITOS TERMINAIS, INSTALADO EM PAREDE - FORNECIMENTO E INSTALAÇÃO. AF_12/2015</t>
  </si>
  <si>
    <t>ELETRODUTO RÍGIDO ROSCÁVEL, PVC, DN 25 MM (3/4"), PARA CIRCUITOS TERMINAIS, INSTALADO EM FORRO - FORNECIMENTO E INSTALAÇÃO. AF_12/2015</t>
  </si>
  <si>
    <t>ELETRODUTO RÍGIDO ROSCÁVEL, PVC, DN 25 MM (3/4"), PARA CIRCUITOS TERMINAIS, INSTALADO EM PAREDE - FORNECIMENTO E INSTALAÇÃO. AF_12/2015</t>
  </si>
  <si>
    <t>ELETRODUTO DE AÇO GALVANIZADO, CLASSE LEVE, DN 25 MM (1), APARENTE, INSTALADO EM TETO - FORNECIMENTO E INSTALAÇÃO. AF_11/2016_P</t>
  </si>
  <si>
    <t>ELETRODUTO DE AÇO GALVANIZADO, CLASSE LEVE, DN 25 MM (1), APARENTE, INSTALADO EM PAREDE - FORNECIMENTO E INSTALAÇÃO. AF_11/2016_P</t>
  </si>
  <si>
    <t>TERMINAL OU CONECTOR DE PRESSAO - PARA CABO 10MM2 - FORNECIMENTO E INSTALACAO</t>
  </si>
  <si>
    <t>TERMINAL OU CONECTOR DE PRESSAO - PARA CABO 16MM2 - FORNECIMENTO E INSTALACAO</t>
  </si>
  <si>
    <t>TERMINAL OU CONECTOR DE PRESSAO - PARA CABO 25MM2 - FORNECIMENTO E INSTALACAO</t>
  </si>
  <si>
    <t>TERMINAL OU CONECTOR DE PRESSAO - PARA CABO 35MM2 - FORNECIMENTO E INSTALACAO</t>
  </si>
  <si>
    <t>TERMINAL OU CONECTOR DE PRESSAO - PARA CABO 50MM2 - FORNECIMENTO E INSTALACAO</t>
  </si>
  <si>
    <t>TERMINAL OU CONECTOR DE PRESSAO - PARA CABO 70MM2 - FORNECIMENTO E INSTALACAO</t>
  </si>
  <si>
    <t>TERMINAL OU CONECTOR DE PRESSAO - PARA CABO 95MM2 - FORNECIMENTO E INSTALACAO</t>
  </si>
  <si>
    <t>TERMINAL OU CONECTOR DE PRESSAO - PARA CABO 120MM2 - FORNECIMENTO E INSTALACAO</t>
  </si>
  <si>
    <t>TERMINAL OU CONECTOR DE PRESSAO - PARA CABO 150MM2 - FORNECIMENTO E INSTALACAO</t>
  </si>
  <si>
    <t>TERMINAL OU CONECTOR DE PRESSAO - PARA CABO 185MM2 - FORNECIMENTO E INSTALACAO</t>
  </si>
  <si>
    <t>TERMINAL OU CONECTOR DE PRESSAO - PARA CABO 240MM2 - FORNECIMENTO E INSTALACAO</t>
  </si>
  <si>
    <t>TERMINAL OU CONECTOR DE PRESSAO - PARA CABO 300MM2 - FORNECIMENTO E INSTALACAO</t>
  </si>
  <si>
    <t>LUVA PARA ELETRODUTO, PVC, ROSCÁVEL, DN 25 MM (3/4"), PARA CIRCUITOS TERMINAIS, INSTALADA EM PAREDE - FORNECIMENTO E INSTALAÇÃO. AF_12/2015</t>
  </si>
  <si>
    <t>CURVA 90 GRAUS PARA ELETRODUTO, PVC, ROSCÁVEL, DN 25 MM (3/4"), PARA CIRCUITOS TERMINAIS, INSTALADA EM FORRO - FORNECIMENTO E INSTALAÇÃO. AF_12/2015</t>
  </si>
  <si>
    <t>LUVA DE EMENDA PARA ELETRODUTO, AÇO GALVANIZADO, DN 25 MM (1''), APARENTE, INSTALADA EM TETO - FORNECIMENTO E INSTALAÇÃO. AF_11/2016_P</t>
  </si>
  <si>
    <t>LUVA DE EMENDA PARA ELETRODUTO, AÇO GALVANIZADO, DN 25 MM (1''), APARENTE, INSTALADA EM PAREDE - FORNECIMENTO E INSTALAÇÃO. AF_11/2016_P</t>
  </si>
  <si>
    <t>CABO DE COBRE FLEXÍVEL ISOLADO, 2,5 MM², ANTI-CHAMA 450/750 V, PARA CIRCUITOS TERMINAIS - FORNECIMENTO E INSTALAÇÃO. AF_12/2015</t>
  </si>
  <si>
    <t>CABO DE COBRE FLEXÍVEL ISOLADO, 2,5 MM², ANTI-CHAMA 0,6/1,0 KV, PARA CIRCUITOS TERMINAIS - FORNECIMENTO E INSTALAÇÃO. AF_12/2015</t>
  </si>
  <si>
    <t>CABO DE COBRE FLEXÍVEL ISOLADO, 10 MM², ANTI-CHAMA 0,6/1,0 KV, PARA DISTRIBUIÇÃO - FORNECIMENTO E INSTALAÇÃO. AF_12/2015</t>
  </si>
  <si>
    <t>CABO DE COBRE FLEXÍVEL ISOLADO, 16 MM², ANTI-CHAMA 0,6/1,0 KV, PARA DISTRIBUIÇÃO - FORNECIMENTO E INSTALAÇÃO. AF_12/2015</t>
  </si>
  <si>
    <t>CAIXA OCTOGONAL 3" X 3", PVC, INSTALADA EM LAJE - FORNECIMENTO E INSTALAÇÃO. AF_12/2015</t>
  </si>
  <si>
    <t>CAIXA RETANGULAR 4" X 2" ALTA (2,00 M DO PISO), PVC, INSTALADA EM PAREDE - FORNECIMENTO E INSTALAÇÃO. AF_12/2015</t>
  </si>
  <si>
    <t>CAIXA RETANGULAR 4" X 2" MÉDIA (1,30 M DO PISO), PVC, INSTALADA EM PAREDE - FORNECIMENTO E INSTALAÇÃO. AF_12/2015</t>
  </si>
  <si>
    <t>CONDULETE DE ALUMÍNIO, TIPO X, PARA ELETRODUTO DE AÇO GALVANIZADO DN 25 MM (1''), APARENTE - FORNECIMENTO E INSTALAÇÃO. AF_11/2016_P</t>
  </si>
  <si>
    <t>DISJUNTOR TERMOMAGNETICO MONOPOLAR PADRAO NEMA (AMERICANO) 10 A 30A 240V, FORNECIMENTO E INSTALACAO</t>
  </si>
  <si>
    <t>DISJUNTOR TERMOMAGNETICO BIPOLAR PADRAO NEMA (AMERICANO) 10 A 50A 240V, FORNECIMENTO E INSTALACAO</t>
  </si>
  <si>
    <t>QUADRO DE DISTRIBUICAO DE ENERGIA EM CHAPA DE ACO GALVANIZADO, PARA 12 DISJUNTORES TERMOMAGNETICOS MONOPOLARES, COM BARRAMENTO TRIFASICO E NEUTRO - FORNECIMENTO E INSTALACAO</t>
  </si>
  <si>
    <t>DISJUNTOR BIPOLAR TIPO DIN, CORRENTE NOMINAL DE 10A - FORNECIMENTO E INSTALAÇÃO. AF_04/2016</t>
  </si>
  <si>
    <t>TOMADA ALTA DE EMBUTIR (1 MÓDULO), 2P+T 20 A, INCLUINDO SUPORTE E PLACA - FORNECIMENTO E INSTALAÇÃO. AF_12/2015</t>
  </si>
  <si>
    <t>TOMADA MÉDIA DE EMBUTIR (1 MÓDULO), 2P+T 10 A, INCLUINDO SUPORTE E PLACA - FORNECIMENTO E INSTALAÇÃO. AF_12/2015</t>
  </si>
  <si>
    <t>RELE FOTOELETRICO P/ COMANDO DE ILUMINACAO EXTERNA 220V/1000W - FORNECIMENTO E INSTALACAO</t>
  </si>
  <si>
    <t>TUBO, PVC, SOLDÁVEL, DN 25MM, INSTALADO EM RAMAL DE DISTRIBUIÇÃO DE ÁGUA - FORNECIMENTO E INSTALAÇÃO. AF_12/2014</t>
  </si>
  <si>
    <t>TUBO PVC, SERIE NORMAL, ESGOTO PREDIAL, DN 50 MM, FORNECIDO E INSTALADO EM RAMAL DE DESCARGA OU RAMAL DE ESGOTO SANITÁRIO. AF_12/2014</t>
  </si>
  <si>
    <t>TUBO PVC, SERIE NORMAL, ESGOTO PREDIAL, DN 100 MM, FORNECIDO E INSTALADO EM RAMAL DE DESCARGA OU RAMAL DE ESGOTO SANITÁRIO. AF_12/2014</t>
  </si>
  <si>
    <t>ADAPTADOR CURTO COM BOLSA E ROSCA PARA REGISTRO, PVC, SOLDÁVEL, DN 25MM X 3/4, INSTALADO EM RAMAL OU SUB-RAMAL DE ÁGUA - FORNECIMENTO E INSTALAÇÃO. AF_12/2014</t>
  </si>
  <si>
    <t>JOELHO 90 GRAUS, PVC, SOLDÁVEL, DN 25MM, INSTALADO EM RAMAL DE DISTRIBUIÇÃO DE ÁGUA - FORNECIMENTO E INSTALAÇÃO. AF_12/2014</t>
  </si>
  <si>
    <t>TE, PVC, SOLDÁVEL, DN 25MM, INSTALADO EM PRUMADA DE ÁGUA - FORNECIMENTO E INSTALAÇÃO. AF_12/2014</t>
  </si>
  <si>
    <t>TÊ COM BUCHA DE LATÃO NA BOLSA CENTRAL, PVC, SOLDÁVEL, DN 25MM X 1/2, INSTALADO EM PRUMADA DE ÁGUA - FORNECIMENTO E INSTALAÇÃO. AF_12/2014</t>
  </si>
  <si>
    <t>JOELHO 90 GRAUS, PVC, SERIE NORMAL, ESGOTO PREDIAL, DN 50 MM, JUNTA ELÁSTICA, FORNECIDO E INSTALADO EM RAMAL DE DESCARGA OU RAMAL DE ESGOTO SANITÁRIO. AF_12/2014</t>
  </si>
  <si>
    <t>LUVA SIMPLES, PVC, SERIE NORMAL, ESGOTO PREDIAL, DN 50 MM, JUNTA ELÁSTICA, FORNECIDO E INSTALADO EM RAMAL DE DESCARGA OU RAMAL DE ESGOTO SANITÁRIO. AF_12/2014</t>
  </si>
  <si>
    <t>JOELHO 90 GRAUS COM BUCHA DE LATÃO, PVC, SOLDÁVEL, DN 25MM, X 1/2 INSTALADO EM RAMAL OU SUB-RAMAL DE ÁGUA - FORNECIMENTO E INSTALAÇÃO. AF_12/2014</t>
  </si>
  <si>
    <t>PREPARO DE FUNDO DE VALA COM LARGURA MENOR QUE 1,5 M, EM LOCAL COM NÍVEL BAIXO DE INTERFERÊNCIA. AF_06/2016</t>
  </si>
  <si>
    <t>ALVENARIA EM TIJOLO CERAMICO MACICO 5X10X20CM 1/2 VEZ (ESPESSURA 10CM), ASSENTADO COM ARGAMASSA TRACO 1:2:8 (CIMENTO, CAL E AREIA)</t>
  </si>
  <si>
    <t>(COMPOSIÇÃO REPRESENTATIVA) DO SERVIÇO DE ALVENARIA DE VEDAÇÃO DE BLOCOS VAZADOS DE CERÂMICA DE 9X19X19CM (ESPESSURA 9CM), PARA EDIFICAÇÃO HABITACIONAL UNIFAMILIAR (CASA) E EDIFICAÇÃO PÚBLICA PADRÃO. AF_11/2014</t>
  </si>
  <si>
    <t>ALVENARIA DE EMBASAMENTO EM TIJOLOS CERAMICOS MACICOS 5X10X20CM, ASSENTADO  COM ARGAMASSA TRACO 1:2:8 (CIMENTO, CAL E AREIA)</t>
  </si>
  <si>
    <t>(COMPOSIÇÃO REPRESENTATIVA) DO SERVIÇO DE REVESTIMENTO CERÂMICO PARA PISO COM PLACAS TIPO GRÉS DE DIMENSÕES 35X35 CM, PARA EDIFICAÇÃO HABITACIONAL UNIFAMILIAR (CASA) E EDIFICAÇÃO PÚBLICA PADRÃO. AF_11/2014</t>
  </si>
  <si>
    <t>CHAPISCO APLICADO EM ALVENARIAS E ESTRUTURAS DE CONCRETO INTERNAS, COM COLHER DE PEDREIRO.  ARGAMASSA TRAÇO 1:3 COM PREPARO EM BETONEIRA 400L. AF_06/2014</t>
  </si>
  <si>
    <t>MASSA ÚNICA, PARA RECEBIMENTO DE PINTURA, EM ARGAMASSA TRAÇO 1:2:8, PREPARO MECÂNICO COM BETONEIRA 400L, APLICADA MANUALMENTE EM FACES INTERNAS DE PAREDES, ESPESSURA DE 20MM, COM EXECUÇÃO DE TALISCAS. AF_06/2014</t>
  </si>
  <si>
    <t>EMBOÇO OU MASSA ÚNICA EM ARGAMASSA TRAÇO 1:2:8, PREPARO MECÂNICO COM BETONEIRA 400 L, APLICADA MANUALMENTE EM PANOS DE FACHADA COM PRESENÇA DE VÃOS, ESPESSURA DE 25 MM. AF_06/2014</t>
  </si>
  <si>
    <t>EMBOÇO OU MASSA ÚNICA EM ARGAMASSA TRAÇO 1:2:8, PREPARO MECÂNICO COM BETONEIRA 400 L, APLICADA MANUALMENTE EM PANOS CEGOS DE FACHADA (SEM PRESENÇA DE VÃOS), ESPESSURA DE 25 MM.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</si>
  <si>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</si>
  <si>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C O M P O S I Ç Ã O   D E   P R E Ç O S  /  E S T R U T U R A L</t>
  </si>
  <si>
    <t>AMM EST 001</t>
  </si>
  <si>
    <t>SITE: www.amm.org.br   -   e-mail: centraldeprojetosamm@gmail.com
 AV. RUBENS DE MENDONÇA Nº 3.920 - CEP: 78,000-070 - CUIABÁ - MT  
FONE: (65) 2123-1200  -  FAX: 2123-1251</t>
  </si>
  <si>
    <t>EDINEI</t>
  </si>
  <si>
    <t>RODAPÉ CERÂMICO DE 7CM DE ALTURA COM PLACAS TIPO ESMALTADA EXTRA  DE DIMENSÕES 35X35CM. AF_06/2014</t>
  </si>
  <si>
    <t>OPERADOR DE BETONEIRA ESTACIONÁRIA/MISTURADOR COM ENCARGOS COMPLEMENTARES</t>
  </si>
  <si>
    <t xml:space="preserve">UN    </t>
  </si>
  <si>
    <t xml:space="preserve">M3    </t>
  </si>
  <si>
    <t xml:space="preserve">M2    </t>
  </si>
  <si>
    <t xml:space="preserve">M     </t>
  </si>
  <si>
    <t xml:space="preserve">KG    </t>
  </si>
  <si>
    <t xml:space="preserve">L     </t>
  </si>
  <si>
    <t xml:space="preserve">PAR   </t>
  </si>
  <si>
    <t xml:space="preserve">T     </t>
  </si>
  <si>
    <t xml:space="preserve">GL    </t>
  </si>
  <si>
    <t>*** COMPOSIÇÃO BASEADA NO MANUAL DE INSTALAÇÃO ABAIXO</t>
  </si>
  <si>
    <t>MEMORIA DE CÁLCULO</t>
  </si>
  <si>
    <t>MEMÓRIAL DE CÁLCULO (ALONGADOR)</t>
  </si>
  <si>
    <t>SINAPI OU COT MERCADO</t>
  </si>
  <si>
    <t>(0,8*0,4*0,4)</t>
  </si>
  <si>
    <t>MEMÓRIAL DE CÁLCULO (ROTAÇÃO DUPLA DIAGONAL)</t>
  </si>
  <si>
    <t>(0,3*0,4*0,4)</t>
  </si>
  <si>
    <t>MEMÓRIAL DE CÁLCULO (ROTAÇÃO VERTICAL DUPLA)</t>
  </si>
  <si>
    <t>MEMÓRIAL DE CÁLCULO (SURF DUPLO)</t>
  </si>
  <si>
    <t>MEMÓRIAL DE CÁLCULO (PRESSÃO DE PERNAS DUPLO)</t>
  </si>
  <si>
    <t>MEMÓRIAL DE CÁLCULO (ESKI INDIVIDUAL)</t>
  </si>
  <si>
    <t>(0,30*0,30*0,6)*2</t>
  </si>
  <si>
    <t>MEMÓRIAL DE CÁLCULO (SIMULADOR DE CAVALGADA)</t>
  </si>
  <si>
    <t>(0,30*0,30*0,60)*2</t>
  </si>
  <si>
    <t>MEMÓRIAL DE CÁLCULO (REMADA SENTADA)</t>
  </si>
  <si>
    <t>MEMÓRIAL DE CÁLCULO (SIMULADOR DE CAMINHADA)</t>
  </si>
  <si>
    <t>(0,30*0,30*0,30)*3</t>
  </si>
  <si>
    <t>(0,30*0,30*0,30)*4</t>
  </si>
  <si>
    <t>LETRA DE ACO INOX NO22 ALT=20CM FORNECIMENTO E COLOCACAO</t>
  </si>
  <si>
    <t>AMM EST 002</t>
  </si>
  <si>
    <t>(65) 3634-3412</t>
  </si>
  <si>
    <t>ESMÉTICO</t>
  </si>
  <si>
    <t>01.184.625/0002-02</t>
  </si>
  <si>
    <t>CASA DAS BOMBAS</t>
  </si>
  <si>
    <t>ARMAÇÃO DE PILAR OU VIGA DE UMA ESTRUTURA CONVENCIONAL DE CONCRETO ARMADO EM UMA EDIFICAÇÃO TÉRREA OU SOBRADO UTILIZANDO AÇO CA-60 DE 5,0 MM - MONTAGEM. AF_12/2015</t>
  </si>
  <si>
    <t>ARMAÇÃO DE PILAR OU VIGA DE UMA ESTRUTURA CONVENCIONAL DE CONCRETO ARMADO EM UMA EDIFICAÇÃO TÉRREA OU SOBRADO UTILIZANDO AÇO CA-50 DE 8,0 MM - MONTAGEM. AF_12/2015</t>
  </si>
  <si>
    <t>ARMAÇÃO DE PILAR OU VIGA DE UMA ESTRUTURA CONVENCIONAL DE CONCRETO ARMADO EM UMA EDIFICAÇÃO TÉRREA OU SOBRADO UTILIZANDO AÇO CA-50 DE 10,0 MM - MONTAGEM. AF_12/2015</t>
  </si>
  <si>
    <t>ARMAÇÃO DE PILAR OU VIGA DE UMA ESTRUTURA CONVENCIONAL DE CONCRETO ARMADO EM UMA EDIFICAÇÃO TÉRREA OU SOBRADO UTILIZANDO AÇO CA-50 DE 12,5 MM - MONTAGEM. AF_12/2015</t>
  </si>
  <si>
    <t>AMM CIV 002</t>
  </si>
  <si>
    <t>AMM CIV 003</t>
  </si>
  <si>
    <t>AMM CIV 004</t>
  </si>
  <si>
    <t>AMM CIV 005</t>
  </si>
  <si>
    <t>AMM CIV 006</t>
  </si>
  <si>
    <t>AMM CIV 007</t>
  </si>
  <si>
    <t>AMM CIV 008</t>
  </si>
  <si>
    <t>AMM CIV 009</t>
  </si>
  <si>
    <t>AMM CIV 010</t>
  </si>
  <si>
    <t>AMM CIV 011</t>
  </si>
  <si>
    <t>FABRICAÇÃO, MONTAGEM E DESMONTAGEM DE FÔRMA PARA SAPATA, EM MADEIRA SERRADA, E=25 MM, 4 UTILIZAÇÕES. AF_06/2017</t>
  </si>
  <si>
    <t>FABRICAÇÃO, MONTAGEM E DESMONTAGEM DE FÔRMA PARA VIGA BALDRAME, EM MADEIRA SERRADA, E=25 MM, 4 UTILIZAÇÕES. AF_06/2017</t>
  </si>
  <si>
    <t>ARMAÇÃO DE BLOCO, VIGA BALDRAME E SAPATA UTILIZANDO AÇO CA-60 DE 5 MM - MONTAGEM. AF_06/2017</t>
  </si>
  <si>
    <t>ARMAÇÃO DE BLOCO, VIGA BALDRAME OU SAPATA UTILIZANDO AÇO CA-50 DE 8 MM - MONTAGEM. AF_06/2017</t>
  </si>
  <si>
    <t>ARMAÇÃO DE BLOCO, VIGA BALDRAME OU SAPATA UTILIZANDO AÇO CA-50 DE 10 MM - MONTAGEM. AF_06/2017</t>
  </si>
  <si>
    <t>ESCAVAÇÃO MANUAL PARA BLOCO DE COROAMENTO OU SAPATA, SEM PREVISÃO DE FÔRMA. AF_06/2017</t>
  </si>
  <si>
    <t>ESCAVAÇÃO MANUAL PARA BLOCO DE COROAMENTO OU SAPATA, COM PREVISÃO DE FÔRMA. AF_06/2017</t>
  </si>
  <si>
    <t>ESCAVAÇÃO MANUAL DE VALA PARA VIGA BALDRAME, SEM PREVISÃO DE FÔRMA. AF_06/2017</t>
  </si>
  <si>
    <t>FORRO EM RÉGUAS DE PVC, FRISADO, PARA AMBIENTES COMERCIAIS, INCLUSIVE ESTRUTURA DE FIXAÇÃO. AF_05/2017_P</t>
  </si>
  <si>
    <t>MULTIVENDAS</t>
  </si>
  <si>
    <t>32.931.412/0001-31</t>
  </si>
  <si>
    <t>(65) 3618-2700</t>
  </si>
  <si>
    <t>TODIMO</t>
  </si>
  <si>
    <t>(0,40*0,40*0,30)*6</t>
  </si>
  <si>
    <t>(0,40*0,40*0,80)</t>
  </si>
  <si>
    <t>0,40*0,40*0,80</t>
  </si>
  <si>
    <t>MEMÓRIA DE CÁLCULO - BALANÇO</t>
  </si>
  <si>
    <t>(0,40*0,40*0,60)*4</t>
  </si>
  <si>
    <t>LASTRO DE CONCRETO MAGRO, APLICADO EM BLOCOS DE COROAMENTO OU SAPATAS, ESPESSURA DE 5 CM. AF_08/2017</t>
  </si>
  <si>
    <t>TCM ESPORTES (Cot. A)</t>
  </si>
  <si>
    <t>ZIOBER BRASIL (Cot. B)</t>
  </si>
  <si>
    <t>08.374.053/0001-84</t>
  </si>
  <si>
    <t>(44) 3029-4410</t>
  </si>
  <si>
    <t>1,25*2,5</t>
  </si>
  <si>
    <t>C O M P O S I Ç Ã O   D E   P R E Ç O S  /  H I D R O S S A N I T Á R I A S</t>
  </si>
  <si>
    <t>FORNECIMENTO E INSTALAÇÃO DE TERMINAL AÉREO EM AÇO GALVANIZADO COM BASE DE FIXAÇÃO H=30CM (INSTALAÇÃO EM TELHA METÁLICA)</t>
  </si>
  <si>
    <t>FORNECIMENTO E INSTALAÇÃO DE PRESILHA DE LATÃO DE 35MM² COM ESPAÇADOR 90° NA PLATIBANDA</t>
  </si>
  <si>
    <t>ESPAÇADOR 90º PARA SPDA</t>
  </si>
  <si>
    <t>21.335.245/0001-40</t>
  </si>
  <si>
    <t>FELIPE</t>
  </si>
  <si>
    <t>ICMS CÁLCULADO PARA EMPRESAS FORA DE CUIABÁ (ICMS DE 7% DO VALOR UNITÁRIO)</t>
  </si>
  <si>
    <t>IPI CÁLCULADO PARA EMPRESAS FORA DE CUIABÁ (IPI DE 15% DO VALOR UNITÁRIO)</t>
  </si>
  <si>
    <t>FORNECIMENTO E INSTALAÇÃO DE PRESILHA DE LATÃO DE 35MM² COM ESPAÇADOR 90° NA TELHA METÁLICA</t>
  </si>
  <si>
    <t>CURVA DE INVERSÃO PARA ELETROCALHA DE 100 X 50MM</t>
  </si>
  <si>
    <t>(65) 3025-4300</t>
  </si>
  <si>
    <t>FORNECIMENTO E INSTALAÇÃO DE SUSPENSÃO VERTICAL PARA ELETROCALHA PERFURADA 50 X 50 mm</t>
  </si>
  <si>
    <t>SUSPENSÃO VERTICAL PARA ELETROCALHA PERFURADA 50 X 50 mm</t>
  </si>
  <si>
    <t>TO LIGADO</t>
  </si>
  <si>
    <t>CRUZETA RETA 90º EM "X" PARA ELETROCALHA DE 100 X 50MM</t>
  </si>
  <si>
    <t>T HORIZONTAL PARA ELETROCALHA PERFURADA GALVANIZADA DE 50 X 50 X 3000mm</t>
  </si>
  <si>
    <t>T VERTICAL PARA ELETROCALHA PERFURADA GALVANIZADA DE 50 X 50 X 3000mm</t>
  </si>
  <si>
    <t>TERMINAL DE FECHAMENTO PARA ELETROCALHA PERFURADA GALVANIZADA DE 50 X 50 3000mm</t>
  </si>
  <si>
    <t>CURVA DE INVERSÃO PARA ELETROCALHA DE 50 X 50MM</t>
  </si>
  <si>
    <t>CRUZETA RETA 90º EM "X" PARA ELETROCALHA DE 50 X 50MM</t>
  </si>
  <si>
    <t>REDUÇÃO PARA ELETROCALHA DE 100MM PARA 50MM</t>
  </si>
  <si>
    <t>FORNECIMENTO E INSTALAÇÃO DE ELETROCALHA PERFURADA GALVANIZADA DE 200 X 100 X 3000mm</t>
  </si>
  <si>
    <t>ELETROCALHA PERFURADA GALVANIZADA DE 200 X 100 X 3000mm</t>
  </si>
  <si>
    <t>FORNECIMENTO E INSTALAÇÃO DE EMENDA INTERNA PARA ELETROCALHA PERFURADA GALVANIZADA DE 200 X 100 X 3000mm</t>
  </si>
  <si>
    <t>EMENDA INTERNA PARA ELETROCALHA PERFURADA GALVANIZADA DE 200 X 100 X 3000mm</t>
  </si>
  <si>
    <t>FORNECIMENTO E INSTALAÇÃO DE COTOVELO RETO 90º PARA ELETROCALHA PERFURADA 200 X 100</t>
  </si>
  <si>
    <t>COTOVELO RETO 90º PARA ELETROCALHA PERFURADA 200 X 100</t>
  </si>
  <si>
    <t>FORNECIMENTO E INSTALAÇÃO DE SUSPENSÃO VERTICAL PARA ELETROCALHA PERFURADA 200 X 100 mm</t>
  </si>
  <si>
    <t>SUSPENSÃO VERTICAL PARA ELETROCALHA PERFURADA 200 X 100 mm</t>
  </si>
  <si>
    <t>FORNECIMENTO E INSTALAÇÃO DE REDUÇÃO PARA ELETROCALHA DE 200MM PARA 100MM</t>
  </si>
  <si>
    <t>REDUÇÃO PARA ELETROCALHA DE 200MM PARA 100MM</t>
  </si>
  <si>
    <t>FORNECIMENTO E INSTALAÇÃO DE T HORIZONTAL PARA ELETROCALHA PERFURADA GALVANIZADA DE 200 X 100 X 3000mm</t>
  </si>
  <si>
    <t>T HORIZONTAL PARA ELETROCALHA PERFURADA GALVANIZADA DE 200 X 100 X 3000mm</t>
  </si>
  <si>
    <t>FORNECIMENTO E INSTALAÇÃO DE CURVA DE INVERSÃO PARA ELETROCALHA DE 200 X 100MM</t>
  </si>
  <si>
    <t>CURVA DE INVERSÃO PARA ELETROCALHA DE 200 X 100MM</t>
  </si>
  <si>
    <t>VOICE PAINEL 30 POSIÇÕES RJ45, CAT 5e</t>
  </si>
  <si>
    <t>DREAM SHOP</t>
  </si>
  <si>
    <t>07.625.587/0001-73</t>
  </si>
  <si>
    <t>(41) 3308-5530</t>
  </si>
  <si>
    <t>dreamshop.com.br</t>
  </si>
  <si>
    <t>19 3483-4733</t>
  </si>
  <si>
    <t>SCARCOM</t>
  </si>
  <si>
    <t>10.896.683/0001-60</t>
  </si>
  <si>
    <t>11 3279-5555</t>
  </si>
  <si>
    <t>scarcom.com.br</t>
  </si>
  <si>
    <t>VOICE PAINEL 50 POSIÇÕES RJ45, CAT 5e</t>
  </si>
  <si>
    <t>**COMPOSIÇÃO DA MÃO DE OBRA BASEADA NO BOLETIM ANALÍTICO DA SINAPI (AGO/15) "74041/3". OBS.: FOI RETIRADO 0,1 H DO AUXILIAR DE ELETRICISTA REFERENTE À INSTALAÇÃO DA LÂMPADA COM BASE NA REFERÊNCIA DA TABELA DE COMPOSIÇÕES ANALÍTICAS DA SINAPI (AGO/2015) ITEM "72248".</t>
  </si>
  <si>
    <t>Para calcular o  insumo de Código 142 (selante elástico) foi medido em loco a chapa do suporte isolador e calculado seu volume. Assim consideramos cobrimento de 0,5 cm em toda a chapa, subtraímos a medida da chapa pela medida da chapa com o selante. Sua quantidade ficou em: 25,05 ml.</t>
  </si>
  <si>
    <r>
      <t xml:space="preserve">MEDIDA DA CHAPA DO SUPORTE ISOLADOR                                                                                                                                                                                                                                                                                                           15 cm x 2,5 cm x 0,2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Arial"/>
        <family val="2"/>
      </rPr>
      <t xml:space="preserve">VOLUME DA CHAPA DO SUPORTE ISOLADOR </t>
    </r>
    <r>
      <rPr>
        <b/>
        <u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15 cm x 2,5 cm x 0,2 cm = 7,5 cm3                                                                                                                                                                                                                                                             MEDIDA DA CHAPA DO SUPORTE ISOLADOR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(CONSIDERANDO 0,5 CM PARA CADA LADO DA CHAPA E ALTURA DE 0,5 CM)                                                                                                                                                                                                                                                                                                      15,5 cm x 3,0 cm x 0,7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VOLUME DA CHAPA DO SUPORTE ISOLADOR 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15,5 cm x 3,0 cm x 0,7 cm = 32,55 cm3                                                                                                                                                                                                                                                                                       DIFERENÇA DO VOLUME DA CHAPA DO SUPORTE ISOLADOR PELO VOLUME DA CHAPA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32,55 cm3 -7,5 cm3 = 25,05 cm3                                                                                                                                                                                                                                                                     CONVERSÃO DE CM3 PARA ML                                                                                                                                                                                                                                                                          25,05 CM3=25,05 ML                                                                                                                                                                                                                                                                                                                                                                       CADA BISNAGA POSSUI 310ML DO PRODUTO, 25,05ML CORRESPONDE À 8,080% DESTA BISNAGA.                                                                                                                                                                                                                           </t>
    </r>
  </si>
  <si>
    <t>Para calcular o  insumo de Código 142 (selante elástico) foi medido em loco a chapa da presilha de latão e calculado seu volume. Assim consideramos cobrimento de 0,5 cm em toda a chapa (inclusive cabo), subtraímos a medida da chapa pela medida da chapa com o selante. Sua quantidade ficou em: 21,19 ml.</t>
  </si>
  <si>
    <r>
      <t xml:space="preserve">MEDIDA DA CHAPA DA PRESILHA DE LATÃO                                                                                                                                                                                                                                                                                                           7,5 cm x 2,5 cm x 1,75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Arial"/>
        <family val="2"/>
      </rPr>
      <t xml:space="preserve">VOLUME DA CHAPA DO SUPORTE ISOLADOR </t>
    </r>
    <r>
      <rPr>
        <b/>
        <u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7,5 cm x 2,5 cm x 1,75 cm = 32,81 cm3                                                                                                                                                                                                                                                             MEDIDA DA CHAPA DO SUPORTE ISOLADOR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(CONSIDERANDO 0,5 CM PARA CADA LADO DA CHAPA E ALTURA DE 0,5 CM)                                                                                                                                                                                                                                                                                                      8 cm x 3,0 cm x 2,25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VOLUME DA CHAPA DO SUPORTE ISOLADOR 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8 cm x 3,0 cm x 2,25 cm = 54 cm3                                                                                                                                                                                                                                                                                       DIFERENÇA DO VOLUME DA CHAPA DO SUPORTE ISOLADOR PELO VOLUME DA CHAPA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54 cm3 - 32,81 cm3 = 21,19 cm3                                                                                                                                                                                                                                                                     CONVERSÃO DE CM3 PARA ML                                                                                                                                                                                                                                                                          21,19 CM3 = 21,19 ML                                                                                                                                                                                                                                                                                                                                                                       CADA BISNAGA POSSUI 310ML DO PRODUTO, 21,19ML CORRESPONDE À 6,835% DESTA BISNAGA.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</si>
  <si>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MEDIDA DA CHAPA DO SUPORTE TERMINAL                                                                                                                                                                                                                                                                                                           15 cm x 2,5 cm x 0,2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Arial"/>
        <family val="2"/>
      </rPr>
      <t>VOLUME DA CHAPA DO SUPORTE TERMINAL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15 cm x 2,5 cm x 0,2 cm = 7,5 cm3                                                                                                                                                                                                                                                             MEDIDA DA CHAPA DO SUPORTE TEMINAL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(CONSIDERANDO 0,5 CM PARA CADA LADO DA CHAPA E ALTURA DE 0,5 CM)                                                                                                                                                                                                                                                                                                      15,5 cm x 3,0 cm x 0,7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VOLUME DA CHAPA DO SUPORTE TEMINAL 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15,5 cm x 3,0 cm x 0,7 cm = 32,55 cm3                                                                                                                                                                                                                                                                                       DIFERENÇA DO VOLUME DA CHAPA DO SUPORTE TERMINAL PELO VOLUME DA CHAPA COM </t>
    </r>
    <r>
      <rPr>
        <b/>
        <sz val="12"/>
        <rFont val="Arial"/>
        <family val="2"/>
      </rPr>
      <t>SELANTE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32,55 cm3 -7,5 cm3 = 25,05 cm3                                                                                                                                                                                                                                                                     CONVERSÃO DE CM3 PARA ML                                                                                                                                                                                                                                                                          25,05 CM3=25,05 ML                                                                                                                                                                                                                                                                                                                                                                       CADA BISNAGA POSSUI 310ML DO PRODUTO, 25,05ML CORRESPONDE À 8,080% DESTA BISNAGA.                                                                                                                                                                                                                           </t>
    </r>
  </si>
  <si>
    <t>MEMÓRIA DE CÁLCULO - ADMINISTRAÇÃO LOCAL</t>
  </si>
  <si>
    <t>PISO TÁTIL DIRECIONAL E/OU ALERTA, DE CONCRETO, COLORIDO, P/DEFICIENTES VISUAIS, DIMENSÕES 25X25CM, APLICADO COM ARGAMASSA  AC-II, REJUNTADO</t>
  </si>
  <si>
    <r>
      <rPr>
        <b/>
        <sz val="12"/>
        <rFont val="Arial"/>
        <family val="2"/>
      </rPr>
      <t>**</t>
    </r>
    <r>
      <rPr>
        <sz val="12"/>
        <rFont val="Arial"/>
        <family val="2"/>
      </rPr>
      <t>COMPOSIÇÃO BASEADA NA TABELA ORSE CÓDIGO</t>
    </r>
    <r>
      <rPr>
        <b/>
        <sz val="12"/>
        <rFont val="Arial"/>
        <family val="2"/>
      </rPr>
      <t xml:space="preserve"> 07324/ORSE - MAIO/2017. 16 PEÇAS/M².</t>
    </r>
  </si>
  <si>
    <t>LIFE EQUIPAMENTOS</t>
  </si>
  <si>
    <t>15.059.145/0001-35</t>
  </si>
  <si>
    <t>(11)4021-1999</t>
  </si>
  <si>
    <t>ELEN</t>
  </si>
  <si>
    <t>TCM ESPORTES</t>
  </si>
  <si>
    <t>AMM ELE 001</t>
  </si>
  <si>
    <t>AMM ELE 002</t>
  </si>
  <si>
    <t>AMM ELE 003</t>
  </si>
  <si>
    <t>AMM ELE 004</t>
  </si>
  <si>
    <t>AMM ELE 005</t>
  </si>
  <si>
    <t>AMM ELE 006</t>
  </si>
  <si>
    <t>AMM ELE 007</t>
  </si>
  <si>
    <t>AMM ELE 008</t>
  </si>
  <si>
    <t>AMM ELE 009</t>
  </si>
  <si>
    <t>AMM ELE 010</t>
  </si>
  <si>
    <t>AMM ELE 011</t>
  </si>
  <si>
    <t>AMM SPDA 001</t>
  </si>
  <si>
    <t>AMM LOG 001</t>
  </si>
  <si>
    <t>AMM INC 001</t>
  </si>
  <si>
    <t>AMM INC 002</t>
  </si>
  <si>
    <t>AMM INC 003</t>
  </si>
  <si>
    <t>AMM INC 004</t>
  </si>
  <si>
    <t>AMM INC 005</t>
  </si>
  <si>
    <t>AMM INC 006</t>
  </si>
  <si>
    <t>AMM INC 007</t>
  </si>
  <si>
    <t>AMM INC 008</t>
  </si>
  <si>
    <t>AMM INC 009</t>
  </si>
  <si>
    <t>AMM INC 010</t>
  </si>
  <si>
    <t>AMM INC 011</t>
  </si>
  <si>
    <t>AMM INC 012</t>
  </si>
  <si>
    <t>AMM INC 013</t>
  </si>
  <si>
    <t>AMM INC 014</t>
  </si>
  <si>
    <t>AMM INC 015</t>
  </si>
  <si>
    <t>AMM INC 016</t>
  </si>
  <si>
    <t>AMM INC 017</t>
  </si>
  <si>
    <t>AMM INC 018</t>
  </si>
  <si>
    <t>AMM INC 019</t>
  </si>
  <si>
    <t>AMM INC 020</t>
  </si>
  <si>
    <t>AMM INC 021</t>
  </si>
  <si>
    <t>AMM INC 022</t>
  </si>
  <si>
    <t>AMM INC 023</t>
  </si>
  <si>
    <t>AMM INC 024</t>
  </si>
  <si>
    <t>AMM INC 025</t>
  </si>
  <si>
    <t>SAPATA OU BLOCO</t>
  </si>
  <si>
    <t>VIGA BALDRAME</t>
  </si>
  <si>
    <t>SAPATA</t>
  </si>
  <si>
    <t>AMM - CENTRAL DE PROJETOS</t>
  </si>
  <si>
    <t>**COMPOSIÇÃO BASEADA NO BOLETIM ORSE (SET/17) "8894"</t>
  </si>
  <si>
    <t>FORNECIMENTO E INSTALAÇÃO DE PLACA DE SINALIZAÇÃO DE ENERGIA (20X20CM)</t>
  </si>
  <si>
    <t xml:space="preserve">**COMPOSIÇÃO DA MÃO DE OBRA BASEADA NO BOLETIM IPPUJ - PREFEITURA DE JOINVILLE (DEZ/15) CÓDIGO "C10.76.10.60.223". </t>
  </si>
  <si>
    <t>**COMPOSIÇÃO BASEADA NO BOLETIM CIDADES/MT (FEV/14) "CP0201"</t>
  </si>
  <si>
    <t>**COMPOSIÇÃO BASEADA NAS TABELA CIDADES-MT (FEV/14) "CP0187"</t>
  </si>
  <si>
    <t xml:space="preserve">**COMPOSIÇÃO BASEADA NAS TABELA ORSE-SE (SET/2017) "11273/ORSE". </t>
  </si>
  <si>
    <t>**COMPOSIÇÃO BASEADA NAS TABELA ORSE-SE (SET/2017) "9048/ORSE"</t>
  </si>
  <si>
    <t>**COMPOSIÇÃO DA MÃO DE OBRA BASEADA NO BOLETIM ORSE-SE (SET/2017) "10693". OBS.: FORAM ACRESCIDOS OS INSUMOS "11950" E "13348" E O SELANTE PARA FINALIZAR A EXECUÇÃO DOS SERVIÇOS</t>
  </si>
  <si>
    <t xml:space="preserve">**COMPOSIÇÃO BASEADA NO BOLETIM DE COMPOSIÇÕES ANALÍTICAS DA SINAPI (SET/17) "74051/2". </t>
  </si>
  <si>
    <t>**COMPOSIÇÃO DA MÃO DE OBRA BASEADA NO BOLETIM ORSE-SE (SET/2017) "10903/ORSE". OBS.: FORAM ACRESCIDOS OS INSUMOS "7583" E "13348" E O SELANTE PARA FINALIZAR A EXECUÇÃO DOS SERVIÇOS.</t>
  </si>
  <si>
    <t>**COMPOSIÇÃO DA MÃO DE OBRA BASEADA NO BOLETIM ORSE-SE (SET/2016) "10903/ORSE". OBS.: FORAM ACRESCIDOS OS INSUMOS "7583" E "13348" E O SELANTE PARA FINALIZAR A EXECUÇÃO DOS SERVIÇOS.</t>
  </si>
  <si>
    <t>**COMPOSIÇÃO DA MÃO DE OBRA BASEADA NO BOLETIM DA SEINFRA-CE ITEM (VERSÃO 24.1) "C3909".</t>
  </si>
  <si>
    <t>**COMPOSIÇÃO DA MÃO DE OBRA BASEADA NO BOLETIM ORSE-SE (SET/2017) "9830/ORSE"</t>
  </si>
  <si>
    <t>**COMPOSIÇÃO DA MÃO DE OBRA BASEADA NO BOLETIM ORSE (SET/2017) "11132"</t>
  </si>
  <si>
    <t>**COMPOSIÇÃO DA MÃO DE OBRA BASEADA NO BOLETIM ORSE (SET/2017) "10908".</t>
  </si>
  <si>
    <t>**COMPOSIÇÃO DA MÃO DE OBRA BASEADA NO BOLETIM ORSE-SE (SET/2017) "10903/ORSE". OBS.: FORAM ACRESCIDOS OS INSUMOS "13348" E O SELANTE PARA FINALIZAR A EXECUÇÃO DOS SERVIÇOS.</t>
  </si>
  <si>
    <t>**COMPOSIÇÃO DA MÃO DE OBRA BASEADA NO BOLETIM ORSE-SE (SET/2017) "10903/ORSE". OBS.: FORAM ACRESCIDOS OS INSUMOS "7572" E "13348" E O SELANTE PARA FINALIZAR A EXECUÇÃO DOS SERVIÇOS.</t>
  </si>
  <si>
    <t>**COMPOSIÇÃO BASEADA NAS TABELA SEINFRA-CE (VERSÃO 024.1) "C3770".</t>
  </si>
  <si>
    <t xml:space="preserve">QUADRO PARA INSTALAÇÕES DE EQUIPAMENTOS DE TELEFONIA E LÓGICA, FABRICADO EM PVC, MODELO DE EMBUTIR, 40X40X13,5CM, COM ALETAS DE VENTILAÇÃO, COM PLACA FUNDO MÓVEL, QUE PERMITAM A FIXAÇÃO DE CONECTORES E DISPOSITIVOS DE TELEFONIA E DADOS </t>
  </si>
  <si>
    <t>**COMPOSIÇÃO BASEADA NA TABELA SINAPI (OUT/17) "83370".</t>
  </si>
  <si>
    <t>**COMPOSIÇÃO BASEADA NA TABELA ORSE (SET/17) "697".</t>
  </si>
  <si>
    <t>**COMPOSIÇÃO BASEADA NA TABELA ORSE (SET/17) "10726". Obs.: Devido a falta de profissional qualificado como cabista (como na referência descreve), foi utilizado uma mão de obra com serviço semelhante.</t>
  </si>
  <si>
    <t>**COMPOSIÇÃO BASEADA NA TABELA DE COMPOSIÇÃO DE CUSTOS UNITÁRIOS DE REFERÊNCIA PARA CONSTRUÇÃO DE OBRAS PÚBLICAS (VOL.3 - 25ª ED.)  PREFEITURA DE JOIVILLE (DEZ/2015) "C10.76.50.05.070".</t>
  </si>
  <si>
    <t>**COMPOSIÇÃO BASEADA NO BOLETIM ORSE (SET/17) "11420".</t>
  </si>
  <si>
    <t>**COMPOSIÇÃO BASEADA NO BOLETIM SINAPI (OUT/17) "73690".</t>
  </si>
  <si>
    <t>**COMPOSIÇÃO BASEADA NO BOLETIM ORSE (SET/17) "714".</t>
  </si>
  <si>
    <t>**COMPOSIÇÃO BASEADA NO BOLETIM ORSE (SET/17) "715".</t>
  </si>
  <si>
    <t>**COMPOSIÇÃO BASEADA NO BOLETIM ORSE (SET/17) "720".</t>
  </si>
  <si>
    <t>**COMPOSIÇÃO BASEADA NA TABELA SINAPI (OUT/17) "91856".</t>
  </si>
  <si>
    <t>**COMPOSIÇÃO BASEADA NO BOLETIM ORSE (SET/17) "9534".</t>
  </si>
  <si>
    <t>**COMPOSIÇÃO BASEADA NO BOLETIM ORSE (SET/17) "11230".</t>
  </si>
  <si>
    <t>**COMPOSIÇÃO BASEADA NO BOLETIM CIDADES/MT (FEV/14) "CP0187".</t>
  </si>
  <si>
    <t>**COMPOSIÇÃO BASEADA NO BOLETIM CIDADES/MT (FEV/14) "CP0201".</t>
  </si>
  <si>
    <t>Cálculo Demonstrado para Mão de Obra:</t>
  </si>
  <si>
    <t xml:space="preserve"> "724": SAÍDA HORIZONTAL PARA ELETRODUTO 1" </t>
  </si>
  <si>
    <t xml:space="preserve"> "9925": BUCHA COM ARRUELA DE 1" PARA ELETRODUTO</t>
  </si>
  <si>
    <t xml:space="preserve">**COMPOSIÇÃO BASEADA NO BOLETIM ORSE (SET/17) EM ASSOCIAÇÃO DAS SEGUINTES COMPOSIÇÕES "724" E "9925". </t>
  </si>
  <si>
    <t>TOTAL DE HORAS DA ASSOCIAÇÃO</t>
  </si>
  <si>
    <t xml:space="preserve">**COMPOSIÇÃO BASEADA NO BOLETIM ORSE (SET/17) "761". </t>
  </si>
  <si>
    <t xml:space="preserve">**COMPOSIÇÃO BASEADA NO BOLETIM ORSE (SET/17) "10727". </t>
  </si>
  <si>
    <t>**COMPOSIÇÃO DA MÃO DE OBRA BASEADA NO BOLETIM IPPUJ - PREFEITURA DE JOINVILLE (DEZ/15) "C10.76.50.05.040".  Obs.: Devido a falta de profissional qualificado como "técnico para cabeamento estruturado" (como na referência descreve), foi utilizado uma mão de obra com serviço semelhante.</t>
  </si>
  <si>
    <t>**COMPOSIÇÃO BASEADA NA TABELA "IPPUJ - PREFEITURA DE JOINVILLE" (DEZ/15) "C10.76.50.05.041".  Obs.: Devido a falta de profissional qualificado como "técnico para cabeamento estruturado" (como na referência descreve), foi utilizado uma mão de obra com serviço semelhante.</t>
  </si>
  <si>
    <t xml:space="preserve">**COMPOSIÇÃO BASEADA NO BOLETIM ORSE (SET/17) "7841". </t>
  </si>
  <si>
    <t xml:space="preserve">**COMPOSIÇÃO BASEADA NO BOLETIM ORSE (SET/17) "8362". </t>
  </si>
  <si>
    <t xml:space="preserve">**COMPOSIÇÃO BASEADA NO BOLETIM SEDOP-PA (OUT/16) "171056". </t>
  </si>
  <si>
    <t>**COMPOSIÇÃO BASEADA NA TABELA ORSE (SET/17) "778".</t>
  </si>
  <si>
    <t>**COMPOSIÇÃO BASEADA NO BOLETIM ORSE (SET/17) "11242".</t>
  </si>
  <si>
    <t>**COMPOSIÇÃO BASEADA NO BOLETIM ORSE (SET/17) "765".</t>
  </si>
  <si>
    <t xml:space="preserve"> "752": EMENDA INTERNA 50 X 50MM COM BASE LISA</t>
  </si>
  <si>
    <t xml:space="preserve">**COMPOSIÇÃO BASEADA NO BOLETIM ORSE (SET/17) EM ASSOCIAÇÃO DAS SEGUINTES COMPOSIÇÕES "752", "9831", "9816" E "11038".  </t>
  </si>
  <si>
    <t xml:space="preserve"> "9816": ARRUELA LISA 1/4"</t>
  </si>
  <si>
    <t xml:space="preserve"> "11038": PORCA EM ALUMÍNIO 1/4"</t>
  </si>
  <si>
    <t xml:space="preserve"> "9831": PARAFUSO CABEÇA SEXTAVADA 1/4"</t>
  </si>
  <si>
    <t xml:space="preserve">**COMPOSIÇÃO BASEADA NO BOLETIM ORSE (SET/17) EM ASSOCIAÇÃO DAS SEGUINTES COMPOSIÇÕES "8689", "9831", "9816" E "11038".  </t>
  </si>
  <si>
    <t xml:space="preserve"> "8689": COTOVELO RETO 90º PARA ELETROCALHA 50 X 50MM </t>
  </si>
  <si>
    <t xml:space="preserve"> "7881": SUSPENSÃO VERTICAL PARA ELETROCALHA PERFURADA 50 X 50MM </t>
  </si>
  <si>
    <t>**COMPOSIÇÃO BASEADA NO BOLETIM ORSE (SET/17)  EM ASSOCIAÇÃO DAS SEGUINTES COMPOSIÇÕES "7881", "9816" E "11038".</t>
  </si>
  <si>
    <t>**COMPOSIÇÃO BASEADA NO BOLETIM ORSE (SET/17) EM ASSOCIAÇÃO DAS SEGUINTES COMPOSIÇÕES "8686", "9831" "9816" E "11038".</t>
  </si>
  <si>
    <t xml:space="preserve"> "8686": T HORIZONTAL PARA ELETROCALHA 50 X 50MM </t>
  </si>
  <si>
    <t>**COMPOSIÇÃO DA MÃO DE OBRA BASEADA NO BOLETIM ANALÍTICO DA SINAPI (JUN/15) "83474"</t>
  </si>
  <si>
    <t>Mão de Obra do Eletricista e Auxiliar:</t>
  </si>
  <si>
    <t>1 m - 0,0353 kg - 0,06 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 m -  0,01 kg  - X                                                                                                                                                                                                                                                            X= 0,017 h</t>
  </si>
  <si>
    <t xml:space="preserve"> "8686": T VERTICAL PARA ELETROCALHA 50 X 50MM </t>
  </si>
  <si>
    <t>**COMPOSIÇÃO BASEADA NO BOLETIM ORSE (SET/17) EM ASSOCIAÇÃO DAS SEGUINTES COMPOSIÇÕES "726", "9831" "9816" E "11038".</t>
  </si>
  <si>
    <t xml:space="preserve"> "726": TERMINAL DE FECHAMENTO PARA ELETROCALHA 50 X 50MM </t>
  </si>
  <si>
    <t>**COMPOSIÇÃO BASEADA NO BOLETIM ORSE (SET/17) EM ASSOCIAÇÃO DAS SEGUINTES COMPOSIÇÕES "7880", "9831" "9816" E "11038".</t>
  </si>
  <si>
    <t>**COMPOSIÇÃO BASEADA NO BOLETIM ORSE (SET/17) EM ASSOCIAÇÃO DAS SEGUINTES COMPOSIÇÕES "8221", "9831" "9816" E "11038".</t>
  </si>
  <si>
    <t xml:space="preserve"> "8221": CRUZETA RETA 90º PARA ELETROCALHA 50 X 50MM </t>
  </si>
  <si>
    <t>Subtotal</t>
  </si>
  <si>
    <t>MÃO DE OBRA NECESSÁRIA PARA INSTALAÇÃO DE 3M DE ELETROCALHA</t>
  </si>
  <si>
    <t>**COMPOSIÇÃO BASEADA NO BOLETIM ORSE (SET/17) "762". Obs.: A REFERÊNCIA TRATA DO FORNECIMENTO E INSTALAÇÃO DE  UM METRO DO INSUMO EM QUESTÃO, QUE É VENDIDO APENAS EM BARRAS DE TRÊS METROS. O COEFICIENTE FOI CALCULADO CONFORME O CÁLCULO ABAIXO:</t>
  </si>
  <si>
    <t>**COMPOSIÇÃO BASEADA NO BOLETIM ORSE (SET/17) EM ASSOCIAÇÃO DAS SEGUINTES COMPOSIÇÕES "9113", "9831" "9816" E "11038".</t>
  </si>
  <si>
    <t xml:space="preserve"> "9113": T HORIZONTAL PARA ELETROCALHA 100 X 50MM </t>
  </si>
  <si>
    <t xml:space="preserve"> "9113": T VERTICAL PARA ELETROCALHA 100 X 50MM </t>
  </si>
  <si>
    <t>**COMPOSIÇÃO BASEADA NO BOLETIM ORSE (SET/17) EM ASSOCIAÇÃO DAS SEGUINTES COMPOSIÇÕES "7878", "9831" "9816" E "11038".</t>
  </si>
  <si>
    <t xml:space="preserve"> "7878": EMENDA INTERNA PARA ELETROCALHA 100 X 50MM </t>
  </si>
  <si>
    <t xml:space="preserve"> "8318": TERMINAL DE FECHAMENTO PARA ELETROCALHA 100 X 50MM </t>
  </si>
  <si>
    <t>**COMPOSIÇÃO BASEADA NO BOLETIM ORSE (SET/17) EM ASSOCIAÇÃO DAS SEGUINTES COMPOSIÇÕES "8318", "9831" "9816" E "11038".</t>
  </si>
  <si>
    <t xml:space="preserve"> "7879": SUSPENSÃO VERTICAL PARA ELETROCALHA 100 X 50MM </t>
  </si>
  <si>
    <t xml:space="preserve"> "8443": COTOVELO RETO 90º PARA ELETROCALHA 100 X 50MM </t>
  </si>
  <si>
    <t>**COMPOSIÇÃO BASEADA NO BOLETIM ORSE (SET/17) EM ASSOCIAÇÃO DAS SEGUINTES COMPOSIÇÕES "7879", "9816" E "11038".</t>
  </si>
  <si>
    <t>**COMPOSIÇÃO BASEADA NO BOLETIM ORSE (SET/17) EM ASSOCIAÇÃO DAS SEGUINTES COMPOSIÇÕES "8443", "9831" "9816" E "11038".</t>
  </si>
  <si>
    <t xml:space="preserve">**COMPOSIÇÃO BASEADA NO BOLETIM ORSE (SET/17) EM ASSOCIAÇÃO DAS SEGUINTES COMPOSIÇÕES "4532", "9831" "9816" E "11038".. </t>
  </si>
  <si>
    <t xml:space="preserve"> "8221": CRUZETA RETA 90º EM "X" PARA ELETROCALHA 100 X 50MM </t>
  </si>
  <si>
    <t xml:space="preserve">**COMPOSIÇÃO BASEADA NO BOLETIM ORSE (SET/17) EM ASSOCIAÇÃO DAS SEGUINTES COMPOSIÇÕES "8221", "9831" "9816" E "11038". </t>
  </si>
  <si>
    <t>**COMPOSIÇÃO BASEADA NO BOLETIM ORSE (SET/17) "763". Obs.: A REFERÊNCIA TRATA DO FORNECIMENTO E INSTALAÇÃO DE  UM METRO DO INSUMO EM QUESTÃO, QUE É VENDIDO APENAS EM BARRAS DE TRÊS METROS. O COEFICIENTE FOI CALCULADO CONFORME O CÁLCULO ABAIXO:</t>
  </si>
  <si>
    <t xml:space="preserve"> "11295": EMENDA INTERNA PARA ELETROCALHA 200 X 100MM </t>
  </si>
  <si>
    <t xml:space="preserve">**COMPOSIÇÃO BASEADA NO BOLETIM ORSE (SET/17) EM ASSOCIAÇÃO DAS SEGUINTES COMPOSIÇÕES "11295", "9831" "9816" E "11038". </t>
  </si>
  <si>
    <t xml:space="preserve"> "7144": COTOVELO RETO 90º PARA ELETROCALHA 200 X 100MM </t>
  </si>
  <si>
    <t xml:space="preserve">**COMPOSIÇÃO BASEADA NO BOLETIM ORSE (SET/17) EM ASSOCIAÇÃO DAS SEGUINTES COMPOSIÇÕES "7144", "9831" "9816" E "11038". </t>
  </si>
  <si>
    <t xml:space="preserve"> "8354": SUSPENSÃO VERTICAL PARA ELETROCALHA 200 X 100MM </t>
  </si>
  <si>
    <t xml:space="preserve">**COMPOSIÇÃO BASEADA NO BOLETIM ORSE (SET/17) EM ASSOCIAÇÃO DAS SEGUINTES COMPOSIÇÕES "8354", "9816" E "11038". </t>
  </si>
  <si>
    <t xml:space="preserve">**COMPOSIÇÃO BASEADA NO BOLETIM ORSE (SET/17) EM ASSOCIAÇÃO DAS SEGUINTES COMPOSIÇÕES "8553", "9831" "9816" E "11038". </t>
  </si>
  <si>
    <t xml:space="preserve"> "8553": REDUÇÃO PARA ELETROCALHA 200 X 100MM </t>
  </si>
  <si>
    <t xml:space="preserve"> "11292": T HORIZONTAL PARA ELETROCALHA 200 X 100MM </t>
  </si>
  <si>
    <t xml:space="preserve">**COMPOSIÇÃO BASEADA NO BOLETIM ORSE (SET/17) EM ASSOCIAÇÃO DAS SEGUINTES COMPOSIÇÕES "11292", "9831" "9816" E "11038". </t>
  </si>
  <si>
    <t xml:space="preserve"> "11290": CURVA DE INVERSÃO PARA ELETROCALHA 200 X 100MM </t>
  </si>
  <si>
    <t xml:space="preserve">**COMPOSIÇÃO BASEADA NO BOLETIM ORSE (SET/17) EM ASSOCIAÇÃO DAS SEGUINTES COMPOSIÇÕES "11290", "9831" "9816" E "11038". </t>
  </si>
  <si>
    <t xml:space="preserve"> "7880": CURVA DE INVERSÃO PARA ELETROCALHA 50 X 50MM </t>
  </si>
  <si>
    <t xml:space="preserve"> "4532": CURVA DE INVERSÃO PARA ELETROCALHA 100 X 50MM </t>
  </si>
  <si>
    <t>**COMPOSIÇÃO BASEADA NA TABELA ORSE (SET/17) "242"</t>
  </si>
  <si>
    <t xml:space="preserve"> "171276": CANTONEIRA ZZ</t>
  </si>
  <si>
    <t xml:space="preserve">**COMPOSIÇÃO BASEADA NO BOELTIM SEDOP-PA (OUT/16) "171276" EM ASSOCIAÇÃO COM AS SEGUINTES COMPOSIÇÕES DO BOLETIM ORSE (SET/17) "9831" "9816" E "11038". </t>
  </si>
  <si>
    <t xml:space="preserve">C O M P O S I Ç Ã O   D E   P R E Ç O S   /   I L U M I N A Ç Ã O  P Ú B L I C A </t>
  </si>
  <si>
    <t>SINAPI/SINFRA ou Cot.
De Mercado</t>
  </si>
  <si>
    <t xml:space="preserve"> CAIXA DE PROTEÇÃO METÁLICA PARA COMANDO E PROTEÇÃO DA ILUMINAÇÃO PÚBLICA</t>
  </si>
  <si>
    <t>CONECTOR TIPO CUNHA CN13 VERMELHO</t>
  </si>
  <si>
    <t>CONECTOR PERFURANTE 25-120 mm² x 25-120 mm² PARA CABO MULTIPLEXADO</t>
  </si>
  <si>
    <t>CABO MULTIPLEXADO DE ALUMÍNIO QUADRIPLEX 3X1X16+16, COM ISOLAÇÃO XLPE (veias coloridas)</t>
  </si>
  <si>
    <t>FITA PLÁSTICA DE SINALIZAÇÃO "CUIDADO REDE ELÉTRICA ABRAIXO"</t>
  </si>
  <si>
    <t>VALOR POR UNIDADE - ROLO COM 300m</t>
  </si>
  <si>
    <t>SETON</t>
  </si>
  <si>
    <t>01.111.039/0004-91</t>
  </si>
  <si>
    <t>MONTAL</t>
  </si>
  <si>
    <t>(31) 3476-7675</t>
  </si>
  <si>
    <t>VALOR EQUIVALENTE PARA 1m</t>
  </si>
  <si>
    <t xml:space="preserve"> CONECTOR DE DERIVAÇÃO PERFURANTE PARA CABO DE COBRE DE 16MM² PARA 2,5MM²</t>
  </si>
  <si>
    <t xml:space="preserve"> CONECTOR DE DERIVAÇÃO PERFURANTE PARA CABO DE COBRE DE 25MM² PARA 2,5MM²</t>
  </si>
  <si>
    <t>POSTE COLAPSÍVEL H=9M EM PRFV, INTEIRIÇO, RETO, FLANGEADO, COM ACABAMENTO LIXADO E PINTADO EM TINTA PU (CONFORMIDADE COM NBR15486:2016)</t>
  </si>
  <si>
    <t>19.731.423/0001-00</t>
  </si>
  <si>
    <t>(19) 3546-2764</t>
  </si>
  <si>
    <t>PETROFISA</t>
  </si>
  <si>
    <t>JOÃO</t>
  </si>
  <si>
    <t>.</t>
  </si>
  <si>
    <t>POSTE DE CONRETO DT 11/600</t>
  </si>
  <si>
    <t>FORNECIMENTO E INSTALAÇÃO DA ESTRUTURA N1-T-PR PARA POSTO DE TRANSFORMAÇÃO DE 15KVA, 13.8KV, 220/127V, EM POSTE DE CONCRETO DT 11/600 (EXCETO POSTE E TRANSFORMADOR)</t>
  </si>
  <si>
    <t>** COMPOSIÇÃO BASEADA NO BOLETIM SEDOP/PA (OUT/15) "170470"</t>
  </si>
  <si>
    <t>COT-01</t>
  </si>
  <si>
    <t>MÃO FRANCESA PLANA 619MM</t>
  </si>
  <si>
    <t>COT-02</t>
  </si>
  <si>
    <t xml:space="preserve">ISOLADOR PILAR 110KV; </t>
  </si>
  <si>
    <t>PIZZATO</t>
  </si>
  <si>
    <t>04.181.115/0001-80</t>
  </si>
  <si>
    <t>COT-03</t>
  </si>
  <si>
    <t xml:space="preserve"> PINO AUTO-TRAVANTE –140 MM PARA ISOLADOR PILAR; </t>
  </si>
  <si>
    <t>COT-04</t>
  </si>
  <si>
    <t>ELO FUSÍVEL DE ALTA TENSÃO 1H</t>
  </si>
  <si>
    <t>COT-05</t>
  </si>
  <si>
    <t>PARA RAIO DE PORCELANA 12KV</t>
  </si>
  <si>
    <t>COT-06</t>
  </si>
  <si>
    <t>PROTETOR DE BUCHA DE TRANSFORMADOR AT 15KV</t>
  </si>
  <si>
    <t>COT-07</t>
  </si>
  <si>
    <t>LAÇO PRE-FORMADO DE TOPO</t>
  </si>
  <si>
    <t>COT-08</t>
  </si>
  <si>
    <t>CONECTOR DERIVAÇÃO PARA LINHA VIVA 6-250</t>
  </si>
  <si>
    <t>COT-09</t>
  </si>
  <si>
    <t xml:space="preserve"> CONECTOR DERIVAÇÃO CUNHA ESTRIBO NORMAL 2-4 (VERMELHO);</t>
  </si>
  <si>
    <t>COT-10</t>
  </si>
  <si>
    <t>CONECTOR DERIVAÇÃO TIPO CUNHA - AMP TIPO II</t>
  </si>
  <si>
    <t>COMP-11</t>
  </si>
  <si>
    <t>CABO DE AÇO GALVANIZADO 6,4 MM</t>
  </si>
  <si>
    <t>COT-12</t>
  </si>
  <si>
    <t xml:space="preserve"> CARTUCHO PARA CONECTOR CUNHA VERMELHO; </t>
  </si>
  <si>
    <t>COT-13</t>
  </si>
  <si>
    <t>CABO DE ALUMÍNIO CA, COBERTO COM POLIETILENO RETICULADO (XLPE) 8,7/15kV, 16MM²</t>
  </si>
  <si>
    <t>SINAPI OU COTAÇÃO DE MERCADO</t>
  </si>
  <si>
    <t>PRODUÇÃO DA EQUIPE = 25 M/ HORA</t>
  </si>
  <si>
    <t>TOTAL / 25 M</t>
  </si>
  <si>
    <t>TOTAL  A</t>
  </si>
  <si>
    <t>MOD</t>
  </si>
  <si>
    <t>**COMPOSIÇÃO BASEADA NO SICRO II CÓDIGO 4 S 06 000 01</t>
  </si>
  <si>
    <t>TOTAL  B</t>
  </si>
  <si>
    <t>PREÇO DO MATERIAL M341 SICRO II - JANEIRO SEM DESONERAÇÃO</t>
  </si>
  <si>
    <t>TOTAL A+B</t>
  </si>
  <si>
    <t>DEFENSA MET. MALEÁVEL SIMPLES</t>
  </si>
  <si>
    <t>SÓ DEFENSAS</t>
  </si>
  <si>
    <t>17.046.727/0001-02</t>
  </si>
  <si>
    <t>(65)3364-7350</t>
  </si>
  <si>
    <t>AMANDA</t>
  </si>
  <si>
    <t>** FICA AQUI SOMENTE UMA COTAÇÃO , PELO FATO DE TER SOMENTE UM REPRESENTANTE EM CUIABÁ.</t>
  </si>
  <si>
    <t>BRAÇO DE AÇO GALVANIZADO C= 3 M PARA ILUMINÇÃO PUBLICA</t>
  </si>
  <si>
    <t>FORNECIMENTO E INSTALAÇÃO DA ESTRUTURA N3-T-PR PARA POSTO DE TRANSFORMAÇÃO DE 15KVA, 13.8KV, 220/127V, EM POSTE DE CONCRETO DT 11/600 (EXCETO POSTE E TRANSFORMADOR)</t>
  </si>
  <si>
    <t>MANILHA SAPATILHA</t>
  </si>
  <si>
    <t>FORNECIMENTO E INSTALAÇÃO DA ESTRUTURA N1 (EXCLUSIVE POSTE)</t>
  </si>
  <si>
    <t>FORNECIMENTO E INSTALAÇÃO DA ESTRUTURA N3 (EXCLUSIVE POSTE)</t>
  </si>
  <si>
    <t>COT-14</t>
  </si>
  <si>
    <t>SAPATILHA</t>
  </si>
  <si>
    <t>AMM IP 001</t>
  </si>
  <si>
    <t>**COMPOSIÇÃO DA MÃO DE OBRA BASEADA NO BOLETIM ORSE (SET/17) "9045"</t>
  </si>
  <si>
    <t>**COMPOSIÇÃO DA MÃO DE OBRA BASEADA NO BOLETIM ORSE (SET/17) "8894"</t>
  </si>
  <si>
    <t>**COMPOSIÇÃO DA MÃO DE OBRA BASEADA NO BOLETIM ORSE (SET/17) "11413"</t>
  </si>
  <si>
    <t>FORNECIMENTO E INSTALAÇÃO DE  CABO DE COBRE PP 3 x 2,5 MM2  0,6/1 KV</t>
  </si>
  <si>
    <t>**COMPOSIÇÃO DA MÃO DE OBRA BASEADA NO BOLETIM ORSE (SET/17) "9095"</t>
  </si>
  <si>
    <t>**COMPOSIÇÃO BASEADA NO BOLETIM SINAPI (OUT/17) "83377"</t>
  </si>
  <si>
    <t>**COMPOSIÇÃO DA MÃO DE OBRA BASEADA NO BOLETIM ORSE (SET/17) "9900"</t>
  </si>
  <si>
    <t>**COMPOSIÇÃO BASEADA NAS TABELAS SINAPI (OUT/17) "88544"</t>
  </si>
  <si>
    <t>UM</t>
  </si>
  <si>
    <t>**COMPOSIÇÃO BASEADA NAS TABELAS SINAPI (OUT/17) "91930"</t>
  </si>
  <si>
    <t>**COMPOSIÇÃO BASEADA NAS TABELAS SINAPI  (OUT/17) "72344"</t>
  </si>
  <si>
    <t>**COMPOSIÇÃO BASEADA NO BOLETIM "SEDOP-PA (OUT/16) "170942"</t>
  </si>
  <si>
    <t>**COMPOSIÇÃO BASEADA NO BOLETIM "SEDOP-PA (OUT/16) "170941"</t>
  </si>
  <si>
    <t>CABO MULTIPLEXADO DE ALUMÍNIO QUADRIPLEX 3X1X25+25, COM ISOLAÇÃO XLPE (VEIAS COLORIDAS)</t>
  </si>
  <si>
    <t>**COMPOSIÇÃO BASEADA NO BOLETIM "SEDOP-PA (OUT/16) "170939"</t>
  </si>
  <si>
    <t>**COMPOSIÇÃO DA MÃO DE OBRA BASEADA NO BOLETIM ORSE (SET/17) "83377"</t>
  </si>
  <si>
    <t>**COMPOSIÇÃO DA MÃO DE OBRA BASEADA NO BOLETIM ORSE (AGO/16) "83377"</t>
  </si>
  <si>
    <t>**COMPOSIÇÃO BASEADA NO BOLETIM SINAPI (OUT/17) "73769/4"</t>
  </si>
  <si>
    <t>**COMPOSIÇÃO BASEADA NO BOLETIM SINAPI (OUT/17) "83394"</t>
  </si>
  <si>
    <t>** COMPOSIÇÃO BASEADA NO BOLETIM SINAPI (OUT/17) "73857/7"</t>
  </si>
  <si>
    <t>FORNECIMENTO E INSTALAÇÃO DE CINTA CIRCULAR EM ACO GALVANIZADO DE 150 MM DE DIAMETRO</t>
  </si>
  <si>
    <t>** COMPOSIÇÃO BASEADA NO BOLETIM SEDOP/PA (OUT/16) "171152"</t>
  </si>
  <si>
    <t>**COMPOSIÇÃO DA MÃO DE OBRA BASEADA NO BOLETIM SINAPI (OUT/17) "72282"</t>
  </si>
  <si>
    <t>**COMPOSIÇÃO DA MÃO DE OBRA BASEADA NO BOLETIM  SINAPI (OUT/17) "73831/7"</t>
  </si>
  <si>
    <t>**COMPOSIÇÃO DA MÃO DE OBRA BASEADA NO BOLETIM  SINAPI (OUT/17) "72281"</t>
  </si>
  <si>
    <t>**COMPOSIÇÃO DA MÃO DE OBRA BASEADA NO BOLETIM  SINAPI (OUT/17) "83401"</t>
  </si>
  <si>
    <t>**COMPOSIÇÃO BASEADA NAS TABELA SINAPI (FEV/16) "84682". A COMPOSIÇÃO UTILIZADA COMO REFERÊNCIA, É PARA A INSTALAÇÃO DE UM CABO DE "0,0353KG/M", COMO O CABO DA COMPOSIÇÃO ELABORADA É DE "0,01KG/M" FOI FEITA REGRA DE TRÊS PARA OBTER A MÃO DE OBRA PARA INSTALAÇÃO DO CABO EM QUESTÃO, CONFORME DEMOSTRADO ABAIXO:</t>
  </si>
  <si>
    <t>** COMPOSIÇÃO BASEADA NO BOLETIM SEDOP/PA (OUT/16) "170470"</t>
  </si>
  <si>
    <t>**COMPOSIÇÃO BASEADA NO BOLETIM SEDOP/PA (OUT/16) "170945"</t>
  </si>
  <si>
    <t>**COMPOSIÇÃO DA MÃO DE OBRA BASEADA NO BOLETIM ORSE-SE (SET/17) "10620"</t>
  </si>
  <si>
    <t xml:space="preserve">**COMPOSIÇÃO BASEADA NO BOLETIM ORSE (SET/17) "11298". </t>
  </si>
  <si>
    <r>
      <t xml:space="preserve">**COMPOSIÇÃO BASEADA NO BOLETIM DA SECRETARIA MUNICIPAL DE INFRAESTRUTURA URBANA E OBRAS - PREFEITURA DE SÃO PAULO" (JUL/17) NO ITEM </t>
    </r>
    <r>
      <rPr>
        <b/>
        <sz val="12"/>
        <rFont val="Arial"/>
        <family val="2"/>
      </rPr>
      <t>"09-11-94".</t>
    </r>
    <r>
      <rPr>
        <sz val="12"/>
        <rFont val="Arial"/>
        <family val="2"/>
      </rPr>
      <t xml:space="preserve"> OBS: NO MERCADO EM CUIABÁ APENAS DUAS EMPRESAS POSSUEM A BARRA CHATA DE ALUMÍNIO COM AS ESPECIFICAÇÕES (LARGURA/ESPESSURA) DEFINIDAS EM PROJETO.</t>
    </r>
  </si>
  <si>
    <t>**COMPOSIÇÃO DA MÃO DE OBRA BASEADA NO BOLETIM SINAPI (OUT/17) "72315". OBS.: FORAM ACRESCIDOS OS INSUMOS "7583" E "13348" E O SELANTE PARA FINALIZAR A EXECUÇÃO DOS SERVIÇOS.</t>
  </si>
  <si>
    <t>**COMPOSIÇÃO DA MÃO DE OBRA BASEADA NO BOLETIM SINAPI (OUT/17) "72315". OBS.: FORAM ACRESCIDOS OS INSUMOS "11950" E "13348" E O SELANTE PARA FINALIZAR A EXECUÇÃO DOS SERVIÇOS.</t>
  </si>
  <si>
    <t xml:space="preserve">**COMPOSIÇÃO DA MÃO DE OBRA BASEADA NO BOLETIM SINAPI (OUT/17) "72315". </t>
  </si>
  <si>
    <t>**COMPOSIÇÃO DA MÃO DE OBRA BASEADA NO BOLETIM SINAPI (OUT/17) "83377".</t>
  </si>
  <si>
    <t>**COMPOSIÇÃO DA MÃO DE OBRA BASEADA NO BOLETIM ORSE (SET/17) "10694".</t>
  </si>
  <si>
    <t>**COMPOSIÇÃO DA MÃO DE OBRA BASEADA NO BOLETIM SINAPI (OUT/17) "72315". FORAM ACRESCENTADOS OS INSUMOS "SELANTE E PARAFUSO AUTOBROCANTE" POIS SÃO NECESSÁRIOS PARA INSTALAÇÃO DO TERMINAL.</t>
  </si>
  <si>
    <t>**COMPOSIÇÃO DA MÃO DE OBRA BASEADA NO BOLETIM ORSE-SE (SET/17) "10693/ORSE". OBS.: FORAM ACRESCIDOS OS INSUMOS "13348" E O SELANTE PARA FINALIZAR A EXECUÇÃO DOS SERVIÇOS</t>
  </si>
  <si>
    <t xml:space="preserve">**COMPOSIÇÃO BASEADA NO BOLETIM "ORSE" (SET/17) "7928". </t>
  </si>
  <si>
    <t>**COMPOSIÇÃO DA MÃO DE OBRA BASEADA NO BOLETIM SINAPI (OUT/17) "72124"</t>
  </si>
  <si>
    <t>**COMPOSIÇÃO DA MÃO DE OBRA BASEADA NO BOLETIM ORSE (SET/17) "10620/ORSE"</t>
  </si>
  <si>
    <t xml:space="preserve">**COMPOSIÇÃO BASEADA NO BOLETIM ORSE (SET/17) "8439". </t>
  </si>
  <si>
    <t xml:space="preserve">**COMPOSIÇÃO BASEADA NO BOLETIM ORSE (SET/16) "8460". </t>
  </si>
  <si>
    <t>REATERRO MANUAL APILOADO COM SOQUETE. AF_10/2017</t>
  </si>
  <si>
    <t>**COMPOSIÇÃO BASEADA NA TABELA DE COMPOSIÇÃO DE CUSTOS UNITÁRIOS DE REFERÊNCIA PARA CONSTRUÇÃO DE OBRAS PÚBLICAS - FUNDAÇÃO IPPUJ JOINVILLE (VOL.3 - 25ª ED.) (DEZ/2015) "C10.72.49.90.025"</t>
  </si>
  <si>
    <t>ADRIANA</t>
  </si>
  <si>
    <t>atualizado</t>
  </si>
  <si>
    <t>GEOBLOCOS</t>
  </si>
  <si>
    <t>ATUALIZADO</t>
  </si>
  <si>
    <t>METALÚRGICA VISTA ALEGRE</t>
  </si>
  <si>
    <t>09.251.633/0001-47</t>
  </si>
  <si>
    <t>07.446.561/0001-68</t>
  </si>
  <si>
    <t xml:space="preserve">ATUALIZADO </t>
  </si>
  <si>
    <t>(65) 3322-4101</t>
  </si>
  <si>
    <t>10.866.985/0001-96</t>
  </si>
  <si>
    <t>(65) 3682-3111</t>
  </si>
  <si>
    <t>GASPAR</t>
  </si>
  <si>
    <t>00.234.260/0001-21</t>
  </si>
  <si>
    <t>ATUALIZADA</t>
  </si>
  <si>
    <t>(65) 3051-7844</t>
  </si>
  <si>
    <t>DANIEL</t>
  </si>
  <si>
    <t>VER QUAL USAR</t>
  </si>
  <si>
    <t>(65) 3228-1178</t>
  </si>
  <si>
    <t>leroymerlin.com.br</t>
  </si>
  <si>
    <t> 4020-5376</t>
  </si>
  <si>
    <t>01.438.784/0048-60</t>
  </si>
  <si>
    <t>LEROY MERLIN</t>
  </si>
  <si>
    <t>americanas.com.br</t>
  </si>
  <si>
    <t>4003-1000</t>
  </si>
  <si>
    <t xml:space="preserve">AMERICANAS </t>
  </si>
  <si>
    <t>FORNECIMENTO E INSTALAÇÃO DE PACHT PAINEL DESCARREGADO 24 PORTAS, CAT 5e</t>
  </si>
  <si>
    <t>FORNECIMENTO E INSTALAÇÃO DE PACHT PAINEL DESCARREGADO 48 PORTAS, CAT 5e</t>
  </si>
  <si>
    <t>EMERSON</t>
  </si>
  <si>
    <t>LIEGE</t>
  </si>
  <si>
    <t>atualizada</t>
  </si>
  <si>
    <t>15.987.913/0001-10</t>
  </si>
  <si>
    <t>SUPERTEC PEÇAS E SERVIÇOS</t>
  </si>
  <si>
    <t>BALANÇO DE DOIS LUGARES</t>
  </si>
  <si>
    <t>ASSOCIAÇÃO MATOGROSSENSE DOS MUNICÍPIOS</t>
  </si>
  <si>
    <t>Recursos do Estado</t>
  </si>
  <si>
    <t>Contrapartida</t>
  </si>
  <si>
    <t>ARRENDODAR</t>
  </si>
  <si>
    <t>SPDA</t>
  </si>
  <si>
    <t>HASTE DE ATERRAMENTO 5/8  PARA SPDA - FORNECIMENTO E INSTALAÇÃO. AF_12/2017</t>
  </si>
  <si>
    <t>0,30*0,30*0,50*8</t>
  </si>
  <si>
    <t>(0,30*0,30*0,60)+(0,3*0,3*0,30)</t>
  </si>
  <si>
    <t>LIFE (Cot. C)</t>
  </si>
  <si>
    <t xml:space="preserve">PAULO ZIOBER </t>
  </si>
  <si>
    <t>TRANSPORTE COM CAMINHÃO BASCULANTE DE 10 M3, EM VIA URBANA EM REVESTIMENTO PRIMÁRIO (UNIDADE: TXKM). AF_04/2016</t>
  </si>
  <si>
    <t>TO LIGADO MATERIAIS ELÉTRICOS</t>
  </si>
  <si>
    <t>ELETROATIVA</t>
  </si>
  <si>
    <t>06.110.817/0002-80</t>
  </si>
  <si>
    <t>EXTINTOR PORTÁTIL ESPUMA MECÂNICA 10L</t>
  </si>
  <si>
    <t>SINALIZA EXTINTORES</t>
  </si>
  <si>
    <t>22.730.693/0001-00</t>
  </si>
  <si>
    <t>(65) 3625-6063</t>
  </si>
  <si>
    <t>SUL BRASIL EXTINTORES MT</t>
  </si>
  <si>
    <t>14.795.715/0001-92</t>
  </si>
  <si>
    <t>(65) 3023-3947</t>
  </si>
  <si>
    <t>JANE</t>
  </si>
  <si>
    <t>EXTINTOR PORTÁTIL PÓ QUIMICO 8KG</t>
  </si>
  <si>
    <t>EXTINTOR SOBRE RODAS DE ESPUMA MECÂNICA 50L</t>
  </si>
  <si>
    <t>AMM INC 026</t>
  </si>
  <si>
    <t>11.005.890/0001-40</t>
  </si>
  <si>
    <t>MARCIA</t>
  </si>
  <si>
    <t>AMM HID 002</t>
  </si>
  <si>
    <t>DESONERADO</t>
  </si>
  <si>
    <t>NÃO DESONERADO</t>
  </si>
  <si>
    <t>MÍNIMO</t>
  </si>
  <si>
    <t>MÉDIO</t>
  </si>
  <si>
    <t>PÁRA-RAIO TIPO FRANKLIN 350MM, LATÃO CROMADO, PARA DESCIDA 2 CABOS, C/SUPORTE E CONECTORES P/CABO TERRA, INCLUSIVE MASTRO AÇO GALV 6MX2" E BASE</t>
  </si>
  <si>
    <t>**COMPOSIÇÃO DA MÃO DE OBRA BASEADA NO BOLETIM ORSE (NOV/17) "11005/ORSE"</t>
  </si>
  <si>
    <t>ESCAVAÇÃO MANUAL DE VALA COM PROFUNDIDADE MENOR OU IGUAL A 1,30 M. AF_03/2016</t>
  </si>
  <si>
    <t>**COMPOSIÇÃO DA MÃO DE OBRA BASEADA NO BOLETIM ORSE (SET/17) "11132". OBS.: FORAM ACRESCIDOS OS INSUMOS ESPAÇADOR 90º E O SELANTE PARA FINALIZAR A EXECUÇÃO DOS SERVIÇOS.</t>
  </si>
  <si>
    <t>13.537.179/0001-62</t>
  </si>
  <si>
    <t>(65) 3667-4802</t>
  </si>
  <si>
    <t>INNOVA PRODUTOS E EQUIPAMENTOS DE LIMPEZA</t>
  </si>
  <si>
    <t>(65) 3667-3030</t>
  </si>
  <si>
    <t>29.382.143/0001-97</t>
  </si>
  <si>
    <t>(65) 3634-1717</t>
  </si>
  <si>
    <t xml:space="preserve">TO LIGADO </t>
  </si>
  <si>
    <t>DHIONE</t>
  </si>
  <si>
    <t xml:space="preserve">ELÉTRICA PARANA </t>
  </si>
  <si>
    <t>08.139.615/0001-96</t>
  </si>
  <si>
    <t>PLUG MAIS</t>
  </si>
  <si>
    <t>(65) 3648-5700</t>
  </si>
  <si>
    <t>TAPUME COM TELHA METÁLICA. AF_05/2018</t>
  </si>
  <si>
    <t>CAIXA ENTERRADA ELÉTRICA RETANGULAR, EM ALVENARIA COM TIJOLOS CERÂMICOS MACIÇOS, FUNDO COM BRITA, DIMENSÕES INTERNAS: 0,3X0,3X0,3 M. AF_05/2018</t>
  </si>
  <si>
    <t>CAIXA ENTERRADA ELÉTRICA RETANGULAR, EM ALVENARIA COM TIJOLOS CERÂMICOS MACIÇOS, FUNDO COM BRITA, DIMENSÕES INTERNAS: 0,4X0,4X0,4 M. AF_05/2018</t>
  </si>
  <si>
    <t>CAIXA DE GORDURA SIMPLES, CIRCULAR, EM CONCRETO PRÉ-MOLDADO, DIÂMETRO INTERNO = 0,4 M, ALTURA INTERNA = 0,4 M. AF_05/2018</t>
  </si>
  <si>
    <t>PLANTIO DE ÁRVORE ORNAMENTAL COM ALTURA DE MUDA MAIOR QUE 2,00 M E MENOR OU IGUAL A 4,00 M. AF_05/2018</t>
  </si>
  <si>
    <t xml:space="preserve">ELETRICA PARANA </t>
  </si>
  <si>
    <t>08.139.615/0001-05</t>
  </si>
  <si>
    <t>SAÍDA LATERAL DE ELETROCALHA PERFURADA GALVANIZADA PARA ELETRODUTO DE 1"</t>
  </si>
  <si>
    <t>TECHNOFIX</t>
  </si>
  <si>
    <t>11.265.801/0001-03</t>
  </si>
  <si>
    <t>(41) 3289-6060</t>
  </si>
  <si>
    <t>THIAGO</t>
  </si>
  <si>
    <t>(65) 3388-0800</t>
  </si>
  <si>
    <t>JOSÉ</t>
  </si>
  <si>
    <t xml:space="preserve"> (65) 3634-2266</t>
  </si>
  <si>
    <t>GASPAR DE SOUSA MATOS ME</t>
  </si>
  <si>
    <t>**COMPOSIÇÃO DA MÃO DE OBRA BASEADA NO BOLETIM AGETOP NOVEMBRO/2017 SERVIÇO : 071761 TABELA 128</t>
  </si>
  <si>
    <t>MURETA MEDIÇÃO ALVEN. 1 1/2 V.(35CM) REBOC.C/PINTURA ACRÍL. E LAJE CONC. 20MPA MALHA 8.0MM CADA 10CM REVEST.C/ARGAMASSA 1:3 C/ IMPERMEABILIZANTE</t>
  </si>
  <si>
    <t>LASTRO DE CONCRETO MAGRO, APLICADO EM PISOS OU RADIERS, ESPESSURA DE 3 CM. AF_07/2016</t>
  </si>
  <si>
    <t>LASTRO DE CONCRETO MAGRO, APLICADO EM PISOS OU RADIERS, ESPESSURA DE 5 CM. AF_07/2016</t>
  </si>
  <si>
    <t>PRE-MISTURADO A FRIO COM EMULSAO RL-1C, INCLUSO USINAGEM E APLICACAO, EXCLUSIVE TRANSPORTE</t>
  </si>
  <si>
    <t>**COMPOSIÇÃO DA MÃO DE OBRA BASEADA NA COMPOSIÇÃO ANALÍTICA CÓD 73759/002 MAIO/2018 , FOI TROCADO O INSUMO RM-1C PARA RL-1C , COMO RL 1-C ESTA EM TONELADA FOI DIVIDIDO O COEFICINETE DE 132 POR 1000 , ASSIM O COEFICIENTE ADOTADO PARA A COMPOSIÇÃO É DE 0,132</t>
  </si>
  <si>
    <t>MEMÓRIAL DE CÁLCULO (PLACA ORIENTATIVA)</t>
  </si>
  <si>
    <t>MEMÓRIAL DE CÁLCULO (MULTI EXERCITADOR)</t>
  </si>
  <si>
    <t>STRONGFER</t>
  </si>
  <si>
    <t>15.203.120/0001-63</t>
  </si>
  <si>
    <t>(47) 3370-0242</t>
  </si>
  <si>
    <t>Cot. A         (LIFE)</t>
  </si>
  <si>
    <t>Cot. B              (TCM)</t>
  </si>
  <si>
    <t>Cot. C (STRONGFER)</t>
  </si>
  <si>
    <t>FORNECIMENTO E ESPALHAMENTO DE TERRA VEGETAL PREPARADA</t>
  </si>
  <si>
    <r>
      <t xml:space="preserve">SITE: </t>
    </r>
    <r>
      <rPr>
        <b/>
        <sz val="10"/>
        <rFont val="Arial"/>
        <family val="2"/>
      </rPr>
      <t>www.amm.org.br</t>
    </r>
    <r>
      <rPr>
        <sz val="10"/>
        <rFont val="Arial"/>
        <family val="2"/>
      </rPr>
      <t xml:space="preserve">   -   e-mail: </t>
    </r>
    <r>
      <rPr>
        <b/>
        <sz val="10"/>
        <rFont val="Arial"/>
        <family val="2"/>
      </rPr>
      <t>centraldeprojetosamm@gmail.com</t>
    </r>
    <r>
      <rPr>
        <sz val="10"/>
        <rFont val="Arial"/>
        <family val="2"/>
      </rPr>
      <t xml:space="preserve">
 AV. RUBENS DE MENDONÇA Nº 3.920 - CEP: 78,049-938 - CUIABÁ - MT  
FONE: (65) 2123-1200  -  FAX: 2123-1251</t>
    </r>
  </si>
  <si>
    <t>LIMPEZA FINAL  (VARRIÇÃO E REMOÇÃO DE ENTULHOS)</t>
  </si>
  <si>
    <t>EQUIPAMENTO</t>
  </si>
  <si>
    <t>CAIXA</t>
  </si>
  <si>
    <t>OUTROS</t>
  </si>
  <si>
    <t>AMM EST 003</t>
  </si>
  <si>
    <t>AMM EST 004</t>
  </si>
  <si>
    <t>**COMPOSIÇÃO BASEADA NA TABELA SINAPI - CÓDIGO  PCI.818.01, COMPOSIÇÃO ANALÍTICA MAIO/2018. COD: 92726</t>
  </si>
  <si>
    <t>AMM EST 005</t>
  </si>
  <si>
    <t>(65) 3631-1380</t>
  </si>
  <si>
    <t>AMM EST 006</t>
  </si>
  <si>
    <t>**COMPOSIÇÃO BASEADA NA TABELA SINAPI - CÓDIGO 92723, COMPOSIÇÃO ANALÍTICA NOV/2017</t>
  </si>
  <si>
    <t>AMM EST 007</t>
  </si>
  <si>
    <t>AMM EST 008</t>
  </si>
  <si>
    <t>AMM EST 009</t>
  </si>
  <si>
    <t>**COMPOSIÇÃO BASEADA NA TABELA SINAPI - CÓDIGO  PCI.818.01, COMPOSIÇÃO ANALÍTICA MAIO/2018. COD: 95969</t>
  </si>
  <si>
    <t>LOCACAO CONVENCIONAL DE OBRA, UTILIZANDO GABARITO DE TÁBUAS CORRIDAS PONTALETADAS A CADA 2,00M -  2 UTILIZAÇÕES. AF_10/2018</t>
  </si>
  <si>
    <t>BRANEL</t>
  </si>
  <si>
    <t>CARLOS</t>
  </si>
  <si>
    <t>VANDERLEY</t>
  </si>
  <si>
    <t xml:space="preserve">ELETRO ATIVA </t>
  </si>
  <si>
    <t>ELETRICA PARANÁ</t>
  </si>
  <si>
    <t xml:space="preserve">DANIEL </t>
  </si>
  <si>
    <t>(65) 2123-1200</t>
  </si>
  <si>
    <t>MANOEL</t>
  </si>
  <si>
    <t>WELLIGTON</t>
  </si>
  <si>
    <t>ARENÁPOLI</t>
  </si>
  <si>
    <t xml:space="preserve">PATRIANI </t>
  </si>
  <si>
    <t>EWERTON</t>
  </si>
  <si>
    <t>ANSELMO</t>
  </si>
  <si>
    <t xml:space="preserve">00.776.574/0006-60 </t>
  </si>
  <si>
    <t>4003-8558</t>
  </si>
  <si>
    <t> (11) 4172-9523</t>
  </si>
  <si>
    <t>ELETRO FIOS</t>
  </si>
  <si>
    <t>ALLYSON</t>
  </si>
  <si>
    <t>ELIAS</t>
  </si>
  <si>
    <t>HIDRAULICA E ELÉTRICA</t>
  </si>
  <si>
    <t>CARLA</t>
  </si>
  <si>
    <t>EXTINTOR DANIEL</t>
  </si>
  <si>
    <t>16.734.039/0001-72</t>
  </si>
  <si>
    <t>(65) 3694-4858</t>
  </si>
  <si>
    <t>SUNAMITA</t>
  </si>
  <si>
    <t>12.506.396/0001-22</t>
  </si>
  <si>
    <t>**COMPOSIÇÃO BASEADA NA TABELA ORSE (SET/17) "10726". OBS.: DEVIDO A FALTA DE PROFISSIONAL QUALIFICADO COMO CABISTA (COMO NA REFERÊNCIA DESCREVE), FOI UTILIZADO UMA MÃO DE OBRA COM SERVIÇO SEMELHANTE.</t>
  </si>
  <si>
    <t>CABO DE COBRE NU 10MM2 - FORNECIMENTO E INSTALACAO</t>
  </si>
  <si>
    <t>**COMPOSIÇÃO DA MÃO DE OBRA BASEADA NO BOLETIM SINAPI 72250 OUTUBRO/2018</t>
  </si>
  <si>
    <t>CABO DE COBRE NU 16MM2 - FORNECIMENTO E INSTALACAO</t>
  </si>
  <si>
    <t>**COMPOSIÇÃO DA MÃO DE OBRA BASEADA NO BOLETIM SINAPI 72251 OUTUBRO/2018</t>
  </si>
  <si>
    <t>**COMPOSIÇÃO DA MÃO DE OBRA BASEADA NO BOLETIM SINAPI 72252 OUTUBRO/2018</t>
  </si>
  <si>
    <t>CABO DE COBRE NU 25MM2 - FORNECIMENTO E INSTALACAO</t>
  </si>
  <si>
    <t>**COMPOSIÇÃO DA MÃO DE OBRA BASEADA NO BOLETIM SINAPI 72253 OUTUBRO/2018</t>
  </si>
  <si>
    <t>CABO DE COBRE NU 35MM2 - FORNECIMENTO E INSTALACAO</t>
  </si>
  <si>
    <t>CABO DE COBRE NU 50MM2 - FORNECIMENTO E INSTALACAO</t>
  </si>
  <si>
    <t>**COMPOSIÇÃO DA MÃO DE OBRA BASEADA NO BOLETIM SINAPI 72254 OUTUBRO/2018</t>
  </si>
  <si>
    <t>CABO DE COBRE NU 70MM2 - FORNECIMENTO E INSTALACAO</t>
  </si>
  <si>
    <t>CABO DE COBRE NU 95MM2 - FORNECIMENTO E INSTALACAO</t>
  </si>
  <si>
    <t>**COMPOSIÇÃO DA MÃO DE OBRA BASEADA NO BOLETIM SINAPI 72256 OUTUBRO/2018</t>
  </si>
  <si>
    <t>**COMPOSIÇÃO DA MÃO DE OBRA BASEADA NO BOLETIM SINAPI 72255 OUTUBRO/2018</t>
  </si>
  <si>
    <t>**COMPOSIÇÃO DA MÃO DE OBRA BASEADA NO BOLETIM SINAPI 83398 OUTUBRO/2018</t>
  </si>
  <si>
    <t>POSTE DE CONCRETO DUPLO T H=10M CARGA NOMINAL 300KG INCLUSIVE ESCAVACAO, EXCLUSIVE TRANSPORTE - FORNECIMENTO E INSTALACAO</t>
  </si>
  <si>
    <t>PIZZATTO MATERIAIS ELÉTRICOS</t>
  </si>
  <si>
    <t>WANIA</t>
  </si>
  <si>
    <t>88.379.771/0001-82</t>
  </si>
  <si>
    <t>(65) 3028-3000</t>
  </si>
  <si>
    <t>15.375.991/0015-60</t>
  </si>
  <si>
    <t>(65) 3615-5000</t>
  </si>
  <si>
    <t>**COMPOSIÇÃO DA MÃO DE OBRA BASEADA NO BOLETIM SINAPI 72259 DEZEMBRO/2018</t>
  </si>
  <si>
    <t>**COMPOSIÇÃO DA MÃO DE OBRA BASEADA NO BOLETIM SINAPI 72260 DEZEMBRO/2018</t>
  </si>
  <si>
    <t>**COMPOSIÇÃO DA MÃO DE OBRA BASEADA NO BOLETIM SINAPI 72261 DEZEMBRO/2018</t>
  </si>
  <si>
    <t>**COMPOSIÇÃO DA MÃO DE OBRA BASEADA NO BOLETIM SINAPI 72263 DEZEMBRO/2018</t>
  </si>
  <si>
    <t>**COMPOSIÇÃO DA MÃO DE OBRA BASEADA NO BOLETIM SINAPI 72262 DEZEMBRO/2018</t>
  </si>
  <si>
    <t>**COMPOSIÇÃO DA MÃO DE OBRA BASEADA NO BOLETIM SINAPI 72264 DEZEMBRO/2018</t>
  </si>
  <si>
    <t>**COMPOSIÇÃO DA MÃO DE OBRA BASEADA NO BOLETIM SINAPI 72265 DEZEMBRO/2018</t>
  </si>
  <si>
    <t>**COMPOSIÇÃO DA MÃO DE OBRA BASEADA NO BOLETIM SINAPI 72266 DEZEMBRO/2018</t>
  </si>
  <si>
    <t>**COMPOSIÇÃO DA MÃO DE OBRA BASEADA NO BOLETIM SINAPI 72267 DEZEMBRO/2018</t>
  </si>
  <si>
    <t>**COMPOSIÇÃO DA MÃO DE OBRA BASEADA NO BOLETIM SINAPI 72268 DEZEMBRO/2018</t>
  </si>
  <si>
    <t>**COMPOSIÇÃO DA MÃO DE OBRA BASEADA NO BOLETIM SINAPI 72269 DEZEMBRO/2018</t>
  </si>
  <si>
    <t>**COMPOSIÇÃO DA MÃO DE OBRA BASEADA NO BOLETIM SINAPI 72270 DEZEMBRO/2018</t>
  </si>
  <si>
    <t>(65) 3927-6272</t>
  </si>
  <si>
    <t>SERRALHERIA DOIS IRMÃOS</t>
  </si>
  <si>
    <t xml:space="preserve">BDI DIFERENCIADO CONFORME ACÓRDÃO Nº 2622/2013 – TCU – Plenário </t>
  </si>
  <si>
    <t>ASSOCIAÇÃO MATO-GROSSENSE DOS MUNICÍPIOS</t>
  </si>
  <si>
    <t>COORDENAÇÃO DE PROJETOS</t>
  </si>
  <si>
    <t>SITE: amm.org.br   -   E-mail: pavimentacaoamm@gmail.com</t>
  </si>
  <si>
    <t>FONE: (65) 2123-1200  -  FAX: 2123-1251</t>
  </si>
  <si>
    <t>INVESTIMENTO</t>
  </si>
  <si>
    <t>CÁLCULO DO QUADRO DE COMPOSIÇÃO DE INVESTIMENTOS - Q.C.I</t>
  </si>
  <si>
    <t>MEMORIAL DE CÁLCULO</t>
  </si>
  <si>
    <t>AV. RUBENS DE MENDONÇA Nº 3.920 - CEP: 78.049-938 - CUIABÁ - MT</t>
  </si>
  <si>
    <t>CRONOGRAMA FÍSICO-FINANCEIRO</t>
  </si>
  <si>
    <t>FORNECIMENTO DE ESTRUTURA METÁLICA  COM UTILIZAÇÃO DE PERFIS EM AÇO ASTM A36</t>
  </si>
  <si>
    <t xml:space="preserve">**COMPOSIÇÃO BASEADA NA TABELA SIURB - SP - CÓDIGO  15505, COMPOSIÇÃO ANALÍTICA </t>
  </si>
  <si>
    <t xml:space="preserve">MONTAGEM DE ESTRUTURA METÁLICA </t>
  </si>
  <si>
    <t xml:space="preserve">**COMPOSIÇÃO BASEADA NA TABELA SIURB - SP - CÓDIGO  15512, COMPOSIÇÃO ANALÍTICA </t>
  </si>
  <si>
    <t xml:space="preserve">RUBENS </t>
  </si>
  <si>
    <t>ESMAEL</t>
  </si>
  <si>
    <t xml:space="preserve">CARLOS </t>
  </si>
  <si>
    <t>(65)3634-1717</t>
  </si>
  <si>
    <t>WILLYAN</t>
  </si>
  <si>
    <t>LUCIANE</t>
  </si>
  <si>
    <t xml:space="preserve">FELIPE </t>
  </si>
  <si>
    <t xml:space="preserve">PETEL </t>
  </si>
  <si>
    <t>(65) 3634-5253</t>
  </si>
  <si>
    <t xml:space="preserve">WILLYAN </t>
  </si>
  <si>
    <t xml:space="preserve">PLUG MAIS </t>
  </si>
  <si>
    <t>CAMILA</t>
  </si>
  <si>
    <t xml:space="preserve">CENTRAL CABOS </t>
  </si>
  <si>
    <t xml:space="preserve">LUZ E CIA </t>
  </si>
  <si>
    <t>03.806.018/0001-73</t>
  </si>
  <si>
    <t>THAYS</t>
  </si>
  <si>
    <t>(11) 4166-1200</t>
  </si>
  <si>
    <t>FITA PLÁSTICA DE SINALIZAÇÃO "CUIADADO REDE ELÉTRICA ABAIXO"</t>
  </si>
  <si>
    <t>DENNY</t>
  </si>
  <si>
    <t xml:space="preserve">CYCLO HIDRAULICA E ELÉTRICA </t>
  </si>
  <si>
    <t>04.165.520/0002-96</t>
  </si>
  <si>
    <t>(65) 3661-1201</t>
  </si>
  <si>
    <t>WILSON</t>
  </si>
  <si>
    <t>ALEIXO</t>
  </si>
  <si>
    <t xml:space="preserve">ELETRICA UNIÃO </t>
  </si>
  <si>
    <t>25.211.602/0001-19</t>
  </si>
  <si>
    <t>(65) 3632-9300</t>
  </si>
  <si>
    <t xml:space="preserve">WENDER </t>
  </si>
  <si>
    <t>ELETROMAC</t>
  </si>
  <si>
    <t>21.770.011/0001-20</t>
  </si>
  <si>
    <t>(34)3292-4400</t>
  </si>
  <si>
    <t>extintoresdaniel.com</t>
  </si>
  <si>
    <t>ELETRODUTO FLEXÍVEL CORRUGADO, PEAD, DN 50 (1 ½)  - FORNECIMENTO E INSTALAÇÃO. AF_04/2016</t>
  </si>
  <si>
    <t xml:space="preserve">3M </t>
  </si>
  <si>
    <t>04.347.124/0001-07</t>
  </si>
  <si>
    <t>(65) 3029-1234</t>
  </si>
  <si>
    <t xml:space="preserve">CLEBSON </t>
  </si>
  <si>
    <t>LIMPEZA DE SUPERFÍCIE COM JATO DE ALTA PRESSÃO. AF_04/2019</t>
  </si>
  <si>
    <t>CONCRETAGEM DE VIGAS E LAJES, FCK=30 MPA, PARA LAJES MACIÇAS OU NERVURADAS COM USO DE BOMBA EM EDIFICAÇÃO COM ÁREA MÉDIA DE LAJES MAIOR QUE 20 M² - LANÇAMENTO, ADENSAMENTO E ACABAMENTO</t>
  </si>
  <si>
    <t xml:space="preserve">CONCRETAGEM DE PILARES, FCK = 30 MPA, COM USO DE BOMBA EM EDIFICAÇÃO COM SEÇÃO MÉDIA DE PILARES MENOR OU IGUAL A 0,25 M² - LANÇAMENTO, ADENSAMENTO E ACABAMENTO. </t>
  </si>
  <si>
    <t>**COMPOSIÇÃO BASEADA NA TABELA SINAPI - CÓDIGO  PCI.818.01, COMPOSIÇÃO ANALÍTICA MAIO/2018. COD: 92720</t>
  </si>
  <si>
    <t>CONCRETAGEM DE ESCADA DE CONCRETO ARMADO, MOLDADA IN LOCO, FCK= 30MPA</t>
  </si>
  <si>
    <t>ARMACAO EM TELA DE ACO SOLDADA NERVURADA, CA-60, Q-196, (3,11 KG/M2), DIAMETRO DO FIO = 5,0 MM, LARGURA =  2,45 M, ESPACAMENTO DA MALHA = 10 X 10 CM</t>
  </si>
  <si>
    <t>**COMPOSIÇÃO BASEADA NA TABELA SINAPI, COMPOSIÇÃO ANALÍTICA FEVEREIRO/2019. COD: 85662</t>
  </si>
  <si>
    <t>CONCRETAGEM DE VIGAS E LAJES, FCK=30 MPA, PARA LAJES PREMOLDADAS COM USO DE BOMBA EM EDIFICAÇÃO COM ÁREA MÉDIA DE LAJES MENOR OU IGUAL A 20 M² - LANÇAMENTO, ADENSAMENTO E ACABAMENTO. AF_12/2015</t>
  </si>
  <si>
    <t>CONCRETAGEM DE EDIFICAÇÕES (PAREDES E LAJES) FEITAS COM SISTEMA DE FÔRMAS MANUSEÁVEIS, COM CONCRETO USINADO BOMBEÁVEL FCK 30 MPA - LANÇAMENTO, ADENSAMENTO E ACABAMENTO (EXCLUSIVE BOMBA LANÇA). AF_06/2015</t>
  </si>
  <si>
    <t>**COMPOSIÇÃO BASEADA NA TABELA SINAPI - CÓDIGO 99439, COMPOSIÇÃO ANALÍTICA ABRIL/2019</t>
  </si>
  <si>
    <t>JAQUELINE</t>
  </si>
  <si>
    <t>AV. RUBENS DE MENDONÇA Nº 3.920 - CEP: 78,000-070 - CUIABÁ - MT</t>
  </si>
  <si>
    <t xml:space="preserve">DATA: </t>
  </si>
  <si>
    <t>MOBILIZAÇÃO E DESMOBILIZAÇÃO DO BATE ESTACA</t>
  </si>
  <si>
    <t>EQUIPAMENTOS DE GRANDE PORTE</t>
  </si>
  <si>
    <t>ORIGEM</t>
  </si>
  <si>
    <t>DESTINO</t>
  </si>
  <si>
    <t>VIAGENS (K)</t>
  </si>
  <si>
    <t>DISTÂNCIA (DM)</t>
  </si>
  <si>
    <t>VELOCIDADE (V)</t>
  </si>
  <si>
    <t>QUANTIDADE</t>
  </si>
  <si>
    <t>FU</t>
  </si>
  <si>
    <t>CUSTO UNITÁRIO (CH)</t>
  </si>
  <si>
    <t>PREÇO TOTAL</t>
  </si>
  <si>
    <t>FONTE</t>
  </si>
  <si>
    <t>CÓDIGO EQUIPAMENTO</t>
  </si>
  <si>
    <t>TRANSPORTADOR</t>
  </si>
  <si>
    <t>BATE ESTACA HIDRÁULICO PARA DEFENSAS MONTADO EM CAMINHÃO GUINDAUTO COM CAPACIDADE DE 6 T - 136 KW</t>
  </si>
  <si>
    <t>CUIABÁ</t>
  </si>
  <si>
    <t>ITIQUIRA</t>
  </si>
  <si>
    <t>SICRO Janeiro/2019</t>
  </si>
  <si>
    <t>E9082</t>
  </si>
  <si>
    <t>Cavalo mecânico com semi-reboque com capacidade de 30 t - 265 kW (E9666) - EM ESTRADA PAVIMENTADA</t>
  </si>
  <si>
    <t>FÓRMULA</t>
  </si>
  <si>
    <t>OBS.01:</t>
  </si>
  <si>
    <r>
      <t xml:space="preserve">Neste campo será informado a distância entre o municipio detentor do quipamentos até o canteiro de obras. Lembrando que, de acordo com o Manual do DNIT, Volume 09  - Mobilização e Desmobilização, </t>
    </r>
    <r>
      <rPr>
        <b/>
        <sz val="12"/>
        <color indexed="8"/>
        <rFont val="Arial"/>
        <family val="2"/>
      </rPr>
      <t>a distância mínima de mobilização e de desmobilização será de 50 km</t>
    </r>
    <r>
      <rPr>
        <sz val="12"/>
        <color indexed="8"/>
        <rFont val="Arial"/>
        <family val="2"/>
      </rPr>
      <t>.</t>
    </r>
  </si>
  <si>
    <t>OBS.02:</t>
  </si>
  <si>
    <r>
      <t>Considerar as seguintes velocidades média para os veículos transportadores em</t>
    </r>
    <r>
      <rPr>
        <b/>
        <sz val="11"/>
        <color indexed="8"/>
        <rFont val="Arial"/>
        <family val="2"/>
      </rPr>
      <t xml:space="preserve"> rodovias pavimentadas</t>
    </r>
    <r>
      <rPr>
        <sz val="11"/>
        <color indexed="8"/>
        <rFont val="Arial"/>
        <family val="2"/>
      </rPr>
      <t>: Cavalo Mecânico (Carregado) = 60 Km/h; Caminhão Pipa (Descarregado) = 60 Km/h; Caminhão Basculante (Descarregado) = 60 Km/h; Caminhão Espargidor (Descarregado) = 60 km/h; Caminhão de Material Asfáltico (Descarregado) = 60 Km/h. Para os casos, em que a rodovia não seja pavimentada, consultar Manual do DNIT, Volume 09  - Mobilização e Desmobilização.</t>
    </r>
  </si>
  <si>
    <t>CONSTRUÇÃO DE QUADRA COBERTA ESCOLA FRANCISCO ANDREA MARCHETTI</t>
  </si>
  <si>
    <t>BR-163 KM 47 LOCALIDADE DENOMINADA MINEIRINHO ITIQUIRA - MT</t>
  </si>
  <si>
    <t>**COMPOSIÇÃO BASEADA NO BOLETIM 08058/ORSE-MAIO/2019</t>
  </si>
  <si>
    <t>**COMPOSIÇÃO BASEADA NA TABELA 12137/ORSE - MAIO/2019</t>
  </si>
  <si>
    <t>**COMPOSIÇÃO DA MÃO DE OBRA BASEADA NO BOLETIM  ORSE-MAIO/2019 - (COD - 09736 )
 )
)</t>
  </si>
  <si>
    <t>**COMPOSIÇÃO DA MÃO DE OBRA BASEADA NO BOLETIM  ORSE 12595 MAIO/2019
 )
)</t>
  </si>
  <si>
    <t>**COMPOSIÇÃO DA MÃO DE OBRA BASEADA NO BOLETIM 11100/ORSE-MAIO/2019</t>
  </si>
  <si>
    <t>**COMPOSIÇÃO DA MÃO DE OBRA BASEADA NO BOLETIM 09221/ORSE - MAIO/2019</t>
  </si>
  <si>
    <t>**COMPOSIÇÃO DA MÃO DE OBRA BASEADA NO BOLETIM  ORSE- MAIO/2019- (COD - 09736 )</t>
  </si>
  <si>
    <t>**COMPOSIÇÃO DA MÃO DE OBRA BASEADA NO BOLETIM SINAPI 83491-JUNHO/2019</t>
  </si>
  <si>
    <t>**COMPOSIÇÃO DA MÃO DE OBRA BASEADA NO BOLETIM SINAPI 83491 - JUNHO/2019</t>
  </si>
  <si>
    <t>FORNECIMENTO E INSTALAÇÃO DE CHUMBADOR DE AÇO SEM PARAFUSO 1/4</t>
  </si>
  <si>
    <t>ENERGIA PARAFUSO</t>
  </si>
  <si>
    <t>(65)3664-1646</t>
  </si>
  <si>
    <t>OZIEL</t>
  </si>
  <si>
    <t>TONINHO PREGOS E PARAFUSOS</t>
  </si>
  <si>
    <t>02.900.216/0001-39</t>
  </si>
  <si>
    <t>(65)3027-1606</t>
  </si>
  <si>
    <t>UENDER</t>
  </si>
  <si>
    <t>PARAFUSO OSTE</t>
  </si>
  <si>
    <t>02.113.503/0001-07</t>
  </si>
  <si>
    <t>(65)3661-6498</t>
  </si>
  <si>
    <t>GEAN</t>
  </si>
  <si>
    <t>ABRAÇADEIRA TIPO GOTA 1"</t>
  </si>
  <si>
    <t>FORNECIMENTO E INSTALAÇÃO DE ABRAÇADEIRA TIPO GOTA 1"</t>
  </si>
  <si>
    <t>FORNECIMENTO E INSTALAÇÃO DE ABRAÇADEIRA TIPO GOTA 1.1/4"</t>
  </si>
  <si>
    <t>SUPERTEC</t>
  </si>
  <si>
    <t>(65)3634-2266</t>
  </si>
  <si>
    <t xml:space="preserve">RENAN </t>
  </si>
  <si>
    <t xml:space="preserve">CONTRA FOGO </t>
  </si>
  <si>
    <t>27.244.187/0001-25</t>
  </si>
  <si>
    <t>(65)3622-3000</t>
  </si>
  <si>
    <t xml:space="preserve">EDILAINE </t>
  </si>
  <si>
    <t xml:space="preserve">SUPERTEC </t>
  </si>
  <si>
    <t>ABRAÇADEIRA TIPO GOTA 1.1/4"</t>
  </si>
  <si>
    <t>FORNECIMENTO E INSTALAÇÃO DE ABRAÇADEIRA TIPO GOTA 1.4/2"</t>
  </si>
  <si>
    <t>BOMBA P/ COMBATE A INCENDIO TRIFASICA VERMELHA 6,0 CV THEBE</t>
  </si>
  <si>
    <t>BS BOMBA SHOPPING</t>
  </si>
  <si>
    <t>14.778.311/0001-90</t>
  </si>
  <si>
    <t>(11) 2971-5695</t>
  </si>
  <si>
    <t>bombashopping.com.br</t>
  </si>
  <si>
    <t>CYCLO SOLUÇÕES EM ÁGUA</t>
  </si>
  <si>
    <t xml:space="preserve">CHUMBADOR DE AÇO SEM PARAFUSO </t>
  </si>
  <si>
    <t>**COMPOSIÇÃO DA MÃO DE OBRA BASEADA NO BOLETIM 00744/ORSE - MAIO/2019</t>
  </si>
  <si>
    <t>BOMBA P/ COMBATE A INCENDIO TRIFASICA VERMELHA 10 CV THEBE</t>
  </si>
  <si>
    <t xml:space="preserve">HIDRAULICA E ELETRICA </t>
  </si>
  <si>
    <t xml:space="preserve"> (65) 3321-0009</t>
  </si>
  <si>
    <t>PAULO FERNANDO</t>
  </si>
  <si>
    <t xml:space="preserve">MARIO </t>
  </si>
  <si>
    <t>29.289.487/0001-56</t>
  </si>
  <si>
    <t>PEDRO</t>
  </si>
  <si>
    <t>CHAVE DE PARTIDA MOTOR 10CV</t>
  </si>
  <si>
    <t>**COMPOSIÇÃO DA MÃO DE OBRA BASEADA NO BOLETIM SINAPI 83491 JUNHO/2019</t>
  </si>
  <si>
    <t>PRISCILA</t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</si>
  <si>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 xml:space="preserve">COMPOSIÇÃO BASEADA NO CÓDIGO </t>
    </r>
    <r>
      <rPr>
        <b/>
        <sz val="12"/>
        <rFont val="Arial"/>
        <family val="2"/>
      </rPr>
      <t>09369/ORSE - MAIO/2019</t>
    </r>
  </si>
  <si>
    <t>**COMPOSIÇÃO BASEADA NA TABELA ORSE CÓD 05103 - (MAIO/2019)</t>
  </si>
  <si>
    <t>**COMPOSIÇÃO BASEADA NO CADERNOS TÉCNICOS DE COMPOSIÇÕES PARA PINTURA (INTERNA E EXTERNA) LOTE 1 ,VERSÃO:006,VIGÊNCIA :06/2014,CÓDIGO 88495, ÚLTIMA ATUALIZAÇÃO 06/2019 PAGINA 31, COM ALTERAÇÃO NO INSUMO 4056 CONFORME ITEM 7. INFORMAÇÕES COMPLEMENTARES</t>
  </si>
  <si>
    <r>
      <rPr>
        <b/>
        <sz val="12"/>
        <rFont val="Arial"/>
        <family val="2"/>
      </rPr>
      <t>**</t>
    </r>
    <r>
      <rPr>
        <sz val="12"/>
        <rFont val="Arial"/>
        <family val="2"/>
      </rPr>
      <t>COMPOSIÇÃO BASEADA NO ORSE, CÓD. 12043 - (MAIO/2019)</t>
    </r>
  </si>
  <si>
    <r>
      <rPr>
        <b/>
        <sz val="12"/>
        <rFont val="Arial"/>
        <family val="2"/>
      </rPr>
      <t>**</t>
    </r>
    <r>
      <rPr>
        <sz val="12"/>
        <rFont val="Arial"/>
        <family val="2"/>
      </rPr>
      <t>COMPOSIÇÃO BASEADA NO ORSE, CÓD. 06191 - (MAIO/2019)</t>
    </r>
  </si>
  <si>
    <t>CARPINTEIRO</t>
  </si>
  <si>
    <t>SERVENTE</t>
  </si>
  <si>
    <t>PLANTIO DE GRAMA ESMERALDA EM PLACAS</t>
  </si>
  <si>
    <t>COTAR</t>
  </si>
  <si>
    <t>**COMPOSIÇÃO BASEADA NO CADERNOS TÉCNICOS DE COMPOSIÇÕES PARA PAISAGISMO - (SINAPI), LOTE 2 ,VERSÃO:001,VIGÊNCIA :05/2018, ÚLTIMA ATUALIZAÇÃO 05/2018 CÓD 02.URBA.PAIS.015/01 PAGINA 33.</t>
  </si>
  <si>
    <t>**COMPOSIÇÃO BASEADA NA TABELA ORSE - (MAIO/2019), CÓDIGO 02394/ORSE - PALAVRA CHAVE "TERRA VEGETAL"</t>
  </si>
  <si>
    <t>**COMPOSIÇÃO BASEADA NA TABELA ORSE maio/2019, CÓDIGO 08277/ORSE -  FOI ADICIONADO O INSUMO 3322 - GRAMA ESMERALDA NA COMPOSIÇÃO.</t>
  </si>
  <si>
    <r>
      <rPr>
        <b/>
        <sz val="12"/>
        <rFont val="Arial"/>
        <family val="2"/>
      </rPr>
      <t>SG -</t>
    </r>
    <r>
      <rPr>
        <sz val="12"/>
        <rFont val="Arial"/>
        <family val="2"/>
      </rPr>
      <t xml:space="preserve"> Seguro e Garantia</t>
    </r>
  </si>
  <si>
    <t>1º Quartil</t>
  </si>
  <si>
    <t>Médio</t>
  </si>
  <si>
    <t>3º Quartil</t>
  </si>
  <si>
    <t>CONSTRUÇÃO E REFORMA DE EDIFÍCIOS</t>
  </si>
  <si>
    <t>BDI SACID</t>
  </si>
  <si>
    <t>* PARA ISS 5,00 % E % 40 M.O</t>
  </si>
  <si>
    <t>* ALTERAR SOMENTE ISS DO MUN.</t>
  </si>
  <si>
    <t>BDI MINIMO</t>
  </si>
  <si>
    <t>FORNECIMENTO DE MATERIAIS E EQUIPAMENTOS (AQUISIÇÃO INDIRETA - EM CONJUNTO COM LICITAÇÃO DE OBRAS)</t>
  </si>
  <si>
    <t>BDI AQUISIÇÃO</t>
  </si>
  <si>
    <t>**COMPOSIÇÃO DA MÃO DE OBRA BASEADA NO BOLETIM  ORSE MAIO/2019 - (COD - 9975 )
 )
)</t>
  </si>
  <si>
    <t>**COMPOSIÇÃO DA MÃO DE OBRA BASEADA NO BOLETIM  ORSE MAIO/2019 - (COD - 00704 )
 )
)</t>
  </si>
  <si>
    <t>ABRAÇADEIRA TIPO GOTA 1.4/2"</t>
  </si>
  <si>
    <t>**COMPOSIÇÃO DA MÃO DE OBRA BASEADA NA TABELA SEINFRA-CE - (C0467 )</t>
  </si>
  <si>
    <t>**COMPOSIÇÃO DA MÃO DE OBRA BASEADA NO BOLETIM ORSE 00744 MAIO/2019</t>
  </si>
  <si>
    <t>TRAMA DE MADEIRA COMPOSTA POR RIPAS, CAIBROS E TERÇAS PARA TELHADOS DE MAIS QUE 2 ÁGUAS PARA TELHA DE ENCAIXE DE CERÂMICA OU DE CONCRETO, INCLUSO TRANSPORTE VERTICAL. AF_07/2019</t>
  </si>
  <si>
    <t>TRAMA DE MADEIRA COMPOSTA POR TERÇAS PARA TELHADOS DE ATÉ 2 ÁGUAS PARA TELHA ONDULADA DE FIBROCIMENTO, METÁLICA, PLÁSTICA OU TERMOACÚSTICA, INCLUSO TRANSPORTE VERTICAL. AF_07/2019</t>
  </si>
  <si>
    <t>TELHAMENTO COM TELHA CERÂMICA DE ENCAIXE, TIPO ROMANA, COM MAIS DE 2 ÁGUAS, INCLUSO TRANSPORTE VERTICAL. AF_07/2019</t>
  </si>
  <si>
    <t>TELHAMENTO COM TELHA ONDULADA DE FIBROCIMENTO E = 6 MM, COM RECOBRIMENTO LATERAL DE 1 1/4 DE ONDA PARA TELHADO COM INCLINAÇÃO MÁXIMA DE 10°, COM ATÉ 2 ÁGUAS, INCLUSO IÇAMENTO. AF_07/2019</t>
  </si>
  <si>
    <t>FABRICAÇÃO E INSTALAÇÃO DE MEIA TESOURA DE MADEIRA NÃO APARELHADA, COM VÃO DE 4 M, PARA TELHA ONDULADA DE FIBROCIMENTO, ALUMÍNIO, PLÁSTICA OU TERMOACÚSTICA, INCLUSO IÇAMENTO. AF_07/2019</t>
  </si>
  <si>
    <t>AJUDANTE DE PINTOR COM ENCARGOS COMPLEMENTARES</t>
  </si>
  <si>
    <t>74166/001</t>
  </si>
  <si>
    <t>**COMPOSIÇÃO BASEADA EM SEINFRA-CE - VERSÃO 026.1 - COD: C0357</t>
  </si>
  <si>
    <t>O INSUMO DE CÓDIGO 3146 (FITA VEDA ROSCA EM ROLOS DE 18 MM X 10 M) POSSUI UNIDADE DE MEDIDA DIFERENTE DA REFERÊNCIA UTILIZADA PARA ELABORAÇÃO DESTA COMPOSIÇÃO, PORTANTO SE FAZ NECESSÁRIA A CONVERSÃO DE UNIDADES CONFORME APRESENTADO NO CÁLCULO ABAIXO.</t>
  </si>
  <si>
    <t>**COMPOSIÇÃO BASEADA NA ORSE (JUNHO/2019)  - COD - 02082</t>
  </si>
  <si>
    <t xml:space="preserve"> 10 metros ----------- 1 unidade
0,30 metros ---------- x unidades
x: 0,03 unidades</t>
  </si>
  <si>
    <t>PISO</t>
  </si>
  <si>
    <t>AMBIENTE</t>
  </si>
  <si>
    <t>ÁREA TOTAL LÍQUIDA</t>
  </si>
  <si>
    <t>PERÍMETRO</t>
  </si>
  <si>
    <t>DESCONTO</t>
  </si>
  <si>
    <t>ÁREA TOTAL RODAPÉ</t>
  </si>
  <si>
    <t>(m²)</t>
  </si>
  <si>
    <t>(m)</t>
  </si>
  <si>
    <t>CIMENTADO LISO</t>
  </si>
  <si>
    <t>S/RODAPÉ</t>
  </si>
  <si>
    <t>ANTIDERRAPANTE</t>
  </si>
  <si>
    <t>BRITA</t>
  </si>
  <si>
    <t>VÃO - 4 M</t>
  </si>
  <si>
    <t xml:space="preserve">ÁREA TOTAL </t>
  </si>
  <si>
    <t>RODAPÉ</t>
  </si>
  <si>
    <t>MEMORIAL DE CÁLCULO PARA PISO E RODAPÉ</t>
  </si>
  <si>
    <t>COLOCAR EXTRATO PROPOSTA</t>
  </si>
  <si>
    <t>COLOCAR TOTAL PLE</t>
  </si>
  <si>
    <t>ARGAMASSA TRAÇO 1:3 (EM VOLUME DE CIMENTO E AREIA MÉDIA ÚMIDA), PREPARO MANUAL. AF_08/2019</t>
  </si>
  <si>
    <t>NADINE</t>
  </si>
  <si>
    <t>PANTANAL</t>
  </si>
  <si>
    <t>22.229.537/0001-60</t>
  </si>
  <si>
    <t>(65) 3055-1510</t>
  </si>
  <si>
    <t>MESSIAS</t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</si>
  <si>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>COMPOSIÇÃO BASEADA NO CÓDIGO 11388</t>
    </r>
    <r>
      <rPr>
        <b/>
        <sz val="12"/>
        <rFont val="Arial"/>
        <family val="2"/>
      </rPr>
      <t>/ORSE - MAIO/2019</t>
    </r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</si>
  <si>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>COMPOSIÇÃO BASEADA NO CÓDIGO 09146</t>
    </r>
    <r>
      <rPr>
        <b/>
        <sz val="12"/>
        <rFont val="Arial"/>
        <family val="2"/>
      </rPr>
      <t>/ORSE - MAIO/2019</t>
    </r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</si>
  <si>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>COMPOSIÇÃO BASEADA NO CÓDIGO 09148</t>
    </r>
    <r>
      <rPr>
        <b/>
        <sz val="12"/>
        <rFont val="Arial"/>
        <family val="2"/>
      </rPr>
      <t>/ORSE - MAIO/2019</t>
    </r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</si>
  <si>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>COMPOSIÇÃO BASEADA NO CÓDIGO 12447</t>
    </r>
    <r>
      <rPr>
        <b/>
        <sz val="12"/>
        <rFont val="Arial"/>
        <family val="2"/>
      </rPr>
      <t>/ORSE - MAIO/2019</t>
    </r>
  </si>
  <si>
    <t>SIMULADOR DE CAVALGADA DUPLO EM TUBO DE ACO CARBONO, PINTURA NO PROCESSO ELETROSTATICO - EQUIPAMENTO DE GINASTICA PARA ACADEMIA AO AR LIVRE / ACADEMIA DA TERCEIRA IDADE - ATI</t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</si>
  <si>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>COMPOSIÇÃO BASEADA NO CÓDIGO 09143</t>
    </r>
    <r>
      <rPr>
        <b/>
        <sz val="12"/>
        <rFont val="Arial"/>
        <family val="2"/>
      </rPr>
      <t>/ORSE - MAIO/2019</t>
    </r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</si>
  <si>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>COMPOSIÇÃO BASEADA NO CÓDIGO 09144</t>
    </r>
    <r>
      <rPr>
        <b/>
        <sz val="12"/>
        <rFont val="Arial"/>
        <family val="2"/>
      </rPr>
      <t>/ORSE - MAIO/2019 - FOI MULTIPLICADO POR X3 O COEFICIENTE DO INSUMO 94963- CONCRETO FCK = 15 MPA</t>
    </r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</si>
  <si>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>COMPOSIÇÃO BASEADA NO CÓDIGO 09144</t>
    </r>
    <r>
      <rPr>
        <b/>
        <sz val="12"/>
        <rFont val="Arial"/>
        <family val="2"/>
      </rPr>
      <t>/ORSE - MAIO/2019</t>
    </r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</si>
  <si>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>COMPOSIÇÃO BASEADA NO CÓDIGO 11387</t>
    </r>
    <r>
      <rPr>
        <b/>
        <sz val="12"/>
        <rFont val="Arial"/>
        <family val="2"/>
      </rPr>
      <t>/ORSE - MAIO/2019</t>
    </r>
  </si>
  <si>
    <t>SIMULADOR DE CAMINHADA INDIVIDUAL, EM TUBO DE ACO CARBONO, PINTURA NO PROCESSO ELETROSTATICO - EQUIPAMENTO DE GINASTICA PARA ACADEMIA AO AR LIVRE / ACADEMIA DA TERCEIRA IDADE - ATI</t>
  </si>
  <si>
    <t>AMM ACAD 001</t>
  </si>
  <si>
    <t>COTELETRICA</t>
  </si>
  <si>
    <t>ELÉTRICA E HIDRÁULICA</t>
  </si>
  <si>
    <t>(65)3321-0009</t>
  </si>
  <si>
    <t>WEMERSON</t>
  </si>
  <si>
    <t>ODENIR</t>
  </si>
  <si>
    <t>(65)3046-4500</t>
  </si>
  <si>
    <t>WYLLIAM</t>
  </si>
  <si>
    <t>(65)3027-9000</t>
  </si>
  <si>
    <t>RICARDO</t>
  </si>
  <si>
    <t>FALTA ATUALIZAR</t>
  </si>
  <si>
    <t>(65)3388-0800</t>
  </si>
  <si>
    <t>BRUNA</t>
  </si>
  <si>
    <t>SERRALHERIA  SERRALAR</t>
  </si>
  <si>
    <t>23.068.388/0001-68</t>
  </si>
  <si>
    <t>(65)9298-4072</t>
  </si>
  <si>
    <t>(65)3648-5750</t>
  </si>
  <si>
    <t>CONTRA FOGO</t>
  </si>
  <si>
    <t>(65) 3622-3000</t>
  </si>
  <si>
    <t>ELETRICA E HIDRAULICA</t>
  </si>
  <si>
    <t xml:space="preserve">PAULO </t>
  </si>
  <si>
    <t>00.671.444/0001-59</t>
  </si>
  <si>
    <t>ABRACADEIRA EM ACO PARA AMARRACAO DE ELETRODUTOS, TIPO D, COM 1/2" E PARAFUSO DE FIXACAO</t>
  </si>
  <si>
    <t>ABRACADEIRA EM ACO PARA AMARRACAO DE ELETRODUTOS, TIPO D, COM 3/4" E PARAFUSO DE FIXACAO</t>
  </si>
  <si>
    <t>ACO CA-50, 8,0 MM, VERGALHAO</t>
  </si>
  <si>
    <t>ARAME GALVANIZADO 14 BWG, D = 2,11 MM (0,026 KG/M)</t>
  </si>
  <si>
    <t>AREIA GROSSA - POSTO JAZIDA/FORNECEDOR (RETIRADO NA JAZIDA, SEM TRANSPORTE)</t>
  </si>
  <si>
    <t>AREIA MEDIA - POSTO JAZIDA/FORNECEDOR (RETIRADO NA JAZIDA, SEM TRANSPORTE)</t>
  </si>
  <si>
    <t>ARGAMASSA COLANTE AC-II</t>
  </si>
  <si>
    <t>ARGAMASSA INDUSTRIALIZADA MULTIUSO, PARA REVESTIMENTO INTERNO E EXTERNO E ASSENTAMENTO DE BLOCOS DIVERSOS</t>
  </si>
  <si>
    <t>BARRA ANTIPANICO DUPLA, PARA PORTA DE VIDRO, COR CINZA</t>
  </si>
  <si>
    <t>BARRA ANTIPANICO SIMPLES, PARA PORTA DE VIDRO, COR CINZA</t>
  </si>
  <si>
    <t>BARRA DE FERRO RETANGULAR, BARRA CHATA (QUALQUER DIMENSAO)</t>
  </si>
  <si>
    <t>BUCHA DE NYLON SEM ABA S6, COM PARAFUSO DE 4,20 X 40 MM EM ACO ZINCADO COM ROSCA SOBERBA, CABECA CHATA E FENDA PHILLIPS</t>
  </si>
  <si>
    <t>BUCHA DE NYLON, DIAMETRO DO FURO 8 MM, COMPRIMENTO 40 MM, COM PARAFUSO DE ROSCA SOBERBA, CABECA CHATA, FENDA SIMPLES, 4,8 X 50 MM</t>
  </si>
  <si>
    <t>CABO DE COBRE NU 10 MM2 MEIO-DURO</t>
  </si>
  <si>
    <t>CAIBRO DE MADEIRA NAO APARELHADA *7,5 X 10 CM (3 X 4 ") PINUS, MISTA OU EQUIVALENTE DA REGIAO</t>
  </si>
  <si>
    <t>CAIXA DE PASSAGEM METALICA DE SOBREPOR COM TAMPA PARAFUSADA, DIMENSOES 30 X 30 X 10 CM</t>
  </si>
  <si>
    <t>CAL HIDRATADA CH-I PARA ARGAMASSAS</t>
  </si>
  <si>
    <t>CHAPA DE MADEIRA COMPENSADA RESINADA PARA FORMA DE CONCRETO, DE *2,2 X 1,1* M, E = 14 MM</t>
  </si>
  <si>
    <t>CHAVE DE PARTIDA DIRETA TRIFASICA, COM CAIXA TERMOPLASTICA, COM FUSIVEL DE 25 A, PARA MOTOR COM POTENCIA DE 7,5 CV E TENSAO DE 380 V</t>
  </si>
  <si>
    <t>CHAVE DE PARTIDA DIRETA TRIFASICA, COM CAIXA TERMOPLASTICA, COM FUSIVEL DE 35 A, PARA MOTOR COM POTENCIA DE 5 CV E TENSAO DE 220 V</t>
  </si>
  <si>
    <t>CIMENTO PORTLAND COMPOSTO CP II-32</t>
  </si>
  <si>
    <t>CONCRETO USINADO BOMBEAVEL, CLASSE DE RESISTENCIA C30, COM BRITA 0 E 1, SLUMP = 100 +/- 20 MM, INCLUI SERVICO DE BOMBEAMENTO (NBR 8953)</t>
  </si>
  <si>
    <t>CONCRETO USINADO BOMBEAVEL, CLASSE DE RESISTENCIA C30, COM BRITA 0 E 1, SLUMP = 190 +/- 20 MM, EXCLUI SERVICO DE BOMBEAMENTO (NBR 8953)</t>
  </si>
  <si>
    <t>DESMOLDANTE PROTETOR PARA FORMAS DE MADEIRA, DE BASE OLEOSA EMULSIONADA EM AGUA</t>
  </si>
  <si>
    <t>DISPOSITIVO DPS CLASSE II, 1 POLO, TENSAO MAXIMA DE 175 V, CORRENTE MAXIMA DE *45* KA (TIPO AC)</t>
  </si>
  <si>
    <t>ELETRODO REVESTIDO AWS - E7018, DIAMETRO IGUAL A 4,00 MM</t>
  </si>
  <si>
    <t>EMULSAO ASFALTICA CATIONICA RL-1C PARA USO EM PAVIMENTACAO ASFALTICA (COLETADO CAIXA NA ANP ACRESCIDO DE ICMS)</t>
  </si>
  <si>
    <t>FITA METALICA PERFURADA, L = *18* MM, ROLO DE 30 M, CARGA RECOMENDADA = *30* KGF</t>
  </si>
  <si>
    <t>FITA VEDA ROSCA EM ROLOS DE 18 MM X 10 M (L X C)</t>
  </si>
  <si>
    <t>FUNDO ANTICORROSIVO PARA METAIS FERROSOS (ZARCAO)</t>
  </si>
  <si>
    <t>GRAMA ESMERALDA OU SAO CARLOS OU CURITIBANA, EM PLACAS, SEM PLANTIO</t>
  </si>
  <si>
    <t>GRANITO PARA BANCADA, POLIDO, TIPO ANDORINHA/ QUARTZ/ CASTELO/ CORUMBA OU OUTROS EQUIVALENTES DA REGIAO, E=  *2,5* CM</t>
  </si>
  <si>
    <t>LETRA ACO INOX (AISI 304), CHAPA NUM. 22, RECORTADO, H= 20 CM (SEM RELEVO)</t>
  </si>
  <si>
    <t>LIXA D'AGUA EM FOLHA, GRAO 100</t>
  </si>
  <si>
    <t>LIXA EM FOLHA PARA PAREDE OU MADEIRA, NUMERO 120 (COR VERMELHA)</t>
  </si>
  <si>
    <t>LONA PLASTICA PRETA, E= 150 MICRA</t>
  </si>
  <si>
    <t>LUMINARIA LED REFLETOR RETANGULAR BIVOLT, LUZ BRANCA, 30 W</t>
  </si>
  <si>
    <t>LUMINARIA PLAFON REDONDO COM VIDRO FOSCO DIAMETRO *25* CM, PARA 1 LAMPADA, BASE E27, POTENCIA MAXIMA 40/60 W (NAO INCLUI LAMPADA)</t>
  </si>
  <si>
    <t>MADEIRA ROLICA SEM TRATAMENTO, EUCALIPTO OU EQUIVALENTE DA REGIAO, H = 3 M, D = 12 A 15 CM (PARA ESCORAMENTO)</t>
  </si>
  <si>
    <t>PARAFUSO ZINCADO, SEXTAVADO, COM ROSCA INTEIRA, DIAMETRO 5/8", COMPRIMENTO 2 1/4"</t>
  </si>
  <si>
    <t>PEDRA BRITADA N. 0, OU PEDRISCO (4,8 A 9,5 MM) POSTO PEDREIRA/FORNECEDOR, SEM FRETE</t>
  </si>
  <si>
    <t>PEDRA BRITADA N. 1 (9,5 a 19 MM) POSTO PEDREIRA/FORNECEDOR, SEM FRETE</t>
  </si>
  <si>
    <t>PEDRA BRITADA N. 2 (19 A 38 MM) POSTO PEDREIRA/FORNECEDOR, SEM FRETE</t>
  </si>
  <si>
    <t>PEDRA BRITADA N. 3 (38 A 50 MM) POSTO PEDREIRA/FORNECEDOR, SEM FRETE</t>
  </si>
  <si>
    <t>PERFIL UDC ("U" DOBRADO DE CHAPA) SIMPLES DE ACO LAMINADO, GALVANIZADO, ASTM A36, 127 X 50 MM, E= 3 MM</t>
  </si>
  <si>
    <t>PINTOR</t>
  </si>
  <si>
    <t>PLACA DE SINALIZACAO DE SEGURANCA CONTRA INCENDIO, FOTOLUMINESCENTE, QUADRADA, *14 X 14* CM, EM PVC *2* MM ANTI-CHAMAS (SIMBOLOS, CORES E PICTOGRAMAS CONFORME NBR 13434)</t>
  </si>
  <si>
    <t>PLACA DE SINALIZACAO DE SEGURANCA CONTRA INCENDIO, FOTOLUMINESCENTE, QUADRADA, *20 X 20* CM, EM PVC *2* MM ANTI-CHAMAS (SIMBOLOS, CORES E PICTOGRAMAS CONFORME NBR 13434)</t>
  </si>
  <si>
    <t>PLACA DE SINALIZACAO DE SEGURANCA CONTRA INCENDIO, FOTOLUMINESCENTE, RETANGULAR, *13 X 26* CM, EM PVC *2* MM ANTI-CHAMAS (SIMBOLOS, CORES E PICTOGRAMAS CONFORME NBR 13434)</t>
  </si>
  <si>
    <t>PONTALETE DE MADEIRA NAO APARELHADA *7,5 X 7,5* CM (3 X 3 ") PINUS, MISTA OU EQUIVALENTE DA REGIAO</t>
  </si>
  <si>
    <t>PORCA ZINCADA, SEXTAVADA, DIAMETRO 5/8"</t>
  </si>
  <si>
    <t>PORTA DE ENROLAR MANUAL COMPLETA, ARTICULADA RAIADA LARGA, EM ACO GALVANIZADO NATURAL, CHAPA NUMERO 24 (SEM INSTALACAO)</t>
  </si>
  <si>
    <t>POSTE DECORATIVO PARA JARDIM EM ACO TUBULAR, SEM LUMINARIA, H = *2,5* M</t>
  </si>
  <si>
    <t>PRANCHAO DE MADEIRA APARELHADA *7,5 X 23* CM (3 X 9 ") MACARANDUBA, ANGELIM OU EQUIVALENTE DA REGIAO</t>
  </si>
  <si>
    <t>PREGO DE ACO POLIDO COM CABECA 18 X 24 (2 1/4 X 10)</t>
  </si>
  <si>
    <t>PREGO DE ACO POLIDO COM CABECA 18 X 30 (2 3/4 X 10)</t>
  </si>
  <si>
    <t>REJUNTE COLORIDO, CIMENTICIO</t>
  </si>
  <si>
    <t>SARRAFO DE MADEIRA NAO APARELHADA *2,5 X 7* CM, MACARANDUBA, ANGELIM OU EQUIVALENTE DA REGIAO</t>
  </si>
  <si>
    <t>SELADOR ACRILICO PAREDES INTERNAS/EXTERNAS</t>
  </si>
  <si>
    <t>SOLVENTE DILUENTE A BASE DE AGUARRAS</t>
  </si>
  <si>
    <t>TABUA DE MADEIRA NAO APARELHADA *2,5 X 30* CM, CEDRINHO OU EQUIVALENTE DA REGIAO</t>
  </si>
  <si>
    <t>TERRA VEGETAL (GRANEL)</t>
  </si>
  <si>
    <t>TIJOLO CERAMICO MACICO *5 X 10 X 20* CM</t>
  </si>
  <si>
    <t>TINTA ASFALTICA IMPERMEABILIZANTE DISPERSA EM AGUA, PARA MATERIAIS CIMENTICIOS</t>
  </si>
  <si>
    <t>TINTA ESMALTE SINTETICO PREMIUM FOSCO</t>
  </si>
  <si>
    <t>TINTA LATEX ACRILICA ECONOMICA, COR BRANCA</t>
  </si>
  <si>
    <t>TORNEIRA CROMADA COM BICO PARA JARDIM/TANQUE 1/2 " OU 3/4 " (REF 1153)</t>
  </si>
  <si>
    <t>VERGALHAO ZINCADO ROSCA TOTAL, 1/4 " (6,3 MM)</t>
  </si>
  <si>
    <t>PLACA DE OBRA (PARA CONSTRUCAO CIVIL) EM CHAPA GALVANIZADA *N. 22*, ADESIVADA, DE *2,0 X 1,125* M</t>
  </si>
  <si>
    <t>REVESTIMENTO CERÂMICO PARA PISO OU PAREDE, 53 X 53 CM, IMITANDO MADEIRA, OU SIMILAR, PEI-4, APLICADO COM ARGAMASSA INDUSTRIALIZADA AC-II, REJUNTADO.</t>
  </si>
  <si>
    <r>
      <rPr>
        <b/>
        <sz val="12"/>
        <rFont val="Arial"/>
        <family val="2"/>
      </rPr>
      <t>**</t>
    </r>
    <r>
      <rPr>
        <sz val="12"/>
        <color theme="1"/>
        <rFont val="Arial"/>
        <family val="2"/>
      </rPr>
      <t xml:space="preserve">COMPOSIÇÃO BASEADA NO CÓDIGO </t>
    </r>
    <r>
      <rPr>
        <b/>
        <sz val="12"/>
        <rFont val="Arial"/>
        <family val="2"/>
      </rPr>
      <t>10061/ORSE - JUNHO/2019</t>
    </r>
  </si>
  <si>
    <t>REVESTIMENTO CERÂMICO PARA PISO OU PAREDE, 53 X 53 CM, IMITANDO MADEIRA</t>
  </si>
  <si>
    <t>SÓ PISO</t>
  </si>
  <si>
    <t>01.053.145/0001-13</t>
  </si>
  <si>
    <t>(65)3634-7000</t>
  </si>
  <si>
    <t>9,5+2</t>
  </si>
  <si>
    <t>VB</t>
  </si>
  <si>
    <t>CONFORME PROJETO ESTRUTURAL</t>
  </si>
  <si>
    <t xml:space="preserve">A L V E N A R I A S  E  V E R G A S </t>
  </si>
  <si>
    <t>PAREDES E TETOS</t>
  </si>
  <si>
    <t>BARRACAS ( 3 UNIDADES )</t>
  </si>
  <si>
    <t>(18,80*0,75)*3</t>
  </si>
  <si>
    <t>(3,2*(4+4+6+6))+(1,3*(4+4+6))-(0,75*2+5,25*2))*3</t>
  </si>
  <si>
    <t>(1,43+0,5)*2)*3</t>
  </si>
  <si>
    <t>(2,5+0,5)*2)*3</t>
  </si>
  <si>
    <t>(0,76*2)*3</t>
  </si>
  <si>
    <t>(5,25*2)*3</t>
  </si>
  <si>
    <t>(1*3)</t>
  </si>
  <si>
    <t>(5,7*4,45)*3</t>
  </si>
  <si>
    <t>(1*(6,3+6,3+6+6))*3</t>
  </si>
  <si>
    <t>(2,6*19,4)-(0,76*2+5,25*2))*3</t>
  </si>
  <si>
    <t>(210,6*2)-(115,26+109,2)</t>
  </si>
  <si>
    <t>(1,3*(4+4+6))*2)*3)</t>
  </si>
  <si>
    <t>(22,8*3)</t>
  </si>
  <si>
    <t>(19,4-2,5*2,5)*3</t>
  </si>
  <si>
    <t>115,26+196,74+109,2</t>
  </si>
  <si>
    <t>196,74+109,2</t>
  </si>
  <si>
    <t>ATERRO</t>
  </si>
  <si>
    <t>REVESTIMENTO</t>
  </si>
  <si>
    <t>ASSENTO</t>
  </si>
  <si>
    <t>PINTURA</t>
  </si>
  <si>
    <t>**COMPOSIÇÃO BASEADA NA TABELA SCO-RJ, CÓDIGO PJ 24.05.0200, AGOSTO/2019</t>
  </si>
  <si>
    <t>ASSENTO DE 2,20 M (CONFORME COMPOSIÇÃO DE REFERÊNCIA)</t>
  </si>
  <si>
    <t>ASSENTO DE 1M</t>
  </si>
  <si>
    <t>LIXA</t>
  </si>
  <si>
    <t>0,19 UN</t>
  </si>
  <si>
    <t>0,19/2,2</t>
  </si>
  <si>
    <t>TINTA</t>
  </si>
  <si>
    <t>0,005 L</t>
  </si>
  <si>
    <t>0,005/2,2</t>
  </si>
  <si>
    <t>0,88 H</t>
  </si>
  <si>
    <t>0,88/2,2</t>
  </si>
  <si>
    <t>0,78 H</t>
  </si>
  <si>
    <t>0,78/2,2</t>
  </si>
  <si>
    <t>1,3 H</t>
  </si>
  <si>
    <t>1,3/2,2</t>
  </si>
  <si>
    <t>ASSENTO DE MADEIRA EM PRANCHAS PRESAS EM PERFIS METÁLICOS COM PORCAS E PARAFUSOS</t>
  </si>
  <si>
    <t>APOIO METÁLICO</t>
  </si>
  <si>
    <t>14*(0,7*(2*2+1,8*2))</t>
  </si>
  <si>
    <t>14*(1,8*1,8*0,55)</t>
  </si>
  <si>
    <t>14*(0,03*1,8*1,8)</t>
  </si>
  <si>
    <t>14*(1,8*1,8)</t>
  </si>
  <si>
    <t>14*(0,7*(2*2+1,8*2)+0,15*(2*2+1,8*2)+0,1*(2*2+1,8*2))</t>
  </si>
  <si>
    <t>14*(1*2+3)</t>
  </si>
  <si>
    <t>IMPLANTAÇÃO</t>
  </si>
  <si>
    <t>QUANTIDADE DE IPÊ BRANCO</t>
  </si>
  <si>
    <t>QUANTIDADE DE PALMITEIRO</t>
  </si>
  <si>
    <t>**COMPOSIÇÃO BASEADA TABELA SINAPI, CÓDIGO 98510, JULHO/2019</t>
  </si>
  <si>
    <t>6*326,78   **CONFORME PROJETO ESTRUTURAL</t>
  </si>
  <si>
    <t xml:space="preserve">P Ó R T I CO   M E T Á L I C O </t>
  </si>
  <si>
    <t>[LASTRO]*1,05</t>
  </si>
  <si>
    <t>2,1-0,7-0,105-0,05*2</t>
  </si>
  <si>
    <t>[LASTRO]</t>
  </si>
  <si>
    <t>MOVIMENTO DE TERRA - SAPATA</t>
  </si>
  <si>
    <t>FUNDAÇÃO - SAPATA</t>
  </si>
  <si>
    <t>6*(1,34-0,45-0,04-0,05*1,28)</t>
  </si>
  <si>
    <t>6*1,28  **CONFORME PROJETO ESTRUTURAL</t>
  </si>
  <si>
    <t>6*0,45  **CONFORME PROJETO ESTRUTURAL</t>
  </si>
  <si>
    <t>6*3,20  **CONFORME PROJETO ESTRUTURAL</t>
  </si>
  <si>
    <t>LETRAS DE AÇO</t>
  </si>
  <si>
    <t>QUANTIDADE DE LETRAS EM "VILA DOS PALMITOS"</t>
  </si>
  <si>
    <t xml:space="preserve">I N S T A L A Ç Õ E S   H I D R O S S A N I T Á R I A S </t>
  </si>
  <si>
    <t>INSTALAÇÕES DE ÁGUA FRIA</t>
  </si>
  <si>
    <t>TUBULAÇÃO - PVC SOLDÁVEL MARROM</t>
  </si>
  <si>
    <t>CONEXÕES - PVC SOLDÁVEL MARROM</t>
  </si>
  <si>
    <t>REGISTROS E VÁLVULAS</t>
  </si>
  <si>
    <t>ADAPTADORES - PVC SOLDÁVEL MARROM</t>
  </si>
  <si>
    <t>LOUÇAS, METAIS E ACESSÓRIOS</t>
  </si>
  <si>
    <t>INSTALAÇÕES DE ESGOTAMENTO SANITÁRIO</t>
  </si>
  <si>
    <t>TUBULAÇÃO - PVC BRANCO - SÉRIE NORMAL - ESGOTO PREDIAL</t>
  </si>
  <si>
    <t>CONEXÕES - PVC BRANCO - SÉRIE NORMAL - ESGOTO PREDIAL</t>
  </si>
  <si>
    <t>ESTRUTURAS DE PASSAGEM/INSPEÇÃO</t>
  </si>
  <si>
    <t>BARRACAS (03 UNIDADES)</t>
  </si>
  <si>
    <t>6*15,98   **CONFORME PROJETO ESTRUTURAL</t>
  </si>
  <si>
    <t>CONSTRUÇÃO E REVITALIZAÇÃO DE PRAÇA PÚBLICA</t>
  </si>
  <si>
    <t>AV PRESIDENTE DUTRA, S/N, KM 264, SETOR INDUSTRIAL, SÃO PEDRO DA CIPA/MT</t>
  </si>
  <si>
    <t>ISSQN OK</t>
  </si>
  <si>
    <t>P R E V E N Ç Ã O   E   C O M B A T E   A   I N C Ê N D I O</t>
  </si>
  <si>
    <t>PREVENTIVOS DE INCÊNDIO</t>
  </si>
  <si>
    <t>[ÁREA TOTAL DE PISOS] = 79,183+79,623+132,161+153,159+159,47+78,406+78,4+129,696</t>
  </si>
  <si>
    <t>CONJUNTO SELETIVO 50 L (5 LIXEIRAS 1 SUPORTE) C/ ADESIVO</t>
  </si>
  <si>
    <t>MULTI-INFANTIL (5 FUNÇÕES)</t>
  </si>
  <si>
    <t>ZIOBER BRASIL</t>
  </si>
  <si>
    <t>JULIANA</t>
  </si>
  <si>
    <t>LIFE</t>
  </si>
  <si>
    <t>GISELE</t>
  </si>
  <si>
    <t xml:space="preserve">BRINQUEDO GANGORRA </t>
  </si>
  <si>
    <t>GINAST</t>
  </si>
  <si>
    <t>07.140.524/0001-27</t>
  </si>
  <si>
    <t>(19)3113-5400</t>
  </si>
  <si>
    <t>JEFFERSON</t>
  </si>
  <si>
    <t>TRYANON</t>
  </si>
  <si>
    <t>02.932.891/0001-40</t>
  </si>
  <si>
    <t>(19) 3016-4553</t>
  </si>
  <si>
    <t>BRINQUEDO GIRA GIRA</t>
  </si>
  <si>
    <t>BALANÇO DE 02 LUGARES</t>
  </si>
  <si>
    <t xml:space="preserve">P L A Y G R O U N D </t>
  </si>
  <si>
    <t>0,03*916,84</t>
  </si>
  <si>
    <t>COMPOSIÇÕES ELÉTRICA - BARRACAS (3 UNIDADES)</t>
  </si>
  <si>
    <t>I N S T A L A Ç Õ E S   E L É T R I C A S - B A R R A C A S  ( 3  U N I D A D E S )</t>
  </si>
  <si>
    <t xml:space="preserve">I N S T A L A Ç Õ E S   E L É T R I C A S - A L I M E N T A Ç Ã O   D A S   B A R R A C A S </t>
  </si>
  <si>
    <t>ALIMENTAÇÃO BARRACAS</t>
  </si>
  <si>
    <t>COMPOSIÇÕES ELÉTRICA - ALIMENTAÇÃO BARRACAS</t>
  </si>
  <si>
    <t>OOOOOOK</t>
  </si>
  <si>
    <t xml:space="preserve">** COMPOSIÇÃO BASEADA NO BOLETIM "ORSE" (JAN/17) "10089". </t>
  </si>
  <si>
    <t>CAIXA DE MEDIÇÃO AGRUPADA COM PROTEÇÃO , PARA 4 MEDIDORES</t>
  </si>
  <si>
    <t>OOOOOK</t>
  </si>
  <si>
    <t>PARANÁ</t>
  </si>
  <si>
    <t>08.139.615/0002-97</t>
  </si>
  <si>
    <t>(65) 3046-4501</t>
  </si>
  <si>
    <t>ADILSON</t>
  </si>
  <si>
    <t>**COMPOSIÇÃO DA MÃO DE OBRA BASEADA NO BOLETIM ORSE (NOV/2019) "9629"</t>
  </si>
  <si>
    <t>LUMINÁRIA TIPO SPOT DE LED DE EMBUTIR NO PISO  DE 9W</t>
  </si>
  <si>
    <t>ELETRO RASTRO</t>
  </si>
  <si>
    <t>85.014.793/0001-50</t>
  </si>
  <si>
    <t>41 3661 3130</t>
  </si>
  <si>
    <t>eletrorastro.com.br</t>
  </si>
  <si>
    <t>AMERICANAS</t>
  </si>
  <si>
    <t>3003-1084</t>
  </si>
  <si>
    <t>ILUMINIM</t>
  </si>
  <si>
    <t>23.429.903/0001-98</t>
  </si>
  <si>
    <t>(11)4210-0494</t>
  </si>
  <si>
    <t>iluminim.com.br</t>
  </si>
  <si>
    <t xml:space="preserve">I N S T A L A Ç Õ E S   E L É T R I C A S - I L U M I N A Ç Ã O   D A   P R A Ç A </t>
  </si>
  <si>
    <t>COMPOSIÇÕES ELÉTRICA</t>
  </si>
  <si>
    <t xml:space="preserve">P I N T U R A S  D O S   P I S O S  </t>
  </si>
  <si>
    <t>[PESO TOTAL DA ESTRUTURA]+[PESO DA PLACA METÁLICA DO TOTEM] = (1142,68+130,02)    *CONFORME PROJETO ESTRUTURAL</t>
  </si>
  <si>
    <t>[ÁREA DE PINTURA DA ESTRUTURA]+[ÁREA DE PINTURA DA PLACA DO TOTEM] = (48,785+11,072)   **CONFORME PROJETO ESTRUTURAL</t>
  </si>
  <si>
    <t>MUDA DE BROMÉLIA, H= *0,8* M</t>
  </si>
  <si>
    <t>VIVEIROS CUIABÁ</t>
  </si>
  <si>
    <t>PLANTIO DE PALMEIRA DAS CANÁRIAS COM ALTURA DE MUDA MAIOR QUE 2,00 M E MENOR OU IGUAL A 4,00 M</t>
  </si>
  <si>
    <t>MUDA DE PALMEIRA DAS CANÁRIAS, H= *3* M</t>
  </si>
  <si>
    <t>PLANTIO DE PALMEIRA FÊNIX COM ALTURA DE MUDA DE 2,00 M</t>
  </si>
  <si>
    <t>MUDA DE PALMEIRA FÊNIX, H= *2* M</t>
  </si>
  <si>
    <t>PLANTIO DE PALMEIRA JUSSARA OU EQUIVALENTE COM ALTURA DE MUDA MAIOR QUE 2,00 M E MENOR QUE 4,00 M</t>
  </si>
  <si>
    <t>MUDA DE PALMEIRA JUSSARA OU EQUIVALENTE, H= *2,5* M</t>
  </si>
  <si>
    <t>PLANTIO DE BROMÉLIA COM ALTURA DE MUDA MAIOR QUE 0,50 M E MENOR QUE 1,00 M</t>
  </si>
  <si>
    <t>QUANTIDADE DE TAMAREIRA DE JARDIM</t>
  </si>
  <si>
    <t>QUANTIDADE DE TAMAREIRA DAS CANÁRIAS</t>
  </si>
  <si>
    <t>DEPÓSITO PROVISÓRIO DE 3 X 2M</t>
  </si>
  <si>
    <t>2,2*(14,71+2*9,2+13,89+2*9,2+19,43+20,27)   **ENTORNO DAS BARRACAS - CONFORME PROJETO ARQUITETÔNICO (FOLHA 01)</t>
  </si>
  <si>
    <t>(65)3623-3451</t>
  </si>
  <si>
    <t>03.255.890/0001-70</t>
  </si>
  <si>
    <t>ARIANA</t>
  </si>
  <si>
    <t>LUCIANA</t>
  </si>
  <si>
    <t>MOVIMENTO DE TERRA</t>
  </si>
  <si>
    <t>FUNDAÇÃO</t>
  </si>
  <si>
    <t>IMPERMEABILIZAÇÃO</t>
  </si>
  <si>
    <t>14*(2+2+2+2)*0,45*0,4</t>
  </si>
  <si>
    <t>14*(2+2+2+2)*0,4</t>
  </si>
  <si>
    <t>20,16-2,24-8,96</t>
  </si>
  <si>
    <t>14*(2+2+2+2)*0,05*0,4</t>
  </si>
  <si>
    <t>14*(2+2+2+2)*0,2*0,4</t>
  </si>
  <si>
    <t>14*(2+2+2+2)*(0,2+0,3)</t>
  </si>
  <si>
    <t>ESTRUTURA</t>
  </si>
  <si>
    <t>COBERTURAS</t>
  </si>
  <si>
    <t>PISOS</t>
  </si>
  <si>
    <t>FORRO</t>
  </si>
  <si>
    <t>PINTURAS</t>
  </si>
  <si>
    <t>ACESSIBILIDADE</t>
  </si>
  <si>
    <t>ADMINISTRAÇÃO OBRA</t>
  </si>
  <si>
    <t>SERVIÇOS INICIAIS</t>
  </si>
  <si>
    <t>ALVENARIAS E VERGAS</t>
  </si>
  <si>
    <t>INSTALAÇÕES HIDROSSANITÁRIAS</t>
  </si>
  <si>
    <t>INSTALAÇÕES ELÉTRICAS - ALIMENTAÇÃO DAS BARRACAS</t>
  </si>
  <si>
    <t>INSTALAÇÕES ELÉTRICAS - BARRACAS (3UNIDADES)</t>
  </si>
  <si>
    <t>PREVENÇÃO E COMBATE A INCÊNDIO</t>
  </si>
  <si>
    <t>SERVIÇOS COMPLEMENTARES</t>
  </si>
  <si>
    <t>PÓRTICO METÁLICO</t>
  </si>
  <si>
    <t>PERGOLADOS DOS BANCOS (2UNIDADES)</t>
  </si>
  <si>
    <t>EMBASAMENTO - BANCOS COM JARDIM (14UNIDADES)</t>
  </si>
  <si>
    <t>EMBASAMENTO - BANCOS COM PERGOLADO (2UNIDADES)</t>
  </si>
  <si>
    <t>BANCOS COM JARDIM (14UNIDADES)</t>
  </si>
  <si>
    <t>BANCOS COM PERGOLADO (2UNIDADES)</t>
  </si>
  <si>
    <t>INSTALAÇÕES ELÉTRICAS - ILUMINAÇÃO DA PRAÇA</t>
  </si>
  <si>
    <t>PINTURAS DOS PISOS</t>
  </si>
  <si>
    <t>URBANIZAÇÃO E SERVIÇOS EXTERNOS</t>
  </si>
  <si>
    <t>MÊS 1</t>
  </si>
  <si>
    <t>MÊS 2</t>
  </si>
  <si>
    <t>MÊS 3</t>
  </si>
  <si>
    <t>MÊS 4</t>
  </si>
  <si>
    <t>MÊS 5</t>
  </si>
  <si>
    <t>ELETRO ATIVA</t>
  </si>
  <si>
    <t>(65) 3052-1717</t>
  </si>
  <si>
    <t>61.108.170/0002-80</t>
  </si>
  <si>
    <t>BARRACAS</t>
  </si>
  <si>
    <t>CONFORME PROJETO</t>
  </si>
  <si>
    <t>P E R G O L A D O S   D O S   B A N C O S  ( 6 U N I D A D E S )</t>
  </si>
  <si>
    <t>6*(1,2+2,6+6,4+2,6+1,2+1,3+4,2+1,3)*0,45*0,4</t>
  </si>
  <si>
    <t>6*(1,2+2,6+6,4+2,6+1,2+1,3+4,2+1,3)*0,4</t>
  </si>
  <si>
    <t>6*(1,2+2,6+6,4+2,6+1,2+1,3+4,2+1,3)*0,05*0,4</t>
  </si>
  <si>
    <t>6*(1,2+2,6+6,4+2,6+1,2+1,3+4,2+1,3)*0,2*0,4</t>
  </si>
  <si>
    <t>6*(1,2+2,6+6,4+2,6+1,2+1,3+4,2+1,3)*(0,2+0,3)</t>
  </si>
  <si>
    <t>22,46-2,49-9,98</t>
  </si>
  <si>
    <t>E M B A S A M E N T O   -   B A N C O S   C O M   J A R D I M    ( 1 4  U N I D A D E S )</t>
  </si>
  <si>
    <t>E M B A S A M E N T O  -  B A N C O S   C O M   P E R G O L A D O   ( 6  U N I D A D E S )</t>
  </si>
  <si>
    <t>CONTRAMARCO DE AÇO, FIXAÇÃO COM ARGAMASSA - FORNECIMENTO E INSTALAÇÃO. AF_12/2019</t>
  </si>
  <si>
    <t>JANELA DE ALUMÍNIO TIPO MAXIM-AR, COM VIDROS, BATENTE E FERRAGENS. EXCLUSIVE ALIZAR, ACABAMENTO E CONTRAMARCO. FORNECIMENTO E INSTALAÇÃO. AF_12/2019</t>
  </si>
  <si>
    <t>LUMINÁRIA TIPO SPOT, DE SOBREPOR, COM 1 LÂMPADA FLUORESCENTE DE 15 W, SEM REATOR - FORNECIMENTO E INSTALAÇÃO. AF_02/2020</t>
  </si>
  <si>
    <t>LUMINÁRIA DE EMERGÊNCIA, COM 30 LÂMPADAS LED DE 2 W, SEM REATOR - FORNECIMENTO E INSTALAÇÃO. AF_02/2020</t>
  </si>
  <si>
    <t>LÂMPADA FLUORESCENTE ESPIRAL BRANCA 45 W, BASE E27 - FORNECIMENTO E INSTALAÇÃO. AF_02/2020</t>
  </si>
  <si>
    <t>LUMINÁRIA ARANDELA TIPO TARTARUGA, COM GRADE, DE SOBREPOR, COM 1 LÂMPADA FLUORESCENTE DE 15 W, SEM REATOR - FORNECIMENTO E INSTALAÇÃO. AF_02/2020</t>
  </si>
  <si>
    <t>TORNEIRA CROMADA LONGA, DE PAREDE, 1/2 OU 3/4, PARA PIA DE COZINHA, PADRÃO POPULAR - FORNECIMENTO E INSTALAÇÃO. AF_01/2020</t>
  </si>
  <si>
    <t>CUBA DE EMBUTIR DE AÇO INOXIDÁVEL MÉDIA, INCLUSO VÁLVULA TIPO AMERICANA E SIFÃO TIPO GARRAFA EM METAL CROMADO - FORNECIMENTO E INSTALAÇÃO. AF_01/2020</t>
  </si>
  <si>
    <t>SUPORTE MÃO FRANCESA EM ACO, ABAS IGUAIS 40 CM, CAPACIDADE MINIMA 70 KG, BRANCO - FORNECIMENTO E INSTALAÇÃO. AF_01/2020</t>
  </si>
  <si>
    <t>PINTURA COM TINTA ALQUÍDICA DE ACABAMENTO (ESMALTE SINTÉTICO FOSCO) PULVERIZADA SOBRE SUPERFÍCIES METÁLICAS (EXCETO PERFIL) EXECUTADO EM OBRA (POR DEMÃO). AF_01/2020</t>
  </si>
  <si>
    <t>!EM PROCESSO DE DESATIVACAO!MASSA ACRILICA PARA PAREDES INTERIOR/EXTERIOR</t>
  </si>
  <si>
    <t>ADITIVO SUPERPLASTIFICANTE DE PEGA NORMAL PARA CONCRETO, LIQUIDO E ISENTO DE CLORETOS</t>
  </si>
  <si>
    <t>ARAME RECOZIDO 16 BWG, D = 1,60 MM (0,016 KG/M) OU 18 BWG, D = 1,25 MM (0,01 KG/M)</t>
  </si>
  <si>
    <t>TELA DE ACO SOLDADA NERVURADA, CA-60, Q-196, (3,11 KG/M2), DIAMETRO DO FIO = 5,0 MM, LARGURA = 2,45 M, ESPACAMENTO DA MALHA = 10 X 10 CM</t>
  </si>
  <si>
    <t>**COMPOSIÇÃO DA MÃO DE OBRA BASEADA NO BOLETIM SINAPI 74209/001 - JANEIRO/2020</t>
  </si>
  <si>
    <t>**COMPOSIÇÃO DA MÃO DE OBRA BASEADA NO BOLETIM SINAPI 68053 - JANEIRO/2020</t>
  </si>
  <si>
    <t>**COMPOSIÇÃO DA MÃO DE OBRA BASEADA NO BOLETIM SINAPI 74106/001 - JANEIRO/2020</t>
  </si>
  <si>
    <t>JANELAS EM ALUMÍNIO</t>
  </si>
  <si>
    <t>CONTRAMARCO</t>
  </si>
  <si>
    <t>**COMPOSIÇÃO BASEADA NA TABELA ORSE (FEVEREIRO/2020) - CÓDIGO 01857</t>
  </si>
  <si>
    <t>PORTA DE ENROLAR MANUAL COMPLETA, ARTICULADA RAIADA LARGA, EM ACO GALVANIZADO NATURAL, CHAPA NUMERO 24</t>
  </si>
  <si>
    <t>3*2*(2*1,43+2*0,53)</t>
  </si>
  <si>
    <t>31,5*2 - ÁREA DAS PORTAS DE ENROLAR X 2 LADOS</t>
  </si>
  <si>
    <t>COMP. AUX 01</t>
  </si>
  <si>
    <t>**COMPOSIÇÃO DA MÃO DE OBRA BASEADA NO BOLETIM SINAPI 74157/004 - JANEIRO/2020</t>
  </si>
  <si>
    <t>4HR*4DIAS*4SEMANAS*5MESES</t>
  </si>
  <si>
    <t>1HR*3DIAS*4SEMANAS*5MESES</t>
  </si>
  <si>
    <t>Ref.: Tabela de Serviços
SINAPI (MARÇO/2020)                                                          
e/ou composições PiniTCPO</t>
  </si>
  <si>
    <t>6*(0,7*(2*2,4+6,4+4,2+1,1*2+1,2*2))</t>
  </si>
  <si>
    <t>6*((1,2*1*2+6,2*1,2)*0,55)</t>
  </si>
  <si>
    <t>6*(0,03*(1,2*1*2+6,2*1,2))</t>
  </si>
  <si>
    <t>6*(1,2*1*2+6,2*1,2)</t>
  </si>
  <si>
    <t>6*(0,7*(2*2,4+6,4+4,2+1,1*2+1,2*2)+0,15*(2*2,4+6,4+4,2+1,1*2+1,2*2)+0,1*(2*2,4+6,4+4,2+1,1*2+1,2*2))</t>
  </si>
  <si>
    <t>6*(1,2*2+3)</t>
  </si>
  <si>
    <t>B A N C O S   C O M   P E R G O L A D O   ( 6  U N I D A D E S )</t>
  </si>
  <si>
    <t>PISO TIPO MADEIRA - CONFORME QUADRO DE CALÇADA/PISO DO PROJ. ARQ. FOLHA 04</t>
  </si>
  <si>
    <t>84,57+153,15 (CONFORME QUADRO DE CALÇADA/PISO DO PROJ. ARQ. FOLHA 04)</t>
  </si>
  <si>
    <t>91,78+100,74+75,46+74,48 (CONFORME QUADRO DE CALÇADA/PISO DO PROJ. ARQ. FOLHA 04)</t>
  </si>
  <si>
    <t>(15,56*2+5,3*2)+(5,3*2+7*2)</t>
  </si>
  <si>
    <t>B A N C O S   C O M   J A R D I M  ( B A N C O S   0 1  -  1 4  U N I D A D E S )</t>
  </si>
  <si>
    <t>14*(62,04)   *CONFORME TABELA RESUMO (BANCO 01) PROJETO ESTRUTURAL METÁLICO DO BANCO</t>
  </si>
  <si>
    <t>6*(63,48)    *CONFORME TABELA RESUMO DO PROJETO ESTRUTURAL METÁLICO DO BANCO 02</t>
  </si>
  <si>
    <t>5,04*3  *CONFORME PROJETO ESTRUTURAL DO BOX</t>
  </si>
  <si>
    <t>2,76*3   *CONFORME PROJETO ESTRUTURAL DO BOX</t>
  </si>
  <si>
    <t>((18,8*0,3*0,3)*3)</t>
  </si>
  <si>
    <t>[ESCAVAÇÃO]-[CONCRETO]</t>
  </si>
  <si>
    <t>(18,80*0,15*3)</t>
  </si>
  <si>
    <t>2,02*3   *CONFORME PROJETO ESTRUTURAL DO BOX</t>
  </si>
  <si>
    <t>7,20*3    *CONFORME PROJETO ESTRUTURAL DO BOX</t>
  </si>
  <si>
    <t>39,70*3    *CONFORME PROJETO ESTRUTURAL DO BOX</t>
  </si>
  <si>
    <t>(0,93*3)    *CONFORME PROJETO ESTRUTURAL DO BOX</t>
  </si>
  <si>
    <t>15,45*3   *CONFORME PROJETO ESTRUTURAL DO BOX</t>
  </si>
  <si>
    <t>36,9*3    *CONFORME PROJETO ESTRUTURAL DO BOX</t>
  </si>
  <si>
    <t>16,70*3    *CONFORME PROJETO ESTRUTURAL DO BOX</t>
  </si>
  <si>
    <t>1,58*3    *CONFORME PROJETO ESTRUTURAL DO BOX</t>
  </si>
  <si>
    <t>26,40*3    *CONFORME PROJETO ESTRUTURAL DO BOX</t>
  </si>
  <si>
    <t>56,70*3    *CONFORME PROJETO ESTRUTURAL DO BOX</t>
  </si>
  <si>
    <t>25,70*3    *CONFORME PROJETO ESTRUTURAL DO BOX</t>
  </si>
  <si>
    <t>(0,99*3)    *CONFORME PROJETO ESTRUTURAL DO BOX</t>
  </si>
  <si>
    <t>(19,8*3)    *CONFORME PROJETO ESTRUTURAL DO BOX</t>
  </si>
  <si>
    <t>34,80*3    *CONFORME PROJETO ESTRUTURAL DO BOX</t>
  </si>
  <si>
    <t>22,10*3    *CONFORME PROJETO ESTRUTURAL DO BOX</t>
  </si>
  <si>
    <t>57,20*3    *CONFORME PROJETO ESTRUTURAL DO BOX</t>
  </si>
  <si>
    <t>(33,4*3)    *CONFORME PROJETO ESTRUTURAL DO BOX</t>
  </si>
  <si>
    <t>91,78+100,74+84,57+153,15+443,15+75,46+74,48+129,69 (CONFORME QUADRO DE CALÇADA/PISO - PROJ. ARQ. FOLHA 04)</t>
  </si>
  <si>
    <t>0,07*(91,78+100,74+443,15+75,46+74,48)   *ESPESSURA DE 7 CM DE CONCRETO; ÁREAS CONFORME QUADRO DE CALÇADA/PISO - PROJ. ARQ. FOLHA 04 - referentes aos caminhos em blocos de concreto, piso de playground e calçada em torno dos boxes novos, não incluindo calçada indicada como existente na folha 02 do projeto arquitetônico</t>
  </si>
  <si>
    <t>4.0</t>
  </si>
  <si>
    <t>5.0</t>
  </si>
  <si>
    <t>6.0</t>
  </si>
  <si>
    <t>7.0</t>
  </si>
  <si>
    <t>8.0</t>
  </si>
  <si>
    <t>9.0</t>
  </si>
  <si>
    <t>10.0</t>
  </si>
  <si>
    <t>11.0</t>
  </si>
  <si>
    <t>12.0</t>
  </si>
  <si>
    <t>13.0</t>
  </si>
  <si>
    <t>14.0</t>
  </si>
  <si>
    <t>15.0</t>
  </si>
  <si>
    <t>16.0</t>
  </si>
  <si>
    <t>17.0</t>
  </si>
  <si>
    <t>18.0</t>
  </si>
  <si>
    <t>19.0</t>
  </si>
  <si>
    <t>20.0</t>
  </si>
  <si>
    <t>21.0</t>
  </si>
  <si>
    <t>22.0</t>
  </si>
  <si>
    <t>23.0</t>
  </si>
  <si>
    <t>24.0</t>
  </si>
  <si>
    <t>25.0</t>
  </si>
  <si>
    <t>26.0</t>
  </si>
  <si>
    <t>27.0</t>
  </si>
  <si>
    <t>28.0</t>
  </si>
  <si>
    <t>29.0</t>
  </si>
  <si>
    <t>30.0</t>
  </si>
  <si>
    <t>31.0</t>
  </si>
  <si>
    <t>MESTRE DE OBRAS COM ENCARGOS COMPLEMENTARES: 4HR*4DIAS*4SEMANAS*5MESES ENGENHEIRO CIVIL DE OBRA JUNIOR COM ENCARGOS COMPLEMENTARES: 1HR*3DIAS*4SEMANAS*5MESES</t>
  </si>
  <si>
    <t>2.2</t>
  </si>
  <si>
    <t>2.3</t>
  </si>
  <si>
    <t>2.4</t>
  </si>
  <si>
    <t>3.5</t>
  </si>
  <si>
    <t>3.6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</si>
  <si>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</si>
  <si>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</si>
  <si>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</si>
  <si>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</si>
  <si>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</si>
  <si>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</si>
  <si>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</si>
  <si>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</si>
  <si>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</si>
  <si>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</si>
  <si>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</si>
  <si>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</si>
  <si>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</si>
  <si>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</si>
  <si>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</si>
  <si>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</si>
  <si>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</si>
  <si>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</si>
  <si>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</si>
  <si>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</si>
  <si>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</si>
  <si>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6.1</t>
  </si>
  <si>
    <t>7.1</t>
  </si>
  <si>
    <t>7.2</t>
  </si>
  <si>
    <t>7.3</t>
  </si>
  <si>
    <t>7.4</t>
  </si>
  <si>
    <t>8.1</t>
  </si>
  <si>
    <t>8.2</t>
  </si>
  <si>
    <t>8.3</t>
  </si>
  <si>
    <t>9.1</t>
  </si>
  <si>
    <t>9.2</t>
  </si>
  <si>
    <t>9.3</t>
  </si>
  <si>
    <t>9.4</t>
  </si>
  <si>
    <t>9.5</t>
  </si>
  <si>
    <t>10.1</t>
  </si>
  <si>
    <t>10.2</t>
  </si>
  <si>
    <t>10.3</t>
  </si>
  <si>
    <t>10.4</t>
  </si>
  <si>
    <t>10.5</t>
  </si>
  <si>
    <t>10.6</t>
  </si>
  <si>
    <t>11.1</t>
  </si>
  <si>
    <t>11.2</t>
  </si>
  <si>
    <t>11.3</t>
  </si>
  <si>
    <t>11.4</t>
  </si>
  <si>
    <t>12.1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</si>
  <si>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</si>
  <si>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</si>
  <si>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</si>
  <si>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</si>
  <si>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</si>
  <si>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</si>
  <si>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</si>
  <si>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</si>
  <si>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</si>
  <si>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</si>
  <si>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</si>
  <si>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</si>
  <si>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</si>
  <si>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</si>
  <si>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</si>
  <si>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</si>
  <si>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</si>
  <si>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</si>
  <si>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</si>
  <si>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14.1</t>
  </si>
  <si>
    <t>14.2</t>
  </si>
  <si>
    <t>14.3</t>
  </si>
  <si>
    <t>14.4</t>
  </si>
  <si>
    <t>14.5</t>
  </si>
  <si>
    <t>14.6</t>
  </si>
  <si>
    <t>14.7</t>
  </si>
  <si>
    <t>14.8</t>
  </si>
  <si>
    <t>FORNECIMENTO E INSTALAÇÃO DE DISPOSITIVO DPS CLASSE II, 1 POLO, TENSAO MAXIMA DE 175 V, CORRENTE MAXIMA DE *45* KA (TIPO AC)</t>
  </si>
  <si>
    <t>14.9</t>
  </si>
  <si>
    <t>14.10</t>
  </si>
  <si>
    <t>FORNECIMENTO E INSTALAÇÃO DE CAIXA DE MEDIÇÃO AGRUPADA COM PROTEÇÃO , PARA 4 MEDIDORES</t>
  </si>
  <si>
    <t>14.11</t>
  </si>
  <si>
    <t>14.12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</si>
  <si>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</si>
  <si>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</si>
  <si>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</si>
  <si>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</si>
  <si>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</si>
  <si>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</si>
  <si>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</si>
  <si>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</si>
  <si>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</si>
  <si>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</si>
  <si>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</si>
  <si>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</si>
  <si>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</si>
  <si>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</si>
  <si>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</si>
  <si>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</si>
  <si>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</si>
  <si>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</si>
  <si>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</si>
  <si>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</si>
  <si>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</si>
  <si>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</si>
  <si>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</si>
  <si>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</si>
  <si>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</si>
  <si>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FORNECIMENTO E INSTALAÇÃO DE LUMINARIA LED REFLETOR RETANGULAR BIVOLT, LUZ BRANCA, 30 W</t>
  </si>
  <si>
    <t>15.26</t>
  </si>
  <si>
    <t>16.1</t>
  </si>
  <si>
    <t>16.2</t>
  </si>
  <si>
    <t>FORNECIMENTO E INSTALAÇÃO DE PLACA DE SINALIZACAO DE SEGURANCA CONTRA INCENDIO, FOTOLUMINESCENTE, QUADRADA, *14 X 14* CM, EM PVC *2* MM ANTI-CHAMAS (SIMBOLOS, CORES E PICTOGRAMAS CONFORME NBR 13434)</t>
  </si>
  <si>
    <t>16.3</t>
  </si>
  <si>
    <t>16.4</t>
  </si>
  <si>
    <t>FORNECIMENTO E INSTALAÇÃO DE PLACA DE SINALIZACAO DE SEGURANCA CONTRA INCENDIO, FOTOLUMINESCENTE, RETANGULAR, *13 X 26* CM, EM PVC *2* MM ANTI-CHAMAS (SIMBOLOS, CORES E PICTOGRAMAS CONFORME NBR 13434)</t>
  </si>
  <si>
    <t>16.5</t>
  </si>
  <si>
    <t>17.1</t>
  </si>
  <si>
    <t>17.2</t>
  </si>
  <si>
    <t>17.3</t>
  </si>
  <si>
    <t>17.4</t>
  </si>
  <si>
    <t>17.5</t>
  </si>
  <si>
    <t>18.1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</si>
  <si>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</si>
  <si>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</si>
  <si>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</si>
  <si>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</si>
  <si>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</si>
  <si>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</si>
  <si>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</si>
  <si>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</si>
  <si>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</si>
  <si>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19.10</t>
  </si>
  <si>
    <t>19.11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</si>
  <si>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</si>
  <si>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</si>
  <si>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</si>
  <si>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</si>
  <si>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</si>
  <si>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</si>
  <si>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</si>
  <si>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</si>
  <si>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</si>
  <si>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</si>
  <si>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21.1</t>
  </si>
  <si>
    <t>21.2</t>
  </si>
  <si>
    <t>21.3</t>
  </si>
  <si>
    <t>21.4</t>
  </si>
  <si>
    <t>21.5</t>
  </si>
  <si>
    <t>21.6</t>
  </si>
  <si>
    <t>21.7</t>
  </si>
  <si>
    <t>22.1</t>
  </si>
  <si>
    <t>22.2</t>
  </si>
  <si>
    <t>22.3</t>
  </si>
  <si>
    <t>22.4</t>
  </si>
  <si>
    <t>22.5</t>
  </si>
  <si>
    <t>22.6</t>
  </si>
  <si>
    <t>22.7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</si>
  <si>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</si>
  <si>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</si>
  <si>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</si>
  <si>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</si>
  <si>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</si>
  <si>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</si>
  <si>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</si>
  <si>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</si>
  <si>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</si>
  <si>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</si>
  <si>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</si>
  <si>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24.1</t>
  </si>
  <si>
    <t>24.2</t>
  </si>
  <si>
    <t>24.3</t>
  </si>
  <si>
    <t>24.4</t>
  </si>
  <si>
    <t>24.5</t>
  </si>
  <si>
    <t>24.6</t>
  </si>
  <si>
    <t>24.7</t>
  </si>
  <si>
    <t>24.8</t>
  </si>
  <si>
    <t>24.9</t>
  </si>
  <si>
    <t>24.10</t>
  </si>
  <si>
    <t>24.11</t>
  </si>
  <si>
    <t>25.1</t>
  </si>
  <si>
    <t>25.2</t>
  </si>
  <si>
    <t>25.3</t>
  </si>
  <si>
    <t>25.4</t>
  </si>
  <si>
    <t>25.5</t>
  </si>
  <si>
    <t>26.1</t>
  </si>
  <si>
    <t>26.2</t>
  </si>
  <si>
    <t>26.3</t>
  </si>
  <si>
    <t>26.4</t>
  </si>
  <si>
    <t>26.5</t>
  </si>
  <si>
    <t>26.6</t>
  </si>
  <si>
    <t>26.7</t>
  </si>
  <si>
    <t>26.8</t>
  </si>
  <si>
    <t>26.9</t>
  </si>
  <si>
    <t>26.10</t>
  </si>
  <si>
    <t>26.11</t>
  </si>
  <si>
    <t>26.12</t>
  </si>
  <si>
    <t>26.13</t>
  </si>
  <si>
    <t>26.14</t>
  </si>
  <si>
    <t>26.15</t>
  </si>
  <si>
    <t>26.16</t>
  </si>
  <si>
    <t>26.17</t>
  </si>
  <si>
    <t>26.18</t>
  </si>
  <si>
    <t>26.19</t>
  </si>
  <si>
    <t>26.20</t>
  </si>
  <si>
    <t>FORNECIMENTO E INSTALAÇÃO DE LUMINÁRIA TIPO SPOT DE LED DE EMBUTIR NO PISO  DE 9W</t>
  </si>
  <si>
    <t>27.1</t>
  </si>
  <si>
    <t>28.1</t>
  </si>
  <si>
    <t>28.2</t>
  </si>
  <si>
    <t>28.3</t>
  </si>
  <si>
    <t>28.4</t>
  </si>
  <si>
    <t>28.5</t>
  </si>
  <si>
    <t>28.6</t>
  </si>
  <si>
    <t>28.7</t>
  </si>
  <si>
    <t>29.1</t>
  </si>
  <si>
    <t>30.1</t>
  </si>
  <si>
    <t>30.2</t>
  </si>
  <si>
    <t>30.3</t>
  </si>
  <si>
    <t>30.4</t>
  </si>
  <si>
    <t>31.1</t>
  </si>
  <si>
    <t>31.2</t>
  </si>
  <si>
    <t>FORNECIMENTO E INSTALAÇÃO DE MARTELO COM SUPORTE C/ CORRENTE ILUMAC 2070</t>
  </si>
  <si>
    <t>FORNECIMENTO E INSTALAÇÃO DE CENTRAL DE ALARME ENDERECAVEL 80 END.</t>
  </si>
  <si>
    <t>FORNECIMENTO E INSTALAÇÃO DE BARRA ANTIPANICO DUPLA, PARA PORTA DE VIDRO, COR CINZA</t>
  </si>
  <si>
    <t>FORNECIMENTO E INSTALAÇÃO DE BARRA ANTIPANICO SIMPLES, PARA PORTA DE VIDRO, COR CINZA</t>
  </si>
  <si>
    <t>FORNECIMENTO E INSTALAÇÃO DE FITA METALICA PERFURADA, L = *18* MM, ROLO DE 30 M, CARGA RECOMENDADA = *30* KGF</t>
  </si>
  <si>
    <t>FORNECIMENTO E INSTALAÇÃO DE BUCHA DE NYLON, DIAMETRO DO FURO 8 MM, COMPRIMENTO 40 MM, COM PARAFUSO DE ROSCA SOBERBA, CABECA CHATA, FENDA SIMPLES, 4,8 X 50 MM</t>
  </si>
  <si>
    <t>FORNECIMENTO E INSTALAÇÃO DE ABRACADEIRA EM ACO PARA AMARRACAO DE ELETRODUTOS, TIPO D, COM 1/2" E PARAFUSO DE FIXACAO</t>
  </si>
  <si>
    <t>FORNECIMENTO E INSTALAÇÃO DE BOMBA P/ COMBATE A INCENDIO TRIFASICA VERMELHA 3,0 CV THEBE</t>
  </si>
  <si>
    <t>FORNECIMENTO E INSTALAÇÃO DE BOMBA P/ COMBATE A INCENDIO TRIFASICA VERMELHA 4,0 CV THEBE</t>
  </si>
  <si>
    <t>FORNECIMENTO E INSTALAÇÃO DE BOMBA P/ COMBATE A INCENDIO TRIFASICA VERMELHA 5,0 CV THEBE</t>
  </si>
  <si>
    <t>FORNECIMENTO E INSTALAÇÃO DE BOMBA P/ COMBATE A INCENDIO TRIFASICA VERMELHA 6,0 CV THEBE</t>
  </si>
  <si>
    <t>FORNECIMENTO E INSTALAÇÃO DE BOMBA P/ COMBATE A INCENDIO TRIFASICA VERMELHA 7.5 CV THEBE</t>
  </si>
  <si>
    <t>FORNECIMENTO E INSTALAÇÃO DE BOMBA P/ COMBATE A INCENDIO TRIFASICA VERMELHA 10 CV THEBE</t>
  </si>
  <si>
    <t>FORNECIMENTO E INSTALAÇÃO DE CHAVE DE PARTIDA DIRETA TRIFASICA, COM CAIXA TERMOPLASTICA, COM FUSIVEL DE 25 A, PARA MOTOR COM POTENCIA DE 7,5 CV E TENSAO DE 380 V</t>
  </si>
  <si>
    <t>FORNECIMENTO E INSTALAÇÃO DE CHAVE DE PARTIDA DIRETA TRIFASICA, COM CAIXA TERMOPLASTICA, COM FUSIVEL DE 35 A, PARA MOTOR COM POTENCIA DE 5 CV E TENSAO DE 220 V</t>
  </si>
  <si>
    <t>FORNECIMENTO E INSTALAÇÃO DE CHAVE DE PARTIDA MOTOR 10CV</t>
  </si>
  <si>
    <t>FORNECIMENTO E INSTALAÇÃO DE EXTINTOR PORTÁTIL PÓ QUIMICO 8KG</t>
  </si>
  <si>
    <t>FORNECIMENTO E INSTALAÇÃO DE EXTINTOR PORTÁTIL ESPUMA MECÂNICA 10L</t>
  </si>
  <si>
    <t>FORNECIMENTO E INSTALAÇÃO DE EXTINTOR SOBRE RODAS DE ESPUMA MECÂNICA 50L</t>
  </si>
  <si>
    <t>FORNECIMENTO E INSTALAÇÃO DE VERGALHAO ZINCADO ROSCA TOTAL, 1/4 " (6,3 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</si>
</sst>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&quot;R$&quot;* #,##0.00_-;\-&quot;R$&quot;* #,##0.00_-;_-&quot;R$&quot;* &quot;-&quot;??_-;_-@_-"/>
    <numFmt numFmtId="164" formatCode="_-&quot;R$&quot;\ * #,##0.00_-;\-&quot;R$&quot;\ * #,##0.00_-;_-&quot;R$&quot;\ * &quot;-&quot;??_-;_-@_-"/>
    <numFmt numFmtId="165" formatCode="&quot;R$&quot;#,##0.00_);[Red]\(&quot;R$&quot;#,##0.00\)"/>
    <numFmt numFmtId="166" formatCode="_(&quot;R$&quot;* #,##0.00_);_(&quot;R$&quot;* \(#,##0.00\);_(&quot;R$&quot;* &quot;-&quot;??_);_(@_)"/>
    <numFmt numFmtId="167" formatCode="_(* #,##0.00_);_(* \(#,##0.00\);_(* &quot;-&quot;??_);_(@_)"/>
    <numFmt numFmtId="168" formatCode="_(&quot;R$ &quot;* #,##0.00_);_(&quot;R$ &quot;* \(#,##0.00\);_(&quot;R$ &quot;* &quot;-&quot;??_);_(@_)"/>
    <numFmt numFmtId="169" formatCode="0.000"/>
    <numFmt numFmtId="170" formatCode="0.0000"/>
    <numFmt numFmtId="171" formatCode="0.0000000"/>
    <numFmt numFmtId="172" formatCode="_-* #,##0.00\ _€_-;\-* #,##0.00\ _€_-;_-* &quot;-&quot;??\ _€_-;_-@_-"/>
    <numFmt numFmtId="173" formatCode="#\,##0.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\$#."/>
    <numFmt numFmtId="177" formatCode="#,##0.00&quot; &quot;;&quot; (&quot;#,##0.00&quot;)&quot;;&quot; -&quot;#&quot; &quot;;@&quot; &quot;"/>
    <numFmt numFmtId="178" formatCode="#,##0.00&quot; &quot;;&quot;-&quot;#,##0.00&quot; &quot;;&quot; -&quot;#&quot; &quot;;@&quot; &quot;"/>
    <numFmt numFmtId="179" formatCode="#.00"/>
    <numFmt numFmtId="180" formatCode="0.00_)"/>
    <numFmt numFmtId="181" formatCode="%#.00"/>
    <numFmt numFmtId="182" formatCode="#\,##0.00"/>
    <numFmt numFmtId="183" formatCode="[$R$-416]&quot; &quot;#,##0.00;[Red]&quot;-&quot;[$R$-416]&quot; &quot;#,##0.00"/>
    <numFmt numFmtId="184" formatCode="#,"/>
    <numFmt numFmtId="185" formatCode="_(* #,##0_);_(* \(#,##0\);_(* &quot;-&quot;_);_(@_)"/>
    <numFmt numFmtId="186" formatCode="_([$€-2]* #,##0.00_);_([$€-2]* \(#,##0.00\);_([$€-2]* &quot;-&quot;??_)"/>
    <numFmt numFmtId="187" formatCode="&quot;Verdadeiro&quot;;&quot;Verdadeiro&quot;;&quot;Falso&quot;"/>
    <numFmt numFmtId="188" formatCode="[$€]#,##0.00_);[Red]\([$€]#,##0.00\)"/>
    <numFmt numFmtId="189" formatCode="#,##0.000_);\(#,##0.000\)"/>
    <numFmt numFmtId="190" formatCode="[$R$ -416]#,##0.00"/>
    <numFmt numFmtId="191" formatCode="&quot;R$&quot;\ #,##0.00"/>
    <numFmt numFmtId="192" formatCode="_(* #,##0.0000000000_);_(* \(#,##0.0000000000\);_(* &quot;-&quot;??_);_(@_)"/>
    <numFmt numFmtId="193" formatCode="&quot;R$ &quot;#,##0.00"/>
    <numFmt numFmtId="194" formatCode="&quot;R$ &quot;#,##0.000"/>
    <numFmt numFmtId="195" formatCode="0.0%"/>
    <numFmt numFmtId="196" formatCode="_(* #,##0.00_);_(* \(#,##0.00\);_(* \-??_);_(@_)"/>
    <numFmt numFmtId="197" formatCode="_-&quot;$&quot;\ * #,##0.00_-;\-&quot;$&quot;\ * #,##0.00_-;_-&quot;$&quot;\ * &quot;-&quot;??_-;_-@_-"/>
    <numFmt numFmtId="198" formatCode="&quot;R$&quot;#,##0.00"/>
    <numFmt numFmtId="199" formatCode="0.0"/>
    <numFmt numFmtId="200" formatCode="_-[$R$-416]\ * #,##0.00_-;\-[$R$-416]\ * #,##0.00_-;_-[$R$-416]\ * &quot;-&quot;??_-;_-@_-"/>
    <numFmt numFmtId="201" formatCode="#,###\ &quot;dias&quot;"/>
    <numFmt numFmtId="202" formatCode="#,##0.0000"/>
  </numFmts>
  <fonts count="1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10"/>
      <name val="Geneva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3"/>
      <name val="Arial"/>
      <family val="2"/>
    </font>
    <font>
      <b/>
      <sz val="21.5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30"/>
      <name val="Arial"/>
      <family val="2"/>
    </font>
    <font>
      <b/>
      <sz val="30"/>
      <color rgb="FFFF0000"/>
      <name val="Arial"/>
      <family val="2"/>
    </font>
    <font>
      <b/>
      <sz val="30"/>
      <name val="Arial"/>
      <family val="2"/>
    </font>
    <font>
      <b/>
      <sz val="9"/>
      <name val="Arial"/>
      <family val="2"/>
    </font>
    <font>
      <b/>
      <sz val="3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b/>
      <sz val="1"/>
      <name val="Arial"/>
      <family val="2"/>
    </font>
    <font>
      <b/>
      <sz val="14"/>
      <color theme="0"/>
      <name val="Arial"/>
      <family val="2"/>
    </font>
    <font>
      <sz val="48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1.5"/>
      <name val="Arial"/>
      <family val="2"/>
    </font>
    <font>
      <sz val="1.5"/>
      <color theme="1"/>
      <name val="Calibri"/>
      <family val="2"/>
      <scheme val="minor"/>
    </font>
    <font>
      <sz val="12"/>
      <color indexed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</font>
    <font>
      <sz val="10"/>
      <color rgb="FF000000"/>
      <name val="Arial1"/>
    </font>
    <font>
      <sz val="1"/>
      <color indexed="8"/>
      <name val="Courier"/>
      <family val="3"/>
    </font>
    <font>
      <sz val="11"/>
      <color rgb="FF000000"/>
      <name val="Calibri"/>
      <family val="2"/>
    </font>
    <font>
      <u/>
      <sz val="6"/>
      <color indexed="36"/>
      <name val="MS Sans Serif"/>
      <family val="2"/>
    </font>
    <font>
      <b/>
      <i/>
      <sz val="16"/>
      <color rgb="FF000000"/>
      <name val="Arial"/>
      <family val="2"/>
    </font>
    <font>
      <u/>
      <sz val="11"/>
      <color indexed="12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sz val="11"/>
      <color rgb="FF000000"/>
      <name val="Arial"/>
      <family val="2"/>
    </font>
    <font>
      <sz val="11"/>
      <color indexed="8"/>
      <name val="Arial"/>
      <family val="2"/>
    </font>
    <font>
      <b/>
      <i/>
      <sz val="16"/>
      <name val="Helv"/>
    </font>
    <font>
      <sz val="10"/>
      <name val="Times New Roman"/>
      <family val="1"/>
    </font>
    <font>
      <b/>
      <i/>
      <u/>
      <sz val="11"/>
      <color rgb="FF000000"/>
      <name val="Arial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b/>
      <sz val="1"/>
      <color indexed="8"/>
      <name val="Courier"/>
      <family val="3"/>
    </font>
    <font>
      <b/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.5"/>
      <color theme="10"/>
      <name val="Arial"/>
      <family val="2"/>
    </font>
    <font>
      <sz val="10"/>
      <color theme="0"/>
      <name val="Arial"/>
      <family val="2"/>
    </font>
    <font>
      <sz val="20"/>
      <color rgb="FFFF0000"/>
      <name val="Arial"/>
      <family val="2"/>
    </font>
    <font>
      <b/>
      <sz val="16"/>
      <name val="Arial"/>
      <family val="2"/>
    </font>
    <font>
      <b/>
      <sz val="22"/>
      <name val="Arial"/>
      <family val="2"/>
    </font>
    <font>
      <b/>
      <sz val="12"/>
      <color indexed="8"/>
      <name val="Arial"/>
      <family val="2"/>
    </font>
    <font>
      <sz val="1"/>
      <name val="Times New Roman"/>
      <family val="1"/>
    </font>
    <font>
      <i/>
      <sz val="1"/>
      <color indexed="8"/>
      <name val="Arial"/>
      <family val="2"/>
    </font>
    <font>
      <sz val="4"/>
      <name val="Arial"/>
      <family val="2"/>
    </font>
    <font>
      <sz val="4"/>
      <color indexed="50"/>
      <name val="Arial"/>
      <family val="2"/>
    </font>
    <font>
      <b/>
      <sz val="12"/>
      <color indexed="8"/>
      <name val="Calibri"/>
      <family val="2"/>
    </font>
    <font>
      <sz val="18"/>
      <name val="Arial"/>
      <family val="2"/>
    </font>
    <font>
      <b/>
      <sz val="14"/>
      <color theme="1"/>
      <name val="Arial"/>
      <family val="2"/>
    </font>
    <font>
      <sz val="12"/>
      <color rgb="FF333333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sz val="12"/>
      <color rgb="FF222222"/>
      <name val="Arial"/>
      <family val="2"/>
    </font>
    <font>
      <b/>
      <u/>
      <sz val="12"/>
      <name val="Arial"/>
      <family val="2"/>
    </font>
    <font>
      <sz val="12"/>
      <color rgb="FF000000"/>
      <name val="Arial"/>
      <family val="2"/>
    </font>
    <font>
      <i/>
      <sz val="12"/>
      <color indexed="8"/>
      <name val="Arial"/>
      <family val="2"/>
    </font>
    <font>
      <b/>
      <i/>
      <sz val="12"/>
      <color indexed="8"/>
      <name val="Arial"/>
      <family val="2"/>
    </font>
    <font>
      <b/>
      <sz val="16"/>
      <color rgb="FFFFFFFF"/>
      <name val="Arial"/>
      <family val="2"/>
    </font>
    <font>
      <b/>
      <sz val="12"/>
      <color rgb="FF000000"/>
      <name val="Arial"/>
      <family val="2"/>
    </font>
    <font>
      <b/>
      <sz val="12"/>
      <color rgb="FFFFFFFF"/>
      <name val="Arial"/>
      <family val="2"/>
    </font>
    <font>
      <sz val="12"/>
      <color indexed="63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2"/>
      <color indexed="17"/>
      <name val="Times New Roman"/>
      <family val="2"/>
    </font>
    <font>
      <b/>
      <sz val="12"/>
      <color indexed="52"/>
      <name val="Times New Roman"/>
      <family val="2"/>
    </font>
    <font>
      <b/>
      <sz val="12"/>
      <color indexed="9"/>
      <name val="Times New Roman"/>
      <family val="2"/>
    </font>
    <font>
      <sz val="12"/>
      <color indexed="52"/>
      <name val="Times New Roman"/>
      <family val="2"/>
    </font>
    <font>
      <sz val="12"/>
      <color indexed="62"/>
      <name val="Times New Roman"/>
      <family val="2"/>
    </font>
    <font>
      <u/>
      <sz val="7.5"/>
      <color indexed="12"/>
      <name val="Courier"/>
      <family val="3"/>
    </font>
    <font>
      <sz val="12"/>
      <color indexed="20"/>
      <name val="Times New Roman"/>
      <family val="2"/>
    </font>
    <font>
      <sz val="12"/>
      <color indexed="60"/>
      <name val="Times New Roman"/>
      <family val="2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63"/>
      <name val="Times New Roman"/>
      <family val="2"/>
    </font>
    <font>
      <sz val="12"/>
      <color indexed="10"/>
      <name val="Times New Roman"/>
      <family val="2"/>
    </font>
    <font>
      <i/>
      <sz val="12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2"/>
      <color indexed="8"/>
      <name val="Times New Roman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"/>
      <color theme="0"/>
      <name val="Arial"/>
      <family val="2"/>
    </font>
    <font>
      <sz val="11"/>
      <color theme="1"/>
      <name val="Arial"/>
      <family val="2"/>
    </font>
    <font>
      <b/>
      <sz val="14"/>
      <color indexed="9"/>
      <name val="Arial"/>
      <family val="2"/>
    </font>
    <font>
      <b/>
      <sz val="1"/>
      <color indexed="9"/>
      <name val="Arial"/>
      <family val="2"/>
    </font>
    <font>
      <sz val="8"/>
      <color indexed="8"/>
      <name val="Verdana"/>
      <family val="2"/>
    </font>
    <font>
      <b/>
      <sz val="14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Arial"/>
      <family val="2"/>
    </font>
    <font>
      <b/>
      <sz val="28"/>
      <color rgb="FFFF0000"/>
      <name val="Arial"/>
      <family val="2"/>
    </font>
    <font>
      <sz val="2"/>
      <name val="Arial"/>
      <family val="2"/>
    </font>
    <font>
      <sz val="20"/>
      <name val="Arial"/>
      <family val="2"/>
    </font>
    <font>
      <b/>
      <sz val="2"/>
      <name val="Arial"/>
      <family val="2"/>
    </font>
    <font>
      <sz val="1"/>
      <color theme="9" tint="-0.499984740745262"/>
      <name val="Arial"/>
      <family val="2"/>
    </font>
    <font>
      <sz val="10"/>
      <color theme="9" tint="-0.499984740745262"/>
      <name val="Arial"/>
      <family val="2"/>
    </font>
    <font>
      <u/>
      <sz val="11"/>
      <color theme="10"/>
      <name val="Calibri"/>
      <family val="2"/>
    </font>
    <font>
      <b/>
      <sz val="13"/>
      <name val="Arial"/>
      <family val="2"/>
    </font>
    <font>
      <b/>
      <sz val="11"/>
      <color theme="1"/>
      <name val="Arial"/>
      <family val="2"/>
    </font>
    <font>
      <sz val="30"/>
      <color rgb="FFFF0000"/>
      <name val="Arial"/>
      <family val="2"/>
    </font>
    <font>
      <b/>
      <sz val="9"/>
      <color rgb="FFFF0000"/>
      <name val="Arial"/>
      <family val="2"/>
    </font>
    <font>
      <b/>
      <sz val="14"/>
      <name val="Cambria"/>
      <family val="1"/>
      <scheme val="major"/>
    </font>
    <font>
      <b/>
      <sz val="11"/>
      <name val="Cambria"/>
      <family val="1"/>
      <scheme val="major"/>
    </font>
    <font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b/>
      <sz val="12"/>
      <name val="Cambria"/>
      <family val="1"/>
      <scheme val="major"/>
    </font>
    <font>
      <b/>
      <sz val="20"/>
      <color theme="1"/>
      <name val="Arial"/>
      <family val="2"/>
    </font>
    <font>
      <b/>
      <sz val="18"/>
      <name val="Cambria"/>
      <family val="1"/>
      <scheme val="major"/>
    </font>
    <font>
      <sz val="12"/>
      <name val="Arial Rounded MT Bold"/>
      <family val="2"/>
    </font>
    <font>
      <b/>
      <sz val="20"/>
      <name val="Cambria"/>
      <family val="1"/>
      <scheme val="major"/>
    </font>
    <font>
      <sz val="18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5075B7"/>
      </patternFill>
    </fill>
    <fill>
      <patternFill patternType="solid">
        <fgColor rgb="FF7C6362"/>
      </patternFill>
    </fill>
    <fill>
      <patternFill patternType="solid">
        <fgColor rgb="FFB9C8D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4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2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17"/>
      </bottom>
      <diagonal/>
    </border>
    <border>
      <left/>
      <right style="double">
        <color indexed="17"/>
      </right>
      <top/>
      <bottom/>
      <diagonal/>
    </border>
    <border>
      <left style="double">
        <color indexed="17"/>
      </left>
      <right style="double">
        <color indexed="17"/>
      </right>
      <top style="double">
        <color indexed="17"/>
      </top>
      <bottom/>
      <diagonal/>
    </border>
    <border>
      <left style="double">
        <color indexed="17"/>
      </left>
      <right style="double">
        <color indexed="17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7590BF"/>
      </left>
      <right style="thin">
        <color rgb="FF7590BF"/>
      </right>
      <top/>
      <bottom style="thin">
        <color rgb="FF7590BF"/>
      </bottom>
      <diagonal/>
    </border>
    <border>
      <left style="thin">
        <color rgb="FF7590BF"/>
      </left>
      <right style="thin">
        <color rgb="FF7590BF"/>
      </right>
      <top style="thin">
        <color rgb="FF7590BF"/>
      </top>
      <bottom style="thin">
        <color rgb="FF7590BF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Dot">
        <color theme="4" tint="-0.24994659260841701"/>
      </top>
      <bottom style="mediumDashDot">
        <color theme="4" tint="-0.2499465926084170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590BF"/>
      </left>
      <right style="medium">
        <color indexed="64"/>
      </right>
      <top style="thin">
        <color rgb="FF7590BF"/>
      </top>
      <bottom style="thin">
        <color rgb="FF7590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7590BF"/>
      </right>
      <top/>
      <bottom style="thin">
        <color rgb="FF7590BF"/>
      </bottom>
      <diagonal/>
    </border>
    <border>
      <left style="thin">
        <color rgb="FF7590BF"/>
      </left>
      <right style="medium">
        <color indexed="64"/>
      </right>
      <top/>
      <bottom style="thin">
        <color rgb="FF7590BF"/>
      </bottom>
      <diagonal/>
    </border>
    <border>
      <left style="medium">
        <color indexed="64"/>
      </left>
      <right style="thin">
        <color rgb="FF7590BF"/>
      </right>
      <top style="thin">
        <color rgb="FF7590BF"/>
      </top>
      <bottom style="thin">
        <color rgb="FF7590BF"/>
      </bottom>
      <diagonal/>
    </border>
    <border>
      <left style="medium">
        <color indexed="64"/>
      </left>
      <right style="thin">
        <color rgb="FF7590BF"/>
      </right>
      <top style="thin">
        <color rgb="FF7590BF"/>
      </top>
      <bottom style="medium">
        <color indexed="64"/>
      </bottom>
      <diagonal/>
    </border>
    <border>
      <left style="thin">
        <color rgb="FF7590BF"/>
      </left>
      <right style="thin">
        <color rgb="FF7590BF"/>
      </right>
      <top style="thin">
        <color rgb="FF7590BF"/>
      </top>
      <bottom style="medium">
        <color indexed="64"/>
      </bottom>
      <diagonal/>
    </border>
    <border>
      <left style="thin">
        <color rgb="FF7590BF"/>
      </left>
      <right style="medium">
        <color indexed="64"/>
      </right>
      <top style="thin">
        <color rgb="FF7590BF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5837">
    <xf numFmtId="0" fontId="0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7" fillId="0" borderId="0"/>
    <xf numFmtId="0" fontId="7" fillId="0" borderId="0"/>
    <xf numFmtId="0" fontId="7" fillId="0" borderId="0"/>
    <xf numFmtId="0" fontId="1" fillId="0" borderId="0"/>
    <xf numFmtId="167" fontId="7" fillId="0" borderId="0" applyFont="0" applyFill="0" applyBorder="0" applyAlignment="0" applyProtection="0"/>
    <xf numFmtId="0" fontId="7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7" fillId="0" borderId="0"/>
    <xf numFmtId="4" fontId="7" fillId="0" borderId="0"/>
    <xf numFmtId="0" fontId="7" fillId="0" borderId="0"/>
    <xf numFmtId="4" fontId="7" fillId="0" borderId="0"/>
    <xf numFmtId="4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6" fillId="0" borderId="0"/>
    <xf numFmtId="0" fontId="5" fillId="0" borderId="0"/>
    <xf numFmtId="0" fontId="7" fillId="0" borderId="0"/>
    <xf numFmtId="0" fontId="37" fillId="0" borderId="0" applyNumberFormat="0" applyFill="0" applyBorder="0" applyAlignment="0" applyProtection="0"/>
    <xf numFmtId="0" fontId="38" fillId="0" borderId="0"/>
    <xf numFmtId="0" fontId="39" fillId="0" borderId="0" applyNumberFormat="0" applyBorder="0" applyProtection="0"/>
    <xf numFmtId="0" fontId="39" fillId="0" borderId="0" applyNumberFormat="0" applyBorder="0" applyProtection="0"/>
    <xf numFmtId="172" fontId="7" fillId="0" borderId="0" applyFont="0" applyFill="0" applyBorder="0" applyAlignment="0" applyProtection="0"/>
    <xf numFmtId="173" fontId="40" fillId="0" borderId="0">
      <protection locked="0"/>
    </xf>
    <xf numFmtId="0" fontId="18" fillId="15" borderId="42" applyFill="0" applyBorder="0" applyAlignment="0" applyProtection="0">
      <alignment vertical="center"/>
      <protection locked="0"/>
    </xf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6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7" fontId="39" fillId="0" borderId="0" applyBorder="0" applyProtection="0"/>
    <xf numFmtId="177" fontId="39" fillId="0" borderId="0" applyBorder="0" applyProtection="0"/>
    <xf numFmtId="0" fontId="39" fillId="0" borderId="0" applyNumberFormat="0" applyBorder="0" applyProtection="0"/>
    <xf numFmtId="0" fontId="41" fillId="0" borderId="0" applyNumberFormat="0" applyBorder="0" applyProtection="0"/>
    <xf numFmtId="0" fontId="6" fillId="0" borderId="0"/>
    <xf numFmtId="0" fontId="41" fillId="0" borderId="0" applyNumberFormat="0" applyBorder="0" applyProtection="0"/>
    <xf numFmtId="178" fontId="41" fillId="0" borderId="0" applyBorder="0" applyProtection="0"/>
    <xf numFmtId="179" fontId="40" fillId="0" borderId="0">
      <protection locked="0"/>
    </xf>
    <xf numFmtId="179" fontId="40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38" fontId="35" fillId="9" borderId="0" applyNumberFormat="0" applyBorder="0" applyAlignment="0" applyProtection="0"/>
    <xf numFmtId="0" fontId="43" fillId="0" borderId="0" applyNumberFormat="0" applyBorder="0" applyProtection="0">
      <alignment horizontal="center"/>
    </xf>
    <xf numFmtId="0" fontId="40" fillId="0" borderId="0">
      <protection locked="0"/>
    </xf>
    <xf numFmtId="0" fontId="40" fillId="0" borderId="0">
      <protection locked="0"/>
    </xf>
    <xf numFmtId="0" fontId="43" fillId="0" borderId="0" applyNumberFormat="0" applyBorder="0" applyProtection="0">
      <alignment horizontal="center" textRotation="90"/>
    </xf>
    <xf numFmtId="0" fontId="4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45" fillId="0" borderId="0"/>
    <xf numFmtId="10" fontId="35" fillId="16" borderId="13" applyNumberFormat="0" applyBorder="0" applyAlignment="0" applyProtection="0"/>
    <xf numFmtId="0" fontId="7" fillId="0" borderId="0">
      <alignment horizontal="centerContinuous" vertical="justify"/>
    </xf>
    <xf numFmtId="0" fontId="46" fillId="0" borderId="0" applyAlignment="0">
      <alignment horizontal="center"/>
    </xf>
    <xf numFmtId="168" fontId="7" fillId="0" borderId="0" applyFont="0" applyFill="0" applyBorder="0" applyAlignment="0" applyProtection="0"/>
    <xf numFmtId="166" fontId="47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7" fillId="0" borderId="0" applyFont="0" applyFill="0" applyBorder="0" applyAlignment="0" applyProtection="0"/>
    <xf numFmtId="180" fontId="49" fillId="0" borderId="0"/>
    <xf numFmtId="0" fontId="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7" fillId="0" borderId="0"/>
    <xf numFmtId="0" fontId="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7" fillId="0" borderId="0"/>
    <xf numFmtId="0" fontId="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47" fillId="0" borderId="0"/>
    <xf numFmtId="0" fontId="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7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4" fillId="0" borderId="0">
      <alignment horizontal="left" vertical="center" indent="12"/>
    </xf>
    <xf numFmtId="0" fontId="35" fillId="0" borderId="42" applyBorder="0">
      <alignment horizontal="left" vertical="center" wrapText="1" indent="2"/>
      <protection locked="0"/>
    </xf>
    <xf numFmtId="0" fontId="35" fillId="0" borderId="42" applyBorder="0">
      <alignment horizontal="left" vertical="center" wrapText="1" indent="3"/>
      <protection locked="0"/>
    </xf>
    <xf numFmtId="10" fontId="7" fillId="0" borderId="0" applyFont="0" applyFill="0" applyBorder="0" applyAlignment="0" applyProtection="0"/>
    <xf numFmtId="181" fontId="40" fillId="0" borderId="0">
      <protection locked="0"/>
    </xf>
    <xf numFmtId="181" fontId="40" fillId="0" borderId="0">
      <protection locked="0"/>
    </xf>
    <xf numFmtId="182" fontId="40" fillId="0" borderId="0">
      <protection locked="0"/>
    </xf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51" fillId="0" borderId="0" applyNumberFormat="0" applyBorder="0" applyProtection="0"/>
    <xf numFmtId="183" fontId="51" fillId="0" borderId="0" applyBorder="0" applyProtection="0"/>
    <xf numFmtId="38" fontId="52" fillId="0" borderId="0" applyFont="0" applyFill="0" applyBorder="0" applyAlignment="0" applyProtection="0"/>
    <xf numFmtId="184" fontId="53" fillId="0" borderId="0">
      <protection locked="0"/>
    </xf>
    <xf numFmtId="167" fontId="48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39" fillId="0" borderId="0" applyBorder="0" applyProtection="0"/>
    <xf numFmtId="185" fontId="50" fillId="0" borderId="0" applyFont="0" applyFill="0" applyBorder="0" applyAlignment="0" applyProtection="0"/>
    <xf numFmtId="0" fontId="52" fillId="0" borderId="0"/>
    <xf numFmtId="0" fontId="54" fillId="0" borderId="0">
      <protection locked="0"/>
    </xf>
    <xf numFmtId="0" fontId="54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7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7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56" fillId="30" borderId="0" applyNumberFormat="0" applyBorder="0" applyAlignment="0" applyProtection="0"/>
    <xf numFmtId="0" fontId="56" fillId="25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22" borderId="0" applyNumberFormat="0" applyBorder="0" applyAlignment="0" applyProtection="0"/>
    <xf numFmtId="0" fontId="56" fillId="34" borderId="0" applyNumberFormat="0" applyBorder="0" applyAlignment="0" applyProtection="0"/>
    <xf numFmtId="0" fontId="56" fillId="2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5" borderId="0" applyNumberFormat="0" applyBorder="0" applyAlignment="0" applyProtection="0"/>
    <xf numFmtId="0" fontId="56" fillId="35" borderId="0" applyNumberFormat="0" applyBorder="0" applyAlignment="0" applyProtection="0"/>
    <xf numFmtId="0" fontId="56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1" borderId="0" applyNumberFormat="0" applyBorder="0" applyAlignment="0" applyProtection="0"/>
    <xf numFmtId="0" fontId="56" fillId="32" borderId="0" applyNumberFormat="0" applyBorder="0" applyAlignment="0" applyProtection="0"/>
    <xf numFmtId="0" fontId="56" fillId="34" borderId="0" applyNumberFormat="0" applyBorder="0" applyAlignment="0" applyProtection="0"/>
    <xf numFmtId="0" fontId="62" fillId="19" borderId="0" applyNumberFormat="0" applyBorder="0" applyAlignment="0" applyProtection="0"/>
    <xf numFmtId="0" fontId="57" fillId="22" borderId="0" applyNumberFormat="0" applyBorder="0" applyAlignment="0" applyProtection="0"/>
    <xf numFmtId="0" fontId="58" fillId="38" borderId="50" applyNumberFormat="0" applyAlignment="0" applyProtection="0"/>
    <xf numFmtId="0" fontId="72" fillId="39" borderId="50" applyNumberFormat="0" applyAlignment="0" applyProtection="0"/>
    <xf numFmtId="0" fontId="59" fillId="40" borderId="51" applyNumberFormat="0" applyAlignment="0" applyProtection="0"/>
    <xf numFmtId="0" fontId="65" fillId="0" borderId="53" applyNumberFormat="0" applyFill="0" applyAlignment="0" applyProtection="0"/>
    <xf numFmtId="0" fontId="59" fillId="40" borderId="51" applyNumberFormat="0" applyAlignment="0" applyProtection="0"/>
    <xf numFmtId="0" fontId="56" fillId="41" borderId="0" applyNumberFormat="0" applyBorder="0" applyAlignment="0" applyProtection="0"/>
    <xf numFmtId="0" fontId="56" fillId="34" borderId="0" applyNumberFormat="0" applyBorder="0" applyAlignment="0" applyProtection="0"/>
    <xf numFmtId="0" fontId="56" fillId="28" borderId="0" applyNumberFormat="0" applyBorder="0" applyAlignment="0" applyProtection="0"/>
    <xf numFmtId="0" fontId="56" fillId="42" borderId="0" applyNumberFormat="0" applyBorder="0" applyAlignment="0" applyProtection="0"/>
    <xf numFmtId="0" fontId="56" fillId="32" borderId="0" applyNumberFormat="0" applyBorder="0" applyAlignment="0" applyProtection="0"/>
    <xf numFmtId="0" fontId="56" fillId="36" borderId="0" applyNumberFormat="0" applyBorder="0" applyAlignment="0" applyProtection="0"/>
    <xf numFmtId="0" fontId="61" fillId="29" borderId="50" applyNumberFormat="0" applyAlignment="0" applyProtection="0"/>
    <xf numFmtId="0" fontId="66" fillId="0" borderId="0" applyNumberFormat="0" applyFill="0" applyBorder="0" applyAlignment="0" applyProtection="0"/>
    <xf numFmtId="0" fontId="57" fillId="20" borderId="0" applyNumberFormat="0" applyBorder="0" applyAlignment="0" applyProtection="0"/>
    <xf numFmtId="0" fontId="68" fillId="0" borderId="54" applyNumberFormat="0" applyFill="0" applyAlignment="0" applyProtection="0"/>
    <xf numFmtId="0" fontId="69" fillId="0" borderId="55" applyNumberFormat="0" applyFill="0" applyAlignment="0" applyProtection="0"/>
    <xf numFmtId="0" fontId="70" fillId="0" borderId="56" applyNumberFormat="0" applyFill="0" applyAlignment="0" applyProtection="0"/>
    <xf numFmtId="0" fontId="70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62" fillId="21" borderId="0" applyNumberFormat="0" applyBorder="0" applyAlignment="0" applyProtection="0"/>
    <xf numFmtId="0" fontId="61" fillId="23" borderId="50" applyNumberFormat="0" applyAlignment="0" applyProtection="0"/>
    <xf numFmtId="0" fontId="60" fillId="0" borderId="52" applyNumberFormat="0" applyFill="0" applyAlignment="0" applyProtection="0"/>
    <xf numFmtId="168" fontId="7" fillId="0" borderId="0" applyFont="0" applyFill="0" applyBorder="0" applyAlignment="0" applyProtection="0"/>
    <xf numFmtId="0" fontId="73" fillId="29" borderId="0" applyNumberFormat="0" applyBorder="0" applyAlignment="0" applyProtection="0"/>
    <xf numFmtId="0" fontId="63" fillId="29" borderId="0" applyNumberFormat="0" applyBorder="0" applyAlignment="0" applyProtection="0"/>
    <xf numFmtId="0" fontId="7" fillId="26" borderId="57" applyNumberFormat="0" applyFont="0" applyAlignment="0" applyProtection="0"/>
    <xf numFmtId="0" fontId="6" fillId="26" borderId="57" applyNumberFormat="0" applyFont="0" applyAlignment="0" applyProtection="0"/>
    <xf numFmtId="0" fontId="64" fillId="38" borderId="58" applyNumberFormat="0" applyAlignment="0" applyProtection="0"/>
    <xf numFmtId="0" fontId="64" fillId="39" borderId="58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5" fillId="0" borderId="59" applyNumberFormat="0" applyFill="0" applyAlignment="0" applyProtection="0"/>
    <xf numFmtId="0" fontId="76" fillId="0" borderId="60" applyNumberFormat="0" applyFill="0" applyAlignment="0" applyProtection="0"/>
    <xf numFmtId="0" fontId="77" fillId="0" borderId="61" applyNumberFormat="0" applyFill="0" applyAlignment="0" applyProtection="0"/>
    <xf numFmtId="0" fontId="7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1" fillId="0" borderId="62" applyNumberFormat="0" applyFill="0" applyAlignment="0" applyProtection="0"/>
    <xf numFmtId="0" fontId="7" fillId="0" borderId="0"/>
    <xf numFmtId="0" fontId="65" fillId="0" borderId="0" applyNumberFormat="0" applyFill="0" applyBorder="0" applyAlignment="0" applyProtection="0"/>
    <xf numFmtId="0" fontId="7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9" fontId="4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37" fillId="0" borderId="0" applyNumberForma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" fillId="0" borderId="0"/>
    <xf numFmtId="0" fontId="5" fillId="0" borderId="0"/>
    <xf numFmtId="4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" fontId="5" fillId="0" borderId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>
      <alignment horizontal="centerContinuous" vertical="justify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26" borderId="57" applyNumberFormat="0" applyFont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" fillId="0" borderId="0"/>
    <xf numFmtId="166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6" borderId="57" applyNumberFormat="0" applyFont="0" applyAlignment="0" applyProtection="0"/>
    <xf numFmtId="0" fontId="5" fillId="26" borderId="57" applyNumberFormat="0" applyFont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0" borderId="0"/>
    <xf numFmtId="0" fontId="37" fillId="0" borderId="0" applyNumberFormat="0" applyFill="0" applyBorder="0" applyAlignment="0" applyProtection="0"/>
    <xf numFmtId="168" fontId="5" fillId="0" borderId="0" applyFont="0" applyFill="0" applyBorder="0" applyAlignment="0" applyProtection="0"/>
    <xf numFmtId="4" fontId="5" fillId="0" borderId="0"/>
    <xf numFmtId="4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103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03" fillId="0" borderId="0"/>
    <xf numFmtId="0" fontId="103" fillId="0" borderId="0"/>
    <xf numFmtId="0" fontId="103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03" fillId="0" borderId="0"/>
    <xf numFmtId="0" fontId="103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03" fillId="0" borderId="0"/>
    <xf numFmtId="0" fontId="1" fillId="0" borderId="0"/>
    <xf numFmtId="0" fontId="5" fillId="0" borderId="0"/>
    <xf numFmtId="0" fontId="103" fillId="0" borderId="0"/>
    <xf numFmtId="0" fontId="103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50" fillId="0" borderId="0"/>
    <xf numFmtId="0" fontId="103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103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0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103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03" fillId="0" borderId="0"/>
    <xf numFmtId="0" fontId="1" fillId="0" borderId="0"/>
    <xf numFmtId="0" fontId="103" fillId="0" borderId="0"/>
    <xf numFmtId="0" fontId="1" fillId="0" borderId="0"/>
    <xf numFmtId="0" fontId="103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03" fillId="0" borderId="0"/>
    <xf numFmtId="0" fontId="103" fillId="0" borderId="0"/>
    <xf numFmtId="0" fontId="5" fillId="0" borderId="0"/>
    <xf numFmtId="0" fontId="103" fillId="0" borderId="0"/>
    <xf numFmtId="0" fontId="103" fillId="0" borderId="0"/>
    <xf numFmtId="0" fontId="103" fillId="0" borderId="0"/>
    <xf numFmtId="0" fontId="5" fillId="0" borderId="0"/>
    <xf numFmtId="0" fontId="10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03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187" fontId="5" fillId="0" borderId="0" applyFont="0" applyBorder="0">
      <alignment horizontal="center"/>
    </xf>
    <xf numFmtId="171" fontId="5" fillId="0" borderId="0">
      <alignment horizontal="center" vertical="top"/>
    </xf>
    <xf numFmtId="167" fontId="35" fillId="0" borderId="0"/>
    <xf numFmtId="0" fontId="106" fillId="18" borderId="0" applyNumberFormat="0" applyBorder="0" applyAlignment="0" applyProtection="0"/>
    <xf numFmtId="0" fontId="106" fillId="19" borderId="0" applyNumberFormat="0" applyBorder="0" applyAlignment="0" applyProtection="0"/>
    <xf numFmtId="0" fontId="106" fillId="20" borderId="0" applyNumberFormat="0" applyBorder="0" applyAlignment="0" applyProtection="0"/>
    <xf numFmtId="0" fontId="106" fillId="21" borderId="0" applyNumberFormat="0" applyBorder="0" applyAlignment="0" applyProtection="0"/>
    <xf numFmtId="0" fontId="106" fillId="22" borderId="0" applyNumberFormat="0" applyBorder="0" applyAlignment="0" applyProtection="0"/>
    <xf numFmtId="0" fontId="106" fillId="23" borderId="0" applyNumberFormat="0" applyBorder="0" applyAlignment="0" applyProtection="0"/>
    <xf numFmtId="0" fontId="106" fillId="24" borderId="0" applyNumberFormat="0" applyBorder="0" applyAlignment="0" applyProtection="0"/>
    <xf numFmtId="0" fontId="106" fillId="25" borderId="0" applyNumberFormat="0" applyBorder="0" applyAlignment="0" applyProtection="0"/>
    <xf numFmtId="0" fontId="106" fillId="27" borderId="0" applyNumberFormat="0" applyBorder="0" applyAlignment="0" applyProtection="0"/>
    <xf numFmtId="0" fontId="106" fillId="21" borderId="0" applyNumberFormat="0" applyBorder="0" applyAlignment="0" applyProtection="0"/>
    <xf numFmtId="0" fontId="106" fillId="24" borderId="0" applyNumberFormat="0" applyBorder="0" applyAlignment="0" applyProtection="0"/>
    <xf numFmtId="0" fontId="106" fillId="28" borderId="0" applyNumberFormat="0" applyBorder="0" applyAlignment="0" applyProtection="0"/>
    <xf numFmtId="0" fontId="107" fillId="30" borderId="0" applyNumberFormat="0" applyBorder="0" applyAlignment="0" applyProtection="0"/>
    <xf numFmtId="0" fontId="107" fillId="25" borderId="0" applyNumberFormat="0" applyBorder="0" applyAlignment="0" applyProtection="0"/>
    <xf numFmtId="0" fontId="107" fillId="27" borderId="0" applyNumberFormat="0" applyBorder="0" applyAlignment="0" applyProtection="0"/>
    <xf numFmtId="0" fontId="107" fillId="31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108" fillId="20" borderId="0" applyNumberFormat="0" applyBorder="0" applyAlignment="0" applyProtection="0"/>
    <xf numFmtId="0" fontId="109" fillId="38" borderId="50" applyNumberFormat="0" applyAlignment="0" applyProtection="0"/>
    <xf numFmtId="0" fontId="110" fillId="40" borderId="51" applyNumberFormat="0" applyAlignment="0" applyProtection="0"/>
    <xf numFmtId="0" fontId="111" fillId="0" borderId="52" applyNumberFormat="0" applyFill="0" applyAlignment="0" applyProtection="0"/>
    <xf numFmtId="0" fontId="107" fillId="35" borderId="0" applyNumberFormat="0" applyBorder="0" applyAlignment="0" applyProtection="0"/>
    <xf numFmtId="0" fontId="107" fillId="36" borderId="0" applyNumberFormat="0" applyBorder="0" applyAlignment="0" applyProtection="0"/>
    <xf numFmtId="0" fontId="107" fillId="37" borderId="0" applyNumberFormat="0" applyBorder="0" applyAlignment="0" applyProtection="0"/>
    <xf numFmtId="0" fontId="107" fillId="31" borderId="0" applyNumberFormat="0" applyBorder="0" applyAlignment="0" applyProtection="0"/>
    <xf numFmtId="0" fontId="107" fillId="32" borderId="0" applyNumberFormat="0" applyBorder="0" applyAlignment="0" applyProtection="0"/>
    <xf numFmtId="0" fontId="107" fillId="34" borderId="0" applyNumberFormat="0" applyBorder="0" applyAlignment="0" applyProtection="0"/>
    <xf numFmtId="0" fontId="112" fillId="23" borderId="50" applyNumberFormat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114" fillId="19" borderId="0" applyNumberFormat="0" applyBorder="0" applyAlignment="0" applyProtection="0"/>
    <xf numFmtId="0" fontId="5" fillId="0" borderId="0"/>
    <xf numFmtId="168" fontId="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15" fillId="29" borderId="0" applyNumberFormat="0" applyBorder="0" applyAlignment="0" applyProtection="0"/>
    <xf numFmtId="189" fontId="45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1" fillId="0" borderId="0"/>
    <xf numFmtId="0" fontId="52" fillId="0" borderId="0"/>
    <xf numFmtId="0" fontId="1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0" fontId="5" fillId="0" borderId="0"/>
    <xf numFmtId="0" fontId="116" fillId="0" borderId="0"/>
    <xf numFmtId="0" fontId="5" fillId="26" borderId="57" applyNumberFormat="0" applyFont="0" applyAlignment="0" applyProtection="0"/>
    <xf numFmtId="9" fontId="5" fillId="0" borderId="40" applyNumberFormat="0" applyBorder="0">
      <alignment horizontal="center" vertical="center"/>
    </xf>
    <xf numFmtId="9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18" fillId="38" borderId="58" applyNumberFormat="0" applyAlignment="0" applyProtection="0"/>
    <xf numFmtId="175" fontId="5" fillId="0" borderId="0" applyFont="0" applyFill="0" applyBorder="0" applyAlignment="0" applyProtection="0"/>
    <xf numFmtId="40" fontId="52" fillId="0" borderId="0" applyFont="0" applyFill="0" applyBorder="0" applyAlignment="0" applyProtection="0"/>
    <xf numFmtId="167" fontId="6" fillId="0" borderId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0" fontId="5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" fillId="0" borderId="0" applyFont="0" applyFill="0" applyBorder="0" applyAlignment="0" applyProtection="0"/>
    <xf numFmtId="40" fontId="5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7" fontId="105" fillId="0" borderId="9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8" fillId="0" borderId="54" applyNumberFormat="0" applyFill="0" applyAlignment="0" applyProtection="0"/>
    <xf numFmtId="0" fontId="121" fillId="0" borderId="54" applyNumberFormat="0" applyFill="0" applyAlignment="0" applyProtection="0"/>
    <xf numFmtId="0" fontId="122" fillId="0" borderId="55" applyNumberFormat="0" applyFill="0" applyAlignment="0" applyProtection="0"/>
    <xf numFmtId="0" fontId="123" fillId="0" borderId="56" applyNumberFormat="0" applyFill="0" applyAlignment="0" applyProtection="0"/>
    <xf numFmtId="0" fontId="12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4" fillId="0" borderId="62" applyNumberFormat="0" applyFill="0" applyAlignment="0" applyProtection="0"/>
    <xf numFmtId="40" fontId="52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7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5" fillId="0" borderId="0"/>
    <xf numFmtId="0" fontId="125" fillId="0" borderId="0"/>
    <xf numFmtId="0" fontId="5" fillId="0" borderId="0"/>
    <xf numFmtId="0" fontId="5" fillId="0" borderId="0"/>
    <xf numFmtId="0" fontId="5" fillId="0" borderId="0"/>
    <xf numFmtId="166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5" fillId="0" borderId="0"/>
    <xf numFmtId="167" fontId="6" fillId="0" borderId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5" fillId="0" borderId="9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05" fillId="0" borderId="9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7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5" fillId="0" borderId="0"/>
    <xf numFmtId="167" fontId="6" fillId="0" borderId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5" fillId="0" borderId="9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7" fillId="0" borderId="0" applyFont="0" applyFill="0" applyBorder="0" applyAlignment="0" applyProtection="0"/>
    <xf numFmtId="0" fontId="72" fillId="39" borderId="99" applyNumberFormat="0" applyAlignment="0" applyProtection="0"/>
    <xf numFmtId="0" fontId="124" fillId="0" borderId="102" applyNumberFormat="0" applyFill="0" applyAlignment="0" applyProtection="0"/>
    <xf numFmtId="0" fontId="61" fillId="29" borderId="99" applyNumberFormat="0" applyAlignment="0" applyProtection="0"/>
    <xf numFmtId="0" fontId="5" fillId="26" borderId="100" applyNumberFormat="0" applyFont="0" applyAlignment="0" applyProtection="0"/>
    <xf numFmtId="0" fontId="6" fillId="26" borderId="100" applyNumberFormat="0" applyFont="0" applyAlignment="0" applyProtection="0"/>
    <xf numFmtId="10" fontId="35" fillId="16" borderId="97" applyNumberFormat="0" applyBorder="0" applyAlignment="0" applyProtection="0"/>
    <xf numFmtId="0" fontId="61" fillId="23" borderId="99" applyNumberFormat="0" applyAlignment="0" applyProtection="0"/>
    <xf numFmtId="0" fontId="109" fillId="38" borderId="99" applyNumberFormat="0" applyAlignment="0" applyProtection="0"/>
    <xf numFmtId="0" fontId="64" fillId="39" borderId="101" applyNumberFormat="0" applyAlignment="0" applyProtection="0"/>
    <xf numFmtId="0" fontId="5" fillId="26" borderId="100" applyNumberFormat="0" applyFont="0" applyAlignment="0" applyProtection="0"/>
    <xf numFmtId="0" fontId="64" fillId="38" borderId="101" applyNumberFormat="0" applyAlignment="0" applyProtection="0"/>
    <xf numFmtId="0" fontId="35" fillId="0" borderId="98" applyBorder="0">
      <alignment horizontal="left" vertical="center" wrapText="1" indent="2"/>
      <protection locked="0"/>
    </xf>
    <xf numFmtId="0" fontId="18" fillId="15" borderId="98" applyFill="0" applyBorder="0" applyAlignment="0" applyProtection="0">
      <alignment vertical="center"/>
      <protection locked="0"/>
    </xf>
    <xf numFmtId="0" fontId="112" fillId="23" borderId="99" applyNumberFormat="0" applyAlignment="0" applyProtection="0"/>
    <xf numFmtId="0" fontId="58" fillId="38" borderId="99" applyNumberFormat="0" applyAlignment="0" applyProtection="0"/>
    <xf numFmtId="0" fontId="5" fillId="26" borderId="100" applyNumberFormat="0" applyFont="0" applyAlignment="0" applyProtection="0"/>
    <xf numFmtId="0" fontId="5" fillId="26" borderId="100" applyNumberFormat="0" applyFont="0" applyAlignment="0" applyProtection="0"/>
    <xf numFmtId="0" fontId="5" fillId="26" borderId="100" applyNumberFormat="0" applyFont="0" applyAlignment="0" applyProtection="0"/>
    <xf numFmtId="0" fontId="71" fillId="0" borderId="102" applyNumberFormat="0" applyFill="0" applyAlignment="0" applyProtection="0"/>
    <xf numFmtId="0" fontId="61" fillId="23" borderId="99" applyNumberFormat="0" applyAlignment="0" applyProtection="0"/>
    <xf numFmtId="0" fontId="118" fillId="38" borderId="101" applyNumberFormat="0" applyAlignment="0" applyProtection="0"/>
    <xf numFmtId="0" fontId="35" fillId="0" borderId="98" applyBorder="0">
      <alignment horizontal="left" vertical="center" wrapText="1" indent="3"/>
      <protection locked="0"/>
    </xf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1" fillId="23" borderId="99" applyNumberFormat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5" fillId="0" borderId="9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7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5" fillId="0" borderId="0"/>
    <xf numFmtId="167" fontId="6" fillId="0" borderId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5" fillId="0" borderId="9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05" fillId="0" borderId="9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7" fillId="0" borderId="0" applyFont="0" applyFill="0" applyBorder="0" applyAlignment="0" applyProtection="0"/>
    <xf numFmtId="0" fontId="35" fillId="0" borderId="125" applyBorder="0">
      <alignment horizontal="left" vertical="center" wrapText="1" indent="3"/>
      <protection locked="0"/>
    </xf>
    <xf numFmtId="0" fontId="5" fillId="26" borderId="146" applyNumberFormat="0" applyFont="0" applyAlignment="0" applyProtection="0"/>
    <xf numFmtId="0" fontId="64" fillId="38" borderId="116" applyNumberFormat="0" applyAlignment="0" applyProtection="0"/>
    <xf numFmtId="0" fontId="5" fillId="26" borderId="133" applyNumberFormat="0" applyFont="0" applyAlignment="0" applyProtection="0"/>
    <xf numFmtId="0" fontId="124" fillId="0" borderId="114" applyNumberFormat="0" applyFill="0" applyAlignment="0" applyProtection="0"/>
    <xf numFmtId="0" fontId="72" fillId="39" borderId="126" applyNumberFormat="0" applyAlignment="0" applyProtection="0"/>
    <xf numFmtId="10" fontId="35" fillId="16" borderId="124" applyNumberFormat="0" applyBorder="0" applyAlignment="0" applyProtection="0"/>
    <xf numFmtId="0" fontId="5" fillId="26" borderId="146" applyNumberFormat="0" applyFont="0" applyAlignment="0" applyProtection="0"/>
    <xf numFmtId="0" fontId="64" fillId="39" borderId="122" applyNumberFormat="0" applyAlignment="0" applyProtection="0"/>
    <xf numFmtId="0" fontId="64" fillId="39" borderId="128" applyNumberFormat="0" applyAlignment="0" applyProtection="0"/>
    <xf numFmtId="0" fontId="118" fillId="38" borderId="143" applyNumberFormat="0" applyAlignment="0" applyProtection="0"/>
    <xf numFmtId="0" fontId="18" fillId="15" borderId="104" applyFill="0" applyBorder="0" applyAlignment="0" applyProtection="0">
      <alignment vertical="center"/>
      <protection locked="0"/>
    </xf>
    <xf numFmtId="10" fontId="35" fillId="16" borderId="103" applyNumberFormat="0" applyBorder="0" applyAlignment="0" applyProtection="0"/>
    <xf numFmtId="0" fontId="61" fillId="29" borderId="141" applyNumberFormat="0" applyAlignment="0" applyProtection="0"/>
    <xf numFmtId="0" fontId="61" fillId="23" borderId="120" applyNumberFormat="0" applyAlignment="0" applyProtection="0"/>
    <xf numFmtId="0" fontId="71" fillId="0" borderId="148" applyNumberFormat="0" applyFill="0" applyAlignment="0" applyProtection="0"/>
    <xf numFmtId="0" fontId="5" fillId="26" borderId="127" applyNumberFormat="0" applyFont="0" applyAlignment="0" applyProtection="0"/>
    <xf numFmtId="0" fontId="112" fillId="23" borderId="145" applyNumberFormat="0" applyAlignment="0" applyProtection="0"/>
    <xf numFmtId="0" fontId="35" fillId="0" borderId="104" applyBorder="0">
      <alignment horizontal="left" vertical="center" wrapText="1" indent="2"/>
      <protection locked="0"/>
    </xf>
    <xf numFmtId="0" fontId="35" fillId="0" borderId="104" applyBorder="0">
      <alignment horizontal="left" vertical="center" wrapText="1" indent="3"/>
      <protection locked="0"/>
    </xf>
    <xf numFmtId="0" fontId="58" fillId="38" borderId="105" applyNumberFormat="0" applyAlignment="0" applyProtection="0"/>
    <xf numFmtId="0" fontId="72" fillId="39" borderId="105" applyNumberFormat="0" applyAlignment="0" applyProtection="0"/>
    <xf numFmtId="0" fontId="61" fillId="29" borderId="105" applyNumberFormat="0" applyAlignment="0" applyProtection="0"/>
    <xf numFmtId="0" fontId="61" fillId="23" borderId="105" applyNumberFormat="0" applyAlignment="0" applyProtection="0"/>
    <xf numFmtId="0" fontId="5" fillId="26" borderId="106" applyNumberFormat="0" applyFont="0" applyAlignment="0" applyProtection="0"/>
    <xf numFmtId="0" fontId="6" fillId="26" borderId="106" applyNumberFormat="0" applyFont="0" applyAlignment="0" applyProtection="0"/>
    <xf numFmtId="0" fontId="64" fillId="38" borderId="107" applyNumberFormat="0" applyAlignment="0" applyProtection="0"/>
    <xf numFmtId="0" fontId="64" fillId="39" borderId="107" applyNumberFormat="0" applyAlignment="0" applyProtection="0"/>
    <xf numFmtId="0" fontId="71" fillId="0" borderId="108" applyNumberFormat="0" applyFill="0" applyAlignment="0" applyProtection="0"/>
    <xf numFmtId="0" fontId="5" fillId="26" borderId="112" applyNumberFormat="0" applyFont="0" applyAlignment="0" applyProtection="0"/>
    <xf numFmtId="0" fontId="112" fillId="23" borderId="132" applyNumberFormat="0" applyAlignment="0" applyProtection="0"/>
    <xf numFmtId="0" fontId="109" fillId="38" borderId="145" applyNumberFormat="0" applyAlignment="0" applyProtection="0"/>
    <xf numFmtId="0" fontId="61" fillId="29" borderId="145" applyNumberFormat="0" applyAlignment="0" applyProtection="0"/>
    <xf numFmtId="0" fontId="109" fillId="38" borderId="132" applyNumberFormat="0" applyAlignment="0" applyProtection="0"/>
    <xf numFmtId="0" fontId="5" fillId="26" borderId="127" applyNumberFormat="0" applyFont="0" applyAlignment="0" applyProtection="0"/>
    <xf numFmtId="0" fontId="118" fillId="38" borderId="128" applyNumberFormat="0" applyAlignment="0" applyProtection="0"/>
    <xf numFmtId="0" fontId="35" fillId="0" borderId="131" applyBorder="0">
      <alignment horizontal="left" vertical="center" wrapText="1" indent="3"/>
      <protection locked="0"/>
    </xf>
    <xf numFmtId="0" fontId="112" fillId="23" borderId="145" applyNumberFormat="0" applyAlignment="0" applyProtection="0"/>
    <xf numFmtId="0" fontId="5" fillId="26" borderId="142" applyNumberFormat="0" applyFont="0" applyAlignment="0" applyProtection="0"/>
    <xf numFmtId="0" fontId="5" fillId="26" borderId="106" applyNumberFormat="0" applyFont="0" applyAlignment="0" applyProtection="0"/>
    <xf numFmtId="0" fontId="64" fillId="39" borderId="134" applyNumberFormat="0" applyAlignment="0" applyProtection="0"/>
    <xf numFmtId="0" fontId="58" fillId="38" borderId="145" applyNumberFormat="0" applyAlignment="0" applyProtection="0"/>
    <xf numFmtId="0" fontId="35" fillId="0" borderId="125" applyBorder="0">
      <alignment horizontal="left" vertical="center" wrapText="1" indent="2"/>
      <protection locked="0"/>
    </xf>
    <xf numFmtId="0" fontId="5" fillId="26" borderId="142" applyNumberFormat="0" applyFont="0" applyAlignment="0" applyProtection="0"/>
    <xf numFmtId="0" fontId="5" fillId="26" borderId="106" applyNumberFormat="0" applyFont="0" applyAlignment="0" applyProtection="0"/>
    <xf numFmtId="0" fontId="5" fillId="26" borderId="106" applyNumberFormat="0" applyFont="0" applyAlignment="0" applyProtection="0"/>
    <xf numFmtId="0" fontId="72" fillId="39" borderId="145" applyNumberFormat="0" applyAlignment="0" applyProtection="0"/>
    <xf numFmtId="10" fontId="35" fillId="16" borderId="139" applyNumberFormat="0" applyBorder="0" applyAlignment="0" applyProtection="0"/>
    <xf numFmtId="0" fontId="61" fillId="23" borderId="141" applyNumberFormat="0" applyAlignment="0" applyProtection="0"/>
    <xf numFmtId="0" fontId="58" fillId="38" borderId="141" applyNumberFormat="0" applyAlignment="0" applyProtection="0"/>
    <xf numFmtId="0" fontId="71" fillId="0" borderId="129" applyNumberFormat="0" applyFill="0" applyAlignment="0" applyProtection="0"/>
    <xf numFmtId="0" fontId="35" fillId="0" borderId="131" applyBorder="0">
      <alignment horizontal="left" vertical="center" wrapText="1" indent="2"/>
      <protection locked="0"/>
    </xf>
    <xf numFmtId="0" fontId="5" fillId="26" borderId="133" applyNumberFormat="0" applyFont="0" applyAlignment="0" applyProtection="0"/>
    <xf numFmtId="0" fontId="71" fillId="0" borderId="123" applyNumberFormat="0" applyFill="0" applyAlignment="0" applyProtection="0"/>
    <xf numFmtId="0" fontId="5" fillId="26" borderId="127" applyNumberFormat="0" applyFont="0" applyAlignment="0" applyProtection="0"/>
    <xf numFmtId="0" fontId="5" fillId="26" borderId="127" applyNumberFormat="0" applyFont="0" applyAlignment="0" applyProtection="0"/>
    <xf numFmtId="0" fontId="5" fillId="26" borderId="112" applyNumberFormat="0" applyFont="0" applyAlignment="0" applyProtection="0"/>
    <xf numFmtId="0" fontId="112" fillId="23" borderId="120" applyNumberFormat="0" applyAlignment="0" applyProtection="0"/>
    <xf numFmtId="0" fontId="72" fillId="39" borderId="145" applyNumberFormat="0" applyAlignment="0" applyProtection="0"/>
    <xf numFmtId="0" fontId="5" fillId="26" borderId="127" applyNumberFormat="0" applyFont="0" applyAlignment="0" applyProtection="0"/>
    <xf numFmtId="0" fontId="6" fillId="26" borderId="127" applyNumberFormat="0" applyFont="0" applyAlignment="0" applyProtection="0"/>
    <xf numFmtId="0" fontId="58" fillId="38" borderId="126" applyNumberFormat="0" applyAlignment="0" applyProtection="0"/>
    <xf numFmtId="0" fontId="72" fillId="39" borderId="132" applyNumberFormat="0" applyAlignment="0" applyProtection="0"/>
    <xf numFmtId="0" fontId="64" fillId="38" borderId="143" applyNumberFormat="0" applyAlignment="0" applyProtection="0"/>
    <xf numFmtId="0" fontId="5" fillId="26" borderId="142" applyNumberFormat="0" applyFont="0" applyAlignment="0" applyProtection="0"/>
    <xf numFmtId="0" fontId="64" fillId="38" borderId="113" applyNumberFormat="0" applyAlignment="0" applyProtection="0"/>
    <xf numFmtId="0" fontId="118" fillId="38" borderId="122" applyNumberFormat="0" applyAlignment="0" applyProtection="0"/>
    <xf numFmtId="0" fontId="5" fillId="26" borderId="112" applyNumberFormat="0" applyFont="0" applyAlignment="0" applyProtection="0"/>
    <xf numFmtId="0" fontId="64" fillId="39" borderId="116" applyNumberFormat="0" applyAlignment="0" applyProtection="0"/>
    <xf numFmtId="0" fontId="64" fillId="38" borderId="147" applyNumberFormat="0" applyAlignment="0" applyProtection="0"/>
    <xf numFmtId="0" fontId="61" fillId="23" borderId="99" applyNumberFormat="0" applyAlignment="0" applyProtection="0"/>
    <xf numFmtId="0" fontId="35" fillId="0" borderId="119" applyBorder="0">
      <alignment horizontal="left" vertical="center" wrapText="1" indent="3"/>
      <protection locked="0"/>
    </xf>
    <xf numFmtId="0" fontId="5" fillId="26" borderId="127" applyNumberFormat="0" applyFont="0" applyAlignment="0" applyProtection="0"/>
    <xf numFmtId="0" fontId="72" fillId="39" borderId="126" applyNumberFormat="0" applyAlignment="0" applyProtection="0"/>
    <xf numFmtId="0" fontId="5" fillId="26" borderId="112" applyNumberFormat="0" applyFont="0" applyAlignment="0" applyProtection="0"/>
    <xf numFmtId="0" fontId="6" fillId="26" borderId="112" applyNumberFormat="0" applyFont="0" applyAlignment="0" applyProtection="0"/>
    <xf numFmtId="0" fontId="5" fillId="26" borderId="146" applyNumberFormat="0" applyFont="0" applyAlignment="0" applyProtection="0"/>
    <xf numFmtId="0" fontId="61" fillId="29" borderId="120" applyNumberFormat="0" applyAlignment="0" applyProtection="0"/>
    <xf numFmtId="0" fontId="5" fillId="26" borderId="115" applyNumberFormat="0" applyFont="0" applyAlignment="0" applyProtection="0"/>
    <xf numFmtId="0" fontId="5" fillId="26" borderId="133" applyNumberFormat="0" applyFont="0" applyAlignment="0" applyProtection="0"/>
    <xf numFmtId="0" fontId="5" fillId="26" borderId="121" applyNumberFormat="0" applyFont="0" applyAlignment="0" applyProtection="0"/>
    <xf numFmtId="0" fontId="71" fillId="0" borderId="144" applyNumberFormat="0" applyFill="0" applyAlignment="0" applyProtection="0"/>
    <xf numFmtId="0" fontId="124" fillId="0" borderId="144" applyNumberFormat="0" applyFill="0" applyAlignment="0" applyProtection="0"/>
    <xf numFmtId="0" fontId="5" fillId="26" borderId="127" applyNumberFormat="0" applyFont="0" applyAlignment="0" applyProtection="0"/>
    <xf numFmtId="0" fontId="58" fillId="38" borderId="126" applyNumberFormat="0" applyAlignment="0" applyProtection="0"/>
    <xf numFmtId="0" fontId="6" fillId="26" borderId="121" applyNumberFormat="0" applyFont="0" applyAlignment="0" applyProtection="0"/>
    <xf numFmtId="0" fontId="5" fillId="26" borderId="121" applyNumberFormat="0" applyFont="0" applyAlignment="0" applyProtection="0"/>
    <xf numFmtId="0" fontId="61" fillId="23" borderId="145" applyNumberFormat="0" applyAlignment="0" applyProtection="0"/>
    <xf numFmtId="0" fontId="58" fillId="38" borderId="120" applyNumberFormat="0" applyAlignment="0" applyProtection="0"/>
    <xf numFmtId="0" fontId="124" fillId="0" borderId="148" applyNumberFormat="0" applyFill="0" applyAlignment="0" applyProtection="0"/>
    <xf numFmtId="0" fontId="71" fillId="0" borderId="114" applyNumberFormat="0" applyFill="0" applyAlignment="0" applyProtection="0"/>
    <xf numFmtId="0" fontId="18" fillId="15" borderId="125" applyFill="0" applyBorder="0" applyAlignment="0" applyProtection="0">
      <alignment vertical="center"/>
      <protection locked="0"/>
    </xf>
    <xf numFmtId="0" fontId="61" fillId="23" borderId="126" applyNumberFormat="0" applyAlignment="0" applyProtection="0"/>
    <xf numFmtId="0" fontId="112" fillId="23" borderId="126" applyNumberFormat="0" applyAlignment="0" applyProtection="0"/>
    <xf numFmtId="0" fontId="72" fillId="39" borderId="120" applyNumberFormat="0" applyAlignment="0" applyProtection="0"/>
    <xf numFmtId="0" fontId="71" fillId="0" borderId="148" applyNumberFormat="0" applyFill="0" applyAlignment="0" applyProtection="0"/>
    <xf numFmtId="0" fontId="6" fillId="26" borderId="115" applyNumberFormat="0" applyFont="0" applyAlignment="0" applyProtection="0"/>
    <xf numFmtId="0" fontId="61" fillId="23" borderId="126" applyNumberFormat="0" applyAlignment="0" applyProtection="0"/>
    <xf numFmtId="0" fontId="5" fillId="26" borderId="133" applyNumberFormat="0" applyFont="0" applyAlignment="0" applyProtection="0"/>
    <xf numFmtId="0" fontId="124" fillId="0" borderId="123" applyNumberFormat="0" applyFill="0" applyAlignment="0" applyProtection="0"/>
    <xf numFmtId="0" fontId="118" fillId="38" borderId="134" applyNumberFormat="0" applyAlignment="0" applyProtection="0"/>
    <xf numFmtId="0" fontId="58" fillId="38" borderId="145" applyNumberFormat="0" applyAlignment="0" applyProtection="0"/>
    <xf numFmtId="0" fontId="64" fillId="39" borderId="113" applyNumberFormat="0" applyAlignment="0" applyProtection="0"/>
    <xf numFmtId="0" fontId="61" fillId="23" borderId="145" applyNumberFormat="0" applyAlignment="0" applyProtection="0"/>
    <xf numFmtId="0" fontId="5" fillId="26" borderId="146" applyNumberFormat="0" applyFont="0" applyAlignment="0" applyProtection="0"/>
    <xf numFmtId="0" fontId="124" fillId="0" borderId="129" applyNumberFormat="0" applyFill="0" applyAlignment="0" applyProtection="0"/>
    <xf numFmtId="0" fontId="72" fillId="39" borderId="141" applyNumberFormat="0" applyAlignment="0" applyProtection="0"/>
    <xf numFmtId="0" fontId="5" fillId="26" borderId="121" applyNumberFormat="0" applyFont="0" applyAlignment="0" applyProtection="0"/>
    <xf numFmtId="0" fontId="18" fillId="15" borderId="131" applyFill="0" applyBorder="0" applyAlignment="0" applyProtection="0">
      <alignment vertical="center"/>
      <protection locked="0"/>
    </xf>
    <xf numFmtId="0" fontId="35" fillId="0" borderId="125" applyBorder="0">
      <alignment horizontal="left" vertical="center" wrapText="1" indent="2"/>
      <protection locked="0"/>
    </xf>
    <xf numFmtId="0" fontId="64" fillId="39" borderId="147" applyNumberFormat="0" applyAlignment="0" applyProtection="0"/>
    <xf numFmtId="0" fontId="64" fillId="39" borderId="128" applyNumberFormat="0" applyAlignment="0" applyProtection="0"/>
    <xf numFmtId="0" fontId="71" fillId="0" borderId="135" applyNumberFormat="0" applyFill="0" applyAlignment="0" applyProtection="0"/>
    <xf numFmtId="0" fontId="112" fillId="23" borderId="126" applyNumberFormat="0" applyAlignment="0" applyProtection="0"/>
    <xf numFmtId="0" fontId="61" fillId="29" borderId="132" applyNumberFormat="0" applyAlignment="0" applyProtection="0"/>
    <xf numFmtId="0" fontId="5" fillId="26" borderId="127" applyNumberFormat="0" applyFont="0" applyAlignment="0" applyProtection="0"/>
    <xf numFmtId="0" fontId="6" fillId="26" borderId="146" applyNumberFormat="0" applyFont="0" applyAlignment="0" applyProtection="0"/>
    <xf numFmtId="0" fontId="109" fillId="38" borderId="105" applyNumberFormat="0" applyAlignment="0" applyProtection="0"/>
    <xf numFmtId="0" fontId="112" fillId="23" borderId="105" applyNumberFormat="0" applyAlignment="0" applyProtection="0"/>
    <xf numFmtId="0" fontId="5" fillId="26" borderId="106" applyNumberFormat="0" applyFont="0" applyAlignment="0" applyProtection="0"/>
    <xf numFmtId="0" fontId="118" fillId="38" borderId="107" applyNumberFormat="0" applyAlignment="0" applyProtection="0"/>
    <xf numFmtId="0" fontId="5" fillId="26" borderId="146" applyNumberFormat="0" applyFont="0" applyAlignment="0" applyProtection="0"/>
    <xf numFmtId="0" fontId="124" fillId="0" borderId="108" applyNumberFormat="0" applyFill="0" applyAlignment="0" applyProtection="0"/>
    <xf numFmtId="0" fontId="61" fillId="23" borderId="141" applyNumberFormat="0" applyAlignment="0" applyProtection="0"/>
    <xf numFmtId="0" fontId="6" fillId="26" borderId="127" applyNumberFormat="0" applyFont="0" applyAlignment="0" applyProtection="0"/>
    <xf numFmtId="0" fontId="64" fillId="38" borderId="128" applyNumberFormat="0" applyAlignment="0" applyProtection="0"/>
    <xf numFmtId="0" fontId="61" fillId="23" borderId="141" applyNumberFormat="0" applyAlignment="0" applyProtection="0"/>
    <xf numFmtId="0" fontId="61" fillId="29" borderId="145" applyNumberFormat="0" applyAlignment="0" applyProtection="0"/>
    <xf numFmtId="0" fontId="61" fillId="23" borderId="105" applyNumberFormat="0" applyAlignment="0" applyProtection="0"/>
    <xf numFmtId="0" fontId="61" fillId="23" borderId="141" applyNumberFormat="0" applyAlignment="0" applyProtection="0"/>
    <xf numFmtId="0" fontId="61" fillId="23" borderId="126" applyNumberFormat="0" applyAlignment="0" applyProtection="0"/>
    <xf numFmtId="0" fontId="64" fillId="39" borderId="147" applyNumberFormat="0" applyAlignment="0" applyProtection="0"/>
    <xf numFmtId="0" fontId="35" fillId="0" borderId="140" applyBorder="0">
      <alignment horizontal="left" vertical="center" wrapText="1" indent="3"/>
      <protection locked="0"/>
    </xf>
    <xf numFmtId="0" fontId="58" fillId="38" borderId="132" applyNumberFormat="0" applyAlignment="0" applyProtection="0"/>
    <xf numFmtId="0" fontId="124" fillId="0" borderId="129" applyNumberFormat="0" applyFill="0" applyAlignment="0" applyProtection="0"/>
    <xf numFmtId="0" fontId="61" fillId="23" borderId="120" applyNumberFormat="0" applyAlignment="0" applyProtection="0"/>
    <xf numFmtId="0" fontId="64" fillId="38" borderId="147" applyNumberFormat="0" applyAlignment="0" applyProtection="0"/>
    <xf numFmtId="0" fontId="5" fillId="26" borderId="142" applyNumberFormat="0" applyFont="0" applyAlignment="0" applyProtection="0"/>
    <xf numFmtId="0" fontId="124" fillId="0" borderId="117" applyNumberFormat="0" applyFill="0" applyAlignment="0" applyProtection="0"/>
    <xf numFmtId="0" fontId="61" fillId="29" borderId="126" applyNumberFormat="0" applyAlignment="0" applyProtection="0"/>
    <xf numFmtId="0" fontId="18" fillId="15" borderId="119" applyFill="0" applyBorder="0" applyAlignment="0" applyProtection="0">
      <alignment vertical="center"/>
      <protection locked="0"/>
    </xf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10" fontId="35" fillId="16" borderId="124" applyNumberFormat="0" applyBorder="0" applyAlignment="0" applyProtection="0"/>
    <xf numFmtId="0" fontId="35" fillId="0" borderId="119" applyBorder="0">
      <alignment horizontal="left" vertical="center" wrapText="1" indent="2"/>
      <protection locked="0"/>
    </xf>
    <xf numFmtId="0" fontId="6" fillId="26" borderId="133" applyNumberFormat="0" applyFont="0" applyAlignment="0" applyProtection="0"/>
    <xf numFmtId="0" fontId="71" fillId="0" borderId="129" applyNumberFormat="0" applyFill="0" applyAlignment="0" applyProtection="0"/>
    <xf numFmtId="0" fontId="109" fillId="38" borderId="126" applyNumberFormat="0" applyAlignment="0" applyProtection="0"/>
    <xf numFmtId="0" fontId="61" fillId="23" borderId="132" applyNumberFormat="0" applyAlignment="0" applyProtection="0"/>
    <xf numFmtId="0" fontId="5" fillId="26" borderId="115" applyNumberFormat="0" applyFont="0" applyAlignment="0" applyProtection="0"/>
    <xf numFmtId="0" fontId="118" fillId="38" borderId="147" applyNumberFormat="0" applyAlignment="0" applyProtection="0"/>
    <xf numFmtId="0" fontId="118" fillId="38" borderId="113" applyNumberFormat="0" applyAlignment="0" applyProtection="0"/>
    <xf numFmtId="10" fontId="35" fillId="16" borderId="130" applyNumberFormat="0" applyBorder="0" applyAlignment="0" applyProtection="0"/>
    <xf numFmtId="0" fontId="109" fillId="38" borderId="145" applyNumberFormat="0" applyAlignment="0" applyProtection="0"/>
    <xf numFmtId="0" fontId="124" fillId="0" borderId="135" applyNumberFormat="0" applyFill="0" applyAlignment="0" applyProtection="0"/>
    <xf numFmtId="0" fontId="18" fillId="15" borderId="125" applyFill="0" applyBorder="0" applyAlignment="0" applyProtection="0">
      <alignment vertical="center"/>
      <protection locked="0"/>
    </xf>
    <xf numFmtId="0" fontId="112" fillId="23" borderId="141" applyNumberFormat="0" applyAlignment="0" applyProtection="0"/>
    <xf numFmtId="0" fontId="109" fillId="38" borderId="126" applyNumberFormat="0" applyAlignment="0" applyProtection="0"/>
    <xf numFmtId="0" fontId="6" fillId="26" borderId="142" applyNumberFormat="0" applyFont="0" applyAlignment="0" applyProtection="0"/>
    <xf numFmtId="0" fontId="61" fillId="29" borderId="126" applyNumberFormat="0" applyAlignment="0" applyProtection="0"/>
    <xf numFmtId="0" fontId="118" fillId="38" borderId="128" applyNumberFormat="0" applyAlignment="0" applyProtection="0"/>
    <xf numFmtId="0" fontId="5" fillId="26" borderId="146" applyNumberFormat="0" applyFont="0" applyAlignment="0" applyProtection="0"/>
    <xf numFmtId="0" fontId="5" fillId="26" borderId="127" applyNumberFormat="0" applyFont="0" applyAlignment="0" applyProtection="0"/>
    <xf numFmtId="0" fontId="64" fillId="38" borderId="122" applyNumberFormat="0" applyAlignment="0" applyProtection="0"/>
    <xf numFmtId="0" fontId="109" fillId="38" borderId="141" applyNumberFormat="0" applyAlignment="0" applyProtection="0"/>
    <xf numFmtId="0" fontId="5" fillId="26" borderId="146" applyNumberFormat="0" applyFont="0" applyAlignment="0" applyProtection="0"/>
    <xf numFmtId="0" fontId="35" fillId="0" borderId="140" applyBorder="0">
      <alignment horizontal="left" vertical="center" wrapText="1" indent="2"/>
      <protection locked="0"/>
    </xf>
    <xf numFmtId="0" fontId="5" fillId="26" borderId="121" applyNumberFormat="0" applyFont="0" applyAlignment="0" applyProtection="0"/>
    <xf numFmtId="0" fontId="5" fillId="26" borderId="121" applyNumberFormat="0" applyFont="0" applyAlignment="0" applyProtection="0"/>
    <xf numFmtId="0" fontId="64" fillId="39" borderId="143" applyNumberFormat="0" applyAlignment="0" applyProtection="0"/>
    <xf numFmtId="10" fontId="35" fillId="16" borderId="118" applyNumberFormat="0" applyBorder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64" fillId="38" borderId="134" applyNumberFormat="0" applyAlignment="0" applyProtection="0"/>
    <xf numFmtId="0" fontId="109" fillId="38" borderId="120" applyNumberFormat="0" applyAlignment="0" applyProtection="0"/>
    <xf numFmtId="0" fontId="61" fillId="23" borderId="145" applyNumberFormat="0" applyAlignment="0" applyProtection="0"/>
    <xf numFmtId="0" fontId="5" fillId="26" borderId="112" applyNumberFormat="0" applyFont="0" applyAlignment="0" applyProtection="0"/>
    <xf numFmtId="0" fontId="5" fillId="26" borderId="146" applyNumberFormat="0" applyFont="0" applyAlignment="0" applyProtection="0"/>
    <xf numFmtId="0" fontId="64" fillId="38" borderId="128" applyNumberFormat="0" applyAlignment="0" applyProtection="0"/>
    <xf numFmtId="0" fontId="61" fillId="23" borderId="145" applyNumberFormat="0" applyAlignment="0" applyProtection="0"/>
    <xf numFmtId="0" fontId="5" fillId="26" borderId="133" applyNumberFormat="0" applyFont="0" applyAlignment="0" applyProtection="0"/>
    <xf numFmtId="0" fontId="72" fillId="39" borderId="105" applyNumberFormat="0" applyAlignment="0" applyProtection="0"/>
    <xf numFmtId="0" fontId="124" fillId="0" borderId="111" applyNumberFormat="0" applyFill="0" applyAlignment="0" applyProtection="0"/>
    <xf numFmtId="0" fontId="61" fillId="29" borderId="105" applyNumberFormat="0" applyAlignment="0" applyProtection="0"/>
    <xf numFmtId="0" fontId="5" fillId="26" borderId="109" applyNumberFormat="0" applyFont="0" applyAlignment="0" applyProtection="0"/>
    <xf numFmtId="0" fontId="6" fillId="26" borderId="109" applyNumberFormat="0" applyFont="0" applyAlignment="0" applyProtection="0"/>
    <xf numFmtId="10" fontId="35" fillId="16" borderId="103" applyNumberFormat="0" applyBorder="0" applyAlignment="0" applyProtection="0"/>
    <xf numFmtId="0" fontId="61" fillId="23" borderId="105" applyNumberFormat="0" applyAlignment="0" applyProtection="0"/>
    <xf numFmtId="0" fontId="109" fillId="38" borderId="105" applyNumberFormat="0" applyAlignment="0" applyProtection="0"/>
    <xf numFmtId="0" fontId="64" fillId="39" borderId="110" applyNumberFormat="0" applyAlignment="0" applyProtection="0"/>
    <xf numFmtId="0" fontId="5" fillId="26" borderId="109" applyNumberFormat="0" applyFont="0" applyAlignment="0" applyProtection="0"/>
    <xf numFmtId="0" fontId="64" fillId="38" borderId="110" applyNumberFormat="0" applyAlignment="0" applyProtection="0"/>
    <xf numFmtId="0" fontId="35" fillId="0" borderId="104" applyBorder="0">
      <alignment horizontal="left" vertical="center" wrapText="1" indent="2"/>
      <protection locked="0"/>
    </xf>
    <xf numFmtId="0" fontId="18" fillId="15" borderId="104" applyFill="0" applyBorder="0" applyAlignment="0" applyProtection="0">
      <alignment vertical="center"/>
      <protection locked="0"/>
    </xf>
    <xf numFmtId="0" fontId="112" fillId="23" borderId="105" applyNumberFormat="0" applyAlignment="0" applyProtection="0"/>
    <xf numFmtId="0" fontId="58" fillId="38" borderId="105" applyNumberFormat="0" applyAlignment="0" applyProtection="0"/>
    <xf numFmtId="0" fontId="5" fillId="26" borderId="109" applyNumberFormat="0" applyFont="0" applyAlignment="0" applyProtection="0"/>
    <xf numFmtId="0" fontId="5" fillId="26" borderId="109" applyNumberFormat="0" applyFont="0" applyAlignment="0" applyProtection="0"/>
    <xf numFmtId="0" fontId="5" fillId="26" borderId="109" applyNumberFormat="0" applyFont="0" applyAlignment="0" applyProtection="0"/>
    <xf numFmtId="0" fontId="71" fillId="0" borderId="111" applyNumberFormat="0" applyFill="0" applyAlignment="0" applyProtection="0"/>
    <xf numFmtId="0" fontId="61" fillId="23" borderId="105" applyNumberFormat="0" applyAlignment="0" applyProtection="0"/>
    <xf numFmtId="0" fontId="118" fillId="38" borderId="110" applyNumberFormat="0" applyAlignment="0" applyProtection="0"/>
    <xf numFmtId="0" fontId="35" fillId="0" borderId="104" applyBorder="0">
      <alignment horizontal="left" vertical="center" wrapText="1" indent="3"/>
      <protection locked="0"/>
    </xf>
    <xf numFmtId="0" fontId="6" fillId="26" borderId="146" applyNumberFormat="0" applyFont="0" applyAlignment="0" applyProtection="0"/>
    <xf numFmtId="0" fontId="124" fillId="0" borderId="108" applyNumberFormat="0" applyFill="0" applyAlignment="0" applyProtection="0"/>
    <xf numFmtId="0" fontId="64" fillId="39" borderId="107" applyNumberFormat="0" applyAlignment="0" applyProtection="0"/>
    <xf numFmtId="0" fontId="64" fillId="38" borderId="107" applyNumberFormat="0" applyAlignment="0" applyProtection="0"/>
    <xf numFmtId="0" fontId="71" fillId="0" borderId="108" applyNumberFormat="0" applyFill="0" applyAlignment="0" applyProtection="0"/>
    <xf numFmtId="0" fontId="118" fillId="38" borderId="107" applyNumberFormat="0" applyAlignment="0" applyProtection="0"/>
    <xf numFmtId="0" fontId="5" fillId="26" borderId="115" applyNumberFormat="0" applyFont="0" applyAlignment="0" applyProtection="0"/>
    <xf numFmtId="0" fontId="5" fillId="26" borderId="115" applyNumberFormat="0" applyFont="0" applyAlignment="0" applyProtection="0"/>
    <xf numFmtId="0" fontId="5" fillId="26" borderId="115" applyNumberFormat="0" applyFont="0" applyAlignment="0" applyProtection="0"/>
    <xf numFmtId="0" fontId="71" fillId="0" borderId="117" applyNumberFormat="0" applyFill="0" applyAlignment="0" applyProtection="0"/>
    <xf numFmtId="0" fontId="118" fillId="38" borderId="116" applyNumberFormat="0" applyAlignment="0" applyProtection="0"/>
    <xf numFmtId="0" fontId="72" fillId="39" borderId="120" applyNumberFormat="0" applyAlignment="0" applyProtection="0"/>
    <xf numFmtId="0" fontId="124" fillId="0" borderId="123" applyNumberFormat="0" applyFill="0" applyAlignment="0" applyProtection="0"/>
    <xf numFmtId="0" fontId="61" fillId="29" borderId="120" applyNumberFormat="0" applyAlignment="0" applyProtection="0"/>
    <xf numFmtId="0" fontId="5" fillId="26" borderId="121" applyNumberFormat="0" applyFont="0" applyAlignment="0" applyProtection="0"/>
    <xf numFmtId="0" fontId="6" fillId="26" borderId="121" applyNumberFormat="0" applyFont="0" applyAlignment="0" applyProtection="0"/>
    <xf numFmtId="10" fontId="35" fillId="16" borderId="118" applyNumberFormat="0" applyBorder="0" applyAlignment="0" applyProtection="0"/>
    <xf numFmtId="0" fontId="61" fillId="23" borderId="120" applyNumberFormat="0" applyAlignment="0" applyProtection="0"/>
    <xf numFmtId="0" fontId="109" fillId="38" borderId="120" applyNumberFormat="0" applyAlignment="0" applyProtection="0"/>
    <xf numFmtId="0" fontId="64" fillId="39" borderId="122" applyNumberFormat="0" applyAlignment="0" applyProtection="0"/>
    <xf numFmtId="0" fontId="5" fillId="26" borderId="121" applyNumberFormat="0" applyFont="0" applyAlignment="0" applyProtection="0"/>
    <xf numFmtId="0" fontId="64" fillId="38" borderId="122" applyNumberFormat="0" applyAlignment="0" applyProtection="0"/>
    <xf numFmtId="0" fontId="35" fillId="0" borderId="119" applyBorder="0">
      <alignment horizontal="left" vertical="center" wrapText="1" indent="2"/>
      <protection locked="0"/>
    </xf>
    <xf numFmtId="0" fontId="18" fillId="15" borderId="119" applyFill="0" applyBorder="0" applyAlignment="0" applyProtection="0">
      <alignment vertical="center"/>
      <protection locked="0"/>
    </xf>
    <xf numFmtId="0" fontId="112" fillId="23" borderId="120" applyNumberFormat="0" applyAlignment="0" applyProtection="0"/>
    <xf numFmtId="0" fontId="58" fillId="38" borderId="120" applyNumberFormat="0" applyAlignment="0" applyProtection="0"/>
    <xf numFmtId="0" fontId="5" fillId="26" borderId="121" applyNumberFormat="0" applyFont="0" applyAlignment="0" applyProtection="0"/>
    <xf numFmtId="0" fontId="5" fillId="26" borderId="121" applyNumberFormat="0" applyFont="0" applyAlignment="0" applyProtection="0"/>
    <xf numFmtId="0" fontId="5" fillId="26" borderId="121" applyNumberFormat="0" applyFont="0" applyAlignment="0" applyProtection="0"/>
    <xf numFmtId="0" fontId="71" fillId="0" borderId="123" applyNumberFormat="0" applyFill="0" applyAlignment="0" applyProtection="0"/>
    <xf numFmtId="0" fontId="61" fillId="23" borderId="120" applyNumberFormat="0" applyAlignment="0" applyProtection="0"/>
    <xf numFmtId="0" fontId="118" fillId="38" borderId="122" applyNumberFormat="0" applyAlignment="0" applyProtection="0"/>
    <xf numFmtId="0" fontId="35" fillId="0" borderId="119" applyBorder="0">
      <alignment horizontal="left" vertical="center" wrapText="1" indent="3"/>
      <protection locked="0"/>
    </xf>
    <xf numFmtId="0" fontId="5" fillId="26" borderId="127" applyNumberFormat="0" applyFont="0" applyAlignment="0" applyProtection="0"/>
    <xf numFmtId="0" fontId="5" fillId="26" borderId="142" applyNumberFormat="0" applyFont="0" applyAlignment="0" applyProtection="0"/>
    <xf numFmtId="0" fontId="35" fillId="0" borderId="125" applyBorder="0">
      <alignment horizontal="left" vertical="center" wrapText="1" indent="3"/>
      <protection locked="0"/>
    </xf>
    <xf numFmtId="0" fontId="72" fillId="39" borderId="132" applyNumberFormat="0" applyAlignment="0" applyProtection="0"/>
    <xf numFmtId="0" fontId="124" fillId="0" borderId="138" applyNumberFormat="0" applyFill="0" applyAlignment="0" applyProtection="0"/>
    <xf numFmtId="0" fontId="61" fillId="29" borderId="132" applyNumberFormat="0" applyAlignment="0" applyProtection="0"/>
    <xf numFmtId="0" fontId="5" fillId="26" borderId="136" applyNumberFormat="0" applyFont="0" applyAlignment="0" applyProtection="0"/>
    <xf numFmtId="0" fontId="6" fillId="26" borderId="136" applyNumberFormat="0" applyFont="0" applyAlignment="0" applyProtection="0"/>
    <xf numFmtId="10" fontId="35" fillId="16" borderId="130" applyNumberFormat="0" applyBorder="0" applyAlignment="0" applyProtection="0"/>
    <xf numFmtId="0" fontId="61" fillId="23" borderId="132" applyNumberFormat="0" applyAlignment="0" applyProtection="0"/>
    <xf numFmtId="0" fontId="109" fillId="38" borderId="132" applyNumberFormat="0" applyAlignment="0" applyProtection="0"/>
    <xf numFmtId="0" fontId="64" fillId="39" borderId="137" applyNumberFormat="0" applyAlignment="0" applyProtection="0"/>
    <xf numFmtId="0" fontId="5" fillId="26" borderId="136" applyNumberFormat="0" applyFont="0" applyAlignment="0" applyProtection="0"/>
    <xf numFmtId="0" fontId="64" fillId="38" borderId="137" applyNumberFormat="0" applyAlignment="0" applyProtection="0"/>
    <xf numFmtId="0" fontId="35" fillId="0" borderId="131" applyBorder="0">
      <alignment horizontal="left" vertical="center" wrapText="1" indent="2"/>
      <protection locked="0"/>
    </xf>
    <xf numFmtId="0" fontId="18" fillId="15" borderId="131" applyFill="0" applyBorder="0" applyAlignment="0" applyProtection="0">
      <alignment vertical="center"/>
      <protection locked="0"/>
    </xf>
    <xf numFmtId="0" fontId="112" fillId="23" borderId="132" applyNumberFormat="0" applyAlignment="0" applyProtection="0"/>
    <xf numFmtId="0" fontId="58" fillId="38" borderId="132" applyNumberFormat="0" applyAlignment="0" applyProtection="0"/>
    <xf numFmtId="0" fontId="5" fillId="26" borderId="136" applyNumberFormat="0" applyFont="0" applyAlignment="0" applyProtection="0"/>
    <xf numFmtId="0" fontId="5" fillId="26" borderId="136" applyNumberFormat="0" applyFont="0" applyAlignment="0" applyProtection="0"/>
    <xf numFmtId="0" fontId="5" fillId="26" borderId="136" applyNumberFormat="0" applyFont="0" applyAlignment="0" applyProtection="0"/>
    <xf numFmtId="0" fontId="71" fillId="0" borderId="138" applyNumberFormat="0" applyFill="0" applyAlignment="0" applyProtection="0"/>
    <xf numFmtId="0" fontId="61" fillId="23" borderId="132" applyNumberFormat="0" applyAlignment="0" applyProtection="0"/>
    <xf numFmtId="0" fontId="118" fillId="38" borderId="137" applyNumberFormat="0" applyAlignment="0" applyProtection="0"/>
    <xf numFmtId="0" fontId="35" fillId="0" borderId="131" applyBorder="0">
      <alignment horizontal="left" vertical="center" wrapText="1" indent="3"/>
      <protection locked="0"/>
    </xf>
    <xf numFmtId="0" fontId="72" fillId="39" borderId="141" applyNumberFormat="0" applyAlignment="0" applyProtection="0"/>
    <xf numFmtId="0" fontId="124" fillId="0" borderId="144" applyNumberFormat="0" applyFill="0" applyAlignment="0" applyProtection="0"/>
    <xf numFmtId="0" fontId="61" fillId="29" borderId="141" applyNumberFormat="0" applyAlignment="0" applyProtection="0"/>
    <xf numFmtId="0" fontId="5" fillId="26" borderId="142" applyNumberFormat="0" applyFont="0" applyAlignment="0" applyProtection="0"/>
    <xf numFmtId="0" fontId="6" fillId="26" borderId="142" applyNumberFormat="0" applyFont="0" applyAlignment="0" applyProtection="0"/>
    <xf numFmtId="10" fontId="35" fillId="16" borderId="139" applyNumberFormat="0" applyBorder="0" applyAlignment="0" applyProtection="0"/>
    <xf numFmtId="0" fontId="61" fillId="23" borderId="141" applyNumberFormat="0" applyAlignment="0" applyProtection="0"/>
    <xf numFmtId="0" fontId="109" fillId="38" borderId="141" applyNumberFormat="0" applyAlignment="0" applyProtection="0"/>
    <xf numFmtId="0" fontId="64" fillId="39" borderId="143" applyNumberFormat="0" applyAlignment="0" applyProtection="0"/>
    <xf numFmtId="0" fontId="5" fillId="26" borderId="142" applyNumberFormat="0" applyFont="0" applyAlignment="0" applyProtection="0"/>
    <xf numFmtId="0" fontId="64" fillId="38" borderId="143" applyNumberFormat="0" applyAlignment="0" applyProtection="0"/>
    <xf numFmtId="0" fontId="35" fillId="0" borderId="140" applyBorder="0">
      <alignment horizontal="left" vertical="center" wrapText="1" indent="2"/>
      <protection locked="0"/>
    </xf>
    <xf numFmtId="0" fontId="18" fillId="15" borderId="140" applyFill="0" applyBorder="0" applyAlignment="0" applyProtection="0">
      <alignment vertical="center"/>
      <protection locked="0"/>
    </xf>
    <xf numFmtId="0" fontId="112" fillId="23" borderId="141" applyNumberFormat="0" applyAlignment="0" applyProtection="0"/>
    <xf numFmtId="0" fontId="58" fillId="38" borderId="141" applyNumberFormat="0" applyAlignment="0" applyProtection="0"/>
    <xf numFmtId="0" fontId="5" fillId="26" borderId="142" applyNumberFormat="0" applyFont="0" applyAlignment="0" applyProtection="0"/>
    <xf numFmtId="0" fontId="5" fillId="26" borderId="142" applyNumberFormat="0" applyFont="0" applyAlignment="0" applyProtection="0"/>
    <xf numFmtId="0" fontId="5" fillId="26" borderId="142" applyNumberFormat="0" applyFont="0" applyAlignment="0" applyProtection="0"/>
    <xf numFmtId="0" fontId="71" fillId="0" borderId="144" applyNumberFormat="0" applyFill="0" applyAlignment="0" applyProtection="0"/>
    <xf numFmtId="0" fontId="61" fillId="23" borderId="141" applyNumberFormat="0" applyAlignment="0" applyProtection="0"/>
    <xf numFmtId="0" fontId="118" fillId="38" borderId="143" applyNumberFormat="0" applyAlignment="0" applyProtection="0"/>
    <xf numFmtId="0" fontId="35" fillId="0" borderId="140" applyBorder="0">
      <alignment horizontal="left" vertical="center" wrapText="1" indent="3"/>
      <protection locked="0"/>
    </xf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5" fillId="0" borderId="0"/>
    <xf numFmtId="167" fontId="5" fillId="0" borderId="0" applyFont="0" applyFill="0" applyBorder="0" applyAlignment="0" applyProtection="0"/>
    <xf numFmtId="187" fontId="5" fillId="0" borderId="0" applyFont="0" applyBorder="0">
      <alignment horizontal="center"/>
    </xf>
    <xf numFmtId="171" fontId="5" fillId="0" borderId="0">
      <alignment horizontal="center" vertical="top"/>
    </xf>
    <xf numFmtId="167" fontId="35" fillId="0" borderId="0"/>
    <xf numFmtId="0" fontId="40" fillId="0" borderId="0">
      <protection locked="0"/>
    </xf>
    <xf numFmtId="0" fontId="40" fillId="0" borderId="0">
      <protection locked="0"/>
    </xf>
    <xf numFmtId="0" fontId="37" fillId="0" borderId="0" applyNumberFormat="0" applyFill="0" applyBorder="0" applyAlignment="0" applyProtection="0"/>
    <xf numFmtId="0" fontId="5" fillId="0" borderId="0">
      <alignment horizontal="centerContinuous" vertical="justify"/>
    </xf>
    <xf numFmtId="0" fontId="5" fillId="0" borderId="0">
      <alignment horizontal="centerContinuous" vertical="justify"/>
    </xf>
    <xf numFmtId="0" fontId="5" fillId="0" borderId="0">
      <alignment horizontal="centerContinuous" vertical="justify"/>
    </xf>
    <xf numFmtId="0" fontId="5" fillId="0" borderId="0">
      <alignment horizontal="centerContinuous" vertical="justify"/>
    </xf>
    <xf numFmtId="0" fontId="5" fillId="0" borderId="0">
      <alignment horizontal="centerContinuous" vertical="justify"/>
    </xf>
    <xf numFmtId="0" fontId="5" fillId="0" borderId="0">
      <alignment horizontal="centerContinuous" vertical="justify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9" fontId="45" fillId="0" borderId="0"/>
    <xf numFmtId="189" fontId="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9" fontId="45" fillId="0" borderId="0"/>
    <xf numFmtId="189" fontId="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" fillId="0" borderId="0"/>
    <xf numFmtId="0" fontId="5" fillId="0" borderId="0"/>
    <xf numFmtId="0" fontId="116" fillId="0" borderId="0"/>
    <xf numFmtId="0" fontId="5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40" applyNumberFormat="0" applyBorder="0">
      <alignment horizontal="center" vertical="center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40" fontId="5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8" fillId="15" borderId="153" applyFill="0" applyBorder="0" applyAlignment="0" applyProtection="0">
      <alignment vertical="center"/>
      <protection locked="0"/>
    </xf>
    <xf numFmtId="10" fontId="35" fillId="16" borderId="152" applyNumberFormat="0" applyBorder="0" applyAlignment="0" applyProtection="0"/>
    <xf numFmtId="0" fontId="35" fillId="0" borderId="153" applyBorder="0">
      <alignment horizontal="left" vertical="center" wrapText="1" indent="2"/>
      <protection locked="0"/>
    </xf>
    <xf numFmtId="0" fontId="35" fillId="0" borderId="153" applyBorder="0">
      <alignment horizontal="left" vertical="center" wrapText="1" indent="3"/>
      <protection locked="0"/>
    </xf>
    <xf numFmtId="0" fontId="61" fillId="23" borderId="145" applyNumberFormat="0" applyAlignment="0" applyProtection="0"/>
    <xf numFmtId="10" fontId="35" fillId="16" borderId="152" applyNumberFormat="0" applyBorder="0" applyAlignment="0" applyProtection="0"/>
    <xf numFmtId="0" fontId="35" fillId="0" borderId="153" applyBorder="0">
      <alignment horizontal="left" vertical="center" wrapText="1" indent="2"/>
      <protection locked="0"/>
    </xf>
    <xf numFmtId="0" fontId="18" fillId="15" borderId="153" applyFill="0" applyBorder="0" applyAlignment="0" applyProtection="0">
      <alignment vertical="center"/>
      <protection locked="0"/>
    </xf>
    <xf numFmtId="0" fontId="35" fillId="0" borderId="153" applyBorder="0">
      <alignment horizontal="left" vertical="center" wrapText="1" indent="3"/>
      <protection locked="0"/>
    </xf>
    <xf numFmtId="0" fontId="61" fillId="23" borderId="145" applyNumberFormat="0" applyAlignment="0" applyProtection="0"/>
    <xf numFmtId="0" fontId="35" fillId="0" borderId="153" applyBorder="0">
      <alignment horizontal="left" vertical="center" wrapText="1" indent="3"/>
      <protection locked="0"/>
    </xf>
    <xf numFmtId="0" fontId="64" fillId="38" borderId="147" applyNumberFormat="0" applyAlignment="0" applyProtection="0"/>
    <xf numFmtId="0" fontId="5" fillId="26" borderId="146" applyNumberFormat="0" applyFont="0" applyAlignment="0" applyProtection="0"/>
    <xf numFmtId="0" fontId="124" fillId="0" borderId="148" applyNumberFormat="0" applyFill="0" applyAlignment="0" applyProtection="0"/>
    <xf numFmtId="0" fontId="72" fillId="39" borderId="145" applyNumberFormat="0" applyAlignment="0" applyProtection="0"/>
    <xf numFmtId="10" fontId="35" fillId="16" borderId="152" applyNumberFormat="0" applyBorder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118" fillId="38" borderId="147" applyNumberFormat="0" applyAlignment="0" applyProtection="0"/>
    <xf numFmtId="0" fontId="18" fillId="15" borderId="153" applyFill="0" applyBorder="0" applyAlignment="0" applyProtection="0">
      <alignment vertical="center"/>
      <protection locked="0"/>
    </xf>
    <xf numFmtId="10" fontId="35" fillId="16" borderId="152" applyNumberFormat="0" applyBorder="0" applyAlignment="0" applyProtection="0"/>
    <xf numFmtId="0" fontId="61" fillId="29" borderId="145" applyNumberFormat="0" applyAlignment="0" applyProtection="0"/>
    <xf numFmtId="0" fontId="61" fillId="23" borderId="145" applyNumberFormat="0" applyAlignment="0" applyProtection="0"/>
    <xf numFmtId="0" fontId="5" fillId="26" borderId="146" applyNumberFormat="0" applyFont="0" applyAlignment="0" applyProtection="0"/>
    <xf numFmtId="0" fontId="35" fillId="0" borderId="153" applyBorder="0">
      <alignment horizontal="left" vertical="center" wrapText="1" indent="2"/>
      <protection locked="0"/>
    </xf>
    <xf numFmtId="0" fontId="35" fillId="0" borderId="153" applyBorder="0">
      <alignment horizontal="left" vertical="center" wrapText="1" indent="3"/>
      <protection locked="0"/>
    </xf>
    <xf numFmtId="0" fontId="58" fillId="38" borderId="145" applyNumberFormat="0" applyAlignment="0" applyProtection="0"/>
    <xf numFmtId="0" fontId="72" fillId="39" borderId="145" applyNumberFormat="0" applyAlignment="0" applyProtection="0"/>
    <xf numFmtId="0" fontId="61" fillId="29" borderId="145" applyNumberFormat="0" applyAlignment="0" applyProtection="0"/>
    <xf numFmtId="0" fontId="61" fillId="23" borderId="145" applyNumberFormat="0" applyAlignment="0" applyProtection="0"/>
    <xf numFmtId="0" fontId="5" fillId="26" borderId="146" applyNumberFormat="0" applyFont="0" applyAlignment="0" applyProtection="0"/>
    <xf numFmtId="0" fontId="6" fillId="26" borderId="146" applyNumberFormat="0" applyFon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5" fillId="26" borderId="146" applyNumberFormat="0" applyFont="0" applyAlignment="0" applyProtection="0"/>
    <xf numFmtId="0" fontId="112" fillId="23" borderId="145" applyNumberFormat="0" applyAlignment="0" applyProtection="0"/>
    <xf numFmtId="0" fontId="109" fillId="38" borderId="145" applyNumberFormat="0" applyAlignment="0" applyProtection="0"/>
    <xf numFmtId="0" fontId="5" fillId="26" borderId="146" applyNumberFormat="0" applyFont="0" applyAlignment="0" applyProtection="0"/>
    <xf numFmtId="0" fontId="118" fillId="38" borderId="147" applyNumberFormat="0" applyAlignment="0" applyProtection="0"/>
    <xf numFmtId="0" fontId="35" fillId="0" borderId="153" applyBorder="0">
      <alignment horizontal="left" vertical="center" wrapText="1" indent="3"/>
      <protection locked="0"/>
    </xf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64" fillId="39" borderId="147" applyNumberFormat="0" applyAlignment="0" applyProtection="0"/>
    <xf numFmtId="0" fontId="35" fillId="0" borderId="153" applyBorder="0">
      <alignment horizontal="left" vertical="center" wrapText="1" indent="2"/>
      <protection locked="0"/>
    </xf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10" fontId="35" fillId="16" borderId="152" applyNumberFormat="0" applyBorder="0" applyAlignment="0" applyProtection="0"/>
    <xf numFmtId="0" fontId="61" fillId="23" borderId="145" applyNumberFormat="0" applyAlignment="0" applyProtection="0"/>
    <xf numFmtId="0" fontId="58" fillId="38" borderId="145" applyNumberFormat="0" applyAlignment="0" applyProtection="0"/>
    <xf numFmtId="0" fontId="71" fillId="0" borderId="148" applyNumberFormat="0" applyFill="0" applyAlignment="0" applyProtection="0"/>
    <xf numFmtId="0" fontId="35" fillId="0" borderId="153" applyBorder="0">
      <alignment horizontal="left" vertical="center" wrapText="1" indent="2"/>
      <protection locked="0"/>
    </xf>
    <xf numFmtId="0" fontId="5" fillId="26" borderId="146" applyNumberFormat="0" applyFont="0" applyAlignment="0" applyProtection="0"/>
    <xf numFmtId="0" fontId="71" fillId="0" borderId="148" applyNumberFormat="0" applyFill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112" fillId="23" borderId="145" applyNumberFormat="0" applyAlignment="0" applyProtection="0"/>
    <xf numFmtId="0" fontId="5" fillId="26" borderId="146" applyNumberFormat="0" applyFont="0" applyAlignment="0" applyProtection="0"/>
    <xf numFmtId="0" fontId="6" fillId="26" borderId="146" applyNumberFormat="0" applyFont="0" applyAlignment="0" applyProtection="0"/>
    <xf numFmtId="0" fontId="58" fillId="38" borderId="145" applyNumberFormat="0" applyAlignment="0" applyProtection="0"/>
    <xf numFmtId="0" fontId="72" fillId="39" borderId="145" applyNumberFormat="0" applyAlignment="0" applyProtection="0"/>
    <xf numFmtId="0" fontId="64" fillId="38" borderId="147" applyNumberFormat="0" applyAlignment="0" applyProtection="0"/>
    <xf numFmtId="0" fontId="5" fillId="26" borderId="146" applyNumberFormat="0" applyFont="0" applyAlignment="0" applyProtection="0"/>
    <xf numFmtId="0" fontId="64" fillId="38" borderId="147" applyNumberFormat="0" applyAlignment="0" applyProtection="0"/>
    <xf numFmtId="0" fontId="118" fillId="38" borderId="147" applyNumberFormat="0" applyAlignment="0" applyProtection="0"/>
    <xf numFmtId="0" fontId="5" fillId="26" borderId="146" applyNumberFormat="0" applyFont="0" applyAlignment="0" applyProtection="0"/>
    <xf numFmtId="0" fontId="64" fillId="39" borderId="147" applyNumberFormat="0" applyAlignment="0" applyProtection="0"/>
    <xf numFmtId="0" fontId="61" fillId="23" borderId="145" applyNumberFormat="0" applyAlignment="0" applyProtection="0"/>
    <xf numFmtId="0" fontId="35" fillId="0" borderId="153" applyBorder="0">
      <alignment horizontal="left" vertical="center" wrapText="1" indent="3"/>
      <protection locked="0"/>
    </xf>
    <xf numFmtId="0" fontId="5" fillId="26" borderId="146" applyNumberFormat="0" applyFont="0" applyAlignment="0" applyProtection="0"/>
    <xf numFmtId="0" fontId="72" fillId="39" borderId="145" applyNumberFormat="0" applyAlignment="0" applyProtection="0"/>
    <xf numFmtId="0" fontId="5" fillId="26" borderId="146" applyNumberFormat="0" applyFont="0" applyAlignment="0" applyProtection="0"/>
    <xf numFmtId="0" fontId="6" fillId="26" borderId="146" applyNumberFormat="0" applyFont="0" applyAlignment="0" applyProtection="0"/>
    <xf numFmtId="0" fontId="61" fillId="29" borderId="145" applyNumberForma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0" fontId="5" fillId="26" borderId="146" applyNumberFormat="0" applyFont="0" applyAlignment="0" applyProtection="0"/>
    <xf numFmtId="0" fontId="58" fillId="38" borderId="145" applyNumberFormat="0" applyAlignment="0" applyProtection="0"/>
    <xf numFmtId="0" fontId="6" fillId="26" borderId="146" applyNumberFormat="0" applyFont="0" applyAlignment="0" applyProtection="0"/>
    <xf numFmtId="0" fontId="5" fillId="26" borderId="146" applyNumberFormat="0" applyFont="0" applyAlignment="0" applyProtection="0"/>
    <xf numFmtId="0" fontId="58" fillId="38" borderId="145" applyNumberFormat="0" applyAlignment="0" applyProtection="0"/>
    <xf numFmtId="0" fontId="71" fillId="0" borderId="148" applyNumberFormat="0" applyFill="0" applyAlignment="0" applyProtection="0"/>
    <xf numFmtId="0" fontId="18" fillId="15" borderId="153" applyFill="0" applyBorder="0" applyAlignment="0" applyProtection="0">
      <alignment vertical="center"/>
      <protection locked="0"/>
    </xf>
    <xf numFmtId="0" fontId="61" fillId="23" borderId="145" applyNumberFormat="0" applyAlignment="0" applyProtection="0"/>
    <xf numFmtId="0" fontId="112" fillId="23" borderId="145" applyNumberFormat="0" applyAlignment="0" applyProtection="0"/>
    <xf numFmtId="0" fontId="72" fillId="39" borderId="145" applyNumberFormat="0" applyAlignment="0" applyProtection="0"/>
    <xf numFmtId="0" fontId="6" fillId="26" borderId="146" applyNumberFormat="0" applyFont="0" applyAlignment="0" applyProtection="0"/>
    <xf numFmtId="0" fontId="61" fillId="23" borderId="145" applyNumberFormat="0" applyAlignment="0" applyProtection="0"/>
    <xf numFmtId="0" fontId="5" fillId="26" borderId="146" applyNumberFormat="0" applyFon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72" fillId="39" borderId="145" applyNumberFormat="0" applyAlignment="0" applyProtection="0"/>
    <xf numFmtId="0" fontId="5" fillId="26" borderId="146" applyNumberFormat="0" applyFont="0" applyAlignment="0" applyProtection="0"/>
    <xf numFmtId="0" fontId="18" fillId="15" borderId="153" applyFill="0" applyBorder="0" applyAlignment="0" applyProtection="0">
      <alignment vertical="center"/>
      <protection locked="0"/>
    </xf>
    <xf numFmtId="0" fontId="35" fillId="0" borderId="153" applyBorder="0">
      <alignment horizontal="left" vertical="center" wrapText="1" indent="2"/>
      <protection locked="0"/>
    </xf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112" fillId="23" borderId="145" applyNumberFormat="0" applyAlignment="0" applyProtection="0"/>
    <xf numFmtId="0" fontId="61" fillId="29" borderId="145" applyNumberFormat="0" applyAlignment="0" applyProtection="0"/>
    <xf numFmtId="0" fontId="5" fillId="26" borderId="146" applyNumberFormat="0" applyFont="0" applyAlignment="0" applyProtection="0"/>
    <xf numFmtId="0" fontId="109" fillId="38" borderId="145" applyNumberFormat="0" applyAlignment="0" applyProtection="0"/>
    <xf numFmtId="0" fontId="112" fillId="23" borderId="145" applyNumberFormat="0" applyAlignment="0" applyProtection="0"/>
    <xf numFmtId="0" fontId="5" fillId="26" borderId="146" applyNumberFormat="0" applyFon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61" fillId="23" borderId="145" applyNumberFormat="0" applyAlignment="0" applyProtection="0"/>
    <xf numFmtId="0" fontId="6" fillId="26" borderId="146" applyNumberFormat="0" applyFont="0" applyAlignment="0" applyProtection="0"/>
    <xf numFmtId="0" fontId="64" fillId="38" borderId="147" applyNumberFormat="0" applyAlignment="0" applyProtection="0"/>
    <xf numFmtId="0" fontId="61" fillId="23" borderId="145" applyNumberFormat="0" applyAlignment="0" applyProtection="0"/>
    <xf numFmtId="0" fontId="61" fillId="23" borderId="145" applyNumberFormat="0" applyAlignment="0" applyProtection="0"/>
    <xf numFmtId="0" fontId="61" fillId="23" borderId="145" applyNumberFormat="0" applyAlignment="0" applyProtection="0"/>
    <xf numFmtId="0" fontId="61" fillId="23" borderId="145" applyNumberFormat="0" applyAlignment="0" applyProtection="0"/>
    <xf numFmtId="0" fontId="35" fillId="0" borderId="153" applyBorder="0">
      <alignment horizontal="left" vertical="center" wrapText="1" indent="3"/>
      <protection locked="0"/>
    </xf>
    <xf numFmtId="0" fontId="58" fillId="38" borderId="145" applyNumberFormat="0" applyAlignment="0" applyProtection="0"/>
    <xf numFmtId="0" fontId="124" fillId="0" borderId="148" applyNumberFormat="0" applyFill="0" applyAlignment="0" applyProtection="0"/>
    <xf numFmtId="0" fontId="61" fillId="23" borderId="145" applyNumberFormat="0" applyAlignment="0" applyProtection="0"/>
    <xf numFmtId="0" fontId="5" fillId="26" borderId="146" applyNumberFormat="0" applyFont="0" applyAlignment="0" applyProtection="0"/>
    <xf numFmtId="0" fontId="124" fillId="0" borderId="148" applyNumberFormat="0" applyFill="0" applyAlignment="0" applyProtection="0"/>
    <xf numFmtId="0" fontId="61" fillId="29" borderId="145" applyNumberFormat="0" applyAlignment="0" applyProtection="0"/>
    <xf numFmtId="0" fontId="18" fillId="15" borderId="153" applyFill="0" applyBorder="0" applyAlignment="0" applyProtection="0">
      <alignment vertical="center"/>
      <protection locked="0"/>
    </xf>
    <xf numFmtId="10" fontId="35" fillId="16" borderId="152" applyNumberFormat="0" applyBorder="0" applyAlignment="0" applyProtection="0"/>
    <xf numFmtId="0" fontId="35" fillId="0" borderId="153" applyBorder="0">
      <alignment horizontal="left" vertical="center" wrapText="1" indent="2"/>
      <protection locked="0"/>
    </xf>
    <xf numFmtId="0" fontId="6" fillId="26" borderId="146" applyNumberFormat="0" applyFont="0" applyAlignment="0" applyProtection="0"/>
    <xf numFmtId="0" fontId="71" fillId="0" borderId="148" applyNumberFormat="0" applyFill="0" applyAlignment="0" applyProtection="0"/>
    <xf numFmtId="0" fontId="109" fillId="38" borderId="145" applyNumberFormat="0" applyAlignment="0" applyProtection="0"/>
    <xf numFmtId="0" fontId="61" fillId="23" borderId="145" applyNumberFormat="0" applyAlignment="0" applyProtection="0"/>
    <xf numFmtId="0" fontId="5" fillId="26" borderId="146" applyNumberFormat="0" applyFont="0" applyAlignment="0" applyProtection="0"/>
    <xf numFmtId="0" fontId="118" fillId="38" borderId="147" applyNumberFormat="0" applyAlignment="0" applyProtection="0"/>
    <xf numFmtId="10" fontId="35" fillId="16" borderId="152" applyNumberFormat="0" applyBorder="0" applyAlignment="0" applyProtection="0"/>
    <xf numFmtId="0" fontId="124" fillId="0" borderId="148" applyNumberFormat="0" applyFill="0" applyAlignment="0" applyProtection="0"/>
    <xf numFmtId="0" fontId="18" fillId="15" borderId="153" applyFill="0" applyBorder="0" applyAlignment="0" applyProtection="0">
      <alignment vertical="center"/>
      <protection locked="0"/>
    </xf>
    <xf numFmtId="0" fontId="112" fillId="23" borderId="145" applyNumberFormat="0" applyAlignment="0" applyProtection="0"/>
    <xf numFmtId="0" fontId="109" fillId="38" borderId="145" applyNumberFormat="0" applyAlignment="0" applyProtection="0"/>
    <xf numFmtId="0" fontId="6" fillId="26" borderId="146" applyNumberFormat="0" applyFont="0" applyAlignment="0" applyProtection="0"/>
    <xf numFmtId="0" fontId="61" fillId="29" borderId="145" applyNumberFormat="0" applyAlignment="0" applyProtection="0"/>
    <xf numFmtId="0" fontId="118" fillId="38" borderId="147" applyNumberFormat="0" applyAlignment="0" applyProtection="0"/>
    <xf numFmtId="0" fontId="5" fillId="26" borderId="146" applyNumberFormat="0" applyFont="0" applyAlignment="0" applyProtection="0"/>
    <xf numFmtId="0" fontId="64" fillId="38" borderId="147" applyNumberFormat="0" applyAlignment="0" applyProtection="0"/>
    <xf numFmtId="0" fontId="109" fillId="38" borderId="145" applyNumberFormat="0" applyAlignment="0" applyProtection="0"/>
    <xf numFmtId="0" fontId="35" fillId="0" borderId="153" applyBorder="0">
      <alignment horizontal="left" vertical="center" wrapText="1" indent="2"/>
      <protection locked="0"/>
    </xf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64" fillId="39" borderId="147" applyNumberFormat="0" applyAlignment="0" applyProtection="0"/>
    <xf numFmtId="10" fontId="35" fillId="16" borderId="152" applyNumberFormat="0" applyBorder="0" applyAlignment="0" applyProtection="0"/>
    <xf numFmtId="0" fontId="18" fillId="15" borderId="153" applyFill="0" applyBorder="0" applyAlignment="0" applyProtection="0">
      <alignment vertical="center"/>
      <protection locked="0"/>
    </xf>
    <xf numFmtId="0" fontId="64" fillId="38" borderId="147" applyNumberFormat="0" applyAlignment="0" applyProtection="0"/>
    <xf numFmtId="0" fontId="109" fillId="38" borderId="145" applyNumberFormat="0" applyAlignment="0" applyProtection="0"/>
    <xf numFmtId="0" fontId="5" fillId="26" borderId="146" applyNumberFormat="0" applyFont="0" applyAlignment="0" applyProtection="0"/>
    <xf numFmtId="0" fontId="64" fillId="38" borderId="147" applyNumberFormat="0" applyAlignment="0" applyProtection="0"/>
    <xf numFmtId="0" fontId="5" fillId="26" borderId="146" applyNumberFormat="0" applyFont="0" applyAlignment="0" applyProtection="0"/>
    <xf numFmtId="0" fontId="72" fillId="39" borderId="145" applyNumberFormat="0" applyAlignment="0" applyProtection="0"/>
    <xf numFmtId="0" fontId="124" fillId="0" borderId="148" applyNumberFormat="0" applyFill="0" applyAlignment="0" applyProtection="0"/>
    <xf numFmtId="0" fontId="61" fillId="29" borderId="145" applyNumberFormat="0" applyAlignment="0" applyProtection="0"/>
    <xf numFmtId="0" fontId="5" fillId="26" borderId="146" applyNumberFormat="0" applyFont="0" applyAlignment="0" applyProtection="0"/>
    <xf numFmtId="0" fontId="6" fillId="26" borderId="146" applyNumberFormat="0" applyFont="0" applyAlignment="0" applyProtection="0"/>
    <xf numFmtId="10" fontId="35" fillId="16" borderId="152" applyNumberFormat="0" applyBorder="0" applyAlignment="0" applyProtection="0"/>
    <xf numFmtId="0" fontId="61" fillId="23" borderId="145" applyNumberFormat="0" applyAlignment="0" applyProtection="0"/>
    <xf numFmtId="0" fontId="109" fillId="38" borderId="145" applyNumberFormat="0" applyAlignment="0" applyProtection="0"/>
    <xf numFmtId="0" fontId="64" fillId="39" borderId="147" applyNumberFormat="0" applyAlignment="0" applyProtection="0"/>
    <xf numFmtId="0" fontId="5" fillId="26" borderId="146" applyNumberFormat="0" applyFont="0" applyAlignment="0" applyProtection="0"/>
    <xf numFmtId="0" fontId="64" fillId="38" borderId="147" applyNumberFormat="0" applyAlignment="0" applyProtection="0"/>
    <xf numFmtId="0" fontId="35" fillId="0" borderId="153" applyBorder="0">
      <alignment horizontal="left" vertical="center" wrapText="1" indent="2"/>
      <protection locked="0"/>
    </xf>
    <xf numFmtId="0" fontId="18" fillId="15" borderId="153" applyFill="0" applyBorder="0" applyAlignment="0" applyProtection="0">
      <alignment vertical="center"/>
      <protection locked="0"/>
    </xf>
    <xf numFmtId="0" fontId="112" fillId="23" borderId="145" applyNumberFormat="0" applyAlignment="0" applyProtection="0"/>
    <xf numFmtId="0" fontId="58" fillId="38" borderId="145" applyNumberForma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71" fillId="0" borderId="148" applyNumberFormat="0" applyFill="0" applyAlignment="0" applyProtection="0"/>
    <xf numFmtId="0" fontId="61" fillId="23" borderId="145" applyNumberFormat="0" applyAlignment="0" applyProtection="0"/>
    <xf numFmtId="0" fontId="118" fillId="38" borderId="147" applyNumberFormat="0" applyAlignment="0" applyProtection="0"/>
    <xf numFmtId="0" fontId="35" fillId="0" borderId="153" applyBorder="0">
      <alignment horizontal="left" vertical="center" wrapText="1" indent="3"/>
      <protection locked="0"/>
    </xf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72" fillId="39" borderId="145" applyNumberFormat="0" applyAlignment="0" applyProtection="0"/>
    <xf numFmtId="0" fontId="124" fillId="0" borderId="148" applyNumberFormat="0" applyFill="0" applyAlignment="0" applyProtection="0"/>
    <xf numFmtId="0" fontId="61" fillId="29" borderId="145" applyNumberFormat="0" applyAlignment="0" applyProtection="0"/>
    <xf numFmtId="0" fontId="5" fillId="26" borderId="146" applyNumberFormat="0" applyFont="0" applyAlignment="0" applyProtection="0"/>
    <xf numFmtId="0" fontId="6" fillId="26" borderId="146" applyNumberFormat="0" applyFont="0" applyAlignment="0" applyProtection="0"/>
    <xf numFmtId="10" fontId="35" fillId="16" borderId="152" applyNumberFormat="0" applyBorder="0" applyAlignment="0" applyProtection="0"/>
    <xf numFmtId="0" fontId="61" fillId="23" borderId="145" applyNumberFormat="0" applyAlignment="0" applyProtection="0"/>
    <xf numFmtId="0" fontId="109" fillId="38" borderId="145" applyNumberFormat="0" applyAlignment="0" applyProtection="0"/>
    <xf numFmtId="0" fontId="64" fillId="39" borderId="147" applyNumberFormat="0" applyAlignment="0" applyProtection="0"/>
    <xf numFmtId="0" fontId="5" fillId="26" borderId="146" applyNumberFormat="0" applyFont="0" applyAlignment="0" applyProtection="0"/>
    <xf numFmtId="0" fontId="64" fillId="38" borderId="147" applyNumberFormat="0" applyAlignment="0" applyProtection="0"/>
    <xf numFmtId="0" fontId="35" fillId="0" borderId="153" applyBorder="0">
      <alignment horizontal="left" vertical="center" wrapText="1" indent="2"/>
      <protection locked="0"/>
    </xf>
    <xf numFmtId="0" fontId="18" fillId="15" borderId="153" applyFill="0" applyBorder="0" applyAlignment="0" applyProtection="0">
      <alignment vertical="center"/>
      <protection locked="0"/>
    </xf>
    <xf numFmtId="0" fontId="112" fillId="23" borderId="145" applyNumberFormat="0" applyAlignment="0" applyProtection="0"/>
    <xf numFmtId="0" fontId="58" fillId="38" borderId="145" applyNumberForma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71" fillId="0" borderId="148" applyNumberFormat="0" applyFill="0" applyAlignment="0" applyProtection="0"/>
    <xf numFmtId="0" fontId="61" fillId="23" borderId="145" applyNumberFormat="0" applyAlignment="0" applyProtection="0"/>
    <xf numFmtId="0" fontId="118" fillId="38" borderId="147" applyNumberFormat="0" applyAlignment="0" applyProtection="0"/>
    <xf numFmtId="0" fontId="35" fillId="0" borderId="153" applyBorder="0">
      <alignment horizontal="left" vertical="center" wrapText="1" indent="3"/>
      <protection locked="0"/>
    </xf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35" fillId="0" borderId="153" applyBorder="0">
      <alignment horizontal="left" vertical="center" wrapText="1" indent="3"/>
      <protection locked="0"/>
    </xf>
    <xf numFmtId="0" fontId="72" fillId="39" borderId="145" applyNumberFormat="0" applyAlignment="0" applyProtection="0"/>
    <xf numFmtId="0" fontId="124" fillId="0" borderId="148" applyNumberFormat="0" applyFill="0" applyAlignment="0" applyProtection="0"/>
    <xf numFmtId="0" fontId="61" fillId="29" borderId="145" applyNumberFormat="0" applyAlignment="0" applyProtection="0"/>
    <xf numFmtId="0" fontId="5" fillId="26" borderId="146" applyNumberFormat="0" applyFont="0" applyAlignment="0" applyProtection="0"/>
    <xf numFmtId="0" fontId="6" fillId="26" borderId="146" applyNumberFormat="0" applyFont="0" applyAlignment="0" applyProtection="0"/>
    <xf numFmtId="10" fontId="35" fillId="16" borderId="152" applyNumberFormat="0" applyBorder="0" applyAlignment="0" applyProtection="0"/>
    <xf numFmtId="0" fontId="61" fillId="23" borderId="145" applyNumberFormat="0" applyAlignment="0" applyProtection="0"/>
    <xf numFmtId="0" fontId="109" fillId="38" borderId="145" applyNumberFormat="0" applyAlignment="0" applyProtection="0"/>
    <xf numFmtId="0" fontId="64" fillId="39" borderId="147" applyNumberFormat="0" applyAlignment="0" applyProtection="0"/>
    <xf numFmtId="0" fontId="5" fillId="26" borderId="146" applyNumberFormat="0" applyFont="0" applyAlignment="0" applyProtection="0"/>
    <xf numFmtId="0" fontId="64" fillId="38" borderId="147" applyNumberFormat="0" applyAlignment="0" applyProtection="0"/>
    <xf numFmtId="0" fontId="35" fillId="0" borderId="153" applyBorder="0">
      <alignment horizontal="left" vertical="center" wrapText="1" indent="2"/>
      <protection locked="0"/>
    </xf>
    <xf numFmtId="0" fontId="18" fillId="15" borderId="153" applyFill="0" applyBorder="0" applyAlignment="0" applyProtection="0">
      <alignment vertical="center"/>
      <protection locked="0"/>
    </xf>
    <xf numFmtId="0" fontId="112" fillId="23" borderId="145" applyNumberFormat="0" applyAlignment="0" applyProtection="0"/>
    <xf numFmtId="0" fontId="58" fillId="38" borderId="145" applyNumberForma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71" fillId="0" borderId="148" applyNumberFormat="0" applyFill="0" applyAlignment="0" applyProtection="0"/>
    <xf numFmtId="0" fontId="61" fillId="23" borderId="145" applyNumberFormat="0" applyAlignment="0" applyProtection="0"/>
    <xf numFmtId="0" fontId="118" fillId="38" borderId="147" applyNumberFormat="0" applyAlignment="0" applyProtection="0"/>
    <xf numFmtId="0" fontId="35" fillId="0" borderId="153" applyBorder="0">
      <alignment horizontal="left" vertical="center" wrapText="1" indent="3"/>
      <protection locked="0"/>
    </xf>
    <xf numFmtId="0" fontId="72" fillId="39" borderId="145" applyNumberFormat="0" applyAlignment="0" applyProtection="0"/>
    <xf numFmtId="0" fontId="124" fillId="0" borderId="148" applyNumberFormat="0" applyFill="0" applyAlignment="0" applyProtection="0"/>
    <xf numFmtId="0" fontId="61" fillId="29" borderId="145" applyNumberFormat="0" applyAlignment="0" applyProtection="0"/>
    <xf numFmtId="0" fontId="5" fillId="26" borderId="146" applyNumberFormat="0" applyFont="0" applyAlignment="0" applyProtection="0"/>
    <xf numFmtId="0" fontId="6" fillId="26" borderId="146" applyNumberFormat="0" applyFont="0" applyAlignment="0" applyProtection="0"/>
    <xf numFmtId="10" fontId="35" fillId="16" borderId="152" applyNumberFormat="0" applyBorder="0" applyAlignment="0" applyProtection="0"/>
    <xf numFmtId="0" fontId="61" fillId="23" borderId="145" applyNumberFormat="0" applyAlignment="0" applyProtection="0"/>
    <xf numFmtId="0" fontId="109" fillId="38" borderId="145" applyNumberFormat="0" applyAlignment="0" applyProtection="0"/>
    <xf numFmtId="0" fontId="64" fillId="39" borderId="147" applyNumberFormat="0" applyAlignment="0" applyProtection="0"/>
    <xf numFmtId="0" fontId="5" fillId="26" borderId="146" applyNumberFormat="0" applyFont="0" applyAlignment="0" applyProtection="0"/>
    <xf numFmtId="0" fontId="64" fillId="38" borderId="147" applyNumberFormat="0" applyAlignment="0" applyProtection="0"/>
    <xf numFmtId="0" fontId="35" fillId="0" borderId="153" applyBorder="0">
      <alignment horizontal="left" vertical="center" wrapText="1" indent="2"/>
      <protection locked="0"/>
    </xf>
    <xf numFmtId="0" fontId="18" fillId="15" borderId="153" applyFill="0" applyBorder="0" applyAlignment="0" applyProtection="0">
      <alignment vertical="center"/>
      <protection locked="0"/>
    </xf>
    <xf numFmtId="0" fontId="112" fillId="23" borderId="145" applyNumberFormat="0" applyAlignment="0" applyProtection="0"/>
    <xf numFmtId="0" fontId="58" fillId="38" borderId="145" applyNumberForma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5" fillId="26" borderId="146" applyNumberFormat="0" applyFont="0" applyAlignment="0" applyProtection="0"/>
    <xf numFmtId="0" fontId="71" fillId="0" borderId="148" applyNumberFormat="0" applyFill="0" applyAlignment="0" applyProtection="0"/>
    <xf numFmtId="0" fontId="61" fillId="23" borderId="145" applyNumberFormat="0" applyAlignment="0" applyProtection="0"/>
    <xf numFmtId="0" fontId="118" fillId="38" borderId="147" applyNumberFormat="0" applyAlignment="0" applyProtection="0"/>
    <xf numFmtId="0" fontId="35" fillId="0" borderId="153" applyBorder="0">
      <alignment horizontal="left" vertical="center" wrapText="1" indent="3"/>
      <protection locked="0"/>
    </xf>
    <xf numFmtId="0" fontId="47" fillId="0" borderId="0"/>
    <xf numFmtId="10" fontId="35" fillId="16" borderId="149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5" fillId="0" borderId="0"/>
    <xf numFmtId="0" fontId="3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167" fontId="4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5" fillId="0" borderId="0"/>
    <xf numFmtId="0" fontId="36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5" fillId="0" borderId="0">
      <alignment horizontal="centerContinuous" vertical="justify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1" fillId="0" borderId="0"/>
    <xf numFmtId="167" fontId="1" fillId="0" borderId="0" applyFont="0" applyFill="0" applyBorder="0" applyAlignment="0" applyProtection="0"/>
    <xf numFmtId="0" fontId="52" fillId="0" borderId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62" borderId="0" applyNumberFormat="0" applyBorder="0" applyAlignment="0" applyProtection="0"/>
    <xf numFmtId="0" fontId="6" fillId="65" borderId="0" applyNumberFormat="0" applyBorder="0" applyAlignment="0" applyProtection="0"/>
    <xf numFmtId="0" fontId="6" fillId="68" borderId="0" applyNumberFormat="0" applyBorder="0" applyAlignment="0" applyProtection="0"/>
    <xf numFmtId="0" fontId="56" fillId="69" borderId="0" applyNumberFormat="0" applyBorder="0" applyAlignment="0" applyProtection="0"/>
    <xf numFmtId="0" fontId="56" fillId="66" borderId="0" applyNumberFormat="0" applyBorder="0" applyAlignment="0" applyProtection="0"/>
    <xf numFmtId="0" fontId="56" fillId="67" borderId="0" applyNumberFormat="0" applyBorder="0" applyAlignment="0" applyProtection="0"/>
    <xf numFmtId="0" fontId="56" fillId="70" borderId="0" applyNumberFormat="0" applyBorder="0" applyAlignment="0" applyProtection="0"/>
    <xf numFmtId="0" fontId="56" fillId="71" borderId="0" applyNumberFormat="0" applyBorder="0" applyAlignment="0" applyProtection="0"/>
    <xf numFmtId="0" fontId="56" fillId="72" borderId="0" applyNumberFormat="0" applyBorder="0" applyAlignment="0" applyProtection="0"/>
    <xf numFmtId="0" fontId="57" fillId="61" borderId="0" applyNumberFormat="0" applyBorder="0" applyAlignment="0" applyProtection="0"/>
    <xf numFmtId="0" fontId="58" fillId="73" borderId="163" applyNumberFormat="0" applyAlignment="0" applyProtection="0"/>
    <xf numFmtId="0" fontId="59" fillId="74" borderId="51" applyNumberFormat="0" applyAlignment="0" applyProtection="0"/>
    <xf numFmtId="0" fontId="60" fillId="0" borderId="52" applyNumberFormat="0" applyFill="0" applyAlignment="0" applyProtection="0"/>
    <xf numFmtId="0" fontId="56" fillId="75" borderId="0" applyNumberFormat="0" applyBorder="0" applyAlignment="0" applyProtection="0"/>
    <xf numFmtId="0" fontId="56" fillId="76" borderId="0" applyNumberFormat="0" applyBorder="0" applyAlignment="0" applyProtection="0"/>
    <xf numFmtId="0" fontId="56" fillId="77" borderId="0" applyNumberFormat="0" applyBorder="0" applyAlignment="0" applyProtection="0"/>
    <xf numFmtId="0" fontId="56" fillId="70" borderId="0" applyNumberFormat="0" applyBorder="0" applyAlignment="0" applyProtection="0"/>
    <xf numFmtId="0" fontId="56" fillId="71" borderId="0" applyNumberFormat="0" applyBorder="0" applyAlignment="0" applyProtection="0"/>
    <xf numFmtId="0" fontId="56" fillId="78" borderId="0" applyNumberFormat="0" applyBorder="0" applyAlignment="0" applyProtection="0"/>
    <xf numFmtId="0" fontId="61" fillId="64" borderId="163" applyNumberFormat="0" applyAlignment="0" applyProtection="0"/>
    <xf numFmtId="0" fontId="62" fillId="60" borderId="0" applyNumberFormat="0" applyBorder="0" applyAlignment="0" applyProtection="0"/>
    <xf numFmtId="0" fontId="63" fillId="79" borderId="0" applyNumberFormat="0" applyBorder="0" applyAlignment="0" applyProtection="0"/>
    <xf numFmtId="0" fontId="1" fillId="0" borderId="0"/>
    <xf numFmtId="0" fontId="52" fillId="0" borderId="0"/>
    <xf numFmtId="0" fontId="5" fillId="80" borderId="164" applyNumberFormat="0" applyAlignment="0" applyProtection="0"/>
    <xf numFmtId="0" fontId="64" fillId="73" borderId="165" applyNumberFormat="0" applyAlignment="0" applyProtection="0"/>
    <xf numFmtId="0" fontId="68" fillId="0" borderId="54" applyNumberFormat="0" applyFill="0" applyAlignment="0" applyProtection="0"/>
    <xf numFmtId="0" fontId="69" fillId="0" borderId="55" applyNumberFormat="0" applyFill="0" applyAlignment="0" applyProtection="0"/>
    <xf numFmtId="0" fontId="70" fillId="0" borderId="56" applyNumberFormat="0" applyFill="0" applyAlignment="0" applyProtection="0"/>
    <xf numFmtId="0" fontId="70" fillId="0" borderId="0" applyNumberFormat="0" applyFill="0" applyBorder="0" applyAlignment="0" applyProtection="0"/>
    <xf numFmtId="196" fontId="5" fillId="0" borderId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1" fillId="29" borderId="170" applyNumberFormat="0" applyAlignment="0" applyProtection="0"/>
    <xf numFmtId="0" fontId="64" fillId="38" borderId="172" applyNumberForma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09" fillId="38" borderId="170" applyNumberFormat="0" applyAlignment="0" applyProtection="0"/>
    <xf numFmtId="0" fontId="5" fillId="0" borderId="0"/>
    <xf numFmtId="0" fontId="5" fillId="26" borderId="164" applyNumberFormat="0" applyFont="0" applyAlignment="0" applyProtection="0"/>
    <xf numFmtId="167" fontId="5" fillId="0" borderId="0" applyFont="0" applyFill="0" applyBorder="0" applyAlignment="0" applyProtection="0"/>
    <xf numFmtId="0" fontId="109" fillId="38" borderId="170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38" borderId="172" applyNumberFormat="0" applyAlignment="0" applyProtection="0"/>
    <xf numFmtId="0" fontId="5" fillId="26" borderId="164" applyNumberFormat="0" applyFont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23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12" fillId="23" borderId="170" applyNumberFormat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24" fillId="0" borderId="173" applyNumberFormat="0" applyFill="0" applyAlignment="0" applyProtection="0"/>
    <xf numFmtId="0" fontId="61" fillId="29" borderId="170" applyNumberFormat="0" applyAlignment="0" applyProtection="0"/>
    <xf numFmtId="0" fontId="6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8" fillId="38" borderId="166" applyNumberFormat="0" applyAlignment="0" applyProtection="0"/>
    <xf numFmtId="0" fontId="72" fillId="39" borderId="16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29" borderId="166" applyNumberFormat="0" applyAlignment="0" applyProtection="0"/>
    <xf numFmtId="0" fontId="5" fillId="0" borderId="0"/>
    <xf numFmtId="0" fontId="5" fillId="0" borderId="0"/>
    <xf numFmtId="0" fontId="61" fillId="23" borderId="166" applyNumberFormat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64" fillId="38" borderId="168" applyNumberFormat="0" applyAlignment="0" applyProtection="0"/>
    <xf numFmtId="0" fontId="64" fillId="39" borderId="168" applyNumberFormat="0" applyAlignment="0" applyProtection="0"/>
    <xf numFmtId="0" fontId="71" fillId="0" borderId="169" applyNumberFormat="0" applyFill="0" applyAlignment="0" applyProtection="0"/>
    <xf numFmtId="0" fontId="5" fillId="26" borderId="171" applyNumberFormat="0" applyFont="0" applyAlignment="0" applyProtection="0"/>
    <xf numFmtId="0" fontId="64" fillId="38" borderId="172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24" fillId="0" borderId="173" applyNumberFormat="0" applyFill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8" fillId="38" borderId="172" applyNumberFormat="0" applyAlignment="0" applyProtection="0"/>
    <xf numFmtId="167" fontId="5" fillId="0" borderId="0" applyFont="0" applyFill="0" applyBorder="0" applyAlignment="0" applyProtection="0"/>
    <xf numFmtId="0" fontId="124" fillId="0" borderId="173" applyNumberFormat="0" applyFill="0" applyAlignment="0" applyProtection="0"/>
    <xf numFmtId="0" fontId="118" fillId="38" borderId="172" applyNumberFormat="0" applyAlignment="0" applyProtection="0"/>
    <xf numFmtId="0" fontId="5" fillId="0" borderId="0"/>
    <xf numFmtId="9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61" fillId="23" borderId="170" applyNumberFormat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167" fontId="34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0" fontId="72" fillId="39" borderId="170" applyNumberFormat="0" applyAlignment="0" applyProtection="0"/>
    <xf numFmtId="0" fontId="71" fillId="0" borderId="173" applyNumberFormat="0" applyFill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167" fontId="1" fillId="0" borderId="0" applyFont="0" applyFill="0" applyBorder="0" applyAlignment="0" applyProtection="0"/>
    <xf numFmtId="0" fontId="72" fillId="39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6" borderId="164" applyNumberFormat="0" applyFon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09" fillId="38" borderId="170" applyNumberFormat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71" fillId="0" borderId="173" applyNumberFormat="0" applyFill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6" fillId="26" borderId="164" applyNumberFormat="0" applyFont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6" borderId="164" applyNumberFormat="0" applyFont="0" applyAlignment="0" applyProtection="0"/>
    <xf numFmtId="167" fontId="5" fillId="0" borderId="0" applyFont="0" applyFill="0" applyBorder="0" applyAlignment="0" applyProtection="0"/>
    <xf numFmtId="0" fontId="5" fillId="26" borderId="167" applyNumberFormat="0" applyFont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8" fillId="38" borderId="172" applyNumberFormat="0" applyAlignment="0" applyProtection="0"/>
    <xf numFmtId="196" fontId="5" fillId="0" borderId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1" fillId="29" borderId="170" applyNumberFormat="0" applyAlignment="0" applyProtection="0"/>
    <xf numFmtId="0" fontId="5" fillId="0" borderId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26" borderId="171" applyNumberFormat="0" applyFont="0" applyAlignment="0" applyProtection="0"/>
    <xf numFmtId="0" fontId="1" fillId="0" borderId="0"/>
    <xf numFmtId="167" fontId="117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167" fontId="5" fillId="0" borderId="0" applyFont="0" applyFill="0" applyBorder="0" applyAlignment="0" applyProtection="0"/>
    <xf numFmtId="9" fontId="11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9" fontId="45" fillId="0" borderId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118" fillId="38" borderId="172" applyNumberForma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58" fillId="38" borderId="170" applyNumberFormat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4" fillId="38" borderId="172" applyNumberFormat="0" applyAlignment="0" applyProtection="0"/>
    <xf numFmtId="0" fontId="58" fillId="38" borderId="170" applyNumberFormat="0" applyAlignment="0" applyProtection="0"/>
    <xf numFmtId="0" fontId="118" fillId="38" borderId="172" applyNumberFormat="0" applyAlignment="0" applyProtection="0"/>
    <xf numFmtId="0" fontId="124" fillId="0" borderId="173" applyNumberFormat="0" applyFill="0" applyAlignment="0" applyProtection="0"/>
    <xf numFmtId="0" fontId="109" fillId="38" borderId="170" applyNumberFormat="0" applyAlignment="0" applyProtection="0"/>
    <xf numFmtId="0" fontId="61" fillId="29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64" fillId="38" borderId="172" applyNumberFormat="0" applyAlignment="0" applyProtection="0"/>
    <xf numFmtId="0" fontId="71" fillId="0" borderId="173" applyNumberFormat="0" applyFill="0" applyAlignment="0" applyProtection="0"/>
    <xf numFmtId="0" fontId="118" fillId="38" borderId="172" applyNumberFormat="0" applyAlignment="0" applyProtection="0"/>
    <xf numFmtId="0" fontId="71" fillId="0" borderId="173" applyNumberFormat="0" applyFill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72" applyNumberFormat="0" applyAlignment="0" applyProtection="0"/>
    <xf numFmtId="0" fontId="112" fillId="23" borderId="170" applyNumberFormat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4" fillId="39" borderId="172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23" borderId="170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0" fontId="6" fillId="26" borderId="171" applyNumberFormat="0" applyFont="0" applyAlignment="0" applyProtection="0"/>
    <xf numFmtId="0" fontId="64" fillId="38" borderId="172" applyNumberFormat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09" fillId="38" borderId="170" applyNumberFormat="0" applyAlignment="0" applyProtection="0"/>
    <xf numFmtId="0" fontId="5" fillId="0" borderId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5" fillId="0" borderId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64" fillId="39" borderId="172" applyNumberFormat="0" applyAlignment="0" applyProtection="0"/>
    <xf numFmtId="0" fontId="64" fillId="39" borderId="172" applyNumberFormat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72" fillId="39" borderId="170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26" borderId="171" applyNumberFormat="0" applyFon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166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1" fillId="23" borderId="170" applyNumberFormat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0" fontId="5" fillId="26" borderId="171" applyNumberFormat="0" applyFont="0" applyAlignment="0" applyProtection="0"/>
    <xf numFmtId="0" fontId="64" fillId="39" borderId="172" applyNumberFormat="0" applyAlignment="0" applyProtection="0"/>
    <xf numFmtId="0" fontId="64" fillId="38" borderId="172" applyNumberFormat="0" applyAlignment="0" applyProtection="0"/>
    <xf numFmtId="0" fontId="61" fillId="23" borderId="170" applyNumberFormat="0" applyAlignment="0" applyProtection="0"/>
    <xf numFmtId="0" fontId="64" fillId="39" borderId="172" applyNumberFormat="0" applyAlignment="0" applyProtection="0"/>
    <xf numFmtId="0" fontId="5" fillId="26" borderId="171" applyNumberFormat="0" applyFont="0" applyAlignment="0" applyProtection="0"/>
    <xf numFmtId="0" fontId="64" fillId="38" borderId="172" applyNumberForma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109" fillId="38" borderId="170" applyNumberFormat="0" applyAlignment="0" applyProtection="0"/>
    <xf numFmtId="168" fontId="5" fillId="0" borderId="0" applyFont="0" applyFill="0" applyBorder="0" applyAlignment="0" applyProtection="0"/>
    <xf numFmtId="0" fontId="5" fillId="26" borderId="164" applyNumberFormat="0" applyFont="0" applyAlignment="0" applyProtection="0"/>
    <xf numFmtId="167" fontId="48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6" fillId="26" borderId="171" applyNumberFormat="0" applyFont="0" applyAlignment="0" applyProtection="0"/>
    <xf numFmtId="0" fontId="124" fillId="0" borderId="173" applyNumberFormat="0" applyFill="0" applyAlignment="0" applyProtection="0"/>
    <xf numFmtId="0" fontId="64" fillId="38" borderId="172" applyNumberFormat="0" applyAlignment="0" applyProtection="0"/>
    <xf numFmtId="0" fontId="71" fillId="0" borderId="173" applyNumberFormat="0" applyFill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5" fillId="0" borderId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1" fillId="23" borderId="170" applyNumberFormat="0" applyAlignment="0" applyProtection="0"/>
    <xf numFmtId="0" fontId="72" fillId="39" borderId="170" applyNumberFormat="0" applyAlignment="0" applyProtection="0"/>
    <xf numFmtId="0" fontId="5" fillId="26" borderId="164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0" borderId="0"/>
    <xf numFmtId="0" fontId="61" fillId="23" borderId="170" applyNumberFormat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72" fillId="39" borderId="170" applyNumberFormat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26" borderId="164" applyNumberFormat="0" applyFont="0" applyAlignment="0" applyProtection="0"/>
    <xf numFmtId="0" fontId="58" fillId="38" borderId="170" applyNumberFormat="0" applyAlignment="0" applyProtection="0"/>
    <xf numFmtId="0" fontId="5" fillId="0" borderId="0"/>
    <xf numFmtId="167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167" fontId="6" fillId="0" borderId="0" applyFont="0" applyFill="0" applyBorder="0" applyAlignment="0" applyProtection="0"/>
    <xf numFmtId="0" fontId="112" fillId="23" borderId="170" applyNumberFormat="0" applyAlignment="0" applyProtection="0"/>
    <xf numFmtId="167" fontId="4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0" fontId="64" fillId="38" borderId="172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6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171" applyNumberFormat="0" applyFont="0" applyAlignment="0" applyProtection="0"/>
    <xf numFmtId="167" fontId="48" fillId="0" borderId="0" applyFont="0" applyFill="0" applyBorder="0" applyAlignment="0" applyProtection="0"/>
    <xf numFmtId="0" fontId="61" fillId="29" borderId="170" applyNumberFormat="0" applyAlignment="0" applyProtection="0"/>
    <xf numFmtId="166" fontId="48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0" borderId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5" fillId="26" borderId="171" applyNumberFormat="0" applyFont="0" applyAlignment="0" applyProtection="0"/>
    <xf numFmtId="0" fontId="5" fillId="0" borderId="0"/>
    <xf numFmtId="0" fontId="61" fillId="29" borderId="170" applyNumberFormat="0" applyAlignment="0" applyProtection="0"/>
    <xf numFmtId="167" fontId="5" fillId="0" borderId="0" applyFont="0" applyFill="0" applyBorder="0" applyAlignment="0" applyProtection="0"/>
    <xf numFmtId="0" fontId="58" fillId="38" borderId="170" applyNumberFormat="0" applyAlignment="0" applyProtection="0"/>
    <xf numFmtId="167" fontId="6" fillId="0" borderId="0" applyFont="0" applyFill="0" applyBorder="0" applyAlignment="0" applyProtection="0"/>
    <xf numFmtId="0" fontId="64" fillId="39" borderId="172" applyNumberFormat="0" applyAlignment="0" applyProtection="0"/>
    <xf numFmtId="166" fontId="1" fillId="0" borderId="0" applyFont="0" applyFill="0" applyBorder="0" applyAlignment="0" applyProtection="0"/>
    <xf numFmtId="0" fontId="61" fillId="23" borderId="170" applyNumberFormat="0" applyAlignment="0" applyProtection="0"/>
    <xf numFmtId="0" fontId="64" fillId="38" borderId="172" applyNumberFormat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9" fillId="38" borderId="16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2" fillId="23" borderId="16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118" fillId="38" borderId="172" applyNumberFormat="0" applyAlignment="0" applyProtection="0"/>
    <xf numFmtId="0" fontId="5" fillId="26" borderId="167" applyNumberFormat="0" applyFont="0" applyAlignment="0" applyProtection="0"/>
    <xf numFmtId="0" fontId="118" fillId="38" borderId="168" applyNumberFormat="0" applyAlignment="0" applyProtection="0"/>
    <xf numFmtId="0" fontId="64" fillId="38" borderId="172" applyNumberFormat="0" applyAlignment="0" applyProtection="0"/>
    <xf numFmtId="0" fontId="124" fillId="0" borderId="169" applyNumberFormat="0" applyFill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167" fontId="48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24" fillId="0" borderId="173" applyNumberFormat="0" applyFill="0" applyAlignment="0" applyProtection="0"/>
    <xf numFmtId="0" fontId="5" fillId="26" borderId="164" applyNumberFormat="0" applyFont="0" applyAlignment="0" applyProtection="0"/>
    <xf numFmtId="0" fontId="5" fillId="26" borderId="171" applyNumberFormat="0" applyFont="0" applyAlignment="0" applyProtection="0"/>
    <xf numFmtId="167" fontId="6" fillId="0" borderId="0" applyFont="0" applyFill="0" applyBorder="0" applyAlignment="0" applyProtection="0"/>
    <xf numFmtId="0" fontId="64" fillId="38" borderId="172" applyNumberFormat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61" fillId="23" borderId="166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71" applyNumberFormat="0" applyFont="0" applyAlignment="0" applyProtection="0"/>
    <xf numFmtId="0" fontId="124" fillId="0" borderId="173" applyNumberFormat="0" applyFill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0" fontId="124" fillId="0" borderId="173" applyNumberFormat="0" applyFill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18" fillId="38" borderId="172" applyNumberFormat="0" applyAlignment="0" applyProtection="0"/>
    <xf numFmtId="0" fontId="61" fillId="23" borderId="170" applyNumberFormat="0" applyAlignment="0" applyProtection="0"/>
    <xf numFmtId="0" fontId="118" fillId="38" borderId="172" applyNumberFormat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124" fillId="0" borderId="173" applyNumberFormat="0" applyFill="0" applyAlignment="0" applyProtection="0"/>
    <xf numFmtId="0" fontId="64" fillId="39" borderId="172" applyNumberFormat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167" fontId="6" fillId="0" borderId="0" applyFont="0" applyFill="0" applyBorder="0" applyAlignment="0" applyProtection="0"/>
    <xf numFmtId="0" fontId="71" fillId="0" borderId="173" applyNumberFormat="0" applyFill="0" applyAlignment="0" applyProtection="0"/>
    <xf numFmtId="0" fontId="5" fillId="26" borderId="171" applyNumberFormat="0" applyFont="0" applyAlignment="0" applyProtection="0"/>
    <xf numFmtId="0" fontId="124" fillId="0" borderId="173" applyNumberFormat="0" applyFill="0" applyAlignment="0" applyProtection="0"/>
    <xf numFmtId="0" fontId="5" fillId="26" borderId="171" applyNumberFormat="0" applyFont="0" applyAlignment="0" applyProtection="0"/>
    <xf numFmtId="167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8" borderId="172" applyNumberFormat="0" applyAlignment="0" applyProtection="0"/>
    <xf numFmtId="0" fontId="116" fillId="0" borderId="0"/>
    <xf numFmtId="0" fontId="5" fillId="26" borderId="171" applyNumberFormat="0" applyFont="0" applyAlignment="0" applyProtection="0"/>
    <xf numFmtId="0" fontId="64" fillId="38" borderId="172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0" fontId="5" fillId="26" borderId="171" applyNumberFormat="0" applyFont="0" applyAlignment="0" applyProtection="0"/>
    <xf numFmtId="0" fontId="1" fillId="0" borderId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0" fontId="124" fillId="0" borderId="173" applyNumberFormat="0" applyFill="0" applyAlignment="0" applyProtection="0"/>
    <xf numFmtId="0" fontId="61" fillId="29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1" fillId="29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1" fillId="29" borderId="170" applyNumberFormat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24" fillId="0" borderId="173" applyNumberFormat="0" applyFill="0" applyAlignment="0" applyProtection="0"/>
    <xf numFmtId="0" fontId="6" fillId="26" borderId="171" applyNumberFormat="0" applyFont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9" fontId="6" fillId="0" borderId="0" applyFont="0" applyFill="0" applyBorder="0" applyAlignment="0" applyProtection="0"/>
    <xf numFmtId="0" fontId="64" fillId="38" borderId="172" applyNumberFormat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167" fontId="48" fillId="0" borderId="0" applyFont="0" applyFill="0" applyBorder="0" applyAlignment="0" applyProtection="0"/>
    <xf numFmtId="0" fontId="5" fillId="0" borderId="0"/>
    <xf numFmtId="0" fontId="58" fillId="38" borderId="170" applyNumberFormat="0" applyAlignment="0" applyProtection="0"/>
    <xf numFmtId="167" fontId="1" fillId="0" borderId="0" applyFont="0" applyFill="0" applyBorder="0" applyAlignment="0" applyProtection="0"/>
    <xf numFmtId="0" fontId="64" fillId="39" borderId="172" applyNumberFormat="0" applyAlignment="0" applyProtection="0"/>
    <xf numFmtId="0" fontId="61" fillId="23" borderId="170" applyNumberFormat="0" applyAlignment="0" applyProtection="0"/>
    <xf numFmtId="0" fontId="72" fillId="39" borderId="170" applyNumberFormat="0" applyAlignment="0" applyProtection="0"/>
    <xf numFmtId="0" fontId="61" fillId="23" borderId="170" applyNumberForma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109" fillId="38" borderId="170" applyNumberFormat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0" fontId="61" fillId="29" borderId="170" applyNumberFormat="0" applyAlignment="0" applyProtection="0"/>
    <xf numFmtId="0" fontId="6" fillId="26" borderId="171" applyNumberFormat="0" applyFon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8" fillId="38" borderId="170" applyNumberFormat="0" applyAlignment="0" applyProtection="0"/>
    <xf numFmtId="0" fontId="6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0" fontId="112" fillId="23" borderId="170" applyNumberFormat="0" applyAlignment="0" applyProtection="0"/>
    <xf numFmtId="0" fontId="71" fillId="0" borderId="173" applyNumberFormat="0" applyFill="0" applyAlignment="0" applyProtection="0"/>
    <xf numFmtId="0" fontId="61" fillId="23" borderId="170" applyNumberFormat="0" applyAlignment="0" applyProtection="0"/>
    <xf numFmtId="0" fontId="118" fillId="38" borderId="172" applyNumberFormat="0" applyAlignment="0" applyProtection="0"/>
    <xf numFmtId="0" fontId="5" fillId="0" borderId="0"/>
    <xf numFmtId="167" fontId="6" fillId="0" borderId="0" applyFont="0" applyFill="0" applyBorder="0" applyAlignment="0" applyProtection="0"/>
    <xf numFmtId="0" fontId="5" fillId="0" borderId="0"/>
    <xf numFmtId="167" fontId="34" fillId="0" borderId="0" applyFont="0" applyFill="0" applyBorder="0" applyAlignment="0" applyProtection="0"/>
    <xf numFmtId="0" fontId="64" fillId="38" borderId="172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71" fillId="0" borderId="173" applyNumberFormat="0" applyFill="0" applyAlignment="0" applyProtection="0"/>
    <xf numFmtId="0" fontId="61" fillId="23" borderId="170" applyNumberFormat="0" applyAlignment="0" applyProtection="0"/>
    <xf numFmtId="0" fontId="72" fillId="39" borderId="170" applyNumberFormat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0" fontId="118" fillId="38" borderId="172" applyNumberFormat="0" applyAlignment="0" applyProtection="0"/>
    <xf numFmtId="0" fontId="6" fillId="26" borderId="171" applyNumberFormat="0" applyFont="0" applyAlignment="0" applyProtection="0"/>
    <xf numFmtId="0" fontId="109" fillId="38" borderId="170" applyNumberFormat="0" applyAlignment="0" applyProtection="0"/>
    <xf numFmtId="166" fontId="47" fillId="0" borderId="0" applyFont="0" applyFill="0" applyBorder="0" applyAlignment="0" applyProtection="0"/>
    <xf numFmtId="0" fontId="124" fillId="0" borderId="173" applyNumberFormat="0" applyFill="0" applyAlignment="0" applyProtection="0"/>
    <xf numFmtId="0" fontId="72" fillId="39" borderId="170" applyNumberFormat="0" applyAlignment="0" applyProtection="0"/>
    <xf numFmtId="16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61" fillId="23" borderId="170" applyNumberForma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0" borderId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0" fontId="61" fillId="23" borderId="166" applyNumberFormat="0" applyAlignment="0" applyProtection="0"/>
    <xf numFmtId="167" fontId="117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09" fillId="38" borderId="170" applyNumberFormat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2" fillId="23" borderId="170" applyNumberFormat="0" applyAlignment="0" applyProtection="0"/>
    <xf numFmtId="0" fontId="5" fillId="0" borderId="0"/>
    <xf numFmtId="0" fontId="118" fillId="38" borderId="172" applyNumberForma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64" fillId="38" borderId="172" applyNumberFormat="0" applyAlignment="0" applyProtection="0"/>
    <xf numFmtId="0" fontId="5" fillId="26" borderId="171" applyNumberFormat="0" applyFont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0" fontId="124" fillId="0" borderId="173" applyNumberFormat="0" applyFill="0" applyAlignment="0" applyProtection="0"/>
    <xf numFmtId="0" fontId="64" fillId="39" borderId="172" applyNumberFormat="0" applyAlignment="0" applyProtection="0"/>
    <xf numFmtId="167" fontId="5" fillId="0" borderId="0" applyFont="0" applyFill="0" applyBorder="0" applyAlignment="0" applyProtection="0"/>
    <xf numFmtId="0" fontId="61" fillId="29" borderId="170" applyNumberFormat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0" fontId="64" fillId="39" borderId="172" applyNumberFormat="0" applyAlignment="0" applyProtection="0"/>
    <xf numFmtId="0" fontId="6" fillId="26" borderId="164" applyNumberFormat="0" applyFont="0" applyAlignment="0" applyProtection="0"/>
    <xf numFmtId="0" fontId="5" fillId="0" borderId="0"/>
    <xf numFmtId="0" fontId="5" fillId="26" borderId="171" applyNumberFormat="0" applyFont="0" applyAlignment="0" applyProtection="0"/>
    <xf numFmtId="167" fontId="1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71" fillId="0" borderId="173" applyNumberFormat="0" applyFill="0" applyAlignment="0" applyProtection="0"/>
    <xf numFmtId="0" fontId="6" fillId="26" borderId="171" applyNumberFormat="0" applyFont="0" applyAlignment="0" applyProtection="0"/>
    <xf numFmtId="167" fontId="34" fillId="0" borderId="0" applyFont="0" applyFill="0" applyBorder="0" applyAlignment="0" applyProtection="0"/>
    <xf numFmtId="0" fontId="109" fillId="38" borderId="170" applyNumberFormat="0" applyAlignment="0" applyProtection="0"/>
    <xf numFmtId="167" fontId="5" fillId="0" borderId="0" applyFont="0" applyFill="0" applyBorder="0" applyAlignment="0" applyProtection="0"/>
    <xf numFmtId="0" fontId="58" fillId="38" borderId="170" applyNumberFormat="0" applyAlignment="0" applyProtection="0"/>
    <xf numFmtId="0" fontId="118" fillId="38" borderId="172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64" applyNumberFormat="0" applyFont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168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6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71" fillId="0" borderId="173" applyNumberFormat="0" applyFill="0" applyAlignment="0" applyProtection="0"/>
    <xf numFmtId="0" fontId="64" fillId="39" borderId="172" applyNumberFormat="0" applyAlignment="0" applyProtection="0"/>
    <xf numFmtId="167" fontId="34" fillId="0" borderId="0" applyFont="0" applyFill="0" applyBorder="0" applyAlignment="0" applyProtection="0"/>
    <xf numFmtId="0" fontId="5" fillId="0" borderId="0"/>
    <xf numFmtId="0" fontId="124" fillId="0" borderId="173" applyNumberFormat="0" applyFill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8" fillId="38" borderId="172" applyNumberFormat="0" applyAlignment="0" applyProtection="0"/>
    <xf numFmtId="0" fontId="61" fillId="23" borderId="170" applyNumberFormat="0" applyAlignment="0" applyProtection="0"/>
    <xf numFmtId="0" fontId="58" fillId="38" borderId="170" applyNumberFormat="0" applyAlignment="0" applyProtection="0"/>
    <xf numFmtId="0" fontId="5" fillId="0" borderId="0"/>
    <xf numFmtId="0" fontId="58" fillId="38" borderId="170" applyNumberForma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167" fontId="5" fillId="0" borderId="0" applyFont="0" applyFill="0" applyBorder="0" applyAlignment="0" applyProtection="0"/>
    <xf numFmtId="0" fontId="112" fillId="23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0" fontId="64" fillId="38" borderId="172" applyNumberFormat="0" applyAlignment="0" applyProtection="0"/>
    <xf numFmtId="0" fontId="5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0" fontId="58" fillId="38" borderId="170" applyNumberFormat="0" applyAlignment="0" applyProtection="0"/>
    <xf numFmtId="0" fontId="64" fillId="38" borderId="172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0" fontId="58" fillId="38" borderId="170" applyNumberFormat="0" applyAlignment="0" applyProtection="0"/>
    <xf numFmtId="0" fontId="124" fillId="0" borderId="173" applyNumberFormat="0" applyFill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8" fillId="38" borderId="170" applyNumberFormat="0" applyAlignment="0" applyProtection="0"/>
    <xf numFmtId="167" fontId="6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167" fontId="34" fillId="0" borderId="0" applyFont="0" applyFill="0" applyBorder="0" applyAlignment="0" applyProtection="0"/>
    <xf numFmtId="0" fontId="1" fillId="0" borderId="0"/>
    <xf numFmtId="0" fontId="124" fillId="0" borderId="173" applyNumberFormat="0" applyFill="0" applyAlignment="0" applyProtection="0"/>
    <xf numFmtId="0" fontId="5" fillId="26" borderId="171" applyNumberFormat="0" applyFont="0" applyAlignment="0" applyProtection="0"/>
    <xf numFmtId="168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5" fillId="0" borderId="0"/>
    <xf numFmtId="0" fontId="112" fillId="23" borderId="170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72" fillId="39" borderId="170" applyNumberFormat="0" applyAlignment="0" applyProtection="0"/>
    <xf numFmtId="167" fontId="34" fillId="0" borderId="0" applyFont="0" applyFill="0" applyBorder="0" applyAlignment="0" applyProtection="0"/>
    <xf numFmtId="0" fontId="124" fillId="0" borderId="173" applyNumberFormat="0" applyFill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2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" fillId="26" borderId="171" applyNumberFormat="0" applyFont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71" fillId="0" borderId="173" applyNumberFormat="0" applyFill="0" applyAlignment="0" applyProtection="0"/>
    <xf numFmtId="0" fontId="112" fillId="23" borderId="170" applyNumberFormat="0" applyAlignment="0" applyProtection="0"/>
    <xf numFmtId="167" fontId="6" fillId="0" borderId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72" fillId="39" borderId="170" applyNumberFormat="0" applyAlignment="0" applyProtection="0"/>
    <xf numFmtId="0" fontId="58" fillId="38" borderId="170" applyNumberFormat="0" applyAlignment="0" applyProtection="0"/>
    <xf numFmtId="0" fontId="6" fillId="0" borderId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8" fillId="38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167" fontId="2" fillId="0" borderId="0" applyFont="0" applyFill="0" applyBorder="0" applyAlignment="0" applyProtection="0"/>
    <xf numFmtId="167" fontId="48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ill="0" applyBorder="0" applyAlignment="0" applyProtection="0"/>
    <xf numFmtId="0" fontId="109" fillId="38" borderId="170" applyNumberFormat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26" borderId="167" applyNumberFormat="0" applyFont="0" applyAlignment="0" applyProtection="0"/>
    <xf numFmtId="0" fontId="124" fillId="0" borderId="169" applyNumberFormat="0" applyFill="0" applyAlignment="0" applyProtection="0"/>
    <xf numFmtId="0" fontId="72" fillId="39" borderId="166" applyNumberFormat="0" applyAlignment="0" applyProtection="0"/>
    <xf numFmtId="10" fontId="35" fillId="16" borderId="149" applyNumberFormat="0" applyBorder="0" applyAlignment="0" applyProtection="0"/>
    <xf numFmtId="0" fontId="5" fillId="26" borderId="167" applyNumberFormat="0" applyFont="0" applyAlignment="0" applyProtection="0"/>
    <xf numFmtId="0" fontId="64" fillId="39" borderId="168" applyNumberFormat="0" applyAlignment="0" applyProtection="0"/>
    <xf numFmtId="0" fontId="64" fillId="39" borderId="168" applyNumberFormat="0" applyAlignment="0" applyProtection="0"/>
    <xf numFmtId="0" fontId="118" fillId="38" borderId="168" applyNumberFormat="0" applyAlignment="0" applyProtection="0"/>
    <xf numFmtId="0" fontId="5" fillId="0" borderId="0"/>
    <xf numFmtId="10" fontId="35" fillId="16" borderId="149" applyNumberFormat="0" applyBorder="0" applyAlignment="0" applyProtection="0"/>
    <xf numFmtId="0" fontId="61" fillId="29" borderId="166" applyNumberFormat="0" applyAlignment="0" applyProtection="0"/>
    <xf numFmtId="0" fontId="61" fillId="23" borderId="166" applyNumberFormat="0" applyAlignment="0" applyProtection="0"/>
    <xf numFmtId="0" fontId="71" fillId="0" borderId="169" applyNumberFormat="0" applyFill="0" applyAlignment="0" applyProtection="0"/>
    <xf numFmtId="0" fontId="5" fillId="26" borderId="167" applyNumberFormat="0" applyFont="0" applyAlignment="0" applyProtection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72" fillId="39" borderId="166" applyNumberFormat="0" applyAlignment="0" applyProtection="0"/>
    <xf numFmtId="0" fontId="61" fillId="29" borderId="166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64" fillId="38" borderId="168" applyNumberFormat="0" applyAlignment="0" applyProtection="0"/>
    <xf numFmtId="0" fontId="64" fillId="39" borderId="168" applyNumberFormat="0" applyAlignment="0" applyProtection="0"/>
    <xf numFmtId="0" fontId="71" fillId="0" borderId="169" applyNumberFormat="0" applyFill="0" applyAlignment="0" applyProtection="0"/>
    <xf numFmtId="0" fontId="5" fillId="26" borderId="167" applyNumberFormat="0" applyFont="0" applyAlignment="0" applyProtection="0"/>
    <xf numFmtId="0" fontId="112" fillId="23" borderId="166" applyNumberFormat="0" applyAlignment="0" applyProtection="0"/>
    <xf numFmtId="0" fontId="109" fillId="38" borderId="166" applyNumberFormat="0" applyAlignment="0" applyProtection="0"/>
    <xf numFmtId="0" fontId="61" fillId="29" borderId="166" applyNumberFormat="0" applyAlignment="0" applyProtection="0"/>
    <xf numFmtId="0" fontId="109" fillId="38" borderId="166" applyNumberFormat="0" applyAlignment="0" applyProtection="0"/>
    <xf numFmtId="0" fontId="5" fillId="26" borderId="167" applyNumberFormat="0" applyFont="0" applyAlignment="0" applyProtection="0"/>
    <xf numFmtId="0" fontId="118" fillId="38" borderId="168" applyNumberFormat="0" applyAlignment="0" applyProtection="0"/>
    <xf numFmtId="0" fontId="112" fillId="23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64" fillId="39" borderId="168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2" fillId="39" borderId="166" applyNumberForma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58" fillId="38" borderId="166" applyNumberFormat="0" applyAlignment="0" applyProtection="0"/>
    <xf numFmtId="0" fontId="71" fillId="0" borderId="169" applyNumberFormat="0" applyFill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112" fillId="23" borderId="166" applyNumberFormat="0" applyAlignment="0" applyProtection="0"/>
    <xf numFmtId="0" fontId="72" fillId="3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58" fillId="38" borderId="166" applyNumberFormat="0" applyAlignment="0" applyProtection="0"/>
    <xf numFmtId="0" fontId="72" fillId="39" borderId="166" applyNumberFormat="0" applyAlignment="0" applyProtection="0"/>
    <xf numFmtId="0" fontId="64" fillId="38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64" fillId="39" borderId="168" applyNumberFormat="0" applyAlignment="0" applyProtection="0"/>
    <xf numFmtId="0" fontId="64" fillId="38" borderId="168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72" fillId="3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5" fillId="26" borderId="167" applyNumberFormat="0" applyFont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124" fillId="0" borderId="169" applyNumberFormat="0" applyFill="0" applyAlignment="0" applyProtection="0"/>
    <xf numFmtId="0" fontId="5" fillId="26" borderId="167" applyNumberFormat="0" applyFont="0" applyAlignment="0" applyProtection="0"/>
    <xf numFmtId="0" fontId="58" fillId="38" borderId="166" applyNumberFormat="0" applyAlignment="0" applyProtection="0"/>
    <xf numFmtId="0" fontId="6" fillId="26" borderId="167" applyNumberFormat="0" applyFont="0" applyAlignment="0" applyProtection="0"/>
    <xf numFmtId="0" fontId="5" fillId="26" borderId="167" applyNumberFormat="0" applyFont="0" applyAlignment="0" applyProtection="0"/>
    <xf numFmtId="0" fontId="61" fillId="23" borderId="166" applyNumberFormat="0" applyAlignment="0" applyProtection="0"/>
    <xf numFmtId="0" fontId="58" fillId="38" borderId="166" applyNumberFormat="0" applyAlignment="0" applyProtection="0"/>
    <xf numFmtId="0" fontId="124" fillId="0" borderId="169" applyNumberFormat="0" applyFill="0" applyAlignment="0" applyProtection="0"/>
    <xf numFmtId="0" fontId="71" fillId="0" borderId="169" applyNumberFormat="0" applyFill="0" applyAlignment="0" applyProtection="0"/>
    <xf numFmtId="0" fontId="5" fillId="0" borderId="0"/>
    <xf numFmtId="0" fontId="61" fillId="23" borderId="166" applyNumberFormat="0" applyAlignment="0" applyProtection="0"/>
    <xf numFmtId="0" fontId="112" fillId="23" borderId="166" applyNumberFormat="0" applyAlignment="0" applyProtection="0"/>
    <xf numFmtId="0" fontId="72" fillId="39" borderId="166" applyNumberFormat="0" applyAlignment="0" applyProtection="0"/>
    <xf numFmtId="0" fontId="71" fillId="0" borderId="169" applyNumberFormat="0" applyFill="0" applyAlignment="0" applyProtection="0"/>
    <xf numFmtId="0" fontId="6" fillId="26" borderId="167" applyNumberFormat="0" applyFon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124" fillId="0" borderId="169" applyNumberFormat="0" applyFill="0" applyAlignment="0" applyProtection="0"/>
    <xf numFmtId="0" fontId="118" fillId="38" borderId="168" applyNumberFormat="0" applyAlignment="0" applyProtection="0"/>
    <xf numFmtId="0" fontId="58" fillId="38" borderId="166" applyNumberFormat="0" applyAlignment="0" applyProtection="0"/>
    <xf numFmtId="0" fontId="64" fillId="39" borderId="168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124" fillId="0" borderId="169" applyNumberFormat="0" applyFill="0" applyAlignment="0" applyProtection="0"/>
    <xf numFmtId="0" fontId="72" fillId="39" borderId="166" applyNumberFormat="0" applyAlignment="0" applyProtection="0"/>
    <xf numFmtId="0" fontId="5" fillId="26" borderId="167" applyNumberFormat="0" applyFont="0" applyAlignment="0" applyProtection="0"/>
    <xf numFmtId="0" fontId="5" fillId="0" borderId="0"/>
    <xf numFmtId="0" fontId="64" fillId="39" borderId="168" applyNumberFormat="0" applyAlignment="0" applyProtection="0"/>
    <xf numFmtId="0" fontId="64" fillId="39" borderId="168" applyNumberFormat="0" applyAlignment="0" applyProtection="0"/>
    <xf numFmtId="0" fontId="71" fillId="0" borderId="169" applyNumberFormat="0" applyFill="0" applyAlignment="0" applyProtection="0"/>
    <xf numFmtId="0" fontId="112" fillId="23" borderId="166" applyNumberFormat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109" fillId="38" borderId="166" applyNumberFormat="0" applyAlignment="0" applyProtection="0"/>
    <xf numFmtId="0" fontId="112" fillId="23" borderId="166" applyNumberFormat="0" applyAlignment="0" applyProtection="0"/>
    <xf numFmtId="0" fontId="5" fillId="26" borderId="167" applyNumberFormat="0" applyFont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124" fillId="0" borderId="169" applyNumberFormat="0" applyFill="0" applyAlignment="0" applyProtection="0"/>
    <xf numFmtId="0" fontId="61" fillId="23" borderId="166" applyNumberFormat="0" applyAlignment="0" applyProtection="0"/>
    <xf numFmtId="0" fontId="6" fillId="26" borderId="167" applyNumberFormat="0" applyFont="0" applyAlignment="0" applyProtection="0"/>
    <xf numFmtId="0" fontId="64" fillId="38" borderId="168" applyNumberFormat="0" applyAlignment="0" applyProtection="0"/>
    <xf numFmtId="0" fontId="61" fillId="23" borderId="166" applyNumberFormat="0" applyAlignment="0" applyProtection="0"/>
    <xf numFmtId="0" fontId="61" fillId="29" borderId="166" applyNumberFormat="0" applyAlignment="0" applyProtection="0"/>
    <xf numFmtId="0" fontId="61" fillId="23" borderId="166" applyNumberFormat="0" applyAlignment="0" applyProtection="0"/>
    <xf numFmtId="0" fontId="61" fillId="23" borderId="166" applyNumberFormat="0" applyAlignment="0" applyProtection="0"/>
    <xf numFmtId="0" fontId="61" fillId="23" borderId="166" applyNumberFormat="0" applyAlignment="0" applyProtection="0"/>
    <xf numFmtId="0" fontId="64" fillId="39" borderId="168" applyNumberFormat="0" applyAlignment="0" applyProtection="0"/>
    <xf numFmtId="0" fontId="58" fillId="38" borderId="166" applyNumberFormat="0" applyAlignment="0" applyProtection="0"/>
    <xf numFmtId="0" fontId="124" fillId="0" borderId="169" applyNumberFormat="0" applyFill="0" applyAlignment="0" applyProtection="0"/>
    <xf numFmtId="0" fontId="61" fillId="23" borderId="166" applyNumberFormat="0" applyAlignment="0" applyProtection="0"/>
    <xf numFmtId="0" fontId="64" fillId="38" borderId="168" applyNumberFormat="0" applyAlignment="0" applyProtection="0"/>
    <xf numFmtId="0" fontId="5" fillId="26" borderId="167" applyNumberFormat="0" applyFon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0" borderId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10" fontId="35" fillId="16" borderId="149" applyNumberFormat="0" applyBorder="0" applyAlignment="0" applyProtection="0"/>
    <xf numFmtId="0" fontId="6" fillId="26" borderId="167" applyNumberFormat="0" applyFont="0" applyAlignment="0" applyProtection="0"/>
    <xf numFmtId="0" fontId="71" fillId="0" borderId="169" applyNumberFormat="0" applyFill="0" applyAlignment="0" applyProtection="0"/>
    <xf numFmtId="0" fontId="109" fillId="38" borderId="166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118" fillId="38" borderId="168" applyNumberFormat="0" applyAlignment="0" applyProtection="0"/>
    <xf numFmtId="0" fontId="118" fillId="38" borderId="168" applyNumberFormat="0" applyAlignment="0" applyProtection="0"/>
    <xf numFmtId="10" fontId="35" fillId="16" borderId="149" applyNumberFormat="0" applyBorder="0" applyAlignment="0" applyProtection="0"/>
    <xf numFmtId="0" fontId="109" fillId="38" borderId="166" applyNumberFormat="0" applyAlignment="0" applyProtection="0"/>
    <xf numFmtId="0" fontId="124" fillId="0" borderId="169" applyNumberFormat="0" applyFill="0" applyAlignment="0" applyProtection="0"/>
    <xf numFmtId="0" fontId="112" fillId="23" borderId="166" applyNumberFormat="0" applyAlignment="0" applyProtection="0"/>
    <xf numFmtId="0" fontId="109" fillId="38" borderId="166" applyNumberFormat="0" applyAlignment="0" applyProtection="0"/>
    <xf numFmtId="0" fontId="6" fillId="26" borderId="167" applyNumberFormat="0" applyFont="0" applyAlignment="0" applyProtection="0"/>
    <xf numFmtId="0" fontId="61" fillId="29" borderId="166" applyNumberFormat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109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64" fillId="39" borderId="168" applyNumberFormat="0" applyAlignment="0" applyProtection="0"/>
    <xf numFmtId="10" fontId="35" fillId="16" borderId="149" applyNumberFormat="0" applyBorder="0" applyAlignment="0" applyProtection="0"/>
    <xf numFmtId="0" fontId="5" fillId="0" borderId="0"/>
    <xf numFmtId="0" fontId="64" fillId="38" borderId="168" applyNumberFormat="0" applyAlignment="0" applyProtection="0"/>
    <xf numFmtId="0" fontId="109" fillId="38" borderId="166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0" borderId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0" fontId="6" fillId="26" borderId="167" applyNumberFormat="0" applyFont="0" applyAlignment="0" applyProtection="0"/>
    <xf numFmtId="0" fontId="124" fillId="0" borderId="169" applyNumberFormat="0" applyFill="0" applyAlignment="0" applyProtection="0"/>
    <xf numFmtId="0" fontId="64" fillId="39" borderId="168" applyNumberFormat="0" applyAlignment="0" applyProtection="0"/>
    <xf numFmtId="0" fontId="64" fillId="38" borderId="168" applyNumberFormat="0" applyAlignment="0" applyProtection="0"/>
    <xf numFmtId="0" fontId="71" fillId="0" borderId="169" applyNumberFormat="0" applyFill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118" fillId="38" borderId="168" applyNumberForma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26" borderId="171" applyNumberFormat="0" applyFont="0" applyAlignment="0" applyProtection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0" borderId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0" fontId="124" fillId="0" borderId="169" applyNumberFormat="0" applyFill="0" applyAlignment="0" applyProtection="0"/>
    <xf numFmtId="0" fontId="118" fillId="38" borderId="168" applyNumberFormat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9" fontId="4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09" fillId="38" borderId="170" applyNumberFormat="0" applyAlignment="0" applyProtection="0"/>
    <xf numFmtId="0" fontId="118" fillId="38" borderId="172" applyNumberFormat="0" applyAlignment="0" applyProtection="0"/>
    <xf numFmtId="0" fontId="112" fillId="23" borderId="170" applyNumberFormat="0" applyAlignment="0" applyProtection="0"/>
    <xf numFmtId="0" fontId="64" fillId="39" borderId="172" applyNumberFormat="0" applyAlignment="0" applyProtection="0"/>
    <xf numFmtId="0" fontId="61" fillId="29" borderId="170" applyNumberFormat="0" applyAlignment="0" applyProtection="0"/>
    <xf numFmtId="0" fontId="124" fillId="0" borderId="173" applyNumberFormat="0" applyFill="0" applyAlignment="0" applyProtection="0"/>
    <xf numFmtId="0" fontId="5" fillId="26" borderId="171" applyNumberFormat="0" applyFont="0" applyAlignment="0" applyProtection="0"/>
    <xf numFmtId="0" fontId="124" fillId="0" borderId="173" applyNumberFormat="0" applyFill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0" fontId="61" fillId="23" borderId="170" applyNumberFormat="0" applyAlignment="0" applyProtection="0"/>
    <xf numFmtId="0" fontId="71" fillId="0" borderId="173" applyNumberFormat="0" applyFill="0" applyAlignment="0" applyProtection="0"/>
    <xf numFmtId="0" fontId="124" fillId="0" borderId="173" applyNumberFormat="0" applyFill="0" applyAlignment="0" applyProtection="0"/>
    <xf numFmtId="167" fontId="6" fillId="0" borderId="0" applyFont="0" applyFill="0" applyBorder="0" applyAlignment="0" applyProtection="0"/>
    <xf numFmtId="0" fontId="61" fillId="23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0" fontId="64" fillId="39" borderId="172" applyNumberFormat="0" applyAlignment="0" applyProtection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8" fillId="38" borderId="1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48" fillId="0" borderId="0" applyFont="0" applyFill="0" applyBorder="0" applyAlignment="0" applyProtection="0"/>
    <xf numFmtId="0" fontId="5" fillId="0" borderId="0"/>
    <xf numFmtId="0" fontId="5" fillId="0" borderId="0"/>
    <xf numFmtId="167" fontId="6" fillId="0" borderId="0" applyFont="0" applyFill="0" applyBorder="0" applyAlignment="0" applyProtection="0"/>
    <xf numFmtId="0" fontId="6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34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0" fontId="5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18" fillId="38" borderId="172" applyNumberFormat="0" applyAlignment="0" applyProtection="0"/>
    <xf numFmtId="167" fontId="5" fillId="0" borderId="0" applyFont="0" applyFill="0" applyBorder="0" applyAlignment="0" applyProtection="0"/>
    <xf numFmtId="0" fontId="1" fillId="0" borderId="0"/>
    <xf numFmtId="0" fontId="71" fillId="0" borderId="173" applyNumberFormat="0" applyFill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124" fillId="0" borderId="173" applyNumberFormat="0" applyFill="0" applyAlignment="0" applyProtection="0"/>
    <xf numFmtId="0" fontId="61" fillId="29" borderId="170" applyNumberFormat="0" applyAlignment="0" applyProtection="0"/>
    <xf numFmtId="0" fontId="58" fillId="38" borderId="170" applyNumberFormat="0" applyAlignment="0" applyProtection="0"/>
    <xf numFmtId="0" fontId="71" fillId="0" borderId="173" applyNumberFormat="0" applyFill="0" applyAlignment="0" applyProtection="0"/>
    <xf numFmtId="0" fontId="118" fillId="38" borderId="172" applyNumberFormat="0" applyAlignment="0" applyProtection="0"/>
    <xf numFmtId="0" fontId="64" fillId="38" borderId="172" applyNumberFormat="0" applyAlignment="0" applyProtection="0"/>
    <xf numFmtId="0" fontId="5" fillId="26" borderId="171" applyNumberFormat="0" applyFont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71" fillId="0" borderId="173" applyNumberFormat="0" applyFill="0" applyAlignment="0" applyProtection="0"/>
    <xf numFmtId="0" fontId="109" fillId="38" borderId="170" applyNumberFormat="0" applyAlignment="0" applyProtection="0"/>
    <xf numFmtId="0" fontId="6" fillId="26" borderId="171" applyNumberFormat="0" applyFont="0" applyAlignment="0" applyProtection="0"/>
    <xf numFmtId="0" fontId="61" fillId="29" borderId="170" applyNumberFormat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0" fontId="64" fillId="38" borderId="172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124" fillId="0" borderId="173" applyNumberFormat="0" applyFill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73" applyNumberFormat="0" applyFill="0" applyAlignment="0" applyProtection="0"/>
    <xf numFmtId="0" fontId="118" fillId="38" borderId="172" applyNumberFormat="0" applyAlignment="0" applyProtection="0"/>
    <xf numFmtId="0" fontId="112" fillId="23" borderId="170" applyNumberForma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71" fillId="0" borderId="173" applyNumberFormat="0" applyFill="0" applyAlignment="0" applyProtection="0"/>
    <xf numFmtId="0" fontId="64" fillId="39" borderId="172" applyNumberFormat="0" applyAlignment="0" applyProtection="0"/>
    <xf numFmtId="0" fontId="124" fillId="0" borderId="173" applyNumberFormat="0" applyFill="0" applyAlignment="0" applyProtection="0"/>
    <xf numFmtId="0" fontId="109" fillId="38" borderId="170" applyNumberFormat="0" applyAlignment="0" applyProtection="0"/>
    <xf numFmtId="0" fontId="112" fillId="23" borderId="170" applyNumberFormat="0" applyAlignment="0" applyProtection="0"/>
    <xf numFmtId="0" fontId="61" fillId="23" borderId="170" applyNumberFormat="0" applyAlignment="0" applyProtection="0"/>
    <xf numFmtId="168" fontId="5" fillId="0" borderId="0" applyFont="0" applyFill="0" applyBorder="0" applyAlignment="0" applyProtection="0"/>
    <xf numFmtId="0" fontId="112" fillId="23" borderId="170" applyNumberFormat="0" applyAlignment="0" applyProtection="0"/>
    <xf numFmtId="0" fontId="64" fillId="39" borderId="172" applyNumberFormat="0" applyAlignment="0" applyProtection="0"/>
    <xf numFmtId="0" fontId="61" fillId="29" borderId="170" applyNumberFormat="0" applyAlignment="0" applyProtection="0"/>
    <xf numFmtId="0" fontId="112" fillId="23" borderId="170" applyNumberFormat="0" applyAlignment="0" applyProtection="0"/>
    <xf numFmtId="0" fontId="61" fillId="23" borderId="170" applyNumberFormat="0" applyAlignment="0" applyProtection="0"/>
    <xf numFmtId="166" fontId="48" fillId="0" borderId="0" applyFont="0" applyFill="0" applyBorder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8" borderId="172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167" fontId="5" fillId="0" borderId="0" applyFont="0" applyFill="0" applyBorder="0" applyAlignment="0" applyProtection="0"/>
    <xf numFmtId="0" fontId="64" fillId="38" borderId="172" applyNumberFormat="0" applyAlignment="0" applyProtection="0"/>
    <xf numFmtId="0" fontId="124" fillId="0" borderId="173" applyNumberFormat="0" applyFill="0" applyAlignment="0" applyProtection="0"/>
    <xf numFmtId="0" fontId="5" fillId="0" borderId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10" fontId="35" fillId="16" borderId="149" applyNumberFormat="0" applyBorder="0" applyAlignment="0" applyProtection="0"/>
    <xf numFmtId="0" fontId="5" fillId="0" borderId="0"/>
    <xf numFmtId="0" fontId="61" fillId="23" borderId="166" applyNumberFormat="0" applyAlignment="0" applyProtection="0"/>
    <xf numFmtId="0" fontId="64" fillId="38" borderId="168" applyNumberFormat="0" applyAlignment="0" applyProtection="0"/>
    <xf numFmtId="0" fontId="5" fillId="26" borderId="167" applyNumberFormat="0" applyFont="0" applyAlignment="0" applyProtection="0"/>
    <xf numFmtId="0" fontId="124" fillId="0" borderId="169" applyNumberFormat="0" applyFill="0" applyAlignment="0" applyProtection="0"/>
    <xf numFmtId="0" fontId="72" fillId="39" borderId="166" applyNumberFormat="0" applyAlignment="0" applyProtection="0"/>
    <xf numFmtId="10" fontId="35" fillId="16" borderId="149" applyNumberFormat="0" applyBorder="0" applyAlignment="0" applyProtection="0"/>
    <xf numFmtId="0" fontId="64" fillId="39" borderId="168" applyNumberFormat="0" applyAlignment="0" applyProtection="0"/>
    <xf numFmtId="0" fontId="64" fillId="39" borderId="168" applyNumberFormat="0" applyAlignment="0" applyProtection="0"/>
    <xf numFmtId="0" fontId="118" fillId="38" borderId="168" applyNumberFormat="0" applyAlignment="0" applyProtection="0"/>
    <xf numFmtId="0" fontId="5" fillId="0" borderId="0"/>
    <xf numFmtId="10" fontId="35" fillId="16" borderId="149" applyNumberFormat="0" applyBorder="0" applyAlignment="0" applyProtection="0"/>
    <xf numFmtId="0" fontId="61" fillId="29" borderId="166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58" fillId="38" borderId="166" applyNumberFormat="0" applyAlignment="0" applyProtection="0"/>
    <xf numFmtId="0" fontId="72" fillId="39" borderId="166" applyNumberFormat="0" applyAlignment="0" applyProtection="0"/>
    <xf numFmtId="0" fontId="61" fillId="29" borderId="166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64" fillId="38" borderId="168" applyNumberFormat="0" applyAlignment="0" applyProtection="0"/>
    <xf numFmtId="0" fontId="64" fillId="39" borderId="168" applyNumberFormat="0" applyAlignment="0" applyProtection="0"/>
    <xf numFmtId="0" fontId="71" fillId="0" borderId="169" applyNumberFormat="0" applyFill="0" applyAlignment="0" applyProtection="0"/>
    <xf numFmtId="0" fontId="5" fillId="26" borderId="167" applyNumberFormat="0" applyFont="0" applyAlignment="0" applyProtection="0"/>
    <xf numFmtId="0" fontId="112" fillId="23" borderId="166" applyNumberFormat="0" applyAlignment="0" applyProtection="0"/>
    <xf numFmtId="0" fontId="109" fillId="38" borderId="166" applyNumberFormat="0" applyAlignment="0" applyProtection="0"/>
    <xf numFmtId="0" fontId="5" fillId="26" borderId="167" applyNumberFormat="0" applyFont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64" fillId="39" borderId="168" applyNumberFormat="0" applyAlignment="0" applyProtection="0"/>
    <xf numFmtId="0" fontId="1" fillId="0" borderId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58" fillId="38" borderId="166" applyNumberFormat="0" applyAlignment="0" applyProtection="0"/>
    <xf numFmtId="0" fontId="71" fillId="0" borderId="169" applyNumberFormat="0" applyFill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112" fillId="23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58" fillId="38" borderId="166" applyNumberFormat="0" applyAlignment="0" applyProtection="0"/>
    <xf numFmtId="0" fontId="72" fillId="39" borderId="166" applyNumberFormat="0" applyAlignment="0" applyProtection="0"/>
    <xf numFmtId="0" fontId="64" fillId="38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64" fillId="39" borderId="168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72" fillId="3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124" fillId="0" borderId="169" applyNumberFormat="0" applyFill="0" applyAlignment="0" applyProtection="0"/>
    <xf numFmtId="0" fontId="5" fillId="26" borderId="167" applyNumberFormat="0" applyFont="0" applyAlignment="0" applyProtection="0"/>
    <xf numFmtId="0" fontId="58" fillId="38" borderId="166" applyNumberFormat="0" applyAlignment="0" applyProtection="0"/>
    <xf numFmtId="0" fontId="6" fillId="26" borderId="167" applyNumberFormat="0" applyFont="0" applyAlignment="0" applyProtection="0"/>
    <xf numFmtId="0" fontId="5" fillId="26" borderId="167" applyNumberFormat="0" applyFont="0" applyAlignment="0" applyProtection="0"/>
    <xf numFmtId="0" fontId="58" fillId="38" borderId="166" applyNumberFormat="0" applyAlignment="0" applyProtection="0"/>
    <xf numFmtId="0" fontId="71" fillId="0" borderId="169" applyNumberFormat="0" applyFill="0" applyAlignment="0" applyProtection="0"/>
    <xf numFmtId="0" fontId="5" fillId="0" borderId="0"/>
    <xf numFmtId="0" fontId="61" fillId="23" borderId="166" applyNumberFormat="0" applyAlignment="0" applyProtection="0"/>
    <xf numFmtId="0" fontId="112" fillId="23" borderId="166" applyNumberFormat="0" applyAlignment="0" applyProtection="0"/>
    <xf numFmtId="0" fontId="72" fillId="39" borderId="166" applyNumberFormat="0" applyAlignment="0" applyProtection="0"/>
    <xf numFmtId="0" fontId="6" fillId="26" borderId="167" applyNumberFormat="0" applyFon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124" fillId="0" borderId="169" applyNumberFormat="0" applyFill="0" applyAlignment="0" applyProtection="0"/>
    <xf numFmtId="0" fontId="118" fillId="38" borderId="168" applyNumberFormat="0" applyAlignment="0" applyProtection="0"/>
    <xf numFmtId="0" fontId="64" fillId="39" borderId="168" applyNumberFormat="0" applyAlignment="0" applyProtection="0"/>
    <xf numFmtId="0" fontId="124" fillId="0" borderId="169" applyNumberFormat="0" applyFill="0" applyAlignment="0" applyProtection="0"/>
    <xf numFmtId="0" fontId="72" fillId="39" borderId="166" applyNumberFormat="0" applyAlignment="0" applyProtection="0"/>
    <xf numFmtId="0" fontId="5" fillId="26" borderId="167" applyNumberFormat="0" applyFont="0" applyAlignment="0" applyProtection="0"/>
    <xf numFmtId="0" fontId="5" fillId="0" borderId="0"/>
    <xf numFmtId="0" fontId="64" fillId="39" borderId="168" applyNumberFormat="0" applyAlignment="0" applyProtection="0"/>
    <xf numFmtId="0" fontId="71" fillId="0" borderId="169" applyNumberFormat="0" applyFill="0" applyAlignment="0" applyProtection="0"/>
    <xf numFmtId="0" fontId="112" fillId="23" borderId="166" applyNumberFormat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109" fillId="38" borderId="166" applyNumberFormat="0" applyAlignment="0" applyProtection="0"/>
    <xf numFmtId="0" fontId="112" fillId="23" borderId="166" applyNumberFormat="0" applyAlignment="0" applyProtection="0"/>
    <xf numFmtId="0" fontId="5" fillId="26" borderId="167" applyNumberFormat="0" applyFont="0" applyAlignment="0" applyProtection="0"/>
    <xf numFmtId="0" fontId="118" fillId="38" borderId="168" applyNumberFormat="0" applyAlignment="0" applyProtection="0"/>
    <xf numFmtId="0" fontId="124" fillId="0" borderId="169" applyNumberFormat="0" applyFill="0" applyAlignment="0" applyProtection="0"/>
    <xf numFmtId="0" fontId="61" fillId="23" borderId="166" applyNumberFormat="0" applyAlignment="0" applyProtection="0"/>
    <xf numFmtId="0" fontId="6" fillId="26" borderId="167" applyNumberFormat="0" applyFont="0" applyAlignment="0" applyProtection="0"/>
    <xf numFmtId="0" fontId="64" fillId="38" borderId="168" applyNumberFormat="0" applyAlignment="0" applyProtection="0"/>
    <xf numFmtId="0" fontId="61" fillId="23" borderId="166" applyNumberFormat="0" applyAlignment="0" applyProtection="0"/>
    <xf numFmtId="0" fontId="61" fillId="23" borderId="166" applyNumberFormat="0" applyAlignment="0" applyProtection="0"/>
    <xf numFmtId="0" fontId="61" fillId="23" borderId="166" applyNumberFormat="0" applyAlignment="0" applyProtection="0"/>
    <xf numFmtId="0" fontId="61" fillId="23" borderId="166" applyNumberFormat="0" applyAlignment="0" applyProtection="0"/>
    <xf numFmtId="0" fontId="58" fillId="38" borderId="166" applyNumberFormat="0" applyAlignment="0" applyProtection="0"/>
    <xf numFmtId="0" fontId="124" fillId="0" borderId="169" applyNumberFormat="0" applyFill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0" borderId="0"/>
    <xf numFmtId="10" fontId="35" fillId="16" borderId="149" applyNumberFormat="0" applyBorder="0" applyAlignment="0" applyProtection="0"/>
    <xf numFmtId="0" fontId="6" fillId="26" borderId="167" applyNumberFormat="0" applyFont="0" applyAlignment="0" applyProtection="0"/>
    <xf numFmtId="0" fontId="71" fillId="0" borderId="169" applyNumberFormat="0" applyFill="0" applyAlignment="0" applyProtection="0"/>
    <xf numFmtId="0" fontId="109" fillId="38" borderId="166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118" fillId="38" borderId="168" applyNumberFormat="0" applyAlignment="0" applyProtection="0"/>
    <xf numFmtId="10" fontId="35" fillId="16" borderId="149" applyNumberFormat="0" applyBorder="0" applyAlignment="0" applyProtection="0"/>
    <xf numFmtId="0" fontId="124" fillId="0" borderId="169" applyNumberFormat="0" applyFill="0" applyAlignment="0" applyProtection="0"/>
    <xf numFmtId="167" fontId="5" fillId="0" borderId="0" applyFont="0" applyFill="0" applyBorder="0" applyAlignment="0" applyProtection="0"/>
    <xf numFmtId="0" fontId="112" fillId="23" borderId="166" applyNumberFormat="0" applyAlignment="0" applyProtection="0"/>
    <xf numFmtId="0" fontId="109" fillId="38" borderId="166" applyNumberFormat="0" applyAlignment="0" applyProtection="0"/>
    <xf numFmtId="0" fontId="6" fillId="26" borderId="167" applyNumberFormat="0" applyFont="0" applyAlignment="0" applyProtection="0"/>
    <xf numFmtId="0" fontId="61" fillId="29" borderId="166" applyNumberFormat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109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64" fillId="39" borderId="168" applyNumberFormat="0" applyAlignment="0" applyProtection="0"/>
    <xf numFmtId="10" fontId="35" fillId="16" borderId="149" applyNumberFormat="0" applyBorder="0" applyAlignment="0" applyProtection="0"/>
    <xf numFmtId="0" fontId="5" fillId="0" borderId="0"/>
    <xf numFmtId="0" fontId="64" fillId="38" borderId="168" applyNumberFormat="0" applyAlignment="0" applyProtection="0"/>
    <xf numFmtId="0" fontId="109" fillId="38" borderId="166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26" borderId="167" applyNumberFormat="0" applyFon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0" borderId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0" fontId="124" fillId="0" borderId="169" applyNumberFormat="0" applyFill="0" applyAlignment="0" applyProtection="0"/>
    <xf numFmtId="0" fontId="64" fillId="39" borderId="168" applyNumberFormat="0" applyAlignment="0" applyProtection="0"/>
    <xf numFmtId="0" fontId="64" fillId="38" borderId="168" applyNumberFormat="0" applyAlignment="0" applyProtection="0"/>
    <xf numFmtId="0" fontId="71" fillId="0" borderId="169" applyNumberFormat="0" applyFill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118" fillId="38" borderId="168" applyNumberForma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0" borderId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0" fontId="72" fillId="39" borderId="166" applyNumberFormat="0" applyAlignment="0" applyProtection="0"/>
    <xf numFmtId="0" fontId="124" fillId="0" borderId="169" applyNumberFormat="0" applyFill="0" applyAlignment="0" applyProtection="0"/>
    <xf numFmtId="0" fontId="61" fillId="29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10" fontId="35" fillId="16" borderId="149" applyNumberFormat="0" applyBorder="0" applyAlignment="0" applyProtection="0"/>
    <xf numFmtId="0" fontId="61" fillId="23" borderId="166" applyNumberFormat="0" applyAlignment="0" applyProtection="0"/>
    <xf numFmtId="0" fontId="109" fillId="38" borderId="166" applyNumberFormat="0" applyAlignment="0" applyProtection="0"/>
    <xf numFmtId="0" fontId="64" fillId="39" borderId="168" applyNumberFormat="0" applyAlignment="0" applyProtection="0"/>
    <xf numFmtId="0" fontId="5" fillId="26" borderId="167" applyNumberFormat="0" applyFont="0" applyAlignment="0" applyProtection="0"/>
    <xf numFmtId="0" fontId="64" fillId="38" borderId="168" applyNumberFormat="0" applyAlignment="0" applyProtection="0"/>
    <xf numFmtId="0" fontId="5" fillId="0" borderId="0"/>
    <xf numFmtId="0" fontId="112" fillId="23" borderId="166" applyNumberFormat="0" applyAlignment="0" applyProtection="0"/>
    <xf numFmtId="0" fontId="58" fillId="38" borderId="166" applyNumberForma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71" fillId="0" borderId="169" applyNumberFormat="0" applyFill="0" applyAlignment="0" applyProtection="0"/>
    <xf numFmtId="0" fontId="61" fillId="23" borderId="166" applyNumberFormat="0" applyAlignment="0" applyProtection="0"/>
    <xf numFmtId="0" fontId="118" fillId="38" borderId="168" applyNumberFormat="0" applyAlignment="0" applyProtection="0"/>
    <xf numFmtId="0" fontId="5" fillId="26" borderId="164" applyNumberFormat="0" applyFont="0" applyAlignment="0" applyProtection="0"/>
    <xf numFmtId="0" fontId="72" fillId="39" borderId="170" applyNumberFormat="0" applyAlignment="0" applyProtection="0"/>
    <xf numFmtId="0" fontId="124" fillId="0" borderId="173" applyNumberFormat="0" applyFill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124" fillId="0" borderId="173" applyNumberFormat="0" applyFill="0" applyAlignment="0" applyProtection="0"/>
    <xf numFmtId="167" fontId="5" fillId="0" borderId="0" applyFont="0" applyFill="0" applyBorder="0" applyAlignment="0" applyProtection="0"/>
    <xf numFmtId="0" fontId="124" fillId="0" borderId="173" applyNumberFormat="0" applyFill="0" applyAlignment="0" applyProtection="0"/>
    <xf numFmtId="0" fontId="1" fillId="0" borderId="0"/>
    <xf numFmtId="0" fontId="5" fillId="26" borderId="164" applyNumberFormat="0" applyFont="0" applyAlignment="0" applyProtection="0"/>
    <xf numFmtId="0" fontId="72" fillId="39" borderId="170" applyNumberForma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1" fillId="0" borderId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118" fillId="38" borderId="172" applyNumberFormat="0" applyAlignment="0" applyProtection="0"/>
    <xf numFmtId="0" fontId="5" fillId="26" borderId="164" applyNumberFormat="0" applyFont="0" applyAlignment="0" applyProtection="0"/>
    <xf numFmtId="0" fontId="5" fillId="26" borderId="171" applyNumberFormat="0" applyFont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71" fillId="0" borderId="173" applyNumberFormat="0" applyFill="0" applyAlignment="0" applyProtection="0"/>
    <xf numFmtId="0" fontId="64" fillId="39" borderId="172" applyNumberForma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61" fillId="23" borderId="170" applyNumberFormat="0" applyAlignment="0" applyProtection="0"/>
    <xf numFmtId="167" fontId="6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167" fontId="5" fillId="0" borderId="0" applyFont="0" applyFill="0" applyBorder="0" applyAlignment="0" applyProtection="0"/>
    <xf numFmtId="0" fontId="1" fillId="0" borderId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6" borderId="164" applyNumberFormat="0" applyFont="0" applyAlignment="0" applyProtection="0"/>
    <xf numFmtId="166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1" fillId="0" borderId="0"/>
    <xf numFmtId="0" fontId="71" fillId="0" borderId="173" applyNumberFormat="0" applyFill="0" applyAlignment="0" applyProtection="0"/>
    <xf numFmtId="0" fontId="5" fillId="0" borderId="0"/>
    <xf numFmtId="166" fontId="4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26" borderId="164" applyNumberFormat="0" applyFont="0" applyAlignment="0" applyProtection="0"/>
    <xf numFmtId="167" fontId="48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0" fontId="1" fillId="0" borderId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6" fillId="0" borderId="0" applyFont="0" applyFill="0" applyBorder="0" applyAlignment="0" applyProtection="0"/>
    <xf numFmtId="0" fontId="118" fillId="38" borderId="172" applyNumberFormat="0" applyAlignment="0" applyProtection="0"/>
    <xf numFmtId="0" fontId="61" fillId="29" borderId="170" applyNumberFormat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64" fillId="39" borderId="172" applyNumberFormat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71" applyNumberFormat="0" applyFont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4" fillId="38" borderId="172" applyNumberFormat="0" applyAlignment="0" applyProtection="0"/>
    <xf numFmtId="0" fontId="5" fillId="26" borderId="171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71" applyNumberFormat="0" applyFont="0" applyAlignment="0" applyProtection="0"/>
    <xf numFmtId="167" fontId="34" fillId="0" borderId="0" applyFont="0" applyFill="0" applyBorder="0" applyAlignment="0" applyProtection="0"/>
    <xf numFmtId="167" fontId="117" fillId="0" borderId="0" applyFont="0" applyFill="0" applyBorder="0" applyAlignment="0" applyProtection="0"/>
    <xf numFmtId="0" fontId="5" fillId="0" borderId="0"/>
    <xf numFmtId="0" fontId="5" fillId="0" borderId="0"/>
    <xf numFmtId="167" fontId="6" fillId="0" borderId="0" applyFont="0" applyFill="0" applyBorder="0" applyAlignment="0" applyProtection="0"/>
    <xf numFmtId="0" fontId="6" fillId="26" borderId="171" applyNumberFormat="0" applyFont="0" applyAlignment="0" applyProtection="0"/>
    <xf numFmtId="0" fontId="5" fillId="0" borderId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0" borderId="0"/>
    <xf numFmtId="0" fontId="58" fillId="38" borderId="170" applyNumberFormat="0" applyAlignment="0" applyProtection="0"/>
    <xf numFmtId="167" fontId="5" fillId="0" borderId="0" applyFont="0" applyFill="0" applyBorder="0" applyAlignment="0" applyProtection="0"/>
    <xf numFmtId="0" fontId="1" fillId="0" borderId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40" fontId="52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72" fillId="39" borderId="170" applyNumberFormat="0" applyAlignment="0" applyProtection="0"/>
    <xf numFmtId="0" fontId="61" fillId="23" borderId="170" applyNumberFormat="0" applyAlignment="0" applyProtection="0"/>
    <xf numFmtId="168" fontId="5" fillId="0" borderId="0" applyFont="0" applyFill="0" applyBorder="0" applyAlignment="0" applyProtection="0"/>
    <xf numFmtId="0" fontId="64" fillId="38" borderId="172" applyNumberFormat="0" applyAlignment="0" applyProtection="0"/>
    <xf numFmtId="0" fontId="71" fillId="0" borderId="173" applyNumberFormat="0" applyFill="0" applyAlignment="0" applyProtection="0"/>
    <xf numFmtId="0" fontId="118" fillId="38" borderId="172" applyNumberFormat="0" applyAlignment="0" applyProtection="0"/>
    <xf numFmtId="0" fontId="1" fillId="0" borderId="0"/>
    <xf numFmtId="167" fontId="6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5" fillId="26" borderId="164" applyNumberFormat="0" applyFon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12" fillId="23" borderId="170" applyNumberFormat="0" applyAlignment="0" applyProtection="0"/>
    <xf numFmtId="0" fontId="61" fillId="23" borderId="170" applyNumberFormat="0" applyAlignment="0" applyProtection="0"/>
    <xf numFmtId="168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12" fillId="23" borderId="170" applyNumberFormat="0" applyAlignment="0" applyProtection="0"/>
    <xf numFmtId="0" fontId="61" fillId="23" borderId="170" applyNumberFormat="0" applyAlignment="0" applyProtection="0"/>
    <xf numFmtId="0" fontId="5" fillId="26" borderId="164" applyNumberFormat="0" applyFont="0" applyAlignment="0" applyProtection="0"/>
    <xf numFmtId="0" fontId="109" fillId="38" borderId="170" applyNumberFormat="0" applyAlignment="0" applyProtection="0"/>
    <xf numFmtId="168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26" borderId="164" applyNumberFormat="0" applyFont="0" applyAlignment="0" applyProtection="0"/>
    <xf numFmtId="167" fontId="5" fillId="0" borderId="0" applyFont="0" applyFill="0" applyBorder="0" applyAlignment="0" applyProtection="0"/>
    <xf numFmtId="40" fontId="5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6" fillId="26" borderId="164" applyNumberFormat="0" applyFont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1" fillId="0" borderId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72" fillId="39" borderId="170" applyNumberFormat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17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0" fontId="64" fillId="39" borderId="172" applyNumberFormat="0" applyAlignment="0" applyProtection="0"/>
    <xf numFmtId="167" fontId="5" fillId="0" borderId="0" applyFont="0" applyFill="0" applyBorder="0" applyAlignment="0" applyProtection="0"/>
    <xf numFmtId="0" fontId="5" fillId="0" borderId="0"/>
    <xf numFmtId="0" fontId="61" fillId="23" borderId="170" applyNumberFormat="0" applyAlignment="0" applyProtection="0"/>
    <xf numFmtId="0" fontId="1" fillId="0" borderId="0"/>
    <xf numFmtId="0" fontId="1" fillId="0" borderId="0"/>
    <xf numFmtId="0" fontId="124" fillId="0" borderId="173" applyNumberFormat="0" applyFill="0" applyAlignment="0" applyProtection="0"/>
    <xf numFmtId="0" fontId="58" fillId="38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2" fillId="23" borderId="170" applyNumberFormat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8" fillId="38" borderId="172" applyNumberFormat="0" applyAlignment="0" applyProtection="0"/>
    <xf numFmtId="0" fontId="61" fillId="29" borderId="170" applyNumberFormat="0" applyAlignment="0" applyProtection="0"/>
    <xf numFmtId="168" fontId="5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6" borderId="171" applyNumberFormat="0" applyFont="0" applyAlignment="0" applyProtection="0"/>
    <xf numFmtId="0" fontId="64" fillId="38" borderId="172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4" fillId="39" borderId="172" applyNumberFormat="0" applyAlignment="0" applyProtection="0"/>
    <xf numFmtId="0" fontId="72" fillId="39" borderId="170" applyNumberFormat="0" applyAlignment="0" applyProtection="0"/>
    <xf numFmtId="0" fontId="64" fillId="39" borderId="172" applyNumberFormat="0" applyAlignment="0" applyProtection="0"/>
    <xf numFmtId="0" fontId="64" fillId="38" borderId="172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124" fillId="0" borderId="173" applyNumberFormat="0" applyFill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0" fontId="64" fillId="38" borderId="172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167" fontId="5" fillId="0" borderId="0" applyFont="0" applyFill="0" applyBorder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167" fontId="2" fillId="0" borderId="0" applyFont="0" applyFill="0" applyBorder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0" fontId="58" fillId="38" borderId="170" applyNumberFormat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09" fillId="38" borderId="170" applyNumberFormat="0" applyAlignment="0" applyProtection="0"/>
    <xf numFmtId="0" fontId="61" fillId="23" borderId="170" applyNumberFormat="0" applyAlignment="0" applyProtection="0"/>
    <xf numFmtId="167" fontId="5" fillId="0" borderId="0" applyFont="0" applyFill="0" applyBorder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9" fontId="48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26" borderId="171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8" fillId="73" borderId="16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64" borderId="166" applyNumberFormat="0" applyAlignment="0" applyProtection="0"/>
    <xf numFmtId="0" fontId="61" fillId="29" borderId="170" applyNumberFormat="0" applyAlignment="0" applyProtection="0"/>
    <xf numFmtId="0" fontId="5" fillId="80" borderId="167" applyNumberFormat="0" applyAlignment="0" applyProtection="0"/>
    <xf numFmtId="0" fontId="64" fillId="73" borderId="168" applyNumberFormat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61" fillId="29" borderId="170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61" fillId="23" borderId="170" applyNumberFormat="0" applyAlignment="0" applyProtection="0"/>
    <xf numFmtId="0" fontId="112" fillId="23" borderId="170" applyNumberFormat="0" applyAlignment="0" applyProtection="0"/>
    <xf numFmtId="167" fontId="5" fillId="0" borderId="0" applyFont="0" applyFill="0" applyBorder="0" applyAlignment="0" applyProtection="0"/>
    <xf numFmtId="0" fontId="61" fillId="23" borderId="170" applyNumberFormat="0" applyAlignment="0" applyProtection="0"/>
    <xf numFmtId="0" fontId="6" fillId="26" borderId="164" applyNumberFormat="0" applyFont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167" fontId="2" fillId="0" borderId="0" applyFont="0" applyFill="0" applyBorder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168" fontId="5" fillId="0" borderId="0" applyFont="0" applyFill="0" applyBorder="0" applyAlignment="0" applyProtection="0"/>
    <xf numFmtId="0" fontId="1" fillId="0" borderId="0"/>
    <xf numFmtId="0" fontId="6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4" fillId="38" borderId="172" applyNumberForma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0" borderId="0"/>
    <xf numFmtId="0" fontId="18" fillId="15" borderId="153" applyFill="0" applyBorder="0" applyAlignment="0" applyProtection="0">
      <alignment vertical="center"/>
      <protection locked="0"/>
    </xf>
    <xf numFmtId="10" fontId="35" fillId="16" borderId="149" applyNumberFormat="0" applyBorder="0" applyAlignment="0" applyProtection="0"/>
    <xf numFmtId="0" fontId="35" fillId="0" borderId="153" applyBorder="0">
      <alignment horizontal="left" vertical="center" wrapText="1" indent="2"/>
      <protection locked="0"/>
    </xf>
    <xf numFmtId="0" fontId="35" fillId="0" borderId="153" applyBorder="0">
      <alignment horizontal="left" vertical="center" wrapText="1" indent="3"/>
      <protection locked="0"/>
    </xf>
    <xf numFmtId="0" fontId="58" fillId="38" borderId="166" applyNumberFormat="0" applyAlignment="0" applyProtection="0"/>
    <xf numFmtId="0" fontId="72" fillId="39" borderId="166" applyNumberFormat="0" applyAlignment="0" applyProtection="0"/>
    <xf numFmtId="0" fontId="61" fillId="29" borderId="166" applyNumberFormat="0" applyAlignment="0" applyProtection="0"/>
    <xf numFmtId="0" fontId="61" fillId="23" borderId="166" applyNumberFormat="0" applyAlignment="0" applyProtection="0"/>
    <xf numFmtId="0" fontId="5" fillId="26" borderId="167" applyNumberFormat="0" applyFont="0" applyAlignment="0" applyProtection="0"/>
    <xf numFmtId="0" fontId="6" fillId="26" borderId="167" applyNumberFormat="0" applyFont="0" applyAlignment="0" applyProtection="0"/>
    <xf numFmtId="0" fontId="64" fillId="38" borderId="168" applyNumberFormat="0" applyAlignment="0" applyProtection="0"/>
    <xf numFmtId="0" fontId="64" fillId="39" borderId="168" applyNumberFormat="0" applyAlignment="0" applyProtection="0"/>
    <xf numFmtId="0" fontId="71" fillId="0" borderId="169" applyNumberFormat="0" applyFill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5" fillId="26" borderId="167" applyNumberFormat="0" applyFont="0" applyAlignment="0" applyProtection="0"/>
    <xf numFmtId="0" fontId="109" fillId="38" borderId="166" applyNumberFormat="0" applyAlignment="0" applyProtection="0"/>
    <xf numFmtId="0" fontId="112" fillId="23" borderId="166" applyNumberFormat="0" applyAlignment="0" applyProtection="0"/>
    <xf numFmtId="0" fontId="5" fillId="26" borderId="167" applyNumberFormat="0" applyFont="0" applyAlignment="0" applyProtection="0"/>
    <xf numFmtId="0" fontId="118" fillId="38" borderId="168" applyNumberFormat="0" applyAlignment="0" applyProtection="0"/>
    <xf numFmtId="0" fontId="124" fillId="0" borderId="169" applyNumberFormat="0" applyFill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26" borderId="171" applyNumberFormat="0" applyFont="0" applyAlignment="0" applyProtection="0"/>
    <xf numFmtId="0" fontId="71" fillId="0" borderId="173" applyNumberFormat="0" applyFill="0" applyAlignment="0" applyProtection="0"/>
    <xf numFmtId="0" fontId="64" fillId="39" borderId="172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72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71" fillId="0" borderId="173" applyNumberFormat="0" applyFill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61" fillId="23" borderId="170" applyNumberFormat="0" applyAlignment="0" applyProtection="0"/>
    <xf numFmtId="0" fontId="124" fillId="0" borderId="173" applyNumberFormat="0" applyFill="0" applyAlignment="0" applyProtection="0"/>
    <xf numFmtId="0" fontId="5" fillId="26" borderId="171" applyNumberFormat="0" applyFont="0" applyAlignment="0" applyProtection="0"/>
    <xf numFmtId="167" fontId="1" fillId="0" borderId="0" applyFont="0" applyFill="0" applyBorder="0" applyAlignment="0" applyProtection="0"/>
    <xf numFmtId="19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118" fillId="38" borderId="172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71" fillId="0" borderId="173" applyNumberFormat="0" applyFill="0" applyAlignment="0" applyProtection="0"/>
    <xf numFmtId="167" fontId="1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7" fontId="104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09" fillId="38" borderId="170" applyNumberFormat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8" borderId="172" applyNumberForma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40" fontId="52" fillId="0" borderId="0" applyFont="0" applyFill="0" applyBorder="0" applyAlignment="0" applyProtection="0"/>
    <xf numFmtId="40" fontId="52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109" fillId="38" borderId="170" applyNumberFormat="0" applyAlignment="0" applyProtection="0"/>
    <xf numFmtId="0" fontId="72" fillId="39" borderId="170" applyNumberFormat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71" fillId="0" borderId="173" applyNumberFormat="0" applyFill="0" applyAlignment="0" applyProtection="0"/>
    <xf numFmtId="0" fontId="58" fillId="38" borderId="170" applyNumberFormat="0" applyAlignment="0" applyProtection="0"/>
    <xf numFmtId="167" fontId="5" fillId="0" borderId="0" applyFont="0" applyFill="0" applyBorder="0" applyAlignment="0" applyProtection="0"/>
    <xf numFmtId="0" fontId="64" fillId="39" borderId="172" applyNumberFormat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0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8" borderId="172" applyNumberFormat="0" applyAlignment="0" applyProtection="0"/>
    <xf numFmtId="0" fontId="5" fillId="26" borderId="164" applyNumberFormat="0" applyFont="0" applyAlignment="0" applyProtection="0"/>
    <xf numFmtId="0" fontId="6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0" fontId="5" fillId="26" borderId="164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8" fillId="73" borderId="170" applyNumberFormat="0" applyAlignment="0" applyProtection="0"/>
    <xf numFmtId="0" fontId="61" fillId="64" borderId="170" applyNumberFormat="0" applyAlignment="0" applyProtection="0"/>
    <xf numFmtId="0" fontId="5" fillId="80" borderId="171" applyNumberFormat="0" applyAlignment="0" applyProtection="0"/>
    <xf numFmtId="0" fontId="64" fillId="73" borderId="172" applyNumberForma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35" fillId="0" borderId="176" applyBorder="0">
      <alignment horizontal="left" vertical="center" wrapText="1" indent="3"/>
      <protection locked="0"/>
    </xf>
    <xf numFmtId="0" fontId="58" fillId="38" borderId="177" applyNumberFormat="0" applyAlignment="0" applyProtection="0"/>
    <xf numFmtId="0" fontId="72" fillId="39" borderId="177" applyNumberFormat="0" applyAlignment="0" applyProtection="0"/>
    <xf numFmtId="0" fontId="61" fillId="29" borderId="177" applyNumberForma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0" fontId="64" fillId="38" borderId="179" applyNumberFormat="0" applyAlignment="0" applyProtection="0"/>
    <xf numFmtId="0" fontId="64" fillId="39" borderId="179" applyNumberFormat="0" applyAlignment="0" applyProtection="0"/>
    <xf numFmtId="0" fontId="71" fillId="0" borderId="180" applyNumberFormat="0" applyFill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1" fillId="0" borderId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09" fillId="38" borderId="177" applyNumberFormat="0" applyAlignment="0" applyProtection="0"/>
    <xf numFmtId="0" fontId="112" fillId="23" borderId="177" applyNumberFormat="0" applyAlignment="0" applyProtection="0"/>
    <xf numFmtId="16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9" fontId="5" fillId="0" borderId="0" applyFont="0" applyFill="0" applyBorder="0" applyAlignment="0" applyProtection="0"/>
    <xf numFmtId="0" fontId="118" fillId="38" borderId="179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24" fillId="0" borderId="180" applyNumberFormat="0" applyFill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6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1" fillId="0" borderId="0"/>
    <xf numFmtId="0" fontId="5" fillId="0" borderId="0"/>
    <xf numFmtId="0" fontId="1" fillId="0" borderId="0"/>
    <xf numFmtId="0" fontId="1" fillId="0" borderId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189" fontId="45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89" fontId="45" fillId="0" borderId="0"/>
    <xf numFmtId="0" fontId="116" fillId="0" borderId="0"/>
    <xf numFmtId="9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0" fontId="52" fillId="0" borderId="0" applyFont="0" applyFill="0" applyBorder="0" applyAlignment="0" applyProtection="0"/>
    <xf numFmtId="40" fontId="5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97" fontId="48" fillId="0" borderId="0" applyFont="0" applyFill="0" applyBorder="0" applyAlignment="0" applyProtection="0"/>
    <xf numFmtId="197" fontId="47" fillId="0" borderId="0" applyFont="0" applyFill="0" applyBorder="0" applyAlignment="0" applyProtection="0"/>
    <xf numFmtId="197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9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7" fontId="48" fillId="0" borderId="0" applyFont="0" applyFill="0" applyBorder="0" applyAlignment="0" applyProtection="0"/>
    <xf numFmtId="197" fontId="48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48" fillId="0" borderId="0" applyFont="0" applyFill="0" applyBorder="0" applyAlignment="0" applyProtection="0"/>
    <xf numFmtId="197" fontId="48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48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47" fillId="0" borderId="0" applyFont="0" applyFill="0" applyBorder="0" applyAlignment="0" applyProtection="0"/>
    <xf numFmtId="19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167" fontId="1" fillId="0" borderId="0" applyFont="0" applyFill="0" applyBorder="0" applyAlignment="0" applyProtection="0"/>
    <xf numFmtId="0" fontId="61" fillId="23" borderId="177" applyNumberFormat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35" fillId="0" borderId="176" applyBorder="0">
      <alignment horizontal="left" vertical="center" wrapText="1" indent="3"/>
      <protection locked="0"/>
    </xf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5" fillId="26" borderId="178" applyNumberFormat="0" applyFont="0" applyAlignment="0" applyProtection="0"/>
    <xf numFmtId="0" fontId="124" fillId="0" borderId="180" applyNumberFormat="0" applyFill="0" applyAlignment="0" applyProtection="0"/>
    <xf numFmtId="0" fontId="72" fillId="39" borderId="177" applyNumberFormat="0" applyAlignment="0" applyProtection="0"/>
    <xf numFmtId="10" fontId="35" fillId="16" borderId="174" applyNumberFormat="0" applyBorder="0" applyAlignment="0" applyProtection="0"/>
    <xf numFmtId="0" fontId="5" fillId="26" borderId="178" applyNumberFormat="0" applyFont="0" applyAlignment="0" applyProtection="0"/>
    <xf numFmtId="0" fontId="64" fillId="39" borderId="179" applyNumberFormat="0" applyAlignment="0" applyProtection="0"/>
    <xf numFmtId="0" fontId="64" fillId="39" borderId="179" applyNumberFormat="0" applyAlignment="0" applyProtection="0"/>
    <xf numFmtId="0" fontId="118" fillId="38" borderId="179" applyNumberFormat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61" fillId="29" borderId="177" applyNumberFormat="0" applyAlignment="0" applyProtection="0"/>
    <xf numFmtId="0" fontId="61" fillId="23" borderId="177" applyNumberFormat="0" applyAlignment="0" applyProtection="0"/>
    <xf numFmtId="0" fontId="71" fillId="0" borderId="180" applyNumberFormat="0" applyFill="0" applyAlignment="0" applyProtection="0"/>
    <xf numFmtId="0" fontId="5" fillId="26" borderId="178" applyNumberFormat="0" applyFont="0" applyAlignment="0" applyProtection="0"/>
    <xf numFmtId="0" fontId="112" fillId="23" borderId="177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35" fillId="0" borderId="176" applyBorder="0">
      <alignment horizontal="left" vertical="center" wrapText="1" indent="3"/>
      <protection locked="0"/>
    </xf>
    <xf numFmtId="0" fontId="58" fillId="38" borderId="177" applyNumberFormat="0" applyAlignment="0" applyProtection="0"/>
    <xf numFmtId="0" fontId="72" fillId="39" borderId="177" applyNumberFormat="0" applyAlignment="0" applyProtection="0"/>
    <xf numFmtId="0" fontId="61" fillId="29" borderId="177" applyNumberFormat="0" applyAlignment="0" applyProtection="0"/>
    <xf numFmtId="0" fontId="61" fillId="23" borderId="177" applyNumberFormat="0" applyAlignment="0" applyProtection="0"/>
    <xf numFmtId="0" fontId="6" fillId="26" borderId="178" applyNumberFormat="0" applyFont="0" applyAlignment="0" applyProtection="0"/>
    <xf numFmtId="0" fontId="64" fillId="38" borderId="179" applyNumberFormat="0" applyAlignment="0" applyProtection="0"/>
    <xf numFmtId="0" fontId="64" fillId="39" borderId="179" applyNumberFormat="0" applyAlignment="0" applyProtection="0"/>
    <xf numFmtId="0" fontId="71" fillId="0" borderId="180" applyNumberFormat="0" applyFill="0" applyAlignment="0" applyProtection="0"/>
    <xf numFmtId="0" fontId="112" fillId="23" borderId="177" applyNumberFormat="0" applyAlignment="0" applyProtection="0"/>
    <xf numFmtId="0" fontId="109" fillId="38" borderId="177" applyNumberFormat="0" applyAlignment="0" applyProtection="0"/>
    <xf numFmtId="0" fontId="61" fillId="29" borderId="177" applyNumberFormat="0" applyAlignment="0" applyProtection="0"/>
    <xf numFmtId="0" fontId="109" fillId="38" borderId="177" applyNumberFormat="0" applyAlignment="0" applyProtection="0"/>
    <xf numFmtId="0" fontId="5" fillId="26" borderId="178" applyNumberFormat="0" applyFon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112" fillId="23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64" fillId="39" borderId="179" applyNumberFormat="0" applyAlignment="0" applyProtection="0"/>
    <xf numFmtId="0" fontId="58" fillId="38" borderId="177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2" fillId="39" borderId="177" applyNumberForma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58" fillId="38" borderId="177" applyNumberFormat="0" applyAlignment="0" applyProtection="0"/>
    <xf numFmtId="0" fontId="71" fillId="0" borderId="180" applyNumberFormat="0" applyFill="0" applyAlignment="0" applyProtection="0"/>
    <xf numFmtId="0" fontId="35" fillId="0" borderId="176" applyBorder="0">
      <alignment horizontal="left" vertical="center" wrapText="1" indent="2"/>
      <protection locked="0"/>
    </xf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112" fillId="23" borderId="177" applyNumberFormat="0" applyAlignment="0" applyProtection="0"/>
    <xf numFmtId="0" fontId="72" fillId="39" borderId="177" applyNumberFormat="0" applyAlignment="0" applyProtection="0"/>
    <xf numFmtId="0" fontId="6" fillId="26" borderId="178" applyNumberFormat="0" applyFont="0" applyAlignment="0" applyProtection="0"/>
    <xf numFmtId="0" fontId="58" fillId="38" borderId="177" applyNumberFormat="0" applyAlignment="0" applyProtection="0"/>
    <xf numFmtId="0" fontId="72" fillId="39" borderId="177" applyNumberFormat="0" applyAlignment="0" applyProtection="0"/>
    <xf numFmtId="0" fontId="64" fillId="38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118" fillId="38" borderId="179" applyNumberFormat="0" applyAlignment="0" applyProtection="0"/>
    <xf numFmtId="0" fontId="5" fillId="26" borderId="178" applyNumberFormat="0" applyFont="0" applyAlignment="0" applyProtection="0"/>
    <xf numFmtId="0" fontId="64" fillId="39" borderId="179" applyNumberFormat="0" applyAlignment="0" applyProtection="0"/>
    <xf numFmtId="0" fontId="64" fillId="38" borderId="179" applyNumberFormat="0" applyAlignment="0" applyProtection="0"/>
    <xf numFmtId="0" fontId="61" fillId="23" borderId="177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5" fillId="26" borderId="178" applyNumberFormat="0" applyFont="0" applyAlignment="0" applyProtection="0"/>
    <xf numFmtId="0" fontId="72" fillId="3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0" fontId="5" fillId="26" borderId="178" applyNumberFormat="0" applyFont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124" fillId="0" borderId="180" applyNumberFormat="0" applyFill="0" applyAlignment="0" applyProtection="0"/>
    <xf numFmtId="0" fontId="5" fillId="26" borderId="178" applyNumberFormat="0" applyFont="0" applyAlignment="0" applyProtection="0"/>
    <xf numFmtId="0" fontId="58" fillId="38" borderId="177" applyNumberFormat="0" applyAlignment="0" applyProtection="0"/>
    <xf numFmtId="0" fontId="6" fillId="26" borderId="178" applyNumberFormat="0" applyFont="0" applyAlignment="0" applyProtection="0"/>
    <xf numFmtId="0" fontId="5" fillId="26" borderId="178" applyNumberFormat="0" applyFont="0" applyAlignment="0" applyProtection="0"/>
    <xf numFmtId="0" fontId="61" fillId="23" borderId="177" applyNumberFormat="0" applyAlignment="0" applyProtection="0"/>
    <xf numFmtId="0" fontId="58" fillId="38" borderId="177" applyNumberFormat="0" applyAlignment="0" applyProtection="0"/>
    <xf numFmtId="0" fontId="124" fillId="0" borderId="180" applyNumberFormat="0" applyFill="0" applyAlignment="0" applyProtection="0"/>
    <xf numFmtId="0" fontId="71" fillId="0" borderId="180" applyNumberFormat="0" applyFill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61" fillId="23" borderId="177" applyNumberFormat="0" applyAlignment="0" applyProtection="0"/>
    <xf numFmtId="0" fontId="112" fillId="23" borderId="177" applyNumberFormat="0" applyAlignment="0" applyProtection="0"/>
    <xf numFmtId="0" fontId="72" fillId="39" borderId="177" applyNumberFormat="0" applyAlignment="0" applyProtection="0"/>
    <xf numFmtId="0" fontId="71" fillId="0" borderId="180" applyNumberFormat="0" applyFill="0" applyAlignment="0" applyProtection="0"/>
    <xf numFmtId="0" fontId="6" fillId="26" borderId="178" applyNumberFormat="0" applyFon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124" fillId="0" borderId="180" applyNumberFormat="0" applyFill="0" applyAlignment="0" applyProtection="0"/>
    <xf numFmtId="0" fontId="118" fillId="38" borderId="179" applyNumberFormat="0" applyAlignment="0" applyProtection="0"/>
    <xf numFmtId="0" fontId="58" fillId="38" borderId="177" applyNumberFormat="0" applyAlignment="0" applyProtection="0"/>
    <xf numFmtId="0" fontId="64" fillId="39" borderId="179" applyNumberForma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124" fillId="0" borderId="180" applyNumberFormat="0" applyFill="0" applyAlignment="0" applyProtection="0"/>
    <xf numFmtId="0" fontId="72" fillId="39" borderId="177" applyNumberFormat="0" applyAlignment="0" applyProtection="0"/>
    <xf numFmtId="0" fontId="5" fillId="26" borderId="178" applyNumberFormat="0" applyFont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35" fillId="0" borderId="176" applyBorder="0">
      <alignment horizontal="left" vertical="center" wrapText="1" indent="2"/>
      <protection locked="0"/>
    </xf>
    <xf numFmtId="0" fontId="64" fillId="39" borderId="179" applyNumberFormat="0" applyAlignment="0" applyProtection="0"/>
    <xf numFmtId="0" fontId="64" fillId="39" borderId="179" applyNumberFormat="0" applyAlignment="0" applyProtection="0"/>
    <xf numFmtId="0" fontId="71" fillId="0" borderId="180" applyNumberFormat="0" applyFill="0" applyAlignment="0" applyProtection="0"/>
    <xf numFmtId="0" fontId="112" fillId="23" borderId="177" applyNumberFormat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0" fontId="109" fillId="38" borderId="177" applyNumberFormat="0" applyAlignment="0" applyProtection="0"/>
    <xf numFmtId="0" fontId="112" fillId="23" borderId="177" applyNumberFormat="0" applyAlignment="0" applyProtection="0"/>
    <xf numFmtId="0" fontId="5" fillId="26" borderId="178" applyNumberFormat="0" applyFont="0" applyAlignment="0" applyProtection="0"/>
    <xf numFmtId="0" fontId="118" fillId="38" borderId="179" applyNumberFormat="0" applyAlignment="0" applyProtection="0"/>
    <xf numFmtId="0" fontId="5" fillId="26" borderId="178" applyNumberFormat="0" applyFont="0" applyAlignment="0" applyProtection="0"/>
    <xf numFmtId="0" fontId="124" fillId="0" borderId="180" applyNumberFormat="0" applyFill="0" applyAlignment="0" applyProtection="0"/>
    <xf numFmtId="0" fontId="61" fillId="23" borderId="177" applyNumberFormat="0" applyAlignment="0" applyProtection="0"/>
    <xf numFmtId="0" fontId="6" fillId="26" borderId="178" applyNumberFormat="0" applyFont="0" applyAlignment="0" applyProtection="0"/>
    <xf numFmtId="0" fontId="64" fillId="38" borderId="179" applyNumberFormat="0" applyAlignment="0" applyProtection="0"/>
    <xf numFmtId="0" fontId="61" fillId="23" borderId="177" applyNumberFormat="0" applyAlignment="0" applyProtection="0"/>
    <xf numFmtId="0" fontId="61" fillId="29" borderId="177" applyNumberFormat="0" applyAlignment="0" applyProtection="0"/>
    <xf numFmtId="0" fontId="61" fillId="23" borderId="177" applyNumberFormat="0" applyAlignment="0" applyProtection="0"/>
    <xf numFmtId="0" fontId="61" fillId="23" borderId="177" applyNumberFormat="0" applyAlignment="0" applyProtection="0"/>
    <xf numFmtId="0" fontId="61" fillId="23" borderId="177" applyNumberFormat="0" applyAlignment="0" applyProtection="0"/>
    <xf numFmtId="0" fontId="64" fillId="39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58" fillId="38" borderId="177" applyNumberFormat="0" applyAlignment="0" applyProtection="0"/>
    <xf numFmtId="0" fontId="124" fillId="0" borderId="180" applyNumberFormat="0" applyFill="0" applyAlignment="0" applyProtection="0"/>
    <xf numFmtId="0" fontId="61" fillId="23" borderId="177" applyNumberFormat="0" applyAlignment="0" applyProtection="0"/>
    <xf numFmtId="0" fontId="64" fillId="38" borderId="179" applyNumberFormat="0" applyAlignment="0" applyProtection="0"/>
    <xf numFmtId="0" fontId="5" fillId="26" borderId="178" applyNumberFormat="0" applyFon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6" fillId="26" borderId="178" applyNumberFormat="0" applyFont="0" applyAlignment="0" applyProtection="0"/>
    <xf numFmtId="0" fontId="71" fillId="0" borderId="180" applyNumberFormat="0" applyFill="0" applyAlignment="0" applyProtection="0"/>
    <xf numFmtId="0" fontId="109" fillId="38" borderId="177" applyNumberFormat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118" fillId="38" borderId="179" applyNumberFormat="0" applyAlignment="0" applyProtection="0"/>
    <xf numFmtId="10" fontId="35" fillId="16" borderId="174" applyNumberFormat="0" applyBorder="0" applyAlignment="0" applyProtection="0"/>
    <xf numFmtId="0" fontId="109" fillId="38" borderId="177" applyNumberFormat="0" applyAlignment="0" applyProtection="0"/>
    <xf numFmtId="0" fontId="124" fillId="0" borderId="180" applyNumberFormat="0" applyFill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109" fillId="38" borderId="177" applyNumberFormat="0" applyAlignment="0" applyProtection="0"/>
    <xf numFmtId="0" fontId="6" fillId="26" borderId="178" applyNumberFormat="0" applyFont="0" applyAlignment="0" applyProtection="0"/>
    <xf numFmtId="0" fontId="61" fillId="29" borderId="177" applyNumberFormat="0" applyAlignment="0" applyProtection="0"/>
    <xf numFmtId="0" fontId="118" fillId="38" borderId="179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109" fillId="38" borderId="177" applyNumberFormat="0" applyAlignment="0" applyProtection="0"/>
    <xf numFmtId="0" fontId="5" fillId="26" borderId="178" applyNumberFormat="0" applyFont="0" applyAlignment="0" applyProtection="0"/>
    <xf numFmtId="0" fontId="35" fillId="0" borderId="176" applyBorder="0">
      <alignment horizontal="left" vertical="center" wrapText="1" indent="2"/>
      <protection locked="0"/>
    </xf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64" fillId="39" borderId="179" applyNumberFormat="0" applyAlignment="0" applyProtection="0"/>
    <xf numFmtId="10" fontId="35" fillId="16" borderId="174" applyNumberFormat="0" applyBorder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64" fillId="38" borderId="179" applyNumberFormat="0" applyAlignment="0" applyProtection="0"/>
    <xf numFmtId="0" fontId="109" fillId="38" borderId="177" applyNumberForma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6" fillId="26" borderId="178" applyNumberFormat="0" applyFont="0" applyAlignment="0" applyProtection="0"/>
    <xf numFmtId="0" fontId="124" fillId="0" borderId="180" applyNumberFormat="0" applyFill="0" applyAlignment="0" applyProtection="0"/>
    <xf numFmtId="0" fontId="64" fillId="39" borderId="179" applyNumberFormat="0" applyAlignment="0" applyProtection="0"/>
    <xf numFmtId="0" fontId="64" fillId="38" borderId="179" applyNumberFormat="0" applyAlignment="0" applyProtection="0"/>
    <xf numFmtId="0" fontId="71" fillId="0" borderId="180" applyNumberFormat="0" applyFill="0" applyAlignment="0" applyProtection="0"/>
    <xf numFmtId="0" fontId="118" fillId="38" borderId="179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118" fillId="38" borderId="179" applyNumberFormat="0" applyAlignment="0" applyProtection="0"/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35" fillId="0" borderId="176" applyBorder="0">
      <alignment horizontal="left" vertical="center" wrapText="1" indent="3"/>
      <protection locked="0"/>
    </xf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124" fillId="0" borderId="180" applyNumberFormat="0" applyFill="0" applyAlignment="0" applyProtection="0"/>
    <xf numFmtId="0" fontId="118" fillId="38" borderId="179" applyNumberFormat="0" applyAlignment="0" applyProtection="0"/>
    <xf numFmtId="0" fontId="5" fillId="0" borderId="0"/>
    <xf numFmtId="167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35" fillId="0" borderId="176" applyBorder="0">
      <alignment horizontal="left" vertical="center" wrapText="1" indent="3"/>
      <protection locked="0"/>
    </xf>
    <xf numFmtId="0" fontId="61" fillId="23" borderId="177" applyNumberFormat="0" applyAlignment="0" applyProtection="0"/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35" fillId="0" borderId="176" applyBorder="0">
      <alignment horizontal="left" vertical="center" wrapText="1" indent="3"/>
      <protection locked="0"/>
    </xf>
    <xf numFmtId="0" fontId="61" fillId="23" borderId="177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64" fillId="38" borderId="179" applyNumberFormat="0" applyAlignment="0" applyProtection="0"/>
    <xf numFmtId="0" fontId="5" fillId="26" borderId="178" applyNumberFormat="0" applyFont="0" applyAlignment="0" applyProtection="0"/>
    <xf numFmtId="0" fontId="124" fillId="0" borderId="180" applyNumberFormat="0" applyFill="0" applyAlignment="0" applyProtection="0"/>
    <xf numFmtId="0" fontId="72" fillId="39" borderId="177" applyNumberFormat="0" applyAlignment="0" applyProtection="0"/>
    <xf numFmtId="10" fontId="35" fillId="16" borderId="174" applyNumberFormat="0" applyBorder="0" applyAlignment="0" applyProtection="0"/>
    <xf numFmtId="0" fontId="64" fillId="39" borderId="179" applyNumberFormat="0" applyAlignment="0" applyProtection="0"/>
    <xf numFmtId="0" fontId="64" fillId="39" borderId="179" applyNumberFormat="0" applyAlignment="0" applyProtection="0"/>
    <xf numFmtId="0" fontId="118" fillId="38" borderId="179" applyNumberFormat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61" fillId="29" borderId="177" applyNumberForma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35" fillId="0" borderId="176" applyBorder="0">
      <alignment horizontal="left" vertical="center" wrapText="1" indent="2"/>
      <protection locked="0"/>
    </xf>
    <xf numFmtId="0" fontId="35" fillId="0" borderId="176" applyBorder="0">
      <alignment horizontal="left" vertical="center" wrapText="1" indent="3"/>
      <protection locked="0"/>
    </xf>
    <xf numFmtId="0" fontId="58" fillId="38" borderId="177" applyNumberFormat="0" applyAlignment="0" applyProtection="0"/>
    <xf numFmtId="0" fontId="72" fillId="39" borderId="177" applyNumberFormat="0" applyAlignment="0" applyProtection="0"/>
    <xf numFmtId="0" fontId="61" fillId="29" borderId="177" applyNumberForma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0" fontId="64" fillId="38" borderId="179" applyNumberFormat="0" applyAlignment="0" applyProtection="0"/>
    <xf numFmtId="0" fontId="64" fillId="39" borderId="179" applyNumberFormat="0" applyAlignment="0" applyProtection="0"/>
    <xf numFmtId="0" fontId="71" fillId="0" borderId="180" applyNumberFormat="0" applyFill="0" applyAlignment="0" applyProtection="0"/>
    <xf numFmtId="0" fontId="5" fillId="26" borderId="178" applyNumberFormat="0" applyFont="0" applyAlignment="0" applyProtection="0"/>
    <xf numFmtId="0" fontId="112" fillId="23" borderId="177" applyNumberFormat="0" applyAlignment="0" applyProtection="0"/>
    <xf numFmtId="0" fontId="109" fillId="38" borderId="177" applyNumberFormat="0" applyAlignment="0" applyProtection="0"/>
    <xf numFmtId="0" fontId="5" fillId="26" borderId="178" applyNumberFormat="0" applyFon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64" fillId="39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58" fillId="38" borderId="177" applyNumberFormat="0" applyAlignment="0" applyProtection="0"/>
    <xf numFmtId="0" fontId="71" fillId="0" borderId="180" applyNumberFormat="0" applyFill="0" applyAlignment="0" applyProtection="0"/>
    <xf numFmtId="0" fontId="35" fillId="0" borderId="176" applyBorder="0">
      <alignment horizontal="left" vertical="center" wrapText="1" indent="2"/>
      <protection locked="0"/>
    </xf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112" fillId="23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0" fontId="58" fillId="38" borderId="177" applyNumberFormat="0" applyAlignment="0" applyProtection="0"/>
    <xf numFmtId="0" fontId="72" fillId="39" borderId="177" applyNumberFormat="0" applyAlignment="0" applyProtection="0"/>
    <xf numFmtId="0" fontId="64" fillId="38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118" fillId="38" borderId="179" applyNumberFormat="0" applyAlignment="0" applyProtection="0"/>
    <xf numFmtId="0" fontId="5" fillId="26" borderId="178" applyNumberFormat="0" applyFont="0" applyAlignment="0" applyProtection="0"/>
    <xf numFmtId="0" fontId="64" fillId="39" borderId="179" applyNumberFormat="0" applyAlignment="0" applyProtection="0"/>
    <xf numFmtId="0" fontId="61" fillId="23" borderId="177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5" fillId="26" borderId="178" applyNumberFormat="0" applyFont="0" applyAlignment="0" applyProtection="0"/>
    <xf numFmtId="0" fontId="72" fillId="3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124" fillId="0" borderId="180" applyNumberFormat="0" applyFill="0" applyAlignment="0" applyProtection="0"/>
    <xf numFmtId="0" fontId="5" fillId="26" borderId="178" applyNumberFormat="0" applyFont="0" applyAlignment="0" applyProtection="0"/>
    <xf numFmtId="0" fontId="58" fillId="38" borderId="177" applyNumberFormat="0" applyAlignment="0" applyProtection="0"/>
    <xf numFmtId="0" fontId="6" fillId="26" borderId="178" applyNumberFormat="0" applyFont="0" applyAlignment="0" applyProtection="0"/>
    <xf numFmtId="0" fontId="5" fillId="26" borderId="178" applyNumberFormat="0" applyFont="0" applyAlignment="0" applyProtection="0"/>
    <xf numFmtId="0" fontId="58" fillId="38" borderId="177" applyNumberFormat="0" applyAlignment="0" applyProtection="0"/>
    <xf numFmtId="0" fontId="71" fillId="0" borderId="180" applyNumberFormat="0" applyFill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61" fillId="23" borderId="177" applyNumberFormat="0" applyAlignment="0" applyProtection="0"/>
    <xf numFmtId="0" fontId="112" fillId="23" borderId="177" applyNumberFormat="0" applyAlignment="0" applyProtection="0"/>
    <xf numFmtId="0" fontId="72" fillId="39" borderId="177" applyNumberFormat="0" applyAlignment="0" applyProtection="0"/>
    <xf numFmtId="0" fontId="6" fillId="26" borderId="178" applyNumberFormat="0" applyFon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124" fillId="0" borderId="180" applyNumberFormat="0" applyFill="0" applyAlignment="0" applyProtection="0"/>
    <xf numFmtId="0" fontId="118" fillId="38" borderId="179" applyNumberFormat="0" applyAlignment="0" applyProtection="0"/>
    <xf numFmtId="0" fontId="64" fillId="39" borderId="179" applyNumberFormat="0" applyAlignment="0" applyProtection="0"/>
    <xf numFmtId="0" fontId="124" fillId="0" borderId="180" applyNumberFormat="0" applyFill="0" applyAlignment="0" applyProtection="0"/>
    <xf numFmtId="0" fontId="72" fillId="39" borderId="177" applyNumberFormat="0" applyAlignment="0" applyProtection="0"/>
    <xf numFmtId="0" fontId="5" fillId="26" borderId="178" applyNumberFormat="0" applyFont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35" fillId="0" borderId="176" applyBorder="0">
      <alignment horizontal="left" vertical="center" wrapText="1" indent="2"/>
      <protection locked="0"/>
    </xf>
    <xf numFmtId="0" fontId="64" fillId="39" borderId="179" applyNumberFormat="0" applyAlignment="0" applyProtection="0"/>
    <xf numFmtId="0" fontId="71" fillId="0" borderId="180" applyNumberFormat="0" applyFill="0" applyAlignment="0" applyProtection="0"/>
    <xf numFmtId="0" fontId="112" fillId="23" borderId="177" applyNumberFormat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109" fillId="38" borderId="177" applyNumberFormat="0" applyAlignment="0" applyProtection="0"/>
    <xf numFmtId="0" fontId="112" fillId="23" borderId="177" applyNumberFormat="0" applyAlignment="0" applyProtection="0"/>
    <xf numFmtId="0" fontId="5" fillId="26" borderId="178" applyNumberFormat="0" applyFont="0" applyAlignment="0" applyProtection="0"/>
    <xf numFmtId="0" fontId="118" fillId="38" borderId="179" applyNumberFormat="0" applyAlignment="0" applyProtection="0"/>
    <xf numFmtId="0" fontId="124" fillId="0" borderId="180" applyNumberFormat="0" applyFill="0" applyAlignment="0" applyProtection="0"/>
    <xf numFmtId="0" fontId="61" fillId="23" borderId="177" applyNumberFormat="0" applyAlignment="0" applyProtection="0"/>
    <xf numFmtId="0" fontId="6" fillId="26" borderId="178" applyNumberFormat="0" applyFont="0" applyAlignment="0" applyProtection="0"/>
    <xf numFmtId="0" fontId="64" fillId="38" borderId="179" applyNumberFormat="0" applyAlignment="0" applyProtection="0"/>
    <xf numFmtId="0" fontId="61" fillId="23" borderId="177" applyNumberFormat="0" applyAlignment="0" applyProtection="0"/>
    <xf numFmtId="0" fontId="61" fillId="23" borderId="177" applyNumberFormat="0" applyAlignment="0" applyProtection="0"/>
    <xf numFmtId="0" fontId="61" fillId="23" borderId="177" applyNumberFormat="0" applyAlignment="0" applyProtection="0"/>
    <xf numFmtId="0" fontId="61" fillId="23" borderId="177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58" fillId="38" borderId="177" applyNumberFormat="0" applyAlignment="0" applyProtection="0"/>
    <xf numFmtId="0" fontId="124" fillId="0" borderId="180" applyNumberFormat="0" applyFill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6" fillId="26" borderId="178" applyNumberFormat="0" applyFont="0" applyAlignment="0" applyProtection="0"/>
    <xf numFmtId="0" fontId="71" fillId="0" borderId="180" applyNumberFormat="0" applyFill="0" applyAlignment="0" applyProtection="0"/>
    <xf numFmtId="0" fontId="109" fillId="38" borderId="177" applyNumberFormat="0" applyAlignment="0" applyProtection="0"/>
    <xf numFmtId="0" fontId="61" fillId="23" borderId="177" applyNumberFormat="0" applyAlignment="0" applyProtection="0"/>
    <xf numFmtId="0" fontId="5" fillId="26" borderId="178" applyNumberFormat="0" applyFont="0" applyAlignment="0" applyProtection="0"/>
    <xf numFmtId="0" fontId="118" fillId="38" borderId="179" applyNumberFormat="0" applyAlignment="0" applyProtection="0"/>
    <xf numFmtId="10" fontId="35" fillId="16" borderId="174" applyNumberFormat="0" applyBorder="0" applyAlignment="0" applyProtection="0"/>
    <xf numFmtId="0" fontId="124" fillId="0" borderId="180" applyNumberFormat="0" applyFill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109" fillId="38" borderId="177" applyNumberFormat="0" applyAlignment="0" applyProtection="0"/>
    <xf numFmtId="0" fontId="6" fillId="26" borderId="178" applyNumberFormat="0" applyFont="0" applyAlignment="0" applyProtection="0"/>
    <xf numFmtId="0" fontId="61" fillId="29" borderId="177" applyNumberFormat="0" applyAlignment="0" applyProtection="0"/>
    <xf numFmtId="0" fontId="118" fillId="38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109" fillId="38" borderId="177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64" fillId="39" borderId="179" applyNumberFormat="0" applyAlignment="0" applyProtection="0"/>
    <xf numFmtId="10" fontId="35" fillId="16" borderId="174" applyNumberFormat="0" applyBorder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64" fillId="38" borderId="179" applyNumberFormat="0" applyAlignment="0" applyProtection="0"/>
    <xf numFmtId="0" fontId="109" fillId="38" borderId="177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5" fillId="26" borderId="178" applyNumberFormat="0" applyFont="0" applyAlignment="0" applyProtection="0"/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124" fillId="0" borderId="180" applyNumberFormat="0" applyFill="0" applyAlignment="0" applyProtection="0"/>
    <xf numFmtId="0" fontId="64" fillId="39" borderId="179" applyNumberFormat="0" applyAlignment="0" applyProtection="0"/>
    <xf numFmtId="0" fontId="64" fillId="38" borderId="179" applyNumberFormat="0" applyAlignment="0" applyProtection="0"/>
    <xf numFmtId="0" fontId="71" fillId="0" borderId="180" applyNumberFormat="0" applyFill="0" applyAlignment="0" applyProtection="0"/>
    <xf numFmtId="0" fontId="118" fillId="38" borderId="179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118" fillId="38" borderId="179" applyNumberFormat="0" applyAlignment="0" applyProtection="0"/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35" fillId="0" borderId="176" applyBorder="0">
      <alignment horizontal="left" vertical="center" wrapText="1" indent="3"/>
      <protection locked="0"/>
    </xf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72" fillId="39" borderId="177" applyNumberFormat="0" applyAlignment="0" applyProtection="0"/>
    <xf numFmtId="0" fontId="124" fillId="0" borderId="180" applyNumberFormat="0" applyFill="0" applyAlignment="0" applyProtection="0"/>
    <xf numFmtId="0" fontId="61" fillId="29" borderId="177" applyNumberFormat="0" applyAlignment="0" applyProtection="0"/>
    <xf numFmtId="0" fontId="5" fillId="26" borderId="178" applyNumberFormat="0" applyFont="0" applyAlignment="0" applyProtection="0"/>
    <xf numFmtId="0" fontId="6" fillId="26" borderId="178" applyNumberFormat="0" applyFont="0" applyAlignment="0" applyProtection="0"/>
    <xf numFmtId="10" fontId="35" fillId="16" borderId="174" applyNumberFormat="0" applyBorder="0" applyAlignment="0" applyProtection="0"/>
    <xf numFmtId="0" fontId="61" fillId="23" borderId="177" applyNumberFormat="0" applyAlignment="0" applyProtection="0"/>
    <xf numFmtId="0" fontId="109" fillId="38" borderId="177" applyNumberFormat="0" applyAlignment="0" applyProtection="0"/>
    <xf numFmtId="0" fontId="64" fillId="39" borderId="179" applyNumberFormat="0" applyAlignment="0" applyProtection="0"/>
    <xf numFmtId="0" fontId="5" fillId="26" borderId="178" applyNumberFormat="0" applyFont="0" applyAlignment="0" applyProtection="0"/>
    <xf numFmtId="0" fontId="64" fillId="38" borderId="179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12" fillId="23" borderId="177" applyNumberFormat="0" applyAlignment="0" applyProtection="0"/>
    <xf numFmtId="0" fontId="58" fillId="38" borderId="177" applyNumberForma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5" fillId="26" borderId="178" applyNumberFormat="0" applyFont="0" applyAlignment="0" applyProtection="0"/>
    <xf numFmtId="0" fontId="71" fillId="0" borderId="180" applyNumberFormat="0" applyFill="0" applyAlignment="0" applyProtection="0"/>
    <xf numFmtId="0" fontId="61" fillId="23" borderId="177" applyNumberFormat="0" applyAlignment="0" applyProtection="0"/>
    <xf numFmtId="0" fontId="118" fillId="38" borderId="179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35" fillId="0" borderId="140" applyBorder="0">
      <alignment horizontal="left" vertical="center" wrapText="1" indent="2"/>
      <protection locked="0"/>
    </xf>
    <xf numFmtId="0" fontId="64" fillId="38" borderId="147" applyNumberFormat="0" applyAlignment="0" applyProtection="0"/>
    <xf numFmtId="10" fontId="35" fillId="16" borderId="149" applyNumberFormat="0" applyBorder="0" applyAlignment="0" applyProtection="0"/>
    <xf numFmtId="0" fontId="71" fillId="0" borderId="148" applyNumberFormat="0" applyFill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58" fillId="38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1" fillId="29" borderId="170" applyNumberFormat="0" applyAlignment="0" applyProtection="0"/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64" fillId="38" borderId="147" applyNumberFormat="0" applyAlignment="0" applyProtection="0"/>
    <xf numFmtId="0" fontId="61" fillId="29" borderId="170" applyNumberFormat="0" applyAlignment="0" applyProtection="0"/>
    <xf numFmtId="0" fontId="61" fillId="23" borderId="170" applyNumberFormat="0" applyAlignment="0" applyProtection="0"/>
    <xf numFmtId="0" fontId="112" fillId="23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35" fillId="0" borderId="140" applyBorder="0">
      <alignment horizontal="left" vertical="center" wrapText="1" indent="2"/>
      <protection locked="0"/>
    </xf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35" fillId="0" borderId="140" applyBorder="0">
      <alignment horizontal="left" vertical="center" wrapText="1" indent="2"/>
      <protection locked="0"/>
    </xf>
    <xf numFmtId="0" fontId="18" fillId="15" borderId="140" applyFill="0" applyBorder="0" applyAlignment="0" applyProtection="0">
      <alignment vertical="center"/>
      <protection locked="0"/>
    </xf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124" fillId="0" borderId="148" applyNumberFormat="0" applyFill="0" applyAlignment="0" applyProtection="0"/>
    <xf numFmtId="0" fontId="35" fillId="0" borderId="140" applyBorder="0">
      <alignment horizontal="left" vertical="center" wrapText="1" indent="3"/>
      <protection locked="0"/>
    </xf>
    <xf numFmtId="0" fontId="61" fillId="23" borderId="170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64" fillId="38" borderId="147" applyNumberFormat="0" applyAlignment="0" applyProtection="0"/>
    <xf numFmtId="0" fontId="6" fillId="26" borderId="171" applyNumberFormat="0" applyFont="0" applyAlignment="0" applyProtection="0"/>
    <xf numFmtId="0" fontId="118" fillId="38" borderId="147" applyNumberFormat="0" applyAlignment="0" applyProtection="0"/>
    <xf numFmtId="0" fontId="61" fillId="29" borderId="170" applyNumberFormat="0" applyAlignment="0" applyProtection="0"/>
    <xf numFmtId="0" fontId="64" fillId="39" borderId="147" applyNumberFormat="0" applyAlignment="0" applyProtection="0"/>
    <xf numFmtId="0" fontId="35" fillId="0" borderId="140" applyBorder="0">
      <alignment horizontal="left" vertical="center" wrapText="1" indent="2"/>
      <protection locked="0"/>
    </xf>
    <xf numFmtId="0" fontId="72" fillId="39" borderId="170" applyNumberFormat="0" applyAlignment="0" applyProtection="0"/>
    <xf numFmtId="0" fontId="61" fillId="23" borderId="170" applyNumberFormat="0" applyAlignment="0" applyProtection="0"/>
    <xf numFmtId="0" fontId="35" fillId="0" borderId="140" applyBorder="0">
      <alignment horizontal="left" vertical="center" wrapText="1" indent="2"/>
      <protection locked="0"/>
    </xf>
    <xf numFmtId="0" fontId="64" fillId="39" borderId="147" applyNumberFormat="0" applyAlignment="0" applyProtection="0"/>
    <xf numFmtId="0" fontId="72" fillId="39" borderId="170" applyNumberFormat="0" applyAlignment="0" applyProtection="0"/>
    <xf numFmtId="0" fontId="35" fillId="0" borderId="140" applyBorder="0">
      <alignment horizontal="left" vertical="center" wrapText="1" indent="2"/>
      <protection locked="0"/>
    </xf>
    <xf numFmtId="0" fontId="61" fillId="23" borderId="170" applyNumberForma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10" fontId="35" fillId="16" borderId="149" applyNumberFormat="0" applyBorder="0" applyAlignment="0" applyProtection="0"/>
    <xf numFmtId="0" fontId="64" fillId="39" borderId="147" applyNumberFormat="0" applyAlignment="0" applyProtection="0"/>
    <xf numFmtId="0" fontId="61" fillId="23" borderId="170" applyNumberFormat="0" applyAlignment="0" applyProtection="0"/>
    <xf numFmtId="0" fontId="6" fillId="26" borderId="171" applyNumberFormat="0" applyFont="0" applyAlignment="0" applyProtection="0"/>
    <xf numFmtId="0" fontId="61" fillId="29" borderId="170" applyNumberFormat="0" applyAlignment="0" applyProtection="0"/>
    <xf numFmtId="0" fontId="72" fillId="39" borderId="170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112" fillId="23" borderId="170" applyNumberFormat="0" applyAlignment="0" applyProtection="0"/>
    <xf numFmtId="0" fontId="35" fillId="0" borderId="140" applyBorder="0">
      <alignment horizontal="left" vertical="center" wrapText="1" indent="3"/>
      <protection locked="0"/>
    </xf>
    <xf numFmtId="0" fontId="72" fillId="39" borderId="170" applyNumberFormat="0" applyAlignment="0" applyProtection="0"/>
    <xf numFmtId="0" fontId="64" fillId="39" borderId="147" applyNumberFormat="0" applyAlignment="0" applyProtection="0"/>
    <xf numFmtId="0" fontId="72" fillId="39" borderId="170" applyNumberFormat="0" applyAlignment="0" applyProtection="0"/>
    <xf numFmtId="0" fontId="72" fillId="39" borderId="170" applyNumberForma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109" fillId="38" borderId="170" applyNumberFormat="0" applyAlignment="0" applyProtection="0"/>
    <xf numFmtId="0" fontId="109" fillId="38" borderId="170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72" fillId="39" borderId="170" applyNumberFormat="0" applyAlignment="0" applyProtection="0"/>
    <xf numFmtId="0" fontId="61" fillId="23" borderId="170" applyNumberForma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10" fontId="35" fillId="16" borderId="149" applyNumberFormat="0" applyBorder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72" fillId="39" borderId="170" applyNumberFormat="0" applyAlignment="0" applyProtection="0"/>
    <xf numFmtId="0" fontId="58" fillId="38" borderId="170" applyNumberFormat="0" applyAlignment="0" applyProtection="0"/>
    <xf numFmtId="0" fontId="112" fillId="23" borderId="170" applyNumberForma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6" fillId="26" borderId="171" applyNumberFormat="0" applyFont="0" applyAlignment="0" applyProtection="0"/>
    <xf numFmtId="0" fontId="6" fillId="26" borderId="171" applyNumberFormat="0" applyFont="0" applyAlignment="0" applyProtection="0"/>
    <xf numFmtId="0" fontId="58" fillId="38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0" fontId="118" fillId="38" borderId="147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61" fillId="23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124" fillId="0" borderId="148" applyNumberFormat="0" applyFill="0" applyAlignment="0" applyProtection="0"/>
    <xf numFmtId="0" fontId="72" fillId="39" borderId="170" applyNumberFormat="0" applyAlignment="0" applyProtection="0"/>
    <xf numFmtId="0" fontId="118" fillId="38" borderId="147" applyNumberFormat="0" applyAlignment="0" applyProtection="0"/>
    <xf numFmtId="0" fontId="61" fillId="23" borderId="170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61" fillId="23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124" fillId="0" borderId="148" applyNumberFormat="0" applyFill="0" applyAlignment="0" applyProtection="0"/>
    <xf numFmtId="0" fontId="72" fillId="39" borderId="170" applyNumberFormat="0" applyAlignment="0" applyProtection="0"/>
    <xf numFmtId="0" fontId="118" fillId="38" borderId="147" applyNumberFormat="0" applyAlignment="0" applyProtection="0"/>
    <xf numFmtId="0" fontId="61" fillId="23" borderId="170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109" fillId="38" borderId="170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71" fillId="0" borderId="148" applyNumberFormat="0" applyFill="0" applyAlignment="0" applyProtection="0"/>
    <xf numFmtId="0" fontId="64" fillId="38" borderId="147" applyNumberFormat="0" applyAlignment="0" applyProtection="0"/>
    <xf numFmtId="0" fontId="124" fillId="0" borderId="148" applyNumberFormat="0" applyFill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64" fillId="38" borderId="147" applyNumberFormat="0" applyAlignment="0" applyProtection="0"/>
    <xf numFmtId="0" fontId="124" fillId="0" borderId="148" applyNumberFormat="0" applyFill="0" applyAlignment="0" applyProtection="0"/>
    <xf numFmtId="0" fontId="6" fillId="26" borderId="171" applyNumberFormat="0" applyFon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4" fillId="38" borderId="147" applyNumberFormat="0" applyAlignment="0" applyProtection="0"/>
    <xf numFmtId="0" fontId="118" fillId="38" borderId="147" applyNumberFormat="0" applyAlignment="0" applyProtection="0"/>
    <xf numFmtId="0" fontId="109" fillId="38" borderId="170" applyNumberFormat="0" applyAlignment="0" applyProtection="0"/>
    <xf numFmtId="0" fontId="112" fillId="23" borderId="170" applyNumberFormat="0" applyAlignment="0" applyProtection="0"/>
    <xf numFmtId="0" fontId="124" fillId="0" borderId="148" applyNumberFormat="0" applyFill="0" applyAlignment="0" applyProtection="0"/>
    <xf numFmtId="0" fontId="109" fillId="38" borderId="170" applyNumberFormat="0" applyAlignment="0" applyProtection="0"/>
    <xf numFmtId="0" fontId="118" fillId="38" borderId="147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61" fillId="29" borderId="170" applyNumberFormat="0" applyAlignment="0" applyProtection="0"/>
    <xf numFmtId="0" fontId="61" fillId="23" borderId="170" applyNumberFormat="0" applyAlignment="0" applyProtection="0"/>
    <xf numFmtId="0" fontId="64" fillId="38" borderId="147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109" fillId="38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112" fillId="23" borderId="170" applyNumberFormat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58" fillId="38" borderId="170" applyNumberForma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" fillId="26" borderId="171" applyNumberFormat="0" applyFont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64" fillId="38" borderId="147" applyNumberFormat="0" applyAlignment="0" applyProtection="0"/>
    <xf numFmtId="0" fontId="64" fillId="38" borderId="147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112" fillId="23" borderId="170" applyNumberFormat="0" applyAlignment="0" applyProtection="0"/>
    <xf numFmtId="0" fontId="64" fillId="38" borderId="147" applyNumberFormat="0" applyAlignment="0" applyProtection="0"/>
    <xf numFmtId="0" fontId="61" fillId="29" borderId="170" applyNumberFormat="0" applyAlignment="0" applyProtection="0"/>
    <xf numFmtId="0" fontId="64" fillId="38" borderId="147" applyNumberFormat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112" fillId="23" borderId="170" applyNumberFormat="0" applyAlignment="0" applyProtection="0"/>
    <xf numFmtId="0" fontId="72" fillId="39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112" fillId="23" borderId="170" applyNumberFormat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61" fillId="29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4" fillId="39" borderId="147" applyNumberFormat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10" fontId="35" fillId="16" borderId="149" applyNumberFormat="0" applyBorder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10" fontId="35" fillId="16" borderId="149" applyNumberFormat="0" applyBorder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" fillId="26" borderId="171" applyNumberFormat="0" applyFont="0" applyAlignment="0" applyProtection="0"/>
    <xf numFmtId="0" fontId="71" fillId="0" borderId="148" applyNumberFormat="0" applyFill="0" applyAlignment="0" applyProtection="0"/>
    <xf numFmtId="0" fontId="58" fillId="38" borderId="170" applyNumberFormat="0" applyAlignment="0" applyProtection="0"/>
    <xf numFmtId="0" fontId="112" fillId="23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5" fillId="26" borderId="171" applyNumberFormat="0" applyFont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58" fillId="38" borderId="170" applyNumberFormat="0" applyAlignment="0" applyProtection="0"/>
    <xf numFmtId="0" fontId="61" fillId="29" borderId="170" applyNumberFormat="0" applyAlignment="0" applyProtection="0"/>
    <xf numFmtId="0" fontId="118" fillId="38" borderId="147" applyNumberFormat="0" applyAlignment="0" applyProtection="0"/>
    <xf numFmtId="0" fontId="61" fillId="23" borderId="170" applyNumberFormat="0" applyAlignment="0" applyProtection="0"/>
    <xf numFmtId="10" fontId="35" fillId="16" borderId="149" applyNumberFormat="0" applyBorder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109" fillId="38" borderId="170" applyNumberFormat="0" applyAlignment="0" applyProtection="0"/>
    <xf numFmtId="0" fontId="64" fillId="38" borderId="147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118" fillId="38" borderId="147" applyNumberFormat="0" applyAlignment="0" applyProtection="0"/>
    <xf numFmtId="0" fontId="6" fillId="26" borderId="171" applyNumberFormat="0" applyFont="0" applyAlignment="0" applyProtection="0"/>
    <xf numFmtId="0" fontId="112" fillId="23" borderId="170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35" fillId="0" borderId="140" applyBorder="0">
      <alignment horizontal="left" vertical="center" wrapText="1" indent="3"/>
      <protection locked="0"/>
    </xf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72" fillId="39" borderId="170" applyNumberFormat="0" applyAlignment="0" applyProtection="0"/>
    <xf numFmtId="0" fontId="6" fillId="26" borderId="171" applyNumberFormat="0" applyFont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112" fillId="23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5" fillId="26" borderId="171" applyNumberFormat="0" applyFont="0" applyAlignment="0" applyProtection="0"/>
    <xf numFmtId="0" fontId="35" fillId="0" borderId="140" applyBorder="0">
      <alignment horizontal="left" vertical="center" wrapText="1" indent="3"/>
      <protection locked="0"/>
    </xf>
    <xf numFmtId="0" fontId="18" fillId="15" borderId="140" applyFill="0" applyBorder="0" applyAlignment="0" applyProtection="0">
      <alignment vertical="center"/>
      <protection locked="0"/>
    </xf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71" fillId="0" borderId="148" applyNumberFormat="0" applyFill="0" applyAlignment="0" applyProtection="0"/>
    <xf numFmtId="0" fontId="35" fillId="0" borderId="140" applyBorder="0">
      <alignment horizontal="left" vertical="center" wrapText="1" indent="2"/>
      <protection locked="0"/>
    </xf>
    <xf numFmtId="0" fontId="58" fillId="38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35" fillId="0" borderId="140" applyBorder="0">
      <alignment horizontal="left" vertical="center" wrapText="1" indent="3"/>
      <protection locked="0"/>
    </xf>
    <xf numFmtId="0" fontId="118" fillId="38" borderId="147" applyNumberFormat="0" applyAlignment="0" applyProtection="0"/>
    <xf numFmtId="0" fontId="35" fillId="0" borderId="140" applyBorder="0">
      <alignment horizontal="left" vertical="center" wrapText="1" indent="2"/>
      <protection locked="0"/>
    </xf>
    <xf numFmtId="0" fontId="64" fillId="38" borderId="147" applyNumberFormat="0" applyAlignment="0" applyProtection="0"/>
    <xf numFmtId="0" fontId="58" fillId="38" borderId="170" applyNumberFormat="0" applyAlignment="0" applyProtection="0"/>
    <xf numFmtId="0" fontId="71" fillId="0" borderId="148" applyNumberFormat="0" applyFill="0" applyAlignment="0" applyProtection="0"/>
    <xf numFmtId="0" fontId="64" fillId="38" borderId="147" applyNumberFormat="0" applyAlignment="0" applyProtection="0"/>
    <xf numFmtId="0" fontId="118" fillId="38" borderId="147" applyNumberFormat="0" applyAlignment="0" applyProtection="0"/>
    <xf numFmtId="10" fontId="35" fillId="16" borderId="174" applyNumberFormat="0" applyBorder="0" applyAlignment="0" applyProtection="0"/>
    <xf numFmtId="0" fontId="58" fillId="38" borderId="170" applyNumberFormat="0" applyAlignment="0" applyProtection="0"/>
    <xf numFmtId="0" fontId="118" fillId="38" borderId="147" applyNumberFormat="0" applyAlignment="0" applyProtection="0"/>
    <xf numFmtId="0" fontId="72" fillId="39" borderId="170" applyNumberFormat="0" applyAlignment="0" applyProtection="0"/>
    <xf numFmtId="0" fontId="112" fillId="23" borderId="170" applyNumberFormat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4" fillId="38" borderId="147" applyNumberFormat="0" applyAlignment="0" applyProtection="0"/>
    <xf numFmtId="0" fontId="118" fillId="38" borderId="147" applyNumberFormat="0" applyAlignment="0" applyProtection="0"/>
    <xf numFmtId="0" fontId="71" fillId="0" borderId="148" applyNumberFormat="0" applyFill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35" fillId="0" borderId="140" applyBorder="0">
      <alignment horizontal="left" vertical="center" wrapText="1" indent="3"/>
      <protection locked="0"/>
    </xf>
    <xf numFmtId="0" fontId="61" fillId="23" borderId="170" applyNumberFormat="0" applyAlignment="0" applyProtection="0"/>
    <xf numFmtId="0" fontId="61" fillId="23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35" fillId="0" borderId="140" applyBorder="0">
      <alignment horizontal="left" vertical="center" wrapText="1" indent="3"/>
      <protection locked="0"/>
    </xf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35" fillId="0" borderId="140" applyBorder="0">
      <alignment horizontal="left" vertical="center" wrapText="1" indent="2"/>
      <protection locked="0"/>
    </xf>
    <xf numFmtId="0" fontId="61" fillId="29" borderId="170" applyNumberFormat="0" applyAlignment="0" applyProtection="0"/>
    <xf numFmtId="0" fontId="71" fillId="0" borderId="148" applyNumberFormat="0" applyFill="0" applyAlignment="0" applyProtection="0"/>
    <xf numFmtId="0" fontId="6" fillId="26" borderId="171" applyNumberFormat="0" applyFont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10" fontId="35" fillId="16" borderId="149" applyNumberFormat="0" applyBorder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58" fillId="38" borderId="170" applyNumberFormat="0" applyAlignment="0" applyProtection="0"/>
    <xf numFmtId="0" fontId="112" fillId="23" borderId="170" applyNumberFormat="0" applyAlignment="0" applyProtection="0"/>
    <xf numFmtId="0" fontId="72" fillId="39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10" fontId="35" fillId="16" borderId="149" applyNumberFormat="0" applyBorder="0" applyAlignment="0" applyProtection="0"/>
    <xf numFmtId="0" fontId="109" fillId="38" borderId="170" applyNumberFormat="0" applyAlignment="0" applyProtection="0"/>
    <xf numFmtId="0" fontId="6" fillId="26" borderId="171" applyNumberFormat="0" applyFon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58" fillId="38" borderId="170" applyNumberFormat="0" applyAlignment="0" applyProtection="0"/>
    <xf numFmtId="0" fontId="35" fillId="0" borderId="140" applyBorder="0">
      <alignment horizontal="left" vertical="center" wrapText="1" indent="2"/>
      <protection locked="0"/>
    </xf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35" fillId="0" borderId="140" applyBorder="0">
      <alignment horizontal="left" vertical="center" wrapText="1" indent="3"/>
      <protection locked="0"/>
    </xf>
    <xf numFmtId="0" fontId="124" fillId="0" borderId="148" applyNumberFormat="0" applyFill="0" applyAlignment="0" applyProtection="0"/>
    <xf numFmtId="0" fontId="112" fillId="23" borderId="170" applyNumberFormat="0" applyAlignment="0" applyProtection="0"/>
    <xf numFmtId="0" fontId="124" fillId="0" borderId="148" applyNumberFormat="0" applyFill="0" applyAlignment="0" applyProtection="0"/>
    <xf numFmtId="0" fontId="61" fillId="23" borderId="170" applyNumberFormat="0" applyAlignment="0" applyProtection="0"/>
    <xf numFmtId="0" fontId="61" fillId="29" borderId="170" applyNumberFormat="0" applyAlignment="0" applyProtection="0"/>
    <xf numFmtId="10" fontId="35" fillId="16" borderId="149" applyNumberFormat="0" applyBorder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118" fillId="38" borderId="147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35" fillId="0" borderId="140" applyBorder="0">
      <alignment horizontal="left" vertical="center" wrapText="1" indent="3"/>
      <protection locked="0"/>
    </xf>
    <xf numFmtId="0" fontId="61" fillId="23" borderId="170" applyNumberFormat="0" applyAlignment="0" applyProtection="0"/>
    <xf numFmtId="0" fontId="35" fillId="0" borderId="140" applyBorder="0">
      <alignment horizontal="left" vertical="center" wrapText="1" indent="3"/>
      <protection locked="0"/>
    </xf>
    <xf numFmtId="0" fontId="18" fillId="15" borderId="140" applyFill="0" applyBorder="0" applyAlignment="0" applyProtection="0">
      <alignment vertical="center"/>
      <protection locked="0"/>
    </xf>
    <xf numFmtId="0" fontId="35" fillId="0" borderId="140" applyBorder="0">
      <alignment horizontal="left" vertical="center" wrapText="1" indent="3"/>
      <protection locked="0"/>
    </xf>
    <xf numFmtId="0" fontId="35" fillId="0" borderId="140" applyBorder="0">
      <alignment horizontal="left" vertical="center" wrapText="1" indent="2"/>
      <protection locked="0"/>
    </xf>
    <xf numFmtId="10" fontId="35" fillId="16" borderId="149" applyNumberFormat="0" applyBorder="0" applyAlignment="0" applyProtection="0"/>
    <xf numFmtId="0" fontId="18" fillId="15" borderId="140" applyFill="0" applyBorder="0" applyAlignment="0" applyProtection="0">
      <alignment vertical="center"/>
      <protection locked="0"/>
    </xf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72" fillId="39" borderId="170" applyNumberFormat="0" applyAlignment="0" applyProtection="0"/>
    <xf numFmtId="0" fontId="118" fillId="38" borderId="147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64" fillId="39" borderId="147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61" fillId="23" borderId="170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61" fillId="23" borderId="170" applyNumberFormat="0" applyAlignment="0" applyProtection="0"/>
    <xf numFmtId="0" fontId="58" fillId="38" borderId="170" applyNumberFormat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0" fontId="58" fillId="38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58" fillId="38" borderId="170" applyNumberFormat="0" applyAlignment="0" applyProtection="0"/>
    <xf numFmtId="0" fontId="61" fillId="23" borderId="170" applyNumberFormat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109" fillId="38" borderId="170" applyNumberFormat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35" fillId="0" borderId="176" applyBorder="0">
      <alignment horizontal="left" vertical="center" wrapText="1" indent="3"/>
      <protection locked="0"/>
    </xf>
    <xf numFmtId="0" fontId="72" fillId="39" borderId="170" applyNumberFormat="0" applyAlignment="0" applyProtection="0"/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35" fillId="0" borderId="176" applyBorder="0">
      <alignment horizontal="left" vertical="center" wrapText="1" indent="3"/>
      <protection locked="0"/>
    </xf>
    <xf numFmtId="0" fontId="112" fillId="23" borderId="170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61" fillId="23" borderId="170" applyNumberFormat="0" applyAlignment="0" applyProtection="0"/>
    <xf numFmtId="10" fontId="35" fillId="16" borderId="174" applyNumberFormat="0" applyBorder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109" fillId="38" borderId="170" applyNumberFormat="0" applyAlignment="0" applyProtection="0"/>
    <xf numFmtId="0" fontId="58" fillId="38" borderId="170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35" fillId="0" borderId="176" applyBorder="0">
      <alignment horizontal="left" vertical="center" wrapText="1" indent="3"/>
      <protection locked="0"/>
    </xf>
    <xf numFmtId="0" fontId="35" fillId="0" borderId="140" applyBorder="0">
      <alignment horizontal="left" vertical="center" wrapText="1" indent="3"/>
      <protection locked="0"/>
    </xf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35" fillId="0" borderId="176" applyBorder="0">
      <alignment horizontal="left" vertical="center" wrapText="1" indent="3"/>
      <protection locked="0"/>
    </xf>
    <xf numFmtId="0" fontId="35" fillId="0" borderId="176" applyBorder="0">
      <alignment horizontal="left" vertical="center" wrapText="1" indent="2"/>
      <protection locked="0"/>
    </xf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35" fillId="0" borderId="176" applyBorder="0">
      <alignment horizontal="left" vertical="center" wrapText="1" indent="2"/>
      <protection locked="0"/>
    </xf>
    <xf numFmtId="0" fontId="35" fillId="0" borderId="140" applyBorder="0">
      <alignment horizontal="left" vertical="center" wrapText="1" indent="2"/>
      <protection locked="0"/>
    </xf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35" fillId="0" borderId="176" applyBorder="0">
      <alignment horizontal="left" vertical="center" wrapText="1" indent="3"/>
      <protection locked="0"/>
    </xf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61" fillId="23" borderId="170" applyNumberFormat="0" applyAlignment="0" applyProtection="0"/>
    <xf numFmtId="0" fontId="64" fillId="39" borderId="147" applyNumberFormat="0" applyAlignment="0" applyProtection="0"/>
    <xf numFmtId="0" fontId="112" fillId="23" borderId="170" applyNumberFormat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35" fillId="0" borderId="176" applyBorder="0">
      <alignment horizontal="left" vertical="center" wrapText="1" indent="2"/>
      <protection locked="0"/>
    </xf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112" fillId="23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35" fillId="0" borderId="176" applyBorder="0">
      <alignment horizontal="left" vertical="center" wrapText="1" indent="3"/>
      <protection locked="0"/>
    </xf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5" fillId="26" borderId="171" applyNumberFormat="0" applyFont="0" applyAlignment="0" applyProtection="0"/>
    <xf numFmtId="10" fontId="35" fillId="16" borderId="174" applyNumberFormat="0" applyBorder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49" applyNumberFormat="0" applyBorder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35" fillId="0" borderId="176" applyBorder="0">
      <alignment horizontal="left" vertical="center" wrapText="1" indent="2"/>
      <protection locked="0"/>
    </xf>
    <xf numFmtId="10" fontId="35" fillId="16" borderId="174" applyNumberFormat="0" applyBorder="0" applyAlignment="0" applyProtection="0"/>
    <xf numFmtId="0" fontId="18" fillId="15" borderId="176" applyFill="0" applyBorder="0" applyAlignment="0" applyProtection="0">
      <alignment vertical="center"/>
      <protection locked="0"/>
    </xf>
    <xf numFmtId="0" fontId="118" fillId="38" borderId="147" applyNumberFormat="0" applyAlignment="0" applyProtection="0"/>
    <xf numFmtId="0" fontId="64" fillId="38" borderId="147" applyNumberFormat="0" applyAlignment="0" applyProtection="0"/>
    <xf numFmtId="0" fontId="124" fillId="0" borderId="148" applyNumberFormat="0" applyFill="0" applyAlignment="0" applyProtection="0"/>
    <xf numFmtId="10" fontId="35" fillId="16" borderId="174" applyNumberFormat="0" applyBorder="0" applyAlignment="0" applyProtection="0"/>
    <xf numFmtId="0" fontId="5" fillId="26" borderId="171" applyNumberFormat="0" applyFon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35" fillId="0" borderId="176" applyBorder="0">
      <alignment horizontal="left" vertical="center" wrapText="1" indent="3"/>
      <protection locked="0"/>
    </xf>
    <xf numFmtId="0" fontId="64" fillId="39" borderId="147" applyNumberFormat="0" applyAlignment="0" applyProtection="0"/>
    <xf numFmtId="0" fontId="5" fillId="26" borderId="171" applyNumberFormat="0" applyFont="0" applyAlignment="0" applyProtection="0"/>
    <xf numFmtId="10" fontId="35" fillId="16" borderId="174" applyNumberFormat="0" applyBorder="0" applyAlignment="0" applyProtection="0"/>
    <xf numFmtId="0" fontId="5" fillId="26" borderId="171" applyNumberFormat="0" applyFon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35" fillId="0" borderId="176" applyBorder="0">
      <alignment horizontal="left" vertical="center" wrapText="1" indent="3"/>
      <protection locked="0"/>
    </xf>
    <xf numFmtId="0" fontId="35" fillId="0" borderId="176" applyBorder="0">
      <alignment horizontal="left" vertical="center" wrapText="1" indent="3"/>
      <protection locked="0"/>
    </xf>
    <xf numFmtId="0" fontId="6" fillId="26" borderId="171" applyNumberFormat="0" applyFont="0" applyAlignment="0" applyProtection="0"/>
    <xf numFmtId="0" fontId="64" fillId="38" borderId="147" applyNumberFormat="0" applyAlignment="0" applyProtection="0"/>
    <xf numFmtId="10" fontId="35" fillId="16" borderId="174" applyNumberFormat="0" applyBorder="0" applyAlignment="0" applyProtection="0"/>
    <xf numFmtId="0" fontId="5" fillId="26" borderId="171" applyNumberFormat="0" applyFont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35" fillId="0" borderId="176" applyBorder="0">
      <alignment horizontal="left" vertical="center" wrapText="1" indent="3"/>
      <protection locked="0"/>
    </xf>
    <xf numFmtId="0" fontId="61" fillId="29" borderId="170" applyNumberFormat="0" applyAlignment="0" applyProtection="0"/>
    <xf numFmtId="10" fontId="35" fillId="16" borderId="149" applyNumberFormat="0" applyBorder="0" applyAlignment="0" applyProtection="0"/>
    <xf numFmtId="10" fontId="35" fillId="16" borderId="174" applyNumberFormat="0" applyBorder="0" applyAlignment="0" applyProtection="0"/>
    <xf numFmtId="0" fontId="71" fillId="0" borderId="148" applyNumberFormat="0" applyFill="0" applyAlignment="0" applyProtection="0"/>
    <xf numFmtId="0" fontId="35" fillId="0" borderId="176" applyBorder="0">
      <alignment horizontal="left" vertical="center" wrapText="1" indent="2"/>
      <protection locked="0"/>
    </xf>
    <xf numFmtId="0" fontId="18" fillId="15" borderId="176" applyFill="0" applyBorder="0" applyAlignment="0" applyProtection="0">
      <alignment vertical="center"/>
      <protection locked="0"/>
    </xf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35" fillId="0" borderId="176" applyBorder="0">
      <alignment horizontal="left" vertical="center" wrapText="1" indent="3"/>
      <protection locked="0"/>
    </xf>
    <xf numFmtId="10" fontId="35" fillId="16" borderId="174" applyNumberFormat="0" applyBorder="0" applyAlignment="0" applyProtection="0"/>
    <xf numFmtId="167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4" fillId="73" borderId="147" applyNumberForma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58" fillId="38" borderId="170" applyNumberFormat="0" applyAlignment="0" applyProtection="0"/>
    <xf numFmtId="0" fontId="72" fillId="39" borderId="170" applyNumberFormat="0" applyAlignment="0" applyProtection="0"/>
    <xf numFmtId="0" fontId="61" fillId="29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64" fillId="38" borderId="147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" fillId="26" borderId="171" applyNumberFormat="0" applyFont="0" applyAlignment="0" applyProtection="0"/>
    <xf numFmtId="0" fontId="71" fillId="0" borderId="148" applyNumberFormat="0" applyFill="0" applyAlignment="0" applyProtection="0"/>
    <xf numFmtId="0" fontId="6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167" fontId="5" fillId="0" borderId="0" applyFont="0" applyFill="0" applyBorder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9" fontId="117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71" fillId="0" borderId="148" applyNumberFormat="0" applyFill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64" fillId="38" borderId="147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167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64" fillId="38" borderId="147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167" fontId="34" fillId="0" borderId="0" applyFont="0" applyFill="0" applyBorder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167" fontId="6" fillId="0" borderId="0" applyFont="0" applyFill="0" applyBorder="0" applyAlignment="0" applyProtection="0"/>
    <xf numFmtId="0" fontId="109" fillId="38" borderId="170" applyNumberFormat="0" applyAlignment="0" applyProtection="0"/>
    <xf numFmtId="0" fontId="112" fillId="23" borderId="170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167" fontId="48" fillId="0" borderId="0" applyFont="0" applyFill="0" applyBorder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118" fillId="38" borderId="147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0" fontId="64" fillId="38" borderId="147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9" fontId="6" fillId="0" borderId="0" applyFont="0" applyFill="0" applyBorder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64" fillId="39" borderId="147" applyNumberFormat="0" applyAlignment="0" applyProtection="0"/>
    <xf numFmtId="0" fontId="5" fillId="0" borderId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0" fontId="35" fillId="16" borderId="174" applyNumberFormat="0" applyBorder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118" fillId="38" borderId="147" applyNumberFormat="0" applyAlignment="0" applyProtection="0"/>
    <xf numFmtId="167" fontId="5" fillId="0" borderId="0" applyFont="0" applyFill="0" applyBorder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167" fontId="34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167" fontId="5" fillId="0" borderId="0" applyFont="0" applyFill="0" applyBorder="0" applyAlignment="0" applyProtection="0"/>
    <xf numFmtId="0" fontId="64" fillId="39" borderId="147" applyNumberFormat="0" applyAlignment="0" applyProtection="0"/>
    <xf numFmtId="0" fontId="6" fillId="26" borderId="171" applyNumberFormat="0" applyFon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167" fontId="5" fillId="0" borderId="0" applyFont="0" applyFill="0" applyBorder="0" applyAlignment="0" applyProtection="0"/>
    <xf numFmtId="0" fontId="71" fillId="0" borderId="148" applyNumberFormat="0" applyFill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167" fontId="5" fillId="0" borderId="0" applyFont="0" applyFill="0" applyBorder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124" fillId="0" borderId="148" applyNumberFormat="0" applyFill="0" applyAlignment="0" applyProtection="0"/>
    <xf numFmtId="167" fontId="6" fillId="0" borderId="0" applyFont="0" applyFill="0" applyBorder="0" applyAlignment="0" applyProtection="0"/>
    <xf numFmtId="0" fontId="71" fillId="0" borderId="148" applyNumberFormat="0" applyFill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72" fillId="39" borderId="170" applyNumberFormat="0" applyAlignment="0" applyProtection="0"/>
    <xf numFmtId="10" fontId="35" fillId="16" borderId="174" applyNumberFormat="0" applyBorder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118" fillId="38" borderId="147" applyNumberFormat="0" applyAlignment="0" applyProtection="0"/>
    <xf numFmtId="10" fontId="35" fillId="16" borderId="174" applyNumberFormat="0" applyBorder="0" applyAlignment="0" applyProtection="0"/>
    <xf numFmtId="0" fontId="61" fillId="29" borderId="170" applyNumberFormat="0" applyAlignment="0" applyProtection="0"/>
    <xf numFmtId="0" fontId="61" fillId="23" borderId="170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109" fillId="38" borderId="170" applyNumberFormat="0" applyAlignment="0" applyProtection="0"/>
    <xf numFmtId="0" fontId="61" fillId="29" borderId="170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58" fillId="38" borderId="170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8" fillId="38" borderId="170" applyNumberFormat="0" applyAlignment="0" applyProtection="0"/>
    <xf numFmtId="0" fontId="72" fillId="39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1" fillId="23" borderId="170" applyNumberFormat="0" applyAlignment="0" applyProtection="0"/>
    <xf numFmtId="0" fontId="58" fillId="38" borderId="170" applyNumberFormat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2" fillId="23" borderId="170" applyNumberFormat="0" applyAlignment="0" applyProtection="0"/>
    <xf numFmtId="0" fontId="72" fillId="39" borderId="170" applyNumberFormat="0" applyAlignment="0" applyProtection="0"/>
    <xf numFmtId="0" fontId="71" fillId="0" borderId="148" applyNumberFormat="0" applyFill="0" applyAlignment="0" applyProtection="0"/>
    <xf numFmtId="0" fontId="6" fillId="26" borderId="171" applyNumberFormat="0" applyFon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58" fillId="38" borderId="170" applyNumberFormat="0" applyAlignment="0" applyProtection="0"/>
    <xf numFmtId="0" fontId="64" fillId="39" borderId="147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112" fillId="23" borderId="170" applyNumberForma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109" fillId="38" borderId="170" applyNumberForma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61" fillId="23" borderId="170" applyNumberFormat="0" applyAlignment="0" applyProtection="0"/>
    <xf numFmtId="0" fontId="6" fillId="26" borderId="171" applyNumberFormat="0" applyFont="0" applyAlignment="0" applyProtection="0"/>
    <xf numFmtId="0" fontId="64" fillId="38" borderId="147" applyNumberFormat="0" applyAlignment="0" applyProtection="0"/>
    <xf numFmtId="0" fontId="61" fillId="23" borderId="170" applyNumberFormat="0" applyAlignment="0" applyProtection="0"/>
    <xf numFmtId="0" fontId="61" fillId="29" borderId="170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64" fillId="39" borderId="147" applyNumberFormat="0" applyAlignment="0" applyProtection="0"/>
    <xf numFmtId="0" fontId="58" fillId="38" borderId="170" applyNumberFormat="0" applyAlignment="0" applyProtection="0"/>
    <xf numFmtId="0" fontId="124" fillId="0" borderId="148" applyNumberFormat="0" applyFill="0" applyAlignment="0" applyProtection="0"/>
    <xf numFmtId="0" fontId="61" fillId="23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10" fontId="35" fillId="16" borderId="174" applyNumberFormat="0" applyBorder="0" applyAlignment="0" applyProtection="0"/>
    <xf numFmtId="0" fontId="6" fillId="26" borderId="171" applyNumberFormat="0" applyFont="0" applyAlignment="0" applyProtection="0"/>
    <xf numFmtId="0" fontId="71" fillId="0" borderId="148" applyNumberFormat="0" applyFill="0" applyAlignment="0" applyProtection="0"/>
    <xf numFmtId="0" fontId="109" fillId="38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118" fillId="38" borderId="147" applyNumberFormat="0" applyAlignment="0" applyProtection="0"/>
    <xf numFmtId="10" fontId="35" fillId="16" borderId="174" applyNumberFormat="0" applyBorder="0" applyAlignment="0" applyProtection="0"/>
    <xf numFmtId="0" fontId="109" fillId="38" borderId="170" applyNumberFormat="0" applyAlignment="0" applyProtection="0"/>
    <xf numFmtId="0" fontId="124" fillId="0" borderId="148" applyNumberFormat="0" applyFill="0" applyAlignment="0" applyProtection="0"/>
    <xf numFmtId="0" fontId="112" fillId="23" borderId="170" applyNumberFormat="0" applyAlignment="0" applyProtection="0"/>
    <xf numFmtId="0" fontId="109" fillId="38" borderId="170" applyNumberFormat="0" applyAlignment="0" applyProtection="0"/>
    <xf numFmtId="0" fontId="6" fillId="26" borderId="171" applyNumberFormat="0" applyFont="0" applyAlignment="0" applyProtection="0"/>
    <xf numFmtId="0" fontId="61" fillId="29" borderId="170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10" fontId="35" fillId="16" borderId="174" applyNumberFormat="0" applyBorder="0" applyAlignment="0" applyProtection="0"/>
    <xf numFmtId="0" fontId="64" fillId="38" borderId="147" applyNumberFormat="0" applyAlignment="0" applyProtection="0"/>
    <xf numFmtId="0" fontId="109" fillId="38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6" fillId="26" borderId="171" applyNumberFormat="0" applyFont="0" applyAlignment="0" applyProtection="0"/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167" fontId="6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8" fillId="38" borderId="147" applyNumberFormat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167" fontId="5" fillId="0" borderId="0" applyFont="0" applyFill="0" applyBorder="0" applyAlignment="0" applyProtection="0"/>
    <xf numFmtId="0" fontId="64" fillId="39" borderId="147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8" fillId="38" borderId="147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0" fontId="118" fillId="38" borderId="147" applyNumberForma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166" fontId="48" fillId="0" borderId="0" applyFont="0" applyFill="0" applyBorder="0" applyAlignment="0" applyProtection="0"/>
    <xf numFmtId="0" fontId="64" fillId="38" borderId="147" applyNumberFormat="0" applyAlignment="0" applyProtection="0"/>
    <xf numFmtId="167" fontId="5" fillId="0" borderId="0" applyFont="0" applyFill="0" applyBorder="0" applyAlignment="0" applyProtection="0"/>
    <xf numFmtId="0" fontId="64" fillId="38" borderId="147" applyNumberFormat="0" applyAlignment="0" applyProtection="0"/>
    <xf numFmtId="0" fontId="124" fillId="0" borderId="148" applyNumberFormat="0" applyFill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72" fillId="39" borderId="170" applyNumberFormat="0" applyAlignment="0" applyProtection="0"/>
    <xf numFmtId="10" fontId="35" fillId="16" borderId="174" applyNumberFormat="0" applyBorder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118" fillId="38" borderId="147" applyNumberFormat="0" applyAlignment="0" applyProtection="0"/>
    <xf numFmtId="10" fontId="35" fillId="16" borderId="174" applyNumberFormat="0" applyBorder="0" applyAlignment="0" applyProtection="0"/>
    <xf numFmtId="0" fontId="61" fillId="29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72" fillId="39" borderId="170" applyNumberFormat="0" applyAlignment="0" applyProtection="0"/>
    <xf numFmtId="0" fontId="61" fillId="29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58" fillId="38" borderId="170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8" fillId="38" borderId="170" applyNumberFormat="0" applyAlignment="0" applyProtection="0"/>
    <xf numFmtId="0" fontId="72" fillId="39" borderId="170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8" fillId="38" borderId="170" applyNumberForma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2" fillId="23" borderId="170" applyNumberFormat="0" applyAlignment="0" applyProtection="0"/>
    <xf numFmtId="0" fontId="72" fillId="39" borderId="170" applyNumberFormat="0" applyAlignment="0" applyProtection="0"/>
    <xf numFmtId="0" fontId="6" fillId="26" borderId="171" applyNumberFormat="0" applyFon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72" fillId="39" borderId="170" applyNumberForma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112" fillId="23" borderId="170" applyNumberForma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61" fillId="23" borderId="170" applyNumberFormat="0" applyAlignment="0" applyProtection="0"/>
    <xf numFmtId="0" fontId="6" fillId="26" borderId="171" applyNumberFormat="0" applyFont="0" applyAlignment="0" applyProtection="0"/>
    <xf numFmtId="0" fontId="64" fillId="38" borderId="147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61" fillId="23" borderId="170" applyNumberFormat="0" applyAlignment="0" applyProtection="0"/>
    <xf numFmtId="0" fontId="58" fillId="38" borderId="170" applyNumberFormat="0" applyAlignment="0" applyProtection="0"/>
    <xf numFmtId="0" fontId="124" fillId="0" borderId="148" applyNumberFormat="0" applyFill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10" fontId="35" fillId="16" borderId="174" applyNumberFormat="0" applyBorder="0" applyAlignment="0" applyProtection="0"/>
    <xf numFmtId="0" fontId="6" fillId="26" borderId="171" applyNumberFormat="0" applyFont="0" applyAlignment="0" applyProtection="0"/>
    <xf numFmtId="0" fontId="71" fillId="0" borderId="148" applyNumberFormat="0" applyFill="0" applyAlignment="0" applyProtection="0"/>
    <xf numFmtId="0" fontId="109" fillId="38" borderId="170" applyNumberFormat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10" fontId="35" fillId="16" borderId="174" applyNumberFormat="0" applyBorder="0" applyAlignment="0" applyProtection="0"/>
    <xf numFmtId="0" fontId="124" fillId="0" borderId="148" applyNumberFormat="0" applyFill="0" applyAlignment="0" applyProtection="0"/>
    <xf numFmtId="0" fontId="112" fillId="23" borderId="170" applyNumberFormat="0" applyAlignment="0" applyProtection="0"/>
    <xf numFmtId="0" fontId="109" fillId="38" borderId="170" applyNumberFormat="0" applyAlignment="0" applyProtection="0"/>
    <xf numFmtId="0" fontId="6" fillId="26" borderId="171" applyNumberFormat="0" applyFont="0" applyAlignment="0" applyProtection="0"/>
    <xf numFmtId="0" fontId="61" fillId="29" borderId="170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10" fontId="35" fillId="16" borderId="174" applyNumberFormat="0" applyBorder="0" applyAlignment="0" applyProtection="0"/>
    <xf numFmtId="0" fontId="64" fillId="38" borderId="147" applyNumberFormat="0" applyAlignment="0" applyProtection="0"/>
    <xf numFmtId="0" fontId="109" fillId="38" borderId="170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72" fillId="39" borderId="170" applyNumberFormat="0" applyAlignment="0" applyProtection="0"/>
    <xf numFmtId="0" fontId="124" fillId="0" borderId="148" applyNumberFormat="0" applyFill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10" fontId="35" fillId="16" borderId="174" applyNumberFormat="0" applyBorder="0" applyAlignment="0" applyProtection="0"/>
    <xf numFmtId="0" fontId="61" fillId="23" borderId="170" applyNumberFormat="0" applyAlignment="0" applyProtection="0"/>
    <xf numFmtId="0" fontId="109" fillId="38" borderId="170" applyNumberFormat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112" fillId="23" borderId="170" applyNumberFormat="0" applyAlignment="0" applyProtection="0"/>
    <xf numFmtId="0" fontId="58" fillId="38" borderId="170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24" fillId="0" borderId="148" applyNumberFormat="0" applyFill="0" applyAlignment="0" applyProtection="0"/>
    <xf numFmtId="0" fontId="124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4" fillId="39" borderId="147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" fillId="26" borderId="171" applyNumberFormat="0" applyFont="0" applyAlignment="0" applyProtection="0"/>
    <xf numFmtId="167" fontId="34" fillId="0" borderId="0" applyFont="0" applyFill="0" applyBorder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61" fillId="23" borderId="170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64" fillId="39" borderId="147" applyNumberFormat="0" applyAlignment="0" applyProtection="0"/>
    <xf numFmtId="167" fontId="5" fillId="0" borderId="0" applyFont="0" applyFill="0" applyBorder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168" fontId="5" fillId="0" borderId="0" applyFont="0" applyFill="0" applyBorder="0" applyAlignment="0" applyProtection="0"/>
    <xf numFmtId="0" fontId="64" fillId="38" borderId="147" applyNumberFormat="0" applyAlignment="0" applyProtection="0"/>
    <xf numFmtId="0" fontId="71" fillId="0" borderId="148" applyNumberFormat="0" applyFill="0" applyAlignment="0" applyProtection="0"/>
    <xf numFmtId="0" fontId="118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71" fillId="0" borderId="148" applyNumberFormat="0" applyFill="0" applyAlignment="0" applyProtection="0"/>
    <xf numFmtId="0" fontId="71" fillId="0" borderId="148" applyNumberFormat="0" applyFill="0" applyAlignment="0" applyProtection="0"/>
    <xf numFmtId="9" fontId="48" fillId="0" borderId="0" applyFont="0" applyFill="0" applyBorder="0" applyAlignment="0" applyProtection="0"/>
    <xf numFmtId="0" fontId="58" fillId="73" borderId="170" applyNumberFormat="0" applyAlignment="0" applyProtection="0"/>
    <xf numFmtId="0" fontId="61" fillId="64" borderId="170" applyNumberFormat="0" applyAlignment="0" applyProtection="0"/>
    <xf numFmtId="0" fontId="5" fillId="80" borderId="171" applyNumberFormat="0" applyAlignment="0" applyProtection="0"/>
    <xf numFmtId="0" fontId="64" fillId="73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8" fillId="15" borderId="176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35" fillId="0" borderId="176" applyBorder="0">
      <alignment horizontal="left" vertical="center" wrapText="1" indent="2"/>
      <protection locked="0"/>
    </xf>
    <xf numFmtId="0" fontId="35" fillId="0" borderId="176" applyBorder="0">
      <alignment horizontal="left" vertical="center" wrapText="1" indent="3"/>
      <protection locked="0"/>
    </xf>
    <xf numFmtId="0" fontId="58" fillId="38" borderId="170" applyNumberFormat="0" applyAlignment="0" applyProtection="0"/>
    <xf numFmtId="0" fontId="72" fillId="39" borderId="170" applyNumberFormat="0" applyAlignment="0" applyProtection="0"/>
    <xf numFmtId="0" fontId="61" fillId="29" borderId="170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64" fillId="38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109" fillId="38" borderId="170" applyNumberFormat="0" applyAlignment="0" applyProtection="0"/>
    <xf numFmtId="0" fontId="112" fillId="23" borderId="170" applyNumberFormat="0" applyAlignment="0" applyProtection="0"/>
    <xf numFmtId="0" fontId="5" fillId="26" borderId="171" applyNumberFormat="0" applyFont="0" applyAlignment="0" applyProtection="0"/>
    <xf numFmtId="0" fontId="118" fillId="38" borderId="147" applyNumberFormat="0" applyAlignment="0" applyProtection="0"/>
    <xf numFmtId="0" fontId="124" fillId="0" borderId="148" applyNumberFormat="0" applyFill="0" applyAlignment="0" applyProtection="0"/>
    <xf numFmtId="0" fontId="71" fillId="0" borderId="148" applyNumberFormat="0" applyFill="0" applyAlignment="0" applyProtection="0"/>
    <xf numFmtId="0" fontId="64" fillId="39" borderId="147" applyNumberFormat="0" applyAlignment="0" applyProtection="0"/>
    <xf numFmtId="0" fontId="64" fillId="39" borderId="147" applyNumberFormat="0" applyAlignment="0" applyProtection="0"/>
    <xf numFmtId="0" fontId="71" fillId="0" borderId="148" applyNumberFormat="0" applyFill="0" applyAlignment="0" applyProtection="0"/>
    <xf numFmtId="0" fontId="124" fillId="0" borderId="148" applyNumberFormat="0" applyFill="0" applyAlignment="0" applyProtection="0"/>
    <xf numFmtId="0" fontId="118" fillId="38" borderId="147" applyNumberFormat="0" applyAlignment="0" applyProtection="0"/>
    <xf numFmtId="0" fontId="71" fillId="0" borderId="148" applyNumberFormat="0" applyFill="0" applyAlignment="0" applyProtection="0"/>
    <xf numFmtId="0" fontId="64" fillId="38" borderId="147" applyNumberFormat="0" applyAlignment="0" applyProtection="0"/>
    <xf numFmtId="167" fontId="5" fillId="0" borderId="0" applyFont="0" applyFill="0" applyBorder="0" applyAlignment="0" applyProtection="0"/>
    <xf numFmtId="0" fontId="71" fillId="0" borderId="148" applyNumberFormat="0" applyFill="0" applyAlignment="0" applyProtection="0"/>
    <xf numFmtId="0" fontId="64" fillId="39" borderId="147" applyNumberFormat="0" applyAlignment="0" applyProtection="0"/>
    <xf numFmtId="0" fontId="64" fillId="38" borderId="147" applyNumberFormat="0" applyAlignment="0" applyProtection="0"/>
    <xf numFmtId="0" fontId="5" fillId="26" borderId="171" applyNumberFormat="0" applyFont="0" applyAlignment="0" applyProtection="0"/>
    <xf numFmtId="0" fontId="6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5" fillId="26" borderId="171" applyNumberFormat="0" applyFont="0" applyAlignment="0" applyProtection="0"/>
    <xf numFmtId="0" fontId="64" fillId="73" borderId="147" applyNumberFormat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10" fontId="35" fillId="16" borderId="174" applyNumberFormat="0" applyBorder="0" applyAlignment="0" applyProtection="0"/>
    <xf numFmtId="0" fontId="18" fillId="15" borderId="140" applyFill="0" applyBorder="0" applyAlignment="0" applyProtection="0">
      <alignment vertical="center"/>
      <protection locked="0"/>
    </xf>
    <xf numFmtId="10" fontId="35" fillId="16" borderId="174" applyNumberFormat="0" applyBorder="0" applyAlignment="0" applyProtection="0"/>
    <xf numFmtId="0" fontId="35" fillId="0" borderId="140" applyBorder="0">
      <alignment horizontal="left" vertical="center" wrapText="1" indent="2"/>
      <protection locked="0"/>
    </xf>
    <xf numFmtId="0" fontId="35" fillId="0" borderId="140" applyBorder="0">
      <alignment horizontal="left" vertical="center" wrapText="1" indent="3"/>
      <protection locked="0"/>
    </xf>
  </cellStyleXfs>
  <cellXfs count="3095">
    <xf numFmtId="0" fontId="0" fillId="0" borderId="0" xfId="0"/>
    <xf numFmtId="0" fontId="20" fillId="0" borderId="0" xfId="1" applyFont="1" applyAlignment="1">
      <alignment vertical="center"/>
    </xf>
    <xf numFmtId="0" fontId="18" fillId="5" borderId="0" xfId="1" applyFont="1" applyFill="1" applyBorder="1" applyAlignment="1">
      <alignment horizontal="right" vertical="center"/>
    </xf>
    <xf numFmtId="0" fontId="21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0" fontId="7" fillId="0" borderId="0" xfId="1" applyFont="1" applyAlignment="1">
      <alignment vertical="center"/>
    </xf>
    <xf numFmtId="0" fontId="18" fillId="5" borderId="0" xfId="1" applyFont="1" applyFill="1" applyAlignment="1">
      <alignment horizontal="right" vertical="center"/>
    </xf>
    <xf numFmtId="0" fontId="7" fillId="0" borderId="0" xfId="1" applyFont="1" applyAlignment="1">
      <alignment horizontal="center" vertical="center"/>
    </xf>
    <xf numFmtId="0" fontId="23" fillId="0" borderId="0" xfId="1" applyNumberFormat="1" applyFont="1" applyFill="1" applyBorder="1" applyAlignment="1">
      <alignment horizontal="center" vertical="center" wrapText="1"/>
    </xf>
    <xf numFmtId="4" fontId="7" fillId="0" borderId="0" xfId="1" applyNumberFormat="1" applyFont="1" applyAlignment="1">
      <alignment vertical="center"/>
    </xf>
    <xf numFmtId="4" fontId="7" fillId="5" borderId="0" xfId="1" applyNumberFormat="1" applyFont="1" applyFill="1" applyAlignment="1">
      <alignment vertical="center"/>
    </xf>
    <xf numFmtId="0" fontId="7" fillId="5" borderId="0" xfId="1" applyFont="1" applyFill="1" applyAlignment="1">
      <alignment vertical="center"/>
    </xf>
    <xf numFmtId="0" fontId="15" fillId="0" borderId="0" xfId="1" applyFont="1" applyAlignment="1">
      <alignment vertical="center"/>
    </xf>
    <xf numFmtId="0" fontId="24" fillId="5" borderId="0" xfId="1" applyFont="1" applyFill="1" applyAlignment="1">
      <alignment horizontal="right" vertical="center"/>
    </xf>
    <xf numFmtId="0" fontId="15" fillId="3" borderId="5" xfId="1" applyFont="1" applyFill="1" applyBorder="1" applyAlignment="1">
      <alignment horizontal="center" vertical="center"/>
    </xf>
    <xf numFmtId="0" fontId="15" fillId="3" borderId="7" xfId="1" applyFont="1" applyFill="1" applyBorder="1" applyAlignment="1">
      <alignment horizontal="center" vertical="center"/>
    </xf>
    <xf numFmtId="4" fontId="15" fillId="3" borderId="7" xfId="1" applyNumberFormat="1" applyFont="1" applyFill="1" applyBorder="1" applyAlignment="1">
      <alignment vertical="center"/>
    </xf>
    <xf numFmtId="4" fontId="15" fillId="3" borderId="6" xfId="1" applyNumberFormat="1" applyFont="1" applyFill="1" applyBorder="1" applyAlignment="1">
      <alignment vertical="center"/>
    </xf>
    <xf numFmtId="4" fontId="15" fillId="5" borderId="0" xfId="1" applyNumberFormat="1" applyFont="1" applyFill="1" applyAlignment="1">
      <alignment vertical="center"/>
    </xf>
    <xf numFmtId="0" fontId="15" fillId="5" borderId="0" xfId="1" applyFont="1" applyFill="1" applyAlignment="1">
      <alignment vertical="center"/>
    </xf>
    <xf numFmtId="0" fontId="7" fillId="0" borderId="0" xfId="1" applyNumberFormat="1" applyFont="1" applyBorder="1" applyAlignment="1">
      <alignment vertical="center"/>
    </xf>
    <xf numFmtId="0" fontId="12" fillId="5" borderId="0" xfId="1" applyNumberFormat="1" applyFont="1" applyFill="1" applyBorder="1" applyAlignment="1">
      <alignment horizontal="right" vertical="center"/>
    </xf>
    <xf numFmtId="0" fontId="7" fillId="0" borderId="14" xfId="1" applyNumberFormat="1" applyFont="1" applyBorder="1" applyAlignment="1">
      <alignment vertical="center"/>
    </xf>
    <xf numFmtId="0" fontId="7" fillId="5" borderId="0" xfId="1" applyNumberFormat="1" applyFont="1" applyFill="1" applyBorder="1" applyAlignment="1">
      <alignment vertical="center"/>
    </xf>
    <xf numFmtId="0" fontId="18" fillId="5" borderId="0" xfId="1" applyNumberFormat="1" applyFont="1" applyFill="1" applyBorder="1" applyAlignment="1">
      <alignment horizontal="right" vertical="center"/>
    </xf>
    <xf numFmtId="0" fontId="17" fillId="0" borderId="8" xfId="1" applyNumberFormat="1" applyFont="1" applyFill="1" applyBorder="1" applyAlignment="1">
      <alignment vertical="center" wrapText="1"/>
    </xf>
    <xf numFmtId="0" fontId="12" fillId="5" borderId="0" xfId="1" applyNumberFormat="1" applyFont="1" applyFill="1" applyBorder="1" applyAlignment="1">
      <alignment horizontal="center" vertical="center" wrapText="1"/>
    </xf>
    <xf numFmtId="0" fontId="13" fillId="0" borderId="0" xfId="1" applyNumberFormat="1" applyFont="1" applyBorder="1" applyAlignment="1">
      <alignment vertical="center"/>
    </xf>
    <xf numFmtId="0" fontId="14" fillId="5" borderId="0" xfId="1" applyNumberFormat="1" applyFont="1" applyFill="1" applyBorder="1" applyAlignment="1">
      <alignment horizontal="right" vertical="center"/>
    </xf>
    <xf numFmtId="0" fontId="19" fillId="5" borderId="0" xfId="1" applyNumberFormat="1" applyFont="1" applyFill="1" applyBorder="1" applyAlignment="1">
      <alignment horizontal="center" vertical="center" wrapText="1"/>
    </xf>
    <xf numFmtId="0" fontId="13" fillId="5" borderId="0" xfId="1" applyNumberFormat="1" applyFont="1" applyFill="1" applyBorder="1" applyAlignment="1">
      <alignment vertical="center"/>
    </xf>
    <xf numFmtId="14" fontId="7" fillId="5" borderId="0" xfId="1" applyNumberFormat="1" applyFont="1" applyFill="1" applyBorder="1" applyAlignment="1">
      <alignment horizontal="right" vertical="center"/>
    </xf>
    <xf numFmtId="10" fontId="7" fillId="5" borderId="0" xfId="36" applyNumberFormat="1" applyFont="1" applyFill="1" applyBorder="1" applyAlignment="1">
      <alignment horizontal="right" vertical="center" wrapText="1"/>
    </xf>
    <xf numFmtId="0" fontId="17" fillId="5" borderId="0" xfId="1" applyNumberFormat="1" applyFont="1" applyFill="1" applyBorder="1" applyAlignment="1">
      <alignment horizontal="center" vertical="center" wrapText="1"/>
    </xf>
    <xf numFmtId="0" fontId="17" fillId="6" borderId="2" xfId="1" applyNumberFormat="1" applyFont="1" applyFill="1" applyBorder="1" applyAlignment="1">
      <alignment horizontal="center" vertical="center" wrapText="1"/>
    </xf>
    <xf numFmtId="0" fontId="17" fillId="6" borderId="3" xfId="1" applyNumberFormat="1" applyFont="1" applyFill="1" applyBorder="1" applyAlignment="1">
      <alignment horizontal="center" vertical="center" wrapText="1"/>
    </xf>
    <xf numFmtId="4" fontId="17" fillId="6" borderId="3" xfId="1" applyNumberFormat="1" applyFont="1" applyFill="1" applyBorder="1" applyAlignment="1">
      <alignment horizontal="center" vertical="center" wrapText="1"/>
    </xf>
    <xf numFmtId="4" fontId="17" fillId="6" borderId="4" xfId="1" applyNumberFormat="1" applyFont="1" applyFill="1" applyBorder="1" applyAlignment="1">
      <alignment horizontal="center" vertical="center" wrapText="1"/>
    </xf>
    <xf numFmtId="4" fontId="17" fillId="5" borderId="0" xfId="1" applyNumberFormat="1" applyFont="1" applyFill="1" applyBorder="1" applyAlignment="1">
      <alignment horizontal="center" vertical="center"/>
    </xf>
    <xf numFmtId="0" fontId="11" fillId="0" borderId="0" xfId="1" applyNumberFormat="1" applyFont="1" applyFill="1" applyBorder="1" applyAlignment="1">
      <alignment vertical="center"/>
    </xf>
    <xf numFmtId="0" fontId="27" fillId="5" borderId="0" xfId="1" applyNumberFormat="1" applyFont="1" applyFill="1" applyBorder="1" applyAlignment="1">
      <alignment horizontal="right" vertical="center"/>
    </xf>
    <xf numFmtId="0" fontId="27" fillId="0" borderId="5" xfId="1" applyNumberFormat="1" applyFont="1" applyFill="1" applyBorder="1" applyAlignment="1">
      <alignment vertical="center"/>
    </xf>
    <xf numFmtId="0" fontId="27" fillId="0" borderId="7" xfId="1" applyNumberFormat="1" applyFont="1" applyFill="1" applyBorder="1" applyAlignment="1">
      <alignment vertical="center"/>
    </xf>
    <xf numFmtId="0" fontId="27" fillId="0" borderId="7" xfId="1" applyFont="1" applyFill="1" applyBorder="1" applyAlignment="1">
      <alignment vertical="center"/>
    </xf>
    <xf numFmtId="0" fontId="27" fillId="0" borderId="6" xfId="1" applyNumberFormat="1" applyFont="1" applyFill="1" applyBorder="1" applyAlignment="1">
      <alignment vertical="center"/>
    </xf>
    <xf numFmtId="0" fontId="27" fillId="5" borderId="0" xfId="1" applyNumberFormat="1" applyFont="1" applyFill="1" applyBorder="1" applyAlignment="1">
      <alignment horizontal="center" vertical="center"/>
    </xf>
    <xf numFmtId="0" fontId="11" fillId="5" borderId="0" xfId="1" applyNumberFormat="1" applyFont="1" applyFill="1" applyBorder="1" applyAlignment="1">
      <alignment vertical="center"/>
    </xf>
    <xf numFmtId="0" fontId="11" fillId="0" borderId="0" xfId="1" applyFont="1" applyBorder="1" applyAlignment="1">
      <alignment vertical="center"/>
    </xf>
    <xf numFmtId="0" fontId="27" fillId="5" borderId="0" xfId="1" applyFont="1" applyFill="1" applyBorder="1" applyAlignment="1">
      <alignment horizontal="right" vertical="center"/>
    </xf>
    <xf numFmtId="0" fontId="11" fillId="7" borderId="8" xfId="1" applyFont="1" applyFill="1" applyBorder="1" applyAlignment="1">
      <alignment horizontal="center" vertical="center"/>
    </xf>
    <xf numFmtId="0" fontId="11" fillId="7" borderId="9" xfId="1" applyFont="1" applyFill="1" applyBorder="1" applyAlignment="1">
      <alignment horizontal="center" vertical="center"/>
    </xf>
    <xf numFmtId="0" fontId="11" fillId="7" borderId="9" xfId="1" applyFont="1" applyFill="1" applyBorder="1" applyAlignment="1">
      <alignment vertical="center" wrapText="1"/>
    </xf>
    <xf numFmtId="4" fontId="11" fillId="7" borderId="9" xfId="1" applyNumberFormat="1" applyFont="1" applyFill="1" applyBorder="1" applyAlignment="1">
      <alignment vertical="center"/>
    </xf>
    <xf numFmtId="4" fontId="11" fillId="7" borderId="10" xfId="1" applyNumberFormat="1" applyFont="1" applyFill="1" applyBorder="1" applyAlignment="1">
      <alignment vertical="center"/>
    </xf>
    <xf numFmtId="4" fontId="11" fillId="5" borderId="0" xfId="1" applyNumberFormat="1" applyFont="1" applyFill="1" applyBorder="1" applyAlignment="1">
      <alignment vertical="center"/>
    </xf>
    <xf numFmtId="0" fontId="11" fillId="5" borderId="0" xfId="1" applyFont="1" applyFill="1" applyBorder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NumberFormat="1" applyFont="1" applyFill="1" applyBorder="1" applyAlignment="1">
      <alignment vertical="center"/>
    </xf>
    <xf numFmtId="168" fontId="28" fillId="5" borderId="0" xfId="8" applyFont="1" applyFill="1" applyBorder="1" applyAlignment="1">
      <alignment horizontal="center" vertical="center"/>
    </xf>
    <xf numFmtId="4" fontId="7" fillId="0" borderId="0" xfId="1" applyNumberFormat="1" applyFont="1" applyFill="1" applyBorder="1" applyAlignment="1">
      <alignment vertical="center"/>
    </xf>
    <xf numFmtId="0" fontId="11" fillId="7" borderId="5" xfId="1" applyFont="1" applyFill="1" applyBorder="1" applyAlignment="1">
      <alignment horizontal="center" vertical="center"/>
    </xf>
    <xf numFmtId="0" fontId="11" fillId="7" borderId="7" xfId="1" applyFont="1" applyFill="1" applyBorder="1" applyAlignment="1">
      <alignment horizontal="center" vertical="center"/>
    </xf>
    <xf numFmtId="0" fontId="11" fillId="7" borderId="7" xfId="1" applyFont="1" applyFill="1" applyBorder="1" applyAlignment="1">
      <alignment vertical="center" wrapText="1"/>
    </xf>
    <xf numFmtId="4" fontId="11" fillId="7" borderId="7" xfId="1" applyNumberFormat="1" applyFont="1" applyFill="1" applyBorder="1" applyAlignment="1">
      <alignment vertical="center"/>
    </xf>
    <xf numFmtId="4" fontId="11" fillId="7" borderId="6" xfId="1" applyNumberFormat="1" applyFont="1" applyFill="1" applyBorder="1" applyAlignment="1">
      <alignment vertical="center"/>
    </xf>
    <xf numFmtId="4" fontId="27" fillId="5" borderId="0" xfId="1" applyNumberFormat="1" applyFont="1" applyFill="1" applyBorder="1" applyAlignment="1">
      <alignment horizontal="right" vertical="center"/>
    </xf>
    <xf numFmtId="0" fontId="27" fillId="5" borderId="9" xfId="1" applyFont="1" applyFill="1" applyBorder="1" applyAlignment="1">
      <alignment vertical="center" wrapText="1"/>
    </xf>
    <xf numFmtId="0" fontId="27" fillId="5" borderId="0" xfId="1" applyFont="1" applyFill="1" applyBorder="1" applyAlignment="1">
      <alignment horizontal="center" vertical="center" wrapText="1"/>
    </xf>
    <xf numFmtId="4" fontId="11" fillId="5" borderId="0" xfId="1" applyNumberFormat="1" applyFont="1" applyFill="1" applyAlignment="1">
      <alignment vertical="center"/>
    </xf>
    <xf numFmtId="0" fontId="7" fillId="0" borderId="0" xfId="1" applyFont="1" applyAlignment="1">
      <alignment vertical="center" wrapText="1"/>
    </xf>
    <xf numFmtId="0" fontId="7" fillId="0" borderId="0" xfId="23" applyFont="1" applyAlignment="1">
      <alignment vertical="center"/>
    </xf>
    <xf numFmtId="0" fontId="7" fillId="0" borderId="0" xfId="23" applyFont="1" applyAlignment="1">
      <alignment horizontal="center" vertical="center"/>
    </xf>
    <xf numFmtId="0" fontId="7" fillId="0" borderId="0" xfId="23" applyFont="1" applyAlignment="1">
      <alignment vertical="center" wrapText="1"/>
    </xf>
    <xf numFmtId="4" fontId="7" fillId="0" borderId="0" xfId="23" applyNumberFormat="1" applyFont="1" applyAlignment="1">
      <alignment horizontal="center" vertical="center"/>
    </xf>
    <xf numFmtId="10" fontId="18" fillId="0" borderId="0" xfId="36" applyNumberFormat="1" applyFont="1" applyAlignment="1">
      <alignment vertical="center"/>
    </xf>
    <xf numFmtId="4" fontId="7" fillId="0" borderId="0" xfId="23" applyNumberFormat="1" applyFont="1" applyAlignment="1">
      <alignment vertical="center"/>
    </xf>
    <xf numFmtId="0" fontId="11" fillId="0" borderId="0" xfId="23" applyNumberFormat="1" applyFont="1" applyBorder="1" applyAlignment="1">
      <alignment vertical="center"/>
    </xf>
    <xf numFmtId="0" fontId="11" fillId="3" borderId="5" xfId="23" applyFont="1" applyFill="1" applyBorder="1" applyAlignment="1">
      <alignment horizontal="center" vertical="center"/>
    </xf>
    <xf numFmtId="0" fontId="11" fillId="3" borderId="7" xfId="23" applyFont="1" applyFill="1" applyBorder="1" applyAlignment="1">
      <alignment horizontal="center" vertical="center"/>
    </xf>
    <xf numFmtId="4" fontId="11" fillId="3" borderId="7" xfId="23" applyNumberFormat="1" applyFont="1" applyFill="1" applyBorder="1" applyAlignment="1">
      <alignment vertical="center"/>
    </xf>
    <xf numFmtId="4" fontId="11" fillId="3" borderId="6" xfId="23" applyNumberFormat="1" applyFont="1" applyFill="1" applyBorder="1" applyAlignment="1">
      <alignment vertical="center"/>
    </xf>
    <xf numFmtId="0" fontId="29" fillId="0" borderId="0" xfId="23" applyNumberFormat="1" applyFont="1" applyBorder="1" applyAlignment="1">
      <alignment vertical="center"/>
    </xf>
    <xf numFmtId="0" fontId="7" fillId="0" borderId="0" xfId="23" applyNumberFormat="1" applyFont="1" applyBorder="1" applyAlignment="1">
      <alignment vertical="center"/>
    </xf>
    <xf numFmtId="0" fontId="13" fillId="0" borderId="0" xfId="23" applyNumberFormat="1" applyFont="1" applyBorder="1" applyAlignment="1">
      <alignment vertical="center"/>
    </xf>
    <xf numFmtId="0" fontId="7" fillId="0" borderId="0" xfId="23" applyNumberFormat="1" applyFont="1" applyFill="1" applyBorder="1" applyAlignment="1">
      <alignment vertical="center"/>
    </xf>
    <xf numFmtId="0" fontId="7" fillId="0" borderId="0" xfId="23" applyFont="1" applyFill="1" applyAlignment="1">
      <alignment vertical="center"/>
    </xf>
    <xf numFmtId="0" fontId="11" fillId="0" borderId="0" xfId="23" applyFont="1" applyFill="1" applyAlignment="1">
      <alignment vertical="center"/>
    </xf>
    <xf numFmtId="0" fontId="11" fillId="7" borderId="5" xfId="23" applyFont="1" applyFill="1" applyBorder="1" applyAlignment="1">
      <alignment horizontal="center" vertical="center"/>
    </xf>
    <xf numFmtId="0" fontId="11" fillId="7" borderId="7" xfId="23" applyFont="1" applyFill="1" applyBorder="1" applyAlignment="1">
      <alignment vertical="center" wrapText="1"/>
    </xf>
    <xf numFmtId="0" fontId="11" fillId="7" borderId="7" xfId="23" applyFont="1" applyFill="1" applyBorder="1" applyAlignment="1">
      <alignment horizontal="center" vertical="center"/>
    </xf>
    <xf numFmtId="4" fontId="11" fillId="7" borderId="7" xfId="23" applyNumberFormat="1" applyFont="1" applyFill="1" applyBorder="1" applyAlignment="1">
      <alignment vertical="center"/>
    </xf>
    <xf numFmtId="4" fontId="11" fillId="7" borderId="6" xfId="23" applyNumberFormat="1" applyFont="1" applyFill="1" applyBorder="1" applyAlignment="1">
      <alignment vertical="center"/>
    </xf>
    <xf numFmtId="49" fontId="7" fillId="0" borderId="0" xfId="23" applyNumberFormat="1" applyBorder="1" applyAlignment="1">
      <alignment horizontal="center"/>
    </xf>
    <xf numFmtId="49" fontId="18" fillId="5" borderId="0" xfId="23" applyNumberFormat="1" applyFont="1" applyFill="1" applyBorder="1" applyAlignment="1">
      <alignment horizontal="center" wrapText="1"/>
    </xf>
    <xf numFmtId="0" fontId="31" fillId="0" borderId="0" xfId="23" applyFont="1" applyBorder="1" applyAlignment="1">
      <alignment vertical="center" wrapText="1"/>
    </xf>
    <xf numFmtId="168" fontId="18" fillId="5" borderId="0" xfId="9" applyFont="1" applyFill="1" applyBorder="1" applyAlignment="1">
      <alignment horizontal="right"/>
    </xf>
    <xf numFmtId="168" fontId="18" fillId="5" borderId="0" xfId="13" applyFont="1" applyFill="1" applyBorder="1" applyAlignment="1">
      <alignment horizontal="right" wrapText="1"/>
    </xf>
    <xf numFmtId="165" fontId="18" fillId="5" borderId="0" xfId="9" applyNumberFormat="1" applyFont="1" applyFill="1" applyBorder="1" applyAlignment="1">
      <alignment horizontal="right"/>
    </xf>
    <xf numFmtId="0" fontId="7" fillId="0" borderId="0" xfId="23" applyFont="1" applyAlignment="1">
      <alignment vertical="center"/>
    </xf>
    <xf numFmtId="0" fontId="7" fillId="0" borderId="0" xfId="23"/>
    <xf numFmtId="0" fontId="7" fillId="0" borderId="0" xfId="23" applyBorder="1"/>
    <xf numFmtId="10" fontId="18" fillId="0" borderId="0" xfId="36" applyNumberFormat="1" applyFont="1" applyAlignment="1">
      <alignment vertical="center"/>
    </xf>
    <xf numFmtId="0" fontId="7" fillId="0" borderId="0" xfId="23" applyFont="1" applyFill="1" applyAlignment="1">
      <alignment vertical="center"/>
    </xf>
    <xf numFmtId="4" fontId="7" fillId="0" borderId="0" xfId="1" applyNumberFormat="1" applyFont="1" applyAlignment="1">
      <alignment vertical="center"/>
    </xf>
    <xf numFmtId="0" fontId="29" fillId="0" borderId="0" xfId="23" applyNumberFormat="1" applyFont="1" applyBorder="1" applyAlignment="1">
      <alignment vertical="center"/>
    </xf>
    <xf numFmtId="0" fontId="7" fillId="0" borderId="0" xfId="23" applyNumberFormat="1" applyFont="1" applyBorder="1" applyAlignment="1">
      <alignment vertical="center"/>
    </xf>
    <xf numFmtId="0" fontId="7" fillId="0" borderId="0" xfId="23" applyBorder="1"/>
    <xf numFmtId="0" fontId="7" fillId="0" borderId="0" xfId="23"/>
    <xf numFmtId="0" fontId="15" fillId="3" borderId="16" xfId="1" applyFont="1" applyFill="1" applyBorder="1" applyAlignment="1">
      <alignment horizontal="center" vertical="center"/>
    </xf>
    <xf numFmtId="4" fontId="15" fillId="3" borderId="16" xfId="1" applyNumberFormat="1" applyFont="1" applyFill="1" applyBorder="1" applyAlignment="1">
      <alignment vertical="center"/>
    </xf>
    <xf numFmtId="0" fontId="15" fillId="3" borderId="16" xfId="1" applyFont="1" applyFill="1" applyBorder="1" applyAlignment="1">
      <alignment vertical="center" wrapText="1"/>
    </xf>
    <xf numFmtId="4" fontId="15" fillId="3" borderId="15" xfId="1" applyNumberFormat="1" applyFont="1" applyFill="1" applyBorder="1" applyAlignment="1">
      <alignment vertical="center"/>
    </xf>
    <xf numFmtId="0" fontId="16" fillId="0" borderId="1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/>
    </xf>
    <xf numFmtId="0" fontId="18" fillId="0" borderId="0" xfId="1" applyFont="1" applyFill="1" applyBorder="1" applyAlignment="1">
      <alignment horizontal="right" vertical="center" wrapText="1"/>
    </xf>
    <xf numFmtId="0" fontId="15" fillId="3" borderId="7" xfId="1" applyFont="1" applyFill="1" applyBorder="1" applyAlignment="1">
      <alignment vertical="center" wrapText="1"/>
    </xf>
    <xf numFmtId="0" fontId="25" fillId="0" borderId="15" xfId="1" applyNumberFormat="1" applyFont="1" applyFill="1" applyBorder="1" applyAlignment="1">
      <alignment vertical="center" wrapText="1"/>
    </xf>
    <xf numFmtId="0" fontId="17" fillId="0" borderId="10" xfId="1" applyNumberFormat="1" applyFont="1" applyFill="1" applyBorder="1" applyAlignment="1">
      <alignment vertical="center" wrapText="1"/>
    </xf>
    <xf numFmtId="0" fontId="7" fillId="0" borderId="0" xfId="431" applyFont="1" applyAlignment="1">
      <alignment horizontal="center" vertical="center"/>
    </xf>
    <xf numFmtId="0" fontId="7" fillId="0" borderId="0" xfId="431" applyFont="1" applyAlignment="1">
      <alignment vertical="center" wrapText="1"/>
    </xf>
    <xf numFmtId="4" fontId="7" fillId="0" borderId="0" xfId="431" applyNumberFormat="1" applyFont="1" applyAlignment="1">
      <alignment horizontal="center" vertical="center"/>
    </xf>
    <xf numFmtId="4" fontId="7" fillId="0" borderId="0" xfId="431" applyNumberFormat="1" applyFont="1" applyAlignment="1">
      <alignment vertical="center"/>
    </xf>
    <xf numFmtId="0" fontId="7" fillId="0" borderId="0" xfId="431" applyFont="1" applyAlignment="1">
      <alignment vertical="center"/>
    </xf>
    <xf numFmtId="0" fontId="11" fillId="3" borderId="5" xfId="431" applyFont="1" applyFill="1" applyBorder="1" applyAlignment="1">
      <alignment horizontal="center" vertical="center"/>
    </xf>
    <xf numFmtId="0" fontId="11" fillId="3" borderId="7" xfId="431" applyFont="1" applyFill="1" applyBorder="1" applyAlignment="1">
      <alignment horizontal="center" vertical="center"/>
    </xf>
    <xf numFmtId="0" fontId="11" fillId="3" borderId="7" xfId="431" applyFont="1" applyFill="1" applyBorder="1" applyAlignment="1">
      <alignment vertical="center" wrapText="1"/>
    </xf>
    <xf numFmtId="4" fontId="11" fillId="3" borderId="7" xfId="431" applyNumberFormat="1" applyFont="1" applyFill="1" applyBorder="1" applyAlignment="1">
      <alignment vertical="center"/>
    </xf>
    <xf numFmtId="4" fontId="11" fillId="3" borderId="6" xfId="431" applyNumberFormat="1" applyFont="1" applyFill="1" applyBorder="1" applyAlignment="1">
      <alignment vertical="center"/>
    </xf>
    <xf numFmtId="0" fontId="11" fillId="0" borderId="0" xfId="431" applyNumberFormat="1" applyFont="1" applyBorder="1" applyAlignment="1">
      <alignment vertical="center"/>
    </xf>
    <xf numFmtId="0" fontId="7" fillId="0" borderId="14" xfId="431" applyNumberFormat="1" applyFont="1" applyBorder="1" applyAlignment="1">
      <alignment vertical="center"/>
    </xf>
    <xf numFmtId="0" fontId="25" fillId="0" borderId="15" xfId="431" applyNumberFormat="1" applyFont="1" applyFill="1" applyBorder="1" applyAlignment="1">
      <alignment vertical="center" wrapText="1"/>
    </xf>
    <xf numFmtId="0" fontId="16" fillId="0" borderId="17" xfId="431" applyNumberFormat="1" applyFont="1" applyFill="1" applyBorder="1" applyAlignment="1">
      <alignment horizontal="center" vertical="center" wrapText="1"/>
    </xf>
    <xf numFmtId="0" fontId="7" fillId="0" borderId="0" xfId="431" applyNumberFormat="1" applyFont="1" applyBorder="1" applyAlignment="1">
      <alignment vertical="center"/>
    </xf>
    <xf numFmtId="0" fontId="17" fillId="0" borderId="8" xfId="431" applyNumberFormat="1" applyFont="1" applyFill="1" applyBorder="1" applyAlignment="1">
      <alignment vertical="center" wrapText="1"/>
    </xf>
    <xf numFmtId="0" fontId="17" fillId="0" borderId="10" xfId="431" applyNumberFormat="1" applyFont="1" applyFill="1" applyBorder="1" applyAlignment="1">
      <alignment vertical="center" wrapText="1"/>
    </xf>
    <xf numFmtId="0" fontId="7" fillId="0" borderId="66" xfId="431" applyNumberFormat="1" applyFont="1" applyBorder="1" applyAlignment="1">
      <alignment horizontal="center" vertical="center" wrapText="1"/>
    </xf>
    <xf numFmtId="0" fontId="12" fillId="0" borderId="1" xfId="431" applyFont="1" applyFill="1" applyBorder="1" applyAlignment="1">
      <alignment horizontal="center" vertical="center"/>
    </xf>
    <xf numFmtId="0" fontId="13" fillId="0" borderId="0" xfId="431" applyNumberFormat="1" applyFont="1" applyBorder="1" applyAlignment="1">
      <alignment vertical="center"/>
    </xf>
    <xf numFmtId="0" fontId="7" fillId="0" borderId="0" xfId="431" applyNumberFormat="1" applyFont="1" applyFill="1" applyBorder="1" applyAlignment="1">
      <alignment vertical="center"/>
    </xf>
    <xf numFmtId="0" fontId="7" fillId="0" borderId="0" xfId="431" applyFont="1" applyFill="1" applyAlignment="1">
      <alignment vertical="center"/>
    </xf>
    <xf numFmtId="0" fontId="11" fillId="7" borderId="8" xfId="431" applyFont="1" applyFill="1" applyBorder="1" applyAlignment="1">
      <alignment horizontal="center" vertical="center"/>
    </xf>
    <xf numFmtId="0" fontId="11" fillId="7" borderId="9" xfId="431" applyFont="1" applyFill="1" applyBorder="1" applyAlignment="1">
      <alignment horizontal="center" vertical="center"/>
    </xf>
    <xf numFmtId="0" fontId="11" fillId="7" borderId="9" xfId="431" applyFont="1" applyFill="1" applyBorder="1" applyAlignment="1">
      <alignment vertical="center" wrapText="1"/>
    </xf>
    <xf numFmtId="4" fontId="11" fillId="7" borderId="9" xfId="431" applyNumberFormat="1" applyFont="1" applyFill="1" applyBorder="1" applyAlignment="1">
      <alignment vertical="center"/>
    </xf>
    <xf numFmtId="4" fontId="11" fillId="7" borderId="10" xfId="431" applyNumberFormat="1" applyFont="1" applyFill="1" applyBorder="1" applyAlignment="1">
      <alignment vertical="center"/>
    </xf>
    <xf numFmtId="0" fontId="11" fillId="0" borderId="0" xfId="431" applyFont="1" applyFill="1" applyAlignment="1">
      <alignment vertical="center"/>
    </xf>
    <xf numFmtId="0" fontId="11" fillId="7" borderId="5" xfId="431" applyFont="1" applyFill="1" applyBorder="1" applyAlignment="1">
      <alignment horizontal="center" vertical="center"/>
    </xf>
    <xf numFmtId="0" fontId="11" fillId="7" borderId="7" xfId="431" applyFont="1" applyFill="1" applyBorder="1" applyAlignment="1">
      <alignment horizontal="center" vertical="center"/>
    </xf>
    <xf numFmtId="0" fontId="11" fillId="7" borderId="7" xfId="431" applyFont="1" applyFill="1" applyBorder="1" applyAlignment="1">
      <alignment vertical="center" wrapText="1"/>
    </xf>
    <xf numFmtId="4" fontId="11" fillId="7" borderId="7" xfId="431" applyNumberFormat="1" applyFont="1" applyFill="1" applyBorder="1" applyAlignment="1">
      <alignment vertical="center"/>
    </xf>
    <xf numFmtId="4" fontId="11" fillId="7" borderId="6" xfId="431" applyNumberFormat="1" applyFont="1" applyFill="1" applyBorder="1" applyAlignment="1">
      <alignment vertical="center"/>
    </xf>
    <xf numFmtId="0" fontId="27" fillId="5" borderId="8" xfId="431" applyFont="1" applyFill="1" applyBorder="1" applyAlignment="1">
      <alignment vertical="center" wrapText="1"/>
    </xf>
    <xf numFmtId="0" fontId="27" fillId="5" borderId="9" xfId="431" applyFont="1" applyFill="1" applyBorder="1" applyAlignment="1">
      <alignment vertical="center" wrapText="1"/>
    </xf>
    <xf numFmtId="0" fontId="27" fillId="5" borderId="10" xfId="431" applyFont="1" applyFill="1" applyBorder="1" applyAlignment="1">
      <alignment vertical="center" wrapText="1"/>
    </xf>
    <xf numFmtId="0" fontId="7" fillId="6" borderId="0" xfId="431" applyNumberFormat="1" applyFont="1" applyFill="1" applyBorder="1" applyAlignment="1">
      <alignment vertical="center"/>
    </xf>
    <xf numFmtId="0" fontId="14" fillId="6" borderId="22" xfId="431" applyNumberFormat="1" applyFont="1" applyFill="1" applyBorder="1" applyAlignment="1">
      <alignment vertical="center"/>
    </xf>
    <xf numFmtId="0" fontId="14" fillId="6" borderId="23" xfId="431" applyNumberFormat="1" applyFont="1" applyFill="1" applyBorder="1" applyAlignment="1">
      <alignment vertical="center"/>
    </xf>
    <xf numFmtId="0" fontId="14" fillId="6" borderId="24" xfId="431" applyNumberFormat="1" applyFont="1" applyFill="1" applyBorder="1" applyAlignment="1">
      <alignment vertical="center"/>
    </xf>
    <xf numFmtId="10" fontId="3" fillId="5" borderId="21" xfId="36" applyNumberFormat="1" applyFont="1" applyFill="1" applyBorder="1" applyAlignment="1">
      <alignment horizontal="center" vertical="center"/>
    </xf>
    <xf numFmtId="0" fontId="11" fillId="0" borderId="0" xfId="23" applyFont="1"/>
    <xf numFmtId="0" fontId="86" fillId="0" borderId="0" xfId="23" applyFont="1"/>
    <xf numFmtId="2" fontId="87" fillId="0" borderId="0" xfId="31" applyNumberFormat="1" applyFont="1" applyBorder="1" applyAlignment="1">
      <alignment horizontal="center" vertical="center"/>
    </xf>
    <xf numFmtId="10" fontId="86" fillId="0" borderId="0" xfId="36" applyNumberFormat="1" applyFont="1"/>
    <xf numFmtId="0" fontId="86" fillId="0" borderId="0" xfId="23" applyFont="1" applyBorder="1"/>
    <xf numFmtId="0" fontId="7" fillId="0" borderId="18" xfId="23" applyBorder="1"/>
    <xf numFmtId="0" fontId="7" fillId="0" borderId="19" xfId="23" applyBorder="1"/>
    <xf numFmtId="0" fontId="71" fillId="0" borderId="0" xfId="23" applyFont="1" applyBorder="1" applyAlignment="1">
      <alignment horizontal="right" vertical="center"/>
    </xf>
    <xf numFmtId="40" fontId="7" fillId="0" borderId="0" xfId="23" applyNumberFormat="1" applyBorder="1" applyAlignment="1">
      <alignment horizontal="center" vertical="center"/>
    </xf>
    <xf numFmtId="0" fontId="11" fillId="0" borderId="19" xfId="23" applyFont="1" applyBorder="1"/>
    <xf numFmtId="0" fontId="11" fillId="0" borderId="18" xfId="23" applyFont="1" applyBorder="1"/>
    <xf numFmtId="0" fontId="7" fillId="0" borderId="8" xfId="23" applyBorder="1"/>
    <xf numFmtId="9" fontId="7" fillId="0" borderId="9" xfId="23" applyNumberFormat="1" applyBorder="1" applyAlignment="1">
      <alignment horizontal="center" vertical="center"/>
    </xf>
    <xf numFmtId="0" fontId="7" fillId="0" borderId="9" xfId="23" applyBorder="1" applyAlignment="1">
      <alignment horizontal="left" vertical="center"/>
    </xf>
    <xf numFmtId="0" fontId="18" fillId="0" borderId="18" xfId="1" applyFont="1" applyFill="1" applyBorder="1" applyAlignment="1">
      <alignment vertical="center" wrapText="1"/>
    </xf>
    <xf numFmtId="14" fontId="7" fillId="0" borderId="19" xfId="1" applyNumberFormat="1" applyFont="1" applyFill="1" applyBorder="1" applyAlignment="1">
      <alignment horizontal="right" vertical="center"/>
    </xf>
    <xf numFmtId="0" fontId="18" fillId="0" borderId="27" xfId="1" applyFont="1" applyFill="1" applyBorder="1" applyAlignment="1">
      <alignment vertical="center" wrapText="1"/>
    </xf>
    <xf numFmtId="10" fontId="7" fillId="0" borderId="29" xfId="36" applyNumberFormat="1" applyFont="1" applyFill="1" applyBorder="1" applyAlignment="1">
      <alignment horizontal="right" vertical="center" wrapText="1"/>
    </xf>
    <xf numFmtId="0" fontId="7" fillId="0" borderId="0" xfId="23" applyBorder="1" applyAlignment="1">
      <alignment horizontal="left" vertical="center"/>
    </xf>
    <xf numFmtId="0" fontId="11" fillId="0" borderId="9" xfId="23" applyFont="1" applyBorder="1"/>
    <xf numFmtId="0" fontId="7" fillId="0" borderId="9" xfId="1" applyFont="1" applyFill="1" applyBorder="1" applyAlignment="1">
      <alignment vertical="center"/>
    </xf>
    <xf numFmtId="0" fontId="7" fillId="0" borderId="16" xfId="1" applyFont="1" applyFill="1" applyBorder="1" applyAlignment="1">
      <alignment vertical="center" wrapText="1"/>
    </xf>
    <xf numFmtId="0" fontId="7" fillId="0" borderId="14" xfId="23" applyBorder="1"/>
    <xf numFmtId="0" fontId="88" fillId="0" borderId="16" xfId="23" applyFont="1" applyBorder="1" applyAlignment="1">
      <alignment vertical="center" wrapText="1"/>
    </xf>
    <xf numFmtId="0" fontId="7" fillId="0" borderId="16" xfId="23" applyBorder="1"/>
    <xf numFmtId="0" fontId="7" fillId="0" borderId="15" xfId="23" applyBorder="1"/>
    <xf numFmtId="0" fontId="7" fillId="0" borderId="9" xfId="23" applyBorder="1"/>
    <xf numFmtId="0" fontId="7" fillId="0" borderId="10" xfId="23" applyBorder="1"/>
    <xf numFmtId="0" fontId="3" fillId="46" borderId="11" xfId="23" applyFont="1" applyFill="1" applyBorder="1" applyAlignment="1">
      <alignment horizontal="center"/>
    </xf>
    <xf numFmtId="0" fontId="4" fillId="0" borderId="11" xfId="23" applyFont="1" applyBorder="1" applyAlignment="1">
      <alignment horizontal="center"/>
    </xf>
    <xf numFmtId="0" fontId="4" fillId="0" borderId="30" xfId="23" applyFont="1" applyBorder="1" applyAlignment="1">
      <alignment horizontal="center"/>
    </xf>
    <xf numFmtId="0" fontId="3" fillId="46" borderId="32" xfId="23" applyFont="1" applyFill="1" applyBorder="1" applyAlignment="1">
      <alignment horizontal="center"/>
    </xf>
    <xf numFmtId="10" fontId="4" fillId="0" borderId="5" xfId="23" applyNumberFormat="1" applyFont="1" applyBorder="1" applyAlignment="1">
      <alignment horizontal="center" vertical="center"/>
    </xf>
    <xf numFmtId="0" fontId="4" fillId="0" borderId="0" xfId="23" applyFont="1" applyBorder="1"/>
    <xf numFmtId="0" fontId="4" fillId="0" borderId="0" xfId="23" applyFont="1" applyBorder="1" applyAlignment="1">
      <alignment horizontal="left"/>
    </xf>
    <xf numFmtId="9" fontId="4" fillId="0" borderId="5" xfId="23" applyNumberFormat="1" applyFont="1" applyBorder="1" applyAlignment="1">
      <alignment horizontal="center" vertical="center"/>
    </xf>
    <xf numFmtId="0" fontId="11" fillId="3" borderId="7" xfId="23" applyFont="1" applyFill="1" applyBorder="1" applyAlignment="1">
      <alignment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7" fillId="0" borderId="17" xfId="23" applyNumberFormat="1" applyFont="1" applyBorder="1" applyAlignment="1">
      <alignment vertical="center"/>
    </xf>
    <xf numFmtId="0" fontId="7" fillId="0" borderId="66" xfId="23" applyNumberFormat="1" applyFont="1" applyBorder="1" applyAlignment="1">
      <alignment vertical="center"/>
    </xf>
    <xf numFmtId="0" fontId="16" fillId="0" borderId="1" xfId="23" applyNumberFormat="1" applyFont="1" applyFill="1" applyBorder="1" applyAlignment="1">
      <alignment horizontal="center" vertical="center" wrapText="1"/>
    </xf>
    <xf numFmtId="10" fontId="12" fillId="0" borderId="1" xfId="36" applyNumberFormat="1" applyFont="1" applyFill="1" applyBorder="1" applyAlignment="1">
      <alignment horizontal="center" vertical="center" wrapText="1"/>
    </xf>
    <xf numFmtId="168" fontId="3" fillId="11" borderId="10" xfId="8" applyFont="1" applyFill="1" applyBorder="1" applyAlignment="1">
      <alignment horizontal="right" vertical="center"/>
    </xf>
    <xf numFmtId="4" fontId="20" fillId="0" borderId="0" xfId="1" applyNumberFormat="1" applyFont="1" applyAlignment="1">
      <alignment vertical="center"/>
    </xf>
    <xf numFmtId="4" fontId="27" fillId="0" borderId="7" xfId="1" applyNumberFormat="1" applyFont="1" applyFill="1" applyBorder="1" applyAlignment="1">
      <alignment vertical="center"/>
    </xf>
    <xf numFmtId="4" fontId="27" fillId="5" borderId="9" xfId="1" applyNumberFormat="1" applyFont="1" applyFill="1" applyBorder="1" applyAlignment="1">
      <alignment vertical="center" wrapText="1"/>
    </xf>
    <xf numFmtId="0" fontId="27" fillId="5" borderId="0" xfId="431" applyFont="1" applyFill="1" applyBorder="1" applyAlignment="1">
      <alignment vertical="center" wrapText="1"/>
    </xf>
    <xf numFmtId="0" fontId="3" fillId="9" borderId="14" xfId="23" applyNumberFormat="1" applyFont="1" applyFill="1" applyBorder="1" applyAlignment="1">
      <alignment horizontal="center" vertical="center" wrapText="1"/>
    </xf>
    <xf numFmtId="4" fontId="4" fillId="2" borderId="16" xfId="23" applyNumberFormat="1" applyFont="1" applyFill="1" applyBorder="1" applyAlignment="1">
      <alignment horizontal="center" vertical="center" wrapText="1"/>
    </xf>
    <xf numFmtId="4" fontId="3" fillId="9" borderId="16" xfId="23" applyNumberFormat="1" applyFont="1" applyFill="1" applyBorder="1" applyAlignment="1">
      <alignment vertical="center" wrapText="1"/>
    </xf>
    <xf numFmtId="4" fontId="4" fillId="9" borderId="16" xfId="23" applyNumberFormat="1" applyFont="1" applyFill="1" applyBorder="1" applyAlignment="1">
      <alignment horizontal="center" vertical="center"/>
    </xf>
    <xf numFmtId="4" fontId="4" fillId="9" borderId="16" xfId="46" applyNumberFormat="1" applyFont="1" applyFill="1" applyBorder="1" applyAlignment="1">
      <alignment vertical="center"/>
    </xf>
    <xf numFmtId="4" fontId="4" fillId="9" borderId="16" xfId="23" applyNumberFormat="1" applyFont="1" applyFill="1" applyBorder="1" applyAlignment="1">
      <alignment vertical="center"/>
    </xf>
    <xf numFmtId="4" fontId="3" fillId="9" borderId="15" xfId="46" applyNumberFormat="1" applyFont="1" applyFill="1" applyBorder="1" applyAlignment="1">
      <alignment vertical="center"/>
    </xf>
    <xf numFmtId="0" fontId="4" fillId="0" borderId="11" xfId="1" applyFont="1" applyFill="1" applyBorder="1" applyAlignment="1">
      <alignment horizontal="center" wrapText="1"/>
    </xf>
    <xf numFmtId="4" fontId="4" fillId="0" borderId="12" xfId="45" applyNumberFormat="1" applyFont="1" applyFill="1" applyBorder="1" applyAlignment="1"/>
    <xf numFmtId="0" fontId="4" fillId="0" borderId="13" xfId="0" applyFont="1" applyFill="1" applyBorder="1" applyAlignment="1">
      <alignment horizontal="center" wrapText="1"/>
    </xf>
    <xf numFmtId="0" fontId="4" fillId="0" borderId="30" xfId="1" applyFont="1" applyFill="1" applyBorder="1" applyAlignment="1">
      <alignment horizontal="center" wrapText="1"/>
    </xf>
    <xf numFmtId="4" fontId="4" fillId="0" borderId="21" xfId="1" applyNumberFormat="1" applyFont="1" applyFill="1" applyBorder="1" applyAlignment="1">
      <alignment horizontal="right" wrapText="1"/>
    </xf>
    <xf numFmtId="4" fontId="4" fillId="0" borderId="31" xfId="45" applyNumberFormat="1" applyFont="1" applyFill="1" applyBorder="1" applyAlignment="1"/>
    <xf numFmtId="0" fontId="3" fillId="5" borderId="9" xfId="1" applyFont="1" applyFill="1" applyBorder="1" applyAlignment="1">
      <alignment vertical="center" wrapText="1"/>
    </xf>
    <xf numFmtId="4" fontId="3" fillId="5" borderId="9" xfId="1" applyNumberFormat="1" applyFont="1" applyFill="1" applyBorder="1" applyAlignment="1">
      <alignment vertical="center" wrapText="1"/>
    </xf>
    <xf numFmtId="0" fontId="3" fillId="43" borderId="5" xfId="0" applyFont="1" applyFill="1" applyBorder="1" applyAlignment="1">
      <alignment horizontal="center" wrapText="1"/>
    </xf>
    <xf numFmtId="4" fontId="3" fillId="43" borderId="7" xfId="0" applyNumberFormat="1" applyFont="1" applyFill="1" applyBorder="1" applyAlignment="1">
      <alignment horizontal="center" wrapText="1"/>
    </xf>
    <xf numFmtId="0" fontId="3" fillId="43" borderId="7" xfId="0" applyFont="1" applyFill="1" applyBorder="1" applyAlignment="1">
      <alignment horizontal="center" wrapText="1"/>
    </xf>
    <xf numFmtId="4" fontId="3" fillId="43" borderId="7" xfId="0" applyNumberFormat="1" applyFont="1" applyFill="1" applyBorder="1" applyAlignment="1">
      <alignment wrapText="1"/>
    </xf>
    <xf numFmtId="0" fontId="4" fillId="0" borderId="80" xfId="1" applyFont="1" applyFill="1" applyBorder="1" applyAlignment="1">
      <alignment horizontal="center" wrapText="1"/>
    </xf>
    <xf numFmtId="4" fontId="4" fillId="13" borderId="31" xfId="46" applyNumberFormat="1" applyFont="1" applyFill="1" applyBorder="1" applyAlignment="1"/>
    <xf numFmtId="0" fontId="3" fillId="5" borderId="0" xfId="1" applyFont="1" applyFill="1" applyBorder="1" applyAlignment="1">
      <alignment vertical="center" wrapText="1"/>
    </xf>
    <xf numFmtId="4" fontId="3" fillId="5" borderId="0" xfId="1" applyNumberFormat="1" applyFont="1" applyFill="1" applyBorder="1" applyAlignment="1">
      <alignment vertical="center" wrapText="1"/>
    </xf>
    <xf numFmtId="4" fontId="4" fillId="9" borderId="16" xfId="23" applyNumberFormat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vertical="center"/>
    </xf>
    <xf numFmtId="0" fontId="4" fillId="5" borderId="11" xfId="431" applyNumberFormat="1" applyFont="1" applyFill="1" applyBorder="1" applyAlignment="1">
      <alignment horizontal="center" vertical="center" wrapText="1"/>
    </xf>
    <xf numFmtId="4" fontId="4" fillId="5" borderId="42" xfId="431" applyNumberFormat="1" applyFont="1" applyFill="1" applyBorder="1" applyAlignment="1">
      <alignment horizontal="center" vertical="center" wrapText="1"/>
    </xf>
    <xf numFmtId="4" fontId="4" fillId="5" borderId="23" xfId="431" applyNumberFormat="1" applyFont="1" applyFill="1" applyBorder="1" applyAlignment="1">
      <alignment vertical="center"/>
    </xf>
    <xf numFmtId="4" fontId="4" fillId="5" borderId="23" xfId="431" applyNumberFormat="1" applyFont="1" applyFill="1" applyBorder="1" applyAlignment="1">
      <alignment horizontal="center" vertical="center"/>
    </xf>
    <xf numFmtId="10" fontId="4" fillId="5" borderId="42" xfId="36" applyNumberFormat="1" applyFont="1" applyFill="1" applyBorder="1" applyAlignment="1">
      <alignment horizontal="center" vertical="center"/>
    </xf>
    <xf numFmtId="4" fontId="4" fillId="5" borderId="42" xfId="431" applyNumberFormat="1" applyFont="1" applyFill="1" applyBorder="1" applyAlignment="1">
      <alignment vertical="center"/>
    </xf>
    <xf numFmtId="4" fontId="4" fillId="5" borderId="24" xfId="45" applyNumberFormat="1" applyFont="1" applyFill="1" applyBorder="1" applyAlignment="1">
      <alignment vertical="center"/>
    </xf>
    <xf numFmtId="0" fontId="4" fillId="0" borderId="0" xfId="431" applyFont="1" applyFill="1" applyAlignment="1">
      <alignment vertical="center"/>
    </xf>
    <xf numFmtId="0" fontId="3" fillId="6" borderId="22" xfId="431" applyNumberFormat="1" applyFont="1" applyFill="1" applyBorder="1" applyAlignment="1">
      <alignment vertical="center"/>
    </xf>
    <xf numFmtId="0" fontId="3" fillId="6" borderId="23" xfId="431" applyNumberFormat="1" applyFont="1" applyFill="1" applyBorder="1" applyAlignment="1">
      <alignment vertical="center"/>
    </xf>
    <xf numFmtId="0" fontId="3" fillId="6" borderId="24" xfId="431" applyNumberFormat="1" applyFont="1" applyFill="1" applyBorder="1" applyAlignment="1">
      <alignment vertical="center"/>
    </xf>
    <xf numFmtId="0" fontId="4" fillId="6" borderId="0" xfId="431" applyNumberFormat="1" applyFont="1" applyFill="1" applyBorder="1" applyAlignment="1">
      <alignment vertical="center"/>
    </xf>
    <xf numFmtId="4" fontId="4" fillId="0" borderId="0" xfId="431" applyNumberFormat="1" applyFont="1" applyFill="1" applyAlignment="1">
      <alignment vertical="center"/>
    </xf>
    <xf numFmtId="0" fontId="4" fillId="0" borderId="0" xfId="431" applyFont="1" applyAlignment="1">
      <alignment vertical="center"/>
    </xf>
    <xf numFmtId="4" fontId="4" fillId="0" borderId="0" xfId="431" applyNumberFormat="1" applyFont="1" applyAlignment="1">
      <alignment vertical="center"/>
    </xf>
    <xf numFmtId="3" fontId="4" fillId="0" borderId="0" xfId="431" applyNumberFormat="1" applyFont="1" applyFill="1" applyAlignment="1">
      <alignment vertical="center"/>
    </xf>
    <xf numFmtId="0" fontId="3" fillId="0" borderId="14" xfId="431" applyFont="1" applyFill="1" applyBorder="1" applyAlignment="1">
      <alignment vertical="center" wrapText="1"/>
    </xf>
    <xf numFmtId="0" fontId="4" fillId="0" borderId="0" xfId="431" applyFont="1" applyFill="1" applyBorder="1" applyAlignment="1">
      <alignment vertical="center"/>
    </xf>
    <xf numFmtId="0" fontId="3" fillId="0" borderId="16" xfId="431" applyFont="1" applyFill="1" applyBorder="1" applyAlignment="1">
      <alignment vertical="center"/>
    </xf>
    <xf numFmtId="0" fontId="3" fillId="0" borderId="16" xfId="431" applyNumberFormat="1" applyFont="1" applyBorder="1" applyAlignment="1">
      <alignment vertical="center"/>
    </xf>
    <xf numFmtId="0" fontId="3" fillId="0" borderId="16" xfId="431" applyNumberFormat="1" applyFont="1" applyBorder="1" applyAlignment="1">
      <alignment horizontal="center" vertical="center"/>
    </xf>
    <xf numFmtId="0" fontId="3" fillId="0" borderId="16" xfId="431" applyFont="1" applyFill="1" applyBorder="1" applyAlignment="1">
      <alignment horizontal="right" vertical="center" wrapText="1"/>
    </xf>
    <xf numFmtId="14" fontId="4" fillId="0" borderId="15" xfId="431" applyNumberFormat="1" applyFont="1" applyFill="1" applyBorder="1" applyAlignment="1">
      <alignment horizontal="right" vertical="center"/>
    </xf>
    <xf numFmtId="0" fontId="3" fillId="0" borderId="8" xfId="431" applyFont="1" applyFill="1" applyBorder="1" applyAlignment="1">
      <alignment vertical="center" wrapText="1"/>
    </xf>
    <xf numFmtId="0" fontId="4" fillId="0" borderId="9" xfId="431" applyFont="1" applyFill="1" applyBorder="1" applyAlignment="1">
      <alignment vertical="center"/>
    </xf>
    <xf numFmtId="0" fontId="3" fillId="0" borderId="9" xfId="431" applyNumberFormat="1" applyFont="1" applyBorder="1" applyAlignment="1">
      <alignment vertical="center" wrapText="1"/>
    </xf>
    <xf numFmtId="0" fontId="3" fillId="0" borderId="9" xfId="431" applyNumberFormat="1" applyFont="1" applyBorder="1" applyAlignment="1">
      <alignment vertical="center"/>
    </xf>
    <xf numFmtId="0" fontId="3" fillId="0" borderId="9" xfId="431" applyNumberFormat="1" applyFont="1" applyBorder="1" applyAlignment="1">
      <alignment horizontal="center" vertical="center"/>
    </xf>
    <xf numFmtId="0" fontId="3" fillId="0" borderId="9" xfId="431" applyFont="1" applyFill="1" applyBorder="1" applyAlignment="1">
      <alignment horizontal="right" vertical="center"/>
    </xf>
    <xf numFmtId="10" fontId="4" fillId="0" borderId="10" xfId="36" applyNumberFormat="1" applyFont="1" applyFill="1" applyBorder="1" applyAlignment="1">
      <alignment horizontal="right" vertical="center" wrapText="1"/>
    </xf>
    <xf numFmtId="0" fontId="3" fillId="6" borderId="81" xfId="1" applyNumberFormat="1" applyFont="1" applyFill="1" applyBorder="1" applyAlignment="1">
      <alignment horizontal="center" vertical="center" wrapText="1"/>
    </xf>
    <xf numFmtId="0" fontId="3" fillId="6" borderId="82" xfId="1" applyNumberFormat="1" applyFont="1" applyFill="1" applyBorder="1" applyAlignment="1">
      <alignment horizontal="center" vertical="center" wrapText="1"/>
    </xf>
    <xf numFmtId="4" fontId="3" fillId="6" borderId="82" xfId="1" applyNumberFormat="1" applyFont="1" applyFill="1" applyBorder="1" applyAlignment="1">
      <alignment horizontal="center" vertical="center" wrapText="1"/>
    </xf>
    <xf numFmtId="4" fontId="3" fillId="6" borderId="83" xfId="1" applyNumberFormat="1" applyFont="1" applyFill="1" applyBorder="1" applyAlignment="1">
      <alignment horizontal="center" vertical="center" wrapText="1"/>
    </xf>
    <xf numFmtId="0" fontId="3" fillId="5" borderId="32" xfId="431" applyFont="1" applyFill="1" applyBorder="1" applyAlignment="1">
      <alignment vertical="center" wrapText="1"/>
    </xf>
    <xf numFmtId="0" fontId="3" fillId="5" borderId="34" xfId="431" applyFont="1" applyFill="1" applyBorder="1" applyAlignment="1">
      <alignment vertical="center" wrapText="1"/>
    </xf>
    <xf numFmtId="0" fontId="3" fillId="5" borderId="33" xfId="431" applyFont="1" applyFill="1" applyBorder="1" applyAlignment="1">
      <alignment vertical="center" wrapText="1"/>
    </xf>
    <xf numFmtId="0" fontId="3" fillId="5" borderId="11" xfId="431" applyFont="1" applyFill="1" applyBorder="1" applyAlignment="1">
      <alignment vertical="center" wrapText="1"/>
    </xf>
    <xf numFmtId="0" fontId="3" fillId="5" borderId="13" xfId="431" applyFont="1" applyFill="1" applyBorder="1" applyAlignment="1">
      <alignment vertical="center" wrapText="1"/>
    </xf>
    <xf numFmtId="0" fontId="3" fillId="5" borderId="12" xfId="431" applyFont="1" applyFill="1" applyBorder="1" applyAlignment="1">
      <alignment vertical="center" wrapText="1"/>
    </xf>
    <xf numFmtId="0" fontId="3" fillId="5" borderId="30" xfId="431" applyFont="1" applyFill="1" applyBorder="1" applyAlignment="1">
      <alignment vertical="center" wrapText="1"/>
    </xf>
    <xf numFmtId="0" fontId="3" fillId="5" borderId="21" xfId="431" applyFont="1" applyFill="1" applyBorder="1" applyAlignment="1">
      <alignment vertical="center" wrapText="1"/>
    </xf>
    <xf numFmtId="0" fontId="3" fillId="5" borderId="31" xfId="431" applyFont="1" applyFill="1" applyBorder="1" applyAlignment="1">
      <alignment vertical="center" wrapText="1"/>
    </xf>
    <xf numFmtId="0" fontId="3" fillId="0" borderId="14" xfId="23" applyFont="1" applyFill="1" applyBorder="1" applyAlignment="1">
      <alignment vertical="center" wrapText="1"/>
    </xf>
    <xf numFmtId="0" fontId="3" fillId="0" borderId="16" xfId="23" applyFont="1" applyFill="1" applyBorder="1" applyAlignment="1">
      <alignment horizontal="right" vertical="center" wrapText="1"/>
    </xf>
    <xf numFmtId="14" fontId="4" fillId="0" borderId="15" xfId="23" applyNumberFormat="1" applyFont="1" applyFill="1" applyBorder="1" applyAlignment="1">
      <alignment horizontal="right" vertical="center"/>
    </xf>
    <xf numFmtId="0" fontId="3" fillId="0" borderId="18" xfId="23" applyFont="1" applyFill="1" applyBorder="1" applyAlignment="1">
      <alignment vertical="center" wrapText="1"/>
    </xf>
    <xf numFmtId="0" fontId="3" fillId="0" borderId="0" xfId="23" applyFont="1" applyFill="1" applyBorder="1" applyAlignment="1">
      <alignment horizontal="right" vertical="center"/>
    </xf>
    <xf numFmtId="10" fontId="4" fillId="0" borderId="19" xfId="36" applyNumberFormat="1" applyFont="1" applyFill="1" applyBorder="1" applyAlignment="1">
      <alignment horizontal="right" vertical="center" wrapText="1"/>
    </xf>
    <xf numFmtId="0" fontId="3" fillId="4" borderId="32" xfId="26" applyFont="1" applyFill="1" applyBorder="1" applyAlignment="1">
      <alignment horizontal="center" vertical="center"/>
    </xf>
    <xf numFmtId="0" fontId="3" fillId="4" borderId="33" xfId="23" applyFont="1" applyFill="1" applyBorder="1" applyAlignment="1">
      <alignment horizontal="center" vertical="center" wrapText="1"/>
    </xf>
    <xf numFmtId="0" fontId="3" fillId="0" borderId="11" xfId="23" applyFont="1" applyFill="1" applyBorder="1" applyAlignment="1">
      <alignment horizontal="center" vertical="center" wrapText="1"/>
    </xf>
    <xf numFmtId="167" fontId="4" fillId="0" borderId="31" xfId="50" applyFont="1" applyFill="1" applyBorder="1" applyAlignment="1">
      <alignment horizontal="left"/>
    </xf>
    <xf numFmtId="0" fontId="4" fillId="0" borderId="0" xfId="24" applyFont="1" applyBorder="1"/>
    <xf numFmtId="49" fontId="4" fillId="0" borderId="0" xfId="24" applyNumberFormat="1" applyFont="1" applyBorder="1" applyAlignment="1">
      <alignment horizontal="center"/>
    </xf>
    <xf numFmtId="10" fontId="3" fillId="10" borderId="34" xfId="36" applyNumberFormat="1" applyFont="1" applyFill="1" applyBorder="1" applyAlignment="1">
      <alignment horizontal="center" vertical="center"/>
    </xf>
    <xf numFmtId="0" fontId="4" fillId="0" borderId="0" xfId="23" applyFont="1" applyAlignment="1">
      <alignment horizontal="center" vertical="center"/>
    </xf>
    <xf numFmtId="0" fontId="4" fillId="0" borderId="0" xfId="23" applyFont="1" applyAlignment="1">
      <alignment vertical="center" wrapText="1"/>
    </xf>
    <xf numFmtId="4" fontId="4" fillId="0" borderId="0" xfId="23" applyNumberFormat="1" applyFont="1" applyAlignment="1">
      <alignment horizontal="center" vertical="center"/>
    </xf>
    <xf numFmtId="10" fontId="3" fillId="0" borderId="0" xfId="36" applyNumberFormat="1" applyFont="1" applyAlignment="1">
      <alignment vertical="center"/>
    </xf>
    <xf numFmtId="4" fontId="4" fillId="0" borderId="0" xfId="23" applyNumberFormat="1" applyFont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vertical="center"/>
    </xf>
    <xf numFmtId="0" fontId="4" fillId="0" borderId="0" xfId="23" applyFont="1" applyAlignment="1">
      <alignment vertical="center"/>
    </xf>
    <xf numFmtId="0" fontId="3" fillId="4" borderId="33" xfId="23" applyFont="1" applyFill="1" applyBorder="1" applyAlignment="1">
      <alignment horizontal="center" vertical="center"/>
    </xf>
    <xf numFmtId="167" fontId="4" fillId="0" borderId="0" xfId="50" applyFont="1" applyFill="1" applyBorder="1" applyAlignment="1">
      <alignment horizontal="center"/>
    </xf>
    <xf numFmtId="169" fontId="4" fillId="0" borderId="0" xfId="23" applyNumberFormat="1" applyFont="1" applyFill="1" applyBorder="1" applyAlignment="1">
      <alignment horizontal="right"/>
    </xf>
    <xf numFmtId="0" fontId="4" fillId="0" borderId="30" xfId="23" applyNumberFormat="1" applyFont="1" applyBorder="1" applyAlignment="1">
      <alignment horizontal="center"/>
    </xf>
    <xf numFmtId="2" fontId="4" fillId="0" borderId="21" xfId="23" applyNumberFormat="1" applyFont="1" applyFill="1" applyBorder="1" applyAlignment="1">
      <alignment horizontal="right"/>
    </xf>
    <xf numFmtId="0" fontId="3" fillId="4" borderId="71" xfId="23" applyFont="1" applyFill="1" applyBorder="1" applyAlignment="1">
      <alignment horizontal="center" vertical="center"/>
    </xf>
    <xf numFmtId="0" fontId="3" fillId="4" borderId="79" xfId="23" applyFont="1" applyFill="1" applyBorder="1" applyAlignment="1">
      <alignment horizontal="center" vertical="center"/>
    </xf>
    <xf numFmtId="2" fontId="4" fillId="13" borderId="21" xfId="0" applyNumberFormat="1" applyFont="1" applyFill="1" applyBorder="1" applyAlignment="1">
      <alignment horizontal="right"/>
    </xf>
    <xf numFmtId="49" fontId="4" fillId="0" borderId="0" xfId="0" applyNumberFormat="1" applyFont="1" applyBorder="1" applyAlignment="1">
      <alignment vertical="top"/>
    </xf>
    <xf numFmtId="49" fontId="3" fillId="10" borderId="32" xfId="0" applyNumberFormat="1" applyFont="1" applyFill="1" applyBorder="1" applyAlignment="1">
      <alignment horizontal="center" vertical="center"/>
    </xf>
    <xf numFmtId="0" fontId="3" fillId="0" borderId="0" xfId="23" applyFont="1" applyFill="1" applyBorder="1" applyAlignment="1">
      <alignment horizontal="right" vertical="center" wrapText="1"/>
    </xf>
    <xf numFmtId="14" fontId="4" fillId="0" borderId="19" xfId="23" applyNumberFormat="1" applyFont="1" applyFill="1" applyBorder="1" applyAlignment="1">
      <alignment horizontal="right" vertical="center"/>
    </xf>
    <xf numFmtId="0" fontId="3" fillId="5" borderId="13" xfId="33" applyFont="1" applyFill="1" applyBorder="1" applyAlignment="1">
      <alignment horizontal="center" vertical="center"/>
    </xf>
    <xf numFmtId="0" fontId="3" fillId="5" borderId="13" xfId="33" applyFont="1" applyFill="1" applyBorder="1" applyAlignment="1">
      <alignment horizontal="center" vertical="center" wrapText="1"/>
    </xf>
    <xf numFmtId="4" fontId="3" fillId="5" borderId="12" xfId="33" applyNumberFormat="1" applyFont="1" applyFill="1" applyBorder="1" applyAlignment="1">
      <alignment horizontal="center" vertical="center" wrapText="1"/>
    </xf>
    <xf numFmtId="4" fontId="4" fillId="0" borderId="31" xfId="23" applyNumberFormat="1" applyFont="1" applyBorder="1" applyAlignment="1">
      <alignment horizontal="right"/>
    </xf>
    <xf numFmtId="0" fontId="4" fillId="0" borderId="0" xfId="23" applyFont="1"/>
    <xf numFmtId="49" fontId="4" fillId="5" borderId="0" xfId="0" applyNumberFormat="1" applyFont="1" applyFill="1" applyBorder="1" applyAlignment="1">
      <alignment vertical="top"/>
    </xf>
    <xf numFmtId="49" fontId="3" fillId="0" borderId="0" xfId="23" applyNumberFormat="1" applyFont="1" applyFill="1" applyBorder="1" applyAlignment="1">
      <alignment vertical="center" wrapText="1"/>
    </xf>
    <xf numFmtId="0" fontId="4" fillId="0" borderId="0" xfId="23" applyFont="1" applyFill="1" applyBorder="1" applyAlignment="1">
      <alignment vertical="center" wrapText="1"/>
    </xf>
    <xf numFmtId="49" fontId="4" fillId="0" borderId="0" xfId="0" applyNumberFormat="1" applyFont="1" applyBorder="1" applyAlignment="1">
      <alignment vertical="top" wrapText="1"/>
    </xf>
    <xf numFmtId="49" fontId="4" fillId="5" borderId="0" xfId="0" applyNumberFormat="1" applyFont="1" applyFill="1" applyBorder="1" applyAlignment="1">
      <alignment vertical="top" wrapText="1"/>
    </xf>
    <xf numFmtId="167" fontId="3" fillId="5" borderId="0" xfId="51" applyFont="1" applyFill="1" applyBorder="1" applyAlignment="1">
      <alignment horizontal="right" vertical="center"/>
    </xf>
    <xf numFmtId="168" fontId="3" fillId="5" borderId="0" xfId="9" applyFont="1" applyFill="1" applyBorder="1" applyAlignment="1">
      <alignment horizontal="right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3" fillId="10" borderId="32" xfId="127" applyFont="1" applyFill="1" applyBorder="1" applyAlignment="1">
      <alignment horizontal="center" vertical="center"/>
    </xf>
    <xf numFmtId="4" fontId="3" fillId="10" borderId="34" xfId="127" applyNumberFormat="1" applyFont="1" applyFill="1" applyBorder="1" applyAlignment="1">
      <alignment horizontal="center" vertical="center"/>
    </xf>
    <xf numFmtId="10" fontId="3" fillId="10" borderId="34" xfId="127" applyNumberFormat="1" applyFont="1" applyFill="1" applyBorder="1" applyAlignment="1">
      <alignment horizontal="center" vertical="center"/>
    </xf>
    <xf numFmtId="4" fontId="3" fillId="10" borderId="33" xfId="127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/>
    <xf numFmtId="0" fontId="4" fillId="10" borderId="32" xfId="0" applyFont="1" applyFill="1" applyBorder="1" applyAlignment="1">
      <alignment horizontal="center" vertical="center"/>
    </xf>
    <xf numFmtId="0" fontId="4" fillId="10" borderId="34" xfId="0" applyFont="1" applyFill="1" applyBorder="1" applyAlignment="1">
      <alignment horizontal="center" vertical="center" wrapText="1"/>
    </xf>
    <xf numFmtId="4" fontId="4" fillId="10" borderId="34" xfId="0" applyNumberFormat="1" applyFont="1" applyFill="1" applyBorder="1" applyAlignment="1">
      <alignment horizontal="center" vertical="center"/>
    </xf>
    <xf numFmtId="0" fontId="4" fillId="0" borderId="37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4" fontId="3" fillId="0" borderId="37" xfId="0" applyNumberFormat="1" applyFont="1" applyFill="1" applyBorder="1" applyAlignment="1">
      <alignment vertical="center" wrapText="1"/>
    </xf>
    <xf numFmtId="4" fontId="4" fillId="0" borderId="37" xfId="0" applyNumberFormat="1" applyFont="1" applyFill="1" applyBorder="1" applyAlignment="1">
      <alignment horizontal="center" vertical="center"/>
    </xf>
    <xf numFmtId="4" fontId="4" fillId="0" borderId="37" xfId="0" applyNumberFormat="1" applyFont="1" applyFill="1" applyBorder="1" applyAlignment="1">
      <alignment vertical="center"/>
    </xf>
    <xf numFmtId="0" fontId="3" fillId="10" borderId="34" xfId="127" applyFont="1" applyFill="1" applyBorder="1" applyAlignment="1">
      <alignment horizontal="center" vertical="center"/>
    </xf>
    <xf numFmtId="0" fontId="3" fillId="10" borderId="30" xfId="0" applyFont="1" applyFill="1" applyBorder="1" applyAlignment="1">
      <alignment horizontal="center" vertical="center"/>
    </xf>
    <xf numFmtId="0" fontId="3" fillId="10" borderId="31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left" vertical="top" wrapText="1"/>
    </xf>
    <xf numFmtId="10" fontId="3" fillId="10" borderId="33" xfId="36" applyNumberFormat="1" applyFont="1" applyFill="1" applyBorder="1" applyAlignment="1">
      <alignment horizontal="center" vertical="center"/>
    </xf>
    <xf numFmtId="0" fontId="93" fillId="10" borderId="34" xfId="127" applyFont="1" applyFill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vertical="top" wrapText="1"/>
    </xf>
    <xf numFmtId="167" fontId="3" fillId="11" borderId="84" xfId="50" applyFont="1" applyFill="1" applyBorder="1" applyAlignment="1">
      <alignment horizontal="right" vertical="center"/>
    </xf>
    <xf numFmtId="168" fontId="3" fillId="11" borderId="85" xfId="8" applyFont="1" applyFill="1" applyBorder="1" applyAlignment="1">
      <alignment horizontal="right" vertical="center"/>
    </xf>
    <xf numFmtId="0" fontId="3" fillId="5" borderId="8" xfId="1" applyFont="1" applyFill="1" applyBorder="1" applyAlignment="1">
      <alignment vertical="center" wrapText="1"/>
    </xf>
    <xf numFmtId="0" fontId="3" fillId="5" borderId="10" xfId="1" applyFont="1" applyFill="1" applyBorder="1" applyAlignment="1">
      <alignment vertical="center" wrapText="1"/>
    </xf>
    <xf numFmtId="167" fontId="3" fillId="11" borderId="84" xfId="637" applyFont="1" applyFill="1" applyBorder="1" applyAlignment="1">
      <alignment horizontal="right" vertical="center"/>
    </xf>
    <xf numFmtId="0" fontId="4" fillId="0" borderId="30" xfId="636" applyNumberFormat="1" applyFont="1" applyBorder="1" applyAlignment="1">
      <alignment horizontal="center"/>
    </xf>
    <xf numFmtId="0" fontId="4" fillId="0" borderId="0" xfId="636" applyFont="1" applyFill="1" applyBorder="1" applyAlignment="1">
      <alignment vertical="center" wrapText="1"/>
    </xf>
    <xf numFmtId="167" fontId="3" fillId="5" borderId="0" xfId="637" applyFont="1" applyFill="1" applyBorder="1" applyAlignment="1">
      <alignment horizontal="right" vertical="center"/>
    </xf>
    <xf numFmtId="168" fontId="3" fillId="5" borderId="0" xfId="638" applyFont="1" applyFill="1" applyBorder="1" applyAlignment="1">
      <alignment horizontal="right" vertical="center"/>
    </xf>
    <xf numFmtId="167" fontId="3" fillId="5" borderId="0" xfId="643" applyFont="1" applyFill="1" applyBorder="1" applyAlignment="1">
      <alignment horizontal="right" vertical="center"/>
    </xf>
    <xf numFmtId="168" fontId="3" fillId="5" borderId="0" xfId="644" applyFont="1" applyFill="1" applyBorder="1" applyAlignment="1">
      <alignment horizontal="right" vertical="center"/>
    </xf>
    <xf numFmtId="49" fontId="3" fillId="0" borderId="0" xfId="640" applyNumberFormat="1" applyFont="1" applyFill="1" applyBorder="1" applyAlignment="1">
      <alignment vertical="center" wrapText="1"/>
    </xf>
    <xf numFmtId="0" fontId="4" fillId="0" borderId="0" xfId="640" applyFont="1" applyFill="1" applyBorder="1" applyAlignment="1">
      <alignment vertical="center" wrapText="1"/>
    </xf>
    <xf numFmtId="0" fontId="3" fillId="10" borderId="34" xfId="409" applyFont="1" applyFill="1" applyBorder="1" applyAlignment="1" applyProtection="1">
      <alignment horizontal="center" vertical="center" wrapText="1"/>
    </xf>
    <xf numFmtId="49" fontId="4" fillId="5" borderId="0" xfId="636" applyNumberFormat="1" applyFont="1" applyFill="1" applyBorder="1" applyAlignment="1">
      <alignment horizontal="left" vertical="top" wrapText="1"/>
    </xf>
    <xf numFmtId="0" fontId="4" fillId="5" borderId="0" xfId="0" applyFont="1" applyFill="1" applyAlignment="1">
      <alignment vertical="center"/>
    </xf>
    <xf numFmtId="10" fontId="3" fillId="10" borderId="33" xfId="645" applyNumberFormat="1" applyFont="1" applyFill="1" applyBorder="1" applyAlignment="1">
      <alignment horizontal="center" vertical="center"/>
    </xf>
    <xf numFmtId="168" fontId="3" fillId="11" borderId="85" xfId="638" applyFont="1" applyFill="1" applyBorder="1" applyAlignment="1">
      <alignment horizontal="right" vertical="center"/>
    </xf>
    <xf numFmtId="4" fontId="3" fillId="4" borderId="33" xfId="640" applyNumberFormat="1" applyFont="1" applyFill="1" applyBorder="1" applyAlignment="1">
      <alignment horizontal="center" vertical="center" wrapText="1"/>
    </xf>
    <xf numFmtId="10" fontId="3" fillId="10" borderId="34" xfId="639" applyNumberFormat="1" applyFont="1" applyFill="1" applyBorder="1" applyAlignment="1">
      <alignment horizontal="center" vertical="center"/>
    </xf>
    <xf numFmtId="10" fontId="3" fillId="0" borderId="13" xfId="639" applyNumberFormat="1" applyFont="1" applyBorder="1" applyAlignment="1">
      <alignment horizontal="center" vertical="center"/>
    </xf>
    <xf numFmtId="0" fontId="4" fillId="0" borderId="30" xfId="0" applyNumberFormat="1" applyFont="1" applyFill="1" applyBorder="1" applyAlignment="1">
      <alignment horizontal="center"/>
    </xf>
    <xf numFmtId="49" fontId="4" fillId="0" borderId="0" xfId="0" applyNumberFormat="1" applyFont="1" applyBorder="1" applyAlignment="1">
      <alignment horizontal="left" vertical="top" wrapText="1"/>
    </xf>
    <xf numFmtId="49" fontId="4" fillId="5" borderId="0" xfId="0" applyNumberFormat="1" applyFont="1" applyFill="1" applyBorder="1" applyAlignment="1">
      <alignment horizontal="left" vertical="top" wrapText="1"/>
    </xf>
    <xf numFmtId="0" fontId="4" fillId="0" borderId="0" xfId="23" applyNumberFormat="1" applyFont="1" applyBorder="1" applyAlignment="1">
      <alignment vertical="center"/>
    </xf>
    <xf numFmtId="0" fontId="3" fillId="0" borderId="0" xfId="23" applyFont="1" applyAlignment="1">
      <alignment vertical="center"/>
    </xf>
    <xf numFmtId="0" fontId="3" fillId="7" borderId="0" xfId="23" applyFont="1" applyFill="1" applyAlignment="1">
      <alignment vertical="center"/>
    </xf>
    <xf numFmtId="0" fontId="5" fillId="0" borderId="0" xfId="23" applyFont="1" applyAlignment="1">
      <alignment horizontal="center" vertical="center"/>
    </xf>
    <xf numFmtId="0" fontId="5" fillId="0" borderId="0" xfId="23" applyFont="1" applyAlignment="1">
      <alignment vertical="center" wrapText="1"/>
    </xf>
    <xf numFmtId="4" fontId="5" fillId="0" borderId="0" xfId="23" applyNumberFormat="1" applyFont="1" applyAlignment="1">
      <alignment horizontal="center" vertical="center"/>
    </xf>
    <xf numFmtId="4" fontId="5" fillId="0" borderId="0" xfId="23" applyNumberFormat="1" applyFont="1" applyAlignment="1">
      <alignment vertical="center"/>
    </xf>
    <xf numFmtId="0" fontId="2" fillId="0" borderId="0" xfId="0" applyFont="1"/>
    <xf numFmtId="167" fontId="3" fillId="11" borderId="84" xfId="52" applyFont="1" applyFill="1" applyBorder="1" applyAlignment="1">
      <alignment horizontal="right" vertical="center"/>
    </xf>
    <xf numFmtId="168" fontId="3" fillId="11" borderId="85" xfId="10" applyFont="1" applyFill="1" applyBorder="1" applyAlignment="1">
      <alignment horizontal="right" vertical="center"/>
    </xf>
    <xf numFmtId="0" fontId="4" fillId="0" borderId="0" xfId="23" applyFont="1" applyBorder="1" applyAlignment="1">
      <alignment vertical="center"/>
    </xf>
    <xf numFmtId="0" fontId="4" fillId="0" borderId="0" xfId="23" applyFont="1" applyFill="1" applyAlignment="1">
      <alignment vertical="center"/>
    </xf>
    <xf numFmtId="0" fontId="4" fillId="7" borderId="0" xfId="23" applyFont="1" applyFill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640" applyNumberFormat="1" applyFont="1" applyAlignment="1">
      <alignment horizontal="center" vertical="center"/>
    </xf>
    <xf numFmtId="0" fontId="7" fillId="0" borderId="16" xfId="1" applyFont="1" applyFill="1" applyBorder="1" applyAlignment="1">
      <alignment vertical="center"/>
    </xf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49" fontId="4" fillId="0" borderId="0" xfId="640" applyNumberFormat="1" applyFont="1" applyBorder="1" applyAlignment="1"/>
    <xf numFmtId="0" fontId="5" fillId="0" borderId="0" xfId="640" applyBorder="1"/>
    <xf numFmtId="0" fontId="5" fillId="0" borderId="0" xfId="640"/>
    <xf numFmtId="0" fontId="33" fillId="12" borderId="0" xfId="640" applyFont="1" applyFill="1"/>
    <xf numFmtId="167" fontId="3" fillId="0" borderId="0" xfId="641" applyFont="1" applyFill="1" applyBorder="1" applyAlignment="1">
      <alignment horizontal="right" vertical="center"/>
    </xf>
    <xf numFmtId="168" fontId="3" fillId="0" borderId="0" xfId="642" applyFont="1" applyFill="1" applyBorder="1" applyAlignment="1">
      <alignment horizontal="right" vertical="center"/>
    </xf>
    <xf numFmtId="0" fontId="4" fillId="0" borderId="0" xfId="640" applyFont="1" applyFill="1" applyAlignment="1">
      <alignment vertical="center"/>
    </xf>
    <xf numFmtId="0" fontId="5" fillId="0" borderId="0" xfId="640" applyFont="1" applyAlignment="1">
      <alignment vertical="center"/>
    </xf>
    <xf numFmtId="49" fontId="18" fillId="5" borderId="0" xfId="640" applyNumberFormat="1" applyFont="1" applyFill="1" applyBorder="1" applyAlignment="1">
      <alignment horizontal="center" wrapText="1"/>
    </xf>
    <xf numFmtId="0" fontId="31" fillId="0" borderId="0" xfId="640" applyFont="1" applyBorder="1" applyAlignment="1">
      <alignment vertical="center" wrapText="1"/>
    </xf>
    <xf numFmtId="168" fontId="18" fillId="5" borderId="0" xfId="644" applyFont="1" applyFill="1" applyBorder="1" applyAlignment="1">
      <alignment horizontal="right"/>
    </xf>
    <xf numFmtId="168" fontId="18" fillId="5" borderId="0" xfId="784" applyFont="1" applyFill="1" applyBorder="1" applyAlignment="1">
      <alignment horizontal="right" wrapText="1"/>
    </xf>
    <xf numFmtId="165" fontId="18" fillId="5" borderId="0" xfId="644" applyNumberFormat="1" applyFont="1" applyFill="1" applyBorder="1" applyAlignment="1">
      <alignment horizontal="right"/>
    </xf>
    <xf numFmtId="0" fontId="4" fillId="0" borderId="0" xfId="640" applyNumberFormat="1" applyFont="1" applyBorder="1" applyAlignment="1">
      <alignment vertical="center"/>
    </xf>
    <xf numFmtId="0" fontId="11" fillId="3" borderId="5" xfId="640" applyFont="1" applyFill="1" applyBorder="1" applyAlignment="1">
      <alignment horizontal="center" vertical="center"/>
    </xf>
    <xf numFmtId="0" fontId="11" fillId="3" borderId="7" xfId="640" applyFont="1" applyFill="1" applyBorder="1" applyAlignment="1">
      <alignment vertical="center" wrapText="1"/>
    </xf>
    <xf numFmtId="0" fontId="11" fillId="3" borderId="7" xfId="640" applyFont="1" applyFill="1" applyBorder="1" applyAlignment="1">
      <alignment horizontal="center" vertical="center"/>
    </xf>
    <xf numFmtId="4" fontId="11" fillId="3" borderId="7" xfId="640" applyNumberFormat="1" applyFont="1" applyFill="1" applyBorder="1" applyAlignment="1">
      <alignment vertical="center"/>
    </xf>
    <xf numFmtId="4" fontId="11" fillId="3" borderId="6" xfId="640" applyNumberFormat="1" applyFont="1" applyFill="1" applyBorder="1" applyAlignment="1">
      <alignment vertical="center"/>
    </xf>
    <xf numFmtId="0" fontId="11" fillId="0" borderId="0" xfId="640" applyNumberFormat="1" applyFont="1" applyBorder="1" applyAlignment="1">
      <alignment vertical="center"/>
    </xf>
    <xf numFmtId="0" fontId="29" fillId="0" borderId="0" xfId="640" applyNumberFormat="1" applyFont="1" applyBorder="1" applyAlignment="1">
      <alignment vertical="center"/>
    </xf>
    <xf numFmtId="0" fontId="5" fillId="0" borderId="17" xfId="640" applyNumberFormat="1" applyFont="1" applyBorder="1" applyAlignment="1">
      <alignment vertical="center"/>
    </xf>
    <xf numFmtId="0" fontId="16" fillId="0" borderId="1" xfId="640" applyNumberFormat="1" applyFont="1" applyFill="1" applyBorder="1" applyAlignment="1">
      <alignment horizontal="center" vertical="center" wrapText="1"/>
    </xf>
    <xf numFmtId="0" fontId="5" fillId="0" borderId="0" xfId="640" applyNumberFormat="1" applyFont="1" applyBorder="1" applyAlignment="1">
      <alignment vertical="center"/>
    </xf>
    <xf numFmtId="0" fontId="5" fillId="0" borderId="66" xfId="640" applyNumberFormat="1" applyFont="1" applyBorder="1" applyAlignment="1">
      <alignment vertical="center"/>
    </xf>
    <xf numFmtId="0" fontId="5" fillId="0" borderId="1" xfId="0" applyNumberFormat="1" applyFont="1" applyBorder="1" applyAlignment="1">
      <alignment horizontal="center" vertical="center" wrapText="1"/>
    </xf>
    <xf numFmtId="10" fontId="12" fillId="0" borderId="1" xfId="645" applyNumberFormat="1" applyFont="1" applyFill="1" applyBorder="1" applyAlignment="1">
      <alignment horizontal="center" vertical="center" wrapText="1"/>
    </xf>
    <xf numFmtId="0" fontId="13" fillId="0" borderId="0" xfId="640" applyNumberFormat="1" applyFont="1" applyBorder="1" applyAlignment="1">
      <alignment vertical="center"/>
    </xf>
    <xf numFmtId="0" fontId="5" fillId="0" borderId="0" xfId="640" applyNumberFormat="1" applyFont="1" applyFill="1" applyBorder="1" applyAlignment="1">
      <alignment vertical="center"/>
    </xf>
    <xf numFmtId="0" fontId="3" fillId="0" borderId="14" xfId="640" applyFont="1" applyFill="1" applyBorder="1" applyAlignment="1">
      <alignment vertical="center" wrapText="1"/>
    </xf>
    <xf numFmtId="0" fontId="4" fillId="0" borderId="16" xfId="640" applyFont="1" applyFill="1" applyBorder="1" applyAlignment="1">
      <alignment vertical="center"/>
    </xf>
    <xf numFmtId="0" fontId="3" fillId="0" borderId="16" xfId="640" applyNumberFormat="1" applyFont="1" applyBorder="1" applyAlignment="1">
      <alignment vertical="center"/>
    </xf>
    <xf numFmtId="0" fontId="3" fillId="0" borderId="16" xfId="640" applyNumberFormat="1" applyFont="1" applyBorder="1" applyAlignment="1">
      <alignment horizontal="center" vertical="center"/>
    </xf>
    <xf numFmtId="0" fontId="3" fillId="0" borderId="16" xfId="640" applyFont="1" applyFill="1" applyBorder="1" applyAlignment="1">
      <alignment horizontal="right" vertical="center" wrapText="1"/>
    </xf>
    <xf numFmtId="14" fontId="4" fillId="0" borderId="15" xfId="640" applyNumberFormat="1" applyFont="1" applyFill="1" applyBorder="1" applyAlignment="1">
      <alignment horizontal="right" vertical="center"/>
    </xf>
    <xf numFmtId="0" fontId="5" fillId="0" borderId="0" xfId="640" applyFont="1" applyFill="1" applyAlignment="1">
      <alignment vertical="center"/>
    </xf>
    <xf numFmtId="0" fontId="3" fillId="0" borderId="8" xfId="640" applyFont="1" applyFill="1" applyBorder="1" applyAlignment="1">
      <alignment vertical="center" wrapText="1"/>
    </xf>
    <xf numFmtId="0" fontId="4" fillId="0" borderId="9" xfId="640" applyFont="1" applyFill="1" applyBorder="1" applyAlignment="1">
      <alignment vertical="center"/>
    </xf>
    <xf numFmtId="0" fontId="3" fillId="0" borderId="9" xfId="640" applyNumberFormat="1" applyFont="1" applyBorder="1" applyAlignment="1">
      <alignment vertical="center"/>
    </xf>
    <xf numFmtId="0" fontId="3" fillId="0" borderId="9" xfId="640" applyNumberFormat="1" applyFont="1" applyBorder="1" applyAlignment="1">
      <alignment horizontal="center" vertical="center"/>
    </xf>
    <xf numFmtId="0" fontId="3" fillId="0" borderId="9" xfId="640" applyFont="1" applyFill="1" applyBorder="1" applyAlignment="1">
      <alignment horizontal="right" vertical="center"/>
    </xf>
    <xf numFmtId="10" fontId="4" fillId="0" borderId="10" xfId="645" applyNumberFormat="1" applyFont="1" applyFill="1" applyBorder="1" applyAlignment="1">
      <alignment horizontal="right" vertical="center" wrapText="1"/>
    </xf>
    <xf numFmtId="0" fontId="11" fillId="0" borderId="0" xfId="640" applyFont="1" applyFill="1" applyAlignment="1">
      <alignment vertical="center"/>
    </xf>
    <xf numFmtId="0" fontId="11" fillId="7" borderId="8" xfId="640" applyFont="1" applyFill="1" applyBorder="1" applyAlignment="1">
      <alignment horizontal="center" vertical="center"/>
    </xf>
    <xf numFmtId="0" fontId="11" fillId="7" borderId="9" xfId="640" applyFont="1" applyFill="1" applyBorder="1" applyAlignment="1">
      <alignment vertical="center" wrapText="1"/>
    </xf>
    <xf numFmtId="0" fontId="11" fillId="7" borderId="9" xfId="640" applyFont="1" applyFill="1" applyBorder="1" applyAlignment="1">
      <alignment horizontal="center" vertical="center"/>
    </xf>
    <xf numFmtId="4" fontId="11" fillId="7" borderId="9" xfId="640" applyNumberFormat="1" applyFont="1" applyFill="1" applyBorder="1" applyAlignment="1">
      <alignment vertical="center"/>
    </xf>
    <xf numFmtId="4" fontId="11" fillId="7" borderId="10" xfId="640" applyNumberFormat="1" applyFont="1" applyFill="1" applyBorder="1" applyAlignment="1">
      <alignment vertical="center"/>
    </xf>
    <xf numFmtId="0" fontId="11" fillId="7" borderId="5" xfId="640" applyFont="1" applyFill="1" applyBorder="1" applyAlignment="1">
      <alignment horizontal="center" vertical="center"/>
    </xf>
    <xf numFmtId="0" fontId="11" fillId="7" borderId="7" xfId="640" applyFont="1" applyFill="1" applyBorder="1" applyAlignment="1">
      <alignment vertical="center" wrapText="1"/>
    </xf>
    <xf numFmtId="0" fontId="11" fillId="7" borderId="7" xfId="640" applyFont="1" applyFill="1" applyBorder="1" applyAlignment="1">
      <alignment horizontal="center" vertical="center"/>
    </xf>
    <xf numFmtId="4" fontId="11" fillId="7" borderId="7" xfId="640" applyNumberFormat="1" applyFont="1" applyFill="1" applyBorder="1" applyAlignment="1">
      <alignment vertical="center"/>
    </xf>
    <xf numFmtId="4" fontId="11" fillId="7" borderId="6" xfId="640" applyNumberFormat="1" applyFont="1" applyFill="1" applyBorder="1" applyAlignment="1">
      <alignment vertical="center"/>
    </xf>
    <xf numFmtId="0" fontId="5" fillId="5" borderId="0" xfId="640" applyFill="1" applyBorder="1" applyAlignment="1">
      <alignment vertical="center" wrapText="1"/>
    </xf>
    <xf numFmtId="0" fontId="3" fillId="4" borderId="78" xfId="23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5" fillId="5" borderId="0" xfId="1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center"/>
    </xf>
    <xf numFmtId="0" fontId="5" fillId="0" borderId="1" xfId="1" applyNumberFormat="1" applyFont="1" applyBorder="1" applyAlignment="1">
      <alignment horizontal="center" vertical="center" wrapText="1"/>
    </xf>
    <xf numFmtId="10" fontId="12" fillId="0" borderId="5" xfId="1" applyNumberFormat="1" applyFont="1" applyFill="1" applyBorder="1" applyAlignment="1">
      <alignment horizontal="center" vertical="center"/>
    </xf>
    <xf numFmtId="0" fontId="18" fillId="0" borderId="14" xfId="1" applyFont="1" applyFill="1" applyBorder="1" applyAlignment="1">
      <alignment vertical="center" wrapText="1"/>
    </xf>
    <xf numFmtId="0" fontId="5" fillId="0" borderId="16" xfId="1" applyFont="1" applyFill="1" applyBorder="1" applyAlignment="1">
      <alignment vertical="center"/>
    </xf>
    <xf numFmtId="0" fontId="5" fillId="0" borderId="16" xfId="1" applyFont="1" applyFill="1" applyBorder="1" applyAlignment="1">
      <alignment vertical="center" wrapText="1"/>
    </xf>
    <xf numFmtId="166" fontId="18" fillId="0" borderId="16" xfId="839" applyFont="1" applyFill="1" applyBorder="1" applyAlignment="1">
      <alignment horizontal="right" vertical="center" wrapText="1"/>
    </xf>
    <xf numFmtId="14" fontId="5" fillId="0" borderId="15" xfId="839" applyNumberFormat="1" applyFont="1" applyFill="1" applyBorder="1" applyAlignment="1">
      <alignment vertical="center" wrapText="1"/>
    </xf>
    <xf numFmtId="14" fontId="5" fillId="5" borderId="0" xfId="1" applyNumberFormat="1" applyFont="1" applyFill="1" applyBorder="1" applyAlignment="1">
      <alignment horizontal="right" vertical="center"/>
    </xf>
    <xf numFmtId="0" fontId="18" fillId="0" borderId="8" xfId="1" applyFont="1" applyFill="1" applyBorder="1" applyAlignment="1">
      <alignment vertical="center" wrapText="1"/>
    </xf>
    <xf numFmtId="0" fontId="5" fillId="0" borderId="9" xfId="1" applyFont="1" applyFill="1" applyBorder="1" applyAlignment="1">
      <alignment vertical="center"/>
    </xf>
    <xf numFmtId="166" fontId="18" fillId="0" borderId="9" xfId="839" applyFont="1" applyFill="1" applyBorder="1" applyAlignment="1">
      <alignment horizontal="right" vertical="center"/>
    </xf>
    <xf numFmtId="10" fontId="18" fillId="0" borderId="10" xfId="924" applyNumberFormat="1" applyFont="1" applyFill="1" applyBorder="1" applyAlignment="1">
      <alignment vertical="center"/>
    </xf>
    <xf numFmtId="10" fontId="5" fillId="5" borderId="0" xfId="645" applyNumberFormat="1" applyFont="1" applyFill="1" applyBorder="1" applyAlignment="1">
      <alignment horizontal="right" vertical="center" wrapText="1"/>
    </xf>
    <xf numFmtId="0" fontId="96" fillId="0" borderId="88" xfId="0" applyFont="1" applyBorder="1" applyAlignment="1">
      <alignment horizontal="left" vertical="center"/>
    </xf>
    <xf numFmtId="10" fontId="96" fillId="0" borderId="88" xfId="924" applyNumberFormat="1" applyFont="1" applyBorder="1" applyAlignment="1">
      <alignment horizontal="center" vertical="center" wrapText="1"/>
    </xf>
    <xf numFmtId="0" fontId="96" fillId="49" borderId="88" xfId="0" applyFont="1" applyFill="1" applyBorder="1" applyAlignment="1">
      <alignment horizontal="left" vertical="center" wrapText="1"/>
    </xf>
    <xf numFmtId="10" fontId="96" fillId="49" borderId="88" xfId="924" applyNumberFormat="1" applyFont="1" applyFill="1" applyBorder="1" applyAlignment="1">
      <alignment horizontal="center" vertical="center" wrapText="1"/>
    </xf>
    <xf numFmtId="0" fontId="96" fillId="0" borderId="88" xfId="0" applyFont="1" applyBorder="1" applyAlignment="1">
      <alignment horizontal="left" vertical="center" wrapText="1"/>
    </xf>
    <xf numFmtId="0" fontId="96" fillId="49" borderId="88" xfId="0" applyFont="1" applyFill="1" applyBorder="1" applyAlignment="1">
      <alignment horizontal="left" vertical="center"/>
    </xf>
    <xf numFmtId="10" fontId="96" fillId="0" borderId="88" xfId="924" applyNumberFormat="1" applyFont="1" applyBorder="1" applyAlignment="1">
      <alignment horizontal="center" vertical="center"/>
    </xf>
    <xf numFmtId="10" fontId="96" fillId="49" borderId="88" xfId="924" applyNumberFormat="1" applyFont="1" applyFill="1" applyBorder="1" applyAlignment="1">
      <alignment horizontal="center" vertical="center"/>
    </xf>
    <xf numFmtId="0" fontId="100" fillId="49" borderId="88" xfId="0" applyFont="1" applyFill="1" applyBorder="1" applyAlignment="1">
      <alignment horizontal="center" vertical="center" wrapText="1"/>
    </xf>
    <xf numFmtId="10" fontId="100" fillId="49" borderId="88" xfId="924" applyNumberFormat="1" applyFont="1" applyFill="1" applyBorder="1" applyAlignment="1">
      <alignment horizontal="center" vertical="center" wrapText="1"/>
    </xf>
    <xf numFmtId="10" fontId="100" fillId="0" borderId="88" xfId="924" applyNumberFormat="1" applyFont="1" applyBorder="1" applyAlignment="1">
      <alignment horizontal="center" vertical="center" wrapText="1"/>
    </xf>
    <xf numFmtId="167" fontId="3" fillId="14" borderId="8" xfId="637" applyFont="1" applyFill="1" applyBorder="1" applyAlignment="1">
      <alignment horizontal="right" vertical="center"/>
    </xf>
    <xf numFmtId="0" fontId="3" fillId="4" borderId="32" xfId="635" applyFont="1" applyFill="1" applyBorder="1" applyAlignment="1">
      <alignment horizontal="center" vertical="center"/>
    </xf>
    <xf numFmtId="167" fontId="4" fillId="0" borderId="31" xfId="641" applyFont="1" applyFill="1" applyBorder="1" applyAlignment="1">
      <alignment horizontal="left"/>
    </xf>
    <xf numFmtId="0" fontId="4" fillId="0" borderId="0" xfId="640" applyFont="1" applyAlignment="1">
      <alignment vertical="center" wrapText="1"/>
    </xf>
    <xf numFmtId="10" fontId="3" fillId="0" borderId="0" xfId="645" applyNumberFormat="1" applyFont="1" applyAlignment="1">
      <alignment vertical="center"/>
    </xf>
    <xf numFmtId="4" fontId="4" fillId="0" borderId="0" xfId="640" applyNumberFormat="1" applyFont="1" applyAlignment="1">
      <alignment vertical="center"/>
    </xf>
    <xf numFmtId="167" fontId="4" fillId="0" borderId="0" xfId="641" applyFont="1" applyFill="1" applyBorder="1" applyAlignment="1">
      <alignment horizontal="center"/>
    </xf>
    <xf numFmtId="169" fontId="4" fillId="0" borderId="0" xfId="640" applyNumberFormat="1" applyFont="1" applyFill="1" applyBorder="1" applyAlignment="1">
      <alignment horizontal="right"/>
    </xf>
    <xf numFmtId="49" fontId="4" fillId="5" borderId="0" xfId="0" applyNumberFormat="1" applyFont="1" applyFill="1" applyBorder="1" applyAlignment="1">
      <alignment horizontal="left" vertical="top" wrapText="1"/>
    </xf>
    <xf numFmtId="0" fontId="3" fillId="0" borderId="43" xfId="640" applyFont="1" applyFill="1" applyBorder="1" applyAlignment="1">
      <alignment vertical="center" wrapText="1"/>
    </xf>
    <xf numFmtId="0" fontId="4" fillId="0" borderId="28" xfId="640" applyFont="1" applyFill="1" applyBorder="1" applyAlignment="1">
      <alignment vertical="center"/>
    </xf>
    <xf numFmtId="0" fontId="3" fillId="0" borderId="28" xfId="640" applyFont="1" applyFill="1" applyBorder="1" applyAlignment="1">
      <alignment horizontal="right" vertical="center"/>
    </xf>
    <xf numFmtId="10" fontId="4" fillId="0" borderId="44" xfId="645" applyNumberFormat="1" applyFont="1" applyFill="1" applyBorder="1" applyAlignment="1">
      <alignment horizontal="right" vertical="center" wrapText="1"/>
    </xf>
    <xf numFmtId="0" fontId="11" fillId="7" borderId="35" xfId="640" applyFont="1" applyFill="1" applyBorder="1" applyAlignment="1">
      <alignment horizontal="center" vertical="center"/>
    </xf>
    <xf numFmtId="4" fontId="11" fillId="7" borderId="36" xfId="640" applyNumberFormat="1" applyFont="1" applyFill="1" applyBorder="1" applyAlignment="1">
      <alignment vertical="center"/>
    </xf>
    <xf numFmtId="49" fontId="32" fillId="5" borderId="40" xfId="640" applyNumberFormat="1" applyFont="1" applyFill="1" applyBorder="1" applyAlignment="1">
      <alignment vertical="center" wrapText="1"/>
    </xf>
    <xf numFmtId="0" fontId="5" fillId="5" borderId="49" xfId="640" applyFill="1" applyBorder="1" applyAlignment="1">
      <alignment vertical="center" wrapText="1"/>
    </xf>
    <xf numFmtId="49" fontId="4" fillId="0" borderId="0" xfId="640" applyNumberFormat="1" applyFont="1" applyBorder="1" applyAlignment="1">
      <alignment vertical="top"/>
    </xf>
    <xf numFmtId="0" fontId="4" fillId="0" borderId="0" xfId="640" applyFont="1" applyBorder="1" applyAlignment="1">
      <alignment horizontal="right" wrapText="1"/>
    </xf>
    <xf numFmtId="49" fontId="4" fillId="5" borderId="0" xfId="640" applyNumberFormat="1" applyFont="1" applyFill="1" applyBorder="1" applyAlignment="1">
      <alignment horizontal="left" vertical="top" wrapText="1"/>
    </xf>
    <xf numFmtId="0" fontId="4" fillId="0" borderId="30" xfId="640" applyNumberFormat="1" applyFont="1" applyFill="1" applyBorder="1" applyAlignment="1">
      <alignment horizontal="center"/>
    </xf>
    <xf numFmtId="4" fontId="4" fillId="0" borderId="31" xfId="640" applyNumberFormat="1" applyFont="1" applyFill="1" applyBorder="1" applyAlignment="1">
      <alignment horizontal="right"/>
    </xf>
    <xf numFmtId="0" fontId="4" fillId="0" borderId="30" xfId="640" applyFont="1" applyBorder="1" applyAlignment="1">
      <alignment horizontal="center" wrapText="1"/>
    </xf>
    <xf numFmtId="167" fontId="3" fillId="5" borderId="0" xfId="641" applyFont="1" applyFill="1" applyBorder="1" applyAlignment="1">
      <alignment horizontal="right" vertical="center"/>
    </xf>
    <xf numFmtId="168" fontId="3" fillId="5" borderId="0" xfId="642" applyFont="1" applyFill="1" applyBorder="1" applyAlignment="1">
      <alignment horizontal="right" vertical="center"/>
    </xf>
    <xf numFmtId="49" fontId="4" fillId="5" borderId="0" xfId="640" applyNumberFormat="1" applyFont="1" applyFill="1" applyBorder="1" applyAlignment="1">
      <alignment horizontal="left" vertical="center" wrapText="1"/>
    </xf>
    <xf numFmtId="49" fontId="4" fillId="5" borderId="0" xfId="640" applyNumberFormat="1" applyFont="1" applyFill="1" applyBorder="1" applyAlignment="1">
      <alignment vertical="top"/>
    </xf>
    <xf numFmtId="0" fontId="3" fillId="0" borderId="40" xfId="640" applyFont="1" applyFill="1" applyBorder="1" applyAlignment="1">
      <alignment vertical="center" wrapText="1"/>
    </xf>
    <xf numFmtId="0" fontId="3" fillId="0" borderId="0" xfId="640" applyFont="1" applyFill="1" applyBorder="1" applyAlignment="1">
      <alignment horizontal="right" vertical="center" wrapText="1"/>
    </xf>
    <xf numFmtId="14" fontId="4" fillId="0" borderId="49" xfId="640" applyNumberFormat="1" applyFont="1" applyFill="1" applyBorder="1" applyAlignment="1">
      <alignment horizontal="right" vertical="center"/>
    </xf>
    <xf numFmtId="10" fontId="4" fillId="10" borderId="34" xfId="645" applyNumberFormat="1" applyFont="1" applyFill="1" applyBorder="1" applyAlignment="1">
      <alignment horizontal="center" vertical="center"/>
    </xf>
    <xf numFmtId="10" fontId="3" fillId="0" borderId="0" xfId="645" applyNumberFormat="1" applyFont="1" applyFill="1" applyBorder="1" applyAlignment="1">
      <alignment vertical="center"/>
    </xf>
    <xf numFmtId="0" fontId="4" fillId="0" borderId="0" xfId="640" applyFont="1" applyFill="1" applyBorder="1"/>
    <xf numFmtId="10" fontId="3" fillId="0" borderId="37" xfId="645" applyNumberFormat="1" applyFont="1" applyFill="1" applyBorder="1" applyAlignment="1">
      <alignment vertical="center"/>
    </xf>
    <xf numFmtId="168" fontId="4" fillId="0" borderId="0" xfId="640" applyNumberFormat="1" applyFont="1" applyBorder="1"/>
    <xf numFmtId="168" fontId="5" fillId="0" borderId="0" xfId="640" applyNumberFormat="1" applyBorder="1"/>
    <xf numFmtId="0" fontId="4" fillId="0" borderId="0" xfId="640" applyFont="1" applyBorder="1"/>
    <xf numFmtId="0" fontId="4" fillId="0" borderId="20" xfId="1" applyFont="1" applyFill="1" applyBorder="1" applyAlignment="1">
      <alignment wrapText="1"/>
    </xf>
    <xf numFmtId="0" fontId="4" fillId="0" borderId="20" xfId="1" applyFont="1" applyFill="1" applyBorder="1" applyAlignment="1">
      <alignment horizontal="center" wrapText="1"/>
    </xf>
    <xf numFmtId="4" fontId="4" fillId="0" borderId="20" xfId="1" applyNumberFormat="1" applyFont="1" applyFill="1" applyBorder="1" applyAlignment="1">
      <alignment horizontal="right" wrapText="1"/>
    </xf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3" fillId="0" borderId="0" xfId="23" applyFont="1" applyBorder="1"/>
    <xf numFmtId="0" fontId="3" fillId="0" borderId="0" xfId="23" applyFont="1" applyBorder="1" applyAlignment="1">
      <alignment vertical="center"/>
    </xf>
    <xf numFmtId="0" fontId="4" fillId="0" borderId="21" xfId="1" applyFont="1" applyFill="1" applyBorder="1" applyAlignment="1">
      <alignment vertical="center" wrapText="1"/>
    </xf>
    <xf numFmtId="167" fontId="3" fillId="11" borderId="5" xfId="641" applyFont="1" applyFill="1" applyBorder="1" applyAlignment="1">
      <alignment horizontal="right" vertical="center"/>
    </xf>
    <xf numFmtId="168" fontId="3" fillId="11" borderId="6" xfId="642" applyFont="1" applyFill="1" applyBorder="1" applyAlignment="1">
      <alignment horizontal="right" vertical="center"/>
    </xf>
    <xf numFmtId="0" fontId="4" fillId="0" borderId="30" xfId="640" applyNumberFormat="1" applyFont="1" applyBorder="1" applyAlignment="1">
      <alignment horizontal="center" vertical="center"/>
    </xf>
    <xf numFmtId="0" fontId="3" fillId="5" borderId="13" xfId="640" applyFont="1" applyFill="1" applyBorder="1" applyAlignment="1">
      <alignment horizontal="center" vertical="center"/>
    </xf>
    <xf numFmtId="0" fontId="4" fillId="0" borderId="0" xfId="640" applyFont="1" applyBorder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49" fontId="4" fillId="5" borderId="0" xfId="0" applyNumberFormat="1" applyFont="1" applyFill="1" applyBorder="1" applyAlignment="1">
      <alignment horizontal="left" vertical="top" wrapText="1"/>
    </xf>
    <xf numFmtId="0" fontId="4" fillId="0" borderId="13" xfId="1" applyFont="1" applyFill="1" applyBorder="1" applyAlignment="1">
      <alignment horizontal="center" wrapText="1"/>
    </xf>
    <xf numFmtId="0" fontId="4" fillId="0" borderId="13" xfId="1" applyFont="1" applyFill="1" applyBorder="1" applyAlignment="1">
      <alignment wrapText="1"/>
    </xf>
    <xf numFmtId="0" fontId="4" fillId="0" borderId="21" xfId="1" applyFont="1" applyFill="1" applyBorder="1" applyAlignment="1">
      <alignment wrapText="1"/>
    </xf>
    <xf numFmtId="0" fontId="4" fillId="0" borderId="21" xfId="1" applyFont="1" applyFill="1" applyBorder="1" applyAlignment="1">
      <alignment horizontal="center" wrapText="1"/>
    </xf>
    <xf numFmtId="2" fontId="4" fillId="0" borderId="13" xfId="1" applyNumberFormat="1" applyFont="1" applyFill="1" applyBorder="1" applyAlignment="1">
      <alignment horizontal="right" wrapText="1"/>
    </xf>
    <xf numFmtId="2" fontId="4" fillId="0" borderId="21" xfId="1" applyNumberFormat="1" applyFont="1" applyFill="1" applyBorder="1" applyAlignment="1">
      <alignment horizontal="right" wrapText="1"/>
    </xf>
    <xf numFmtId="0" fontId="4" fillId="0" borderId="13" xfId="0" applyFont="1" applyFill="1" applyBorder="1" applyAlignment="1">
      <alignment horizontal="center"/>
    </xf>
    <xf numFmtId="2" fontId="2" fillId="0" borderId="13" xfId="0" applyNumberFormat="1" applyFont="1" applyFill="1" applyBorder="1" applyAlignment="1">
      <alignment horizontal="right"/>
    </xf>
    <xf numFmtId="2" fontId="2" fillId="0" borderId="21" xfId="0" applyNumberFormat="1" applyFont="1" applyFill="1" applyBorder="1" applyAlignment="1">
      <alignment horizontal="right"/>
    </xf>
    <xf numFmtId="4" fontId="2" fillId="0" borderId="12" xfId="0" applyNumberFormat="1" applyFont="1" applyFill="1" applyBorder="1" applyAlignment="1">
      <alignment horizontal="right"/>
    </xf>
    <xf numFmtId="0" fontId="4" fillId="0" borderId="13" xfId="1" applyFont="1" applyFill="1" applyBorder="1" applyAlignment="1">
      <alignment vertical="center" wrapText="1"/>
    </xf>
    <xf numFmtId="0" fontId="3" fillId="4" borderId="33" xfId="640" applyFont="1" applyFill="1" applyBorder="1" applyAlignment="1">
      <alignment horizontal="center" vertical="center" wrapText="1"/>
    </xf>
    <xf numFmtId="0" fontId="3" fillId="0" borderId="11" xfId="640" applyFont="1" applyFill="1" applyBorder="1" applyAlignment="1">
      <alignment horizontal="center" vertical="center" wrapText="1"/>
    </xf>
    <xf numFmtId="4" fontId="4" fillId="0" borderId="31" xfId="640" applyNumberFormat="1" applyFont="1" applyBorder="1" applyAlignment="1">
      <alignment horizontal="right"/>
    </xf>
    <xf numFmtId="167" fontId="3" fillId="11" borderId="84" xfId="641" applyFont="1" applyFill="1" applyBorder="1" applyAlignment="1">
      <alignment horizontal="right" vertical="center"/>
    </xf>
    <xf numFmtId="168" fontId="3" fillId="11" borderId="85" xfId="642" applyFont="1" applyFill="1" applyBorder="1" applyAlignment="1">
      <alignment horizontal="right" vertical="center"/>
    </xf>
    <xf numFmtId="167" fontId="3" fillId="5" borderId="0" xfId="643" applyFont="1" applyFill="1" applyBorder="1" applyAlignment="1">
      <alignment horizontal="right" vertical="center"/>
    </xf>
    <xf numFmtId="168" fontId="3" fillId="5" borderId="0" xfId="644" applyFont="1" applyFill="1" applyBorder="1" applyAlignment="1">
      <alignment horizontal="right" vertical="center"/>
    </xf>
    <xf numFmtId="49" fontId="3" fillId="0" borderId="0" xfId="640" applyNumberFormat="1" applyFont="1" applyFill="1" applyBorder="1" applyAlignment="1">
      <alignment vertical="center" wrapText="1"/>
    </xf>
    <xf numFmtId="0" fontId="4" fillId="0" borderId="0" xfId="640" applyFont="1" applyFill="1" applyBorder="1" applyAlignment="1">
      <alignment vertical="center" wrapText="1"/>
    </xf>
    <xf numFmtId="167" fontId="3" fillId="11" borderId="2" xfId="641" applyFont="1" applyFill="1" applyBorder="1" applyAlignment="1">
      <alignment horizontal="right" vertical="center"/>
    </xf>
    <xf numFmtId="0" fontId="3" fillId="5" borderId="13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 wrapText="1"/>
    </xf>
    <xf numFmtId="4" fontId="3" fillId="5" borderId="12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/>
    </xf>
    <xf numFmtId="4" fontId="2" fillId="0" borderId="31" xfId="0" applyNumberFormat="1" applyFont="1" applyFill="1" applyBorder="1" applyAlignment="1">
      <alignment horizontal="right"/>
    </xf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0" fontId="4" fillId="0" borderId="0" xfId="640" applyFont="1" applyFill="1" applyAlignment="1">
      <alignment vertical="center"/>
    </xf>
    <xf numFmtId="0" fontId="11" fillId="0" borderId="0" xfId="640" applyFont="1" applyFill="1" applyAlignment="1">
      <alignment vertical="center"/>
    </xf>
    <xf numFmtId="168" fontId="3" fillId="11" borderId="4" xfId="642" applyFont="1" applyFill="1" applyBorder="1" applyAlignment="1">
      <alignment horizontal="right" vertical="center"/>
    </xf>
    <xf numFmtId="167" fontId="3" fillId="5" borderId="0" xfId="641" applyFont="1" applyFill="1" applyBorder="1" applyAlignment="1">
      <alignment horizontal="right" vertical="center"/>
    </xf>
    <xf numFmtId="168" fontId="3" fillId="5" borderId="0" xfId="642" applyFont="1" applyFill="1" applyBorder="1" applyAlignment="1">
      <alignment horizontal="right" vertical="center"/>
    </xf>
    <xf numFmtId="168" fontId="4" fillId="0" borderId="0" xfId="640" applyNumberFormat="1" applyFont="1" applyBorder="1"/>
    <xf numFmtId="0" fontId="4" fillId="0" borderId="30" xfId="640" applyFont="1" applyBorder="1" applyAlignment="1">
      <alignment horizontal="center"/>
    </xf>
    <xf numFmtId="0" fontId="96" fillId="0" borderId="30" xfId="0" applyFont="1" applyBorder="1" applyAlignment="1">
      <alignment horizontal="center"/>
    </xf>
    <xf numFmtId="49" fontId="4" fillId="5" borderId="0" xfId="640" applyNumberFormat="1" applyFont="1" applyFill="1" applyBorder="1" applyAlignment="1">
      <alignment vertical="center" wrapText="1"/>
    </xf>
    <xf numFmtId="49" fontId="4" fillId="5" borderId="0" xfId="640" applyNumberFormat="1" applyFont="1" applyFill="1" applyBorder="1" applyAlignment="1">
      <alignment horizontal="left" vertical="center" wrapText="1"/>
    </xf>
    <xf numFmtId="0" fontId="34" fillId="0" borderId="30" xfId="124" applyNumberFormat="1" applyFont="1" applyBorder="1" applyAlignment="1">
      <alignment horizontal="center" vertical="center" wrapText="1"/>
    </xf>
    <xf numFmtId="4" fontId="92" fillId="5" borderId="0" xfId="45" applyNumberFormat="1" applyFont="1" applyFill="1" applyBorder="1" applyAlignment="1">
      <alignment horizontal="left" vertical="center"/>
    </xf>
    <xf numFmtId="0" fontId="4" fillId="0" borderId="0" xfId="1" applyFont="1" applyBorder="1" applyAlignment="1">
      <alignment vertical="center"/>
    </xf>
    <xf numFmtId="0" fontId="4" fillId="0" borderId="0" xfId="1" applyFont="1" applyAlignment="1">
      <alignment vertical="center"/>
    </xf>
    <xf numFmtId="0" fontId="3" fillId="5" borderId="0" xfId="1" applyFont="1" applyFill="1" applyAlignment="1">
      <alignment horizontal="right" vertical="center"/>
    </xf>
    <xf numFmtId="2" fontId="4" fillId="5" borderId="0" xfId="1" applyNumberFormat="1" applyFont="1" applyFill="1" applyBorder="1" applyAlignment="1">
      <alignment vertical="center"/>
    </xf>
    <xf numFmtId="0" fontId="4" fillId="5" borderId="0" xfId="1" applyFont="1" applyFill="1" applyBorder="1" applyAlignment="1">
      <alignment vertical="center"/>
    </xf>
    <xf numFmtId="0" fontId="4" fillId="5" borderId="0" xfId="1" applyFont="1" applyFill="1" applyAlignment="1">
      <alignment vertical="center"/>
    </xf>
    <xf numFmtId="4" fontId="3" fillId="5" borderId="0" xfId="1" applyNumberFormat="1" applyFont="1" applyFill="1" applyBorder="1" applyAlignment="1">
      <alignment horizontal="right" vertical="center"/>
    </xf>
    <xf numFmtId="0" fontId="3" fillId="5" borderId="0" xfId="1" applyFont="1" applyFill="1" applyBorder="1" applyAlignment="1">
      <alignment horizontal="center" vertical="center" wrapText="1"/>
    </xf>
    <xf numFmtId="4" fontId="4" fillId="5" borderId="0" xfId="1" applyNumberFormat="1" applyFont="1" applyFill="1" applyAlignment="1">
      <alignment vertical="center"/>
    </xf>
    <xf numFmtId="4" fontId="4" fillId="5" borderId="0" xfId="1" applyNumberFormat="1" applyFont="1" applyFill="1" applyBorder="1" applyAlignment="1">
      <alignment vertical="center"/>
    </xf>
    <xf numFmtId="4" fontId="92" fillId="0" borderId="0" xfId="45" applyNumberFormat="1" applyFont="1" applyFill="1" applyBorder="1" applyAlignment="1">
      <alignment horizontal="left" vertical="center"/>
    </xf>
    <xf numFmtId="2" fontId="4" fillId="0" borderId="0" xfId="1" applyNumberFormat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92" fillId="5" borderId="0" xfId="634" applyNumberFormat="1" applyFont="1" applyFill="1" applyBorder="1" applyAlignment="1">
      <alignment horizontal="left" vertical="center"/>
    </xf>
    <xf numFmtId="0" fontId="3" fillId="13" borderId="0" xfId="0" applyFont="1" applyFill="1" applyAlignment="1">
      <alignment horizontal="right" vertical="center"/>
    </xf>
    <xf numFmtId="4" fontId="4" fillId="13" borderId="0" xfId="0" applyNumberFormat="1" applyFont="1" applyFill="1" applyAlignment="1">
      <alignment vertical="center"/>
    </xf>
    <xf numFmtId="0" fontId="4" fillId="13" borderId="0" xfId="0" applyFont="1" applyFill="1" applyAlignment="1">
      <alignment vertical="center"/>
    </xf>
    <xf numFmtId="0" fontId="3" fillId="4" borderId="71" xfId="640" applyFont="1" applyFill="1" applyBorder="1" applyAlignment="1">
      <alignment vertical="center" wrapText="1"/>
    </xf>
    <xf numFmtId="0" fontId="3" fillId="4" borderId="79" xfId="640" applyFont="1" applyFill="1" applyBorder="1" applyAlignment="1">
      <alignment vertical="center" wrapText="1"/>
    </xf>
    <xf numFmtId="4" fontId="4" fillId="10" borderId="31" xfId="0" applyNumberFormat="1" applyFont="1" applyFill="1" applyBorder="1" applyAlignment="1">
      <alignment vertical="center"/>
    </xf>
    <xf numFmtId="0" fontId="4" fillId="0" borderId="0" xfId="640" applyFont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167" fontId="3" fillId="11" borderId="8" xfId="641" applyFont="1" applyFill="1" applyBorder="1" applyAlignment="1">
      <alignment horizontal="right" vertical="center"/>
    </xf>
    <xf numFmtId="168" fontId="3" fillId="11" borderId="10" xfId="642" applyFont="1" applyFill="1" applyBorder="1" applyAlignment="1">
      <alignment horizontal="right" vertical="center"/>
    </xf>
    <xf numFmtId="0" fontId="5" fillId="0" borderId="0" xfId="640" applyFont="1" applyBorder="1"/>
    <xf numFmtId="49" fontId="4" fillId="5" borderId="0" xfId="0" applyNumberFormat="1" applyFont="1" applyFill="1" applyBorder="1" applyAlignment="1">
      <alignment horizontal="left" vertical="top" wrapText="1"/>
    </xf>
    <xf numFmtId="0" fontId="3" fillId="9" borderId="18" xfId="23" applyNumberFormat="1" applyFont="1" applyFill="1" applyBorder="1" applyAlignment="1">
      <alignment horizontal="center" vertical="center" wrapText="1"/>
    </xf>
    <xf numFmtId="4" fontId="4" fillId="2" borderId="0" xfId="23" applyNumberFormat="1" applyFont="1" applyFill="1" applyBorder="1" applyAlignment="1">
      <alignment horizontal="center" vertical="center" wrapText="1"/>
    </xf>
    <xf numFmtId="4" fontId="3" fillId="9" borderId="0" xfId="23" applyNumberFormat="1" applyFont="1" applyFill="1" applyBorder="1" applyAlignment="1">
      <alignment vertical="center" wrapText="1"/>
    </xf>
    <xf numFmtId="4" fontId="4" fillId="9" borderId="0" xfId="23" applyNumberFormat="1" applyFont="1" applyFill="1" applyBorder="1" applyAlignment="1">
      <alignment horizontal="center" vertical="center"/>
    </xf>
    <xf numFmtId="4" fontId="4" fillId="9" borderId="0" xfId="46" applyNumberFormat="1" applyFont="1" applyFill="1" applyBorder="1" applyAlignment="1">
      <alignment vertical="center"/>
    </xf>
    <xf numFmtId="4" fontId="4" fillId="9" borderId="0" xfId="23" applyNumberFormat="1" applyFont="1" applyFill="1" applyBorder="1" applyAlignment="1">
      <alignment vertical="center"/>
    </xf>
    <xf numFmtId="4" fontId="3" fillId="9" borderId="19" xfId="46" applyNumberFormat="1" applyFont="1" applyFill="1" applyBorder="1" applyAlignment="1">
      <alignment vertical="center"/>
    </xf>
    <xf numFmtId="49" fontId="4" fillId="5" borderId="0" xfId="0" applyNumberFormat="1" applyFont="1" applyFill="1" applyBorder="1" applyAlignment="1">
      <alignment horizontal="left" vertical="top" wrapText="1"/>
    </xf>
    <xf numFmtId="49" fontId="4" fillId="5" borderId="0" xfId="0" applyNumberFormat="1" applyFont="1" applyFill="1" applyBorder="1" applyAlignment="1">
      <alignment horizontal="left" vertical="top" wrapText="1"/>
    </xf>
    <xf numFmtId="0" fontId="3" fillId="0" borderId="18" xfId="1" applyFont="1" applyFill="1" applyBorder="1" applyAlignment="1">
      <alignment vertical="center" wrapText="1"/>
    </xf>
    <xf numFmtId="4" fontId="4" fillId="0" borderId="16" xfId="1" applyNumberFormat="1" applyFont="1" applyFill="1" applyBorder="1" applyAlignment="1">
      <alignment vertical="center" wrapText="1"/>
    </xf>
    <xf numFmtId="0" fontId="3" fillId="0" borderId="0" xfId="1" applyFont="1" applyFill="1" applyBorder="1" applyAlignment="1">
      <alignment horizontal="right" vertical="center" wrapText="1"/>
    </xf>
    <xf numFmtId="14" fontId="4" fillId="0" borderId="19" xfId="1" applyNumberFormat="1" applyFont="1" applyFill="1" applyBorder="1" applyAlignment="1">
      <alignment horizontal="right" vertical="center"/>
    </xf>
    <xf numFmtId="0" fontId="5" fillId="0" borderId="0" xfId="640" applyFont="1" applyAlignment="1">
      <alignment horizontal="center" vertical="center"/>
    </xf>
    <xf numFmtId="0" fontId="5" fillId="0" borderId="0" xfId="640" applyFont="1" applyAlignment="1">
      <alignment vertical="center" wrapText="1"/>
    </xf>
    <xf numFmtId="4" fontId="5" fillId="0" borderId="0" xfId="640" applyNumberFormat="1" applyFont="1" applyAlignment="1">
      <alignment horizontal="center" vertical="center"/>
    </xf>
    <xf numFmtId="10" fontId="18" fillId="0" borderId="0" xfId="645" applyNumberFormat="1" applyFont="1" applyAlignment="1">
      <alignment vertical="center"/>
    </xf>
    <xf numFmtId="4" fontId="5" fillId="0" borderId="0" xfId="640" applyNumberFormat="1" applyFont="1" applyAlignment="1">
      <alignment vertical="center"/>
    </xf>
    <xf numFmtId="0" fontId="4" fillId="7" borderId="0" xfId="640" applyFont="1" applyFill="1" applyBorder="1"/>
    <xf numFmtId="0" fontId="4" fillId="7" borderId="0" xfId="640" applyFont="1" applyFill="1"/>
    <xf numFmtId="0" fontId="5" fillId="7" borderId="0" xfId="640" applyFill="1"/>
    <xf numFmtId="0" fontId="3" fillId="0" borderId="11" xfId="640" applyFont="1" applyFill="1" applyBorder="1" applyAlignment="1">
      <alignment horizontal="center" vertical="center" wrapText="1"/>
    </xf>
    <xf numFmtId="0" fontId="4" fillId="0" borderId="0" xfId="640" applyFont="1" applyBorder="1"/>
    <xf numFmtId="0" fontId="5" fillId="0" borderId="0" xfId="640" applyBorder="1"/>
    <xf numFmtId="0" fontId="5" fillId="0" borderId="0" xfId="640"/>
    <xf numFmtId="4" fontId="4" fillId="0" borderId="31" xfId="640" applyNumberFormat="1" applyFont="1" applyBorder="1" applyAlignment="1">
      <alignment horizontal="right" vertical="center"/>
    </xf>
    <xf numFmtId="0" fontId="3" fillId="2" borderId="32" xfId="640" applyFont="1" applyFill="1" applyBorder="1" applyAlignment="1">
      <alignment horizontal="center" vertical="center"/>
    </xf>
    <xf numFmtId="4" fontId="3" fillId="2" borderId="33" xfId="640" applyNumberFormat="1" applyFont="1" applyFill="1" applyBorder="1" applyAlignment="1">
      <alignment horizontal="center" vertical="center"/>
    </xf>
    <xf numFmtId="4" fontId="3" fillId="5" borderId="0" xfId="1" applyNumberFormat="1" applyFont="1" applyFill="1" applyBorder="1" applyAlignment="1">
      <alignment horizontal="right" vertical="center"/>
    </xf>
    <xf numFmtId="0" fontId="3" fillId="5" borderId="0" xfId="1" applyFont="1" applyFill="1" applyBorder="1" applyAlignment="1">
      <alignment horizontal="center" vertical="center" wrapText="1"/>
    </xf>
    <xf numFmtId="4" fontId="4" fillId="5" borderId="0" xfId="1" applyNumberFormat="1" applyFont="1" applyFill="1" applyAlignment="1">
      <alignment vertical="center"/>
    </xf>
    <xf numFmtId="4" fontId="4" fillId="5" borderId="0" xfId="1" applyNumberFormat="1" applyFont="1" applyFill="1" applyBorder="1" applyAlignment="1">
      <alignment vertical="center"/>
    </xf>
    <xf numFmtId="0" fontId="4" fillId="44" borderId="18" xfId="0" applyNumberFormat="1" applyFont="1" applyFill="1" applyBorder="1" applyAlignment="1">
      <alignment horizontal="center" vertical="center" wrapText="1"/>
    </xf>
    <xf numFmtId="4" fontId="4" fillId="44" borderId="0" xfId="0" applyNumberFormat="1" applyFont="1" applyFill="1" applyBorder="1" applyAlignment="1">
      <alignment horizontal="center" vertical="center" wrapText="1"/>
    </xf>
    <xf numFmtId="4" fontId="3" fillId="44" borderId="0" xfId="0" applyNumberFormat="1" applyFont="1" applyFill="1" applyBorder="1" applyAlignment="1">
      <alignment vertical="center" wrapText="1"/>
    </xf>
    <xf numFmtId="4" fontId="4" fillId="44" borderId="0" xfId="0" applyNumberFormat="1" applyFont="1" applyFill="1" applyBorder="1" applyAlignment="1">
      <alignment horizontal="center" vertical="center"/>
    </xf>
    <xf numFmtId="4" fontId="4" fillId="44" borderId="0" xfId="46" applyNumberFormat="1" applyFont="1" applyFill="1" applyBorder="1" applyAlignment="1">
      <alignment vertical="center"/>
    </xf>
    <xf numFmtId="4" fontId="4" fillId="44" borderId="0" xfId="0" applyNumberFormat="1" applyFont="1" applyFill="1" applyBorder="1" applyAlignment="1">
      <alignment vertical="center"/>
    </xf>
    <xf numFmtId="4" fontId="4" fillId="44" borderId="19" xfId="46" applyNumberFormat="1" applyFont="1" applyFill="1" applyBorder="1" applyAlignment="1">
      <alignment vertical="center"/>
    </xf>
    <xf numFmtId="4" fontId="4" fillId="0" borderId="33" xfId="45" applyNumberFormat="1" applyFont="1" applyFill="1" applyBorder="1" applyAlignment="1"/>
    <xf numFmtId="0" fontId="81" fillId="9" borderId="5" xfId="0" applyFont="1" applyFill="1" applyBorder="1" applyAlignment="1">
      <alignment horizontal="right" vertical="center"/>
    </xf>
    <xf numFmtId="0" fontId="81" fillId="9" borderId="7" xfId="0" applyFont="1" applyFill="1" applyBorder="1" applyAlignment="1">
      <alignment horizontal="right" vertical="center"/>
    </xf>
    <xf numFmtId="0" fontId="13" fillId="0" borderId="0" xfId="1" applyFont="1" applyAlignment="1">
      <alignment vertical="center"/>
    </xf>
    <xf numFmtId="4" fontId="22" fillId="0" borderId="0" xfId="1" applyNumberFormat="1" applyFont="1" applyAlignment="1">
      <alignment vertical="center" wrapText="1"/>
    </xf>
    <xf numFmtId="4" fontId="3" fillId="43" borderId="0" xfId="98" applyNumberFormat="1" applyFont="1" applyFill="1" applyBorder="1" applyAlignment="1">
      <alignment horizontal="right" wrapText="1"/>
    </xf>
    <xf numFmtId="4" fontId="3" fillId="43" borderId="19" xfId="46" applyNumberFormat="1" applyFont="1" applyFill="1" applyBorder="1" applyAlignment="1"/>
    <xf numFmtId="0" fontId="4" fillId="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167" fontId="3" fillId="11" borderId="8" xfId="641" applyFont="1" applyFill="1" applyBorder="1" applyAlignment="1">
      <alignment horizontal="right" vertical="center"/>
    </xf>
    <xf numFmtId="168" fontId="3" fillId="11" borderId="10" xfId="642" applyFont="1" applyFill="1" applyBorder="1" applyAlignment="1">
      <alignment horizontal="right" vertical="center"/>
    </xf>
    <xf numFmtId="4" fontId="4" fillId="5" borderId="0" xfId="0" applyNumberFormat="1" applyFont="1" applyFill="1" applyAlignment="1">
      <alignment vertical="center"/>
    </xf>
    <xf numFmtId="0" fontId="4" fillId="5" borderId="13" xfId="0" applyFont="1" applyFill="1" applyBorder="1" applyAlignment="1">
      <alignment horizontal="center" wrapText="1"/>
    </xf>
    <xf numFmtId="14" fontId="2" fillId="0" borderId="41" xfId="0" applyNumberFormat="1" applyFont="1" applyBorder="1" applyAlignment="1">
      <alignment vertical="center"/>
    </xf>
    <xf numFmtId="0" fontId="3" fillId="4" borderId="32" xfId="3017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4" xfId="127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4" fontId="3" fillId="2" borderId="34" xfId="0" applyNumberFormat="1" applyFont="1" applyFill="1" applyBorder="1" applyAlignment="1">
      <alignment horizontal="center" vertical="center"/>
    </xf>
    <xf numFmtId="10" fontId="3" fillId="2" borderId="34" xfId="645" applyNumberFormat="1" applyFont="1" applyFill="1" applyBorder="1" applyAlignment="1">
      <alignment horizontal="center" vertical="center"/>
    </xf>
    <xf numFmtId="4" fontId="3" fillId="2" borderId="33" xfId="0" applyNumberFormat="1" applyFont="1" applyFill="1" applyBorder="1" applyAlignment="1">
      <alignment horizontal="center" vertical="center"/>
    </xf>
    <xf numFmtId="0" fontId="12" fillId="0" borderId="8" xfId="1" applyFont="1" applyFill="1" applyBorder="1" applyAlignment="1">
      <alignment horizontal="center" vertical="center"/>
    </xf>
    <xf numFmtId="0" fontId="7" fillId="0" borderId="66" xfId="0" applyNumberFormat="1" applyFont="1" applyBorder="1" applyAlignment="1">
      <alignment horizontal="center" vertical="center" wrapText="1"/>
    </xf>
    <xf numFmtId="0" fontId="16" fillId="0" borderId="17" xfId="23" applyNumberFormat="1" applyFont="1" applyFill="1" applyBorder="1" applyAlignment="1">
      <alignment horizontal="center" vertical="center" wrapText="1"/>
    </xf>
    <xf numFmtId="10" fontId="12" fillId="0" borderId="10" xfId="36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0" fontId="79" fillId="0" borderId="17" xfId="640" applyNumberFormat="1" applyFont="1" applyBorder="1" applyAlignment="1">
      <alignment vertical="center"/>
    </xf>
    <xf numFmtId="0" fontId="16" fillId="0" borderId="17" xfId="0" applyNumberFormat="1" applyFont="1" applyFill="1" applyBorder="1" applyAlignment="1">
      <alignment horizontal="center" vertical="center" wrapText="1"/>
    </xf>
    <xf numFmtId="0" fontId="79" fillId="0" borderId="66" xfId="640" applyNumberFormat="1" applyFont="1" applyBorder="1" applyAlignment="1">
      <alignment vertical="center"/>
    </xf>
    <xf numFmtId="0" fontId="5" fillId="0" borderId="66" xfId="0" applyNumberFormat="1" applyFont="1" applyBorder="1" applyAlignment="1">
      <alignment horizontal="center" vertical="center" wrapText="1"/>
    </xf>
    <xf numFmtId="10" fontId="12" fillId="0" borderId="10" xfId="645" applyNumberFormat="1" applyFont="1" applyFill="1" applyBorder="1" applyAlignment="1">
      <alignment vertical="center" wrapText="1"/>
    </xf>
    <xf numFmtId="0" fontId="3" fillId="0" borderId="18" xfId="640" applyFont="1" applyFill="1" applyBorder="1" applyAlignment="1">
      <alignment vertical="center" wrapText="1"/>
    </xf>
    <xf numFmtId="14" fontId="4" fillId="0" borderId="19" xfId="640" applyNumberFormat="1" applyFont="1" applyFill="1" applyBorder="1" applyAlignment="1">
      <alignment horizontal="right" vertical="center"/>
    </xf>
    <xf numFmtId="0" fontId="3" fillId="0" borderId="0" xfId="640" applyNumberFormat="1" applyFont="1" applyBorder="1" applyAlignment="1">
      <alignment horizontal="center" vertical="center"/>
    </xf>
    <xf numFmtId="0" fontId="3" fillId="0" borderId="0" xfId="640" applyFont="1" applyFill="1" applyBorder="1" applyAlignment="1">
      <alignment horizontal="right" vertical="center"/>
    </xf>
    <xf numFmtId="10" fontId="4" fillId="0" borderId="19" xfId="645" applyNumberFormat="1" applyFont="1" applyFill="1" applyBorder="1" applyAlignment="1">
      <alignment horizontal="right" vertical="center" wrapText="1"/>
    </xf>
    <xf numFmtId="0" fontId="5" fillId="0" borderId="0" xfId="646"/>
    <xf numFmtId="0" fontId="11" fillId="0" borderId="0" xfId="33" applyNumberFormat="1" applyFont="1" applyBorder="1" applyAlignment="1">
      <alignment vertical="center"/>
    </xf>
    <xf numFmtId="0" fontId="11" fillId="3" borderId="5" xfId="33" applyFont="1" applyFill="1" applyBorder="1" applyAlignment="1">
      <alignment horizontal="center" vertical="center"/>
    </xf>
    <xf numFmtId="0" fontId="11" fillId="3" borderId="7" xfId="33" applyFont="1" applyFill="1" applyBorder="1" applyAlignment="1">
      <alignment vertical="center" wrapText="1"/>
    </xf>
    <xf numFmtId="0" fontId="11" fillId="3" borderId="7" xfId="33" applyFont="1" applyFill="1" applyBorder="1" applyAlignment="1">
      <alignment horizontal="center" vertical="center"/>
    </xf>
    <xf numFmtId="4" fontId="11" fillId="3" borderId="7" xfId="33" applyNumberFormat="1" applyFont="1" applyFill="1" applyBorder="1" applyAlignment="1">
      <alignment vertical="center"/>
    </xf>
    <xf numFmtId="4" fontId="11" fillId="3" borderId="6" xfId="33" applyNumberFormat="1" applyFont="1" applyFill="1" applyBorder="1" applyAlignment="1">
      <alignment vertical="center"/>
    </xf>
    <xf numFmtId="0" fontId="29" fillId="0" borderId="0" xfId="33" applyNumberFormat="1" applyFont="1" applyBorder="1" applyAlignment="1">
      <alignment vertical="center"/>
    </xf>
    <xf numFmtId="0" fontId="5" fillId="0" borderId="18" xfId="33" applyNumberFormat="1" applyFont="1" applyBorder="1" applyAlignment="1">
      <alignment vertical="center"/>
    </xf>
    <xf numFmtId="0" fontId="16" fillId="0" borderId="7" xfId="33" applyNumberFormat="1" applyFont="1" applyFill="1" applyBorder="1" applyAlignment="1">
      <alignment vertical="center"/>
    </xf>
    <xf numFmtId="0" fontId="16" fillId="0" borderId="6" xfId="33" applyNumberFormat="1" applyFont="1" applyFill="1" applyBorder="1" applyAlignment="1">
      <alignment vertical="center"/>
    </xf>
    <xf numFmtId="0" fontId="5" fillId="0" borderId="0" xfId="33" applyNumberFormat="1" applyFont="1" applyBorder="1" applyAlignment="1">
      <alignment vertical="center"/>
    </xf>
    <xf numFmtId="0" fontId="13" fillId="0" borderId="0" xfId="33" applyNumberFormat="1" applyFont="1" applyBorder="1" applyAlignment="1">
      <alignment vertical="center"/>
    </xf>
    <xf numFmtId="0" fontId="13" fillId="0" borderId="8" xfId="33" applyNumberFormat="1" applyFont="1" applyBorder="1" applyAlignment="1">
      <alignment vertical="center"/>
    </xf>
    <xf numFmtId="0" fontId="5" fillId="0" borderId="0" xfId="33" applyNumberFormat="1" applyFont="1" applyFill="1" applyBorder="1" applyAlignment="1">
      <alignment vertical="center"/>
    </xf>
    <xf numFmtId="0" fontId="3" fillId="0" borderId="14" xfId="33" applyFont="1" applyFill="1" applyBorder="1" applyAlignment="1">
      <alignment vertical="center"/>
    </xf>
    <xf numFmtId="0" fontId="3" fillId="0" borderId="16" xfId="33" applyNumberFormat="1" applyFont="1" applyBorder="1" applyAlignment="1">
      <alignment horizontal="left" vertical="center"/>
    </xf>
    <xf numFmtId="14" fontId="4" fillId="0" borderId="16" xfId="33" applyNumberFormat="1" applyFont="1" applyFill="1" applyBorder="1" applyAlignment="1">
      <alignment horizontal="left" vertical="center" wrapText="1"/>
    </xf>
    <xf numFmtId="14" fontId="4" fillId="0" borderId="15" xfId="33" applyNumberFormat="1" applyFont="1" applyFill="1" applyBorder="1" applyAlignment="1">
      <alignment horizontal="right" vertical="center"/>
    </xf>
    <xf numFmtId="0" fontId="5" fillId="0" borderId="0" xfId="33" applyFont="1" applyFill="1" applyAlignment="1">
      <alignment vertical="center"/>
    </xf>
    <xf numFmtId="10" fontId="4" fillId="0" borderId="9" xfId="33" applyNumberFormat="1" applyFont="1" applyFill="1" applyBorder="1" applyAlignment="1">
      <alignment horizontal="left" vertical="center"/>
    </xf>
    <xf numFmtId="0" fontId="11" fillId="0" borderId="0" xfId="33" applyFont="1" applyFill="1" applyAlignment="1">
      <alignment vertical="center"/>
    </xf>
    <xf numFmtId="0" fontId="11" fillId="7" borderId="8" xfId="33" applyFont="1" applyFill="1" applyBorder="1" applyAlignment="1">
      <alignment horizontal="center" vertical="center"/>
    </xf>
    <xf numFmtId="0" fontId="11" fillId="7" borderId="9" xfId="33" applyFont="1" applyFill="1" applyBorder="1" applyAlignment="1">
      <alignment vertical="center" wrapText="1"/>
    </xf>
    <xf numFmtId="0" fontId="11" fillId="7" borderId="9" xfId="33" applyFont="1" applyFill="1" applyBorder="1" applyAlignment="1">
      <alignment horizontal="center" vertical="center"/>
    </xf>
    <xf numFmtId="4" fontId="11" fillId="7" borderId="9" xfId="33" applyNumberFormat="1" applyFont="1" applyFill="1" applyBorder="1" applyAlignment="1">
      <alignment vertical="center"/>
    </xf>
    <xf numFmtId="4" fontId="11" fillId="7" borderId="10" xfId="33" applyNumberFormat="1" applyFont="1" applyFill="1" applyBorder="1" applyAlignment="1">
      <alignment vertical="center"/>
    </xf>
    <xf numFmtId="0" fontId="11" fillId="7" borderId="5" xfId="33" applyFont="1" applyFill="1" applyBorder="1" applyAlignment="1">
      <alignment horizontal="center" vertical="center"/>
    </xf>
    <xf numFmtId="0" fontId="11" fillId="7" borderId="7" xfId="33" applyFont="1" applyFill="1" applyBorder="1" applyAlignment="1">
      <alignment vertical="center" wrapText="1"/>
    </xf>
    <xf numFmtId="0" fontId="11" fillId="7" borderId="7" xfId="33" applyFont="1" applyFill="1" applyBorder="1" applyAlignment="1">
      <alignment horizontal="center" vertical="center"/>
    </xf>
    <xf numFmtId="4" fontId="11" fillId="7" borderId="7" xfId="33" applyNumberFormat="1" applyFont="1" applyFill="1" applyBorder="1" applyAlignment="1">
      <alignment vertical="center"/>
    </xf>
    <xf numFmtId="4" fontId="11" fillId="7" borderId="6" xfId="33" applyNumberFormat="1" applyFont="1" applyFill="1" applyBorder="1" applyAlignment="1">
      <alignment vertical="center"/>
    </xf>
    <xf numFmtId="0" fontId="5" fillId="0" borderId="0" xfId="33" applyFont="1" applyAlignment="1">
      <alignment vertical="center"/>
    </xf>
    <xf numFmtId="0" fontId="1" fillId="0" borderId="0" xfId="33" applyBorder="1"/>
    <xf numFmtId="49" fontId="1" fillId="0" borderId="0" xfId="33" applyNumberFormat="1" applyBorder="1" applyAlignment="1">
      <alignment horizontal="center"/>
    </xf>
    <xf numFmtId="0" fontId="4" fillId="50" borderId="5" xfId="33" applyFont="1" applyFill="1" applyBorder="1" applyAlignment="1"/>
    <xf numFmtId="0" fontId="4" fillId="50" borderId="7" xfId="33" applyFont="1" applyFill="1" applyBorder="1" applyAlignment="1">
      <alignment horizontal="center"/>
    </xf>
    <xf numFmtId="0" fontId="126" fillId="50" borderId="7" xfId="33" applyFont="1" applyFill="1" applyBorder="1" applyAlignment="1"/>
    <xf numFmtId="14" fontId="4" fillId="50" borderId="7" xfId="33" applyNumberFormat="1" applyFont="1" applyFill="1" applyBorder="1" applyAlignment="1">
      <alignment horizontal="right"/>
    </xf>
    <xf numFmtId="0" fontId="126" fillId="50" borderId="6" xfId="33" applyFont="1" applyFill="1" applyBorder="1" applyAlignment="1"/>
    <xf numFmtId="0" fontId="31" fillId="0" borderId="0" xfId="33" applyFont="1" applyAlignment="1">
      <alignment vertical="center"/>
    </xf>
    <xf numFmtId="49" fontId="3" fillId="5" borderId="32" xfId="33" applyNumberFormat="1" applyFont="1" applyFill="1" applyBorder="1" applyAlignment="1">
      <alignment horizontal="center" wrapText="1"/>
    </xf>
    <xf numFmtId="191" fontId="4" fillId="50" borderId="34" xfId="996" applyNumberFormat="1" applyFont="1" applyFill="1" applyBorder="1" applyAlignment="1">
      <alignment horizontal="center"/>
    </xf>
    <xf numFmtId="191" fontId="2" fillId="51" borderId="34" xfId="685" applyNumberFormat="1" applyFont="1" applyFill="1" applyBorder="1" applyAlignment="1">
      <alignment horizontal="center" vertical="center" wrapText="1"/>
    </xf>
    <xf numFmtId="191" fontId="4" fillId="11" borderId="33" xfId="996" applyNumberFormat="1" applyFont="1" applyFill="1" applyBorder="1" applyAlignment="1">
      <alignment horizontal="center"/>
    </xf>
    <xf numFmtId="49" fontId="3" fillId="5" borderId="11" xfId="33" applyNumberFormat="1" applyFont="1" applyFill="1" applyBorder="1" applyAlignment="1">
      <alignment horizontal="center" wrapText="1"/>
    </xf>
    <xf numFmtId="0" fontId="127" fillId="0" borderId="0" xfId="33" applyFont="1" applyAlignment="1">
      <alignment vertical="center"/>
    </xf>
    <xf numFmtId="0" fontId="127" fillId="0" borderId="0" xfId="33" applyFont="1" applyFill="1" applyAlignment="1">
      <alignment vertical="center"/>
    </xf>
    <xf numFmtId="49" fontId="3" fillId="5" borderId="30" xfId="33" applyNumberFormat="1" applyFont="1" applyFill="1" applyBorder="1" applyAlignment="1">
      <alignment horizontal="center" wrapText="1"/>
    </xf>
    <xf numFmtId="191" fontId="4" fillId="50" borderId="21" xfId="996" applyNumberFormat="1" applyFont="1" applyFill="1" applyBorder="1" applyAlignment="1">
      <alignment horizontal="center"/>
    </xf>
    <xf numFmtId="191" fontId="2" fillId="51" borderId="21" xfId="685" applyNumberFormat="1" applyFont="1" applyFill="1" applyBorder="1" applyAlignment="1">
      <alignment horizontal="center" vertical="center" wrapText="1"/>
    </xf>
    <xf numFmtId="191" fontId="4" fillId="11" borderId="31" xfId="996" applyNumberFormat="1" applyFont="1" applyFill="1" applyBorder="1" applyAlignment="1">
      <alignment horizontal="center"/>
    </xf>
    <xf numFmtId="168" fontId="3" fillId="5" borderId="8" xfId="996" applyFont="1" applyFill="1" applyBorder="1" applyAlignment="1">
      <alignment horizontal="center"/>
    </xf>
    <xf numFmtId="168" fontId="3" fillId="5" borderId="66" xfId="996" applyFont="1" applyFill="1" applyBorder="1" applyAlignment="1">
      <alignment horizontal="center"/>
    </xf>
    <xf numFmtId="0" fontId="11" fillId="0" borderId="0" xfId="646" applyFont="1" applyAlignment="1">
      <alignment vertical="center"/>
    </xf>
    <xf numFmtId="0" fontId="11" fillId="0" borderId="16" xfId="845" applyFont="1" applyBorder="1"/>
    <xf numFmtId="0" fontId="11" fillId="0" borderId="0" xfId="845" applyFont="1" applyBorder="1"/>
    <xf numFmtId="49" fontId="11" fillId="0" borderId="0" xfId="845" applyNumberFormat="1" applyFont="1" applyBorder="1" applyAlignment="1">
      <alignment horizontal="center"/>
    </xf>
    <xf numFmtId="0" fontId="5" fillId="0" borderId="0" xfId="646" applyFont="1" applyAlignment="1">
      <alignment vertical="center"/>
    </xf>
    <xf numFmtId="0" fontId="3" fillId="10" borderId="32" xfId="646" applyFont="1" applyFill="1" applyBorder="1" applyAlignment="1">
      <alignment horizontal="center" vertical="center"/>
    </xf>
    <xf numFmtId="0" fontId="3" fillId="10" borderId="34" xfId="646" applyFont="1" applyFill="1" applyBorder="1" applyAlignment="1">
      <alignment horizontal="center" vertical="center"/>
    </xf>
    <xf numFmtId="0" fontId="3" fillId="10" borderId="34" xfId="646" applyFont="1" applyFill="1" applyBorder="1" applyAlignment="1">
      <alignment horizontal="center" vertical="center" wrapText="1"/>
    </xf>
    <xf numFmtId="4" fontId="3" fillId="10" borderId="34" xfId="646" applyNumberFormat="1" applyFont="1" applyFill="1" applyBorder="1" applyAlignment="1">
      <alignment horizontal="center" vertical="center"/>
    </xf>
    <xf numFmtId="10" fontId="3" fillId="10" borderId="34" xfId="691" applyNumberFormat="1" applyFont="1" applyFill="1" applyBorder="1" applyAlignment="1">
      <alignment vertical="center"/>
    </xf>
    <xf numFmtId="4" fontId="4" fillId="10" borderId="33" xfId="646" applyNumberFormat="1" applyFont="1" applyFill="1" applyBorder="1" applyAlignment="1">
      <alignment vertical="center"/>
    </xf>
    <xf numFmtId="0" fontId="3" fillId="0" borderId="11" xfId="646" applyFont="1" applyBorder="1" applyAlignment="1">
      <alignment horizontal="center" vertical="center"/>
    </xf>
    <xf numFmtId="0" fontId="3" fillId="0" borderId="13" xfId="646" applyFont="1" applyBorder="1" applyAlignment="1">
      <alignment horizontal="center" vertical="center"/>
    </xf>
    <xf numFmtId="10" fontId="3" fillId="0" borderId="13" xfId="691" applyNumberFormat="1" applyFont="1" applyBorder="1" applyAlignment="1">
      <alignment horizontal="center" vertical="center"/>
    </xf>
    <xf numFmtId="4" fontId="3" fillId="0" borderId="12" xfId="646" applyNumberFormat="1" applyFont="1" applyBorder="1" applyAlignment="1">
      <alignment horizontal="center" vertical="center"/>
    </xf>
    <xf numFmtId="14" fontId="4" fillId="0" borderId="11" xfId="646" applyNumberFormat="1" applyFont="1" applyBorder="1" applyAlignment="1">
      <alignment horizontal="center" vertical="center"/>
    </xf>
    <xf numFmtId="0" fontId="4" fillId="0" borderId="13" xfId="646" applyFont="1" applyBorder="1" applyAlignment="1">
      <alignment horizontal="center" vertical="center"/>
    </xf>
    <xf numFmtId="10" fontId="4" fillId="0" borderId="13" xfId="691" applyNumberFormat="1" applyFont="1" applyBorder="1" applyAlignment="1">
      <alignment vertical="center" wrapText="1"/>
    </xf>
    <xf numFmtId="4" fontId="4" fillId="0" borderId="12" xfId="409" applyNumberFormat="1" applyFont="1" applyBorder="1" applyAlignment="1" applyProtection="1">
      <alignment vertical="center" wrapText="1"/>
    </xf>
    <xf numFmtId="0" fontId="4" fillId="10" borderId="30" xfId="646" applyFont="1" applyFill="1" applyBorder="1" applyAlignment="1">
      <alignment horizontal="center" vertical="center"/>
    </xf>
    <xf numFmtId="0" fontId="3" fillId="10" borderId="21" xfId="646" applyFont="1" applyFill="1" applyBorder="1" applyAlignment="1">
      <alignment horizontal="center" vertical="center"/>
    </xf>
    <xf numFmtId="2" fontId="3" fillId="10" borderId="21" xfId="646" applyNumberFormat="1" applyFont="1" applyFill="1" applyBorder="1" applyAlignment="1">
      <alignment vertical="center" wrapText="1"/>
    </xf>
    <xf numFmtId="4" fontId="4" fillId="10" borderId="21" xfId="646" applyNumberFormat="1" applyFont="1" applyFill="1" applyBorder="1" applyAlignment="1">
      <alignment horizontal="center" vertical="center"/>
    </xf>
    <xf numFmtId="10" fontId="3" fillId="10" borderId="21" xfId="691" applyNumberFormat="1" applyFont="1" applyFill="1" applyBorder="1" applyAlignment="1">
      <alignment vertical="center"/>
    </xf>
    <xf numFmtId="4" fontId="4" fillId="10" borderId="31" xfId="646" applyNumberFormat="1" applyFont="1" applyFill="1" applyBorder="1" applyAlignment="1">
      <alignment vertical="center"/>
    </xf>
    <xf numFmtId="0" fontId="3" fillId="2" borderId="32" xfId="33" applyFont="1" applyFill="1" applyBorder="1" applyAlignment="1">
      <alignment horizontal="center" vertical="center"/>
    </xf>
    <xf numFmtId="0" fontId="3" fillId="2" borderId="34" xfId="33" applyFont="1" applyFill="1" applyBorder="1" applyAlignment="1">
      <alignment vertical="center"/>
    </xf>
    <xf numFmtId="4" fontId="3" fillId="2" borderId="33" xfId="33" applyNumberFormat="1" applyFont="1" applyFill="1" applyBorder="1" applyAlignment="1">
      <alignment horizontal="center" vertical="center"/>
    </xf>
    <xf numFmtId="0" fontId="3" fillId="0" borderId="11" xfId="845" applyFont="1" applyFill="1" applyBorder="1" applyAlignment="1">
      <alignment horizontal="center" vertical="center" wrapText="1"/>
    </xf>
    <xf numFmtId="49" fontId="4" fillId="0" borderId="11" xfId="33" applyNumberFormat="1" applyFont="1" applyBorder="1" applyAlignment="1">
      <alignment horizontal="center"/>
    </xf>
    <xf numFmtId="0" fontId="3" fillId="0" borderId="13" xfId="1" applyFont="1" applyFill="1" applyBorder="1" applyAlignment="1">
      <alignment wrapText="1"/>
    </xf>
    <xf numFmtId="0" fontId="4" fillId="0" borderId="13" xfId="33" applyFont="1" applyBorder="1" applyAlignment="1">
      <alignment horizontal="center"/>
    </xf>
    <xf numFmtId="167" fontId="4" fillId="0" borderId="12" xfId="1084" applyFont="1" applyFill="1" applyBorder="1" applyAlignment="1">
      <alignment horizontal="left"/>
    </xf>
    <xf numFmtId="0" fontId="4" fillId="0" borderId="11" xfId="33" applyNumberFormat="1" applyFont="1" applyBorder="1" applyAlignment="1">
      <alignment horizontal="center"/>
    </xf>
    <xf numFmtId="0" fontId="4" fillId="0" borderId="30" xfId="33" applyNumberFormat="1" applyFont="1" applyBorder="1" applyAlignment="1">
      <alignment horizontal="center"/>
    </xf>
    <xf numFmtId="167" fontId="4" fillId="0" borderId="31" xfId="1084" applyFont="1" applyFill="1" applyBorder="1" applyAlignment="1">
      <alignment horizontal="left"/>
    </xf>
    <xf numFmtId="49" fontId="4" fillId="0" borderId="0" xfId="646" applyNumberFormat="1" applyFont="1" applyBorder="1" applyAlignment="1">
      <alignment vertical="top"/>
    </xf>
    <xf numFmtId="0" fontId="1" fillId="0" borderId="0" xfId="33" applyBorder="1" applyAlignment="1">
      <alignment horizontal="left"/>
    </xf>
    <xf numFmtId="0" fontId="1" fillId="0" borderId="0" xfId="33" applyBorder="1" applyAlignment="1">
      <alignment horizontal="center"/>
    </xf>
    <xf numFmtId="0" fontId="1" fillId="0" borderId="0" xfId="33" applyBorder="1" applyAlignment="1">
      <alignment horizontal="right"/>
    </xf>
    <xf numFmtId="167" fontId="3" fillId="11" borderId="8" xfId="1084" applyFont="1" applyFill="1" applyBorder="1" applyAlignment="1">
      <alignment horizontal="right" vertical="center"/>
    </xf>
    <xf numFmtId="4" fontId="3" fillId="11" borderId="10" xfId="996" applyNumberFormat="1" applyFont="1" applyFill="1" applyBorder="1" applyAlignment="1">
      <alignment horizontal="right" vertical="center"/>
    </xf>
    <xf numFmtId="0" fontId="5" fillId="5" borderId="0" xfId="33" applyFont="1" applyFill="1"/>
    <xf numFmtId="0" fontId="5" fillId="5" borderId="0" xfId="33" applyFont="1" applyFill="1" applyAlignment="1">
      <alignment wrapText="1"/>
    </xf>
    <xf numFmtId="0" fontId="5" fillId="0" borderId="0" xfId="33" applyFont="1"/>
    <xf numFmtId="0" fontId="128" fillId="5" borderId="0" xfId="845" applyFont="1" applyFill="1" applyBorder="1" applyAlignment="1">
      <alignment horizontal="center" vertical="center"/>
    </xf>
    <xf numFmtId="0" fontId="128" fillId="5" borderId="9" xfId="845" applyFont="1" applyFill="1" applyBorder="1" applyAlignment="1">
      <alignment horizontal="center" vertical="center"/>
    </xf>
    <xf numFmtId="0" fontId="3" fillId="2" borderId="32" xfId="33" applyFont="1" applyFill="1" applyBorder="1" applyAlignment="1">
      <alignment horizontal="center" vertical="center" wrapText="1"/>
    </xf>
    <xf numFmtId="0" fontId="3" fillId="2" borderId="34" xfId="33" applyFont="1" applyFill="1" applyBorder="1" applyAlignment="1">
      <alignment vertical="center" wrapText="1"/>
    </xf>
    <xf numFmtId="0" fontId="3" fillId="0" borderId="11" xfId="33" applyNumberFormat="1" applyFont="1" applyBorder="1" applyAlignment="1">
      <alignment horizontal="center"/>
    </xf>
    <xf numFmtId="0" fontId="4" fillId="0" borderId="13" xfId="33" applyNumberFormat="1" applyFont="1" applyBorder="1" applyAlignment="1">
      <alignment horizontal="left" wrapText="1"/>
    </xf>
    <xf numFmtId="0" fontId="4" fillId="0" borderId="13" xfId="33" applyNumberFormat="1" applyFont="1" applyBorder="1" applyAlignment="1">
      <alignment horizontal="center"/>
    </xf>
    <xf numFmtId="167" fontId="4" fillId="5" borderId="13" xfId="1084" applyFont="1" applyFill="1" applyBorder="1" applyAlignment="1">
      <alignment horizontal="right"/>
    </xf>
    <xf numFmtId="4" fontId="2" fillId="0" borderId="13" xfId="33" applyNumberFormat="1" applyFont="1" applyFill="1" applyBorder="1" applyAlignment="1">
      <alignment horizontal="right"/>
    </xf>
    <xf numFmtId="0" fontId="3" fillId="0" borderId="30" xfId="33" applyNumberFormat="1" applyFont="1" applyBorder="1" applyAlignment="1">
      <alignment horizontal="center"/>
    </xf>
    <xf numFmtId="0" fontId="4" fillId="0" borderId="21" xfId="33" applyNumberFormat="1" applyFont="1" applyBorder="1" applyAlignment="1">
      <alignment horizontal="left" wrapText="1"/>
    </xf>
    <xf numFmtId="0" fontId="4" fillId="0" borderId="21" xfId="33" applyNumberFormat="1" applyFont="1" applyBorder="1" applyAlignment="1">
      <alignment horizontal="center"/>
    </xf>
    <xf numFmtId="167" fontId="4" fillId="5" borderId="21" xfId="1084" applyFont="1" applyFill="1" applyBorder="1" applyAlignment="1">
      <alignment horizontal="right"/>
    </xf>
    <xf numFmtId="4" fontId="2" fillId="0" borderId="21" xfId="33" applyNumberFormat="1" applyFont="1" applyFill="1" applyBorder="1" applyAlignment="1">
      <alignment horizontal="right"/>
    </xf>
    <xf numFmtId="0" fontId="5" fillId="0" borderId="0" xfId="33" applyFont="1" applyAlignment="1">
      <alignment horizontal="center" vertical="center"/>
    </xf>
    <xf numFmtId="0" fontId="5" fillId="0" borderId="0" xfId="33" applyFont="1" applyAlignment="1">
      <alignment vertical="center" wrapText="1"/>
    </xf>
    <xf numFmtId="4" fontId="5" fillId="0" borderId="0" xfId="33" applyNumberFormat="1" applyFont="1" applyAlignment="1">
      <alignment horizontal="center" vertical="center"/>
    </xf>
    <xf numFmtId="10" fontId="18" fillId="0" borderId="0" xfId="691" applyNumberFormat="1" applyFont="1" applyAlignment="1">
      <alignment vertical="center"/>
    </xf>
    <xf numFmtId="4" fontId="5" fillId="0" borderId="0" xfId="33" applyNumberFormat="1" applyFont="1" applyAlignment="1">
      <alignment vertical="center"/>
    </xf>
    <xf numFmtId="0" fontId="5" fillId="50" borderId="5" xfId="33" applyFont="1" applyFill="1" applyBorder="1" applyAlignment="1"/>
    <xf numFmtId="0" fontId="1" fillId="50" borderId="7" xfId="33" applyFill="1" applyBorder="1" applyAlignment="1"/>
    <xf numFmtId="14" fontId="5" fillId="50" borderId="7" xfId="33" applyNumberFormat="1" applyFont="1" applyFill="1" applyBorder="1" applyAlignment="1">
      <alignment horizontal="right"/>
    </xf>
    <xf numFmtId="0" fontId="1" fillId="50" borderId="6" xfId="33" applyFill="1" applyBorder="1" applyAlignment="1"/>
    <xf numFmtId="4" fontId="18" fillId="2" borderId="38" xfId="33" applyNumberFormat="1" applyFont="1" applyFill="1" applyBorder="1" applyAlignment="1">
      <alignment horizontal="center"/>
    </xf>
    <xf numFmtId="49" fontId="18" fillId="5" borderId="81" xfId="33" applyNumberFormat="1" applyFont="1" applyFill="1" applyBorder="1" applyAlignment="1">
      <alignment horizontal="center" wrapText="1"/>
    </xf>
    <xf numFmtId="0" fontId="5" fillId="0" borderId="34" xfId="33" applyFont="1" applyBorder="1" applyAlignment="1">
      <alignment wrapText="1"/>
    </xf>
    <xf numFmtId="191" fontId="5" fillId="50" borderId="34" xfId="996" applyNumberFormat="1" applyFont="1" applyFill="1" applyBorder="1" applyAlignment="1">
      <alignment horizontal="left"/>
    </xf>
    <xf numFmtId="191" fontId="104" fillId="51" borderId="34" xfId="685" applyNumberFormat="1" applyFont="1" applyFill="1" applyBorder="1" applyAlignment="1">
      <alignment horizontal="left" vertical="center" wrapText="1"/>
    </xf>
    <xf numFmtId="191" fontId="5" fillId="11" borderId="34" xfId="996" applyNumberFormat="1" applyFont="1" applyFill="1" applyBorder="1" applyAlignment="1">
      <alignment horizontal="left"/>
    </xf>
    <xf numFmtId="168" fontId="18" fillId="5" borderId="12" xfId="996" applyFont="1" applyFill="1" applyBorder="1" applyAlignment="1">
      <alignment horizontal="left"/>
    </xf>
    <xf numFmtId="49" fontId="18" fillId="5" borderId="11" xfId="33" applyNumberFormat="1" applyFont="1" applyFill="1" applyBorder="1" applyAlignment="1">
      <alignment horizontal="center" wrapText="1"/>
    </xf>
    <xf numFmtId="0" fontId="5" fillId="0" borderId="25" xfId="33" applyFont="1" applyBorder="1" applyAlignment="1">
      <alignment wrapText="1"/>
    </xf>
    <xf numFmtId="191" fontId="5" fillId="50" borderId="25" xfId="996" applyNumberFormat="1" applyFont="1" applyFill="1" applyBorder="1" applyAlignment="1">
      <alignment horizontal="left"/>
    </xf>
    <xf numFmtId="191" fontId="104" fillId="51" borderId="13" xfId="685" applyNumberFormat="1" applyFont="1" applyFill="1" applyBorder="1" applyAlignment="1">
      <alignment horizontal="left" vertical="center" wrapText="1"/>
    </xf>
    <xf numFmtId="191" fontId="5" fillId="11" borderId="13" xfId="996" applyNumberFormat="1" applyFont="1" applyFill="1" applyBorder="1" applyAlignment="1">
      <alignment horizontal="left"/>
    </xf>
    <xf numFmtId="49" fontId="18" fillId="5" borderId="65" xfId="33" applyNumberFormat="1" applyFont="1" applyFill="1" applyBorder="1" applyAlignment="1">
      <alignment horizontal="center" wrapText="1"/>
    </xf>
    <xf numFmtId="191" fontId="104" fillId="51" borderId="25" xfId="685" applyNumberFormat="1" applyFont="1" applyFill="1" applyBorder="1" applyAlignment="1">
      <alignment horizontal="left" vertical="center" wrapText="1"/>
    </xf>
    <xf numFmtId="191" fontId="5" fillId="11" borderId="25" xfId="996" applyNumberFormat="1" applyFont="1" applyFill="1" applyBorder="1" applyAlignment="1">
      <alignment horizontal="left"/>
    </xf>
    <xf numFmtId="49" fontId="18" fillId="5" borderId="30" xfId="33" applyNumberFormat="1" applyFont="1" applyFill="1" applyBorder="1" applyAlignment="1">
      <alignment horizontal="center" wrapText="1"/>
    </xf>
    <xf numFmtId="0" fontId="5" fillId="0" borderId="67" xfId="33" applyFont="1" applyBorder="1" applyAlignment="1">
      <alignment wrapText="1"/>
    </xf>
    <xf numFmtId="191" fontId="5" fillId="50" borderId="21" xfId="996" applyNumberFormat="1" applyFont="1" applyFill="1" applyBorder="1" applyAlignment="1">
      <alignment horizontal="left"/>
    </xf>
    <xf numFmtId="191" fontId="104" fillId="51" borderId="21" xfId="685" applyNumberFormat="1" applyFont="1" applyFill="1" applyBorder="1" applyAlignment="1">
      <alignment horizontal="left" vertical="center" wrapText="1"/>
    </xf>
    <xf numFmtId="191" fontId="5" fillId="11" borderId="21" xfId="996" applyNumberFormat="1" applyFont="1" applyFill="1" applyBorder="1" applyAlignment="1">
      <alignment horizontal="left"/>
    </xf>
    <xf numFmtId="168" fontId="18" fillId="5" borderId="31" xfId="996" applyFont="1" applyFill="1" applyBorder="1" applyAlignment="1">
      <alignment horizontal="left"/>
    </xf>
    <xf numFmtId="0" fontId="5" fillId="0" borderId="0" xfId="33" applyFont="1" applyBorder="1" applyAlignment="1">
      <alignment vertical="center" wrapText="1"/>
    </xf>
    <xf numFmtId="0" fontId="27" fillId="5" borderId="0" xfId="845" applyFont="1" applyFill="1" applyBorder="1" applyAlignment="1">
      <alignment horizontal="center" vertical="center"/>
    </xf>
    <xf numFmtId="0" fontId="27" fillId="5" borderId="0" xfId="845" applyFont="1" applyFill="1" applyBorder="1" applyAlignment="1">
      <alignment vertical="center"/>
    </xf>
    <xf numFmtId="167" fontId="27" fillId="5" borderId="0" xfId="1084" applyFont="1" applyFill="1" applyBorder="1" applyAlignment="1">
      <alignment horizontal="right" vertical="center"/>
    </xf>
    <xf numFmtId="168" fontId="27" fillId="5" borderId="0" xfId="996" applyFont="1" applyFill="1" applyBorder="1" applyAlignment="1">
      <alignment horizontal="right" vertical="center"/>
    </xf>
    <xf numFmtId="191" fontId="5" fillId="51" borderId="34" xfId="996" applyNumberFormat="1" applyFont="1" applyFill="1" applyBorder="1" applyAlignment="1">
      <alignment horizontal="left"/>
    </xf>
    <xf numFmtId="191" fontId="5" fillId="51" borderId="25" xfId="996" applyNumberFormat="1" applyFont="1" applyFill="1" applyBorder="1" applyAlignment="1">
      <alignment horizontal="left"/>
    </xf>
    <xf numFmtId="191" fontId="5" fillId="51" borderId="21" xfId="996" applyNumberFormat="1" applyFont="1" applyFill="1" applyBorder="1" applyAlignment="1">
      <alignment horizontal="left"/>
    </xf>
    <xf numFmtId="0" fontId="18" fillId="2" borderId="2" xfId="33" applyFont="1" applyFill="1" applyBorder="1" applyAlignment="1">
      <alignment horizontal="center" vertical="center"/>
    </xf>
    <xf numFmtId="0" fontId="18" fillId="2" borderId="35" xfId="33" applyFont="1" applyFill="1" applyBorder="1" applyAlignment="1">
      <alignment vertical="center"/>
    </xf>
    <xf numFmtId="0" fontId="18" fillId="2" borderId="7" xfId="33" applyFont="1" applyFill="1" applyBorder="1" applyAlignment="1">
      <alignment vertical="center"/>
    </xf>
    <xf numFmtId="0" fontId="18" fillId="2" borderId="36" xfId="33" applyFont="1" applyFill="1" applyBorder="1" applyAlignment="1">
      <alignment vertical="center"/>
    </xf>
    <xf numFmtId="4" fontId="18" fillId="2" borderId="4" xfId="33" applyNumberFormat="1" applyFont="1" applyFill="1" applyBorder="1" applyAlignment="1">
      <alignment horizontal="center" vertical="center"/>
    </xf>
    <xf numFmtId="0" fontId="18" fillId="0" borderId="84" xfId="845" applyFont="1" applyFill="1" applyBorder="1" applyAlignment="1">
      <alignment horizontal="center" vertical="center" wrapText="1"/>
    </xf>
    <xf numFmtId="0" fontId="18" fillId="5" borderId="80" xfId="33" applyFont="1" applyFill="1" applyBorder="1" applyAlignment="1">
      <alignment horizontal="center" vertical="center"/>
    </xf>
    <xf numFmtId="0" fontId="18" fillId="5" borderId="80" xfId="33" applyFont="1" applyFill="1" applyBorder="1" applyAlignment="1">
      <alignment horizontal="center" vertical="center" wrapText="1"/>
    </xf>
    <xf numFmtId="4" fontId="18" fillId="5" borderId="85" xfId="33" applyNumberFormat="1" applyFont="1" applyFill="1" applyBorder="1" applyAlignment="1">
      <alignment horizontal="center" vertical="center" wrapText="1"/>
    </xf>
    <xf numFmtId="49" fontId="18" fillId="0" borderId="32" xfId="33" applyNumberFormat="1" applyFont="1" applyBorder="1" applyAlignment="1">
      <alignment horizontal="center"/>
    </xf>
    <xf numFmtId="49" fontId="5" fillId="0" borderId="34" xfId="33" applyNumberFormat="1" applyFont="1" applyBorder="1" applyAlignment="1">
      <alignment horizontal="left" wrapText="1"/>
    </xf>
    <xf numFmtId="0" fontId="5" fillId="0" borderId="34" xfId="33" applyFont="1" applyBorder="1" applyAlignment="1">
      <alignment horizontal="center"/>
    </xf>
    <xf numFmtId="2" fontId="1" fillId="5" borderId="34" xfId="33" applyNumberFormat="1" applyFill="1" applyBorder="1" applyAlignment="1">
      <alignment horizontal="right"/>
    </xf>
    <xf numFmtId="2" fontId="104" fillId="0" borderId="34" xfId="33" applyNumberFormat="1" applyFont="1" applyFill="1" applyBorder="1" applyAlignment="1">
      <alignment horizontal="right"/>
    </xf>
    <xf numFmtId="167" fontId="5" fillId="0" borderId="12" xfId="1084" applyFont="1" applyFill="1" applyBorder="1" applyAlignment="1">
      <alignment horizontal="left"/>
    </xf>
    <xf numFmtId="49" fontId="18" fillId="0" borderId="30" xfId="33" applyNumberFormat="1" applyFont="1" applyBorder="1" applyAlignment="1">
      <alignment horizontal="center"/>
    </xf>
    <xf numFmtId="0" fontId="5" fillId="0" borderId="21" xfId="33" applyFont="1" applyFill="1" applyBorder="1" applyAlignment="1">
      <alignment horizontal="left" wrapText="1"/>
    </xf>
    <xf numFmtId="4" fontId="5" fillId="0" borderId="21" xfId="33" applyNumberFormat="1" applyFont="1" applyFill="1" applyBorder="1" applyAlignment="1">
      <alignment horizontal="center"/>
    </xf>
    <xf numFmtId="2" fontId="1" fillId="5" borderId="21" xfId="33" applyNumberFormat="1" applyFill="1" applyBorder="1" applyAlignment="1">
      <alignment horizontal="right"/>
    </xf>
    <xf numFmtId="4" fontId="3" fillId="11" borderId="6" xfId="996" applyNumberFormat="1" applyFont="1" applyFill="1" applyBorder="1" applyAlignment="1">
      <alignment horizontal="right" vertical="center"/>
    </xf>
    <xf numFmtId="0" fontId="18" fillId="2" borderId="35" xfId="33" applyFont="1" applyFill="1" applyBorder="1" applyAlignment="1">
      <alignment vertical="center" wrapText="1"/>
    </xf>
    <xf numFmtId="49" fontId="18" fillId="0" borderId="11" xfId="33" applyNumberFormat="1" applyFont="1" applyBorder="1" applyAlignment="1">
      <alignment horizontal="center"/>
    </xf>
    <xf numFmtId="0" fontId="5" fillId="0" borderId="13" xfId="33" applyFont="1" applyFill="1" applyBorder="1" applyAlignment="1">
      <alignment horizontal="left" wrapText="1"/>
    </xf>
    <xf numFmtId="4" fontId="5" fillId="0" borderId="13" xfId="33" applyNumberFormat="1" applyFont="1" applyFill="1" applyBorder="1" applyAlignment="1">
      <alignment horizontal="center"/>
    </xf>
    <xf numFmtId="2" fontId="1" fillId="5" borderId="13" xfId="33" applyNumberFormat="1" applyFill="1" applyBorder="1" applyAlignment="1">
      <alignment horizontal="right"/>
    </xf>
    <xf numFmtId="49" fontId="18" fillId="0" borderId="84" xfId="33" applyNumberFormat="1" applyFont="1" applyBorder="1" applyAlignment="1">
      <alignment horizontal="center"/>
    </xf>
    <xf numFmtId="0" fontId="5" fillId="0" borderId="80" xfId="33" applyFont="1" applyFill="1" applyBorder="1" applyAlignment="1">
      <alignment horizontal="left" wrapText="1"/>
    </xf>
    <xf numFmtId="4" fontId="5" fillId="0" borderId="80" xfId="33" applyNumberFormat="1" applyFont="1" applyFill="1" applyBorder="1" applyAlignment="1">
      <alignment horizontal="center"/>
    </xf>
    <xf numFmtId="2" fontId="1" fillId="5" borderId="80" xfId="33" applyNumberFormat="1" applyFill="1" applyBorder="1" applyAlignment="1">
      <alignment horizontal="right"/>
    </xf>
    <xf numFmtId="167" fontId="5" fillId="0" borderId="39" xfId="1084" applyFont="1" applyFill="1" applyBorder="1" applyAlignment="1">
      <alignment horizontal="left"/>
    </xf>
    <xf numFmtId="0" fontId="5" fillId="0" borderId="0" xfId="646" applyFont="1" applyBorder="1" applyAlignment="1">
      <alignment vertical="center"/>
    </xf>
    <xf numFmtId="0" fontId="5" fillId="0" borderId="0" xfId="646" applyFont="1" applyBorder="1" applyAlignment="1">
      <alignment vertical="center" wrapText="1"/>
    </xf>
    <xf numFmtId="0" fontId="11" fillId="7" borderId="93" xfId="845" applyFont="1" applyFill="1" applyBorder="1" applyAlignment="1">
      <alignment vertical="center" wrapText="1"/>
    </xf>
    <xf numFmtId="49" fontId="27" fillId="7" borderId="93" xfId="845" applyNumberFormat="1" applyFont="1" applyFill="1" applyBorder="1" applyAlignment="1">
      <alignment vertical="center" wrapText="1"/>
    </xf>
    <xf numFmtId="0" fontId="11" fillId="7" borderId="0" xfId="845" applyFont="1" applyFill="1" applyBorder="1" applyAlignment="1">
      <alignment vertical="center" wrapText="1"/>
    </xf>
    <xf numFmtId="0" fontId="5" fillId="0" borderId="0" xfId="845"/>
    <xf numFmtId="49" fontId="27" fillId="5" borderId="0" xfId="845" applyNumberFormat="1" applyFont="1" applyFill="1" applyBorder="1" applyAlignment="1">
      <alignment vertical="center" wrapText="1"/>
    </xf>
    <xf numFmtId="0" fontId="11" fillId="5" borderId="0" xfId="845" applyFont="1" applyFill="1" applyBorder="1" applyAlignment="1">
      <alignment vertical="center" wrapText="1"/>
    </xf>
    <xf numFmtId="0" fontId="18" fillId="2" borderId="32" xfId="33" applyFont="1" applyFill="1" applyBorder="1" applyAlignment="1">
      <alignment horizontal="center" vertical="center"/>
    </xf>
    <xf numFmtId="0" fontId="18" fillId="2" borderId="34" xfId="33" applyFont="1" applyFill="1" applyBorder="1" applyAlignment="1">
      <alignment vertical="center" wrapText="1"/>
    </xf>
    <xf numFmtId="0" fontId="18" fillId="2" borderId="34" xfId="33" applyFont="1" applyFill="1" applyBorder="1" applyAlignment="1">
      <alignment vertical="center"/>
    </xf>
    <xf numFmtId="4" fontId="18" fillId="2" borderId="33" xfId="33" applyNumberFormat="1" applyFont="1" applyFill="1" applyBorder="1" applyAlignment="1">
      <alignment horizontal="center" vertical="center"/>
    </xf>
    <xf numFmtId="0" fontId="18" fillId="0" borderId="11" xfId="845" applyFont="1" applyFill="1" applyBorder="1" applyAlignment="1">
      <alignment horizontal="center" vertical="center" wrapText="1"/>
    </xf>
    <xf numFmtId="0" fontId="18" fillId="5" borderId="13" xfId="33" applyFont="1" applyFill="1" applyBorder="1" applyAlignment="1">
      <alignment horizontal="center" vertical="center"/>
    </xf>
    <xf numFmtId="0" fontId="18" fillId="5" borderId="13" xfId="33" applyFont="1" applyFill="1" applyBorder="1" applyAlignment="1">
      <alignment horizontal="center" vertical="center" wrapText="1"/>
    </xf>
    <xf numFmtId="4" fontId="18" fillId="5" borderId="12" xfId="33" applyNumberFormat="1" applyFont="1" applyFill="1" applyBorder="1" applyAlignment="1">
      <alignment horizontal="center" vertical="center" wrapText="1"/>
    </xf>
    <xf numFmtId="0" fontId="18" fillId="0" borderId="11" xfId="33" applyNumberFormat="1" applyFont="1" applyBorder="1" applyAlignment="1">
      <alignment horizontal="center"/>
    </xf>
    <xf numFmtId="0" fontId="5" fillId="0" borderId="13" xfId="33" applyNumberFormat="1" applyFont="1" applyBorder="1" applyAlignment="1">
      <alignment horizontal="left" wrapText="1"/>
    </xf>
    <xf numFmtId="0" fontId="5" fillId="0" borderId="13" xfId="33" applyNumberFormat="1" applyFont="1" applyBorder="1" applyAlignment="1">
      <alignment horizontal="center"/>
    </xf>
    <xf numFmtId="167" fontId="5" fillId="5" borderId="13" xfId="1084" applyFont="1" applyFill="1" applyBorder="1" applyAlignment="1">
      <alignment horizontal="right"/>
    </xf>
    <xf numFmtId="4" fontId="104" fillId="0" borderId="13" xfId="33" applyNumberFormat="1" applyFont="1" applyFill="1" applyBorder="1" applyAlignment="1">
      <alignment horizontal="right"/>
    </xf>
    <xf numFmtId="0" fontId="5" fillId="0" borderId="13" xfId="33" applyNumberFormat="1" applyFont="1" applyFill="1" applyBorder="1" applyAlignment="1">
      <alignment horizontal="left" wrapText="1"/>
    </xf>
    <xf numFmtId="0" fontId="5" fillId="0" borderId="13" xfId="33" applyNumberFormat="1" applyFont="1" applyFill="1" applyBorder="1" applyAlignment="1">
      <alignment horizontal="center"/>
    </xf>
    <xf numFmtId="4" fontId="1" fillId="5" borderId="13" xfId="33" applyNumberFormat="1" applyFill="1" applyBorder="1" applyAlignment="1">
      <alignment horizontal="right"/>
    </xf>
    <xf numFmtId="0" fontId="18" fillId="0" borderId="30" xfId="33" applyNumberFormat="1" applyFont="1" applyBorder="1" applyAlignment="1">
      <alignment horizontal="center"/>
    </xf>
    <xf numFmtId="0" fontId="5" fillId="0" borderId="21" xfId="33" applyNumberFormat="1" applyFont="1" applyFill="1" applyBorder="1" applyAlignment="1">
      <alignment horizontal="left" wrapText="1"/>
    </xf>
    <xf numFmtId="0" fontId="5" fillId="0" borderId="21" xfId="33" applyNumberFormat="1" applyFont="1" applyBorder="1" applyAlignment="1">
      <alignment horizontal="center"/>
    </xf>
    <xf numFmtId="167" fontId="5" fillId="5" borderId="21" xfId="1084" applyFont="1" applyFill="1" applyBorder="1" applyAlignment="1">
      <alignment horizontal="right"/>
    </xf>
    <xf numFmtId="4" fontId="1" fillId="5" borderId="21" xfId="33" applyNumberFormat="1" applyFill="1" applyBorder="1" applyAlignment="1">
      <alignment horizontal="right"/>
    </xf>
    <xf numFmtId="167" fontId="5" fillId="0" borderId="31" xfId="1084" applyFont="1" applyFill="1" applyBorder="1" applyAlignment="1">
      <alignment horizontal="left"/>
    </xf>
    <xf numFmtId="167" fontId="4" fillId="0" borderId="12" xfId="637" applyFont="1" applyFill="1" applyBorder="1" applyAlignment="1">
      <alignment horizontal="left"/>
    </xf>
    <xf numFmtId="167" fontId="4" fillId="0" borderId="31" xfId="637" applyFont="1" applyFill="1" applyBorder="1" applyAlignment="1">
      <alignment horizontal="left"/>
    </xf>
    <xf numFmtId="0" fontId="5" fillId="0" borderId="0" xfId="0" applyFont="1" applyAlignment="1">
      <alignment vertical="center"/>
    </xf>
    <xf numFmtId="4" fontId="3" fillId="2" borderId="33" xfId="720" applyNumberFormat="1" applyFont="1" applyFill="1" applyBorder="1" applyAlignment="1">
      <alignment horizontal="center" vertical="center"/>
    </xf>
    <xf numFmtId="0" fontId="4" fillId="10" borderId="84" xfId="0" applyFont="1" applyFill="1" applyBorder="1" applyAlignment="1">
      <alignment horizontal="center" vertical="center"/>
    </xf>
    <xf numFmtId="0" fontId="3" fillId="10" borderId="80" xfId="0" applyFont="1" applyFill="1" applyBorder="1" applyAlignment="1">
      <alignment horizontal="center" vertical="center"/>
    </xf>
    <xf numFmtId="4" fontId="4" fillId="10" borderId="80" xfId="0" applyNumberFormat="1" applyFont="1" applyFill="1" applyBorder="1" applyAlignment="1">
      <alignment horizontal="center" vertical="center"/>
    </xf>
    <xf numFmtId="4" fontId="4" fillId="10" borderId="85" xfId="0" applyNumberFormat="1" applyFont="1" applyFill="1" applyBorder="1" applyAlignment="1">
      <alignment vertical="center"/>
    </xf>
    <xf numFmtId="0" fontId="11" fillId="53" borderId="5" xfId="33" applyFont="1" applyFill="1" applyBorder="1" applyAlignment="1">
      <alignment horizontal="center" vertical="center"/>
    </xf>
    <xf numFmtId="0" fontId="11" fillId="53" borderId="7" xfId="33" applyFont="1" applyFill="1" applyBorder="1" applyAlignment="1">
      <alignment vertical="center" wrapText="1"/>
    </xf>
    <xf numFmtId="0" fontId="11" fillId="53" borderId="7" xfId="33" applyFont="1" applyFill="1" applyBorder="1" applyAlignment="1">
      <alignment horizontal="center" vertical="center"/>
    </xf>
    <xf numFmtId="4" fontId="11" fillId="53" borderId="7" xfId="33" applyNumberFormat="1" applyFont="1" applyFill="1" applyBorder="1" applyAlignment="1">
      <alignment vertical="center"/>
    </xf>
    <xf numFmtId="4" fontId="11" fillId="53" borderId="6" xfId="33" applyNumberFormat="1" applyFont="1" applyFill="1" applyBorder="1" applyAlignment="1">
      <alignment vertical="center"/>
    </xf>
    <xf numFmtId="0" fontId="3" fillId="0" borderId="18" xfId="33" applyFont="1" applyFill="1" applyBorder="1" applyAlignment="1">
      <alignment vertical="center"/>
    </xf>
    <xf numFmtId="0" fontId="3" fillId="0" borderId="0" xfId="33" applyNumberFormat="1" applyFont="1" applyBorder="1" applyAlignment="1">
      <alignment horizontal="left" vertical="center"/>
    </xf>
    <xf numFmtId="10" fontId="4" fillId="0" borderId="0" xfId="33" applyNumberFormat="1" applyFont="1" applyFill="1" applyBorder="1" applyAlignment="1">
      <alignment horizontal="left" vertical="center"/>
    </xf>
    <xf numFmtId="10" fontId="4" fillId="0" borderId="19" xfId="691" applyNumberFormat="1" applyFont="1" applyFill="1" applyBorder="1" applyAlignment="1">
      <alignment horizontal="right" vertical="center" wrapText="1"/>
    </xf>
    <xf numFmtId="0" fontId="3" fillId="0" borderId="8" xfId="33" applyNumberFormat="1" applyFont="1" applyFill="1" applyBorder="1" applyAlignment="1">
      <alignment vertical="center"/>
    </xf>
    <xf numFmtId="0" fontId="3" fillId="0" borderId="9" xfId="33" applyNumberFormat="1" applyFont="1" applyFill="1" applyBorder="1" applyAlignment="1">
      <alignment vertical="center"/>
    </xf>
    <xf numFmtId="0" fontId="3" fillId="0" borderId="9" xfId="33" applyNumberFormat="1" applyFont="1" applyFill="1" applyBorder="1" applyAlignment="1">
      <alignment horizontal="left" vertical="center"/>
    </xf>
    <xf numFmtId="0" fontId="3" fillId="0" borderId="10" xfId="33" applyNumberFormat="1" applyFont="1" applyFill="1" applyBorder="1" applyAlignment="1">
      <alignment vertical="center"/>
    </xf>
    <xf numFmtId="0" fontId="11" fillId="54" borderId="8" xfId="33" applyFont="1" applyFill="1" applyBorder="1" applyAlignment="1">
      <alignment horizontal="center" vertical="center"/>
    </xf>
    <xf numFmtId="0" fontId="11" fillId="54" borderId="9" xfId="33" applyFont="1" applyFill="1" applyBorder="1" applyAlignment="1">
      <alignment vertical="center" wrapText="1"/>
    </xf>
    <xf numFmtId="0" fontId="11" fillId="54" borderId="9" xfId="33" applyFont="1" applyFill="1" applyBorder="1" applyAlignment="1">
      <alignment horizontal="center" vertical="center"/>
    </xf>
    <xf numFmtId="4" fontId="11" fillId="54" borderId="9" xfId="33" applyNumberFormat="1" applyFont="1" applyFill="1" applyBorder="1" applyAlignment="1">
      <alignment vertical="center"/>
    </xf>
    <xf numFmtId="4" fontId="11" fillId="54" borderId="10" xfId="33" applyNumberFormat="1" applyFont="1" applyFill="1" applyBorder="1" applyAlignment="1">
      <alignment vertical="center"/>
    </xf>
    <xf numFmtId="0" fontId="11" fillId="54" borderId="5" xfId="33" applyFont="1" applyFill="1" applyBorder="1" applyAlignment="1">
      <alignment horizontal="center" vertical="center"/>
    </xf>
    <xf numFmtId="0" fontId="11" fillId="54" borderId="7" xfId="33" applyFont="1" applyFill="1" applyBorder="1" applyAlignment="1">
      <alignment vertical="center" wrapText="1"/>
    </xf>
    <xf numFmtId="0" fontId="11" fillId="54" borderId="7" xfId="33" applyFont="1" applyFill="1" applyBorder="1" applyAlignment="1">
      <alignment horizontal="center" vertical="center"/>
    </xf>
    <xf numFmtId="4" fontId="11" fillId="54" borderId="7" xfId="33" applyNumberFormat="1" applyFont="1" applyFill="1" applyBorder="1" applyAlignment="1">
      <alignment vertical="center"/>
    </xf>
    <xf numFmtId="4" fontId="11" fillId="54" borderId="6" xfId="33" applyNumberFormat="1" applyFont="1" applyFill="1" applyBorder="1" applyAlignment="1">
      <alignment vertical="center"/>
    </xf>
    <xf numFmtId="0" fontId="4" fillId="10" borderId="5" xfId="33" applyFont="1" applyFill="1" applyBorder="1" applyAlignment="1"/>
    <xf numFmtId="0" fontId="4" fillId="10" borderId="7" xfId="33" applyFont="1" applyFill="1" applyBorder="1" applyAlignment="1">
      <alignment horizontal="center"/>
    </xf>
    <xf numFmtId="0" fontId="126" fillId="10" borderId="7" xfId="33" applyFont="1" applyFill="1" applyBorder="1" applyAlignment="1"/>
    <xf numFmtId="14" fontId="4" fillId="10" borderId="7" xfId="33" applyNumberFormat="1" applyFont="1" applyFill="1" applyBorder="1" applyAlignment="1">
      <alignment horizontal="right"/>
    </xf>
    <xf numFmtId="0" fontId="126" fillId="10" borderId="6" xfId="33" applyFont="1" applyFill="1" applyBorder="1" applyAlignment="1"/>
    <xf numFmtId="0" fontId="3" fillId="56" borderId="37" xfId="33" applyFont="1" applyFill="1" applyBorder="1" applyAlignment="1">
      <alignment horizontal="center"/>
    </xf>
    <xf numFmtId="0" fontId="26" fillId="0" borderId="0" xfId="33" applyFont="1" applyAlignment="1">
      <alignment vertical="center"/>
    </xf>
    <xf numFmtId="49" fontId="3" fillId="13" borderId="13" xfId="33" applyNumberFormat="1" applyFont="1" applyFill="1" applyBorder="1" applyAlignment="1">
      <alignment horizontal="center" wrapText="1"/>
    </xf>
    <xf numFmtId="0" fontId="11" fillId="0" borderId="0" xfId="640" applyFont="1" applyAlignment="1">
      <alignment vertical="center"/>
    </xf>
    <xf numFmtId="0" fontId="11" fillId="0" borderId="0" xfId="640" applyFont="1" applyBorder="1"/>
    <xf numFmtId="49" fontId="11" fillId="0" borderId="0" xfId="640" applyNumberFormat="1" applyFont="1" applyBorder="1" applyAlignment="1">
      <alignment horizontal="center"/>
    </xf>
    <xf numFmtId="0" fontId="3" fillId="10" borderId="32" xfId="640" applyFont="1" applyFill="1" applyBorder="1" applyAlignment="1">
      <alignment horizontal="center" vertical="center"/>
    </xf>
    <xf numFmtId="0" fontId="3" fillId="10" borderId="34" xfId="640" applyFont="1" applyFill="1" applyBorder="1" applyAlignment="1">
      <alignment horizontal="center" vertical="center" wrapText="1"/>
    </xf>
    <xf numFmtId="0" fontId="3" fillId="0" borderId="11" xfId="640" applyFont="1" applyBorder="1" applyAlignment="1">
      <alignment horizontal="center" vertical="center"/>
    </xf>
    <xf numFmtId="0" fontId="3" fillId="0" borderId="13" xfId="640" applyFont="1" applyBorder="1" applyAlignment="1">
      <alignment horizontal="center" vertical="center"/>
    </xf>
    <xf numFmtId="4" fontId="3" fillId="0" borderId="12" xfId="640" applyNumberFormat="1" applyFont="1" applyBorder="1" applyAlignment="1">
      <alignment horizontal="center" vertical="center"/>
    </xf>
    <xf numFmtId="0" fontId="4" fillId="10" borderId="30" xfId="640" applyFont="1" applyFill="1" applyBorder="1" applyAlignment="1">
      <alignment horizontal="center" vertical="center"/>
    </xf>
    <xf numFmtId="0" fontId="3" fillId="10" borderId="21" xfId="640" applyFont="1" applyFill="1" applyBorder="1" applyAlignment="1">
      <alignment horizontal="center" vertical="center"/>
    </xf>
    <xf numFmtId="0" fontId="3" fillId="56" borderId="34" xfId="33" applyFont="1" applyFill="1" applyBorder="1" applyAlignment="1">
      <alignment vertical="center"/>
    </xf>
    <xf numFmtId="4" fontId="3" fillId="56" borderId="33" xfId="33" applyNumberFormat="1" applyFont="1" applyFill="1" applyBorder="1" applyAlignment="1">
      <alignment horizontal="center" vertical="center"/>
    </xf>
    <xf numFmtId="0" fontId="3" fillId="13" borderId="13" xfId="33" applyFont="1" applyFill="1" applyBorder="1" applyAlignment="1">
      <alignment horizontal="center" vertical="center"/>
    </xf>
    <xf numFmtId="0" fontId="3" fillId="13" borderId="13" xfId="33" applyFont="1" applyFill="1" applyBorder="1" applyAlignment="1">
      <alignment horizontal="center" vertical="center" wrapText="1"/>
    </xf>
    <xf numFmtId="4" fontId="3" fillId="13" borderId="12" xfId="33" applyNumberFormat="1" applyFont="1" applyFill="1" applyBorder="1" applyAlignment="1">
      <alignment horizontal="center" vertical="center" wrapText="1"/>
    </xf>
    <xf numFmtId="2" fontId="126" fillId="0" borderId="13" xfId="33" applyNumberFormat="1" applyFont="1" applyFill="1" applyBorder="1" applyAlignment="1">
      <alignment horizontal="right"/>
    </xf>
    <xf numFmtId="2" fontId="34" fillId="0" borderId="13" xfId="33" applyNumberFormat="1" applyFont="1" applyFill="1" applyBorder="1" applyAlignment="1">
      <alignment horizontal="right"/>
    </xf>
    <xf numFmtId="4" fontId="3" fillId="14" borderId="10" xfId="996" applyNumberFormat="1" applyFont="1" applyFill="1" applyBorder="1" applyAlignment="1">
      <alignment horizontal="right" vertical="center"/>
    </xf>
    <xf numFmtId="0" fontId="5" fillId="13" borderId="0" xfId="33" applyFont="1" applyFill="1"/>
    <xf numFmtId="0" fontId="5" fillId="13" borderId="0" xfId="33" applyFont="1" applyFill="1" applyAlignment="1">
      <alignment wrapText="1"/>
    </xf>
    <xf numFmtId="0" fontId="5" fillId="0" borderId="0" xfId="495" applyFont="1" applyAlignment="1">
      <alignment vertical="center"/>
    </xf>
    <xf numFmtId="0" fontId="3" fillId="5" borderId="13" xfId="495" applyFont="1" applyFill="1" applyBorder="1" applyAlignment="1">
      <alignment horizontal="center" vertical="center"/>
    </xf>
    <xf numFmtId="0" fontId="4" fillId="0" borderId="13" xfId="495" applyFont="1" applyFill="1" applyBorder="1" applyAlignment="1">
      <alignment horizontal="center"/>
    </xf>
    <xf numFmtId="2" fontId="126" fillId="13" borderId="13" xfId="33" applyNumberFormat="1" applyFont="1" applyFill="1" applyBorder="1" applyAlignment="1">
      <alignment horizontal="right"/>
    </xf>
    <xf numFmtId="169" fontId="126" fillId="13" borderId="13" xfId="33" applyNumberFormat="1" applyFont="1" applyFill="1" applyBorder="1" applyAlignment="1">
      <alignment horizontal="right"/>
    </xf>
    <xf numFmtId="0" fontId="131" fillId="13" borderId="0" xfId="845" applyFont="1" applyFill="1" applyBorder="1" applyAlignment="1">
      <alignment horizontal="center" vertical="center"/>
    </xf>
    <xf numFmtId="0" fontId="18" fillId="56" borderId="32" xfId="33" applyFont="1" applyFill="1" applyBorder="1" applyAlignment="1">
      <alignment horizontal="center" vertical="center"/>
    </xf>
    <xf numFmtId="0" fontId="18" fillId="56" borderId="34" xfId="33" applyFont="1" applyFill="1" applyBorder="1" applyAlignment="1">
      <alignment vertical="center"/>
    </xf>
    <xf numFmtId="4" fontId="18" fillId="56" borderId="33" xfId="33" applyNumberFormat="1" applyFont="1" applyFill="1" applyBorder="1" applyAlignment="1">
      <alignment horizontal="center" vertical="center"/>
    </xf>
    <xf numFmtId="0" fontId="18" fillId="13" borderId="13" xfId="33" applyFont="1" applyFill="1" applyBorder="1" applyAlignment="1">
      <alignment horizontal="center" vertical="center"/>
    </xf>
    <xf numFmtId="0" fontId="18" fillId="13" borderId="13" xfId="33" applyFont="1" applyFill="1" applyBorder="1" applyAlignment="1">
      <alignment horizontal="center" vertical="center" wrapText="1"/>
    </xf>
    <xf numFmtId="4" fontId="18" fillId="13" borderId="12" xfId="33" applyNumberFormat="1" applyFont="1" applyFill="1" applyBorder="1" applyAlignment="1">
      <alignment horizontal="center" vertical="center" wrapText="1"/>
    </xf>
    <xf numFmtId="49" fontId="5" fillId="0" borderId="11" xfId="33" applyNumberFormat="1" applyFont="1" applyBorder="1" applyAlignment="1">
      <alignment horizontal="center"/>
    </xf>
    <xf numFmtId="168" fontId="1" fillId="0" borderId="13" xfId="33" applyNumberFormat="1" applyBorder="1" applyAlignment="1">
      <alignment horizontal="left" wrapText="1"/>
    </xf>
    <xf numFmtId="0" fontId="5" fillId="0" borderId="13" xfId="33" applyFont="1" applyBorder="1" applyAlignment="1">
      <alignment horizontal="center"/>
    </xf>
    <xf numFmtId="2" fontId="1" fillId="13" borderId="13" xfId="33" applyNumberFormat="1" applyFill="1" applyBorder="1" applyAlignment="1">
      <alignment horizontal="right"/>
    </xf>
    <xf numFmtId="2" fontId="36" fillId="0" borderId="13" xfId="33" applyNumberFormat="1" applyFont="1" applyFill="1" applyBorder="1" applyAlignment="1">
      <alignment horizontal="right"/>
    </xf>
    <xf numFmtId="167" fontId="5" fillId="0" borderId="12" xfId="637" applyFont="1" applyFill="1" applyBorder="1" applyAlignment="1">
      <alignment horizontal="left"/>
    </xf>
    <xf numFmtId="0" fontId="1" fillId="0" borderId="13" xfId="33" applyBorder="1" applyAlignment="1">
      <alignment horizontal="left" wrapText="1"/>
    </xf>
    <xf numFmtId="169" fontId="1" fillId="13" borderId="13" xfId="33" applyNumberFormat="1" applyFill="1" applyBorder="1" applyAlignment="1">
      <alignment horizontal="right"/>
    </xf>
    <xf numFmtId="49" fontId="5" fillId="0" borderId="30" xfId="33" applyNumberFormat="1" applyFont="1" applyBorder="1" applyAlignment="1">
      <alignment horizontal="center"/>
    </xf>
    <xf numFmtId="0" fontId="132" fillId="0" borderId="21" xfId="640" applyFont="1" applyBorder="1"/>
    <xf numFmtId="0" fontId="5" fillId="0" borderId="21" xfId="33" applyFont="1" applyFill="1" applyBorder="1" applyAlignment="1">
      <alignment horizontal="center"/>
    </xf>
    <xf numFmtId="2" fontId="1" fillId="13" borderId="21" xfId="33" applyNumberFormat="1" applyFill="1" applyBorder="1" applyAlignment="1">
      <alignment horizontal="right"/>
    </xf>
    <xf numFmtId="167" fontId="5" fillId="0" borderId="31" xfId="637" applyFont="1" applyFill="1" applyBorder="1" applyAlignment="1">
      <alignment horizontal="left"/>
    </xf>
    <xf numFmtId="49" fontId="35" fillId="0" borderId="0" xfId="640" applyNumberFormat="1" applyFont="1" applyBorder="1" applyAlignment="1">
      <alignment vertical="top"/>
    </xf>
    <xf numFmtId="0" fontId="3" fillId="56" borderId="32" xfId="33" applyFont="1" applyFill="1" applyBorder="1" applyAlignment="1">
      <alignment horizontal="center" vertical="center" wrapText="1"/>
    </xf>
    <xf numFmtId="0" fontId="3" fillId="56" borderId="34" xfId="33" applyFont="1" applyFill="1" applyBorder="1" applyAlignment="1">
      <alignment vertical="center" wrapText="1"/>
    </xf>
    <xf numFmtId="167" fontId="4" fillId="13" borderId="13" xfId="637" applyFont="1" applyFill="1" applyBorder="1" applyAlignment="1">
      <alignment horizontal="right"/>
    </xf>
    <xf numFmtId="4" fontId="34" fillId="0" borderId="13" xfId="33" applyNumberFormat="1" applyFont="1" applyFill="1" applyBorder="1" applyAlignment="1">
      <alignment horizontal="right"/>
    </xf>
    <xf numFmtId="10" fontId="12" fillId="0" borderId="10" xfId="645" applyNumberFormat="1" applyFont="1" applyFill="1" applyBorder="1" applyAlignment="1">
      <alignment horizontal="center" vertical="center" wrapText="1"/>
    </xf>
    <xf numFmtId="0" fontId="16" fillId="0" borderId="17" xfId="640" applyNumberFormat="1" applyFont="1" applyFill="1" applyBorder="1" applyAlignment="1">
      <alignment horizontal="center" vertical="center" wrapText="1"/>
    </xf>
    <xf numFmtId="0" fontId="4" fillId="0" borderId="0" xfId="640" applyNumberFormat="1" applyFont="1" applyFill="1" applyBorder="1" applyAlignment="1"/>
    <xf numFmtId="0" fontId="18" fillId="2" borderId="37" xfId="33" applyFont="1" applyFill="1" applyBorder="1" applyAlignment="1">
      <alignment horizontal="center"/>
    </xf>
    <xf numFmtId="0" fontId="5" fillId="50" borderId="7" xfId="33" applyFont="1" applyFill="1" applyBorder="1" applyAlignment="1">
      <alignment horizontal="center"/>
    </xf>
    <xf numFmtId="0" fontId="4" fillId="0" borderId="0" xfId="33" applyFont="1" applyFill="1" applyBorder="1" applyAlignment="1">
      <alignment vertical="center"/>
    </xf>
    <xf numFmtId="0" fontId="3" fillId="0" borderId="16" xfId="33" applyNumberFormat="1" applyFont="1" applyBorder="1" applyAlignment="1">
      <alignment vertical="center"/>
    </xf>
    <xf numFmtId="0" fontId="3" fillId="0" borderId="0" xfId="33" applyNumberFormat="1" applyFont="1" applyBorder="1" applyAlignment="1">
      <alignment vertical="center"/>
    </xf>
    <xf numFmtId="0" fontId="3" fillId="2" borderId="32" xfId="720" applyFont="1" applyFill="1" applyBorder="1" applyAlignment="1">
      <alignment horizontal="center" vertical="center" wrapText="1"/>
    </xf>
    <xf numFmtId="0" fontId="3" fillId="5" borderId="13" xfId="72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49" fontId="4" fillId="0" borderId="32" xfId="33" applyNumberFormat="1" applyFont="1" applyBorder="1" applyAlignment="1">
      <alignment horizontal="center"/>
    </xf>
    <xf numFmtId="0" fontId="3" fillId="0" borderId="34" xfId="1" applyFont="1" applyFill="1" applyBorder="1" applyAlignment="1">
      <alignment wrapText="1"/>
    </xf>
    <xf numFmtId="0" fontId="4" fillId="0" borderId="34" xfId="33" applyFont="1" applyBorder="1" applyAlignment="1">
      <alignment horizontal="center"/>
    </xf>
    <xf numFmtId="2" fontId="2" fillId="0" borderId="34" xfId="33" applyNumberFormat="1" applyFont="1" applyFill="1" applyBorder="1" applyAlignment="1">
      <alignment horizontal="right"/>
    </xf>
    <xf numFmtId="167" fontId="4" fillId="0" borderId="33" xfId="1084" applyFont="1" applyFill="1" applyBorder="1" applyAlignment="1">
      <alignment horizontal="left"/>
    </xf>
    <xf numFmtId="0" fontId="3" fillId="0" borderId="26" xfId="845" applyFont="1" applyFill="1" applyBorder="1" applyAlignment="1">
      <alignment horizontal="center" vertical="center" wrapText="1"/>
    </xf>
    <xf numFmtId="0" fontId="3" fillId="5" borderId="20" xfId="33" applyFont="1" applyFill="1" applyBorder="1" applyAlignment="1">
      <alignment horizontal="center" vertical="center"/>
    </xf>
    <xf numFmtId="0" fontId="3" fillId="5" borderId="20" xfId="33" applyFont="1" applyFill="1" applyBorder="1" applyAlignment="1">
      <alignment horizontal="center" vertical="center" wrapText="1"/>
    </xf>
    <xf numFmtId="4" fontId="3" fillId="5" borderId="39" xfId="33" applyNumberFormat="1" applyFont="1" applyFill="1" applyBorder="1" applyAlignment="1">
      <alignment horizontal="center" vertical="center" wrapText="1"/>
    </xf>
    <xf numFmtId="0" fontId="3" fillId="2" borderId="5" xfId="33" applyFont="1" applyFill="1" applyBorder="1" applyAlignment="1">
      <alignment horizontal="center" vertical="center"/>
    </xf>
    <xf numFmtId="0" fontId="3" fillId="2" borderId="7" xfId="33" applyFont="1" applyFill="1" applyBorder="1" applyAlignment="1">
      <alignment vertical="center"/>
    </xf>
    <xf numFmtId="4" fontId="3" fillId="2" borderId="6" xfId="33" applyNumberFormat="1" applyFont="1" applyFill="1" applyBorder="1" applyAlignment="1">
      <alignment horizontal="center" vertical="center"/>
    </xf>
    <xf numFmtId="2" fontId="2" fillId="5" borderId="34" xfId="33" applyNumberFormat="1" applyFont="1" applyFill="1" applyBorder="1" applyAlignment="1">
      <alignment horizontal="right"/>
    </xf>
    <xf numFmtId="169" fontId="2" fillId="5" borderId="13" xfId="33" applyNumberFormat="1" applyFont="1" applyFill="1" applyBorder="1" applyAlignment="1">
      <alignment horizontal="right"/>
    </xf>
    <xf numFmtId="169" fontId="2" fillId="5" borderId="21" xfId="33" applyNumberFormat="1" applyFont="1" applyFill="1" applyBorder="1" applyAlignment="1">
      <alignment horizontal="right"/>
    </xf>
    <xf numFmtId="0" fontId="4" fillId="0" borderId="34" xfId="0" applyFont="1" applyFill="1" applyBorder="1" applyAlignment="1">
      <alignment horizontal="center"/>
    </xf>
    <xf numFmtId="0" fontId="4" fillId="0" borderId="0" xfId="640" applyFont="1" applyBorder="1" applyAlignment="1">
      <alignment horizontal="center" vertical="center"/>
    </xf>
    <xf numFmtId="168" fontId="2" fillId="0" borderId="0" xfId="0" applyNumberFormat="1" applyFont="1"/>
    <xf numFmtId="168" fontId="4" fillId="0" borderId="0" xfId="23" applyNumberFormat="1" applyFont="1" applyAlignment="1">
      <alignment vertical="center"/>
    </xf>
    <xf numFmtId="168" fontId="4" fillId="0" borderId="0" xfId="640" applyNumberFormat="1" applyFont="1" applyAlignment="1">
      <alignment vertical="center"/>
    </xf>
    <xf numFmtId="168" fontId="4" fillId="7" borderId="0" xfId="23" applyNumberFormat="1" applyFont="1" applyFill="1" applyAlignment="1">
      <alignment vertical="center"/>
    </xf>
    <xf numFmtId="14" fontId="2" fillId="0" borderId="11" xfId="0" applyNumberFormat="1" applyFont="1" applyBorder="1" applyAlignment="1">
      <alignment horizontal="center" vertical="center"/>
    </xf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14" fontId="2" fillId="0" borderId="41" xfId="0" applyNumberFormat="1" applyFont="1" applyBorder="1" applyAlignment="1">
      <alignment vertical="center"/>
    </xf>
    <xf numFmtId="0" fontId="3" fillId="56" borderId="38" xfId="33" applyFont="1" applyFill="1" applyBorder="1" applyAlignment="1">
      <alignment horizontal="center"/>
    </xf>
    <xf numFmtId="191" fontId="5" fillId="0" borderId="0" xfId="33" applyNumberFormat="1" applyFont="1" applyAlignment="1">
      <alignment vertical="center"/>
    </xf>
    <xf numFmtId="0" fontId="11" fillId="0" borderId="7" xfId="640" applyFont="1" applyBorder="1"/>
    <xf numFmtId="0" fontId="11" fillId="0" borderId="9" xfId="640" applyFont="1" applyBorder="1"/>
    <xf numFmtId="49" fontId="11" fillId="0" borderId="9" xfId="640" applyNumberFormat="1" applyFont="1" applyBorder="1" applyAlignment="1">
      <alignment horizontal="center"/>
    </xf>
    <xf numFmtId="49" fontId="11" fillId="0" borderId="7" xfId="640" applyNumberFormat="1" applyFont="1" applyBorder="1" applyAlignment="1">
      <alignment horizontal="center"/>
    </xf>
    <xf numFmtId="167" fontId="4" fillId="13" borderId="21" xfId="637" applyFont="1" applyFill="1" applyBorder="1" applyAlignment="1">
      <alignment horizontal="right"/>
    </xf>
    <xf numFmtId="4" fontId="34" fillId="0" borderId="21" xfId="33" applyNumberFormat="1" applyFont="1" applyFill="1" applyBorder="1" applyAlignment="1">
      <alignment horizontal="right"/>
    </xf>
    <xf numFmtId="168" fontId="3" fillId="5" borderId="5" xfId="996" applyFont="1" applyFill="1" applyBorder="1" applyAlignment="1">
      <alignment horizontal="center"/>
    </xf>
    <xf numFmtId="168" fontId="3" fillId="5" borderId="1" xfId="996" applyFont="1" applyFill="1" applyBorder="1" applyAlignment="1">
      <alignment horizontal="center"/>
    </xf>
    <xf numFmtId="4" fontId="4" fillId="13" borderId="33" xfId="46" applyNumberFormat="1" applyFont="1" applyFill="1" applyBorder="1" applyAlignment="1"/>
    <xf numFmtId="191" fontId="4" fillId="0" borderId="91" xfId="996" applyNumberFormat="1" applyFont="1" applyFill="1" applyBorder="1" applyAlignment="1">
      <alignment horizontal="center"/>
    </xf>
    <xf numFmtId="191" fontId="4" fillId="0" borderId="92" xfId="996" applyNumberFormat="1" applyFont="1" applyFill="1" applyBorder="1" applyAlignment="1">
      <alignment horizontal="center"/>
    </xf>
    <xf numFmtId="191" fontId="4" fillId="0" borderId="70" xfId="996" applyNumberFormat="1" applyFont="1" applyFill="1" applyBorder="1" applyAlignment="1">
      <alignment horizontal="center"/>
    </xf>
    <xf numFmtId="191" fontId="4" fillId="0" borderId="22" xfId="996" applyNumberFormat="1" applyFont="1" applyFill="1" applyBorder="1" applyAlignment="1">
      <alignment horizontal="center"/>
    </xf>
    <xf numFmtId="191" fontId="4" fillId="0" borderId="94" xfId="996" applyNumberFormat="1" applyFont="1" applyFill="1" applyBorder="1" applyAlignment="1">
      <alignment horizontal="center"/>
    </xf>
    <xf numFmtId="191" fontId="4" fillId="0" borderId="95" xfId="996" applyNumberFormat="1" applyFont="1" applyFill="1" applyBorder="1" applyAlignment="1">
      <alignment horizontal="center"/>
    </xf>
    <xf numFmtId="0" fontId="4" fillId="0" borderId="21" xfId="495" applyFont="1" applyFill="1" applyBorder="1" applyAlignment="1">
      <alignment horizontal="center"/>
    </xf>
    <xf numFmtId="169" fontId="126" fillId="13" borderId="21" xfId="33" applyNumberFormat="1" applyFont="1" applyFill="1" applyBorder="1" applyAlignment="1">
      <alignment horizontal="right"/>
    </xf>
    <xf numFmtId="0" fontId="3" fillId="13" borderId="20" xfId="33" applyFont="1" applyFill="1" applyBorder="1" applyAlignment="1">
      <alignment horizontal="center" vertical="center"/>
    </xf>
    <xf numFmtId="0" fontId="3" fillId="13" borderId="20" xfId="33" applyFont="1" applyFill="1" applyBorder="1" applyAlignment="1">
      <alignment horizontal="center" vertical="center" wrapText="1"/>
    </xf>
    <xf numFmtId="4" fontId="3" fillId="13" borderId="39" xfId="33" applyNumberFormat="1" applyFont="1" applyFill="1" applyBorder="1" applyAlignment="1">
      <alignment horizontal="center" vertical="center" wrapText="1"/>
    </xf>
    <xf numFmtId="0" fontId="3" fillId="56" borderId="5" xfId="33" applyFont="1" applyFill="1" applyBorder="1" applyAlignment="1">
      <alignment horizontal="center" vertical="center"/>
    </xf>
    <xf numFmtId="0" fontId="3" fillId="56" borderId="7" xfId="33" applyFont="1" applyFill="1" applyBorder="1" applyAlignment="1">
      <alignment vertical="center"/>
    </xf>
    <xf numFmtId="4" fontId="3" fillId="56" borderId="6" xfId="33" applyNumberFormat="1" applyFont="1" applyFill="1" applyBorder="1" applyAlignment="1">
      <alignment horizontal="center" vertical="center"/>
    </xf>
    <xf numFmtId="0" fontId="4" fillId="0" borderId="0" xfId="640" applyFont="1" applyAlignment="1">
      <alignment horizontal="center" vertical="center"/>
    </xf>
    <xf numFmtId="14" fontId="2" fillId="0" borderId="30" xfId="0" applyNumberFormat="1" applyFont="1" applyFill="1" applyBorder="1" applyAlignment="1">
      <alignment horizontal="center" vertical="center"/>
    </xf>
    <xf numFmtId="0" fontId="126" fillId="0" borderId="0" xfId="0" applyFont="1"/>
    <xf numFmtId="0" fontId="4" fillId="0" borderId="0" xfId="640" applyFont="1" applyBorder="1"/>
    <xf numFmtId="168" fontId="4" fillId="0" borderId="0" xfId="640" applyNumberFormat="1" applyFont="1" applyBorder="1"/>
    <xf numFmtId="0" fontId="5" fillId="0" borderId="0" xfId="640"/>
    <xf numFmtId="0" fontId="4" fillId="0" borderId="0" xfId="640" applyFont="1" applyBorder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168" fontId="4" fillId="0" borderId="0" xfId="640" applyNumberFormat="1" applyFont="1" applyBorder="1"/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168" fontId="4" fillId="0" borderId="0" xfId="640" applyNumberFormat="1" applyFont="1" applyBorder="1"/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168" fontId="3" fillId="11" borderId="4" xfId="642" applyFont="1" applyFill="1" applyBorder="1" applyAlignment="1">
      <alignment horizontal="right" vertical="center"/>
    </xf>
    <xf numFmtId="168" fontId="4" fillId="0" borderId="0" xfId="640" applyNumberFormat="1" applyFont="1" applyBorder="1"/>
    <xf numFmtId="0" fontId="4" fillId="0" borderId="0" xfId="640" applyFont="1" applyBorder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168" fontId="4" fillId="0" borderId="0" xfId="640" applyNumberFormat="1" applyFont="1" applyBorder="1"/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168" fontId="4" fillId="0" borderId="0" xfId="640" applyNumberFormat="1" applyFont="1" applyBorder="1"/>
    <xf numFmtId="0" fontId="4" fillId="5" borderId="0" xfId="640" applyFont="1" applyFill="1"/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168" fontId="4" fillId="0" borderId="0" xfId="640" applyNumberFormat="1" applyFont="1" applyBorder="1"/>
    <xf numFmtId="0" fontId="4" fillId="0" borderId="0" xfId="640" applyFont="1" applyBorder="1"/>
    <xf numFmtId="0" fontId="4" fillId="0" borderId="0" xfId="640" applyFont="1"/>
    <xf numFmtId="0" fontId="3" fillId="0" borderId="0" xfId="640" applyFont="1" applyAlignment="1">
      <alignment vertical="center"/>
    </xf>
    <xf numFmtId="0" fontId="4" fillId="0" borderId="0" xfId="640" applyFont="1" applyAlignment="1">
      <alignment vertical="center"/>
    </xf>
    <xf numFmtId="0" fontId="5" fillId="0" borderId="0" xfId="640"/>
    <xf numFmtId="168" fontId="4" fillId="0" borderId="0" xfId="640" applyNumberFormat="1" applyFont="1" applyBorder="1"/>
    <xf numFmtId="168" fontId="5" fillId="0" borderId="0" xfId="640" applyNumberFormat="1" applyBorder="1"/>
    <xf numFmtId="0" fontId="3" fillId="10" borderId="34" xfId="127" applyFont="1" applyFill="1" applyBorder="1" applyAlignment="1">
      <alignment horizontal="center" vertical="center" wrapText="1"/>
    </xf>
    <xf numFmtId="10" fontId="3" fillId="10" borderId="34" xfId="645" applyNumberFormat="1" applyFont="1" applyFill="1" applyBorder="1" applyAlignment="1">
      <alignment horizontal="center" vertical="center"/>
    </xf>
    <xf numFmtId="0" fontId="4" fillId="10" borderId="3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4" fontId="4" fillId="10" borderId="21" xfId="0" applyNumberFormat="1" applyFont="1" applyFill="1" applyBorder="1" applyAlignment="1">
      <alignment horizontal="center" vertical="center"/>
    </xf>
    <xf numFmtId="10" fontId="3" fillId="10" borderId="21" xfId="645" applyNumberFormat="1" applyFont="1" applyFill="1" applyBorder="1" applyAlignment="1">
      <alignment vertical="center"/>
    </xf>
    <xf numFmtId="0" fontId="4" fillId="0" borderId="13" xfId="1" applyFont="1" applyFill="1" applyBorder="1" applyAlignment="1">
      <alignment horizontal="center" wrapText="1"/>
    </xf>
    <xf numFmtId="0" fontId="4" fillId="0" borderId="13" xfId="1" applyFont="1" applyFill="1" applyBorder="1" applyAlignment="1">
      <alignment wrapText="1"/>
    </xf>
    <xf numFmtId="2" fontId="4" fillId="0" borderId="13" xfId="1" applyNumberFormat="1" applyFont="1" applyFill="1" applyBorder="1" applyAlignment="1">
      <alignment horizontal="right" wrapText="1"/>
    </xf>
    <xf numFmtId="2" fontId="4" fillId="0" borderId="21" xfId="1" applyNumberFormat="1" applyFont="1" applyFill="1" applyBorder="1" applyAlignment="1">
      <alignment horizontal="right" wrapText="1"/>
    </xf>
    <xf numFmtId="0" fontId="3" fillId="4" borderId="32" xfId="640" applyFont="1" applyFill="1" applyBorder="1" applyAlignment="1">
      <alignment horizontal="center" vertical="center"/>
    </xf>
    <xf numFmtId="0" fontId="3" fillId="4" borderId="33" xfId="640" applyFont="1" applyFill="1" applyBorder="1" applyAlignment="1">
      <alignment horizontal="center" vertical="center" wrapText="1"/>
    </xf>
    <xf numFmtId="0" fontId="4" fillId="0" borderId="30" xfId="640" applyNumberFormat="1" applyFont="1" applyBorder="1" applyAlignment="1">
      <alignment horizontal="center"/>
    </xf>
    <xf numFmtId="4" fontId="4" fillId="0" borderId="31" xfId="640" applyNumberFormat="1" applyFont="1" applyBorder="1" applyAlignment="1">
      <alignment horizontal="right"/>
    </xf>
    <xf numFmtId="0" fontId="3" fillId="10" borderId="32" xfId="0" applyFont="1" applyFill="1" applyBorder="1" applyAlignment="1">
      <alignment horizontal="center" vertical="center"/>
    </xf>
    <xf numFmtId="0" fontId="3" fillId="10" borderId="34" xfId="0" applyFont="1" applyFill="1" applyBorder="1" applyAlignment="1">
      <alignment horizontal="center" vertical="center" wrapText="1"/>
    </xf>
    <xf numFmtId="4" fontId="3" fillId="10" borderId="34" xfId="0" applyNumberFormat="1" applyFont="1" applyFill="1" applyBorder="1" applyAlignment="1">
      <alignment horizontal="center" vertical="center"/>
    </xf>
    <xf numFmtId="4" fontId="3" fillId="10" borderId="33" xfId="0" applyNumberFormat="1" applyFont="1" applyFill="1" applyBorder="1" applyAlignment="1">
      <alignment horizontal="center" vertical="center"/>
    </xf>
    <xf numFmtId="0" fontId="4" fillId="0" borderId="0" xfId="640" applyFont="1" applyBorder="1"/>
    <xf numFmtId="0" fontId="3" fillId="0" borderId="0" xfId="640" applyFont="1" applyAlignment="1">
      <alignment vertical="center"/>
    </xf>
    <xf numFmtId="0" fontId="5" fillId="0" borderId="0" xfId="640" applyBorder="1"/>
    <xf numFmtId="0" fontId="5" fillId="0" borderId="0" xfId="640"/>
    <xf numFmtId="49" fontId="4" fillId="0" borderId="0" xfId="640" applyNumberFormat="1" applyFont="1" applyBorder="1" applyAlignment="1">
      <alignment vertical="top" wrapText="1"/>
    </xf>
    <xf numFmtId="0" fontId="4" fillId="0" borderId="11" xfId="0" applyFont="1" applyFill="1" applyBorder="1" applyAlignment="1">
      <alignment horizontal="center" wrapText="1"/>
    </xf>
    <xf numFmtId="167" fontId="3" fillId="11" borderId="8" xfId="3097" applyFont="1" applyFill="1" applyBorder="1" applyAlignment="1">
      <alignment horizontal="right" vertical="center"/>
    </xf>
    <xf numFmtId="168" fontId="3" fillId="11" borderId="10" xfId="642" applyFont="1" applyFill="1" applyBorder="1" applyAlignment="1">
      <alignment vertical="center"/>
    </xf>
    <xf numFmtId="0" fontId="11" fillId="0" borderId="0" xfId="636" applyFont="1" applyFill="1" applyAlignment="1">
      <alignment vertical="center"/>
    </xf>
    <xf numFmtId="0" fontId="5" fillId="0" borderId="0" xfId="636" applyBorder="1"/>
    <xf numFmtId="0" fontId="5" fillId="0" borderId="0" xfId="636"/>
    <xf numFmtId="2" fontId="4" fillId="0" borderId="20" xfId="1" applyNumberFormat="1" applyFont="1" applyFill="1" applyBorder="1" applyAlignment="1">
      <alignment horizontal="right" wrapText="1"/>
    </xf>
    <xf numFmtId="10" fontId="96" fillId="0" borderId="96" xfId="924" applyNumberFormat="1" applyFont="1" applyBorder="1" applyAlignment="1">
      <alignment horizontal="center" vertical="center"/>
    </xf>
    <xf numFmtId="10" fontId="96" fillId="49" borderId="96" xfId="924" applyNumberFormat="1" applyFont="1" applyFill="1" applyBorder="1" applyAlignment="1">
      <alignment horizontal="center" vertical="center"/>
    </xf>
    <xf numFmtId="10" fontId="96" fillId="49" borderId="96" xfId="924" applyNumberFormat="1" applyFont="1" applyFill="1" applyBorder="1" applyAlignment="1">
      <alignment horizontal="center" vertical="center" wrapText="1"/>
    </xf>
    <xf numFmtId="10" fontId="96" fillId="0" borderId="96" xfId="924" applyNumberFormat="1" applyFont="1" applyBorder="1" applyAlignment="1">
      <alignment horizontal="center" vertical="center" wrapText="1"/>
    </xf>
    <xf numFmtId="0" fontId="3" fillId="43" borderId="0" xfId="98" applyFont="1" applyFill="1" applyBorder="1" applyAlignment="1">
      <alignment wrapText="1"/>
    </xf>
    <xf numFmtId="0" fontId="7" fillId="0" borderId="0" xfId="23" applyBorder="1" applyAlignment="1">
      <alignment wrapText="1"/>
    </xf>
    <xf numFmtId="0" fontId="11" fillId="0" borderId="0" xfId="431" applyNumberFormat="1" applyFont="1" applyBorder="1" applyAlignment="1">
      <alignment vertical="center" wrapText="1"/>
    </xf>
    <xf numFmtId="0" fontId="29" fillId="0" borderId="0" xfId="23" applyFont="1" applyBorder="1" applyAlignment="1">
      <alignment wrapText="1"/>
    </xf>
    <xf numFmtId="0" fontId="11" fillId="0" borderId="0" xfId="23" applyFont="1" applyBorder="1" applyAlignment="1">
      <alignment wrapText="1"/>
    </xf>
    <xf numFmtId="4" fontId="4" fillId="0" borderId="0" xfId="23" applyNumberFormat="1" applyFont="1" applyBorder="1" applyAlignment="1">
      <alignment wrapText="1"/>
    </xf>
    <xf numFmtId="4" fontId="3" fillId="0" borderId="0" xfId="23" applyNumberFormat="1" applyFont="1" applyBorder="1" applyAlignment="1">
      <alignment wrapText="1"/>
    </xf>
    <xf numFmtId="0" fontId="3" fillId="0" borderId="0" xfId="23" applyFont="1" applyBorder="1" applyAlignment="1">
      <alignment wrapText="1"/>
    </xf>
    <xf numFmtId="0" fontId="11" fillId="0" borderId="0" xfId="431" applyFont="1" applyFill="1" applyBorder="1" applyAlignment="1">
      <alignment vertical="center" wrapText="1"/>
    </xf>
    <xf numFmtId="0" fontId="7" fillId="0" borderId="0" xfId="431" applyFont="1" applyFill="1" applyBorder="1" applyAlignment="1">
      <alignment vertical="center" wrapText="1"/>
    </xf>
    <xf numFmtId="0" fontId="80" fillId="0" borderId="0" xfId="23" applyFont="1" applyBorder="1" applyAlignment="1">
      <alignment wrapText="1"/>
    </xf>
    <xf numFmtId="0" fontId="11" fillId="3" borderId="0" xfId="431" applyFont="1" applyFill="1" applyBorder="1" applyAlignment="1">
      <alignment horizontal="center" vertical="center" wrapText="1"/>
    </xf>
    <xf numFmtId="0" fontId="11" fillId="3" borderId="0" xfId="431" applyFont="1" applyFill="1" applyBorder="1" applyAlignment="1">
      <alignment vertical="center" wrapText="1"/>
    </xf>
    <xf numFmtId="4" fontId="11" fillId="3" borderId="0" xfId="431" applyNumberFormat="1" applyFont="1" applyFill="1" applyBorder="1" applyAlignment="1">
      <alignment vertical="center" wrapText="1"/>
    </xf>
    <xf numFmtId="0" fontId="27" fillId="0" borderId="0" xfId="431" applyNumberFormat="1" applyFont="1" applyFill="1" applyBorder="1" applyAlignment="1">
      <alignment vertical="center" wrapText="1"/>
    </xf>
    <xf numFmtId="4" fontId="4" fillId="5" borderId="0" xfId="23" applyNumberFormat="1" applyFont="1" applyFill="1" applyBorder="1" applyAlignment="1">
      <alignment horizontal="center" vertical="center" wrapText="1"/>
    </xf>
    <xf numFmtId="168" fontId="4" fillId="0" borderId="0" xfId="23" applyNumberFormat="1" applyFont="1" applyBorder="1"/>
    <xf numFmtId="168" fontId="7" fillId="0" borderId="0" xfId="23" applyNumberFormat="1" applyBorder="1"/>
    <xf numFmtId="0" fontId="4" fillId="0" borderId="37" xfId="1" applyFont="1" applyFill="1" applyBorder="1" applyAlignment="1">
      <alignment horizontal="center" wrapText="1"/>
    </xf>
    <xf numFmtId="4" fontId="4" fillId="0" borderId="37" xfId="1" applyNumberFormat="1" applyFont="1" applyFill="1" applyBorder="1" applyAlignment="1">
      <alignment horizontal="right" wrapText="1"/>
    </xf>
    <xf numFmtId="0" fontId="4" fillId="0" borderId="97" xfId="0" applyFont="1" applyFill="1" applyBorder="1" applyAlignment="1">
      <alignment horizontal="center" wrapText="1"/>
    </xf>
    <xf numFmtId="0" fontId="4" fillId="0" borderId="86" xfId="1" applyFont="1" applyFill="1" applyBorder="1" applyAlignment="1">
      <alignment horizontal="center" wrapText="1"/>
    </xf>
    <xf numFmtId="0" fontId="4" fillId="0" borderId="37" xfId="1" applyFont="1" applyFill="1" applyBorder="1" applyAlignment="1">
      <alignment wrapText="1"/>
    </xf>
    <xf numFmtId="4" fontId="4" fillId="0" borderId="37" xfId="1" applyNumberFormat="1" applyFont="1" applyFill="1" applyBorder="1" applyAlignment="1">
      <alignment wrapText="1"/>
    </xf>
    <xf numFmtId="0" fontId="4" fillId="13" borderId="30" xfId="0" applyFont="1" applyFill="1" applyBorder="1" applyAlignment="1">
      <alignment horizontal="center" wrapText="1"/>
    </xf>
    <xf numFmtId="0" fontId="4" fillId="13" borderId="21" xfId="0" applyFont="1" applyFill="1" applyBorder="1" applyAlignment="1">
      <alignment horizontal="center" wrapText="1"/>
    </xf>
    <xf numFmtId="0" fontId="3" fillId="43" borderId="14" xfId="0" applyFont="1" applyFill="1" applyBorder="1" applyAlignment="1">
      <alignment horizontal="center" wrapText="1"/>
    </xf>
    <xf numFmtId="4" fontId="3" fillId="43" borderId="16" xfId="0" applyNumberFormat="1" applyFont="1" applyFill="1" applyBorder="1" applyAlignment="1">
      <alignment horizontal="center" wrapText="1"/>
    </xf>
    <xf numFmtId="0" fontId="3" fillId="43" borderId="16" xfId="0" applyFont="1" applyFill="1" applyBorder="1" applyAlignment="1">
      <alignment horizontal="center" wrapText="1"/>
    </xf>
    <xf numFmtId="4" fontId="3" fillId="43" borderId="16" xfId="0" applyNumberFormat="1" applyFont="1" applyFill="1" applyBorder="1" applyAlignment="1">
      <alignment wrapText="1"/>
    </xf>
    <xf numFmtId="0" fontId="4" fillId="0" borderId="21" xfId="1" applyFont="1" applyFill="1" applyBorder="1" applyAlignment="1">
      <alignment wrapText="1"/>
    </xf>
    <xf numFmtId="0" fontId="4" fillId="0" borderId="21" xfId="1" applyFont="1" applyFill="1" applyBorder="1" applyAlignment="1">
      <alignment horizontal="center" wrapText="1"/>
    </xf>
    <xf numFmtId="0" fontId="92" fillId="5" borderId="0" xfId="1" applyFont="1" applyFill="1" applyAlignment="1">
      <alignment horizontal="right" vertical="center" wrapText="1"/>
    </xf>
    <xf numFmtId="0" fontId="4" fillId="0" borderId="0" xfId="1" applyFont="1" applyBorder="1" applyAlignment="1">
      <alignment vertical="center"/>
    </xf>
    <xf numFmtId="0" fontId="4" fillId="0" borderId="0" xfId="1" applyFont="1" applyAlignment="1">
      <alignment vertical="center"/>
    </xf>
    <xf numFmtId="0" fontId="3" fillId="43" borderId="18" xfId="0" applyFont="1" applyFill="1" applyBorder="1" applyAlignment="1">
      <alignment horizontal="center" wrapText="1"/>
    </xf>
    <xf numFmtId="4" fontId="3" fillId="43" borderId="0" xfId="0" applyNumberFormat="1" applyFont="1" applyFill="1" applyBorder="1" applyAlignment="1">
      <alignment horizontal="center" wrapText="1"/>
    </xf>
    <xf numFmtId="0" fontId="3" fillId="43" borderId="0" xfId="0" applyFont="1" applyFill="1" applyBorder="1" applyAlignment="1">
      <alignment horizontal="center" wrapText="1"/>
    </xf>
    <xf numFmtId="4" fontId="3" fillId="43" borderId="0" xfId="0" applyNumberFormat="1" applyFont="1" applyFill="1" applyBorder="1" applyAlignment="1">
      <alignment wrapText="1"/>
    </xf>
    <xf numFmtId="0" fontId="4" fillId="13" borderId="32" xfId="0" applyFont="1" applyFill="1" applyBorder="1" applyAlignment="1">
      <alignment horizontal="center" wrapText="1"/>
    </xf>
    <xf numFmtId="4" fontId="4" fillId="13" borderId="34" xfId="0" applyNumberFormat="1" applyFont="1" applyFill="1" applyBorder="1" applyAlignment="1">
      <alignment wrapText="1"/>
    </xf>
    <xf numFmtId="0" fontId="4" fillId="13" borderId="34" xfId="0" applyFont="1" applyFill="1" applyBorder="1" applyAlignment="1">
      <alignment horizontal="center" wrapText="1"/>
    </xf>
    <xf numFmtId="0" fontId="3" fillId="43" borderId="0" xfId="988" applyFont="1" applyFill="1" applyBorder="1" applyAlignment="1">
      <alignment wrapText="1"/>
    </xf>
    <xf numFmtId="2" fontId="4" fillId="13" borderId="34" xfId="0" applyNumberFormat="1" applyFont="1" applyFill="1" applyBorder="1" applyAlignment="1">
      <alignment wrapText="1"/>
    </xf>
    <xf numFmtId="0" fontId="4" fillId="0" borderId="19" xfId="640" applyFont="1" applyBorder="1"/>
    <xf numFmtId="0" fontId="4" fillId="0" borderId="37" xfId="640" applyFont="1" applyBorder="1"/>
    <xf numFmtId="0" fontId="4" fillId="0" borderId="38" xfId="640" applyFont="1" applyBorder="1"/>
    <xf numFmtId="2" fontId="4" fillId="0" borderId="31" xfId="636" applyNumberFormat="1" applyFont="1" applyBorder="1" applyAlignment="1"/>
    <xf numFmtId="0" fontId="3" fillId="10" borderId="33" xfId="636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left" vertical="top" wrapText="1"/>
    </xf>
    <xf numFmtId="0" fontId="4" fillId="0" borderId="0" xfId="640" applyFont="1" applyAlignment="1">
      <alignment horizontal="center" vertical="center"/>
    </xf>
    <xf numFmtId="49" fontId="4" fillId="5" borderId="0" xfId="640" applyNumberFormat="1" applyFont="1" applyFill="1" applyBorder="1" applyAlignment="1">
      <alignment horizontal="left" vertical="top" wrapText="1"/>
    </xf>
    <xf numFmtId="49" fontId="4" fillId="5" borderId="0" xfId="0" applyNumberFormat="1" applyFont="1" applyFill="1" applyBorder="1" applyAlignment="1">
      <alignment horizontal="left" vertical="top"/>
    </xf>
    <xf numFmtId="49" fontId="4" fillId="5" borderId="0" xfId="0" applyNumberFormat="1" applyFont="1" applyFill="1" applyBorder="1" applyAlignment="1">
      <alignment horizontal="left" vertical="top" wrapText="1"/>
    </xf>
    <xf numFmtId="169" fontId="5" fillId="0" borderId="0" xfId="640" applyNumberFormat="1"/>
    <xf numFmtId="0" fontId="4" fillId="5" borderId="0" xfId="0" applyFont="1" applyFill="1" applyBorder="1" applyAlignment="1">
      <alignment horizontal="center" vertical="center"/>
    </xf>
    <xf numFmtId="0" fontId="4" fillId="4" borderId="0" xfId="640" applyFont="1" applyFill="1" applyBorder="1" applyAlignment="1">
      <alignment vertical="center"/>
    </xf>
    <xf numFmtId="4" fontId="3" fillId="0" borderId="0" xfId="0" applyNumberFormat="1" applyFont="1" applyBorder="1" applyAlignment="1">
      <alignment horizontal="center" vertical="center" wrapText="1"/>
    </xf>
    <xf numFmtId="4" fontId="4" fillId="10" borderId="0" xfId="0" applyNumberFormat="1" applyFont="1" applyFill="1" applyBorder="1" applyAlignment="1">
      <alignment vertical="center"/>
    </xf>
    <xf numFmtId="168" fontId="3" fillId="5" borderId="19" xfId="642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center" vertical="center"/>
    </xf>
    <xf numFmtId="4" fontId="3" fillId="5" borderId="0" xfId="0" applyNumberFormat="1" applyFont="1" applyFill="1" applyBorder="1" applyAlignment="1">
      <alignment vertical="center" wrapText="1"/>
    </xf>
    <xf numFmtId="4" fontId="4" fillId="5" borderId="0" xfId="0" applyNumberFormat="1" applyFont="1" applyFill="1" applyBorder="1" applyAlignment="1">
      <alignment horizontal="center" vertical="center"/>
    </xf>
    <xf numFmtId="10" fontId="3" fillId="5" borderId="0" xfId="645" applyNumberFormat="1" applyFont="1" applyFill="1" applyBorder="1" applyAlignment="1">
      <alignment vertical="center"/>
    </xf>
    <xf numFmtId="4" fontId="4" fillId="5" borderId="0" xfId="0" applyNumberFormat="1" applyFont="1" applyFill="1" applyBorder="1" applyAlignment="1">
      <alignment vertical="center"/>
    </xf>
    <xf numFmtId="0" fontId="4" fillId="0" borderId="0" xfId="640" applyFont="1" applyFill="1" applyBorder="1" applyAlignment="1">
      <alignment horizontal="left" vertical="center"/>
    </xf>
    <xf numFmtId="0" fontId="4" fillId="5" borderId="0" xfId="640" applyFont="1" applyFill="1" applyBorder="1"/>
    <xf numFmtId="168" fontId="5" fillId="5" borderId="0" xfId="640" applyNumberFormat="1" applyFill="1" applyBorder="1"/>
    <xf numFmtId="10" fontId="3" fillId="4" borderId="33" xfId="636" applyNumberFormat="1" applyFont="1" applyFill="1" applyBorder="1" applyAlignment="1">
      <alignment horizontal="center" vertical="center" wrapText="1"/>
    </xf>
    <xf numFmtId="167" fontId="3" fillId="11" borderId="8" xfId="637" applyFont="1" applyFill="1" applyBorder="1" applyAlignment="1">
      <alignment horizontal="right" vertical="center"/>
    </xf>
    <xf numFmtId="168" fontId="3" fillId="11" borderId="10" xfId="638" applyFont="1" applyFill="1" applyBorder="1" applyAlignment="1">
      <alignment horizontal="right" vertical="center"/>
    </xf>
    <xf numFmtId="167" fontId="3" fillId="11" borderId="18" xfId="637" applyFont="1" applyFill="1" applyBorder="1" applyAlignment="1">
      <alignment horizontal="right" vertical="center"/>
    </xf>
    <xf numFmtId="168" fontId="3" fillId="11" borderId="19" xfId="638" applyFont="1" applyFill="1" applyBorder="1" applyAlignment="1">
      <alignment horizontal="right" vertical="center"/>
    </xf>
    <xf numFmtId="0" fontId="3" fillId="0" borderId="0" xfId="640" applyFont="1" applyAlignment="1">
      <alignment horizontal="left" vertical="center"/>
    </xf>
    <xf numFmtId="10" fontId="3" fillId="4" borderId="33" xfId="645" applyNumberFormat="1" applyFont="1" applyFill="1" applyBorder="1" applyAlignment="1">
      <alignment horizontal="center" vertical="center"/>
    </xf>
    <xf numFmtId="168" fontId="3" fillId="11" borderId="85" xfId="642" applyFont="1" applyFill="1" applyBorder="1" applyAlignment="1">
      <alignment vertical="center"/>
    </xf>
    <xf numFmtId="14" fontId="2" fillId="0" borderId="0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vertical="center"/>
    </xf>
    <xf numFmtId="0" fontId="3" fillId="10" borderId="0" xfId="409" applyFont="1" applyFill="1" applyBorder="1" applyAlignment="1" applyProtection="1">
      <alignment horizontal="center" vertical="center" wrapText="1"/>
    </xf>
    <xf numFmtId="4" fontId="4" fillId="0" borderId="97" xfId="45" applyNumberFormat="1" applyFont="1" applyFill="1" applyBorder="1" applyAlignment="1"/>
    <xf numFmtId="4" fontId="4" fillId="0" borderId="97" xfId="46" applyNumberFormat="1" applyFont="1" applyFill="1" applyBorder="1" applyAlignment="1"/>
    <xf numFmtId="0" fontId="4" fillId="13" borderId="97" xfId="0" applyFont="1" applyFill="1" applyBorder="1" applyAlignment="1">
      <alignment horizontal="center" vertical="center" wrapText="1"/>
    </xf>
    <xf numFmtId="0" fontId="4" fillId="0" borderId="97" xfId="0" applyFont="1" applyFill="1" applyBorder="1" applyAlignment="1">
      <alignment horizontal="center" vertical="center" wrapText="1"/>
    </xf>
    <xf numFmtId="2" fontId="4" fillId="0" borderId="149" xfId="0" applyNumberFormat="1" applyFont="1" applyFill="1" applyBorder="1" applyAlignment="1">
      <alignment wrapText="1"/>
    </xf>
    <xf numFmtId="4" fontId="4" fillId="0" borderId="150" xfId="45" applyNumberFormat="1" applyFont="1" applyFill="1" applyBorder="1" applyAlignment="1"/>
    <xf numFmtId="0" fontId="4" fillId="0" borderId="149" xfId="0" applyFont="1" applyFill="1" applyBorder="1" applyAlignment="1">
      <alignment horizontal="center" vertical="center" wrapText="1"/>
    </xf>
    <xf numFmtId="2" fontId="4" fillId="13" borderId="149" xfId="0" applyNumberFormat="1" applyFont="1" applyFill="1" applyBorder="1" applyAlignment="1">
      <alignment wrapText="1"/>
    </xf>
    <xf numFmtId="0" fontId="4" fillId="0" borderId="152" xfId="0" applyFont="1" applyBorder="1"/>
    <xf numFmtId="10" fontId="2" fillId="0" borderId="152" xfId="645" applyNumberFormat="1" applyFont="1" applyBorder="1" applyAlignment="1">
      <alignment vertical="center"/>
    </xf>
    <xf numFmtId="0" fontId="133" fillId="0" borderId="0" xfId="23" applyFont="1" applyAlignment="1">
      <alignment vertical="center"/>
    </xf>
    <xf numFmtId="0" fontId="134" fillId="0" borderId="0" xfId="23" applyFont="1" applyAlignment="1">
      <alignment vertical="center"/>
    </xf>
    <xf numFmtId="0" fontId="2" fillId="0" borderId="152" xfId="0" applyFont="1" applyBorder="1" applyAlignment="1">
      <alignment horizontal="center" vertical="center"/>
    </xf>
    <xf numFmtId="4" fontId="2" fillId="0" borderId="152" xfId="0" applyNumberFormat="1" applyFont="1" applyBorder="1" applyAlignment="1">
      <alignment vertical="center" wrapText="1"/>
    </xf>
    <xf numFmtId="0" fontId="133" fillId="0" borderId="0" xfId="0" applyFont="1"/>
    <xf numFmtId="0" fontId="91" fillId="0" borderId="152" xfId="0" applyFont="1" applyBorder="1" applyAlignment="1">
      <alignment horizontal="center" vertical="center" wrapText="1"/>
    </xf>
    <xf numFmtId="0" fontId="92" fillId="0" borderId="0" xfId="640" applyFont="1" applyBorder="1"/>
    <xf numFmtId="0" fontId="135" fillId="0" borderId="0" xfId="640" applyFont="1" applyBorder="1"/>
    <xf numFmtId="4" fontId="2" fillId="0" borderId="154" xfId="0" applyNumberFormat="1" applyFont="1" applyBorder="1" applyAlignment="1">
      <alignment vertical="center"/>
    </xf>
    <xf numFmtId="0" fontId="133" fillId="0" borderId="0" xfId="640" applyFont="1" applyBorder="1"/>
    <xf numFmtId="0" fontId="92" fillId="0" borderId="0" xfId="640" applyFont="1" applyAlignment="1">
      <alignment vertical="center"/>
    </xf>
    <xf numFmtId="0" fontId="3" fillId="0" borderId="152" xfId="0" applyFont="1" applyBorder="1" applyAlignment="1">
      <alignment horizontal="center" vertical="center"/>
    </xf>
    <xf numFmtId="0" fontId="3" fillId="0" borderId="152" xfId="0" applyFont="1" applyBorder="1" applyAlignment="1">
      <alignment horizontal="center" vertical="center" wrapText="1"/>
    </xf>
    <xf numFmtId="4" fontId="3" fillId="0" borderId="152" xfId="0" applyNumberFormat="1" applyFont="1" applyBorder="1" applyAlignment="1">
      <alignment horizontal="center" vertical="center"/>
    </xf>
    <xf numFmtId="10" fontId="3" fillId="0" borderId="152" xfId="645" applyNumberFormat="1" applyFont="1" applyBorder="1" applyAlignment="1">
      <alignment horizontal="center" vertical="center"/>
    </xf>
    <xf numFmtId="0" fontId="92" fillId="0" borderId="0" xfId="640" applyFont="1" applyFill="1" applyAlignment="1">
      <alignment vertical="center"/>
    </xf>
    <xf numFmtId="168" fontId="5" fillId="0" borderId="0" xfId="640" applyNumberFormat="1"/>
    <xf numFmtId="4" fontId="3" fillId="0" borderId="154" xfId="0" applyNumberFormat="1" applyFont="1" applyBorder="1" applyAlignment="1">
      <alignment horizontal="center" vertical="center"/>
    </xf>
    <xf numFmtId="0" fontId="4" fillId="0" borderId="152" xfId="1" applyFont="1" applyFill="1" applyBorder="1" applyAlignment="1">
      <alignment wrapText="1"/>
    </xf>
    <xf numFmtId="0" fontId="4" fillId="0" borderId="152" xfId="1" applyFont="1" applyFill="1" applyBorder="1" applyAlignment="1">
      <alignment horizontal="center" wrapText="1"/>
    </xf>
    <xf numFmtId="0" fontId="4" fillId="0" borderId="18" xfId="640" applyFont="1" applyBorder="1"/>
    <xf numFmtId="0" fontId="127" fillId="0" borderId="0" xfId="640" applyFont="1" applyBorder="1"/>
    <xf numFmtId="0" fontId="134" fillId="0" borderId="0" xfId="640" applyFont="1" applyBorder="1"/>
    <xf numFmtId="0" fontId="136" fillId="0" borderId="0" xfId="640" applyFont="1" applyBorder="1"/>
    <xf numFmtId="0" fontId="3" fillId="5" borderId="152" xfId="0" applyFont="1" applyFill="1" applyBorder="1" applyAlignment="1">
      <alignment horizontal="center" vertical="center"/>
    </xf>
    <xf numFmtId="0" fontId="3" fillId="5" borderId="152" xfId="0" applyFont="1" applyFill="1" applyBorder="1" applyAlignment="1">
      <alignment horizontal="center" vertical="center" wrapText="1"/>
    </xf>
    <xf numFmtId="4" fontId="3" fillId="5" borderId="154" xfId="0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92" fillId="0" borderId="0" xfId="23" applyFont="1" applyBorder="1"/>
    <xf numFmtId="0" fontId="127" fillId="0" borderId="0" xfId="23" applyFont="1" applyBorder="1"/>
    <xf numFmtId="2" fontId="4" fillId="0" borderId="152" xfId="23" applyNumberFormat="1" applyFont="1" applyFill="1" applyBorder="1" applyAlignment="1">
      <alignment horizontal="right"/>
    </xf>
    <xf numFmtId="2" fontId="4" fillId="13" borderId="152" xfId="0" applyNumberFormat="1" applyFont="1" applyFill="1" applyBorder="1" applyAlignment="1">
      <alignment horizontal="right"/>
    </xf>
    <xf numFmtId="167" fontId="4" fillId="0" borderId="154" xfId="50" applyFont="1" applyFill="1" applyBorder="1" applyAlignment="1">
      <alignment horizontal="left"/>
    </xf>
    <xf numFmtId="10" fontId="3" fillId="10" borderId="80" xfId="645" applyNumberFormat="1" applyFont="1" applyFill="1" applyBorder="1" applyAlignment="1">
      <alignment vertical="center"/>
    </xf>
    <xf numFmtId="0" fontId="5" fillId="0" borderId="18" xfId="640" applyBorder="1"/>
    <xf numFmtId="0" fontId="5" fillId="0" borderId="19" xfId="640" applyBorder="1"/>
    <xf numFmtId="4" fontId="4" fillId="0" borderId="12" xfId="409" applyNumberFormat="1" applyFont="1" applyBorder="1" applyAlignment="1" applyProtection="1">
      <alignment vertical="center"/>
    </xf>
    <xf numFmtId="0" fontId="137" fillId="0" borderId="0" xfId="640" applyFont="1"/>
    <xf numFmtId="0" fontId="138" fillId="0" borderId="0" xfId="640" applyFont="1" applyBorder="1"/>
    <xf numFmtId="0" fontId="138" fillId="0" borderId="0" xfId="640" applyFont="1"/>
    <xf numFmtId="0" fontId="137" fillId="0" borderId="0" xfId="640" applyFont="1" applyBorder="1" applyAlignment="1">
      <alignment horizontal="center"/>
    </xf>
    <xf numFmtId="0" fontId="11" fillId="0" borderId="0" xfId="640" applyFont="1"/>
    <xf numFmtId="0" fontId="137" fillId="5" borderId="0" xfId="640" applyFont="1" applyFill="1" applyBorder="1" applyAlignment="1">
      <alignment horizontal="center" vertical="center"/>
    </xf>
    <xf numFmtId="0" fontId="5" fillId="0" borderId="0" xfId="640" applyFont="1" applyFill="1"/>
    <xf numFmtId="192" fontId="35" fillId="0" borderId="0" xfId="640" applyNumberFormat="1" applyFont="1" applyFill="1"/>
    <xf numFmtId="0" fontId="5" fillId="0" borderId="0" xfId="640" applyFont="1"/>
    <xf numFmtId="0" fontId="137" fillId="0" borderId="0" xfId="640" applyFont="1" applyBorder="1" applyAlignment="1">
      <alignment horizontal="center" vertical="center"/>
    </xf>
    <xf numFmtId="167" fontId="5" fillId="0" borderId="0" xfId="7158" applyFont="1"/>
    <xf numFmtId="4" fontId="139" fillId="5" borderId="0" xfId="640" applyNumberFormat="1" applyFont="1" applyFill="1" applyBorder="1" applyAlignment="1">
      <alignment horizontal="center"/>
    </xf>
    <xf numFmtId="193" fontId="140" fillId="0" borderId="0" xfId="640" applyNumberFormat="1" applyFont="1" applyAlignment="1"/>
    <xf numFmtId="194" fontId="140" fillId="0" borderId="0" xfId="640" applyNumberFormat="1" applyFont="1" applyAlignment="1"/>
    <xf numFmtId="193" fontId="140" fillId="0" borderId="0" xfId="640" applyNumberFormat="1" applyFont="1" applyBorder="1" applyAlignment="1"/>
    <xf numFmtId="193" fontId="137" fillId="5" borderId="0" xfId="640" applyNumberFormat="1" applyFont="1" applyFill="1" applyBorder="1" applyAlignment="1">
      <alignment horizontal="left"/>
    </xf>
    <xf numFmtId="193" fontId="141" fillId="0" borderId="0" xfId="640" applyNumberFormat="1" applyFont="1" applyAlignment="1">
      <alignment horizontal="left"/>
    </xf>
    <xf numFmtId="195" fontId="141" fillId="0" borderId="0" xfId="645" applyNumberFormat="1" applyFont="1" applyFill="1"/>
    <xf numFmtId="194" fontId="141" fillId="0" borderId="152" xfId="640" applyNumberFormat="1" applyFont="1" applyBorder="1" applyAlignment="1">
      <alignment horizontal="right"/>
    </xf>
    <xf numFmtId="194" fontId="141" fillId="0" borderId="152" xfId="7158" applyNumberFormat="1" applyFont="1" applyBorder="1" applyAlignment="1">
      <alignment horizontal="right"/>
    </xf>
    <xf numFmtId="193" fontId="141" fillId="0" borderId="0" xfId="640" applyNumberFormat="1" applyFont="1"/>
    <xf numFmtId="4" fontId="141" fillId="0" borderId="3" xfId="640" applyNumberFormat="1" applyFont="1" applyBorder="1"/>
    <xf numFmtId="4" fontId="141" fillId="0" borderId="4" xfId="640" applyNumberFormat="1" applyFont="1" applyBorder="1"/>
    <xf numFmtId="193" fontId="139" fillId="5" borderId="0" xfId="640" applyNumberFormat="1" applyFont="1" applyFill="1" applyBorder="1" applyAlignment="1">
      <alignment horizontal="center" vertical="center"/>
    </xf>
    <xf numFmtId="193" fontId="5" fillId="0" borderId="0" xfId="640" applyNumberFormat="1"/>
    <xf numFmtId="193" fontId="141" fillId="0" borderId="0" xfId="640" applyNumberFormat="1" applyFont="1" applyAlignment="1"/>
    <xf numFmtId="193" fontId="141" fillId="0" borderId="0" xfId="640" applyNumberFormat="1" applyFont="1" applyBorder="1" applyAlignment="1"/>
    <xf numFmtId="193" fontId="139" fillId="0" borderId="0" xfId="640" applyNumberFormat="1" applyFont="1" applyBorder="1" applyAlignment="1">
      <alignment horizontal="center"/>
    </xf>
    <xf numFmtId="193" fontId="18" fillId="7" borderId="0" xfId="640" applyNumberFormat="1" applyFont="1" applyFill="1" applyBorder="1" applyAlignment="1">
      <alignment horizontal="center"/>
    </xf>
    <xf numFmtId="193" fontId="18" fillId="7" borderId="0" xfId="640" applyNumberFormat="1" applyFont="1" applyFill="1" applyBorder="1" applyAlignment="1">
      <alignment horizontal="center" vertical="center"/>
    </xf>
    <xf numFmtId="193" fontId="139" fillId="7" borderId="0" xfId="640" applyNumberFormat="1" applyFont="1" applyFill="1" applyBorder="1" applyAlignment="1">
      <alignment horizontal="center"/>
    </xf>
    <xf numFmtId="0" fontId="5" fillId="7" borderId="5" xfId="640" applyFill="1" applyBorder="1"/>
    <xf numFmtId="0" fontId="5" fillId="7" borderId="6" xfId="640" applyFill="1" applyBorder="1"/>
    <xf numFmtId="193" fontId="18" fillId="0" borderId="0" xfId="640" applyNumberFormat="1" applyFont="1" applyBorder="1" applyAlignment="1">
      <alignment horizontal="center"/>
    </xf>
    <xf numFmtId="193" fontId="18" fillId="0" borderId="0" xfId="640" applyNumberFormat="1" applyFont="1" applyBorder="1" applyAlignment="1">
      <alignment horizontal="center" vertical="center"/>
    </xf>
    <xf numFmtId="4" fontId="127" fillId="0" borderId="0" xfId="640" applyNumberFormat="1" applyFont="1" applyAlignment="1">
      <alignment horizontal="left"/>
    </xf>
    <xf numFmtId="4" fontId="127" fillId="0" borderId="0" xfId="640" applyNumberFormat="1" applyFont="1"/>
    <xf numFmtId="0" fontId="137" fillId="7" borderId="0" xfId="640" applyFont="1" applyFill="1"/>
    <xf numFmtId="0" fontId="5" fillId="0" borderId="156" xfId="640" applyBorder="1"/>
    <xf numFmtId="0" fontId="5" fillId="58" borderId="0" xfId="640" applyFill="1"/>
    <xf numFmtId="0" fontId="5" fillId="58" borderId="0" xfId="640" applyFill="1" applyAlignment="1">
      <alignment vertical="center" wrapText="1"/>
    </xf>
    <xf numFmtId="0" fontId="137" fillId="58" borderId="0" xfId="640" applyFont="1" applyFill="1"/>
    <xf numFmtId="0" fontId="5" fillId="58" borderId="151" xfId="640" applyFill="1" applyBorder="1"/>
    <xf numFmtId="0" fontId="5" fillId="0" borderId="152" xfId="640" applyBorder="1"/>
    <xf numFmtId="0" fontId="137" fillId="0" borderId="152" xfId="640" applyFont="1" applyBorder="1"/>
    <xf numFmtId="0" fontId="4" fillId="0" borderId="157" xfId="1" applyFont="1" applyFill="1" applyBorder="1" applyAlignment="1">
      <alignment wrapText="1"/>
    </xf>
    <xf numFmtId="0" fontId="4" fillId="0" borderId="161" xfId="1" applyFont="1" applyFill="1" applyBorder="1" applyAlignment="1">
      <alignment horizontal="center" wrapText="1"/>
    </xf>
    <xf numFmtId="2" fontId="34" fillId="13" borderId="34" xfId="0" applyNumberFormat="1" applyFont="1" applyFill="1" applyBorder="1" applyAlignment="1">
      <alignment wrapText="1"/>
    </xf>
    <xf numFmtId="4" fontId="4" fillId="0" borderId="158" xfId="45" applyNumberFormat="1" applyFont="1" applyFill="1" applyBorder="1" applyAlignment="1"/>
    <xf numFmtId="0" fontId="4" fillId="0" borderId="161" xfId="1" applyFont="1" applyFill="1" applyBorder="1" applyAlignment="1">
      <alignment wrapText="1"/>
    </xf>
    <xf numFmtId="0" fontId="4" fillId="0" borderId="157" xfId="1" applyFont="1" applyFill="1" applyBorder="1" applyAlignment="1">
      <alignment horizontal="center" wrapText="1"/>
    </xf>
    <xf numFmtId="0" fontId="4" fillId="0" borderId="159" xfId="0" applyFont="1" applyFill="1" applyBorder="1" applyAlignment="1">
      <alignment horizontal="center" wrapText="1"/>
    </xf>
    <xf numFmtId="0" fontId="4" fillId="13" borderId="34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wrapText="1"/>
    </xf>
    <xf numFmtId="2" fontId="4" fillId="0" borderId="34" xfId="0" applyNumberFormat="1" applyFont="1" applyFill="1" applyBorder="1" applyAlignment="1">
      <alignment wrapText="1"/>
    </xf>
    <xf numFmtId="17" fontId="4" fillId="0" borderId="9" xfId="640" applyNumberFormat="1" applyFont="1" applyFill="1" applyBorder="1" applyAlignment="1">
      <alignment vertical="center"/>
    </xf>
    <xf numFmtId="0" fontId="4" fillId="0" borderId="157" xfId="0" applyFont="1" applyFill="1" applyBorder="1" applyAlignment="1">
      <alignment horizontal="center" wrapText="1"/>
    </xf>
    <xf numFmtId="4" fontId="4" fillId="0" borderId="157" xfId="1" applyNumberFormat="1" applyFont="1" applyFill="1" applyBorder="1" applyAlignment="1">
      <alignment wrapText="1"/>
    </xf>
    <xf numFmtId="0" fontId="4" fillId="0" borderId="159" xfId="1" applyFont="1" applyFill="1" applyBorder="1" applyAlignment="1">
      <alignment horizontal="center" wrapText="1"/>
    </xf>
    <xf numFmtId="169" fontId="2" fillId="0" borderId="13" xfId="33" applyNumberFormat="1" applyFont="1" applyFill="1" applyBorder="1" applyAlignment="1">
      <alignment horizontal="right"/>
    </xf>
    <xf numFmtId="169" fontId="2" fillId="0" borderId="21" xfId="33" applyNumberFormat="1" applyFont="1" applyFill="1" applyBorder="1" applyAlignment="1">
      <alignment horizontal="right"/>
    </xf>
    <xf numFmtId="169" fontId="2" fillId="13" borderId="13" xfId="33" applyNumberFormat="1" applyFont="1" applyFill="1" applyBorder="1" applyAlignment="1">
      <alignment horizontal="right"/>
    </xf>
    <xf numFmtId="169" fontId="2" fillId="13" borderId="21" xfId="33" applyNumberFormat="1" applyFont="1" applyFill="1" applyBorder="1" applyAlignment="1">
      <alignment horizontal="right"/>
    </xf>
    <xf numFmtId="0" fontId="3" fillId="0" borderId="159" xfId="640" applyFont="1" applyFill="1" applyBorder="1" applyAlignment="1">
      <alignment horizontal="center" vertical="center" wrapText="1"/>
    </xf>
    <xf numFmtId="0" fontId="3" fillId="5" borderId="157" xfId="0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 wrapText="1"/>
    </xf>
    <xf numFmtId="4" fontId="3" fillId="5" borderId="158" xfId="0" applyNumberFormat="1" applyFont="1" applyFill="1" applyBorder="1" applyAlignment="1">
      <alignment horizontal="center" vertical="center" wrapText="1"/>
    </xf>
    <xf numFmtId="0" fontId="4" fillId="0" borderId="159" xfId="0" applyNumberFormat="1" applyFont="1" applyFill="1" applyBorder="1" applyAlignment="1">
      <alignment horizontal="center"/>
    </xf>
    <xf numFmtId="2" fontId="4" fillId="0" borderId="157" xfId="1" applyNumberFormat="1" applyFont="1" applyFill="1" applyBorder="1" applyAlignment="1">
      <alignment horizontal="right" wrapText="1"/>
    </xf>
    <xf numFmtId="0" fontId="4" fillId="0" borderId="160" xfId="0" applyNumberFormat="1" applyFont="1" applyFill="1" applyBorder="1" applyAlignment="1">
      <alignment horizontal="center"/>
    </xf>
    <xf numFmtId="2" fontId="4" fillId="0" borderId="161" xfId="1" applyNumberFormat="1" applyFont="1" applyFill="1" applyBorder="1" applyAlignment="1">
      <alignment horizontal="right" wrapText="1"/>
    </xf>
    <xf numFmtId="14" fontId="2" fillId="5" borderId="157" xfId="0" applyNumberFormat="1" applyFont="1" applyFill="1" applyBorder="1" applyAlignment="1">
      <alignment horizontal="center" vertical="center"/>
    </xf>
    <xf numFmtId="4" fontId="2" fillId="5" borderId="157" xfId="0" applyNumberFormat="1" applyFont="1" applyFill="1" applyBorder="1" applyAlignment="1">
      <alignment vertical="center" wrapText="1"/>
    </xf>
    <xf numFmtId="0" fontId="91" fillId="5" borderId="157" xfId="0" applyFont="1" applyFill="1" applyBorder="1" applyAlignment="1">
      <alignment horizontal="center" vertical="center" wrapText="1"/>
    </xf>
    <xf numFmtId="14" fontId="2" fillId="5" borderId="159" xfId="0" applyNumberFormat="1" applyFont="1" applyFill="1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 wrapText="1"/>
    </xf>
    <xf numFmtId="4" fontId="3" fillId="0" borderId="157" xfId="0" applyNumberFormat="1" applyFont="1" applyFill="1" applyBorder="1" applyAlignment="1">
      <alignment horizontal="center" vertical="center"/>
    </xf>
    <xf numFmtId="10" fontId="3" fillId="0" borderId="157" xfId="645" applyNumberFormat="1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4" fontId="3" fillId="0" borderId="158" xfId="0" applyNumberFormat="1" applyFont="1" applyFill="1" applyBorder="1" applyAlignment="1">
      <alignment horizontal="center" vertical="center"/>
    </xf>
    <xf numFmtId="0" fontId="3" fillId="10" borderId="161" xfId="0" applyFont="1" applyFill="1" applyBorder="1" applyAlignment="1">
      <alignment horizontal="center" vertical="center"/>
    </xf>
    <xf numFmtId="4" fontId="3" fillId="10" borderId="161" xfId="0" applyNumberFormat="1" applyFont="1" applyFill="1" applyBorder="1" applyAlignment="1">
      <alignment vertical="center" wrapText="1"/>
    </xf>
    <xf numFmtId="4" fontId="4" fillId="10" borderId="161" xfId="0" applyNumberFormat="1" applyFont="1" applyFill="1" applyBorder="1" applyAlignment="1">
      <alignment horizontal="center" vertical="center"/>
    </xf>
    <xf numFmtId="10" fontId="3" fillId="10" borderId="161" xfId="645" applyNumberFormat="1" applyFont="1" applyFill="1" applyBorder="1" applyAlignment="1">
      <alignment vertical="center"/>
    </xf>
    <xf numFmtId="0" fontId="5" fillId="0" borderId="0" xfId="787"/>
    <xf numFmtId="0" fontId="15" fillId="0" borderId="0" xfId="787" applyFont="1" applyAlignment="1">
      <alignment vertical="center"/>
    </xf>
    <xf numFmtId="0" fontId="24" fillId="5" borderId="0" xfId="787" applyFont="1" applyFill="1" applyAlignment="1">
      <alignment horizontal="right" vertical="center"/>
    </xf>
    <xf numFmtId="0" fontId="5" fillId="0" borderId="0" xfId="787" applyNumberFormat="1" applyFont="1" applyFill="1" applyBorder="1" applyAlignment="1">
      <alignment vertical="center"/>
    </xf>
    <xf numFmtId="0" fontId="18" fillId="5" borderId="0" xfId="787" applyNumberFormat="1" applyFont="1" applyFill="1" applyBorder="1" applyAlignment="1">
      <alignment horizontal="right" vertical="center"/>
    </xf>
    <xf numFmtId="4" fontId="11" fillId="5" borderId="0" xfId="787" applyNumberFormat="1" applyFont="1" applyFill="1" applyAlignment="1">
      <alignment vertical="center"/>
    </xf>
    <xf numFmtId="4" fontId="27" fillId="5" borderId="0" xfId="787" applyNumberFormat="1" applyFont="1" applyFill="1" applyBorder="1" applyAlignment="1">
      <alignment horizontal="right" vertical="center"/>
    </xf>
    <xf numFmtId="0" fontId="11" fillId="0" borderId="0" xfId="787" applyFont="1"/>
    <xf numFmtId="167" fontId="85" fillId="4" borderId="151" xfId="641" applyFont="1" applyFill="1" applyBorder="1"/>
    <xf numFmtId="167" fontId="85" fillId="4" borderId="151" xfId="641" applyNumberFormat="1" applyFont="1" applyFill="1" applyBorder="1"/>
    <xf numFmtId="167" fontId="30" fillId="0" borderId="0" xfId="640" applyNumberFormat="1" applyFont="1" applyBorder="1"/>
    <xf numFmtId="0" fontId="5" fillId="0" borderId="0" xfId="787" applyFont="1" applyAlignment="1">
      <alignment horizontal="center" vertical="center"/>
    </xf>
    <xf numFmtId="167" fontId="97" fillId="45" borderId="20" xfId="641" applyFont="1" applyFill="1" applyBorder="1"/>
    <xf numFmtId="167" fontId="30" fillId="0" borderId="0" xfId="640" applyNumberFormat="1" applyFont="1"/>
    <xf numFmtId="0" fontId="4" fillId="0" borderId="149" xfId="1" applyFont="1" applyFill="1" applyBorder="1" applyAlignment="1">
      <alignment horizontal="center" wrapText="1"/>
    </xf>
    <xf numFmtId="0" fontId="4" fillId="0" borderId="149" xfId="1" applyFont="1" applyFill="1" applyBorder="1" applyAlignment="1">
      <alignment wrapText="1"/>
    </xf>
    <xf numFmtId="0" fontId="4" fillId="0" borderId="21" xfId="1" applyFont="1" applyFill="1" applyBorder="1" applyAlignment="1">
      <alignment horizontal="center" wrapText="1"/>
    </xf>
    <xf numFmtId="4" fontId="4" fillId="0" borderId="149" xfId="1" applyNumberFormat="1" applyFont="1" applyFill="1" applyBorder="1" applyAlignment="1">
      <alignment horizontal="right" wrapText="1"/>
    </xf>
    <xf numFmtId="0" fontId="3" fillId="5" borderId="0" xfId="1" applyFont="1" applyFill="1" applyAlignment="1">
      <alignment horizontal="right" vertical="center"/>
    </xf>
    <xf numFmtId="0" fontId="3" fillId="5" borderId="0" xfId="1" applyFont="1" applyFill="1" applyAlignment="1">
      <alignment vertical="center"/>
    </xf>
    <xf numFmtId="2" fontId="4" fillId="5" borderId="0" xfId="1" applyNumberFormat="1" applyFont="1" applyFill="1" applyBorder="1" applyAlignment="1">
      <alignment vertical="center"/>
    </xf>
    <xf numFmtId="0" fontId="4" fillId="5" borderId="0" xfId="1" applyFont="1" applyFill="1" applyBorder="1" applyAlignment="1">
      <alignment vertical="center"/>
    </xf>
    <xf numFmtId="0" fontId="4" fillId="5" borderId="0" xfId="1" applyFont="1" applyFill="1" applyAlignment="1">
      <alignment vertical="center"/>
    </xf>
    <xf numFmtId="0" fontId="4" fillId="0" borderId="34" xfId="0" applyFont="1" applyFill="1" applyBorder="1" applyAlignment="1">
      <alignment horizontal="center" wrapText="1"/>
    </xf>
    <xf numFmtId="0" fontId="3" fillId="10" borderId="34" xfId="127" applyFont="1" applyFill="1" applyBorder="1" applyAlignment="1">
      <alignment horizontal="center" vertical="center" wrapText="1"/>
    </xf>
    <xf numFmtId="10" fontId="3" fillId="10" borderId="34" xfId="645" applyNumberFormat="1" applyFont="1" applyFill="1" applyBorder="1" applyAlignment="1">
      <alignment horizontal="center" vertical="center"/>
    </xf>
    <xf numFmtId="0" fontId="3" fillId="10" borderId="32" xfId="0" applyFont="1" applyFill="1" applyBorder="1" applyAlignment="1">
      <alignment horizontal="center" vertical="center"/>
    </xf>
    <xf numFmtId="0" fontId="3" fillId="10" borderId="34" xfId="0" applyFont="1" applyFill="1" applyBorder="1" applyAlignment="1">
      <alignment horizontal="center" vertical="center" wrapText="1"/>
    </xf>
    <xf numFmtId="4" fontId="3" fillId="10" borderId="34" xfId="0" applyNumberFormat="1" applyFont="1" applyFill="1" applyBorder="1" applyAlignment="1">
      <alignment horizontal="center" vertical="center"/>
    </xf>
    <xf numFmtId="4" fontId="13" fillId="5" borderId="175" xfId="1" applyNumberFormat="1" applyFont="1" applyFill="1" applyBorder="1" applyAlignment="1">
      <alignment vertical="center"/>
    </xf>
    <xf numFmtId="4" fontId="13" fillId="5" borderId="1" xfId="1" applyNumberFormat="1" applyFont="1" applyFill="1" applyBorder="1" applyAlignment="1">
      <alignment vertical="center"/>
    </xf>
    <xf numFmtId="1" fontId="4" fillId="0" borderId="1" xfId="640" applyNumberFormat="1" applyFont="1" applyFill="1" applyBorder="1" applyAlignment="1">
      <alignment horizontal="left"/>
    </xf>
    <xf numFmtId="0" fontId="3" fillId="5" borderId="1" xfId="1" applyFont="1" applyFill="1" applyBorder="1" applyAlignment="1">
      <alignment vertical="center"/>
    </xf>
    <xf numFmtId="1" fontId="3" fillId="0" borderId="1" xfId="640" applyNumberFormat="1" applyFont="1" applyFill="1" applyBorder="1" applyAlignment="1">
      <alignment horizontal="left"/>
    </xf>
    <xf numFmtId="4" fontId="4" fillId="0" borderId="1" xfId="1" applyNumberFormat="1" applyFont="1" applyFill="1" applyBorder="1" applyAlignment="1"/>
    <xf numFmtId="0" fontId="7" fillId="0" borderId="18" xfId="1" applyNumberFormat="1" applyFont="1" applyBorder="1" applyAlignment="1">
      <alignment vertical="center"/>
    </xf>
    <xf numFmtId="0" fontId="25" fillId="0" borderId="19" xfId="1" applyNumberFormat="1" applyFont="1" applyFill="1" applyBorder="1" applyAlignment="1">
      <alignment vertical="center" wrapText="1"/>
    </xf>
    <xf numFmtId="0" fontId="5" fillId="0" borderId="0" xfId="23" applyFont="1"/>
    <xf numFmtId="0" fontId="81" fillId="0" borderId="0" xfId="23" applyFont="1" applyAlignment="1">
      <alignment horizontal="center" vertical="center"/>
    </xf>
    <xf numFmtId="0" fontId="134" fillId="0" borderId="0" xfId="23" applyFont="1" applyAlignment="1">
      <alignment horizontal="center" vertical="center"/>
    </xf>
    <xf numFmtId="0" fontId="7" fillId="0" borderId="18" xfId="431" applyNumberFormat="1" applyFont="1" applyBorder="1" applyAlignment="1">
      <alignment vertical="center"/>
    </xf>
    <xf numFmtId="0" fontId="25" fillId="0" borderId="19" xfId="431" applyNumberFormat="1" applyFont="1" applyFill="1" applyBorder="1" applyAlignment="1">
      <alignment vertical="center" wrapText="1"/>
    </xf>
    <xf numFmtId="0" fontId="0" fillId="0" borderId="0" xfId="0"/>
    <xf numFmtId="0" fontId="4" fillId="0" borderId="21" xfId="1" applyFont="1" applyFill="1" applyBorder="1" applyAlignment="1">
      <alignment wrapText="1"/>
    </xf>
    <xf numFmtId="0" fontId="4" fillId="0" borderId="21" xfId="1" applyFont="1" applyFill="1" applyBorder="1" applyAlignment="1">
      <alignment horizontal="center" wrapText="1"/>
    </xf>
    <xf numFmtId="4" fontId="4" fillId="0" borderId="21" xfId="1" applyNumberFormat="1" applyFont="1" applyFill="1" applyBorder="1" applyAlignment="1">
      <alignment horizontal="right" wrapText="1"/>
    </xf>
    <xf numFmtId="0" fontId="3" fillId="4" borderId="33" xfId="636" applyFont="1" applyFill="1" applyBorder="1" applyAlignment="1">
      <alignment horizontal="center" vertical="center" wrapText="1"/>
    </xf>
    <xf numFmtId="0" fontId="4" fillId="0" borderId="30" xfId="0" applyNumberFormat="1" applyFont="1" applyFill="1" applyBorder="1" applyAlignment="1">
      <alignment horizontal="center"/>
    </xf>
    <xf numFmtId="0" fontId="3" fillId="0" borderId="0" xfId="640" applyFont="1" applyAlignment="1">
      <alignment vertical="center"/>
    </xf>
    <xf numFmtId="168" fontId="3" fillId="11" borderId="10" xfId="642" applyFont="1" applyFill="1" applyBorder="1" applyAlignment="1">
      <alignment horizontal="right" vertical="center"/>
    </xf>
    <xf numFmtId="0" fontId="5" fillId="0" borderId="0" xfId="640" applyFont="1" applyAlignment="1">
      <alignment vertical="center"/>
    </xf>
    <xf numFmtId="0" fontId="4" fillId="0" borderId="34" xfId="1" applyFont="1" applyFill="1" applyBorder="1" applyAlignment="1">
      <alignment horizontal="center" wrapText="1"/>
    </xf>
    <xf numFmtId="0" fontId="4" fillId="0" borderId="32" xfId="1" applyFont="1" applyFill="1" applyBorder="1" applyAlignment="1">
      <alignment horizontal="center" wrapText="1"/>
    </xf>
    <xf numFmtId="0" fontId="4" fillId="0" borderId="34" xfId="1" applyFont="1" applyFill="1" applyBorder="1" applyAlignment="1">
      <alignment wrapText="1"/>
    </xf>
    <xf numFmtId="4" fontId="4" fillId="0" borderId="34" xfId="1" applyNumberFormat="1" applyFont="1" applyFill="1" applyBorder="1" applyAlignment="1">
      <alignment wrapText="1"/>
    </xf>
    <xf numFmtId="4" fontId="4" fillId="0" borderId="34" xfId="1" applyNumberFormat="1" applyFont="1" applyFill="1" applyBorder="1" applyAlignment="1">
      <alignment horizontal="right" wrapText="1"/>
    </xf>
    <xf numFmtId="0" fontId="4" fillId="0" borderId="149" xfId="1" applyFont="1" applyFill="1" applyBorder="1" applyAlignment="1">
      <alignment wrapText="1"/>
    </xf>
    <xf numFmtId="0" fontId="4" fillId="0" borderId="149" xfId="1" applyFont="1" applyFill="1" applyBorder="1" applyAlignment="1">
      <alignment horizontal="center" wrapText="1"/>
    </xf>
    <xf numFmtId="4" fontId="4" fillId="0" borderId="149" xfId="1" applyNumberFormat="1" applyFont="1" applyFill="1" applyBorder="1" applyAlignment="1">
      <alignment horizontal="right" wrapText="1"/>
    </xf>
    <xf numFmtId="0" fontId="5" fillId="0" borderId="0" xfId="640" applyFont="1" applyAlignment="1">
      <alignment horizontal="center" vertical="center"/>
    </xf>
    <xf numFmtId="0" fontId="5" fillId="0" borderId="0" xfId="640" applyFont="1" applyAlignment="1">
      <alignment vertical="center" wrapText="1"/>
    </xf>
    <xf numFmtId="4" fontId="5" fillId="0" borderId="0" xfId="640" applyNumberFormat="1" applyFont="1" applyAlignment="1">
      <alignment horizontal="center" vertical="center"/>
    </xf>
    <xf numFmtId="10" fontId="18" fillId="0" borderId="0" xfId="645" applyNumberFormat="1" applyFont="1" applyAlignment="1">
      <alignment vertical="center"/>
    </xf>
    <xf numFmtId="4" fontId="5" fillId="0" borderId="0" xfId="640" applyNumberFormat="1" applyFont="1" applyAlignment="1">
      <alignment vertical="center"/>
    </xf>
    <xf numFmtId="168" fontId="5" fillId="0" borderId="0" xfId="640" applyNumberFormat="1" applyFont="1" applyAlignment="1">
      <alignment vertical="center"/>
    </xf>
    <xf numFmtId="49" fontId="4" fillId="5" borderId="0" xfId="0" applyNumberFormat="1" applyFont="1" applyFill="1" applyBorder="1" applyAlignment="1">
      <alignment horizontal="left" vertical="top"/>
    </xf>
    <xf numFmtId="14" fontId="2" fillId="0" borderId="31" xfId="0" applyNumberFormat="1" applyFont="1" applyFill="1" applyBorder="1" applyAlignment="1">
      <alignment horizontal="center" vertical="center"/>
    </xf>
    <xf numFmtId="0" fontId="4" fillId="13" borderId="149" xfId="0" applyFont="1" applyFill="1" applyBorder="1" applyAlignment="1">
      <alignment horizontal="center" vertical="center" wrapText="1"/>
    </xf>
    <xf numFmtId="2" fontId="34" fillId="13" borderId="149" xfId="0" applyNumberFormat="1" applyFont="1" applyFill="1" applyBorder="1" applyAlignment="1">
      <alignment wrapText="1"/>
    </xf>
    <xf numFmtId="0" fontId="34" fillId="13" borderId="149" xfId="0" applyFont="1" applyFill="1" applyBorder="1" applyAlignment="1">
      <alignment horizontal="center" vertical="center" wrapText="1"/>
    </xf>
    <xf numFmtId="0" fontId="4" fillId="13" borderId="0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vertical="center" wrapTex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vertical="center" wrapText="1"/>
    </xf>
    <xf numFmtId="4" fontId="4" fillId="0" borderId="0" xfId="1" applyNumberFormat="1" applyFont="1" applyBorder="1" applyAlignment="1">
      <alignment vertical="center"/>
    </xf>
    <xf numFmtId="0" fontId="4" fillId="0" borderId="0" xfId="640" applyFont="1" applyAlignment="1">
      <alignment horizontal="center" vertical="center"/>
    </xf>
    <xf numFmtId="2" fontId="4" fillId="13" borderId="21" xfId="0" applyNumberFormat="1" applyFont="1" applyFill="1" applyBorder="1" applyAlignment="1">
      <alignment wrapText="1"/>
    </xf>
    <xf numFmtId="0" fontId="4" fillId="0" borderId="181" xfId="1" applyFont="1" applyFill="1" applyBorder="1" applyAlignment="1">
      <alignment wrapText="1"/>
    </xf>
    <xf numFmtId="0" fontId="4" fillId="0" borderId="181" xfId="1" applyFont="1" applyFill="1" applyBorder="1" applyAlignment="1">
      <alignment horizontal="center" wrapText="1"/>
    </xf>
    <xf numFmtId="0" fontId="4" fillId="0" borderId="181" xfId="0" applyFont="1" applyFill="1" applyBorder="1" applyAlignment="1">
      <alignment horizontal="center" vertical="center" wrapText="1"/>
    </xf>
    <xf numFmtId="2" fontId="4" fillId="0" borderId="181" xfId="0" applyNumberFormat="1" applyFont="1" applyFill="1" applyBorder="1" applyAlignment="1">
      <alignment wrapText="1"/>
    </xf>
    <xf numFmtId="4" fontId="4" fillId="0" borderId="181" xfId="1" applyNumberFormat="1" applyFont="1" applyFill="1" applyBorder="1" applyAlignment="1">
      <alignment horizontal="right" wrapText="1"/>
    </xf>
    <xf numFmtId="4" fontId="4" fillId="0" borderId="182" xfId="46" applyNumberFormat="1" applyFont="1" applyFill="1" applyBorder="1" applyAlignment="1"/>
    <xf numFmtId="4" fontId="4" fillId="0" borderId="182" xfId="45" applyNumberFormat="1" applyFont="1" applyFill="1" applyBorder="1" applyAlignment="1"/>
    <xf numFmtId="0" fontId="4" fillId="0" borderId="149" xfId="646" applyFont="1" applyBorder="1" applyAlignment="1">
      <alignment horizontal="center" vertical="center"/>
    </xf>
    <xf numFmtId="10" fontId="4" fillId="0" borderId="149" xfId="691" applyNumberFormat="1" applyFont="1" applyBorder="1" applyAlignment="1">
      <alignment vertical="center" wrapText="1"/>
    </xf>
    <xf numFmtId="4" fontId="4" fillId="0" borderId="150" xfId="409" applyNumberFormat="1" applyFont="1" applyBorder="1" applyAlignment="1" applyProtection="1">
      <alignment vertical="center" wrapText="1"/>
    </xf>
    <xf numFmtId="0" fontId="3" fillId="2" borderId="37" xfId="33" applyFont="1" applyFill="1" applyBorder="1" applyAlignment="1">
      <alignment horizontal="center" wrapText="1"/>
    </xf>
    <xf numFmtId="191" fontId="4" fillId="50" borderId="149" xfId="996" applyNumberFormat="1" applyFont="1" applyFill="1" applyBorder="1" applyAlignment="1">
      <alignment horizontal="center"/>
    </xf>
    <xf numFmtId="191" fontId="2" fillId="51" borderId="149" xfId="996" applyNumberFormat="1" applyFont="1" applyFill="1" applyBorder="1" applyAlignment="1">
      <alignment horizontal="center"/>
    </xf>
    <xf numFmtId="191" fontId="4" fillId="11" borderId="150" xfId="996" applyNumberFormat="1" applyFont="1" applyFill="1" applyBorder="1" applyAlignment="1">
      <alignment horizontal="center"/>
    </xf>
    <xf numFmtId="191" fontId="2" fillId="51" borderId="149" xfId="685" applyNumberFormat="1" applyFont="1" applyFill="1" applyBorder="1" applyAlignment="1">
      <alignment horizontal="center" vertical="center" wrapText="1"/>
    </xf>
    <xf numFmtId="191" fontId="2" fillId="50" borderId="149" xfId="685" applyNumberFormat="1" applyFont="1" applyFill="1" applyBorder="1" applyAlignment="1">
      <alignment horizontal="center" vertical="center" wrapText="1"/>
    </xf>
    <xf numFmtId="191" fontId="2" fillId="11" borderId="150" xfId="685" applyNumberFormat="1" applyFont="1" applyFill="1" applyBorder="1" applyAlignment="1">
      <alignment horizontal="center" vertical="center" wrapText="1"/>
    </xf>
    <xf numFmtId="0" fontId="3" fillId="0" borderId="0" xfId="640" applyNumberFormat="1" applyFont="1" applyFill="1" applyBorder="1" applyAlignment="1">
      <alignment vertical="center"/>
    </xf>
    <xf numFmtId="0" fontId="5" fillId="0" borderId="66" xfId="1" applyNumberFormat="1" applyFont="1" applyBorder="1" applyAlignment="1">
      <alignment horizontal="center" vertical="center" wrapText="1"/>
    </xf>
    <xf numFmtId="0" fontId="3" fillId="0" borderId="183" xfId="640" applyFont="1" applyFill="1" applyBorder="1" applyAlignment="1">
      <alignment horizontal="center" vertical="center" wrapText="1"/>
    </xf>
    <xf numFmtId="0" fontId="4" fillId="0" borderId="183" xfId="0" applyNumberFormat="1" applyFont="1" applyFill="1" applyBorder="1" applyAlignment="1">
      <alignment horizontal="center"/>
    </xf>
    <xf numFmtId="0" fontId="4" fillId="0" borderId="185" xfId="1" applyFont="1" applyFill="1" applyBorder="1" applyAlignment="1">
      <alignment wrapText="1"/>
    </xf>
    <xf numFmtId="0" fontId="4" fillId="0" borderId="185" xfId="1" applyFont="1" applyFill="1" applyBorder="1" applyAlignment="1">
      <alignment horizontal="center" wrapText="1"/>
    </xf>
    <xf numFmtId="2" fontId="4" fillId="0" borderId="185" xfId="1" applyNumberFormat="1" applyFont="1" applyFill="1" applyBorder="1" applyAlignment="1">
      <alignment horizontal="right" wrapText="1"/>
    </xf>
    <xf numFmtId="198" fontId="4" fillId="0" borderId="0" xfId="640" applyNumberFormat="1" applyFont="1" applyAlignment="1">
      <alignment vertical="center"/>
    </xf>
    <xf numFmtId="168" fontId="4" fillId="7" borderId="0" xfId="640" applyNumberFormat="1" applyFont="1" applyFill="1" applyAlignment="1">
      <alignment vertical="center"/>
    </xf>
    <xf numFmtId="4" fontId="5" fillId="5" borderId="0" xfId="1" applyNumberFormat="1" applyFont="1" applyFill="1" applyAlignment="1">
      <alignment vertical="center"/>
    </xf>
    <xf numFmtId="0" fontId="145" fillId="0" borderId="1" xfId="1" applyFont="1" applyBorder="1" applyAlignment="1">
      <alignment vertical="center"/>
    </xf>
    <xf numFmtId="0" fontId="3" fillId="5" borderId="0" xfId="1" applyFont="1" applyFill="1" applyBorder="1" applyAlignment="1">
      <alignment vertical="center"/>
    </xf>
    <xf numFmtId="0" fontId="4" fillId="13" borderId="187" xfId="0" applyFont="1" applyFill="1" applyBorder="1" applyAlignment="1">
      <alignment horizontal="center" wrapText="1"/>
    </xf>
    <xf numFmtId="0" fontId="4" fillId="0" borderId="187" xfId="1" applyFont="1" applyFill="1" applyBorder="1" applyAlignment="1">
      <alignment wrapText="1"/>
    </xf>
    <xf numFmtId="0" fontId="4" fillId="0" borderId="187" xfId="1" applyFont="1" applyFill="1" applyBorder="1" applyAlignment="1">
      <alignment horizontal="center" wrapText="1"/>
    </xf>
    <xf numFmtId="4" fontId="4" fillId="13" borderId="187" xfId="0" applyNumberFormat="1" applyFont="1" applyFill="1" applyBorder="1" applyAlignment="1">
      <alignment wrapText="1"/>
    </xf>
    <xf numFmtId="4" fontId="4" fillId="0" borderId="187" xfId="1" applyNumberFormat="1" applyFont="1" applyFill="1" applyBorder="1" applyAlignment="1">
      <alignment horizontal="right" wrapText="1"/>
    </xf>
    <xf numFmtId="4" fontId="4" fillId="13" borderId="187" xfId="46" applyNumberFormat="1" applyFont="1" applyFill="1" applyBorder="1" applyAlignment="1"/>
    <xf numFmtId="14" fontId="4" fillId="0" borderId="0" xfId="23" applyNumberFormat="1" applyFont="1" applyAlignment="1">
      <alignment vertical="center"/>
    </xf>
    <xf numFmtId="0" fontId="0" fillId="3" borderId="7" xfId="640" applyFont="1" applyFill="1" applyBorder="1" applyAlignment="1">
      <alignment vertical="center" wrapText="1"/>
    </xf>
    <xf numFmtId="0" fontId="3" fillId="10" borderId="34" xfId="636" applyFont="1" applyFill="1" applyBorder="1" applyAlignment="1">
      <alignment horizontal="center"/>
    </xf>
    <xf numFmtId="0" fontId="4" fillId="0" borderId="159" xfId="676" applyNumberFormat="1" applyFont="1" applyFill="1" applyBorder="1" applyAlignment="1">
      <alignment horizontal="center" vertical="center"/>
    </xf>
    <xf numFmtId="167" fontId="4" fillId="0" borderId="158" xfId="641" applyFont="1" applyFill="1" applyBorder="1" applyAlignment="1">
      <alignment horizontal="left"/>
    </xf>
    <xf numFmtId="4" fontId="4" fillId="0" borderId="161" xfId="1" applyNumberFormat="1" applyFont="1" applyFill="1" applyBorder="1" applyAlignment="1">
      <alignment horizontal="center" wrapText="1"/>
    </xf>
    <xf numFmtId="2" fontId="4" fillId="13" borderId="161" xfId="0" applyNumberFormat="1" applyFont="1" applyFill="1" applyBorder="1" applyAlignment="1">
      <alignment horizontal="right"/>
    </xf>
    <xf numFmtId="0" fontId="3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 wrapText="1"/>
    </xf>
    <xf numFmtId="4" fontId="3" fillId="0" borderId="157" xfId="0" applyNumberFormat="1" applyFont="1" applyBorder="1" applyAlignment="1">
      <alignment horizontal="center" vertical="center"/>
    </xf>
    <xf numFmtId="10" fontId="3" fillId="0" borderId="157" xfId="639" applyNumberFormat="1" applyFont="1" applyBorder="1" applyAlignment="1">
      <alignment horizontal="center" vertical="center"/>
    </xf>
    <xf numFmtId="4" fontId="3" fillId="0" borderId="158" xfId="0" applyNumberFormat="1" applyFont="1" applyBorder="1" applyAlignment="1">
      <alignment horizontal="center" vertical="center"/>
    </xf>
    <xf numFmtId="14" fontId="2" fillId="0" borderId="159" xfId="0" applyNumberFormat="1" applyFont="1" applyBorder="1" applyAlignment="1">
      <alignment horizontal="center" vertical="center"/>
    </xf>
    <xf numFmtId="0" fontId="2" fillId="0" borderId="157" xfId="0" applyFont="1" applyBorder="1" applyAlignment="1">
      <alignment horizontal="center" vertical="center"/>
    </xf>
    <xf numFmtId="4" fontId="2" fillId="0" borderId="157" xfId="0" applyNumberFormat="1" applyFont="1" applyBorder="1" applyAlignment="1">
      <alignment vertical="center" wrapText="1"/>
    </xf>
    <xf numFmtId="4" fontId="2" fillId="0" borderId="158" xfId="0" applyNumberFormat="1" applyFont="1" applyBorder="1" applyAlignment="1">
      <alignment vertical="center" wrapText="1"/>
    </xf>
    <xf numFmtId="0" fontId="91" fillId="0" borderId="157" xfId="0" applyFont="1" applyBorder="1" applyAlignment="1">
      <alignment horizontal="center" vertical="center" wrapText="1"/>
    </xf>
    <xf numFmtId="4" fontId="2" fillId="0" borderId="158" xfId="0" applyNumberFormat="1" applyFont="1" applyBorder="1" applyAlignment="1">
      <alignment vertical="center"/>
    </xf>
    <xf numFmtId="4" fontId="2" fillId="0" borderId="157" xfId="0" applyNumberFormat="1" applyFont="1" applyBorder="1" applyAlignment="1">
      <alignment horizontal="center" vertical="center"/>
    </xf>
    <xf numFmtId="10" fontId="2" fillId="0" borderId="157" xfId="639" applyNumberFormat="1" applyFont="1" applyBorder="1" applyAlignment="1">
      <alignment vertical="center"/>
    </xf>
    <xf numFmtId="10" fontId="3" fillId="10" borderId="161" xfId="639" applyNumberFormat="1" applyFont="1" applyFill="1" applyBorder="1" applyAlignment="1">
      <alignment vertical="center"/>
    </xf>
    <xf numFmtId="4" fontId="2" fillId="0" borderId="157" xfId="0" applyNumberFormat="1" applyFont="1" applyFill="1" applyBorder="1" applyAlignment="1">
      <alignment vertical="center" wrapText="1"/>
    </xf>
    <xf numFmtId="0" fontId="2" fillId="0" borderId="157" xfId="0" applyFont="1" applyBorder="1"/>
    <xf numFmtId="169" fontId="4" fillId="0" borderId="157" xfId="1" applyNumberFormat="1" applyFont="1" applyFill="1" applyBorder="1" applyAlignment="1">
      <alignment horizontal="right" wrapText="1"/>
    </xf>
    <xf numFmtId="4" fontId="4" fillId="0" borderId="158" xfId="127" applyNumberFormat="1" applyFont="1" applyBorder="1" applyAlignment="1">
      <alignment vertical="center" wrapText="1"/>
    </xf>
    <xf numFmtId="14" fontId="2" fillId="0" borderId="157" xfId="0" applyNumberFormat="1" applyFont="1" applyFill="1" applyBorder="1" applyAlignment="1">
      <alignment horizontal="center" vertical="center"/>
    </xf>
    <xf numFmtId="0" fontId="2" fillId="0" borderId="157" xfId="0" applyFont="1" applyFill="1" applyBorder="1" applyAlignment="1">
      <alignment horizontal="center" vertical="center"/>
    </xf>
    <xf numFmtId="0" fontId="91" fillId="0" borderId="157" xfId="0" applyFont="1" applyFill="1" applyBorder="1" applyAlignment="1">
      <alignment horizontal="center" vertical="center" wrapText="1"/>
    </xf>
    <xf numFmtId="14" fontId="2" fillId="0" borderId="159" xfId="0" applyNumberFormat="1" applyFont="1" applyFill="1" applyBorder="1" applyAlignment="1">
      <alignment horizontal="center" vertical="center"/>
    </xf>
    <xf numFmtId="4" fontId="2" fillId="0" borderId="158" xfId="0" applyNumberFormat="1" applyFont="1" applyFill="1" applyBorder="1" applyAlignment="1">
      <alignment vertical="center" wrapText="1"/>
    </xf>
    <xf numFmtId="2" fontId="2" fillId="5" borderId="157" xfId="0" applyNumberFormat="1" applyFont="1" applyFill="1" applyBorder="1" applyAlignment="1">
      <alignment horizontal="right"/>
    </xf>
    <xf numFmtId="169" fontId="4" fillId="0" borderId="157" xfId="640" applyNumberFormat="1" applyFont="1" applyFill="1" applyBorder="1" applyAlignment="1">
      <alignment horizontal="right"/>
    </xf>
    <xf numFmtId="0" fontId="3" fillId="0" borderId="159" xfId="23" applyFont="1" applyFill="1" applyBorder="1" applyAlignment="1">
      <alignment horizontal="center" vertical="center" wrapText="1"/>
    </xf>
    <xf numFmtId="2" fontId="2" fillId="5" borderId="161" xfId="0" applyNumberFormat="1" applyFont="1" applyFill="1" applyBorder="1" applyAlignment="1">
      <alignment horizontal="right"/>
    </xf>
    <xf numFmtId="0" fontId="3" fillId="5" borderId="157" xfId="640" applyFont="1" applyFill="1" applyBorder="1" applyAlignment="1">
      <alignment horizontal="center" vertical="center"/>
    </xf>
    <xf numFmtId="0" fontId="3" fillId="5" borderId="157" xfId="640" applyFont="1" applyFill="1" applyBorder="1" applyAlignment="1">
      <alignment horizontal="center" vertical="center" wrapText="1"/>
    </xf>
    <xf numFmtId="0" fontId="4" fillId="0" borderId="157" xfId="1" applyFont="1" applyFill="1" applyBorder="1" applyAlignment="1">
      <alignment horizontal="center" vertical="center" wrapText="1"/>
    </xf>
    <xf numFmtId="0" fontId="4" fillId="0" borderId="157" xfId="1" applyFont="1" applyFill="1" applyBorder="1" applyAlignment="1">
      <alignment vertical="center" wrapText="1"/>
    </xf>
    <xf numFmtId="2" fontId="4" fillId="0" borderId="157" xfId="1" applyNumberFormat="1" applyFont="1" applyFill="1" applyBorder="1" applyAlignment="1">
      <alignment horizontal="right" vertical="center" wrapText="1"/>
    </xf>
    <xf numFmtId="2" fontId="4" fillId="0" borderId="157" xfId="640" applyNumberFormat="1" applyFont="1" applyBorder="1" applyAlignment="1">
      <alignment horizontal="right" vertical="center"/>
    </xf>
    <xf numFmtId="4" fontId="3" fillId="5" borderId="158" xfId="640" applyNumberFormat="1" applyFont="1" applyFill="1" applyBorder="1" applyAlignment="1">
      <alignment horizontal="center" vertical="center" wrapText="1"/>
    </xf>
    <xf numFmtId="0" fontId="4" fillId="0" borderId="159" xfId="1" applyFont="1" applyFill="1" applyBorder="1" applyAlignment="1">
      <alignment horizontal="center" vertical="center" wrapText="1"/>
    </xf>
    <xf numFmtId="4" fontId="4" fillId="0" borderId="158" xfId="640" applyNumberFormat="1" applyFont="1" applyBorder="1" applyAlignment="1">
      <alignment horizontal="right" vertical="center"/>
    </xf>
    <xf numFmtId="0" fontId="4" fillId="0" borderId="161" xfId="1" applyFont="1" applyFill="1" applyBorder="1" applyAlignment="1">
      <alignment vertical="center" wrapText="1"/>
    </xf>
    <xf numFmtId="0" fontId="4" fillId="0" borderId="161" xfId="1" applyFont="1" applyFill="1" applyBorder="1" applyAlignment="1">
      <alignment horizontal="center" vertical="center" wrapText="1"/>
    </xf>
    <xf numFmtId="2" fontId="4" fillId="0" borderId="161" xfId="640" applyNumberFormat="1" applyFont="1" applyBorder="1" applyAlignment="1">
      <alignment horizontal="right" vertical="center"/>
    </xf>
    <xf numFmtId="2" fontId="4" fillId="0" borderId="161" xfId="1" applyNumberFormat="1" applyFont="1" applyFill="1" applyBorder="1" applyAlignment="1">
      <alignment horizontal="right" vertical="center" wrapText="1"/>
    </xf>
    <xf numFmtId="2" fontId="4" fillId="0" borderId="157" xfId="772" applyNumberFormat="1" applyFont="1" applyFill="1" applyBorder="1" applyAlignment="1">
      <alignment horizontal="right" vertical="center"/>
    </xf>
    <xf numFmtId="169" fontId="4" fillId="0" borderId="157" xfId="772" applyNumberFormat="1" applyFont="1" applyFill="1" applyBorder="1" applyAlignment="1">
      <alignment horizontal="right" vertical="center"/>
    </xf>
    <xf numFmtId="0" fontId="4" fillId="0" borderId="159" xfId="772" applyNumberFormat="1" applyFont="1" applyFill="1" applyBorder="1" applyAlignment="1">
      <alignment horizontal="center" vertical="center"/>
    </xf>
    <xf numFmtId="0" fontId="4" fillId="0" borderId="159" xfId="640" applyNumberFormat="1" applyFont="1" applyBorder="1" applyAlignment="1">
      <alignment horizontal="center" vertical="center"/>
    </xf>
    <xf numFmtId="2" fontId="2" fillId="0" borderId="157" xfId="781" applyNumberFormat="1" applyFont="1" applyFill="1" applyBorder="1" applyAlignment="1" applyProtection="1">
      <alignment horizontal="right" vertical="center"/>
    </xf>
    <xf numFmtId="10" fontId="3" fillId="0" borderId="157" xfId="645" applyNumberFormat="1" applyFont="1" applyBorder="1" applyAlignment="1">
      <alignment horizontal="center" vertical="center"/>
    </xf>
    <xf numFmtId="0" fontId="2" fillId="5" borderId="157" xfId="0" applyFont="1" applyFill="1" applyBorder="1" applyAlignment="1">
      <alignment horizontal="center" vertical="center"/>
    </xf>
    <xf numFmtId="10" fontId="2" fillId="5" borderId="157" xfId="645" applyNumberFormat="1" applyFont="1" applyFill="1" applyBorder="1" applyAlignment="1">
      <alignment vertical="center"/>
    </xf>
    <xf numFmtId="4" fontId="2" fillId="5" borderId="158" xfId="0" applyNumberFormat="1" applyFont="1" applyFill="1" applyBorder="1" applyAlignment="1">
      <alignment vertical="center"/>
    </xf>
    <xf numFmtId="4" fontId="2" fillId="0" borderId="158" xfId="0" applyNumberFormat="1" applyFont="1" applyFill="1" applyBorder="1" applyAlignment="1">
      <alignment vertical="center"/>
    </xf>
    <xf numFmtId="4" fontId="2" fillId="5" borderId="157" xfId="0" applyNumberFormat="1" applyFont="1" applyFill="1" applyBorder="1" applyAlignment="1">
      <alignment horizontal="center" vertical="center"/>
    </xf>
    <xf numFmtId="10" fontId="2" fillId="0" borderId="157" xfId="645" applyNumberFormat="1" applyFont="1" applyFill="1" applyBorder="1" applyAlignment="1">
      <alignment vertical="center"/>
    </xf>
    <xf numFmtId="10" fontId="4" fillId="0" borderId="157" xfId="645" applyNumberFormat="1" applyFont="1" applyFill="1" applyBorder="1" applyAlignment="1">
      <alignment vertical="center"/>
    </xf>
    <xf numFmtId="2" fontId="4" fillId="0" borderId="80" xfId="1" applyNumberFormat="1" applyFont="1" applyFill="1" applyBorder="1" applyAlignment="1">
      <alignment horizontal="right" wrapText="1"/>
    </xf>
    <xf numFmtId="2" fontId="4" fillId="5" borderId="157" xfId="640" applyNumberFormat="1" applyFont="1" applyFill="1" applyBorder="1" applyAlignment="1">
      <alignment horizontal="right"/>
    </xf>
    <xf numFmtId="2" fontId="4" fillId="0" borderId="157" xfId="640" applyNumberFormat="1" applyFont="1" applyBorder="1" applyAlignment="1">
      <alignment horizontal="right"/>
    </xf>
    <xf numFmtId="169" fontId="4" fillId="0" borderId="157" xfId="640" applyNumberFormat="1" applyFont="1" applyBorder="1" applyAlignment="1">
      <alignment horizontal="right"/>
    </xf>
    <xf numFmtId="0" fontId="4" fillId="0" borderId="159" xfId="640" applyNumberFormat="1" applyFont="1" applyFill="1" applyBorder="1" applyAlignment="1">
      <alignment horizontal="center" vertical="center"/>
    </xf>
    <xf numFmtId="4" fontId="4" fillId="0" borderId="158" xfId="640" applyNumberFormat="1" applyFont="1" applyBorder="1" applyAlignment="1">
      <alignment horizontal="right"/>
    </xf>
    <xf numFmtId="0" fontId="4" fillId="0" borderId="159" xfId="640" applyNumberFormat="1" applyFont="1" applyBorder="1" applyAlignment="1">
      <alignment horizontal="center"/>
    </xf>
    <xf numFmtId="2" fontId="4" fillId="0" borderId="161" xfId="640" applyNumberFormat="1" applyFont="1" applyBorder="1" applyAlignment="1">
      <alignment horizontal="right"/>
    </xf>
    <xf numFmtId="0" fontId="4" fillId="0" borderId="157" xfId="635" applyFont="1" applyFill="1" applyBorder="1" applyAlignment="1">
      <alignment horizontal="left" wrapText="1"/>
    </xf>
    <xf numFmtId="167" fontId="2" fillId="0" borderId="157" xfId="781" applyFont="1" applyFill="1" applyBorder="1" applyAlignment="1">
      <alignment horizontal="center"/>
    </xf>
    <xf numFmtId="10" fontId="2" fillId="0" borderId="157" xfId="645" applyNumberFormat="1" applyFont="1" applyBorder="1" applyAlignment="1">
      <alignment vertical="center"/>
    </xf>
    <xf numFmtId="2" fontId="4" fillId="0" borderId="157" xfId="640" applyNumberFormat="1" applyFont="1" applyFill="1" applyBorder="1" applyAlignment="1">
      <alignment horizontal="right"/>
    </xf>
    <xf numFmtId="0" fontId="4" fillId="0" borderId="157" xfId="635" applyFont="1" applyFill="1" applyBorder="1" applyAlignment="1">
      <alignment horizontal="center" wrapText="1"/>
    </xf>
    <xf numFmtId="2" fontId="4" fillId="0" borderId="157" xfId="635" applyNumberFormat="1" applyFont="1" applyFill="1" applyBorder="1" applyAlignment="1">
      <alignment horizontal="right" wrapText="1"/>
    </xf>
    <xf numFmtId="167" fontId="2" fillId="0" borderId="157" xfId="781" applyFont="1" applyFill="1" applyBorder="1" applyAlignment="1">
      <alignment horizontal="right"/>
    </xf>
    <xf numFmtId="0" fontId="4" fillId="0" borderId="157" xfId="640" applyFont="1" applyFill="1" applyBorder="1" applyAlignment="1">
      <alignment horizontal="center"/>
    </xf>
    <xf numFmtId="0" fontId="4" fillId="0" borderId="157" xfId="0" applyFont="1" applyBorder="1" applyAlignment="1">
      <alignment horizontal="center" vertical="center" wrapText="1"/>
    </xf>
    <xf numFmtId="49" fontId="4" fillId="0" borderId="159" xfId="640" applyNumberFormat="1" applyFont="1" applyFill="1" applyBorder="1" applyAlignment="1">
      <alignment horizontal="center"/>
    </xf>
    <xf numFmtId="14" fontId="4" fillId="0" borderId="159" xfId="0" applyNumberFormat="1" applyFont="1" applyFill="1" applyBorder="1" applyAlignment="1">
      <alignment horizontal="center" vertical="center"/>
    </xf>
    <xf numFmtId="0" fontId="4" fillId="0" borderId="159" xfId="640" applyNumberFormat="1" applyFont="1" applyFill="1" applyBorder="1" applyAlignment="1">
      <alignment horizontal="center"/>
    </xf>
    <xf numFmtId="0" fontId="4" fillId="0" borderId="159" xfId="640" applyFont="1" applyFill="1" applyBorder="1" applyAlignment="1">
      <alignment horizontal="center"/>
    </xf>
    <xf numFmtId="0" fontId="4" fillId="0" borderId="158" xfId="640" applyFont="1" applyFill="1" applyBorder="1" applyAlignment="1">
      <alignment horizontal="right"/>
    </xf>
    <xf numFmtId="2" fontId="4" fillId="0" borderId="161" xfId="640" applyNumberFormat="1" applyFont="1" applyFill="1" applyBorder="1" applyAlignment="1">
      <alignment horizontal="right"/>
    </xf>
    <xf numFmtId="2" fontId="2" fillId="0" borderId="157" xfId="0" applyNumberFormat="1" applyFont="1" applyFill="1" applyBorder="1" applyAlignment="1">
      <alignment horizontal="right"/>
    </xf>
    <xf numFmtId="2" fontId="2" fillId="0" borderId="161" xfId="0" applyNumberFormat="1" applyFont="1" applyFill="1" applyBorder="1" applyAlignment="1">
      <alignment horizontal="right"/>
    </xf>
    <xf numFmtId="4" fontId="4" fillId="0" borderId="158" xfId="640" applyNumberFormat="1" applyFont="1" applyFill="1" applyBorder="1" applyAlignment="1">
      <alignment horizontal="right"/>
    </xf>
    <xf numFmtId="0" fontId="4" fillId="5" borderId="159" xfId="640" applyNumberFormat="1" applyFont="1" applyFill="1" applyBorder="1" applyAlignment="1">
      <alignment horizontal="center"/>
    </xf>
    <xf numFmtId="0" fontId="4" fillId="0" borderId="159" xfId="636" applyNumberFormat="1" applyFont="1" applyBorder="1" applyAlignment="1">
      <alignment horizontal="center"/>
    </xf>
    <xf numFmtId="4" fontId="2" fillId="0" borderId="158" xfId="0" applyNumberFormat="1" applyFont="1" applyFill="1" applyBorder="1" applyAlignment="1">
      <alignment horizontal="right"/>
    </xf>
    <xf numFmtId="0" fontId="4" fillId="0" borderId="157" xfId="640" applyFont="1" applyFill="1" applyBorder="1" applyAlignment="1">
      <alignment horizontal="left" wrapText="1"/>
    </xf>
    <xf numFmtId="2" fontId="4" fillId="5" borderId="161" xfId="640" applyNumberFormat="1" applyFont="1" applyFill="1" applyBorder="1" applyAlignment="1">
      <alignment horizontal="right"/>
    </xf>
    <xf numFmtId="169" fontId="2" fillId="0" borderId="157" xfId="0" applyNumberFormat="1" applyFont="1" applyFill="1" applyBorder="1" applyAlignment="1">
      <alignment horizontal="right"/>
    </xf>
    <xf numFmtId="169" fontId="4" fillId="0" borderId="161" xfId="640" applyNumberFormat="1" applyFont="1" applyBorder="1" applyAlignment="1">
      <alignment horizontal="right"/>
    </xf>
    <xf numFmtId="0" fontId="4" fillId="5" borderId="159" xfId="0" applyNumberFormat="1" applyFont="1" applyFill="1" applyBorder="1" applyAlignment="1">
      <alignment horizontal="center"/>
    </xf>
    <xf numFmtId="0" fontId="4" fillId="5" borderId="157" xfId="1" applyFont="1" applyFill="1" applyBorder="1" applyAlignment="1">
      <alignment wrapText="1"/>
    </xf>
    <xf numFmtId="0" fontId="4" fillId="0" borderId="157" xfId="0" applyFont="1" applyFill="1" applyBorder="1" applyAlignment="1">
      <alignment horizontal="left" wrapText="1"/>
    </xf>
    <xf numFmtId="0" fontId="4" fillId="0" borderId="157" xfId="0" applyFont="1" applyFill="1" applyBorder="1" applyAlignment="1">
      <alignment horizontal="center"/>
    </xf>
    <xf numFmtId="4" fontId="3" fillId="5" borderId="157" xfId="0" applyNumberFormat="1" applyFont="1" applyFill="1" applyBorder="1" applyAlignment="1">
      <alignment horizontal="center" vertical="center"/>
    </xf>
    <xf numFmtId="10" fontId="3" fillId="5" borderId="157" xfId="645" applyNumberFormat="1" applyFont="1" applyFill="1" applyBorder="1" applyAlignment="1">
      <alignment horizontal="center" vertical="center"/>
    </xf>
    <xf numFmtId="49" fontId="4" fillId="0" borderId="159" xfId="0" applyNumberFormat="1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4" fontId="3" fillId="5" borderId="158" xfId="0" applyNumberFormat="1" applyFont="1" applyFill="1" applyBorder="1" applyAlignment="1">
      <alignment horizontal="center" vertical="center"/>
    </xf>
    <xf numFmtId="4" fontId="4" fillId="0" borderId="157" xfId="0" applyNumberFormat="1" applyFont="1" applyFill="1" applyBorder="1" applyAlignment="1">
      <alignment horizontal="center"/>
    </xf>
    <xf numFmtId="4" fontId="4" fillId="0" borderId="157" xfId="640" applyNumberFormat="1" applyFont="1" applyBorder="1" applyAlignment="1">
      <alignment horizontal="center"/>
    </xf>
    <xf numFmtId="49" fontId="4" fillId="0" borderId="159" xfId="0" applyNumberFormat="1" applyFont="1" applyFill="1" applyBorder="1" applyAlignment="1">
      <alignment horizontal="center"/>
    </xf>
    <xf numFmtId="170" fontId="2" fillId="0" borderId="157" xfId="0" applyNumberFormat="1" applyFont="1" applyFill="1" applyBorder="1" applyAlignment="1">
      <alignment horizontal="right"/>
    </xf>
    <xf numFmtId="0" fontId="4" fillId="0" borderId="159" xfId="2535" applyFont="1" applyFill="1" applyBorder="1" applyAlignment="1">
      <alignment horizontal="center" wrapText="1"/>
    </xf>
    <xf numFmtId="0" fontId="4" fillId="5" borderId="157" xfId="1" applyFont="1" applyFill="1" applyBorder="1" applyAlignment="1">
      <alignment vertical="center" wrapText="1"/>
    </xf>
    <xf numFmtId="0" fontId="4" fillId="5" borderId="157" xfId="640" applyFont="1" applyFill="1" applyBorder="1" applyAlignment="1">
      <alignment horizontal="left" wrapText="1"/>
    </xf>
    <xf numFmtId="4" fontId="4" fillId="0" borderId="157" xfId="1" applyNumberFormat="1" applyFont="1" applyFill="1" applyBorder="1" applyAlignment="1">
      <alignment horizontal="center" wrapText="1"/>
    </xf>
    <xf numFmtId="4" fontId="4" fillId="0" borderId="157" xfId="1" applyNumberFormat="1" applyFont="1" applyFill="1" applyBorder="1" applyAlignment="1">
      <alignment vertical="center" wrapText="1"/>
    </xf>
    <xf numFmtId="14" fontId="34" fillId="0" borderId="157" xfId="0" applyNumberFormat="1" applyFont="1" applyBorder="1" applyAlignment="1">
      <alignment horizontal="left" vertical="center"/>
    </xf>
    <xf numFmtId="0" fontId="34" fillId="0" borderId="157" xfId="0" applyFont="1" applyFill="1" applyBorder="1" applyAlignment="1">
      <alignment horizontal="center" vertical="center"/>
    </xf>
    <xf numFmtId="4" fontId="34" fillId="0" borderId="157" xfId="0" applyNumberFormat="1" applyFont="1" applyFill="1" applyBorder="1" applyAlignment="1">
      <alignment vertical="center" wrapText="1"/>
    </xf>
    <xf numFmtId="4" fontId="34" fillId="0" borderId="158" xfId="0" applyNumberFormat="1" applyFont="1" applyBorder="1" applyAlignment="1">
      <alignment vertical="center"/>
    </xf>
    <xf numFmtId="14" fontId="2" fillId="0" borderId="158" xfId="0" applyNumberFormat="1" applyFont="1" applyFill="1" applyBorder="1" applyAlignment="1">
      <alignment horizontal="center" vertical="center"/>
    </xf>
    <xf numFmtId="14" fontId="2" fillId="0" borderId="161" xfId="0" applyNumberFormat="1" applyFont="1" applyFill="1" applyBorder="1" applyAlignment="1">
      <alignment horizontal="center" vertical="center"/>
    </xf>
    <xf numFmtId="4" fontId="2" fillId="0" borderId="161" xfId="0" applyNumberFormat="1" applyFont="1" applyBorder="1" applyAlignment="1">
      <alignment vertical="center" wrapText="1"/>
    </xf>
    <xf numFmtId="0" fontId="34" fillId="13" borderId="157" xfId="2536" applyFont="1" applyFill="1" applyBorder="1" applyAlignment="1">
      <alignment horizontal="center" vertical="center"/>
    </xf>
    <xf numFmtId="4" fontId="34" fillId="13" borderId="157" xfId="2536" applyNumberFormat="1" applyFont="1" applyFill="1" applyBorder="1" applyAlignment="1">
      <alignment vertical="center" wrapText="1"/>
    </xf>
    <xf numFmtId="0" fontId="102" fillId="13" borderId="157" xfId="2536" applyFont="1" applyFill="1" applyBorder="1" applyAlignment="1">
      <alignment horizontal="center" vertical="center" wrapText="1"/>
    </xf>
    <xf numFmtId="10" fontId="34" fillId="13" borderId="157" xfId="645" applyNumberFormat="1" applyFont="1" applyFill="1" applyBorder="1" applyAlignment="1">
      <alignment vertical="center"/>
    </xf>
    <xf numFmtId="14" fontId="34" fillId="13" borderId="159" xfId="2536" applyNumberFormat="1" applyFont="1" applyFill="1" applyBorder="1" applyAlignment="1">
      <alignment horizontal="center" vertical="center"/>
    </xf>
    <xf numFmtId="4" fontId="34" fillId="13" borderId="158" xfId="2536" applyNumberFormat="1" applyFont="1" applyFill="1" applyBorder="1" applyAlignment="1">
      <alignment vertical="center"/>
    </xf>
    <xf numFmtId="0" fontId="96" fillId="0" borderId="157" xfId="0" applyFont="1" applyBorder="1"/>
    <xf numFmtId="0" fontId="4" fillId="0" borderId="20" xfId="640" applyNumberFormat="1" applyFont="1" applyBorder="1" applyAlignment="1">
      <alignment horizontal="center"/>
    </xf>
    <xf numFmtId="169" fontId="4" fillId="0" borderId="20" xfId="640" applyNumberFormat="1" applyFont="1" applyBorder="1" applyAlignment="1">
      <alignment horizontal="right"/>
    </xf>
    <xf numFmtId="4" fontId="4" fillId="0" borderId="20" xfId="640" applyNumberFormat="1" applyFont="1" applyBorder="1" applyAlignment="1">
      <alignment horizontal="right"/>
    </xf>
    <xf numFmtId="4" fontId="4" fillId="0" borderId="157" xfId="0" applyNumberFormat="1" applyFont="1" applyFill="1" applyBorder="1" applyAlignment="1">
      <alignment vertical="center" wrapText="1"/>
    </xf>
    <xf numFmtId="4" fontId="4" fillId="0" borderId="157" xfId="0" applyNumberFormat="1" applyFont="1" applyBorder="1" applyAlignment="1">
      <alignment horizontal="center" vertical="center"/>
    </xf>
    <xf numFmtId="10" fontId="4" fillId="0" borderId="157" xfId="645" applyNumberFormat="1" applyFont="1" applyBorder="1" applyAlignment="1">
      <alignment vertical="center"/>
    </xf>
    <xf numFmtId="0" fontId="34" fillId="0" borderId="157" xfId="0" applyFont="1" applyBorder="1" applyAlignment="1">
      <alignment horizontal="center" vertical="center"/>
    </xf>
    <xf numFmtId="4" fontId="34" fillId="0" borderId="157" xfId="0" applyNumberFormat="1" applyFont="1" applyBorder="1" applyAlignment="1">
      <alignment horizontal="right" vertical="center" wrapText="1"/>
    </xf>
    <xf numFmtId="10" fontId="34" fillId="0" borderId="157" xfId="645" applyNumberFormat="1" applyFont="1" applyBorder="1" applyAlignment="1">
      <alignment vertical="center"/>
    </xf>
    <xf numFmtId="10" fontId="4" fillId="0" borderId="158" xfId="645" applyNumberFormat="1" applyFont="1" applyBorder="1" applyAlignment="1">
      <alignment vertical="center"/>
    </xf>
    <xf numFmtId="169" fontId="4" fillId="5" borderId="157" xfId="640" applyNumberFormat="1" applyFont="1" applyFill="1" applyBorder="1" applyAlignment="1">
      <alignment horizontal="right"/>
    </xf>
    <xf numFmtId="0" fontId="4" fillId="5" borderId="30" xfId="640" applyNumberFormat="1" applyFont="1" applyFill="1" applyBorder="1" applyAlignment="1">
      <alignment horizontal="center"/>
    </xf>
    <xf numFmtId="169" fontId="4" fillId="5" borderId="161" xfId="640" applyNumberFormat="1" applyFont="1" applyFill="1" applyBorder="1" applyAlignment="1">
      <alignment horizontal="right"/>
    </xf>
    <xf numFmtId="0" fontId="4" fillId="0" borderId="19" xfId="636" applyFont="1" applyFill="1" applyBorder="1" applyAlignment="1">
      <alignment vertical="center" wrapText="1"/>
    </xf>
    <xf numFmtId="0" fontId="3" fillId="10" borderId="157" xfId="636" applyFont="1" applyFill="1" applyBorder="1" applyAlignment="1">
      <alignment horizontal="center"/>
    </xf>
    <xf numFmtId="2" fontId="4" fillId="0" borderId="157" xfId="636" applyNumberFormat="1" applyFont="1" applyBorder="1" applyAlignment="1"/>
    <xf numFmtId="0" fontId="3" fillId="10" borderId="158" xfId="636" applyFont="1" applyFill="1" applyBorder="1" applyAlignment="1">
      <alignment horizontal="center" vertical="center"/>
    </xf>
    <xf numFmtId="2" fontId="4" fillId="0" borderId="158" xfId="636" applyNumberFormat="1" applyFont="1" applyBorder="1" applyAlignment="1"/>
    <xf numFmtId="167" fontId="3" fillId="11" borderId="84" xfId="3097" applyFont="1" applyFill="1" applyBorder="1" applyAlignment="1">
      <alignment horizontal="right" vertical="center"/>
    </xf>
    <xf numFmtId="170" fontId="4" fillId="5" borderId="157" xfId="640" applyNumberFormat="1" applyFont="1" applyFill="1" applyBorder="1" applyAlignment="1">
      <alignment horizontal="right"/>
    </xf>
    <xf numFmtId="170" fontId="4" fillId="5" borderId="161" xfId="640" applyNumberFormat="1" applyFont="1" applyFill="1" applyBorder="1" applyAlignment="1">
      <alignment horizontal="right"/>
    </xf>
    <xf numFmtId="2" fontId="4" fillId="0" borderId="161" xfId="636" applyNumberFormat="1" applyFont="1" applyBorder="1" applyAlignment="1"/>
    <xf numFmtId="0" fontId="4" fillId="5" borderId="157" xfId="640" applyFont="1" applyFill="1" applyBorder="1"/>
    <xf numFmtId="0" fontId="146" fillId="0" borderId="0" xfId="640" applyFont="1" applyBorder="1"/>
    <xf numFmtId="10" fontId="4" fillId="5" borderId="157" xfId="645" applyNumberFormat="1" applyFont="1" applyFill="1" applyBorder="1" applyAlignment="1">
      <alignment horizontal="center" vertical="center"/>
    </xf>
    <xf numFmtId="14" fontId="34" fillId="0" borderId="157" xfId="0" applyNumberFormat="1" applyFont="1" applyFill="1" applyBorder="1" applyAlignment="1">
      <alignment horizontal="center" vertical="center"/>
    </xf>
    <xf numFmtId="14" fontId="2" fillId="5" borderId="158" xfId="0" applyNumberFormat="1" applyFont="1" applyFill="1" applyBorder="1" applyAlignment="1">
      <alignment horizontal="left" vertical="center"/>
    </xf>
    <xf numFmtId="10" fontId="4" fillId="0" borderId="157" xfId="1" applyNumberFormat="1" applyFont="1" applyFill="1" applyBorder="1" applyAlignment="1">
      <alignment horizontal="center" wrapText="1"/>
    </xf>
    <xf numFmtId="0" fontId="4" fillId="5" borderId="157" xfId="1" applyFont="1" applyFill="1" applyBorder="1" applyAlignment="1">
      <alignment horizontal="center" wrapText="1"/>
    </xf>
    <xf numFmtId="2" fontId="4" fillId="5" borderId="157" xfId="1" applyNumberFormat="1" applyFont="1" applyFill="1" applyBorder="1" applyAlignment="1">
      <alignment horizontal="right" wrapText="1"/>
    </xf>
    <xf numFmtId="0" fontId="4" fillId="5" borderId="157" xfId="640" applyFont="1" applyFill="1" applyBorder="1" applyAlignment="1">
      <alignment wrapText="1"/>
    </xf>
    <xf numFmtId="1" fontId="4" fillId="5" borderId="159" xfId="0" applyNumberFormat="1" applyFont="1" applyFill="1" applyBorder="1" applyAlignment="1">
      <alignment horizontal="center"/>
    </xf>
    <xf numFmtId="4" fontId="2" fillId="5" borderId="158" xfId="0" applyNumberFormat="1" applyFont="1" applyFill="1" applyBorder="1" applyAlignment="1">
      <alignment horizontal="right"/>
    </xf>
    <xf numFmtId="1" fontId="4" fillId="0" borderId="159" xfId="0" applyNumberFormat="1" applyFont="1" applyFill="1" applyBorder="1" applyAlignment="1">
      <alignment horizontal="center" vertical="center"/>
    </xf>
    <xf numFmtId="1" fontId="4" fillId="0" borderId="159" xfId="0" applyNumberFormat="1" applyFont="1" applyFill="1" applyBorder="1" applyAlignment="1">
      <alignment horizontal="center"/>
    </xf>
    <xf numFmtId="0" fontId="4" fillId="5" borderId="159" xfId="0" applyFont="1" applyFill="1" applyBorder="1" applyAlignment="1">
      <alignment horizontal="center" vertical="center" wrapText="1"/>
    </xf>
    <xf numFmtId="1" fontId="4" fillId="5" borderId="159" xfId="640" applyNumberFormat="1" applyFont="1" applyFill="1" applyBorder="1" applyAlignment="1">
      <alignment horizontal="center" vertical="center" wrapText="1"/>
    </xf>
    <xf numFmtId="0" fontId="3" fillId="0" borderId="158" xfId="0" applyFont="1" applyBorder="1" applyAlignment="1">
      <alignment horizontal="center" vertical="center"/>
    </xf>
    <xf numFmtId="2" fontId="4" fillId="13" borderId="157" xfId="0" applyNumberFormat="1" applyFont="1" applyFill="1" applyBorder="1" applyAlignment="1">
      <alignment horizontal="right"/>
    </xf>
    <xf numFmtId="0" fontId="3" fillId="0" borderId="159" xfId="636" applyFont="1" applyFill="1" applyBorder="1" applyAlignment="1">
      <alignment horizontal="center" vertical="center" wrapText="1"/>
    </xf>
    <xf numFmtId="170" fontId="4" fillId="0" borderId="157" xfId="640" applyNumberFormat="1" applyFont="1" applyFill="1" applyBorder="1" applyAlignment="1">
      <alignment horizontal="right"/>
    </xf>
    <xf numFmtId="0" fontId="4" fillId="0" borderId="159" xfId="640" applyFont="1" applyBorder="1" applyAlignment="1">
      <alignment horizontal="center" wrapText="1"/>
    </xf>
    <xf numFmtId="4" fontId="4" fillId="5" borderId="157" xfId="1" applyNumberFormat="1" applyFont="1" applyFill="1" applyBorder="1" applyAlignment="1">
      <alignment horizontal="center" wrapText="1"/>
    </xf>
    <xf numFmtId="1" fontId="4" fillId="5" borderId="159" xfId="0" applyNumberFormat="1" applyFont="1" applyFill="1" applyBorder="1" applyAlignment="1">
      <alignment horizontal="center" vertical="center"/>
    </xf>
    <xf numFmtId="0" fontId="96" fillId="0" borderId="157" xfId="0" applyFont="1" applyBorder="1" applyAlignment="1">
      <alignment wrapText="1"/>
    </xf>
    <xf numFmtId="2" fontId="4" fillId="0" borderId="157" xfId="23" applyNumberFormat="1" applyFont="1" applyBorder="1" applyAlignment="1">
      <alignment horizontal="right"/>
    </xf>
    <xf numFmtId="0" fontId="4" fillId="0" borderId="159" xfId="23" applyNumberFormat="1" applyFont="1" applyBorder="1" applyAlignment="1">
      <alignment horizontal="center"/>
    </xf>
    <xf numFmtId="4" fontId="4" fillId="0" borderId="158" xfId="23" applyNumberFormat="1" applyFont="1" applyBorder="1" applyAlignment="1">
      <alignment horizontal="right"/>
    </xf>
    <xf numFmtId="2" fontId="4" fillId="0" borderId="161" xfId="23" applyNumberFormat="1" applyFont="1" applyBorder="1" applyAlignment="1">
      <alignment horizontal="right"/>
    </xf>
    <xf numFmtId="10" fontId="3" fillId="10" borderId="161" xfId="36" applyNumberFormat="1" applyFont="1" applyFill="1" applyBorder="1" applyAlignment="1">
      <alignment vertical="center"/>
    </xf>
    <xf numFmtId="0" fontId="4" fillId="0" borderId="159" xfId="840" applyNumberFormat="1" applyFont="1" applyFill="1" applyBorder="1" applyAlignment="1">
      <alignment horizontal="center" vertical="center"/>
    </xf>
    <xf numFmtId="0" fontId="96" fillId="17" borderId="157" xfId="0" applyFont="1" applyFill="1" applyBorder="1" applyAlignment="1">
      <alignment horizontal="left" vertical="center" wrapText="1"/>
    </xf>
    <xf numFmtId="0" fontId="96" fillId="0" borderId="157" xfId="0" applyFont="1" applyBorder="1" applyAlignment="1">
      <alignment horizontal="left" wrapText="1"/>
    </xf>
    <xf numFmtId="0" fontId="4" fillId="0" borderId="159" xfId="0" applyNumberFormat="1" applyFont="1" applyFill="1" applyBorder="1" applyAlignment="1">
      <alignment horizontal="center" vertical="center"/>
    </xf>
    <xf numFmtId="0" fontId="34" fillId="0" borderId="157" xfId="124" applyFont="1" applyBorder="1" applyAlignment="1">
      <alignment horizontal="right" vertical="center" wrapText="1"/>
    </xf>
    <xf numFmtId="0" fontId="34" fillId="0" borderId="159" xfId="124" applyNumberFormat="1" applyFont="1" applyBorder="1" applyAlignment="1">
      <alignment horizontal="center" vertical="center" wrapText="1"/>
    </xf>
    <xf numFmtId="0" fontId="34" fillId="0" borderId="161" xfId="124" applyFont="1" applyBorder="1" applyAlignment="1">
      <alignment horizontal="right" vertical="center" wrapText="1"/>
    </xf>
    <xf numFmtId="0" fontId="96" fillId="0" borderId="161" xfId="0" applyFont="1" applyBorder="1" applyAlignment="1">
      <alignment horizontal="left" wrapText="1"/>
    </xf>
    <xf numFmtId="0" fontId="4" fillId="0" borderId="159" xfId="23" applyFont="1" applyBorder="1" applyAlignment="1">
      <alignment horizontal="center"/>
    </xf>
    <xf numFmtId="0" fontId="4" fillId="0" borderId="0" xfId="640" applyFont="1" applyBorder="1" applyAlignment="1">
      <alignment horizontal="left" vertical="center"/>
    </xf>
    <xf numFmtId="0" fontId="5" fillId="0" borderId="73" xfId="640" applyBorder="1"/>
    <xf numFmtId="0" fontId="86" fillId="0" borderId="0" xfId="640" applyFont="1"/>
    <xf numFmtId="0" fontId="5" fillId="0" borderId="74" xfId="640" applyBorder="1"/>
    <xf numFmtId="0" fontId="26" fillId="13" borderId="75" xfId="640" applyFont="1" applyFill="1" applyBorder="1" applyAlignment="1">
      <alignment horizontal="center" vertical="center"/>
    </xf>
    <xf numFmtId="0" fontId="81" fillId="0" borderId="0" xfId="640" applyFont="1" applyAlignment="1">
      <alignment horizontal="center" vertical="center"/>
    </xf>
    <xf numFmtId="0" fontId="134" fillId="0" borderId="0" xfId="640" applyFont="1" applyAlignment="1">
      <alignment horizontal="center" vertical="center"/>
    </xf>
    <xf numFmtId="0" fontId="26" fillId="13" borderId="76" xfId="640" applyFont="1" applyFill="1" applyBorder="1" applyAlignment="1">
      <alignment horizontal="center" vertical="center"/>
    </xf>
    <xf numFmtId="14" fontId="5" fillId="0" borderId="19" xfId="1" applyNumberFormat="1" applyFont="1" applyFill="1" applyBorder="1" applyAlignment="1">
      <alignment horizontal="right" vertical="center"/>
    </xf>
    <xf numFmtId="10" fontId="5" fillId="0" borderId="29" xfId="645" applyNumberFormat="1" applyFont="1" applyFill="1" applyBorder="1" applyAlignment="1">
      <alignment horizontal="right" vertical="center" wrapText="1"/>
    </xf>
    <xf numFmtId="0" fontId="4" fillId="0" borderId="160" xfId="640" applyFont="1" applyBorder="1" applyAlignment="1">
      <alignment horizontal="center"/>
    </xf>
    <xf numFmtId="10" fontId="5" fillId="0" borderId="0" xfId="645" applyNumberFormat="1"/>
    <xf numFmtId="0" fontId="3" fillId="46" borderId="32" xfId="640" applyFont="1" applyFill="1" applyBorder="1" applyAlignment="1">
      <alignment horizontal="center"/>
    </xf>
    <xf numFmtId="0" fontId="86" fillId="0" borderId="0" xfId="640" applyFont="1" applyBorder="1"/>
    <xf numFmtId="0" fontId="5" fillId="0" borderId="14" xfId="640" applyBorder="1"/>
    <xf numFmtId="0" fontId="88" fillId="0" borderId="16" xfId="640" applyFont="1" applyBorder="1" applyAlignment="1">
      <alignment vertical="center" wrapText="1"/>
    </xf>
    <xf numFmtId="0" fontId="5" fillId="0" borderId="16" xfId="640" applyBorder="1"/>
    <xf numFmtId="0" fontId="5" fillId="0" borderId="15" xfId="640" applyBorder="1"/>
    <xf numFmtId="0" fontId="5" fillId="0" borderId="8" xfId="640" applyBorder="1"/>
    <xf numFmtId="0" fontId="5" fillId="0" borderId="9" xfId="640" applyBorder="1" applyAlignment="1">
      <alignment horizontal="left" vertical="center"/>
    </xf>
    <xf numFmtId="0" fontId="5" fillId="0" borderId="9" xfId="640" applyBorder="1"/>
    <xf numFmtId="0" fontId="5" fillId="0" borderId="10" xfId="640" applyBorder="1"/>
    <xf numFmtId="0" fontId="16" fillId="0" borderId="6" xfId="1" applyNumberFormat="1" applyFont="1" applyFill="1" applyBorder="1" applyAlignment="1">
      <alignment horizontal="center" vertical="center" wrapText="1"/>
    </xf>
    <xf numFmtId="0" fontId="5" fillId="0" borderId="6" xfId="1" applyNumberFormat="1" applyFont="1" applyBorder="1" applyAlignment="1">
      <alignment horizontal="center" vertical="center" wrapText="1"/>
    </xf>
    <xf numFmtId="0" fontId="3" fillId="0" borderId="18" xfId="640" applyFont="1" applyBorder="1" applyAlignment="1">
      <alignment horizontal="left" vertical="center"/>
    </xf>
    <xf numFmtId="0" fontId="3" fillId="0" borderId="0" xfId="640" applyFont="1" applyBorder="1" applyAlignment="1">
      <alignment horizontal="right"/>
    </xf>
    <xf numFmtId="14" fontId="4" fillId="0" borderId="0" xfId="640" applyNumberFormat="1" applyFont="1" applyBorder="1" applyAlignment="1">
      <alignment horizontal="left" vertical="center" wrapText="1"/>
    </xf>
    <xf numFmtId="0" fontId="4" fillId="0" borderId="0" xfId="640" applyFont="1" applyBorder="1" applyAlignment="1">
      <alignment vertical="center" wrapText="1"/>
    </xf>
    <xf numFmtId="0" fontId="3" fillId="0" borderId="18" xfId="640" applyFont="1" applyBorder="1" applyAlignment="1">
      <alignment horizontal="right"/>
    </xf>
    <xf numFmtId="0" fontId="4" fillId="5" borderId="160" xfId="640" applyNumberFormat="1" applyFont="1" applyFill="1" applyBorder="1" applyAlignment="1">
      <alignment horizontal="center" vertical="center" wrapText="1"/>
    </xf>
    <xf numFmtId="4" fontId="4" fillId="0" borderId="161" xfId="640" applyNumberFormat="1" applyFont="1" applyBorder="1" applyAlignment="1">
      <alignment horizontal="left" wrapText="1"/>
    </xf>
    <xf numFmtId="4" fontId="27" fillId="0" borderId="0" xfId="640" applyNumberFormat="1" applyFont="1" applyFill="1" applyBorder="1" applyAlignment="1"/>
    <xf numFmtId="193" fontId="14" fillId="4" borderId="2" xfId="640" applyNumberFormat="1" applyFont="1" applyFill="1" applyBorder="1" applyAlignment="1">
      <alignment horizontal="center" vertical="center"/>
    </xf>
    <xf numFmtId="193" fontId="14" fillId="4" borderId="3" xfId="640" applyNumberFormat="1" applyFont="1" applyFill="1" applyBorder="1" applyAlignment="1">
      <alignment horizontal="center" vertical="center"/>
    </xf>
    <xf numFmtId="193" fontId="14" fillId="4" borderId="4" xfId="640" applyNumberFormat="1" applyFont="1" applyFill="1" applyBorder="1" applyAlignment="1">
      <alignment horizontal="center" vertical="center"/>
    </xf>
    <xf numFmtId="193" fontId="4" fillId="0" borderId="161" xfId="640" applyNumberFormat="1" applyFont="1" applyBorder="1" applyAlignment="1">
      <alignment horizontal="center" vertical="center"/>
    </xf>
    <xf numFmtId="193" fontId="4" fillId="0" borderId="162" xfId="640" applyNumberFormat="1" applyFont="1" applyBorder="1" applyAlignment="1">
      <alignment horizontal="center" vertical="center"/>
    </xf>
    <xf numFmtId="14" fontId="4" fillId="0" borderId="19" xfId="640" applyNumberFormat="1" applyFont="1" applyBorder="1" applyAlignment="1">
      <alignment horizontal="left"/>
    </xf>
    <xf numFmtId="0" fontId="17" fillId="4" borderId="188" xfId="640" applyFont="1" applyFill="1" applyBorder="1" applyAlignment="1">
      <alignment horizontal="center"/>
    </xf>
    <xf numFmtId="0" fontId="17" fillId="4" borderId="188" xfId="640" applyFont="1" applyFill="1" applyBorder="1" applyAlignment="1">
      <alignment horizontal="center" wrapText="1"/>
    </xf>
    <xf numFmtId="0" fontId="17" fillId="4" borderId="189" xfId="640" applyFont="1" applyFill="1" applyBorder="1" applyAlignment="1">
      <alignment horizontal="center"/>
    </xf>
    <xf numFmtId="0" fontId="141" fillId="0" borderId="36" xfId="640" applyFont="1" applyBorder="1" applyAlignment="1">
      <alignment horizontal="center"/>
    </xf>
    <xf numFmtId="193" fontId="5" fillId="0" borderId="2" xfId="640" applyNumberFormat="1" applyFont="1" applyBorder="1"/>
    <xf numFmtId="193" fontId="5" fillId="0" borderId="3" xfId="640" applyNumberFormat="1" applyFont="1" applyBorder="1"/>
    <xf numFmtId="193" fontId="141" fillId="0" borderId="4" xfId="640" applyNumberFormat="1" applyFont="1" applyBorder="1" applyAlignment="1">
      <alignment horizontal="left"/>
    </xf>
    <xf numFmtId="0" fontId="152" fillId="5" borderId="0" xfId="811" applyFont="1" applyFill="1" applyBorder="1" applyAlignment="1">
      <alignment vertical="center"/>
    </xf>
    <xf numFmtId="0" fontId="150" fillId="5" borderId="0" xfId="811" applyFont="1" applyFill="1" applyBorder="1" applyAlignment="1">
      <alignment vertical="center"/>
    </xf>
    <xf numFmtId="0" fontId="149" fillId="5" borderId="0" xfId="811" applyFont="1" applyFill="1" applyBorder="1" applyAlignment="1">
      <alignment vertical="center"/>
    </xf>
    <xf numFmtId="0" fontId="149" fillId="5" borderId="9" xfId="811" applyFont="1" applyFill="1" applyBorder="1" applyAlignment="1">
      <alignment vertical="center"/>
    </xf>
    <xf numFmtId="0" fontId="147" fillId="5" borderId="16" xfId="811" applyFont="1" applyFill="1" applyBorder="1" applyAlignment="1">
      <alignment vertical="center"/>
    </xf>
    <xf numFmtId="0" fontId="147" fillId="5" borderId="15" xfId="811" applyFont="1" applyFill="1" applyBorder="1" applyAlignment="1">
      <alignment vertical="center"/>
    </xf>
    <xf numFmtId="0" fontId="152" fillId="5" borderId="19" xfId="811" applyFont="1" applyFill="1" applyBorder="1" applyAlignment="1">
      <alignment vertical="center"/>
    </xf>
    <xf numFmtId="0" fontId="150" fillId="5" borderId="19" xfId="811" applyFont="1" applyFill="1" applyBorder="1" applyAlignment="1">
      <alignment vertical="center"/>
    </xf>
    <xf numFmtId="0" fontId="149" fillId="5" borderId="19" xfId="811" applyFont="1" applyFill="1" applyBorder="1" applyAlignment="1">
      <alignment vertical="center"/>
    </xf>
    <xf numFmtId="0" fontId="149" fillId="5" borderId="10" xfId="811" applyFont="1" applyFill="1" applyBorder="1" applyAlignment="1">
      <alignment vertical="center"/>
    </xf>
    <xf numFmtId="0" fontId="11" fillId="3" borderId="18" xfId="431" applyFont="1" applyFill="1" applyBorder="1" applyAlignment="1">
      <alignment horizontal="center" vertical="center" wrapText="1"/>
    </xf>
    <xf numFmtId="4" fontId="11" fillId="3" borderId="19" xfId="431" applyNumberFormat="1" applyFont="1" applyFill="1" applyBorder="1" applyAlignment="1">
      <alignment vertical="center" wrapText="1"/>
    </xf>
    <xf numFmtId="4" fontId="3" fillId="0" borderId="18" xfId="23" applyNumberFormat="1" applyFont="1" applyBorder="1" applyAlignment="1">
      <alignment wrapText="1"/>
    </xf>
    <xf numFmtId="0" fontId="3" fillId="0" borderId="19" xfId="23" applyFont="1" applyBorder="1" applyAlignment="1">
      <alignment wrapText="1"/>
    </xf>
    <xf numFmtId="0" fontId="4" fillId="5" borderId="5" xfId="23" applyFont="1" applyFill="1" applyBorder="1" applyAlignment="1">
      <alignment horizontal="center" wrapText="1"/>
    </xf>
    <xf numFmtId="1" fontId="4" fillId="5" borderId="7" xfId="23" applyNumberFormat="1" applyFont="1" applyFill="1" applyBorder="1" applyAlignment="1">
      <alignment wrapText="1"/>
    </xf>
    <xf numFmtId="4" fontId="4" fillId="5" borderId="7" xfId="23" applyNumberFormat="1" applyFont="1" applyFill="1" applyBorder="1" applyAlignment="1">
      <alignment horizontal="center" vertical="center" wrapText="1"/>
    </xf>
    <xf numFmtId="4" fontId="4" fillId="5" borderId="7" xfId="23" applyNumberFormat="1" applyFont="1" applyFill="1" applyBorder="1" applyAlignment="1">
      <alignment horizontal="right" wrapText="1"/>
    </xf>
    <xf numFmtId="4" fontId="4" fillId="5" borderId="6" xfId="23" applyNumberFormat="1" applyFont="1" applyFill="1" applyBorder="1" applyAlignment="1">
      <alignment horizontal="right" wrapText="1"/>
    </xf>
    <xf numFmtId="4" fontId="3" fillId="0" borderId="8" xfId="23" applyNumberFormat="1" applyFont="1" applyBorder="1" applyAlignment="1">
      <alignment wrapText="1"/>
    </xf>
    <xf numFmtId="14" fontId="4" fillId="0" borderId="9" xfId="23" applyNumberFormat="1" applyFont="1" applyBorder="1" applyAlignment="1">
      <alignment horizontal="left" wrapText="1"/>
    </xf>
    <xf numFmtId="14" fontId="3" fillId="0" borderId="9" xfId="23" applyNumberFormat="1" applyFont="1" applyBorder="1" applyAlignment="1">
      <alignment wrapText="1"/>
    </xf>
    <xf numFmtId="4" fontId="3" fillId="0" borderId="10" xfId="23" applyNumberFormat="1" applyFont="1" applyBorder="1" applyAlignment="1">
      <alignment wrapText="1"/>
    </xf>
    <xf numFmtId="167" fontId="85" fillId="4" borderId="190" xfId="641" applyFont="1" applyFill="1" applyBorder="1"/>
    <xf numFmtId="167" fontId="85" fillId="4" borderId="190" xfId="641" applyNumberFormat="1" applyFont="1" applyFill="1" applyBorder="1"/>
    <xf numFmtId="4" fontId="46" fillId="5" borderId="20" xfId="640" applyNumberFormat="1" applyFont="1" applyFill="1" applyBorder="1" applyAlignment="1">
      <alignment wrapText="1"/>
    </xf>
    <xf numFmtId="167" fontId="97" fillId="5" borderId="20" xfId="641" applyNumberFormat="1" applyFont="1" applyFill="1" applyBorder="1"/>
    <xf numFmtId="4" fontId="84" fillId="4" borderId="151" xfId="640" applyNumberFormat="1" applyFont="1" applyFill="1" applyBorder="1" applyAlignment="1">
      <alignment wrapText="1"/>
    </xf>
    <xf numFmtId="167" fontId="85" fillId="4" borderId="191" xfId="641" applyNumberFormat="1" applyFont="1" applyFill="1" applyBorder="1"/>
    <xf numFmtId="4" fontId="84" fillId="4" borderId="176" xfId="640" applyNumberFormat="1" applyFont="1" applyFill="1" applyBorder="1" applyAlignment="1">
      <alignment wrapText="1"/>
    </xf>
    <xf numFmtId="4" fontId="4" fillId="4" borderId="176" xfId="640" applyNumberFormat="1" applyFont="1" applyFill="1" applyBorder="1" applyAlignment="1">
      <alignment wrapText="1"/>
    </xf>
    <xf numFmtId="4" fontId="84" fillId="4" borderId="192" xfId="640" applyNumberFormat="1" applyFont="1" applyFill="1" applyBorder="1" applyAlignment="1">
      <alignment wrapText="1"/>
    </xf>
    <xf numFmtId="4" fontId="84" fillId="4" borderId="190" xfId="640" applyNumberFormat="1" applyFont="1" applyFill="1" applyBorder="1" applyAlignment="1">
      <alignment wrapText="1"/>
    </xf>
    <xf numFmtId="167" fontId="85" fillId="4" borderId="193" xfId="641" applyNumberFormat="1" applyFont="1" applyFill="1" applyBorder="1"/>
    <xf numFmtId="0" fontId="15" fillId="3" borderId="0" xfId="787" applyFont="1" applyFill="1" applyBorder="1" applyAlignment="1">
      <alignment horizontal="center" vertical="center"/>
    </xf>
    <xf numFmtId="0" fontId="15" fillId="3" borderId="0" xfId="787" applyFont="1" applyFill="1" applyBorder="1" applyAlignment="1">
      <alignment vertical="center" wrapText="1"/>
    </xf>
    <xf numFmtId="4" fontId="15" fillId="3" borderId="0" xfId="787" applyNumberFormat="1" applyFont="1" applyFill="1" applyBorder="1" applyAlignment="1">
      <alignment vertical="center"/>
    </xf>
    <xf numFmtId="4" fontId="27" fillId="5" borderId="14" xfId="787" applyNumberFormat="1" applyFont="1" applyFill="1" applyBorder="1" applyAlignment="1">
      <alignment horizontal="right" vertical="center"/>
    </xf>
    <xf numFmtId="0" fontId="27" fillId="5" borderId="16" xfId="787" applyFont="1" applyFill="1" applyBorder="1" applyAlignment="1">
      <alignment vertical="center" wrapText="1"/>
    </xf>
    <xf numFmtId="0" fontId="27" fillId="5" borderId="16" xfId="787" applyFont="1" applyFill="1" applyBorder="1" applyAlignment="1">
      <alignment horizontal="center" vertical="center" wrapText="1"/>
    </xf>
    <xf numFmtId="4" fontId="11" fillId="5" borderId="16" xfId="787" applyNumberFormat="1" applyFont="1" applyFill="1" applyBorder="1" applyAlignment="1">
      <alignment vertical="center"/>
    </xf>
    <xf numFmtId="4" fontId="11" fillId="5" borderId="15" xfId="787" applyNumberFormat="1" applyFont="1" applyFill="1" applyBorder="1" applyAlignment="1">
      <alignment vertical="center"/>
    </xf>
    <xf numFmtId="0" fontId="18" fillId="0" borderId="188" xfId="787" applyFont="1" applyBorder="1" applyAlignment="1">
      <alignment horizontal="center"/>
    </xf>
    <xf numFmtId="0" fontId="83" fillId="0" borderId="188" xfId="640" applyFont="1" applyFill="1" applyBorder="1" applyAlignment="1">
      <alignment horizontal="center"/>
    </xf>
    <xf numFmtId="167" fontId="98" fillId="4" borderId="188" xfId="641" applyFont="1" applyFill="1" applyBorder="1"/>
    <xf numFmtId="167" fontId="98" fillId="4" borderId="188" xfId="641" applyNumberFormat="1" applyFont="1" applyFill="1" applyBorder="1"/>
    <xf numFmtId="0" fontId="155" fillId="5" borderId="18" xfId="1627" applyFont="1" applyFill="1" applyBorder="1" applyAlignment="1">
      <alignment horizontal="left" vertical="center"/>
    </xf>
    <xf numFmtId="0" fontId="155" fillId="5" borderId="8" xfId="1627" applyFont="1" applyFill="1" applyBorder="1" applyAlignment="1">
      <alignment horizontal="left" vertical="center"/>
    </xf>
    <xf numFmtId="4" fontId="3" fillId="5" borderId="195" xfId="0" applyNumberFormat="1" applyFont="1" applyFill="1" applyBorder="1" applyAlignment="1">
      <alignment horizontal="center" vertical="center" wrapText="1"/>
    </xf>
    <xf numFmtId="0" fontId="4" fillId="0" borderId="194" xfId="1" applyFont="1" applyFill="1" applyBorder="1" applyAlignment="1">
      <alignment wrapText="1"/>
    </xf>
    <xf numFmtId="0" fontId="4" fillId="0" borderId="194" xfId="1" applyFont="1" applyFill="1" applyBorder="1" applyAlignment="1">
      <alignment horizontal="center" wrapText="1"/>
    </xf>
    <xf numFmtId="2" fontId="4" fillId="0" borderId="194" xfId="1" applyNumberFormat="1" applyFont="1" applyFill="1" applyBorder="1" applyAlignment="1">
      <alignment horizontal="right" wrapText="1"/>
    </xf>
    <xf numFmtId="167" fontId="4" fillId="0" borderId="195" xfId="641" applyFont="1" applyFill="1" applyBorder="1" applyAlignment="1">
      <alignment horizontal="left"/>
    </xf>
    <xf numFmtId="0" fontId="4" fillId="0" borderId="160" xfId="676" applyNumberFormat="1" applyFont="1" applyFill="1" applyBorder="1" applyAlignment="1">
      <alignment horizontal="center" vertical="center"/>
    </xf>
    <xf numFmtId="167" fontId="4" fillId="0" borderId="162" xfId="641" applyFont="1" applyFill="1" applyBorder="1" applyAlignment="1">
      <alignment horizontal="left"/>
    </xf>
    <xf numFmtId="14" fontId="4" fillId="5" borderId="196" xfId="0" applyNumberFormat="1" applyFont="1" applyFill="1" applyBorder="1" applyAlignment="1">
      <alignment horizontal="center" vertical="center"/>
    </xf>
    <xf numFmtId="0" fontId="2" fillId="0" borderId="196" xfId="0" applyFont="1" applyBorder="1" applyAlignment="1">
      <alignment horizontal="center" vertical="center"/>
    </xf>
    <xf numFmtId="4" fontId="2" fillId="0" borderId="196" xfId="0" applyNumberFormat="1" applyFont="1" applyBorder="1" applyAlignment="1">
      <alignment vertical="center" wrapText="1"/>
    </xf>
    <xf numFmtId="0" fontId="91" fillId="0" borderId="196" xfId="0" applyFont="1" applyBorder="1" applyAlignment="1">
      <alignment horizontal="center" vertical="center" wrapText="1"/>
    </xf>
    <xf numFmtId="10" fontId="2" fillId="0" borderId="196" xfId="645" applyNumberFormat="1" applyFont="1" applyBorder="1" applyAlignment="1">
      <alignment vertical="center"/>
    </xf>
    <xf numFmtId="4" fontId="2" fillId="0" borderId="197" xfId="0" applyNumberFormat="1" applyFont="1" applyBorder="1" applyAlignment="1">
      <alignment vertical="center"/>
    </xf>
    <xf numFmtId="14" fontId="2" fillId="5" borderId="196" xfId="0" applyNumberFormat="1" applyFont="1" applyFill="1" applyBorder="1" applyAlignment="1">
      <alignment horizontal="center" vertical="center"/>
    </xf>
    <xf numFmtId="14" fontId="2" fillId="0" borderId="160" xfId="0" applyNumberFormat="1" applyFont="1" applyFill="1" applyBorder="1" applyAlignment="1">
      <alignment vertical="center"/>
    </xf>
    <xf numFmtId="4" fontId="3" fillId="10" borderId="196" xfId="0" applyNumberFormat="1" applyFont="1" applyFill="1" applyBorder="1" applyAlignment="1">
      <alignment vertical="center" wrapText="1"/>
    </xf>
    <xf numFmtId="0" fontId="3" fillId="0" borderId="196" xfId="0" applyFont="1" applyFill="1" applyBorder="1" applyAlignment="1">
      <alignment horizontal="center" vertical="center"/>
    </xf>
    <xf numFmtId="0" fontId="3" fillId="0" borderId="196" xfId="0" applyFont="1" applyFill="1" applyBorder="1" applyAlignment="1">
      <alignment horizontal="center" vertical="center" wrapText="1"/>
    </xf>
    <xf numFmtId="4" fontId="3" fillId="0" borderId="196" xfId="0" applyNumberFormat="1" applyFont="1" applyFill="1" applyBorder="1" applyAlignment="1">
      <alignment horizontal="center" vertical="center"/>
    </xf>
    <xf numFmtId="10" fontId="3" fillId="0" borderId="196" xfId="645" applyNumberFormat="1" applyFont="1" applyFill="1" applyBorder="1" applyAlignment="1">
      <alignment horizontal="center" vertical="center"/>
    </xf>
    <xf numFmtId="4" fontId="3" fillId="0" borderId="195" xfId="0" applyNumberFormat="1" applyFont="1" applyFill="1" applyBorder="1" applyAlignment="1">
      <alignment horizontal="center" vertical="center"/>
    </xf>
    <xf numFmtId="4" fontId="2" fillId="0" borderId="195" xfId="0" applyNumberFormat="1" applyFont="1" applyBorder="1" applyAlignment="1">
      <alignment vertical="center"/>
    </xf>
    <xf numFmtId="14" fontId="2" fillId="5" borderId="183" xfId="0" applyNumberFormat="1" applyFont="1" applyFill="1" applyBorder="1" applyAlignment="1">
      <alignment horizontal="center" vertical="center"/>
    </xf>
    <xf numFmtId="0" fontId="4" fillId="10" borderId="160" xfId="0" applyFont="1" applyFill="1" applyBorder="1" applyAlignment="1">
      <alignment horizontal="center" vertical="center"/>
    </xf>
    <xf numFmtId="4" fontId="4" fillId="10" borderId="162" xfId="0" applyNumberFormat="1" applyFont="1" applyFill="1" applyBorder="1" applyAlignment="1">
      <alignment vertical="center"/>
    </xf>
    <xf numFmtId="14" fontId="2" fillId="0" borderId="159" xfId="0" applyNumberFormat="1" applyFont="1" applyBorder="1" applyAlignment="1">
      <alignment vertical="center"/>
    </xf>
    <xf numFmtId="0" fontId="3" fillId="0" borderId="159" xfId="0" applyFont="1" applyBorder="1" applyAlignment="1">
      <alignment horizontal="center" vertical="center"/>
    </xf>
    <xf numFmtId="49" fontId="4" fillId="5" borderId="0" xfId="640" applyNumberFormat="1" applyFont="1" applyFill="1" applyBorder="1" applyAlignment="1">
      <alignment horizontal="left" vertical="top" wrapText="1"/>
    </xf>
    <xf numFmtId="49" fontId="4" fillId="5" borderId="0" xfId="640" applyNumberFormat="1" applyFont="1" applyFill="1" applyBorder="1" applyAlignment="1">
      <alignment vertical="top" wrapText="1"/>
    </xf>
    <xf numFmtId="49" fontId="4" fillId="5" borderId="19" xfId="640" applyNumberFormat="1" applyFont="1" applyFill="1" applyBorder="1" applyAlignment="1">
      <alignment horizontal="left" vertical="top" wrapText="1"/>
    </xf>
    <xf numFmtId="14" fontId="2" fillId="0" borderId="196" xfId="0" applyNumberFormat="1" applyFont="1" applyFill="1" applyBorder="1" applyAlignment="1">
      <alignment horizontal="center" vertical="center"/>
    </xf>
    <xf numFmtId="0" fontId="2" fillId="0" borderId="196" xfId="0" applyFont="1" applyFill="1" applyBorder="1" applyAlignment="1">
      <alignment horizontal="center" vertical="center"/>
    </xf>
    <xf numFmtId="0" fontId="91" fillId="0" borderId="196" xfId="0" applyFont="1" applyFill="1" applyBorder="1" applyAlignment="1">
      <alignment horizontal="center" vertical="center" wrapText="1"/>
    </xf>
    <xf numFmtId="10" fontId="2" fillId="0" borderId="196" xfId="645" applyNumberFormat="1" applyFont="1" applyFill="1" applyBorder="1" applyAlignment="1">
      <alignment vertical="center"/>
    </xf>
    <xf numFmtId="14" fontId="4" fillId="0" borderId="196" xfId="0" applyNumberFormat="1" applyFont="1" applyFill="1" applyBorder="1" applyAlignment="1">
      <alignment horizontal="center" vertical="center"/>
    </xf>
    <xf numFmtId="14" fontId="2" fillId="82" borderId="196" xfId="0" applyNumberFormat="1" applyFont="1" applyFill="1" applyBorder="1" applyAlignment="1">
      <alignment horizontal="center" vertical="center"/>
    </xf>
    <xf numFmtId="0" fontId="2" fillId="5" borderId="196" xfId="0" applyFont="1" applyFill="1" applyBorder="1" applyAlignment="1">
      <alignment horizontal="center" vertical="center"/>
    </xf>
    <xf numFmtId="4" fontId="34" fillId="5" borderId="196" xfId="0" applyNumberFormat="1" applyFont="1" applyFill="1" applyBorder="1" applyAlignment="1">
      <alignment vertical="center" wrapText="1"/>
    </xf>
    <xf numFmtId="0" fontId="91" fillId="5" borderId="196" xfId="0" applyFont="1" applyFill="1" applyBorder="1" applyAlignment="1">
      <alignment horizontal="center" vertical="center" wrapText="1"/>
    </xf>
    <xf numFmtId="10" fontId="2" fillId="5" borderId="196" xfId="645" applyNumberFormat="1" applyFont="1" applyFill="1" applyBorder="1" applyAlignment="1">
      <alignment vertical="center"/>
    </xf>
    <xf numFmtId="4" fontId="2" fillId="5" borderId="197" xfId="0" applyNumberFormat="1" applyFont="1" applyFill="1" applyBorder="1" applyAlignment="1">
      <alignment vertical="center"/>
    </xf>
    <xf numFmtId="4" fontId="2" fillId="5" borderId="196" xfId="0" applyNumberFormat="1" applyFont="1" applyFill="1" applyBorder="1" applyAlignment="1">
      <alignment horizontal="center" vertical="center"/>
    </xf>
    <xf numFmtId="4" fontId="2" fillId="5" borderId="195" xfId="0" applyNumberFormat="1" applyFont="1" applyFill="1" applyBorder="1" applyAlignment="1">
      <alignment vertical="center"/>
    </xf>
    <xf numFmtId="14" fontId="4" fillId="5" borderId="159" xfId="0" applyNumberFormat="1" applyFont="1" applyFill="1" applyBorder="1" applyAlignment="1">
      <alignment horizontal="center" vertical="center"/>
    </xf>
    <xf numFmtId="0" fontId="4" fillId="0" borderId="196" xfId="0" applyFont="1" applyBorder="1" applyAlignment="1">
      <alignment horizontal="center" vertical="center" wrapText="1"/>
    </xf>
    <xf numFmtId="10" fontId="2" fillId="0" borderId="196" xfId="639" applyNumberFormat="1" applyFont="1" applyBorder="1" applyAlignment="1">
      <alignment vertical="center"/>
    </xf>
    <xf numFmtId="4" fontId="2" fillId="0" borderId="196" xfId="0" applyNumberFormat="1" applyFont="1" applyFill="1" applyBorder="1" applyAlignment="1">
      <alignment vertical="center" wrapText="1"/>
    </xf>
    <xf numFmtId="0" fontId="3" fillId="5" borderId="196" xfId="0" applyFont="1" applyFill="1" applyBorder="1" applyAlignment="1">
      <alignment horizontal="center" vertical="center"/>
    </xf>
    <xf numFmtId="0" fontId="3" fillId="5" borderId="196" xfId="0" applyFont="1" applyFill="1" applyBorder="1" applyAlignment="1">
      <alignment horizontal="center" vertical="center" wrapText="1"/>
    </xf>
    <xf numFmtId="4" fontId="2" fillId="0" borderId="195" xfId="0" applyNumberFormat="1" applyFont="1" applyFill="1" applyBorder="1" applyAlignment="1">
      <alignment vertical="center"/>
    </xf>
    <xf numFmtId="0" fontId="3" fillId="0" borderId="196" xfId="0" applyFont="1" applyBorder="1" applyAlignment="1">
      <alignment horizontal="center" vertical="center"/>
    </xf>
    <xf numFmtId="0" fontId="3" fillId="0" borderId="196" xfId="0" applyFont="1" applyBorder="1" applyAlignment="1">
      <alignment horizontal="center" vertical="center" wrapText="1"/>
    </xf>
    <xf numFmtId="4" fontId="3" fillId="0" borderId="196" xfId="0" applyNumberFormat="1" applyFont="1" applyBorder="1" applyAlignment="1">
      <alignment horizontal="center" vertical="center"/>
    </xf>
    <xf numFmtId="10" fontId="3" fillId="0" borderId="196" xfId="645" applyNumberFormat="1" applyFont="1" applyBorder="1" applyAlignment="1">
      <alignment horizontal="center" vertical="center"/>
    </xf>
    <xf numFmtId="4" fontId="3" fillId="0" borderId="195" xfId="0" applyNumberFormat="1" applyFont="1" applyBorder="1" applyAlignment="1">
      <alignment horizontal="center" vertical="center"/>
    </xf>
    <xf numFmtId="10" fontId="2" fillId="0" borderId="157" xfId="0" applyNumberFormat="1" applyFont="1" applyFill="1" applyBorder="1" applyAlignment="1">
      <alignment horizontal="center" vertical="center"/>
    </xf>
    <xf numFmtId="10" fontId="2" fillId="0" borderId="161" xfId="0" applyNumberFormat="1" applyFont="1" applyFill="1" applyBorder="1" applyAlignment="1">
      <alignment horizontal="center" vertical="center"/>
    </xf>
    <xf numFmtId="4" fontId="2" fillId="5" borderId="196" xfId="0" applyNumberFormat="1" applyFont="1" applyFill="1" applyBorder="1" applyAlignment="1">
      <alignment vertical="center" wrapText="1"/>
    </xf>
    <xf numFmtId="4" fontId="2" fillId="0" borderId="196" xfId="0" applyNumberFormat="1" applyFont="1" applyBorder="1" applyAlignment="1">
      <alignment horizontal="center" vertical="center"/>
    </xf>
    <xf numFmtId="4" fontId="34" fillId="0" borderId="196" xfId="0" applyNumberFormat="1" applyFont="1" applyFill="1" applyBorder="1" applyAlignment="1">
      <alignment vertical="center" wrapText="1"/>
    </xf>
    <xf numFmtId="0" fontId="4" fillId="5" borderId="196" xfId="0" applyFont="1" applyFill="1" applyBorder="1" applyAlignment="1">
      <alignment horizontal="center" vertical="center" wrapText="1"/>
    </xf>
    <xf numFmtId="14" fontId="34" fillId="5" borderId="159" xfId="2536" applyNumberFormat="1" applyFont="1" applyFill="1" applyBorder="1" applyAlignment="1">
      <alignment horizontal="center" vertical="center"/>
    </xf>
    <xf numFmtId="4" fontId="2" fillId="0" borderId="195" xfId="0" applyNumberFormat="1" applyFont="1" applyBorder="1" applyAlignment="1">
      <alignment vertical="center" wrapText="1"/>
    </xf>
    <xf numFmtId="0" fontId="91" fillId="0" borderId="196" xfId="0" applyFont="1" applyFill="1" applyBorder="1"/>
    <xf numFmtId="4" fontId="2" fillId="0" borderId="196" xfId="0" applyNumberFormat="1" applyFont="1" applyFill="1" applyBorder="1" applyAlignment="1">
      <alignment horizontal="center" vertical="center"/>
    </xf>
    <xf numFmtId="4" fontId="2" fillId="0" borderId="197" xfId="0" applyNumberFormat="1" applyFont="1" applyFill="1" applyBorder="1" applyAlignment="1">
      <alignment vertical="center"/>
    </xf>
    <xf numFmtId="0" fontId="3" fillId="0" borderId="27" xfId="640" applyFont="1" applyFill="1" applyBorder="1" applyAlignment="1">
      <alignment vertical="center" wrapText="1"/>
    </xf>
    <xf numFmtId="10" fontId="4" fillId="0" borderId="29" xfId="645" applyNumberFormat="1" applyFont="1" applyFill="1" applyBorder="1" applyAlignment="1">
      <alignment horizontal="right" vertical="center" wrapText="1"/>
    </xf>
    <xf numFmtId="49" fontId="32" fillId="5" borderId="18" xfId="640" applyNumberFormat="1" applyFont="1" applyFill="1" applyBorder="1" applyAlignment="1">
      <alignment vertical="center" wrapText="1"/>
    </xf>
    <xf numFmtId="0" fontId="5" fillId="5" borderId="19" xfId="640" applyFill="1" applyBorder="1" applyAlignment="1">
      <alignment vertical="center" wrapText="1"/>
    </xf>
    <xf numFmtId="0" fontId="3" fillId="5" borderId="196" xfId="640" applyFont="1" applyFill="1" applyBorder="1" applyAlignment="1">
      <alignment horizontal="center" vertical="center"/>
    </xf>
    <xf numFmtId="0" fontId="4" fillId="0" borderId="196" xfId="1" applyFont="1" applyFill="1" applyBorder="1" applyAlignment="1">
      <alignment wrapText="1"/>
    </xf>
    <xf numFmtId="0" fontId="4" fillId="0" borderId="196" xfId="1" applyFont="1" applyFill="1" applyBorder="1" applyAlignment="1">
      <alignment horizontal="center" wrapText="1"/>
    </xf>
    <xf numFmtId="2" fontId="4" fillId="0" borderId="196" xfId="1" applyNumberFormat="1" applyFont="1" applyFill="1" applyBorder="1" applyAlignment="1">
      <alignment horizontal="right" wrapText="1"/>
    </xf>
    <xf numFmtId="0" fontId="4" fillId="0" borderId="160" xfId="640" applyNumberFormat="1" applyFont="1" applyBorder="1" applyAlignment="1">
      <alignment horizontal="center"/>
    </xf>
    <xf numFmtId="2" fontId="4" fillId="0" borderId="185" xfId="640" applyNumberFormat="1" applyFont="1" applyBorder="1" applyAlignment="1">
      <alignment horizontal="right"/>
    </xf>
    <xf numFmtId="49" fontId="4" fillId="0" borderId="18" xfId="640" applyNumberFormat="1" applyFont="1" applyBorder="1" applyAlignment="1">
      <alignment vertical="top"/>
    </xf>
    <xf numFmtId="168" fontId="3" fillId="0" borderId="19" xfId="642" applyFont="1" applyFill="1" applyBorder="1" applyAlignment="1">
      <alignment horizontal="right" vertical="center"/>
    </xf>
    <xf numFmtId="49" fontId="3" fillId="0" borderId="18" xfId="640" applyNumberFormat="1" applyFont="1" applyFill="1" applyBorder="1" applyAlignment="1">
      <alignment vertical="center" wrapText="1"/>
    </xf>
    <xf numFmtId="0" fontId="4" fillId="0" borderId="19" xfId="640" applyFont="1" applyFill="1" applyBorder="1" applyAlignment="1">
      <alignment vertical="center" wrapText="1"/>
    </xf>
    <xf numFmtId="2" fontId="2" fillId="0" borderId="196" xfId="0" applyNumberFormat="1" applyFont="1" applyFill="1" applyBorder="1" applyAlignment="1">
      <alignment horizontal="right"/>
    </xf>
    <xf numFmtId="49" fontId="4" fillId="5" borderId="18" xfId="640" applyNumberFormat="1" applyFont="1" applyFill="1" applyBorder="1" applyAlignment="1">
      <alignment vertical="top" wrapText="1"/>
    </xf>
    <xf numFmtId="4" fontId="2" fillId="0" borderId="195" xfId="0" applyNumberFormat="1" applyFont="1" applyFill="1" applyBorder="1" applyAlignment="1">
      <alignment horizontal="right"/>
    </xf>
    <xf numFmtId="49" fontId="4" fillId="0" borderId="183" xfId="0" applyNumberFormat="1" applyFont="1" applyFill="1" applyBorder="1" applyAlignment="1">
      <alignment horizontal="center" vertical="center"/>
    </xf>
    <xf numFmtId="0" fontId="4" fillId="0" borderId="196" xfId="0" applyFont="1" applyFill="1" applyBorder="1" applyAlignment="1">
      <alignment horizontal="center"/>
    </xf>
    <xf numFmtId="4" fontId="3" fillId="10" borderId="160" xfId="0" applyNumberFormat="1" applyFont="1" applyFill="1" applyBorder="1" applyAlignment="1">
      <alignment vertical="center" wrapText="1"/>
    </xf>
    <xf numFmtId="0" fontId="4" fillId="0" borderId="196" xfId="1" applyFont="1" applyFill="1" applyBorder="1" applyAlignment="1">
      <alignment vertical="center" wrapText="1"/>
    </xf>
    <xf numFmtId="14" fontId="34" fillId="5" borderId="183" xfId="2536" applyNumberFormat="1" applyFont="1" applyFill="1" applyBorder="1" applyAlignment="1">
      <alignment horizontal="center" vertical="center"/>
    </xf>
    <xf numFmtId="0" fontId="2" fillId="0" borderId="196" xfId="0" applyFont="1" applyBorder="1" applyAlignment="1">
      <alignment horizontal="center" vertical="center" wrapText="1"/>
    </xf>
    <xf numFmtId="14" fontId="34" fillId="0" borderId="196" xfId="0" applyNumberFormat="1" applyFont="1" applyBorder="1" applyAlignment="1">
      <alignment horizontal="left" vertical="center"/>
    </xf>
    <xf numFmtId="0" fontId="94" fillId="0" borderId="0" xfId="0" applyFont="1"/>
    <xf numFmtId="0" fontId="3" fillId="9" borderId="14" xfId="640" applyNumberFormat="1" applyFont="1" applyFill="1" applyBorder="1" applyAlignment="1">
      <alignment horizontal="center" vertical="center" wrapText="1"/>
    </xf>
    <xf numFmtId="0" fontId="127" fillId="0" borderId="0" xfId="431" applyFont="1" applyAlignment="1">
      <alignment vertical="center"/>
    </xf>
    <xf numFmtId="171" fontId="4" fillId="0" borderId="196" xfId="676" applyNumberFormat="1" applyFont="1" applyFill="1" applyBorder="1" applyAlignment="1">
      <alignment horizontal="right"/>
    </xf>
    <xf numFmtId="2" fontId="4" fillId="0" borderId="196" xfId="676" applyNumberFormat="1" applyFont="1" applyFill="1" applyBorder="1" applyAlignment="1">
      <alignment horizontal="right" vertical="center"/>
    </xf>
    <xf numFmtId="169" fontId="4" fillId="0" borderId="196" xfId="676" applyNumberFormat="1" applyFont="1" applyFill="1" applyBorder="1" applyAlignment="1">
      <alignment horizontal="right"/>
    </xf>
    <xf numFmtId="0" fontId="0" fillId="0" borderId="0" xfId="0" applyProtection="1">
      <protection locked="0"/>
    </xf>
    <xf numFmtId="0" fontId="3" fillId="5" borderId="43" xfId="1627" applyFont="1" applyFill="1" applyBorder="1" applyAlignment="1">
      <alignment horizontal="left" vertical="center"/>
    </xf>
    <xf numFmtId="0" fontId="159" fillId="84" borderId="196" xfId="0" applyFont="1" applyFill="1" applyBorder="1" applyAlignment="1" applyProtection="1">
      <alignment horizontal="center" vertical="center" wrapText="1"/>
    </xf>
    <xf numFmtId="200" fontId="159" fillId="84" borderId="196" xfId="0" applyNumberFormat="1" applyFont="1" applyFill="1" applyBorder="1" applyAlignment="1" applyProtection="1">
      <alignment horizontal="center" vertical="center" wrapText="1"/>
    </xf>
    <xf numFmtId="0" fontId="129" fillId="0" borderId="196" xfId="0" applyFont="1" applyFill="1" applyBorder="1" applyAlignment="1" applyProtection="1">
      <alignment horizontal="center" vertical="center" wrapText="1"/>
    </xf>
    <xf numFmtId="0" fontId="129" fillId="0" borderId="196" xfId="0" applyFont="1" applyFill="1" applyBorder="1" applyAlignment="1" applyProtection="1">
      <alignment vertical="center" wrapText="1"/>
    </xf>
    <xf numFmtId="0" fontId="129" fillId="45" borderId="196" xfId="0" applyFont="1" applyFill="1" applyBorder="1" applyAlignment="1" applyProtection="1">
      <alignment horizontal="center" vertical="center" wrapText="1"/>
      <protection locked="0"/>
    </xf>
    <xf numFmtId="2" fontId="129" fillId="45" borderId="196" xfId="0" applyNumberFormat="1" applyFont="1" applyFill="1" applyBorder="1" applyAlignment="1" applyProtection="1">
      <alignment horizontal="center" vertical="center" wrapText="1"/>
      <protection locked="0"/>
    </xf>
    <xf numFmtId="199" fontId="129" fillId="0" borderId="196" xfId="0" applyNumberFormat="1" applyFont="1" applyFill="1" applyBorder="1" applyAlignment="1" applyProtection="1">
      <alignment horizontal="center" vertical="center" wrapText="1"/>
    </xf>
    <xf numFmtId="2" fontId="129" fillId="45" borderId="196" xfId="0" applyNumberFormat="1" applyFont="1" applyFill="1" applyBorder="1" applyAlignment="1" applyProtection="1">
      <alignment horizontal="center" vertical="center" wrapText="1"/>
    </xf>
    <xf numFmtId="200" fontId="129" fillId="0" borderId="196" xfId="0" applyNumberFormat="1" applyFont="1" applyFill="1" applyBorder="1" applyAlignment="1" applyProtection="1">
      <alignment horizontal="center" vertical="center" wrapText="1"/>
    </xf>
    <xf numFmtId="200" fontId="144" fillId="0" borderId="196" xfId="0" applyNumberFormat="1" applyFont="1" applyFill="1" applyBorder="1" applyAlignment="1" applyProtection="1">
      <alignment horizontal="center" vertical="center" wrapText="1"/>
    </xf>
    <xf numFmtId="0" fontId="129" fillId="0" borderId="196" xfId="0" applyFont="1" applyBorder="1" applyAlignment="1" applyProtection="1">
      <alignment vertical="center" wrapText="1"/>
    </xf>
    <xf numFmtId="0" fontId="144" fillId="0" borderId="198" xfId="0" applyFont="1" applyFill="1" applyBorder="1" applyAlignment="1" applyProtection="1">
      <alignment horizontal="center" vertical="center" wrapText="1"/>
    </xf>
    <xf numFmtId="0" fontId="144" fillId="0" borderId="89" xfId="0" applyFont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200" fontId="0" fillId="0" borderId="0" xfId="0" applyNumberFormat="1" applyAlignment="1" applyProtection="1">
      <alignment vertical="center" wrapText="1"/>
      <protection locked="0"/>
    </xf>
    <xf numFmtId="200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49" fontId="4" fillId="5" borderId="0" xfId="0" applyNumberFormat="1" applyFont="1" applyFill="1" applyBorder="1" applyAlignment="1">
      <alignment horizontal="left" vertical="top" wrapText="1"/>
    </xf>
    <xf numFmtId="49" fontId="4" fillId="5" borderId="0" xfId="0" applyNumberFormat="1" applyFont="1" applyFill="1" applyBorder="1" applyAlignment="1">
      <alignment horizontal="left" vertical="top" wrapText="1"/>
    </xf>
    <xf numFmtId="4" fontId="4" fillId="0" borderId="85" xfId="23" applyNumberFormat="1" applyFont="1" applyBorder="1" applyAlignment="1">
      <alignment horizontal="right"/>
    </xf>
    <xf numFmtId="0" fontId="4" fillId="0" borderId="84" xfId="23" applyNumberFormat="1" applyFont="1" applyBorder="1" applyAlignment="1">
      <alignment horizontal="center"/>
    </xf>
    <xf numFmtId="0" fontId="4" fillId="0" borderId="80" xfId="1" applyFont="1" applyFill="1" applyBorder="1" applyAlignment="1">
      <alignment vertical="center" wrapText="1"/>
    </xf>
    <xf numFmtId="2" fontId="4" fillId="0" borderId="80" xfId="23" applyNumberFormat="1" applyFont="1" applyBorder="1" applyAlignment="1">
      <alignment horizontal="right"/>
    </xf>
    <xf numFmtId="2" fontId="4" fillId="0" borderId="196" xfId="23" applyNumberFormat="1" applyFont="1" applyBorder="1" applyAlignment="1">
      <alignment horizontal="right"/>
    </xf>
    <xf numFmtId="4" fontId="4" fillId="0" borderId="195" xfId="23" applyNumberFormat="1" applyFont="1" applyBorder="1" applyAlignment="1">
      <alignment horizontal="right"/>
    </xf>
    <xf numFmtId="0" fontId="3" fillId="0" borderId="159" xfId="0" applyFont="1" applyBorder="1" applyAlignment="1">
      <alignment horizontal="center" vertical="center"/>
    </xf>
    <xf numFmtId="10" fontId="3" fillId="0" borderId="196" xfId="36" applyNumberFormat="1" applyFont="1" applyBorder="1" applyAlignment="1">
      <alignment horizontal="center" vertical="center"/>
    </xf>
    <xf numFmtId="4" fontId="4" fillId="0" borderId="21" xfId="1" quotePrefix="1" applyNumberFormat="1" applyFont="1" applyFill="1" applyBorder="1" applyAlignment="1">
      <alignment wrapText="1"/>
    </xf>
    <xf numFmtId="0" fontId="3" fillId="4" borderId="78" xfId="640" applyFont="1" applyFill="1" applyBorder="1" applyAlignment="1">
      <alignment vertical="center"/>
    </xf>
    <xf numFmtId="199" fontId="2" fillId="5" borderId="21" xfId="0" applyNumberFormat="1" applyFont="1" applyFill="1" applyBorder="1" applyAlignment="1">
      <alignment horizontal="right"/>
    </xf>
    <xf numFmtId="0" fontId="4" fillId="0" borderId="0" xfId="640" applyFont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4" fontId="4" fillId="0" borderId="196" xfId="1" applyNumberFormat="1" applyFont="1" applyFill="1" applyBorder="1" applyAlignment="1">
      <alignment horizontal="center" wrapText="1"/>
    </xf>
    <xf numFmtId="170" fontId="2" fillId="0" borderId="196" xfId="0" applyNumberFormat="1" applyFont="1" applyFill="1" applyBorder="1" applyAlignment="1">
      <alignment horizontal="right"/>
    </xf>
    <xf numFmtId="4" fontId="4" fillId="0" borderId="196" xfId="1" applyNumberFormat="1" applyFont="1" applyFill="1" applyBorder="1" applyAlignment="1">
      <alignment vertical="center" wrapText="1"/>
    </xf>
    <xf numFmtId="0" fontId="4" fillId="0" borderId="185" xfId="1" applyFont="1" applyFill="1" applyBorder="1" applyAlignment="1">
      <alignment vertical="center" wrapText="1"/>
    </xf>
    <xf numFmtId="4" fontId="4" fillId="0" borderId="186" xfId="640" applyNumberFormat="1" applyFont="1" applyBorder="1" applyAlignment="1">
      <alignment horizontal="right"/>
    </xf>
    <xf numFmtId="0" fontId="100" fillId="0" borderId="88" xfId="0" applyFont="1" applyBorder="1" applyAlignment="1">
      <alignment horizontal="center" vertical="center" wrapText="1"/>
    </xf>
    <xf numFmtId="170" fontId="4" fillId="0" borderId="157" xfId="1" applyNumberFormat="1" applyFont="1" applyFill="1" applyBorder="1" applyAlignment="1">
      <alignment horizontal="right" wrapText="1"/>
    </xf>
    <xf numFmtId="170" fontId="4" fillId="0" borderId="161" xfId="1" applyNumberFormat="1" applyFont="1" applyFill="1" applyBorder="1" applyAlignment="1">
      <alignment horizontal="right" wrapText="1"/>
    </xf>
    <xf numFmtId="0" fontId="4" fillId="0" borderId="0" xfId="640" applyFont="1" applyBorder="1" applyAlignment="1">
      <alignment vertical="center"/>
    </xf>
    <xf numFmtId="4" fontId="4" fillId="0" borderId="157" xfId="1" applyNumberFormat="1" applyFont="1" applyFill="1" applyBorder="1" applyAlignment="1">
      <alignment horizontal="right" wrapText="1"/>
    </xf>
    <xf numFmtId="0" fontId="3" fillId="43" borderId="157" xfId="0" applyFont="1" applyFill="1" applyBorder="1" applyAlignment="1">
      <alignment horizontal="center" wrapText="1"/>
    </xf>
    <xf numFmtId="4" fontId="3" fillId="43" borderId="157" xfId="0" applyNumberFormat="1" applyFont="1" applyFill="1" applyBorder="1" applyAlignment="1">
      <alignment horizontal="center" wrapText="1"/>
    </xf>
    <xf numFmtId="0" fontId="3" fillId="43" borderId="157" xfId="98" applyFont="1" applyFill="1" applyBorder="1" applyAlignment="1">
      <alignment vertical="center" wrapText="1"/>
    </xf>
    <xf numFmtId="4" fontId="3" fillId="43" borderId="157" xfId="0" applyNumberFormat="1" applyFont="1" applyFill="1" applyBorder="1" applyAlignment="1">
      <alignment wrapText="1"/>
    </xf>
    <xf numFmtId="4" fontId="3" fillId="43" borderId="157" xfId="98" applyNumberFormat="1" applyFont="1" applyFill="1" applyBorder="1" applyAlignment="1">
      <alignment horizontal="right" wrapText="1"/>
    </xf>
    <xf numFmtId="0" fontId="3" fillId="43" borderId="32" xfId="0" applyFont="1" applyFill="1" applyBorder="1" applyAlignment="1">
      <alignment horizontal="center" wrapText="1"/>
    </xf>
    <xf numFmtId="4" fontId="3" fillId="43" borderId="34" xfId="0" applyNumberFormat="1" applyFont="1" applyFill="1" applyBorder="1" applyAlignment="1">
      <alignment horizontal="center" wrapText="1"/>
    </xf>
    <xf numFmtId="0" fontId="3" fillId="43" borderId="34" xfId="98" applyFont="1" applyFill="1" applyBorder="1" applyAlignment="1">
      <alignment vertical="center" wrapText="1"/>
    </xf>
    <xf numFmtId="0" fontId="3" fillId="43" borderId="34" xfId="0" applyFont="1" applyFill="1" applyBorder="1" applyAlignment="1">
      <alignment horizontal="center" wrapText="1"/>
    </xf>
    <xf numFmtId="4" fontId="3" fillId="43" borderId="34" xfId="0" applyNumberFormat="1" applyFont="1" applyFill="1" applyBorder="1" applyAlignment="1">
      <alignment wrapText="1"/>
    </xf>
    <xf numFmtId="4" fontId="3" fillId="43" borderId="34" xfId="98" applyNumberFormat="1" applyFont="1" applyFill="1" applyBorder="1" applyAlignment="1">
      <alignment horizontal="right" wrapText="1"/>
    </xf>
    <xf numFmtId="4" fontId="3" fillId="43" borderId="33" xfId="46" applyNumberFormat="1" applyFont="1" applyFill="1" applyBorder="1" applyAlignment="1"/>
    <xf numFmtId="0" fontId="3" fillId="43" borderId="159" xfId="0" applyFont="1" applyFill="1" applyBorder="1" applyAlignment="1">
      <alignment horizontal="center" wrapText="1"/>
    </xf>
    <xf numFmtId="4" fontId="3" fillId="43" borderId="158" xfId="46" applyNumberFormat="1" applyFont="1" applyFill="1" applyBorder="1" applyAlignment="1"/>
    <xf numFmtId="0" fontId="4" fillId="0" borderId="157" xfId="0" applyNumberFormat="1" applyFont="1" applyFill="1" applyBorder="1" applyAlignment="1">
      <alignment horizontal="center" wrapText="1"/>
    </xf>
    <xf numFmtId="2" fontId="4" fillId="0" borderId="157" xfId="0" applyNumberFormat="1" applyFont="1" applyFill="1" applyBorder="1" applyAlignment="1">
      <alignment wrapText="1"/>
    </xf>
    <xf numFmtId="0" fontId="4" fillId="0" borderId="196" xfId="676" applyNumberFormat="1" applyFont="1" applyFill="1" applyBorder="1" applyAlignment="1">
      <alignment horizontal="right"/>
    </xf>
    <xf numFmtId="169" fontId="4" fillId="0" borderId="196" xfId="676" applyNumberFormat="1" applyFont="1" applyFill="1" applyBorder="1" applyAlignment="1">
      <alignment horizontal="right" vertical="center"/>
    </xf>
    <xf numFmtId="2" fontId="4" fillId="0" borderId="196" xfId="676" applyNumberFormat="1" applyFont="1" applyFill="1" applyBorder="1" applyAlignment="1">
      <alignment horizontal="right"/>
    </xf>
    <xf numFmtId="0" fontId="4" fillId="0" borderId="196" xfId="676" applyNumberFormat="1" applyFont="1" applyFill="1" applyBorder="1" applyAlignment="1">
      <alignment horizontal="right" vertical="center"/>
    </xf>
    <xf numFmtId="0" fontId="4" fillId="0" borderId="161" xfId="676" applyNumberFormat="1" applyFont="1" applyFill="1" applyBorder="1" applyAlignment="1">
      <alignment horizontal="right" vertical="center"/>
    </xf>
    <xf numFmtId="0" fontId="4" fillId="0" borderId="0" xfId="640" applyNumberFormat="1" applyFont="1" applyFill="1" applyBorder="1" applyAlignment="1">
      <alignment vertical="center"/>
    </xf>
    <xf numFmtId="0" fontId="3" fillId="5" borderId="196" xfId="33" applyFont="1" applyFill="1" applyBorder="1" applyAlignment="1">
      <alignment horizontal="center" vertical="center"/>
    </xf>
    <xf numFmtId="0" fontId="3" fillId="5" borderId="196" xfId="33" applyFont="1" applyFill="1" applyBorder="1" applyAlignment="1">
      <alignment horizontal="center" vertical="center" wrapText="1"/>
    </xf>
    <xf numFmtId="0" fontId="3" fillId="0" borderId="196" xfId="1" applyFont="1" applyFill="1" applyBorder="1" applyAlignment="1">
      <alignment wrapText="1"/>
    </xf>
    <xf numFmtId="0" fontId="4" fillId="0" borderId="196" xfId="33" applyFont="1" applyBorder="1" applyAlignment="1">
      <alignment horizontal="center"/>
    </xf>
    <xf numFmtId="2" fontId="2" fillId="5" borderId="196" xfId="33" applyNumberFormat="1" applyFont="1" applyFill="1" applyBorder="1" applyAlignment="1">
      <alignment horizontal="right"/>
    </xf>
    <xf numFmtId="2" fontId="2" fillId="0" borderId="196" xfId="33" applyNumberFormat="1" applyFont="1" applyFill="1" applyBorder="1" applyAlignment="1">
      <alignment horizontal="right"/>
    </xf>
    <xf numFmtId="169" fontId="2" fillId="5" borderId="196" xfId="33" applyNumberFormat="1" applyFont="1" applyFill="1" applyBorder="1" applyAlignment="1">
      <alignment horizontal="right"/>
    </xf>
    <xf numFmtId="0" fontId="3" fillId="0" borderId="183" xfId="845" applyFont="1" applyFill="1" applyBorder="1" applyAlignment="1">
      <alignment horizontal="center" vertical="center" wrapText="1"/>
    </xf>
    <xf numFmtId="4" fontId="3" fillId="5" borderId="195" xfId="33" applyNumberFormat="1" applyFont="1" applyFill="1" applyBorder="1" applyAlignment="1">
      <alignment horizontal="center" vertical="center" wrapText="1"/>
    </xf>
    <xf numFmtId="49" fontId="4" fillId="0" borderId="183" xfId="33" applyNumberFormat="1" applyFont="1" applyBorder="1" applyAlignment="1">
      <alignment horizontal="center"/>
    </xf>
    <xf numFmtId="167" fontId="4" fillId="0" borderId="195" xfId="1084" applyFont="1" applyFill="1" applyBorder="1" applyAlignment="1">
      <alignment horizontal="left"/>
    </xf>
    <xf numFmtId="0" fontId="4" fillId="0" borderId="183" xfId="33" applyNumberFormat="1" applyFont="1" applyBorder="1" applyAlignment="1">
      <alignment horizontal="center"/>
    </xf>
    <xf numFmtId="0" fontId="4" fillId="0" borderId="160" xfId="33" applyNumberFormat="1" applyFont="1" applyBorder="1" applyAlignment="1">
      <alignment horizontal="center"/>
    </xf>
    <xf numFmtId="169" fontId="2" fillId="5" borderId="185" xfId="33" applyNumberFormat="1" applyFont="1" applyFill="1" applyBorder="1" applyAlignment="1">
      <alignment horizontal="right"/>
    </xf>
    <xf numFmtId="167" fontId="4" fillId="0" borderId="186" xfId="1084" applyFont="1" applyFill="1" applyBorder="1" applyAlignment="1">
      <alignment horizontal="left"/>
    </xf>
    <xf numFmtId="4" fontId="4" fillId="0" borderId="0" xfId="23" applyNumberFormat="1" applyFont="1" applyBorder="1" applyAlignment="1"/>
    <xf numFmtId="0" fontId="100" fillId="0" borderId="96" xfId="0" applyFont="1" applyBorder="1" applyAlignment="1">
      <alignment horizontal="center" vertical="center" wrapText="1"/>
    </xf>
    <xf numFmtId="0" fontId="96" fillId="0" borderId="201" xfId="0" applyFont="1" applyBorder="1" applyAlignment="1">
      <alignment horizontal="center" vertical="center" wrapText="1"/>
    </xf>
    <xf numFmtId="0" fontId="96" fillId="49" borderId="201" xfId="0" applyFont="1" applyFill="1" applyBorder="1" applyAlignment="1">
      <alignment horizontal="center" vertical="center" wrapText="1"/>
    </xf>
    <xf numFmtId="0" fontId="100" fillId="49" borderId="201" xfId="0" applyFont="1" applyFill="1" applyBorder="1" applyAlignment="1">
      <alignment horizontal="center" vertical="center"/>
    </xf>
    <xf numFmtId="10" fontId="100" fillId="49" borderId="96" xfId="924" applyNumberFormat="1" applyFont="1" applyFill="1" applyBorder="1" applyAlignment="1">
      <alignment horizontal="center" vertical="center" wrapText="1"/>
    </xf>
    <xf numFmtId="0" fontId="96" fillId="0" borderId="201" xfId="0" applyFont="1" applyBorder="1" applyAlignment="1">
      <alignment horizontal="center" vertical="center"/>
    </xf>
    <xf numFmtId="0" fontId="96" fillId="49" borderId="201" xfId="0" applyFont="1" applyFill="1" applyBorder="1" applyAlignment="1">
      <alignment horizontal="center" vertical="center"/>
    </xf>
    <xf numFmtId="0" fontId="100" fillId="0" borderId="201" xfId="0" applyFont="1" applyBorder="1" applyAlignment="1">
      <alignment horizontal="center" vertical="center"/>
    </xf>
    <xf numFmtId="10" fontId="100" fillId="0" borderId="96" xfId="924" applyNumberFormat="1" applyFont="1" applyBorder="1" applyAlignment="1">
      <alignment horizontal="center" vertical="center" wrapText="1"/>
    </xf>
    <xf numFmtId="10" fontId="101" fillId="47" borderId="203" xfId="0" applyNumberFormat="1" applyFont="1" applyFill="1" applyBorder="1" applyAlignment="1">
      <alignment horizontal="center" vertical="center" wrapText="1"/>
    </xf>
    <xf numFmtId="10" fontId="101" fillId="47" borderId="204" xfId="0" applyNumberFormat="1" applyFont="1" applyFill="1" applyBorder="1" applyAlignment="1">
      <alignment horizontal="center" vertical="center" wrapText="1"/>
    </xf>
    <xf numFmtId="10" fontId="7" fillId="0" borderId="0" xfId="924" applyNumberFormat="1" applyFont="1"/>
    <xf numFmtId="0" fontId="7" fillId="0" borderId="196" xfId="23" applyBorder="1"/>
    <xf numFmtId="10" fontId="7" fillId="0" borderId="195" xfId="924" applyNumberFormat="1" applyFont="1" applyBorder="1"/>
    <xf numFmtId="10" fontId="7" fillId="0" borderId="186" xfId="924" applyNumberFormat="1" applyFont="1" applyBorder="1"/>
    <xf numFmtId="0" fontId="7" fillId="0" borderId="183" xfId="23" applyBorder="1" applyAlignment="1">
      <alignment vertical="center"/>
    </xf>
    <xf numFmtId="0" fontId="7" fillId="0" borderId="196" xfId="23" applyBorder="1" applyAlignment="1">
      <alignment vertical="center"/>
    </xf>
    <xf numFmtId="0" fontId="7" fillId="0" borderId="195" xfId="23" applyBorder="1" applyAlignment="1">
      <alignment vertical="center"/>
    </xf>
    <xf numFmtId="10" fontId="7" fillId="0" borderId="183" xfId="924" applyNumberFormat="1" applyFont="1" applyBorder="1" applyAlignment="1">
      <alignment vertical="center"/>
    </xf>
    <xf numFmtId="10" fontId="7" fillId="0" borderId="196" xfId="924" applyNumberFormat="1" applyFont="1" applyBorder="1" applyAlignment="1">
      <alignment vertical="center"/>
    </xf>
    <xf numFmtId="10" fontId="7" fillId="0" borderId="195" xfId="924" applyNumberFormat="1" applyFont="1" applyBorder="1" applyAlignment="1">
      <alignment vertical="center"/>
    </xf>
    <xf numFmtId="10" fontId="7" fillId="0" borderId="160" xfId="924" applyNumberFormat="1" applyFont="1" applyBorder="1" applyAlignment="1">
      <alignment vertical="center"/>
    </xf>
    <xf numFmtId="10" fontId="7" fillId="0" borderId="185" xfId="924" applyNumberFormat="1" applyFont="1" applyBorder="1" applyAlignment="1">
      <alignment vertical="center"/>
    </xf>
    <xf numFmtId="10" fontId="7" fillId="0" borderId="186" xfId="924" applyNumberFormat="1" applyFont="1" applyBorder="1" applyAlignment="1">
      <alignment vertical="center"/>
    </xf>
    <xf numFmtId="0" fontId="5" fillId="0" borderId="183" xfId="23" applyFont="1" applyBorder="1"/>
    <xf numFmtId="0" fontId="5" fillId="0" borderId="160" xfId="23" applyFont="1" applyBorder="1"/>
    <xf numFmtId="0" fontId="7" fillId="0" borderId="185" xfId="23" applyBorder="1"/>
    <xf numFmtId="0" fontId="7" fillId="0" borderId="186" xfId="23" applyBorder="1"/>
    <xf numFmtId="0" fontId="7" fillId="0" borderId="26" xfId="23" applyBorder="1" applyAlignment="1">
      <alignment vertical="center"/>
    </xf>
    <xf numFmtId="0" fontId="7" fillId="0" borderId="20" xfId="23" applyBorder="1" applyAlignment="1">
      <alignment vertical="center"/>
    </xf>
    <xf numFmtId="0" fontId="7" fillId="0" borderId="39" xfId="23" applyBorder="1" applyAlignment="1">
      <alignment vertical="center"/>
    </xf>
    <xf numFmtId="10" fontId="7" fillId="0" borderId="2" xfId="924" applyNumberFormat="1" applyFont="1" applyBorder="1" applyAlignment="1">
      <alignment vertical="center"/>
    </xf>
    <xf numFmtId="10" fontId="7" fillId="0" borderId="3" xfId="924" applyNumberFormat="1" applyFont="1" applyBorder="1" applyAlignment="1">
      <alignment vertical="center"/>
    </xf>
    <xf numFmtId="10" fontId="7" fillId="0" borderId="4" xfId="924" applyNumberFormat="1" applyFont="1" applyBorder="1" applyAlignment="1">
      <alignment vertical="center"/>
    </xf>
    <xf numFmtId="0" fontId="3" fillId="46" borderId="183" xfId="640" applyFont="1" applyFill="1" applyBorder="1" applyAlignment="1">
      <alignment horizontal="center"/>
    </xf>
    <xf numFmtId="0" fontId="4" fillId="0" borderId="183" xfId="640" applyFont="1" applyBorder="1" applyAlignment="1">
      <alignment horizontal="center"/>
    </xf>
    <xf numFmtId="0" fontId="71" fillId="0" borderId="9" xfId="640" applyFont="1" applyBorder="1" applyAlignment="1">
      <alignment horizontal="right" vertical="center"/>
    </xf>
    <xf numFmtId="40" fontId="5" fillId="0" borderId="9" xfId="640" applyNumberFormat="1" applyBorder="1" applyAlignment="1">
      <alignment horizontal="center" vertical="center"/>
    </xf>
    <xf numFmtId="2" fontId="4" fillId="0" borderId="185" xfId="23" applyNumberFormat="1" applyFont="1" applyBorder="1" applyAlignment="1">
      <alignment horizontal="right"/>
    </xf>
    <xf numFmtId="0" fontId="3" fillId="0" borderId="183" xfId="636" applyFont="1" applyFill="1" applyBorder="1" applyAlignment="1">
      <alignment horizontal="center" vertical="center" wrapText="1"/>
    </xf>
    <xf numFmtId="0" fontId="96" fillId="0" borderId="196" xfId="0" applyFont="1" applyBorder="1" applyAlignment="1">
      <alignment wrapText="1"/>
    </xf>
    <xf numFmtId="0" fontId="4" fillId="0" borderId="184" xfId="23" applyNumberFormat="1" applyFont="1" applyBorder="1" applyAlignment="1">
      <alignment horizontal="center"/>
    </xf>
    <xf numFmtId="4" fontId="4" fillId="0" borderId="186" xfId="636" applyNumberFormat="1" applyFont="1" applyBorder="1" applyAlignment="1">
      <alignment horizontal="right"/>
    </xf>
    <xf numFmtId="0" fontId="4" fillId="0" borderId="183" xfId="0" applyNumberFormat="1" applyFont="1" applyFill="1" applyBorder="1" applyAlignment="1">
      <alignment horizontal="center" vertical="center"/>
    </xf>
    <xf numFmtId="0" fontId="96" fillId="0" borderId="196" xfId="0" applyFont="1" applyBorder="1" applyAlignment="1">
      <alignment horizontal="left" wrapText="1"/>
    </xf>
    <xf numFmtId="0" fontId="34" fillId="0" borderId="184" xfId="124" applyNumberFormat="1" applyFont="1" applyBorder="1" applyAlignment="1">
      <alignment horizontal="center" vertical="center" wrapText="1"/>
    </xf>
    <xf numFmtId="0" fontId="34" fillId="0" borderId="185" xfId="124" applyFont="1" applyBorder="1" applyAlignment="1">
      <alignment horizontal="right" vertical="center" wrapText="1"/>
    </xf>
    <xf numFmtId="168" fontId="4" fillId="50" borderId="0" xfId="640" applyNumberFormat="1" applyFont="1" applyFill="1" applyBorder="1" applyAlignment="1">
      <alignment horizontal="center" vertical="center"/>
    </xf>
    <xf numFmtId="168" fontId="4" fillId="85" borderId="0" xfId="640" applyNumberFormat="1" applyFont="1" applyFill="1" applyBorder="1" applyAlignment="1">
      <alignment horizontal="center" vertical="center"/>
    </xf>
    <xf numFmtId="0" fontId="129" fillId="0" borderId="0" xfId="0" applyFont="1"/>
    <xf numFmtId="0" fontId="5" fillId="5" borderId="18" xfId="1627" applyFont="1" applyFill="1" applyBorder="1" applyAlignment="1">
      <alignment horizontal="left" vertical="center"/>
    </xf>
    <xf numFmtId="17" fontId="5" fillId="5" borderId="0" xfId="1633" applyNumberFormat="1" applyFont="1" applyFill="1" applyBorder="1" applyAlignment="1">
      <alignment vertical="center"/>
    </xf>
    <xf numFmtId="0" fontId="18" fillId="5" borderId="0" xfId="1633" applyFont="1" applyFill="1" applyBorder="1" applyAlignment="1">
      <alignment vertical="center"/>
    </xf>
    <xf numFmtId="0" fontId="18" fillId="5" borderId="19" xfId="1633" applyFont="1" applyFill="1" applyBorder="1" applyAlignment="1">
      <alignment vertical="center"/>
    </xf>
    <xf numFmtId="0" fontId="5" fillId="5" borderId="8" xfId="1627" applyFont="1" applyFill="1" applyBorder="1" applyAlignment="1">
      <alignment horizontal="left" vertical="center"/>
    </xf>
    <xf numFmtId="14" fontId="5" fillId="5" borderId="9" xfId="1633" applyNumberFormat="1" applyFont="1" applyFill="1" applyBorder="1" applyAlignment="1">
      <alignment horizontal="left" vertical="center"/>
    </xf>
    <xf numFmtId="14" fontId="18" fillId="5" borderId="9" xfId="1633" applyNumberFormat="1" applyFont="1" applyFill="1" applyBorder="1" applyAlignment="1">
      <alignment vertical="center"/>
    </xf>
    <xf numFmtId="14" fontId="18" fillId="5" borderId="10" xfId="1633" applyNumberFormat="1" applyFont="1" applyFill="1" applyBorder="1" applyAlignment="1">
      <alignment vertical="center"/>
    </xf>
    <xf numFmtId="0" fontId="83" fillId="86" borderId="0" xfId="640" applyFont="1" applyFill="1" applyBorder="1" applyAlignment="1"/>
    <xf numFmtId="0" fontId="104" fillId="0" borderId="0" xfId="0" applyFont="1"/>
    <xf numFmtId="0" fontId="104" fillId="0" borderId="0" xfId="0" applyFont="1" applyAlignment="1"/>
    <xf numFmtId="201" fontId="161" fillId="4" borderId="209" xfId="1633" applyNumberFormat="1" applyFont="1" applyFill="1" applyBorder="1" applyAlignment="1">
      <alignment horizontal="center" vertical="center"/>
    </xf>
    <xf numFmtId="201" fontId="161" fillId="4" borderId="209" xfId="1633" applyNumberFormat="1" applyFont="1" applyFill="1" applyBorder="1" applyAlignment="1">
      <alignment horizontal="center" vertical="center" wrapText="1"/>
    </xf>
    <xf numFmtId="201" fontId="161" fillId="4" borderId="210" xfId="1633" applyNumberFormat="1" applyFont="1" applyFill="1" applyBorder="1" applyAlignment="1">
      <alignment horizontal="center" vertical="center" wrapText="1"/>
    </xf>
    <xf numFmtId="201" fontId="161" fillId="4" borderId="210" xfId="1633" applyNumberFormat="1" applyFont="1" applyFill="1" applyBorder="1" applyAlignment="1">
      <alignment horizontal="center" vertical="center"/>
    </xf>
    <xf numFmtId="0" fontId="36" fillId="0" borderId="208" xfId="640" applyFont="1" applyFill="1" applyBorder="1" applyAlignment="1">
      <alignment horizontal="center" vertical="center"/>
    </xf>
    <xf numFmtId="2" fontId="5" fillId="45" borderId="209" xfId="640" applyNumberFormat="1" applyFont="1" applyFill="1" applyBorder="1" applyAlignment="1">
      <alignment horizontal="center" vertical="center" wrapText="1"/>
    </xf>
    <xf numFmtId="2" fontId="36" fillId="0" borderId="209" xfId="640" applyNumberFormat="1" applyFont="1" applyFill="1" applyBorder="1" applyAlignment="1">
      <alignment horizontal="center" vertical="center"/>
    </xf>
    <xf numFmtId="2" fontId="36" fillId="0" borderId="209" xfId="640" applyNumberFormat="1" applyFont="1" applyFill="1" applyBorder="1" applyAlignment="1">
      <alignment horizontal="center" vertical="center" wrapText="1"/>
    </xf>
    <xf numFmtId="2" fontId="36" fillId="0" borderId="210" xfId="640" applyNumberFormat="1" applyFont="1" applyFill="1" applyBorder="1" applyAlignment="1">
      <alignment horizontal="center" vertical="center"/>
    </xf>
    <xf numFmtId="0" fontId="104" fillId="0" borderId="0" xfId="0" applyFont="1" applyBorder="1"/>
    <xf numFmtId="2" fontId="36" fillId="0" borderId="0" xfId="640" applyNumberFormat="1" applyFont="1" applyFill="1" applyBorder="1" applyAlignment="1">
      <alignment horizontal="center" vertical="center"/>
    </xf>
    <xf numFmtId="2" fontId="36" fillId="0" borderId="0" xfId="640" applyNumberFormat="1" applyFont="1" applyFill="1" applyBorder="1" applyAlignment="1">
      <alignment horizontal="center" vertical="center" wrapText="1"/>
    </xf>
    <xf numFmtId="2" fontId="104" fillId="0" borderId="0" xfId="0" applyNumberFormat="1" applyFont="1" applyAlignment="1"/>
    <xf numFmtId="0" fontId="161" fillId="0" borderId="81" xfId="640" applyFont="1" applyFill="1" applyBorder="1" applyAlignment="1">
      <alignment horizontal="center" vertical="center"/>
    </xf>
    <xf numFmtId="0" fontId="161" fillId="0" borderId="82" xfId="640" applyFont="1" applyFill="1" applyBorder="1" applyAlignment="1">
      <alignment horizontal="center" vertical="center"/>
    </xf>
    <xf numFmtId="2" fontId="160" fillId="0" borderId="83" xfId="640" applyNumberFormat="1" applyFont="1" applyFill="1" applyBorder="1" applyAlignment="1">
      <alignment horizontal="center" vertical="center"/>
    </xf>
    <xf numFmtId="0" fontId="161" fillId="0" borderId="0" xfId="640" applyFont="1" applyFill="1" applyBorder="1" applyAlignment="1">
      <alignment horizontal="center" vertical="center"/>
    </xf>
    <xf numFmtId="2" fontId="160" fillId="0" borderId="0" xfId="640" applyNumberFormat="1" applyFont="1" applyFill="1" applyBorder="1" applyAlignment="1">
      <alignment horizontal="center" vertical="center"/>
    </xf>
    <xf numFmtId="0" fontId="161" fillId="0" borderId="32" xfId="640" applyFont="1" applyFill="1" applyBorder="1" applyAlignment="1">
      <alignment horizontal="center" vertical="center"/>
    </xf>
    <xf numFmtId="0" fontId="161" fillId="0" borderId="34" xfId="640" applyFont="1" applyFill="1" applyBorder="1" applyAlignment="1">
      <alignment horizontal="center" vertical="center" wrapText="1"/>
    </xf>
    <xf numFmtId="0" fontId="161" fillId="0" borderId="34" xfId="640" applyFont="1" applyFill="1" applyBorder="1" applyAlignment="1">
      <alignment horizontal="center" vertical="center"/>
    </xf>
    <xf numFmtId="0" fontId="161" fillId="0" borderId="33" xfId="640" applyFont="1" applyFill="1" applyBorder="1" applyAlignment="1">
      <alignment horizontal="center" vertical="center"/>
    </xf>
    <xf numFmtId="0" fontId="161" fillId="0" borderId="208" xfId="640" applyFont="1" applyFill="1" applyBorder="1" applyAlignment="1">
      <alignment horizontal="center" vertical="center"/>
    </xf>
    <xf numFmtId="0" fontId="161" fillId="0" borderId="209" xfId="640" applyFont="1" applyFill="1" applyBorder="1" applyAlignment="1">
      <alignment horizontal="center" vertical="center"/>
    </xf>
    <xf numFmtId="0" fontId="161" fillId="0" borderId="210" xfId="640" applyFont="1" applyFill="1" applyBorder="1" applyAlignment="1">
      <alignment horizontal="center" vertical="center"/>
    </xf>
    <xf numFmtId="0" fontId="161" fillId="0" borderId="211" xfId="640" applyFont="1" applyFill="1" applyBorder="1" applyAlignment="1">
      <alignment horizontal="center" vertical="center"/>
    </xf>
    <xf numFmtId="0" fontId="161" fillId="0" borderId="212" xfId="640" applyFont="1" applyFill="1" applyBorder="1" applyAlignment="1">
      <alignment horizontal="center" vertical="center"/>
    </xf>
    <xf numFmtId="0" fontId="161" fillId="0" borderId="213" xfId="640" applyFont="1" applyFill="1" applyBorder="1" applyAlignment="1">
      <alignment horizontal="center" vertical="center"/>
    </xf>
    <xf numFmtId="14" fontId="30" fillId="0" borderId="0" xfId="1" applyNumberFormat="1" applyFont="1" applyFill="1" applyBorder="1" applyAlignment="1">
      <alignment horizontal="left" vertical="center"/>
    </xf>
    <xf numFmtId="0" fontId="5" fillId="5" borderId="14" xfId="1627" applyFont="1" applyFill="1" applyBorder="1" applyAlignment="1">
      <alignment horizontal="left" vertical="center"/>
    </xf>
    <xf numFmtId="0" fontId="129" fillId="0" borderId="16" xfId="0" applyFont="1" applyBorder="1"/>
    <xf numFmtId="0" fontId="129" fillId="0" borderId="15" xfId="0" applyFont="1" applyBorder="1"/>
    <xf numFmtId="0" fontId="3" fillId="0" borderId="208" xfId="640" applyFont="1" applyFill="1" applyBorder="1" applyAlignment="1">
      <alignment horizontal="center" vertical="center" wrapText="1"/>
    </xf>
    <xf numFmtId="0" fontId="3" fillId="5" borderId="209" xfId="0" applyFont="1" applyFill="1" applyBorder="1" applyAlignment="1">
      <alignment horizontal="center" vertical="center"/>
    </xf>
    <xf numFmtId="0" fontId="3" fillId="5" borderId="209" xfId="0" applyFont="1" applyFill="1" applyBorder="1" applyAlignment="1">
      <alignment horizontal="center" vertical="center" wrapText="1"/>
    </xf>
    <xf numFmtId="4" fontId="3" fillId="5" borderId="210" xfId="0" applyNumberFormat="1" applyFont="1" applyFill="1" applyBorder="1" applyAlignment="1">
      <alignment horizontal="center" vertical="center" wrapText="1"/>
    </xf>
    <xf numFmtId="0" fontId="4" fillId="0" borderId="208" xfId="0" applyNumberFormat="1" applyFont="1" applyFill="1" applyBorder="1" applyAlignment="1">
      <alignment horizontal="center"/>
    </xf>
    <xf numFmtId="0" fontId="4" fillId="0" borderId="209" xfId="1" applyFont="1" applyFill="1" applyBorder="1" applyAlignment="1">
      <alignment wrapText="1"/>
    </xf>
    <xf numFmtId="0" fontId="4" fillId="0" borderId="209" xfId="1" applyFont="1" applyFill="1" applyBorder="1" applyAlignment="1">
      <alignment horizontal="center" wrapText="1"/>
    </xf>
    <xf numFmtId="169" fontId="4" fillId="0" borderId="209" xfId="1" applyNumberFormat="1" applyFont="1" applyFill="1" applyBorder="1" applyAlignment="1">
      <alignment horizontal="right" wrapText="1"/>
    </xf>
    <xf numFmtId="167" fontId="4" fillId="0" borderId="210" xfId="641" applyFont="1" applyFill="1" applyBorder="1" applyAlignment="1">
      <alignment horizontal="left"/>
    </xf>
    <xf numFmtId="0" fontId="4" fillId="0" borderId="212" xfId="1" applyFont="1" applyFill="1" applyBorder="1" applyAlignment="1">
      <alignment wrapText="1"/>
    </xf>
    <xf numFmtId="0" fontId="4" fillId="0" borderId="212" xfId="1" applyFont="1" applyFill="1" applyBorder="1" applyAlignment="1">
      <alignment horizontal="center" wrapText="1"/>
    </xf>
    <xf numFmtId="2" fontId="4" fillId="0" borderId="212" xfId="1" applyNumberFormat="1" applyFont="1" applyFill="1" applyBorder="1" applyAlignment="1">
      <alignment horizontal="right" wrapText="1"/>
    </xf>
    <xf numFmtId="167" fontId="4" fillId="0" borderId="213" xfId="641" applyFont="1" applyFill="1" applyBorder="1" applyAlignment="1">
      <alignment horizontal="left"/>
    </xf>
    <xf numFmtId="0" fontId="3" fillId="0" borderId="208" xfId="0" applyFont="1" applyBorder="1" applyAlignment="1">
      <alignment horizontal="center" vertical="center"/>
    </xf>
    <xf numFmtId="0" fontId="3" fillId="0" borderId="209" xfId="0" applyFont="1" applyBorder="1" applyAlignment="1">
      <alignment horizontal="center" vertical="center"/>
    </xf>
    <xf numFmtId="0" fontId="3" fillId="0" borderId="209" xfId="0" applyFont="1" applyBorder="1" applyAlignment="1">
      <alignment horizontal="center" vertical="center" wrapText="1"/>
    </xf>
    <xf numFmtId="4" fontId="3" fillId="0" borderId="209" xfId="0" applyNumberFormat="1" applyFont="1" applyBorder="1" applyAlignment="1">
      <alignment horizontal="center" vertical="center"/>
    </xf>
    <xf numFmtId="10" fontId="3" fillId="0" borderId="209" xfId="645" applyNumberFormat="1" applyFont="1" applyBorder="1" applyAlignment="1">
      <alignment horizontal="center" vertical="center"/>
    </xf>
    <xf numFmtId="4" fontId="3" fillId="0" borderId="210" xfId="0" applyNumberFormat="1" applyFont="1" applyBorder="1" applyAlignment="1">
      <alignment horizontal="center" vertical="center"/>
    </xf>
    <xf numFmtId="14" fontId="2" fillId="0" borderId="208" xfId="0" applyNumberFormat="1" applyFont="1" applyFill="1" applyBorder="1" applyAlignment="1">
      <alignment horizontal="center" vertical="center"/>
    </xf>
    <xf numFmtId="0" fontId="2" fillId="0" borderId="209" xfId="0" applyFont="1" applyFill="1" applyBorder="1" applyAlignment="1">
      <alignment horizontal="center" vertical="center"/>
    </xf>
    <xf numFmtId="4" fontId="2" fillId="0" borderId="209" xfId="0" applyNumberFormat="1" applyFont="1" applyFill="1" applyBorder="1" applyAlignment="1">
      <alignment vertical="center" wrapText="1"/>
    </xf>
    <xf numFmtId="10" fontId="2" fillId="0" borderId="209" xfId="645" applyNumberFormat="1" applyFont="1" applyBorder="1" applyAlignment="1">
      <alignment vertical="center"/>
    </xf>
    <xf numFmtId="4" fontId="2" fillId="0" borderId="210" xfId="0" applyNumberFormat="1" applyFont="1" applyBorder="1" applyAlignment="1">
      <alignment vertical="center"/>
    </xf>
    <xf numFmtId="0" fontId="4" fillId="10" borderId="211" xfId="0" applyFont="1" applyFill="1" applyBorder="1" applyAlignment="1">
      <alignment horizontal="center" vertical="center"/>
    </xf>
    <xf numFmtId="0" fontId="3" fillId="10" borderId="212" xfId="0" applyFont="1" applyFill="1" applyBorder="1" applyAlignment="1">
      <alignment horizontal="center" vertical="center"/>
    </xf>
    <xf numFmtId="4" fontId="3" fillId="10" borderId="212" xfId="0" applyNumberFormat="1" applyFont="1" applyFill="1" applyBorder="1" applyAlignment="1">
      <alignment vertical="center" wrapText="1"/>
    </xf>
    <xf numFmtId="4" fontId="4" fillId="10" borderId="212" xfId="0" applyNumberFormat="1" applyFont="1" applyFill="1" applyBorder="1" applyAlignment="1">
      <alignment horizontal="center" vertical="center"/>
    </xf>
    <xf numFmtId="10" fontId="3" fillId="10" borderId="212" xfId="645" applyNumberFormat="1" applyFont="1" applyFill="1" applyBorder="1" applyAlignment="1">
      <alignment vertical="center"/>
    </xf>
    <xf numFmtId="4" fontId="4" fillId="10" borderId="213" xfId="0" applyNumberFormat="1" applyFont="1" applyFill="1" applyBorder="1" applyAlignment="1">
      <alignment vertical="center"/>
    </xf>
    <xf numFmtId="2" fontId="4" fillId="0" borderId="209" xfId="23" applyNumberFormat="1" applyFont="1" applyFill="1" applyBorder="1" applyAlignment="1">
      <alignment horizontal="right"/>
    </xf>
    <xf numFmtId="2" fontId="4" fillId="0" borderId="212" xfId="23" applyNumberFormat="1" applyFont="1" applyFill="1" applyBorder="1" applyAlignment="1">
      <alignment horizontal="right"/>
    </xf>
    <xf numFmtId="169" fontId="4" fillId="0" borderId="212" xfId="1" applyNumberFormat="1" applyFont="1" applyFill="1" applyBorder="1" applyAlignment="1">
      <alignment horizontal="right" wrapText="1"/>
    </xf>
    <xf numFmtId="170" fontId="4" fillId="0" borderId="209" xfId="1" applyNumberFormat="1" applyFont="1" applyFill="1" applyBorder="1" applyAlignment="1">
      <alignment horizontal="right" wrapText="1"/>
    </xf>
    <xf numFmtId="0" fontId="13" fillId="0" borderId="0" xfId="640" applyFont="1"/>
    <xf numFmtId="0" fontId="13" fillId="0" borderId="0" xfId="640" applyFont="1" applyBorder="1"/>
    <xf numFmtId="193" fontId="14" fillId="0" borderId="0" xfId="640" applyNumberFormat="1" applyFont="1" applyBorder="1" applyAlignment="1">
      <alignment horizontal="center"/>
    </xf>
    <xf numFmtId="4" fontId="13" fillId="0" borderId="0" xfId="640" applyNumberFormat="1" applyFont="1"/>
    <xf numFmtId="0" fontId="133" fillId="0" borderId="0" xfId="640" applyFont="1" applyBorder="1" applyAlignment="1"/>
    <xf numFmtId="193" fontId="133" fillId="0" borderId="1" xfId="640" applyNumberFormat="1" applyFont="1" applyBorder="1" applyAlignment="1">
      <alignment horizontal="center"/>
    </xf>
    <xf numFmtId="193" fontId="133" fillId="0" borderId="48" xfId="640" applyNumberFormat="1" applyFont="1" applyBorder="1" applyAlignment="1">
      <alignment horizontal="center"/>
    </xf>
    <xf numFmtId="193" fontId="90" fillId="0" borderId="85" xfId="640" applyNumberFormat="1" applyFont="1" applyBorder="1" applyAlignment="1">
      <alignment horizontal="center"/>
    </xf>
    <xf numFmtId="0" fontId="127" fillId="0" borderId="0" xfId="787" applyFont="1"/>
    <xf numFmtId="0" fontId="134" fillId="0" borderId="0" xfId="787" applyFont="1"/>
    <xf numFmtId="0" fontId="134" fillId="0" borderId="5" xfId="787" applyFont="1" applyBorder="1"/>
    <xf numFmtId="0" fontId="134" fillId="0" borderId="7" xfId="787" applyFont="1" applyBorder="1"/>
    <xf numFmtId="0" fontId="127" fillId="0" borderId="7" xfId="787" applyFont="1" applyBorder="1"/>
    <xf numFmtId="0" fontId="127" fillId="0" borderId="6" xfId="787" applyFont="1" applyBorder="1"/>
    <xf numFmtId="2" fontId="127" fillId="0" borderId="1" xfId="787" applyNumberFormat="1" applyFont="1" applyBorder="1"/>
    <xf numFmtId="49" fontId="4" fillId="5" borderId="0" xfId="640" applyNumberFormat="1" applyFont="1" applyFill="1" applyBorder="1" applyAlignment="1">
      <alignment horizontal="left" vertical="top" wrapText="1"/>
    </xf>
    <xf numFmtId="0" fontId="4" fillId="0" borderId="0" xfId="640" applyFont="1" applyAlignment="1">
      <alignment horizontal="center" vertical="center"/>
    </xf>
    <xf numFmtId="49" fontId="4" fillId="5" borderId="0" xfId="64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49" fontId="3" fillId="0" borderId="0" xfId="772" applyNumberFormat="1" applyFont="1" applyBorder="1" applyAlignment="1">
      <alignment horizontal="left" vertical="center"/>
    </xf>
    <xf numFmtId="49" fontId="3" fillId="0" borderId="0" xfId="772" applyNumberFormat="1" applyFont="1" applyBorder="1" applyAlignment="1">
      <alignment vertical="center"/>
    </xf>
    <xf numFmtId="49" fontId="3" fillId="0" borderId="19" xfId="772" applyNumberFormat="1" applyFont="1" applyBorder="1" applyAlignment="1">
      <alignment vertical="center"/>
    </xf>
    <xf numFmtId="4" fontId="2" fillId="0" borderId="209" xfId="0" applyNumberFormat="1" applyFont="1" applyFill="1" applyBorder="1" applyAlignment="1">
      <alignment horizontal="right" vertical="center" wrapText="1"/>
    </xf>
    <xf numFmtId="10" fontId="2" fillId="0" borderId="209" xfId="645" applyNumberFormat="1" applyFont="1" applyFill="1" applyBorder="1" applyAlignment="1">
      <alignment horizontal="center" vertical="center"/>
    </xf>
    <xf numFmtId="0" fontId="2" fillId="5" borderId="209" xfId="0" applyFont="1" applyFill="1" applyBorder="1" applyAlignment="1">
      <alignment horizontal="center" vertical="center"/>
    </xf>
    <xf numFmtId="4" fontId="2" fillId="5" borderId="209" xfId="0" applyNumberFormat="1" applyFont="1" applyFill="1" applyBorder="1" applyAlignment="1">
      <alignment vertical="center" wrapText="1"/>
    </xf>
    <xf numFmtId="4" fontId="2" fillId="0" borderId="209" xfId="0" applyNumberFormat="1" applyFont="1" applyFill="1" applyBorder="1" applyAlignment="1">
      <alignment horizontal="center" vertical="center"/>
    </xf>
    <xf numFmtId="10" fontId="2" fillId="0" borderId="209" xfId="645" applyNumberFormat="1" applyFont="1" applyFill="1" applyBorder="1" applyAlignment="1">
      <alignment vertical="center"/>
    </xf>
    <xf numFmtId="4" fontId="2" fillId="0" borderId="210" xfId="0" applyNumberFormat="1" applyFont="1" applyFill="1" applyBorder="1" applyAlignment="1">
      <alignment vertical="center"/>
    </xf>
    <xf numFmtId="0" fontId="2" fillId="0" borderId="209" xfId="0" applyFont="1" applyBorder="1" applyAlignment="1">
      <alignment horizontal="center" vertical="center"/>
    </xf>
    <xf numFmtId="4" fontId="2" fillId="0" borderId="209" xfId="0" applyNumberFormat="1" applyFont="1" applyBorder="1" applyAlignment="1">
      <alignment vertical="center" wrapText="1"/>
    </xf>
    <xf numFmtId="0" fontId="91" fillId="0" borderId="209" xfId="0" applyFont="1" applyBorder="1" applyAlignment="1">
      <alignment horizontal="center" vertical="center" wrapText="1"/>
    </xf>
    <xf numFmtId="10" fontId="2" fillId="0" borderId="209" xfId="639" applyNumberFormat="1" applyFont="1" applyBorder="1" applyAlignment="1">
      <alignment vertical="center"/>
    </xf>
    <xf numFmtId="0" fontId="3" fillId="0" borderId="208" xfId="845" applyFont="1" applyFill="1" applyBorder="1" applyAlignment="1">
      <alignment horizontal="center" vertical="center" wrapText="1"/>
    </xf>
    <xf numFmtId="0" fontId="3" fillId="5" borderId="209" xfId="33" applyFont="1" applyFill="1" applyBorder="1" applyAlignment="1">
      <alignment horizontal="center" vertical="center"/>
    </xf>
    <xf numFmtId="0" fontId="3" fillId="5" borderId="209" xfId="33" applyFont="1" applyFill="1" applyBorder="1" applyAlignment="1">
      <alignment horizontal="center" vertical="center" wrapText="1"/>
    </xf>
    <xf numFmtId="4" fontId="3" fillId="5" borderId="210" xfId="33" applyNumberFormat="1" applyFont="1" applyFill="1" applyBorder="1" applyAlignment="1">
      <alignment horizontal="center" vertical="center" wrapText="1"/>
    </xf>
    <xf numFmtId="0" fontId="4" fillId="0" borderId="208" xfId="33" applyNumberFormat="1" applyFont="1" applyBorder="1" applyAlignment="1">
      <alignment horizontal="center"/>
    </xf>
    <xf numFmtId="2" fontId="2" fillId="5" borderId="209" xfId="33" applyNumberFormat="1" applyFont="1" applyFill="1" applyBorder="1" applyAlignment="1">
      <alignment horizontal="right"/>
    </xf>
    <xf numFmtId="2" fontId="4" fillId="0" borderId="209" xfId="1" applyNumberFormat="1" applyFont="1" applyFill="1" applyBorder="1" applyAlignment="1">
      <alignment horizontal="right" wrapText="1"/>
    </xf>
    <xf numFmtId="167" fontId="4" fillId="0" borderId="210" xfId="1084" applyFont="1" applyFill="1" applyBorder="1" applyAlignment="1">
      <alignment horizontal="left"/>
    </xf>
    <xf numFmtId="169" fontId="2" fillId="5" borderId="209" xfId="33" applyNumberFormat="1" applyFont="1" applyFill="1" applyBorder="1" applyAlignment="1">
      <alignment horizontal="right"/>
    </xf>
    <xf numFmtId="0" fontId="4" fillId="0" borderId="211" xfId="33" applyNumberFormat="1" applyFont="1" applyBorder="1" applyAlignment="1">
      <alignment horizontal="center"/>
    </xf>
    <xf numFmtId="169" fontId="2" fillId="5" borderId="212" xfId="33" applyNumberFormat="1" applyFont="1" applyFill="1" applyBorder="1" applyAlignment="1">
      <alignment horizontal="right"/>
    </xf>
    <xf numFmtId="167" fontId="4" fillId="0" borderId="213" xfId="1084" applyFont="1" applyFill="1" applyBorder="1" applyAlignment="1">
      <alignment horizontal="left"/>
    </xf>
    <xf numFmtId="0" fontId="3" fillId="5" borderId="209" xfId="720" applyFont="1" applyFill="1" applyBorder="1" applyAlignment="1">
      <alignment horizontal="center" vertical="center"/>
    </xf>
    <xf numFmtId="0" fontId="4" fillId="0" borderId="209" xfId="0" applyFont="1" applyFill="1" applyBorder="1" applyAlignment="1">
      <alignment horizontal="center"/>
    </xf>
    <xf numFmtId="0" fontId="3" fillId="7" borderId="0" xfId="640" applyFont="1" applyFill="1" applyAlignment="1">
      <alignment vertical="center"/>
    </xf>
    <xf numFmtId="0" fontId="3" fillId="4" borderId="33" xfId="640" applyFont="1" applyFill="1" applyBorder="1" applyAlignment="1">
      <alignment horizontal="center" vertical="center"/>
    </xf>
    <xf numFmtId="0" fontId="4" fillId="7" borderId="0" xfId="640" applyFont="1" applyFill="1" applyAlignment="1">
      <alignment vertical="center"/>
    </xf>
    <xf numFmtId="0" fontId="3" fillId="13" borderId="209" xfId="0" applyFont="1" applyFill="1" applyBorder="1" applyAlignment="1">
      <alignment horizontal="center" vertical="center"/>
    </xf>
    <xf numFmtId="0" fontId="3" fillId="13" borderId="209" xfId="0" applyFont="1" applyFill="1" applyBorder="1" applyAlignment="1">
      <alignment horizontal="center" vertical="center" wrapText="1"/>
    </xf>
    <xf numFmtId="4" fontId="3" fillId="13" borderId="210" xfId="0" applyNumberFormat="1" applyFont="1" applyFill="1" applyBorder="1" applyAlignment="1">
      <alignment horizontal="center" vertical="center" wrapText="1"/>
    </xf>
    <xf numFmtId="49" fontId="4" fillId="0" borderId="208" xfId="0" applyNumberFormat="1" applyFont="1" applyFill="1" applyBorder="1" applyAlignment="1">
      <alignment horizontal="center"/>
    </xf>
    <xf numFmtId="4" fontId="4" fillId="0" borderId="209" xfId="0" applyNumberFormat="1" applyFont="1" applyFill="1" applyBorder="1" applyAlignment="1">
      <alignment horizontal="center"/>
    </xf>
    <xf numFmtId="2" fontId="2" fillId="13" borderId="209" xfId="0" applyNumberFormat="1" applyFont="1" applyFill="1" applyBorder="1" applyAlignment="1">
      <alignment horizontal="right"/>
    </xf>
    <xf numFmtId="4" fontId="2" fillId="0" borderId="209" xfId="0" applyNumberFormat="1" applyFont="1" applyFill="1" applyBorder="1" applyAlignment="1">
      <alignment horizontal="right"/>
    </xf>
    <xf numFmtId="4" fontId="2" fillId="0" borderId="210" xfId="0" applyNumberFormat="1" applyFont="1" applyFill="1" applyBorder="1" applyAlignment="1">
      <alignment horizontal="right"/>
    </xf>
    <xf numFmtId="169" fontId="2" fillId="13" borderId="209" xfId="0" applyNumberFormat="1" applyFont="1" applyFill="1" applyBorder="1" applyAlignment="1">
      <alignment horizontal="right"/>
    </xf>
    <xf numFmtId="0" fontId="4" fillId="13" borderId="208" xfId="0" applyFont="1" applyFill="1" applyBorder="1" applyAlignment="1">
      <alignment horizontal="center"/>
    </xf>
    <xf numFmtId="2" fontId="4" fillId="13" borderId="209" xfId="0" applyNumberFormat="1" applyFont="1" applyFill="1" applyBorder="1" applyAlignment="1">
      <alignment horizontal="right"/>
    </xf>
    <xf numFmtId="0" fontId="4" fillId="13" borderId="211" xfId="0" applyFont="1" applyFill="1" applyBorder="1" applyAlignment="1">
      <alignment horizontal="center"/>
    </xf>
    <xf numFmtId="2" fontId="4" fillId="13" borderId="212" xfId="0" applyNumberFormat="1" applyFont="1" applyFill="1" applyBorder="1" applyAlignment="1">
      <alignment horizontal="right"/>
    </xf>
    <xf numFmtId="4" fontId="2" fillId="0" borderId="213" xfId="0" applyNumberFormat="1" applyFont="1" applyFill="1" applyBorder="1" applyAlignment="1">
      <alignment horizontal="right"/>
    </xf>
    <xf numFmtId="167" fontId="3" fillId="11" borderId="84" xfId="2180" applyFont="1" applyFill="1" applyBorder="1" applyAlignment="1">
      <alignment horizontal="right" vertical="center"/>
    </xf>
    <xf numFmtId="168" fontId="3" fillId="11" borderId="85" xfId="1108" applyFont="1" applyFill="1" applyBorder="1" applyAlignment="1">
      <alignment horizontal="right" vertical="center"/>
    </xf>
    <xf numFmtId="0" fontId="133" fillId="0" borderId="0" xfId="640" applyFont="1" applyAlignment="1">
      <alignment vertical="center"/>
    </xf>
    <xf numFmtId="14" fontId="4" fillId="0" borderId="208" xfId="0" applyNumberFormat="1" applyFont="1" applyFill="1" applyBorder="1" applyAlignment="1">
      <alignment horizontal="center" vertical="center"/>
    </xf>
    <xf numFmtId="4" fontId="2" fillId="5" borderId="209" xfId="0" applyNumberFormat="1" applyFont="1" applyFill="1" applyBorder="1" applyAlignment="1">
      <alignment horizontal="center" vertical="center"/>
    </xf>
    <xf numFmtId="14" fontId="4" fillId="0" borderId="0" xfId="640" applyNumberFormat="1" applyFont="1" applyAlignment="1">
      <alignment vertical="center"/>
    </xf>
    <xf numFmtId="14" fontId="2" fillId="5" borderId="208" xfId="0" applyNumberFormat="1" applyFont="1" applyFill="1" applyBorder="1" applyAlignment="1">
      <alignment horizontal="center" vertical="center"/>
    </xf>
    <xf numFmtId="10" fontId="2" fillId="0" borderId="210" xfId="645" applyNumberFormat="1" applyFont="1" applyBorder="1" applyAlignment="1">
      <alignment vertical="center"/>
    </xf>
    <xf numFmtId="4" fontId="4" fillId="0" borderId="209" xfId="1" applyNumberFormat="1" applyFont="1" applyFill="1" applyBorder="1" applyAlignment="1">
      <alignment horizontal="center" wrapText="1"/>
    </xf>
    <xf numFmtId="170" fontId="2" fillId="13" borderId="209" xfId="0" applyNumberFormat="1" applyFont="1" applyFill="1" applyBorder="1" applyAlignment="1">
      <alignment horizontal="right"/>
    </xf>
    <xf numFmtId="191" fontId="127" fillId="0" borderId="0" xfId="33" applyNumberFormat="1" applyFont="1" applyFill="1" applyAlignment="1">
      <alignment vertical="center"/>
    </xf>
    <xf numFmtId="0" fontId="3" fillId="0" borderId="208" xfId="0" applyFont="1" applyFill="1" applyBorder="1" applyAlignment="1">
      <alignment horizontal="center" vertical="center"/>
    </xf>
    <xf numFmtId="0" fontId="3" fillId="0" borderId="209" xfId="0" applyFont="1" applyFill="1" applyBorder="1" applyAlignment="1">
      <alignment horizontal="center" vertical="center"/>
    </xf>
    <xf numFmtId="0" fontId="3" fillId="0" borderId="209" xfId="0" applyFont="1" applyFill="1" applyBorder="1" applyAlignment="1">
      <alignment horizontal="center" vertical="center" wrapText="1"/>
    </xf>
    <xf numFmtId="4" fontId="3" fillId="0" borderId="209" xfId="0" applyNumberFormat="1" applyFont="1" applyFill="1" applyBorder="1" applyAlignment="1">
      <alignment horizontal="center" vertical="center"/>
    </xf>
    <xf numFmtId="10" fontId="3" fillId="0" borderId="209" xfId="645" applyNumberFormat="1" applyFont="1" applyFill="1" applyBorder="1" applyAlignment="1">
      <alignment horizontal="center" vertical="center"/>
    </xf>
    <xf numFmtId="4" fontId="3" fillId="0" borderId="210" xfId="0" applyNumberFormat="1" applyFont="1" applyFill="1" applyBorder="1" applyAlignment="1">
      <alignment horizontal="center" vertical="center"/>
    </xf>
    <xf numFmtId="14" fontId="4" fillId="5" borderId="208" xfId="0" applyNumberFormat="1" applyFont="1" applyFill="1" applyBorder="1" applyAlignment="1">
      <alignment horizontal="center" vertical="center"/>
    </xf>
    <xf numFmtId="4" fontId="4" fillId="10" borderId="213" xfId="0" applyNumberFormat="1" applyFont="1" applyFill="1" applyBorder="1" applyAlignment="1">
      <alignment vertical="center" wrapText="1"/>
    </xf>
    <xf numFmtId="14" fontId="2" fillId="82" borderId="208" xfId="0" applyNumberFormat="1" applyFont="1" applyFill="1" applyBorder="1" applyAlignment="1">
      <alignment horizontal="center" vertical="center"/>
    </xf>
    <xf numFmtId="4" fontId="34" fillId="5" borderId="209" xfId="0" applyNumberFormat="1" applyFont="1" applyFill="1" applyBorder="1" applyAlignment="1">
      <alignment vertical="center" wrapText="1"/>
    </xf>
    <xf numFmtId="0" fontId="2" fillId="0" borderId="209" xfId="0" applyFont="1" applyFill="1" applyBorder="1" applyAlignment="1">
      <alignment horizontal="center" vertical="center" wrapText="1"/>
    </xf>
    <xf numFmtId="0" fontId="3" fillId="5" borderId="208" xfId="0" applyFont="1" applyFill="1" applyBorder="1" applyAlignment="1">
      <alignment horizontal="center" vertical="center"/>
    </xf>
    <xf numFmtId="4" fontId="3" fillId="5" borderId="209" xfId="0" applyNumberFormat="1" applyFont="1" applyFill="1" applyBorder="1" applyAlignment="1">
      <alignment horizontal="center" vertical="center"/>
    </xf>
    <xf numFmtId="10" fontId="3" fillId="5" borderId="209" xfId="645" applyNumberFormat="1" applyFont="1" applyFill="1" applyBorder="1" applyAlignment="1">
      <alignment horizontal="center" vertical="center"/>
    </xf>
    <xf numFmtId="4" fontId="3" fillId="5" borderId="210" xfId="0" applyNumberFormat="1" applyFont="1" applyFill="1" applyBorder="1" applyAlignment="1">
      <alignment horizontal="center" vertical="center"/>
    </xf>
    <xf numFmtId="0" fontId="3" fillId="10" borderId="211" xfId="0" applyFont="1" applyFill="1" applyBorder="1" applyAlignment="1">
      <alignment horizontal="center" vertical="center"/>
    </xf>
    <xf numFmtId="0" fontId="3" fillId="10" borderId="213" xfId="0" applyFont="1" applyFill="1" applyBorder="1" applyAlignment="1">
      <alignment horizontal="center" vertical="center"/>
    </xf>
    <xf numFmtId="2" fontId="4" fillId="0" borderId="212" xfId="640" applyNumberFormat="1" applyFont="1" applyBorder="1" applyAlignment="1">
      <alignment horizontal="right"/>
    </xf>
    <xf numFmtId="10" fontId="2" fillId="5" borderId="209" xfId="645" applyNumberFormat="1" applyFont="1" applyFill="1" applyBorder="1" applyAlignment="1">
      <alignment vertical="center"/>
    </xf>
    <xf numFmtId="4" fontId="2" fillId="5" borderId="210" xfId="0" applyNumberFormat="1" applyFont="1" applyFill="1" applyBorder="1" applyAlignment="1">
      <alignment vertical="center"/>
    </xf>
    <xf numFmtId="0" fontId="91" fillId="5" borderId="209" xfId="0" applyFont="1" applyFill="1" applyBorder="1" applyAlignment="1">
      <alignment horizontal="center" vertical="center" wrapText="1"/>
    </xf>
    <xf numFmtId="0" fontId="91" fillId="0" borderId="209" xfId="0" applyFont="1" applyFill="1" applyBorder="1" applyAlignment="1">
      <alignment horizontal="center" vertical="center" wrapText="1"/>
    </xf>
    <xf numFmtId="4" fontId="2" fillId="0" borderId="209" xfId="0" applyNumberFormat="1" applyFont="1" applyBorder="1" applyAlignment="1">
      <alignment horizontal="center" vertical="center"/>
    </xf>
    <xf numFmtId="10" fontId="2" fillId="0" borderId="209" xfId="639" applyNumberFormat="1" applyFont="1" applyFill="1" applyBorder="1" applyAlignment="1">
      <alignment vertical="center" wrapText="1"/>
    </xf>
    <xf numFmtId="14" fontId="2" fillId="0" borderId="208" xfId="0" applyNumberFormat="1" applyFont="1" applyBorder="1" applyAlignment="1">
      <alignment horizontal="center" vertical="center"/>
    </xf>
    <xf numFmtId="10" fontId="2" fillId="0" borderId="209" xfId="639" applyNumberFormat="1" applyFont="1" applyFill="1" applyBorder="1" applyAlignment="1">
      <alignment vertical="center"/>
    </xf>
    <xf numFmtId="0" fontId="4" fillId="0" borderId="0" xfId="640" applyFont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4" fillId="13" borderId="160" xfId="0" applyFont="1" applyFill="1" applyBorder="1" applyAlignment="1">
      <alignment horizontal="center"/>
    </xf>
    <xf numFmtId="0" fontId="5" fillId="0" borderId="0" xfId="1" applyNumberFormat="1" applyFont="1" applyFill="1" applyBorder="1" applyAlignment="1">
      <alignment vertical="center"/>
    </xf>
    <xf numFmtId="168" fontId="28" fillId="5" borderId="0" xfId="642" applyFont="1" applyFill="1" applyBorder="1" applyAlignment="1">
      <alignment horizontal="center" vertical="center"/>
    </xf>
    <xf numFmtId="4" fontId="5" fillId="0" borderId="0" xfId="1" applyNumberFormat="1" applyFont="1" applyFill="1" applyBorder="1" applyAlignment="1">
      <alignment vertical="center"/>
    </xf>
    <xf numFmtId="4" fontId="4" fillId="2" borderId="71" xfId="640" applyNumberFormat="1" applyFont="1" applyFill="1" applyBorder="1" applyAlignment="1">
      <alignment horizontal="center" vertical="center" wrapText="1"/>
    </xf>
    <xf numFmtId="4" fontId="3" fillId="9" borderId="71" xfId="640" applyNumberFormat="1" applyFont="1" applyFill="1" applyBorder="1" applyAlignment="1">
      <alignment vertical="center" wrapText="1"/>
    </xf>
    <xf numFmtId="4" fontId="4" fillId="9" borderId="71" xfId="640" applyNumberFormat="1" applyFont="1" applyFill="1" applyBorder="1" applyAlignment="1">
      <alignment horizontal="center" vertical="center"/>
    </xf>
    <xf numFmtId="4" fontId="4" fillId="9" borderId="71" xfId="2095" applyNumberFormat="1" applyFont="1" applyFill="1" applyBorder="1" applyAlignment="1">
      <alignment vertical="center"/>
    </xf>
    <xf numFmtId="4" fontId="4" fillId="9" borderId="71" xfId="640" applyNumberFormat="1" applyFont="1" applyFill="1" applyBorder="1" applyAlignment="1">
      <alignment vertical="center"/>
    </xf>
    <xf numFmtId="4" fontId="3" fillId="9" borderId="72" xfId="2095" applyNumberFormat="1" applyFont="1" applyFill="1" applyBorder="1" applyAlignment="1">
      <alignment vertical="center"/>
    </xf>
    <xf numFmtId="4" fontId="92" fillId="5" borderId="0" xfId="2092" applyNumberFormat="1" applyFont="1" applyFill="1" applyBorder="1" applyAlignment="1">
      <alignment horizontal="left" vertical="center"/>
    </xf>
    <xf numFmtId="44" fontId="4" fillId="5" borderId="0" xfId="1" applyNumberFormat="1" applyFont="1" applyFill="1" applyAlignment="1">
      <alignment vertical="center"/>
    </xf>
    <xf numFmtId="4" fontId="4" fillId="0" borderId="38" xfId="2092" applyNumberFormat="1" applyFont="1" applyFill="1" applyBorder="1" applyAlignment="1"/>
    <xf numFmtId="0" fontId="4" fillId="0" borderId="208" xfId="1" applyFont="1" applyFill="1" applyBorder="1" applyAlignment="1">
      <alignment horizontal="center" wrapText="1"/>
    </xf>
    <xf numFmtId="0" fontId="4" fillId="0" borderId="209" xfId="0" applyFont="1" applyFill="1" applyBorder="1" applyAlignment="1">
      <alignment horizontal="center" wrapText="1"/>
    </xf>
    <xf numFmtId="4" fontId="4" fillId="0" borderId="209" xfId="1" applyNumberFormat="1" applyFont="1" applyFill="1" applyBorder="1" applyAlignment="1">
      <alignment wrapText="1"/>
    </xf>
    <xf numFmtId="4" fontId="4" fillId="0" borderId="209" xfId="1" applyNumberFormat="1" applyFont="1" applyFill="1" applyBorder="1" applyAlignment="1">
      <alignment horizontal="right" wrapText="1"/>
    </xf>
    <xf numFmtId="4" fontId="4" fillId="2" borderId="7" xfId="640" applyNumberFormat="1" applyFont="1" applyFill="1" applyBorder="1" applyAlignment="1">
      <alignment horizontal="center" vertical="center" wrapText="1"/>
    </xf>
    <xf numFmtId="4" fontId="3" fillId="9" borderId="7" xfId="640" applyNumberFormat="1" applyFont="1" applyFill="1" applyBorder="1" applyAlignment="1">
      <alignment vertical="center" wrapText="1"/>
    </xf>
    <xf numFmtId="4" fontId="4" fillId="9" borderId="7" xfId="640" applyNumberFormat="1" applyFont="1" applyFill="1" applyBorder="1" applyAlignment="1">
      <alignment horizontal="center" vertical="center"/>
    </xf>
    <xf numFmtId="4" fontId="4" fillId="9" borderId="7" xfId="2095" applyNumberFormat="1" applyFont="1" applyFill="1" applyBorder="1" applyAlignment="1">
      <alignment vertical="center"/>
    </xf>
    <xf numFmtId="4" fontId="4" fillId="9" borderId="7" xfId="640" applyNumberFormat="1" applyFont="1" applyFill="1" applyBorder="1" applyAlignment="1">
      <alignment vertical="center"/>
    </xf>
    <xf numFmtId="4" fontId="3" fillId="9" borderId="6" xfId="2095" applyNumberFormat="1" applyFont="1" applyFill="1" applyBorder="1" applyAlignment="1">
      <alignment vertical="center"/>
    </xf>
    <xf numFmtId="4" fontId="3" fillId="43" borderId="0" xfId="988" applyNumberFormat="1" applyFont="1" applyFill="1" applyBorder="1" applyAlignment="1">
      <alignment horizontal="right" wrapText="1"/>
    </xf>
    <xf numFmtId="4" fontId="3" fillId="43" borderId="19" xfId="2095" applyNumberFormat="1" applyFont="1" applyFill="1" applyBorder="1" applyAlignment="1"/>
    <xf numFmtId="0" fontId="4" fillId="13" borderId="209" xfId="0" applyFont="1" applyFill="1" applyBorder="1" applyAlignment="1">
      <alignment horizontal="center" wrapText="1"/>
    </xf>
    <xf numFmtId="0" fontId="4" fillId="13" borderId="209" xfId="640" applyFont="1" applyFill="1" applyBorder="1" applyAlignment="1">
      <alignment horizontal="center" wrapText="1"/>
    </xf>
    <xf numFmtId="0" fontId="4" fillId="0" borderId="151" xfId="1" applyFont="1" applyBorder="1" applyAlignment="1">
      <alignment vertical="center"/>
    </xf>
    <xf numFmtId="0" fontId="3" fillId="43" borderId="16" xfId="988" applyFont="1" applyFill="1" applyBorder="1" applyAlignment="1">
      <alignment wrapText="1"/>
    </xf>
    <xf numFmtId="4" fontId="3" fillId="43" borderId="16" xfId="988" applyNumberFormat="1" applyFont="1" applyFill="1" applyBorder="1" applyAlignment="1">
      <alignment horizontal="right" wrapText="1"/>
    </xf>
    <xf numFmtId="4" fontId="3" fillId="43" borderId="15" xfId="2095" applyNumberFormat="1" applyFont="1" applyFill="1" applyBorder="1" applyAlignment="1"/>
    <xf numFmtId="4" fontId="4" fillId="2" borderId="16" xfId="640" applyNumberFormat="1" applyFont="1" applyFill="1" applyBorder="1" applyAlignment="1">
      <alignment horizontal="center" vertical="center" wrapText="1"/>
    </xf>
    <xf numFmtId="4" fontId="3" fillId="9" borderId="16" xfId="640" applyNumberFormat="1" applyFont="1" applyFill="1" applyBorder="1" applyAlignment="1">
      <alignment vertical="center" wrapText="1"/>
    </xf>
    <xf numFmtId="4" fontId="4" fillId="9" borderId="16" xfId="640" applyNumberFormat="1" applyFont="1" applyFill="1" applyBorder="1" applyAlignment="1">
      <alignment horizontal="center" vertical="center"/>
    </xf>
    <xf numFmtId="4" fontId="4" fillId="9" borderId="16" xfId="2095" applyNumberFormat="1" applyFont="1" applyFill="1" applyBorder="1" applyAlignment="1">
      <alignment vertical="center"/>
    </xf>
    <xf numFmtId="4" fontId="4" fillId="9" borderId="16" xfId="640" applyNumberFormat="1" applyFont="1" applyFill="1" applyBorder="1" applyAlignment="1">
      <alignment vertical="center"/>
    </xf>
    <xf numFmtId="4" fontId="3" fillId="9" borderId="15" xfId="2095" applyNumberFormat="1" applyFont="1" applyFill="1" applyBorder="1" applyAlignment="1">
      <alignment vertical="center"/>
    </xf>
    <xf numFmtId="0" fontId="4" fillId="13" borderId="37" xfId="0" applyFont="1" applyFill="1" applyBorder="1" applyAlignment="1">
      <alignment horizontal="center" wrapText="1"/>
    </xf>
    <xf numFmtId="0" fontId="3" fillId="43" borderId="7" xfId="988" applyFont="1" applyFill="1" applyBorder="1" applyAlignment="1">
      <alignment vertical="center" wrapText="1"/>
    </xf>
    <xf numFmtId="4" fontId="3" fillId="43" borderId="7" xfId="988" applyNumberFormat="1" applyFont="1" applyFill="1" applyBorder="1" applyAlignment="1">
      <alignment horizontal="right" wrapText="1"/>
    </xf>
    <xf numFmtId="4" fontId="3" fillId="43" borderId="6" xfId="2095" applyNumberFormat="1" applyFont="1" applyFill="1" applyBorder="1" applyAlignment="1"/>
    <xf numFmtId="4" fontId="4" fillId="5" borderId="209" xfId="1" applyNumberFormat="1" applyFont="1" applyFill="1" applyBorder="1" applyAlignment="1">
      <alignment wrapText="1"/>
    </xf>
    <xf numFmtId="0" fontId="3" fillId="43" borderId="16" xfId="988" applyFont="1" applyFill="1" applyBorder="1" applyAlignment="1">
      <alignment vertical="center" wrapText="1"/>
    </xf>
    <xf numFmtId="4" fontId="4" fillId="5" borderId="34" xfId="1" applyNumberFormat="1" applyFont="1" applyFill="1" applyBorder="1" applyAlignment="1">
      <alignment wrapText="1"/>
    </xf>
    <xf numFmtId="0" fontId="4" fillId="0" borderId="209" xfId="0" applyNumberFormat="1" applyFont="1" applyFill="1" applyBorder="1" applyAlignment="1">
      <alignment horizontal="center" wrapText="1"/>
    </xf>
    <xf numFmtId="4" fontId="4" fillId="2" borderId="0" xfId="640" applyNumberFormat="1" applyFont="1" applyFill="1" applyBorder="1" applyAlignment="1">
      <alignment horizontal="center" vertical="center" wrapText="1"/>
    </xf>
    <xf numFmtId="4" fontId="3" fillId="9" borderId="0" xfId="640" applyNumberFormat="1" applyFont="1" applyFill="1" applyBorder="1" applyAlignment="1">
      <alignment vertical="center" wrapText="1"/>
    </xf>
    <xf numFmtId="4" fontId="4" fillId="9" borderId="0" xfId="640" applyNumberFormat="1" applyFont="1" applyFill="1" applyBorder="1" applyAlignment="1">
      <alignment horizontal="center" vertical="center"/>
    </xf>
    <xf numFmtId="4" fontId="4" fillId="9" borderId="0" xfId="2095" applyNumberFormat="1" applyFont="1" applyFill="1" applyBorder="1" applyAlignment="1">
      <alignment vertical="center"/>
    </xf>
    <xf numFmtId="4" fontId="4" fillId="9" borderId="0" xfId="640" applyNumberFormat="1" applyFont="1" applyFill="1" applyBorder="1" applyAlignment="1">
      <alignment vertical="center"/>
    </xf>
    <xf numFmtId="4" fontId="3" fillId="9" borderId="19" xfId="2095" applyNumberFormat="1" applyFont="1" applyFill="1" applyBorder="1" applyAlignment="1">
      <alignment vertical="center"/>
    </xf>
    <xf numFmtId="44" fontId="92" fillId="5" borderId="0" xfId="2092" applyNumberFormat="1" applyFont="1" applyFill="1" applyBorder="1" applyAlignment="1">
      <alignment horizontal="left" vertical="center"/>
    </xf>
    <xf numFmtId="2" fontId="4" fillId="0" borderId="209" xfId="0" applyNumberFormat="1" applyFont="1" applyFill="1" applyBorder="1" applyAlignment="1">
      <alignment wrapText="1"/>
    </xf>
    <xf numFmtId="0" fontId="4" fillId="0" borderId="212" xfId="0" applyFont="1" applyFill="1" applyBorder="1" applyAlignment="1">
      <alignment horizontal="center" wrapText="1"/>
    </xf>
    <xf numFmtId="4" fontId="4" fillId="0" borderId="210" xfId="45" applyNumberFormat="1" applyFont="1" applyFill="1" applyBorder="1" applyAlignment="1"/>
    <xf numFmtId="169" fontId="2" fillId="0" borderId="209" xfId="0" applyNumberFormat="1" applyFont="1" applyFill="1" applyBorder="1" applyAlignment="1">
      <alignment horizontal="right"/>
    </xf>
    <xf numFmtId="0" fontId="4" fillId="5" borderId="208" xfId="0" applyNumberFormat="1" applyFont="1" applyFill="1" applyBorder="1" applyAlignment="1">
      <alignment horizontal="center"/>
    </xf>
    <xf numFmtId="0" fontId="4" fillId="0" borderId="209" xfId="640" applyFont="1" applyBorder="1" applyAlignment="1">
      <alignment horizontal="center" vertical="center"/>
    </xf>
    <xf numFmtId="4" fontId="4" fillId="0" borderId="209" xfId="640" applyNumberFormat="1" applyFont="1" applyBorder="1" applyAlignment="1">
      <alignment horizontal="center" vertical="center"/>
    </xf>
    <xf numFmtId="0" fontId="4" fillId="0" borderId="26" xfId="1" applyFont="1" applyFill="1" applyBorder="1" applyAlignment="1">
      <alignment horizontal="center" wrapText="1"/>
    </xf>
    <xf numFmtId="2" fontId="4" fillId="0" borderId="20" xfId="0" applyNumberFormat="1" applyFont="1" applyFill="1" applyBorder="1" applyAlignment="1">
      <alignment wrapText="1"/>
    </xf>
    <xf numFmtId="4" fontId="4" fillId="0" borderId="39" xfId="45" applyNumberFormat="1" applyFont="1" applyFill="1" applyBorder="1" applyAlignment="1"/>
    <xf numFmtId="0" fontId="4" fillId="0" borderId="26" xfId="0" applyFont="1" applyFill="1" applyBorder="1" applyAlignment="1">
      <alignment horizontal="center" vertical="center" wrapText="1"/>
    </xf>
    <xf numFmtId="4" fontId="4" fillId="44" borderId="7" xfId="0" applyNumberFormat="1" applyFont="1" applyFill="1" applyBorder="1" applyAlignment="1">
      <alignment horizontal="center" vertical="center" wrapText="1"/>
    </xf>
    <xf numFmtId="4" fontId="3" fillId="44" borderId="7" xfId="0" applyNumberFormat="1" applyFont="1" applyFill="1" applyBorder="1" applyAlignment="1">
      <alignment vertical="center" wrapText="1"/>
    </xf>
    <xf numFmtId="4" fontId="4" fillId="44" borderId="7" xfId="0" applyNumberFormat="1" applyFont="1" applyFill="1" applyBorder="1" applyAlignment="1">
      <alignment horizontal="center" vertical="center"/>
    </xf>
    <xf numFmtId="4" fontId="4" fillId="44" borderId="7" xfId="2095" applyNumberFormat="1" applyFont="1" applyFill="1" applyBorder="1" applyAlignment="1">
      <alignment vertical="center"/>
    </xf>
    <xf numFmtId="4" fontId="4" fillId="44" borderId="7" xfId="0" applyNumberFormat="1" applyFont="1" applyFill="1" applyBorder="1" applyAlignment="1">
      <alignment vertical="center"/>
    </xf>
    <xf numFmtId="4" fontId="4" fillId="44" borderId="6" xfId="2095" applyNumberFormat="1" applyFont="1" applyFill="1" applyBorder="1" applyAlignment="1">
      <alignment vertical="center"/>
    </xf>
    <xf numFmtId="4" fontId="4" fillId="44" borderId="0" xfId="2095" applyNumberFormat="1" applyFont="1" applyFill="1" applyBorder="1" applyAlignment="1">
      <alignment vertical="center"/>
    </xf>
    <xf numFmtId="4" fontId="4" fillId="44" borderId="19" xfId="2095" applyNumberFormat="1" applyFont="1" applyFill="1" applyBorder="1" applyAlignment="1">
      <alignment vertical="center"/>
    </xf>
    <xf numFmtId="0" fontId="4" fillId="0" borderId="0" xfId="640" applyFont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49" fontId="4" fillId="0" borderId="208" xfId="33" applyNumberFormat="1" applyFont="1" applyBorder="1" applyAlignment="1">
      <alignment horizontal="center"/>
    </xf>
    <xf numFmtId="49" fontId="3" fillId="0" borderId="209" xfId="1" applyNumberFormat="1" applyFont="1" applyFill="1" applyBorder="1" applyAlignment="1">
      <alignment wrapText="1"/>
    </xf>
    <xf numFmtId="0" fontId="4" fillId="0" borderId="209" xfId="33" applyFont="1" applyBorder="1" applyAlignment="1">
      <alignment horizontal="center"/>
    </xf>
    <xf numFmtId="2" fontId="126" fillId="0" borderId="209" xfId="33" applyNumberFormat="1" applyFont="1" applyFill="1" applyBorder="1" applyAlignment="1">
      <alignment horizontal="right"/>
    </xf>
    <xf numFmtId="2" fontId="34" fillId="0" borderId="209" xfId="33" applyNumberFormat="1" applyFont="1" applyFill="1" applyBorder="1" applyAlignment="1">
      <alignment horizontal="right"/>
    </xf>
    <xf numFmtId="167" fontId="4" fillId="0" borderId="210" xfId="637" applyFont="1" applyFill="1" applyBorder="1" applyAlignment="1">
      <alignment horizontal="left"/>
    </xf>
    <xf numFmtId="169" fontId="2" fillId="0" borderId="209" xfId="33" applyNumberFormat="1" applyFont="1" applyFill="1" applyBorder="1" applyAlignment="1">
      <alignment horizontal="right"/>
    </xf>
    <xf numFmtId="169" fontId="2" fillId="0" borderId="212" xfId="33" applyNumberFormat="1" applyFont="1" applyFill="1" applyBorder="1" applyAlignment="1">
      <alignment horizontal="right"/>
    </xf>
    <xf numFmtId="167" fontId="4" fillId="0" borderId="213" xfId="637" applyFont="1" applyFill="1" applyBorder="1" applyAlignment="1">
      <alignment horizontal="left"/>
    </xf>
    <xf numFmtId="49" fontId="3" fillId="10" borderId="34" xfId="0" applyNumberFormat="1" applyFont="1" applyFill="1" applyBorder="1" applyAlignment="1">
      <alignment horizontal="center" vertical="center" wrapText="1"/>
    </xf>
    <xf numFmtId="14" fontId="2" fillId="0" borderId="208" xfId="0" applyNumberFormat="1" applyFont="1" applyFill="1" applyBorder="1" applyAlignment="1">
      <alignment horizontal="center"/>
    </xf>
    <xf numFmtId="0" fontId="4" fillId="0" borderId="209" xfId="646" applyFont="1" applyBorder="1" applyAlignment="1">
      <alignment horizontal="center" vertical="center"/>
    </xf>
    <xf numFmtId="4" fontId="2" fillId="0" borderId="209" xfId="0" applyNumberFormat="1" applyFont="1" applyBorder="1" applyAlignment="1">
      <alignment horizontal="center" vertical="center" wrapText="1"/>
    </xf>
    <xf numFmtId="10" fontId="4" fillId="0" borderId="209" xfId="691" applyNumberFormat="1" applyFont="1" applyBorder="1" applyAlignment="1">
      <alignment vertical="center" wrapText="1"/>
    </xf>
    <xf numFmtId="0" fontId="3" fillId="5" borderId="209" xfId="495" applyFont="1" applyFill="1" applyBorder="1" applyAlignment="1">
      <alignment horizontal="center" vertical="center"/>
    </xf>
    <xf numFmtId="0" fontId="4" fillId="0" borderId="209" xfId="495" applyFont="1" applyFill="1" applyBorder="1" applyAlignment="1">
      <alignment horizontal="center"/>
    </xf>
    <xf numFmtId="0" fontId="4" fillId="0" borderId="212" xfId="495" applyFont="1" applyFill="1" applyBorder="1" applyAlignment="1">
      <alignment horizontal="center"/>
    </xf>
    <xf numFmtId="0" fontId="3" fillId="13" borderId="209" xfId="33" applyFont="1" applyFill="1" applyBorder="1" applyAlignment="1">
      <alignment horizontal="center" vertical="center"/>
    </xf>
    <xf numFmtId="0" fontId="3" fillId="13" borderId="209" xfId="33" applyFont="1" applyFill="1" applyBorder="1" applyAlignment="1">
      <alignment horizontal="center" vertical="center" wrapText="1"/>
    </xf>
    <xf numFmtId="4" fontId="3" fillId="13" borderId="210" xfId="33" applyNumberFormat="1" applyFont="1" applyFill="1" applyBorder="1" applyAlignment="1">
      <alignment horizontal="center" vertical="center" wrapText="1"/>
    </xf>
    <xf numFmtId="2" fontId="126" fillId="13" borderId="209" xfId="33" applyNumberFormat="1" applyFont="1" applyFill="1" applyBorder="1" applyAlignment="1">
      <alignment horizontal="right"/>
    </xf>
    <xf numFmtId="169" fontId="126" fillId="13" borderId="209" xfId="33" applyNumberFormat="1" applyFont="1" applyFill="1" applyBorder="1" applyAlignment="1">
      <alignment horizontal="right"/>
    </xf>
    <xf numFmtId="169" fontId="126" fillId="13" borderId="212" xfId="33" applyNumberFormat="1" applyFont="1" applyFill="1" applyBorder="1" applyAlignment="1">
      <alignment horizontal="right"/>
    </xf>
    <xf numFmtId="0" fontId="18" fillId="0" borderId="208" xfId="845" applyFont="1" applyFill="1" applyBorder="1" applyAlignment="1">
      <alignment horizontal="center" vertical="center" wrapText="1"/>
    </xf>
    <xf numFmtId="0" fontId="18" fillId="13" borderId="209" xfId="33" applyFont="1" applyFill="1" applyBorder="1" applyAlignment="1">
      <alignment horizontal="center" vertical="center"/>
    </xf>
    <xf numFmtId="0" fontId="18" fillId="13" borderId="209" xfId="33" applyFont="1" applyFill="1" applyBorder="1" applyAlignment="1">
      <alignment horizontal="center" vertical="center" wrapText="1"/>
    </xf>
    <xf numFmtId="4" fontId="18" fillId="13" borderId="210" xfId="33" applyNumberFormat="1" applyFont="1" applyFill="1" applyBorder="1" applyAlignment="1">
      <alignment horizontal="center" vertical="center" wrapText="1"/>
    </xf>
    <xf numFmtId="49" fontId="5" fillId="0" borderId="208" xfId="33" applyNumberFormat="1" applyFont="1" applyBorder="1" applyAlignment="1">
      <alignment horizontal="center"/>
    </xf>
    <xf numFmtId="168" fontId="1" fillId="0" borderId="209" xfId="33" applyNumberFormat="1" applyBorder="1" applyAlignment="1">
      <alignment horizontal="left" wrapText="1"/>
    </xf>
    <xf numFmtId="0" fontId="5" fillId="0" borderId="209" xfId="33" applyFont="1" applyBorder="1" applyAlignment="1">
      <alignment horizontal="center"/>
    </xf>
    <xf numFmtId="2" fontId="1" fillId="13" borderId="209" xfId="33" applyNumberFormat="1" applyFill="1" applyBorder="1" applyAlignment="1">
      <alignment horizontal="right"/>
    </xf>
    <xf numFmtId="2" fontId="36" fillId="0" borderId="209" xfId="33" applyNumberFormat="1" applyFont="1" applyFill="1" applyBorder="1" applyAlignment="1">
      <alignment horizontal="right"/>
    </xf>
    <xf numFmtId="167" fontId="5" fillId="0" borderId="210" xfId="637" applyFont="1" applyFill="1" applyBorder="1" applyAlignment="1">
      <alignment horizontal="left"/>
    </xf>
    <xf numFmtId="0" fontId="1" fillId="0" borderId="209" xfId="33" applyBorder="1" applyAlignment="1">
      <alignment horizontal="left" wrapText="1"/>
    </xf>
    <xf numFmtId="169" fontId="1" fillId="13" borderId="209" xfId="33" applyNumberFormat="1" applyFill="1" applyBorder="1" applyAlignment="1">
      <alignment horizontal="right"/>
    </xf>
    <xf numFmtId="49" fontId="5" fillId="0" borderId="211" xfId="33" applyNumberFormat="1" applyFont="1" applyBorder="1" applyAlignment="1">
      <alignment horizontal="center"/>
    </xf>
    <xf numFmtId="0" fontId="132" fillId="0" borderId="212" xfId="640" applyFont="1" applyBorder="1"/>
    <xf numFmtId="0" fontId="5" fillId="0" borderId="212" xfId="33" applyFont="1" applyFill="1" applyBorder="1" applyAlignment="1">
      <alignment horizontal="center"/>
    </xf>
    <xf numFmtId="2" fontId="1" fillId="13" borderId="212" xfId="33" applyNumberFormat="1" applyFill="1" applyBorder="1" applyAlignment="1">
      <alignment horizontal="right"/>
    </xf>
    <xf numFmtId="167" fontId="5" fillId="0" borderId="213" xfId="637" applyFont="1" applyFill="1" applyBorder="1" applyAlignment="1">
      <alignment horizontal="left"/>
    </xf>
    <xf numFmtId="169" fontId="2" fillId="13" borderId="209" xfId="33" applyNumberFormat="1" applyFont="1" applyFill="1" applyBorder="1" applyAlignment="1">
      <alignment horizontal="right"/>
    </xf>
    <xf numFmtId="169" fontId="2" fillId="13" borderId="212" xfId="33" applyNumberFormat="1" applyFont="1" applyFill="1" applyBorder="1" applyAlignment="1">
      <alignment horizontal="right"/>
    </xf>
    <xf numFmtId="0" fontId="4" fillId="0" borderId="209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wrapText="1"/>
    </xf>
    <xf numFmtId="0" fontId="4" fillId="0" borderId="20" xfId="0" applyFont="1" applyFill="1" applyBorder="1" applyAlignment="1">
      <alignment horizontal="center" vertical="center" wrapText="1"/>
    </xf>
    <xf numFmtId="4" fontId="4" fillId="0" borderId="209" xfId="46" applyNumberFormat="1" applyFont="1" applyFill="1" applyBorder="1" applyAlignment="1"/>
    <xf numFmtId="0" fontId="3" fillId="5" borderId="209" xfId="640" applyFont="1" applyFill="1" applyBorder="1" applyAlignment="1">
      <alignment horizontal="center" vertical="center"/>
    </xf>
    <xf numFmtId="0" fontId="3" fillId="5" borderId="209" xfId="640" applyFont="1" applyFill="1" applyBorder="1" applyAlignment="1">
      <alignment horizontal="center" vertical="center" wrapText="1"/>
    </xf>
    <xf numFmtId="4" fontId="3" fillId="5" borderId="210" xfId="640" applyNumberFormat="1" applyFont="1" applyFill="1" applyBorder="1" applyAlignment="1">
      <alignment horizontal="center" vertical="center" wrapText="1"/>
    </xf>
    <xf numFmtId="0" fontId="4" fillId="0" borderId="208" xfId="640" applyNumberFormat="1" applyFont="1" applyFill="1" applyBorder="1" applyAlignment="1">
      <alignment horizontal="center"/>
    </xf>
    <xf numFmtId="2" fontId="4" fillId="0" borderId="209" xfId="640" applyNumberFormat="1" applyFont="1" applyFill="1" applyBorder="1" applyAlignment="1">
      <alignment horizontal="right"/>
    </xf>
    <xf numFmtId="4" fontId="4" fillId="0" borderId="210" xfId="640" applyNumberFormat="1" applyFont="1" applyFill="1" applyBorder="1" applyAlignment="1">
      <alignment horizontal="right"/>
    </xf>
    <xf numFmtId="0" fontId="4" fillId="0" borderId="208" xfId="640" applyNumberFormat="1" applyFont="1" applyBorder="1" applyAlignment="1">
      <alignment horizontal="center"/>
    </xf>
    <xf numFmtId="2" fontId="4" fillId="0" borderId="209" xfId="640" applyNumberFormat="1" applyFont="1" applyBorder="1" applyAlignment="1">
      <alignment horizontal="right"/>
    </xf>
    <xf numFmtId="4" fontId="4" fillId="0" borderId="210" xfId="640" applyNumberFormat="1" applyFont="1" applyBorder="1" applyAlignment="1">
      <alignment horizontal="right"/>
    </xf>
    <xf numFmtId="4" fontId="4" fillId="0" borderId="213" xfId="640" applyNumberFormat="1" applyFont="1" applyBorder="1" applyAlignment="1">
      <alignment horizontal="right"/>
    </xf>
    <xf numFmtId="14" fontId="34" fillId="0" borderId="208" xfId="0" applyNumberFormat="1" applyFont="1" applyBorder="1" applyAlignment="1">
      <alignment horizontal="center" vertical="center"/>
    </xf>
    <xf numFmtId="0" fontId="34" fillId="0" borderId="209" xfId="0" applyFont="1" applyBorder="1" applyAlignment="1">
      <alignment horizontal="center" vertical="center"/>
    </xf>
    <xf numFmtId="4" fontId="34" fillId="0" borderId="209" xfId="0" applyNumberFormat="1" applyFont="1" applyBorder="1" applyAlignment="1">
      <alignment vertical="center" wrapText="1"/>
    </xf>
    <xf numFmtId="10" fontId="34" fillId="0" borderId="209" xfId="645" applyNumberFormat="1" applyFont="1" applyBorder="1" applyAlignment="1">
      <alignment vertical="center"/>
    </xf>
    <xf numFmtId="4" fontId="34" fillId="0" borderId="210" xfId="0" applyNumberFormat="1" applyFont="1" applyBorder="1" applyAlignment="1">
      <alignment vertical="center"/>
    </xf>
    <xf numFmtId="4" fontId="34" fillId="0" borderId="209" xfId="0" applyNumberFormat="1" applyFont="1" applyBorder="1" applyAlignment="1">
      <alignment horizontal="right" vertical="center" wrapText="1"/>
    </xf>
    <xf numFmtId="49" fontId="4" fillId="0" borderId="208" xfId="640" applyNumberFormat="1" applyFont="1" applyFill="1" applyBorder="1" applyAlignment="1">
      <alignment horizontal="center"/>
    </xf>
    <xf numFmtId="0" fontId="4" fillId="0" borderId="209" xfId="635" applyFont="1" applyFill="1" applyBorder="1" applyAlignment="1">
      <alignment horizontal="left" wrapText="1"/>
    </xf>
    <xf numFmtId="4" fontId="4" fillId="0" borderId="209" xfId="640" applyNumberFormat="1" applyFont="1" applyBorder="1" applyAlignment="1">
      <alignment horizontal="center"/>
    </xf>
    <xf numFmtId="167" fontId="2" fillId="0" borderId="209" xfId="3120" applyFont="1" applyFill="1" applyBorder="1" applyAlignment="1">
      <alignment horizontal="center"/>
    </xf>
    <xf numFmtId="170" fontId="4" fillId="0" borderId="209" xfId="640" applyNumberFormat="1" applyFont="1" applyBorder="1" applyAlignment="1">
      <alignment horizontal="right"/>
    </xf>
    <xf numFmtId="170" fontId="4" fillId="0" borderId="212" xfId="640" applyNumberFormat="1" applyFont="1" applyBorder="1" applyAlignment="1">
      <alignment horizontal="right"/>
    </xf>
    <xf numFmtId="0" fontId="4" fillId="10" borderId="34" xfId="409" applyFont="1" applyFill="1" applyBorder="1" applyAlignment="1" applyProtection="1">
      <alignment horizontal="center" vertical="center" wrapText="1"/>
    </xf>
    <xf numFmtId="4" fontId="3" fillId="10" borderId="213" xfId="0" applyNumberFormat="1" applyFont="1" applyFill="1" applyBorder="1" applyAlignment="1">
      <alignment vertical="center" wrapText="1"/>
    </xf>
    <xf numFmtId="4" fontId="3" fillId="5" borderId="0" xfId="1" applyNumberFormat="1" applyFont="1" applyFill="1" applyBorder="1" applyAlignment="1">
      <alignment horizontal="center" vertical="center" wrapText="1"/>
    </xf>
    <xf numFmtId="4" fontId="7" fillId="0" borderId="0" xfId="431" applyNumberFormat="1" applyFont="1" applyFill="1" applyAlignment="1">
      <alignment vertical="center"/>
    </xf>
    <xf numFmtId="10" fontId="7" fillId="0" borderId="0" xfId="431" applyNumberFormat="1" applyFont="1" applyFill="1" applyBorder="1" applyAlignment="1">
      <alignment vertical="center"/>
    </xf>
    <xf numFmtId="170" fontId="4" fillId="0" borderId="209" xfId="0" applyNumberFormat="1" applyFont="1" applyFill="1" applyBorder="1" applyAlignment="1">
      <alignment horizontal="right"/>
    </xf>
    <xf numFmtId="4" fontId="4" fillId="0" borderId="210" xfId="0" applyNumberFormat="1" applyFont="1" applyFill="1" applyBorder="1" applyAlignment="1">
      <alignment horizontal="right"/>
    </xf>
    <xf numFmtId="170" fontId="4" fillId="0" borderId="212" xfId="0" applyNumberFormat="1" applyFont="1" applyFill="1" applyBorder="1" applyAlignment="1">
      <alignment horizontal="right"/>
    </xf>
    <xf numFmtId="4" fontId="4" fillId="0" borderId="213" xfId="0" applyNumberFormat="1" applyFont="1" applyFill="1" applyBorder="1" applyAlignment="1">
      <alignment horizontal="right"/>
    </xf>
    <xf numFmtId="0" fontId="4" fillId="2" borderId="32" xfId="640" applyFont="1" applyFill="1" applyBorder="1" applyAlignment="1">
      <alignment horizontal="center" vertical="center"/>
    </xf>
    <xf numFmtId="0" fontId="3" fillId="2" borderId="34" xfId="640" applyFont="1" applyFill="1" applyBorder="1" applyAlignment="1">
      <alignment horizontal="center" vertical="center"/>
    </xf>
    <xf numFmtId="0" fontId="4" fillId="2" borderId="34" xfId="640" applyFont="1" applyFill="1" applyBorder="1" applyAlignment="1">
      <alignment vertical="center" wrapText="1"/>
    </xf>
    <xf numFmtId="0" fontId="4" fillId="0" borderId="208" xfId="640" applyFont="1" applyBorder="1" applyAlignment="1">
      <alignment horizontal="center" vertical="center"/>
    </xf>
    <xf numFmtId="202" fontId="4" fillId="0" borderId="210" xfId="640" applyNumberFormat="1" applyFont="1" applyBorder="1" applyAlignment="1">
      <alignment horizontal="center" vertical="center"/>
    </xf>
    <xf numFmtId="0" fontId="4" fillId="0" borderId="160" xfId="640" applyFont="1" applyBorder="1" applyAlignment="1">
      <alignment horizontal="center" vertical="center"/>
    </xf>
    <xf numFmtId="4" fontId="4" fillId="0" borderId="212" xfId="640" applyNumberFormat="1" applyFont="1" applyBorder="1" applyAlignment="1">
      <alignment horizontal="center" vertical="center"/>
    </xf>
    <xf numFmtId="0" fontId="4" fillId="0" borderId="212" xfId="640" applyFont="1" applyBorder="1" applyAlignment="1">
      <alignment horizontal="center" vertical="center"/>
    </xf>
    <xf numFmtId="202" fontId="4" fillId="0" borderId="213" xfId="640" applyNumberFormat="1" applyFont="1" applyBorder="1" applyAlignment="1">
      <alignment horizontal="center" vertical="center"/>
    </xf>
    <xf numFmtId="2" fontId="2" fillId="5" borderId="209" xfId="0" applyNumberFormat="1" applyFont="1" applyFill="1" applyBorder="1" applyAlignment="1">
      <alignment horizontal="right"/>
    </xf>
    <xf numFmtId="2" fontId="2" fillId="5" borderId="212" xfId="0" applyNumberFormat="1" applyFont="1" applyFill="1" applyBorder="1" applyAlignment="1">
      <alignment horizontal="right"/>
    </xf>
    <xf numFmtId="167" fontId="3" fillId="11" borderId="18" xfId="641" applyFont="1" applyFill="1" applyBorder="1" applyAlignment="1">
      <alignment horizontal="right" vertical="center"/>
    </xf>
    <xf numFmtId="168" fontId="3" fillId="11" borderId="19" xfId="642" applyFont="1" applyFill="1" applyBorder="1" applyAlignment="1">
      <alignment horizontal="right" vertical="center"/>
    </xf>
    <xf numFmtId="49" fontId="4" fillId="0" borderId="14" xfId="0" applyNumberFormat="1" applyFont="1" applyBorder="1" applyAlignment="1">
      <alignment vertical="top"/>
    </xf>
    <xf numFmtId="49" fontId="2" fillId="0" borderId="16" xfId="0" applyNumberFormat="1" applyFont="1" applyBorder="1" applyAlignment="1"/>
    <xf numFmtId="49" fontId="2" fillId="0" borderId="15" xfId="0" applyNumberFormat="1" applyFont="1" applyBorder="1" applyAlignment="1"/>
    <xf numFmtId="10" fontId="3" fillId="0" borderId="209" xfId="36" applyNumberFormat="1" applyFont="1" applyBorder="1" applyAlignment="1">
      <alignment horizontal="center" vertical="center"/>
    </xf>
    <xf numFmtId="10" fontId="3" fillId="10" borderId="212" xfId="36" applyNumberFormat="1" applyFont="1" applyFill="1" applyBorder="1" applyAlignment="1">
      <alignment vertical="center"/>
    </xf>
    <xf numFmtId="0" fontId="3" fillId="0" borderId="208" xfId="23" applyFont="1" applyFill="1" applyBorder="1" applyAlignment="1">
      <alignment horizontal="center" vertical="center" wrapText="1"/>
    </xf>
    <xf numFmtId="0" fontId="2" fillId="0" borderId="208" xfId="641" applyNumberFormat="1" applyFont="1" applyFill="1" applyBorder="1" applyAlignment="1" applyProtection="1">
      <alignment horizontal="center"/>
    </xf>
    <xf numFmtId="2" fontId="2" fillId="0" borderId="209" xfId="0" applyNumberFormat="1" applyFont="1" applyFill="1" applyBorder="1" applyAlignment="1">
      <alignment horizontal="right"/>
    </xf>
    <xf numFmtId="170" fontId="2" fillId="0" borderId="209" xfId="0" applyNumberFormat="1" applyFont="1" applyFill="1" applyBorder="1" applyAlignment="1">
      <alignment horizontal="right"/>
    </xf>
    <xf numFmtId="49" fontId="4" fillId="5" borderId="209" xfId="32" applyNumberFormat="1" applyFont="1" applyFill="1" applyBorder="1" applyAlignment="1">
      <alignment horizontal="left" vertical="center" wrapText="1"/>
    </xf>
    <xf numFmtId="0" fontId="4" fillId="5" borderId="208" xfId="0" applyFont="1" applyFill="1" applyBorder="1" applyAlignment="1">
      <alignment horizontal="center"/>
    </xf>
    <xf numFmtId="2" fontId="4" fillId="5" borderId="209" xfId="0" applyNumberFormat="1" applyFont="1" applyFill="1" applyBorder="1" applyAlignment="1">
      <alignment horizontal="right"/>
    </xf>
    <xf numFmtId="2" fontId="2" fillId="0" borderId="212" xfId="0" applyNumberFormat="1" applyFont="1" applyFill="1" applyBorder="1" applyAlignment="1">
      <alignment horizontal="right"/>
    </xf>
    <xf numFmtId="170" fontId="2" fillId="5" borderId="209" xfId="0" applyNumberFormat="1" applyFont="1" applyFill="1" applyBorder="1" applyAlignment="1">
      <alignment horizontal="right"/>
    </xf>
    <xf numFmtId="169" fontId="2" fillId="5" borderId="209" xfId="0" applyNumberFormat="1" applyFont="1" applyFill="1" applyBorder="1" applyAlignment="1">
      <alignment horizontal="right"/>
    </xf>
    <xf numFmtId="169" fontId="2" fillId="5" borderId="212" xfId="0" applyNumberFormat="1" applyFont="1" applyFill="1" applyBorder="1" applyAlignment="1">
      <alignment horizontal="right"/>
    </xf>
    <xf numFmtId="4" fontId="2" fillId="0" borderId="210" xfId="0" applyNumberFormat="1" applyFont="1" applyFill="1" applyBorder="1" applyAlignment="1">
      <alignment horizontal="left" vertical="center"/>
    </xf>
    <xf numFmtId="0" fontId="4" fillId="0" borderId="208" xfId="676" applyNumberFormat="1" applyFont="1" applyFill="1" applyBorder="1" applyAlignment="1">
      <alignment horizontal="center" vertical="center"/>
    </xf>
    <xf numFmtId="2" fontId="4" fillId="0" borderId="209" xfId="676" applyNumberFormat="1" applyFont="1" applyFill="1" applyBorder="1" applyAlignment="1">
      <alignment horizontal="right"/>
    </xf>
    <xf numFmtId="2" fontId="4" fillId="0" borderId="212" xfId="676" applyNumberFormat="1" applyFont="1" applyFill="1" applyBorder="1" applyAlignment="1">
      <alignment horizontal="right" vertical="center"/>
    </xf>
    <xf numFmtId="170" fontId="4" fillId="0" borderId="209" xfId="676" applyNumberFormat="1" applyFont="1" applyFill="1" applyBorder="1" applyAlignment="1">
      <alignment horizontal="right"/>
    </xf>
    <xf numFmtId="169" fontId="4" fillId="0" borderId="209" xfId="676" applyNumberFormat="1" applyFont="1" applyFill="1" applyBorder="1" applyAlignment="1">
      <alignment horizontal="right"/>
    </xf>
    <xf numFmtId="169" fontId="4" fillId="0" borderId="212" xfId="676" applyNumberFormat="1" applyFont="1" applyFill="1" applyBorder="1" applyAlignment="1">
      <alignment horizontal="right" vertical="center"/>
    </xf>
    <xf numFmtId="0" fontId="4" fillId="0" borderId="208" xfId="640" applyNumberFormat="1" applyFont="1" applyFill="1" applyBorder="1" applyAlignment="1">
      <alignment horizontal="center" vertical="center"/>
    </xf>
    <xf numFmtId="2" fontId="4" fillId="5" borderId="209" xfId="640" applyNumberFormat="1" applyFont="1" applyFill="1" applyBorder="1" applyAlignment="1">
      <alignment horizontal="right"/>
    </xf>
    <xf numFmtId="169" fontId="4" fillId="0" borderId="209" xfId="640" applyNumberFormat="1" applyFont="1" applyFill="1" applyBorder="1" applyAlignment="1">
      <alignment horizontal="right"/>
    </xf>
    <xf numFmtId="169" fontId="4" fillId="0" borderId="209" xfId="640" applyNumberFormat="1" applyFont="1" applyBorder="1" applyAlignment="1">
      <alignment horizontal="right"/>
    </xf>
    <xf numFmtId="0" fontId="4" fillId="0" borderId="209" xfId="640" applyNumberFormat="1" applyFont="1" applyBorder="1" applyAlignment="1">
      <alignment horizontal="right"/>
    </xf>
    <xf numFmtId="0" fontId="4" fillId="0" borderId="209" xfId="1" applyFont="1" applyFill="1" applyBorder="1" applyAlignment="1">
      <alignment vertical="center" wrapText="1"/>
    </xf>
    <xf numFmtId="169" fontId="4" fillId="0" borderId="212" xfId="640" applyNumberFormat="1" applyFont="1" applyBorder="1" applyAlignment="1">
      <alignment horizontal="right"/>
    </xf>
    <xf numFmtId="164" fontId="7" fillId="0" borderId="0" xfId="431" applyNumberFormat="1" applyFont="1" applyFill="1" applyAlignment="1">
      <alignment vertical="center"/>
    </xf>
    <xf numFmtId="0" fontId="4" fillId="5" borderId="0" xfId="23" applyFont="1" applyFill="1" applyBorder="1" applyAlignment="1">
      <alignment horizontal="center" vertical="center" wrapText="1"/>
    </xf>
    <xf numFmtId="1" fontId="4" fillId="5" borderId="0" xfId="23" applyNumberFormat="1" applyFont="1" applyFill="1" applyBorder="1" applyAlignment="1">
      <alignment vertical="center" wrapText="1"/>
    </xf>
    <xf numFmtId="4" fontId="4" fillId="5" borderId="0" xfId="23" applyNumberFormat="1" applyFont="1" applyFill="1" applyBorder="1" applyAlignment="1">
      <alignment horizontal="right" vertical="center" wrapText="1"/>
    </xf>
    <xf numFmtId="4" fontId="3" fillId="7" borderId="19" xfId="2095" applyNumberFormat="1" applyFont="1" applyFill="1" applyBorder="1" applyAlignment="1"/>
    <xf numFmtId="2" fontId="4" fillId="0" borderId="209" xfId="0" applyNumberFormat="1" applyFont="1" applyFill="1" applyBorder="1" applyAlignment="1">
      <alignment horizontal="right"/>
    </xf>
    <xf numFmtId="0" fontId="4" fillId="0" borderId="211" xfId="0" applyNumberFormat="1" applyFont="1" applyFill="1" applyBorder="1" applyAlignment="1">
      <alignment horizontal="center"/>
    </xf>
    <xf numFmtId="2" fontId="4" fillId="0" borderId="212" xfId="0" applyNumberFormat="1" applyFont="1" applyFill="1" applyBorder="1" applyAlignment="1">
      <alignment horizontal="right"/>
    </xf>
    <xf numFmtId="0" fontId="4" fillId="0" borderId="209" xfId="676" applyNumberFormat="1" applyFont="1" applyFill="1" applyBorder="1" applyAlignment="1">
      <alignment horizontal="right"/>
    </xf>
    <xf numFmtId="0" fontId="4" fillId="0" borderId="211" xfId="676" applyNumberFormat="1" applyFont="1" applyFill="1" applyBorder="1" applyAlignment="1">
      <alignment horizontal="center" vertical="center"/>
    </xf>
    <xf numFmtId="0" fontId="4" fillId="0" borderId="212" xfId="676" applyNumberFormat="1" applyFont="1" applyFill="1" applyBorder="1" applyAlignment="1">
      <alignment horizontal="right" vertical="center"/>
    </xf>
    <xf numFmtId="170" fontId="4" fillId="0" borderId="209" xfId="676" applyNumberFormat="1" applyFont="1" applyFill="1" applyBorder="1" applyAlignment="1">
      <alignment horizontal="right" vertical="center"/>
    </xf>
    <xf numFmtId="170" fontId="4" fillId="0" borderId="212" xfId="676" applyNumberFormat="1" applyFont="1" applyFill="1" applyBorder="1" applyAlignment="1">
      <alignment horizontal="right" vertical="center"/>
    </xf>
    <xf numFmtId="0" fontId="4" fillId="87" borderId="0" xfId="1" applyFont="1" applyFill="1" applyAlignment="1">
      <alignment vertical="center"/>
    </xf>
    <xf numFmtId="0" fontId="92" fillId="87" borderId="0" xfId="1" applyFont="1" applyFill="1" applyAlignment="1">
      <alignment horizontal="right" vertical="center" wrapText="1"/>
    </xf>
    <xf numFmtId="0" fontId="4" fillId="87" borderId="159" xfId="1" applyFont="1" applyFill="1" applyBorder="1" applyAlignment="1">
      <alignment horizontal="center" wrapText="1"/>
    </xf>
    <xf numFmtId="0" fontId="4" fillId="87" borderId="157" xfId="1" applyFont="1" applyFill="1" applyBorder="1" applyAlignment="1">
      <alignment horizontal="center" wrapText="1"/>
    </xf>
    <xf numFmtId="0" fontId="4" fillId="87" borderId="157" xfId="1" applyFont="1" applyFill="1" applyBorder="1" applyAlignment="1">
      <alignment wrapText="1"/>
    </xf>
    <xf numFmtId="4" fontId="4" fillId="87" borderId="157" xfId="1" applyNumberFormat="1" applyFont="1" applyFill="1" applyBorder="1" applyAlignment="1">
      <alignment wrapText="1"/>
    </xf>
    <xf numFmtId="4" fontId="4" fillId="87" borderId="157" xfId="1" applyNumberFormat="1" applyFont="1" applyFill="1" applyBorder="1" applyAlignment="1">
      <alignment horizontal="right" wrapText="1"/>
    </xf>
    <xf numFmtId="4" fontId="4" fillId="87" borderId="158" xfId="45" applyNumberFormat="1" applyFont="1" applyFill="1" applyBorder="1" applyAlignment="1"/>
    <xf numFmtId="4" fontId="92" fillId="87" borderId="0" xfId="45" applyNumberFormat="1" applyFont="1" applyFill="1" applyBorder="1" applyAlignment="1">
      <alignment horizontal="left" vertical="center"/>
    </xf>
    <xf numFmtId="0" fontId="3" fillId="87" borderId="1" xfId="1" applyFont="1" applyFill="1" applyBorder="1" applyAlignment="1">
      <alignment vertical="center"/>
    </xf>
    <xf numFmtId="0" fontId="4" fillId="87" borderId="0" xfId="1" applyFont="1" applyFill="1" applyBorder="1" applyAlignment="1">
      <alignment vertical="center"/>
    </xf>
    <xf numFmtId="2" fontId="4" fillId="87" borderId="0" xfId="1" applyNumberFormat="1" applyFont="1" applyFill="1" applyBorder="1" applyAlignment="1">
      <alignment vertical="center"/>
    </xf>
    <xf numFmtId="0" fontId="4" fillId="87" borderId="157" xfId="0" applyFont="1" applyFill="1" applyBorder="1" applyAlignment="1">
      <alignment horizontal="center" wrapText="1"/>
    </xf>
    <xf numFmtId="0" fontId="4" fillId="87" borderId="34" xfId="1" applyFont="1" applyFill="1" applyBorder="1" applyAlignment="1">
      <alignment horizontal="center" wrapText="1"/>
    </xf>
    <xf numFmtId="0" fontId="4" fillId="87" borderId="34" xfId="0" applyFont="1" applyFill="1" applyBorder="1" applyAlignment="1">
      <alignment horizontal="center" wrapText="1"/>
    </xf>
    <xf numFmtId="0" fontId="92" fillId="0" borderId="0" xfId="1" applyFont="1" applyFill="1" applyAlignment="1">
      <alignment horizontal="right" vertical="center" wrapText="1"/>
    </xf>
    <xf numFmtId="0" fontId="3" fillId="0" borderId="1" xfId="1" applyFont="1" applyFill="1" applyBorder="1" applyAlignment="1">
      <alignment vertical="center"/>
    </xf>
    <xf numFmtId="4" fontId="4" fillId="0" borderId="20" xfId="1" applyNumberFormat="1" applyFont="1" applyFill="1" applyBorder="1" applyAlignment="1">
      <alignment wrapText="1"/>
    </xf>
    <xf numFmtId="4" fontId="92" fillId="0" borderId="0" xfId="2092" applyNumberFormat="1" applyFont="1" applyFill="1" applyBorder="1" applyAlignment="1">
      <alignment horizontal="left" vertical="center"/>
    </xf>
    <xf numFmtId="4" fontId="4" fillId="0" borderId="212" xfId="1" applyNumberFormat="1" applyFont="1" applyFill="1" applyBorder="1" applyAlignment="1">
      <alignment wrapText="1"/>
    </xf>
    <xf numFmtId="4" fontId="92" fillId="0" borderId="1" xfId="2092" applyNumberFormat="1" applyFont="1" applyFill="1" applyBorder="1" applyAlignment="1">
      <alignment horizontal="left" vertical="center"/>
    </xf>
    <xf numFmtId="4" fontId="4" fillId="0" borderId="80" xfId="1" applyNumberFormat="1" applyFont="1" applyFill="1" applyBorder="1" applyAlignment="1">
      <alignment wrapText="1"/>
    </xf>
    <xf numFmtId="0" fontId="4" fillId="0" borderId="34" xfId="0" applyNumberFormat="1" applyFont="1" applyFill="1" applyBorder="1" applyAlignment="1">
      <alignment horizontal="center" wrapText="1"/>
    </xf>
    <xf numFmtId="4" fontId="4" fillId="0" borderId="209" xfId="0" applyNumberFormat="1" applyFont="1" applyFill="1" applyBorder="1" applyAlignment="1">
      <alignment wrapText="1"/>
    </xf>
    <xf numFmtId="0" fontId="4" fillId="0" borderId="209" xfId="640" applyFont="1" applyFill="1" applyBorder="1" applyAlignment="1">
      <alignment horizontal="center" wrapText="1"/>
    </xf>
    <xf numFmtId="4" fontId="4" fillId="0" borderId="34" xfId="0" applyNumberFormat="1" applyFont="1" applyFill="1" applyBorder="1" applyAlignment="1">
      <alignment wrapText="1"/>
    </xf>
    <xf numFmtId="0" fontId="2" fillId="0" borderId="209" xfId="0" applyFont="1" applyFill="1" applyBorder="1" applyAlignment="1">
      <alignment horizontal="center" wrapText="1"/>
    </xf>
    <xf numFmtId="0" fontId="2" fillId="0" borderId="212" xfId="0" applyFont="1" applyFill="1" applyBorder="1" applyAlignment="1">
      <alignment horizontal="center" wrapText="1"/>
    </xf>
    <xf numFmtId="4" fontId="4" fillId="0" borderId="212" xfId="0" applyNumberFormat="1" applyFont="1" applyFill="1" applyBorder="1" applyAlignment="1">
      <alignment wrapText="1"/>
    </xf>
    <xf numFmtId="0" fontId="4" fillId="0" borderId="37" xfId="0" applyFont="1" applyFill="1" applyBorder="1" applyAlignment="1">
      <alignment horizontal="center" wrapText="1"/>
    </xf>
    <xf numFmtId="0" fontId="4" fillId="87" borderId="11" xfId="0" applyFont="1" applyFill="1" applyBorder="1" applyAlignment="1">
      <alignment horizontal="center" wrapText="1"/>
    </xf>
    <xf numFmtId="0" fontId="4" fillId="87" borderId="181" xfId="0" applyFont="1" applyFill="1" applyBorder="1" applyAlignment="1">
      <alignment horizontal="center" vertical="center" wrapText="1"/>
    </xf>
    <xf numFmtId="0" fontId="4" fillId="87" borderId="181" xfId="1" applyFont="1" applyFill="1" applyBorder="1" applyAlignment="1">
      <alignment wrapText="1"/>
    </xf>
    <xf numFmtId="0" fontId="4" fillId="87" borderId="181" xfId="1" applyFont="1" applyFill="1" applyBorder="1" applyAlignment="1">
      <alignment horizontal="center" wrapText="1"/>
    </xf>
    <xf numFmtId="2" fontId="4" fillId="87" borderId="181" xfId="0" applyNumberFormat="1" applyFont="1" applyFill="1" applyBorder="1" applyAlignment="1">
      <alignment wrapText="1"/>
    </xf>
    <xf numFmtId="4" fontId="4" fillId="87" borderId="181" xfId="1" applyNumberFormat="1" applyFont="1" applyFill="1" applyBorder="1" applyAlignment="1">
      <alignment horizontal="right" wrapText="1"/>
    </xf>
    <xf numFmtId="4" fontId="4" fillId="87" borderId="187" xfId="1" applyNumberFormat="1" applyFont="1" applyFill="1" applyBorder="1" applyAlignment="1">
      <alignment horizontal="right" wrapText="1"/>
    </xf>
    <xf numFmtId="4" fontId="4" fillId="87" borderId="182" xfId="46" applyNumberFormat="1" applyFont="1" applyFill="1" applyBorder="1" applyAlignment="1"/>
    <xf numFmtId="4" fontId="4" fillId="87" borderId="0" xfId="1" applyNumberFormat="1" applyFont="1" applyFill="1" applyAlignment="1">
      <alignment vertical="center"/>
    </xf>
    <xf numFmtId="0" fontId="4" fillId="87" borderId="0" xfId="0" applyFont="1" applyFill="1" applyAlignment="1">
      <alignment vertical="center"/>
    </xf>
    <xf numFmtId="0" fontId="4" fillId="87" borderId="97" xfId="0" applyFont="1" applyFill="1" applyBorder="1" applyAlignment="1">
      <alignment horizontal="center" vertical="center" wrapText="1"/>
    </xf>
    <xf numFmtId="4" fontId="4" fillId="87" borderId="182" xfId="45" applyNumberFormat="1" applyFont="1" applyFill="1" applyBorder="1" applyAlignment="1"/>
    <xf numFmtId="0" fontId="4" fillId="87" borderId="32" xfId="1" applyFont="1" applyFill="1" applyBorder="1" applyAlignment="1">
      <alignment horizontal="center" wrapText="1"/>
    </xf>
    <xf numFmtId="0" fontId="4" fillId="87" borderId="34" xfId="1" applyFont="1" applyFill="1" applyBorder="1" applyAlignment="1">
      <alignment wrapText="1"/>
    </xf>
    <xf numFmtId="4" fontId="4" fillId="87" borderId="34" xfId="1" applyNumberFormat="1" applyFont="1" applyFill="1" applyBorder="1" applyAlignment="1">
      <alignment wrapText="1"/>
    </xf>
    <xf numFmtId="4" fontId="4" fillId="87" borderId="34" xfId="1" applyNumberFormat="1" applyFont="1" applyFill="1" applyBorder="1" applyAlignment="1">
      <alignment horizontal="right" wrapText="1"/>
    </xf>
    <xf numFmtId="4" fontId="4" fillId="87" borderId="33" xfId="45" applyNumberFormat="1" applyFont="1" applyFill="1" applyBorder="1" applyAlignment="1"/>
    <xf numFmtId="0" fontId="3" fillId="4" borderId="5" xfId="431" applyNumberFormat="1" applyFont="1" applyFill="1" applyBorder="1" applyAlignment="1">
      <alignment horizontal="center" vertical="center" wrapText="1"/>
    </xf>
    <xf numFmtId="0" fontId="4" fillId="4" borderId="7" xfId="431" applyNumberFormat="1" applyFont="1" applyFill="1" applyBorder="1" applyAlignment="1">
      <alignment horizontal="center" vertical="center" wrapText="1"/>
    </xf>
    <xf numFmtId="0" fontId="4" fillId="4" borderId="6" xfId="431" applyNumberFormat="1" applyFont="1" applyFill="1" applyBorder="1" applyAlignment="1">
      <alignment horizontal="center" vertical="center" wrapText="1"/>
    </xf>
    <xf numFmtId="0" fontId="16" fillId="0" borderId="17" xfId="431" applyNumberFormat="1" applyFont="1" applyFill="1" applyBorder="1" applyAlignment="1">
      <alignment horizontal="center" vertical="center" wrapText="1"/>
    </xf>
    <xf numFmtId="0" fontId="16" fillId="0" borderId="63" xfId="431" applyNumberFormat="1" applyFont="1" applyFill="1" applyBorder="1" applyAlignment="1">
      <alignment horizontal="center" vertical="center" wrapText="1"/>
    </xf>
    <xf numFmtId="0" fontId="5" fillId="0" borderId="5" xfId="431" applyNumberFormat="1" applyFont="1" applyBorder="1" applyAlignment="1">
      <alignment horizontal="center" vertical="center" wrapText="1"/>
    </xf>
    <xf numFmtId="0" fontId="5" fillId="0" borderId="7" xfId="431" applyNumberFormat="1" applyFont="1" applyBorder="1" applyAlignment="1">
      <alignment horizontal="center" vertical="center" wrapText="1"/>
    </xf>
    <xf numFmtId="0" fontId="5" fillId="0" borderId="6" xfId="431" applyNumberFormat="1" applyFont="1" applyBorder="1" applyAlignment="1">
      <alignment horizontal="center" vertical="center" wrapText="1"/>
    </xf>
    <xf numFmtId="0" fontId="7" fillId="0" borderId="14" xfId="431" applyNumberFormat="1" applyFont="1" applyBorder="1" applyAlignment="1">
      <alignment horizontal="center" vertical="center"/>
    </xf>
    <xf numFmtId="0" fontId="7" fillId="0" borderId="15" xfId="431" applyNumberFormat="1" applyFont="1" applyBorder="1" applyAlignment="1">
      <alignment horizontal="center" vertical="center"/>
    </xf>
    <xf numFmtId="0" fontId="7" fillId="0" borderId="18" xfId="431" applyNumberFormat="1" applyFont="1" applyBorder="1" applyAlignment="1">
      <alignment horizontal="center" vertical="center"/>
    </xf>
    <xf numFmtId="0" fontId="7" fillId="0" borderId="19" xfId="431" applyNumberFormat="1" applyFont="1" applyBorder="1" applyAlignment="1">
      <alignment horizontal="center" vertical="center"/>
    </xf>
    <xf numFmtId="0" fontId="7" fillId="0" borderId="8" xfId="431" applyNumberFormat="1" applyFont="1" applyBorder="1" applyAlignment="1">
      <alignment horizontal="center" vertical="center"/>
    </xf>
    <xf numFmtId="0" fontId="7" fillId="0" borderId="10" xfId="431" applyNumberFormat="1" applyFont="1" applyBorder="1" applyAlignment="1">
      <alignment horizontal="center" vertical="center"/>
    </xf>
    <xf numFmtId="0" fontId="143" fillId="0" borderId="5" xfId="431" applyNumberFormat="1" applyFont="1" applyBorder="1" applyAlignment="1">
      <alignment horizontal="center" vertical="center" wrapText="1"/>
    </xf>
    <xf numFmtId="0" fontId="143" fillId="0" borderId="7" xfId="431" applyNumberFormat="1" applyFont="1" applyBorder="1" applyAlignment="1">
      <alignment horizontal="center" vertical="center" wrapText="1"/>
    </xf>
    <xf numFmtId="0" fontId="143" fillId="0" borderId="6" xfId="431" applyNumberFormat="1" applyFont="1" applyBorder="1" applyAlignment="1">
      <alignment horizontal="center" vertical="center" wrapText="1"/>
    </xf>
    <xf numFmtId="10" fontId="12" fillId="0" borderId="5" xfId="36" applyNumberFormat="1" applyFont="1" applyFill="1" applyBorder="1" applyAlignment="1">
      <alignment horizontal="center" vertical="center" wrapText="1"/>
    </xf>
    <xf numFmtId="10" fontId="12" fillId="0" borderId="6" xfId="36" applyNumberFormat="1" applyFont="1" applyFill="1" applyBorder="1" applyAlignment="1">
      <alignment horizontal="center" vertical="center" wrapText="1"/>
    </xf>
    <xf numFmtId="4" fontId="4" fillId="5" borderId="151" xfId="431" applyNumberFormat="1" applyFont="1" applyFill="1" applyBorder="1" applyAlignment="1">
      <alignment horizontal="center" vertical="center"/>
    </xf>
    <xf numFmtId="0" fontId="28" fillId="8" borderId="5" xfId="431" applyNumberFormat="1" applyFont="1" applyFill="1" applyBorder="1" applyAlignment="1">
      <alignment horizontal="center" vertical="center"/>
    </xf>
    <xf numFmtId="0" fontId="28" fillId="8" borderId="7" xfId="431" applyNumberFormat="1" applyFont="1" applyFill="1" applyBorder="1" applyAlignment="1">
      <alignment horizontal="center" vertical="center"/>
    </xf>
    <xf numFmtId="0" fontId="28" fillId="8" borderId="6" xfId="431" applyNumberFormat="1" applyFont="1" applyFill="1" applyBorder="1" applyAlignment="1">
      <alignment horizontal="center" vertical="center"/>
    </xf>
    <xf numFmtId="0" fontId="14" fillId="6" borderId="26" xfId="431" applyNumberFormat="1" applyFont="1" applyFill="1" applyBorder="1" applyAlignment="1">
      <alignment horizontal="center" vertical="center"/>
    </xf>
    <xf numFmtId="0" fontId="14" fillId="6" borderId="20" xfId="431" applyNumberFormat="1" applyFont="1" applyFill="1" applyBorder="1" applyAlignment="1">
      <alignment horizontal="center" vertical="center"/>
    </xf>
    <xf numFmtId="0" fontId="14" fillId="6" borderId="37" xfId="431" applyNumberFormat="1" applyFont="1" applyFill="1" applyBorder="1" applyAlignment="1">
      <alignment horizontal="center" vertical="center"/>
    </xf>
    <xf numFmtId="0" fontId="14" fillId="6" borderId="38" xfId="431" applyNumberFormat="1" applyFont="1" applyFill="1" applyBorder="1" applyAlignment="1">
      <alignment horizontal="center" vertical="center"/>
    </xf>
    <xf numFmtId="0" fontId="25" fillId="5" borderId="46" xfId="431" applyFont="1" applyFill="1" applyBorder="1" applyAlignment="1">
      <alignment horizontal="right" vertical="center" wrapText="1"/>
    </xf>
    <xf numFmtId="0" fontId="25" fillId="5" borderId="67" xfId="431" applyFont="1" applyFill="1" applyBorder="1" applyAlignment="1">
      <alignment horizontal="right" vertical="center" wrapText="1"/>
    </xf>
    <xf numFmtId="168" fontId="25" fillId="5" borderId="68" xfId="8" applyFont="1" applyFill="1" applyBorder="1" applyAlignment="1">
      <alignment horizontal="center" vertical="center"/>
    </xf>
    <xf numFmtId="168" fontId="25" fillId="5" borderId="69" xfId="8" applyFont="1" applyFill="1" applyBorder="1" applyAlignment="1">
      <alignment horizontal="center" vertical="center"/>
    </xf>
    <xf numFmtId="0" fontId="147" fillId="5" borderId="14" xfId="1633" applyFont="1" applyFill="1" applyBorder="1" applyAlignment="1">
      <alignment horizontal="center" vertical="center"/>
    </xf>
    <xf numFmtId="0" fontId="147" fillId="5" borderId="16" xfId="1633" applyFont="1" applyFill="1" applyBorder="1" applyAlignment="1">
      <alignment horizontal="center" vertical="center"/>
    </xf>
    <xf numFmtId="0" fontId="147" fillId="5" borderId="15" xfId="1633" applyFont="1" applyFill="1" applyBorder="1" applyAlignment="1">
      <alignment horizontal="center" vertical="center"/>
    </xf>
    <xf numFmtId="0" fontId="148" fillId="5" borderId="18" xfId="1633" applyFont="1" applyFill="1" applyBorder="1" applyAlignment="1">
      <alignment horizontal="center" vertical="center"/>
    </xf>
    <xf numFmtId="0" fontId="148" fillId="5" borderId="0" xfId="1633" applyFont="1" applyFill="1" applyBorder="1" applyAlignment="1">
      <alignment horizontal="center" vertical="center"/>
    </xf>
    <xf numFmtId="0" fontId="148" fillId="5" borderId="19" xfId="1633" applyFont="1" applyFill="1" applyBorder="1" applyAlignment="1">
      <alignment horizontal="center" vertical="center"/>
    </xf>
    <xf numFmtId="0" fontId="151" fillId="5" borderId="18" xfId="1633" applyFont="1" applyFill="1" applyBorder="1" applyAlignment="1">
      <alignment horizontal="center" vertical="center"/>
    </xf>
    <xf numFmtId="0" fontId="151" fillId="5" borderId="0" xfId="1633" applyFont="1" applyFill="1" applyBorder="1" applyAlignment="1">
      <alignment horizontal="center" vertical="center"/>
    </xf>
    <xf numFmtId="0" fontId="151" fillId="5" borderId="19" xfId="1633" applyFont="1" applyFill="1" applyBorder="1" applyAlignment="1">
      <alignment horizontal="center" vertical="center"/>
    </xf>
    <xf numFmtId="0" fontId="5" fillId="0" borderId="14" xfId="640" applyFont="1" applyBorder="1" applyAlignment="1">
      <alignment horizontal="center"/>
    </xf>
    <xf numFmtId="0" fontId="5" fillId="0" borderId="16" xfId="640" applyFont="1" applyBorder="1" applyAlignment="1">
      <alignment horizontal="center"/>
    </xf>
    <xf numFmtId="0" fontId="5" fillId="0" borderId="15" xfId="640" applyFont="1" applyBorder="1" applyAlignment="1">
      <alignment horizontal="center"/>
    </xf>
    <xf numFmtId="0" fontId="14" fillId="0" borderId="0" xfId="640" applyFont="1" applyBorder="1" applyAlignment="1">
      <alignment horizontal="right" vertical="center"/>
    </xf>
    <xf numFmtId="0" fontId="90" fillId="81" borderId="159" xfId="7157" applyNumberFormat="1" applyFont="1" applyFill="1" applyBorder="1" applyAlignment="1">
      <alignment horizontal="center" vertical="center"/>
    </xf>
    <xf numFmtId="0" fontId="90" fillId="81" borderId="188" xfId="7157" applyNumberFormat="1" applyFont="1" applyFill="1" applyBorder="1" applyAlignment="1">
      <alignment horizontal="center" vertical="center"/>
    </xf>
    <xf numFmtId="0" fontId="90" fillId="81" borderId="189" xfId="7157" applyNumberFormat="1" applyFont="1" applyFill="1" applyBorder="1" applyAlignment="1">
      <alignment horizontal="center" vertical="center"/>
    </xf>
    <xf numFmtId="0" fontId="3" fillId="4" borderId="32" xfId="640" applyFont="1" applyFill="1" applyBorder="1" applyAlignment="1">
      <alignment horizontal="center" vertical="center" wrapText="1"/>
    </xf>
    <xf numFmtId="0" fontId="3" fillId="4" borderId="34" xfId="640" applyFont="1" applyFill="1" applyBorder="1" applyAlignment="1">
      <alignment horizontal="center" vertical="center" wrapText="1"/>
    </xf>
    <xf numFmtId="0" fontId="3" fillId="4" borderId="159" xfId="640" applyFont="1" applyFill="1" applyBorder="1" applyAlignment="1">
      <alignment horizontal="center" vertical="center" wrapText="1"/>
    </xf>
    <xf numFmtId="0" fontId="3" fillId="4" borderId="188" xfId="640" applyFont="1" applyFill="1" applyBorder="1" applyAlignment="1">
      <alignment horizontal="center" vertical="center" wrapText="1"/>
    </xf>
    <xf numFmtId="0" fontId="144" fillId="4" borderId="34" xfId="640" applyFont="1" applyFill="1" applyBorder="1" applyAlignment="1">
      <alignment horizontal="center" vertical="center"/>
    </xf>
    <xf numFmtId="0" fontId="144" fillId="4" borderId="33" xfId="640" applyFont="1" applyFill="1" applyBorder="1" applyAlignment="1">
      <alignment horizontal="center" vertical="center"/>
    </xf>
    <xf numFmtId="0" fontId="4" fillId="0" borderId="0" xfId="640" applyFont="1" applyBorder="1" applyAlignment="1">
      <alignment horizontal="left" vertical="center" wrapText="1"/>
    </xf>
    <xf numFmtId="0" fontId="4" fillId="0" borderId="19" xfId="640" applyFont="1" applyBorder="1" applyAlignment="1">
      <alignment horizontal="left" vertical="center" wrapText="1"/>
    </xf>
    <xf numFmtId="0" fontId="3" fillId="5" borderId="14" xfId="431" applyFont="1" applyFill="1" applyBorder="1" applyAlignment="1">
      <alignment horizontal="center" vertical="center" wrapText="1"/>
    </xf>
    <xf numFmtId="0" fontId="3" fillId="5" borderId="16" xfId="431" applyFont="1" applyFill="1" applyBorder="1" applyAlignment="1">
      <alignment horizontal="center" vertical="center" wrapText="1"/>
    </xf>
    <xf numFmtId="0" fontId="3" fillId="5" borderId="15" xfId="431" applyFont="1" applyFill="1" applyBorder="1" applyAlignment="1">
      <alignment horizontal="center" vertical="center" wrapText="1"/>
    </xf>
    <xf numFmtId="0" fontId="3" fillId="5" borderId="8" xfId="431" applyFont="1" applyFill="1" applyBorder="1" applyAlignment="1">
      <alignment horizontal="center" vertical="center" wrapText="1"/>
    </xf>
    <xf numFmtId="0" fontId="3" fillId="5" borderId="9" xfId="431" applyFont="1" applyFill="1" applyBorder="1" applyAlignment="1">
      <alignment horizontal="center" vertical="center" wrapText="1"/>
    </xf>
    <xf numFmtId="0" fontId="3" fillId="5" borderId="10" xfId="431" applyFont="1" applyFill="1" applyBorder="1" applyAlignment="1">
      <alignment horizontal="center" vertical="center" wrapText="1"/>
    </xf>
    <xf numFmtId="0" fontId="25" fillId="5" borderId="8" xfId="431" applyFont="1" applyFill="1" applyBorder="1" applyAlignment="1">
      <alignment horizontal="right" vertical="center" wrapText="1"/>
    </xf>
    <xf numFmtId="0" fontId="25" fillId="5" borderId="9" xfId="431" applyFont="1" applyFill="1" applyBorder="1" applyAlignment="1">
      <alignment horizontal="right" vertical="center" wrapText="1"/>
    </xf>
    <xf numFmtId="0" fontId="25" fillId="5" borderId="48" xfId="431" applyFont="1" applyFill="1" applyBorder="1" applyAlignment="1">
      <alignment horizontal="right" vertical="center" wrapText="1"/>
    </xf>
    <xf numFmtId="168" fontId="25" fillId="5" borderId="45" xfId="8" applyFont="1" applyFill="1" applyBorder="1" applyAlignment="1">
      <alignment horizontal="center" vertical="center"/>
    </xf>
    <xf numFmtId="168" fontId="25" fillId="5" borderId="10" xfId="8" applyFont="1" applyFill="1" applyBorder="1" applyAlignment="1">
      <alignment horizontal="center" vertical="center"/>
    </xf>
    <xf numFmtId="0" fontId="7" fillId="0" borderId="7" xfId="431" applyNumberFormat="1" applyFont="1" applyBorder="1" applyAlignment="1">
      <alignment horizontal="center" vertical="center" wrapText="1"/>
    </xf>
    <xf numFmtId="10" fontId="12" fillId="0" borderId="7" xfId="36" applyNumberFormat="1" applyFont="1" applyFill="1" applyBorder="1" applyAlignment="1">
      <alignment horizontal="center" vertical="center" wrapText="1"/>
    </xf>
    <xf numFmtId="0" fontId="90" fillId="0" borderId="5" xfId="431" applyNumberFormat="1" applyFont="1" applyFill="1" applyBorder="1" applyAlignment="1">
      <alignment horizontal="center" vertical="center"/>
    </xf>
    <xf numFmtId="0" fontId="28" fillId="0" borderId="7" xfId="431" applyNumberFormat="1" applyFont="1" applyFill="1" applyBorder="1" applyAlignment="1">
      <alignment horizontal="center" vertical="center"/>
    </xf>
    <xf numFmtId="0" fontId="28" fillId="0" borderId="6" xfId="431" applyNumberFormat="1" applyFont="1" applyFill="1" applyBorder="1" applyAlignment="1">
      <alignment horizontal="center" vertical="center"/>
    </xf>
    <xf numFmtId="164" fontId="28" fillId="8" borderId="7" xfId="431" applyNumberFormat="1" applyFont="1" applyFill="1" applyBorder="1" applyAlignment="1">
      <alignment horizontal="center" vertical="center"/>
    </xf>
    <xf numFmtId="164" fontId="28" fillId="8" borderId="6" xfId="431" applyNumberFormat="1" applyFont="1" applyFill="1" applyBorder="1" applyAlignment="1">
      <alignment horizontal="center" vertical="center"/>
    </xf>
    <xf numFmtId="10" fontId="12" fillId="0" borderId="48" xfId="36" applyNumberFormat="1" applyFont="1" applyFill="1" applyBorder="1" applyAlignment="1">
      <alignment horizontal="center" vertical="center" wrapText="1"/>
    </xf>
    <xf numFmtId="10" fontId="12" fillId="0" borderId="85" xfId="36" applyNumberFormat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2" fillId="0" borderId="18" xfId="1" applyFont="1" applyFill="1" applyBorder="1" applyAlignment="1">
      <alignment horizontal="center" vertical="center"/>
    </xf>
    <xf numFmtId="0" fontId="12" fillId="0" borderId="19" xfId="1" applyFont="1" applyFill="1" applyBorder="1" applyAlignment="1">
      <alignment horizontal="center" vertical="center"/>
    </xf>
    <xf numFmtId="0" fontId="12" fillId="0" borderId="8" xfId="1" applyFont="1" applyFill="1" applyBorder="1" applyAlignment="1">
      <alignment horizontal="center" vertical="center"/>
    </xf>
    <xf numFmtId="0" fontId="12" fillId="0" borderId="1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right" vertical="center"/>
    </xf>
    <xf numFmtId="0" fontId="3" fillId="0" borderId="2" xfId="1" applyNumberFormat="1" applyFont="1" applyBorder="1" applyAlignment="1">
      <alignment horizontal="center" vertical="center" wrapText="1"/>
    </xf>
    <xf numFmtId="0" fontId="3" fillId="0" borderId="3" xfId="1" applyNumberFormat="1" applyFont="1" applyBorder="1" applyAlignment="1">
      <alignment horizontal="center" vertical="center" wrapText="1"/>
    </xf>
    <xf numFmtId="0" fontId="3" fillId="0" borderId="4" xfId="1" applyNumberFormat="1" applyFont="1" applyBorder="1" applyAlignment="1">
      <alignment horizontal="center" vertical="center" wrapText="1"/>
    </xf>
    <xf numFmtId="0" fontId="3" fillId="4" borderId="5" xfId="1" applyNumberFormat="1" applyFont="1" applyFill="1" applyBorder="1" applyAlignment="1">
      <alignment horizontal="center" vertical="center" wrapText="1"/>
    </xf>
    <xf numFmtId="0" fontId="4" fillId="4" borderId="7" xfId="1" applyNumberFormat="1" applyFont="1" applyFill="1" applyBorder="1" applyAlignment="1">
      <alignment horizontal="center" vertical="center" wrapText="1"/>
    </xf>
    <xf numFmtId="0" fontId="4" fillId="4" borderId="6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17" fontId="4" fillId="0" borderId="9" xfId="1" applyNumberFormat="1" applyFont="1" applyFill="1" applyBorder="1" applyAlignment="1">
      <alignment horizontal="left" vertical="center"/>
    </xf>
    <xf numFmtId="0" fontId="4" fillId="0" borderId="9" xfId="1" applyFont="1" applyFill="1" applyBorder="1" applyAlignment="1">
      <alignment horizontal="left" vertical="center"/>
    </xf>
    <xf numFmtId="0" fontId="143" fillId="0" borderId="5" xfId="1" applyNumberFormat="1" applyFont="1" applyBorder="1" applyAlignment="1">
      <alignment horizontal="center" vertical="center" wrapText="1"/>
    </xf>
    <xf numFmtId="0" fontId="143" fillId="0" borderId="7" xfId="1" applyNumberFormat="1" applyFont="1" applyBorder="1" applyAlignment="1">
      <alignment horizontal="center" vertical="center" wrapText="1"/>
    </xf>
    <xf numFmtId="0" fontId="143" fillId="0" borderId="6" xfId="1" applyNumberFormat="1" applyFont="1" applyBorder="1" applyAlignment="1">
      <alignment horizontal="center" vertical="center" wrapText="1"/>
    </xf>
    <xf numFmtId="0" fontId="16" fillId="0" borderId="17" xfId="1" applyNumberFormat="1" applyFont="1" applyFill="1" applyBorder="1" applyAlignment="1">
      <alignment horizontal="center" vertical="center" wrapText="1"/>
    </xf>
    <xf numFmtId="0" fontId="16" fillId="0" borderId="63" xfId="1" applyNumberFormat="1" applyFont="1" applyFill="1" applyBorder="1" applyAlignment="1">
      <alignment horizontal="center" vertical="center" wrapText="1"/>
    </xf>
    <xf numFmtId="168" fontId="28" fillId="8" borderId="9" xfId="642" applyFont="1" applyFill="1" applyBorder="1" applyAlignment="1">
      <alignment horizontal="center" vertical="center"/>
    </xf>
    <xf numFmtId="168" fontId="28" fillId="8" borderId="10" xfId="642" applyFont="1" applyFill="1" applyBorder="1" applyAlignment="1">
      <alignment horizontal="center" vertical="center"/>
    </xf>
    <xf numFmtId="0" fontId="28" fillId="8" borderId="5" xfId="1" applyNumberFormat="1" applyFont="1" applyFill="1" applyBorder="1" applyAlignment="1">
      <alignment horizontal="center" vertical="center" wrapText="1"/>
    </xf>
    <xf numFmtId="0" fontId="28" fillId="8" borderId="7" xfId="1" applyNumberFormat="1" applyFont="1" applyFill="1" applyBorder="1" applyAlignment="1">
      <alignment horizontal="center" vertical="center" wrapText="1"/>
    </xf>
    <xf numFmtId="168" fontId="82" fillId="9" borderId="7" xfId="463" applyFont="1" applyFill="1" applyBorder="1" applyAlignment="1">
      <alignment horizontal="center" vertical="center"/>
    </xf>
    <xf numFmtId="168" fontId="82" fillId="9" borderId="6" xfId="463" applyFont="1" applyFill="1" applyBorder="1" applyAlignment="1">
      <alignment horizontal="center" vertical="center"/>
    </xf>
    <xf numFmtId="0" fontId="17" fillId="0" borderId="5" xfId="1" applyNumberFormat="1" applyFont="1" applyBorder="1" applyAlignment="1">
      <alignment horizontal="center" vertical="center" wrapText="1"/>
    </xf>
    <xf numFmtId="0" fontId="17" fillId="0" borderId="7" xfId="1" applyNumberFormat="1" applyFont="1" applyBorder="1" applyAlignment="1">
      <alignment horizontal="center" vertical="center" wrapText="1"/>
    </xf>
    <xf numFmtId="0" fontId="17" fillId="0" borderId="7" xfId="1" applyFont="1" applyBorder="1" applyAlignment="1">
      <alignment horizontal="center" vertical="center" wrapText="1"/>
    </xf>
    <xf numFmtId="0" fontId="17" fillId="0" borderId="6" xfId="1" applyNumberFormat="1" applyFont="1" applyBorder="1" applyAlignment="1">
      <alignment horizontal="center" vertical="center" wrapText="1"/>
    </xf>
    <xf numFmtId="0" fontId="28" fillId="8" borderId="8" xfId="1" applyNumberFormat="1" applyFont="1" applyFill="1" applyBorder="1" applyAlignment="1">
      <alignment horizontal="center" vertical="center"/>
    </xf>
    <xf numFmtId="0" fontId="28" fillId="8" borderId="9" xfId="1" applyNumberFormat="1" applyFont="1" applyFill="1" applyBorder="1" applyAlignment="1">
      <alignment horizontal="center" vertical="center"/>
    </xf>
    <xf numFmtId="0" fontId="55" fillId="0" borderId="190" xfId="0" applyFont="1" applyBorder="1" applyAlignment="1" applyProtection="1">
      <alignment horizontal="left" vertical="center"/>
      <protection locked="0"/>
    </xf>
    <xf numFmtId="0" fontId="55" fillId="0" borderId="193" xfId="0" applyFont="1" applyBorder="1" applyAlignment="1" applyProtection="1">
      <alignment horizontal="left" vertical="center"/>
      <protection locked="0"/>
    </xf>
    <xf numFmtId="0" fontId="156" fillId="0" borderId="192" xfId="0" applyFont="1" applyBorder="1" applyAlignment="1" applyProtection="1">
      <alignment horizontal="center" vertical="center"/>
      <protection locked="0"/>
    </xf>
    <xf numFmtId="0" fontId="156" fillId="0" borderId="190" xfId="0" applyFont="1" applyBorder="1" applyAlignment="1" applyProtection="1">
      <alignment horizontal="center" vertical="center"/>
      <protection locked="0"/>
    </xf>
    <xf numFmtId="0" fontId="156" fillId="0" borderId="193" xfId="0" applyFont="1" applyBorder="1" applyAlignment="1" applyProtection="1">
      <alignment horizontal="center" vertical="center"/>
      <protection locked="0"/>
    </xf>
    <xf numFmtId="0" fontId="157" fillId="0" borderId="40" xfId="0" applyFont="1" applyBorder="1" applyAlignment="1" applyProtection="1">
      <alignment horizontal="center" vertical="center"/>
      <protection locked="0"/>
    </xf>
    <xf numFmtId="0" fontId="157" fillId="0" borderId="0" xfId="0" applyFont="1" applyBorder="1" applyAlignment="1" applyProtection="1">
      <alignment horizontal="center" vertical="center"/>
      <protection locked="0"/>
    </xf>
    <xf numFmtId="0" fontId="157" fillId="0" borderId="49" xfId="0" applyFont="1" applyBorder="1" applyAlignment="1" applyProtection="1">
      <alignment horizontal="center" vertical="center"/>
      <protection locked="0"/>
    </xf>
    <xf numFmtId="0" fontId="158" fillId="0" borderId="40" xfId="0" applyFont="1" applyBorder="1" applyAlignment="1" applyProtection="1">
      <alignment horizontal="center" vertical="center"/>
      <protection locked="0"/>
    </xf>
    <xf numFmtId="0" fontId="158" fillId="0" borderId="0" xfId="0" applyFont="1" applyBorder="1" applyAlignment="1" applyProtection="1">
      <alignment horizontal="center" vertical="center"/>
      <protection locked="0"/>
    </xf>
    <xf numFmtId="0" fontId="158" fillId="0" borderId="49" xfId="0" applyFont="1" applyBorder="1" applyAlignment="1" applyProtection="1">
      <alignment horizontal="center" vertical="center"/>
      <protection locked="0"/>
    </xf>
    <xf numFmtId="0" fontId="158" fillId="0" borderId="43" xfId="0" applyFont="1" applyBorder="1" applyAlignment="1" applyProtection="1">
      <alignment horizontal="center" vertical="center"/>
      <protection locked="0"/>
    </xf>
    <xf numFmtId="0" fontId="158" fillId="0" borderId="28" xfId="0" applyFont="1" applyBorder="1" applyAlignment="1" applyProtection="1">
      <alignment horizontal="center" vertical="center"/>
      <protection locked="0"/>
    </xf>
    <xf numFmtId="0" fontId="158" fillId="0" borderId="44" xfId="0" applyFont="1" applyBorder="1" applyAlignment="1" applyProtection="1">
      <alignment horizontal="center" vertical="center"/>
      <protection locked="0"/>
    </xf>
    <xf numFmtId="0" fontId="2" fillId="0" borderId="89" xfId="0" applyFont="1" applyBorder="1" applyAlignment="1" applyProtection="1">
      <alignment horizontal="left" vertical="center" wrapText="1"/>
      <protection locked="0"/>
    </xf>
    <xf numFmtId="14" fontId="55" fillId="0" borderId="0" xfId="0" applyNumberFormat="1" applyFont="1" applyBorder="1" applyAlignment="1" applyProtection="1">
      <alignment horizontal="left" vertical="center"/>
      <protection locked="0"/>
    </xf>
    <xf numFmtId="14" fontId="55" fillId="0" borderId="49" xfId="0" applyNumberFormat="1" applyFont="1" applyBorder="1" applyAlignment="1" applyProtection="1">
      <alignment horizontal="left" vertical="center"/>
      <protection locked="0"/>
    </xf>
    <xf numFmtId="0" fontId="90" fillId="83" borderId="196" xfId="0" applyFont="1" applyFill="1" applyBorder="1" applyAlignment="1" applyProtection="1">
      <alignment horizontal="center" vertical="center"/>
    </xf>
    <xf numFmtId="0" fontId="144" fillId="0" borderId="196" xfId="0" applyFont="1" applyFill="1" applyBorder="1" applyAlignment="1" applyProtection="1">
      <alignment horizontal="center" vertical="center" wrapText="1"/>
    </xf>
    <xf numFmtId="0" fontId="129" fillId="0" borderId="196" xfId="0" applyFont="1" applyFill="1" applyBorder="1" applyAlignment="1" applyProtection="1">
      <alignment horizontal="center" vertical="center" wrapText="1"/>
    </xf>
    <xf numFmtId="0" fontId="129" fillId="0" borderId="198" xfId="0" applyFont="1" applyFill="1" applyBorder="1" applyAlignment="1" applyProtection="1">
      <alignment horizontal="center" vertical="center" wrapText="1"/>
    </xf>
    <xf numFmtId="0" fontId="83" fillId="45" borderId="18" xfId="640" applyFont="1" applyFill="1" applyBorder="1" applyAlignment="1">
      <alignment horizontal="center" vertical="center"/>
    </xf>
    <xf numFmtId="0" fontId="83" fillId="45" borderId="0" xfId="640" applyFont="1" applyFill="1" applyBorder="1" applyAlignment="1">
      <alignment horizontal="center" vertical="center"/>
    </xf>
    <xf numFmtId="0" fontId="83" fillId="45" borderId="19" xfId="640" applyFont="1" applyFill="1" applyBorder="1" applyAlignment="1">
      <alignment horizontal="center" vertical="center"/>
    </xf>
    <xf numFmtId="0" fontId="161" fillId="4" borderId="208" xfId="640" applyFont="1" applyFill="1" applyBorder="1" applyAlignment="1">
      <alignment horizontal="center" vertical="center"/>
    </xf>
    <xf numFmtId="201" fontId="161" fillId="4" borderId="209" xfId="1633" applyNumberFormat="1" applyFont="1" applyFill="1" applyBorder="1" applyAlignment="1">
      <alignment horizontal="center" vertical="center"/>
    </xf>
    <xf numFmtId="0" fontId="149" fillId="5" borderId="18" xfId="1633" applyFont="1" applyFill="1" applyBorder="1" applyAlignment="1">
      <alignment horizontal="center" vertical="center"/>
    </xf>
    <xf numFmtId="0" fontId="149" fillId="5" borderId="0" xfId="1633" applyFont="1" applyFill="1" applyBorder="1" applyAlignment="1">
      <alignment horizontal="center" vertical="center"/>
    </xf>
    <xf numFmtId="0" fontId="149" fillId="5" borderId="19" xfId="1633" applyFont="1" applyFill="1" applyBorder="1" applyAlignment="1">
      <alignment horizontal="center" vertical="center"/>
    </xf>
    <xf numFmtId="0" fontId="5" fillId="5" borderId="16" xfId="1633" applyFont="1" applyFill="1" applyBorder="1" applyAlignment="1">
      <alignment horizontal="left" vertical="center"/>
    </xf>
    <xf numFmtId="0" fontId="4" fillId="0" borderId="0" xfId="640" applyNumberFormat="1" applyFont="1" applyFill="1" applyBorder="1" applyAlignment="1">
      <alignment horizontal="left" wrapText="1"/>
    </xf>
    <xf numFmtId="0" fontId="4" fillId="0" borderId="19" xfId="640" applyNumberFormat="1" applyFont="1" applyFill="1" applyBorder="1" applyAlignment="1">
      <alignment horizontal="left" wrapText="1"/>
    </xf>
    <xf numFmtId="0" fontId="3" fillId="4" borderId="34" xfId="640" applyFont="1" applyFill="1" applyBorder="1" applyAlignment="1">
      <alignment horizontal="left" vertical="center" wrapText="1"/>
    </xf>
    <xf numFmtId="0" fontId="3" fillId="10" borderId="208" xfId="640" applyFont="1" applyFill="1" applyBorder="1" applyAlignment="1">
      <alignment horizontal="center"/>
    </xf>
    <xf numFmtId="0" fontId="3" fillId="10" borderId="209" xfId="640" applyFont="1" applyFill="1" applyBorder="1" applyAlignment="1">
      <alignment horizontal="center"/>
    </xf>
    <xf numFmtId="0" fontId="3" fillId="10" borderId="210" xfId="640" applyFont="1" applyFill="1" applyBorder="1" applyAlignment="1">
      <alignment horizontal="center"/>
    </xf>
    <xf numFmtId="49" fontId="4" fillId="0" borderId="0" xfId="0" applyNumberFormat="1" applyFont="1" applyBorder="1" applyAlignment="1">
      <alignment horizontal="left" vertical="top" wrapText="1"/>
    </xf>
    <xf numFmtId="49" fontId="4" fillId="0" borderId="19" xfId="0" applyNumberFormat="1" applyFont="1" applyBorder="1" applyAlignment="1">
      <alignment horizontal="left" vertical="top" wrapText="1"/>
    </xf>
    <xf numFmtId="0" fontId="3" fillId="4" borderId="78" xfId="640" applyFont="1" applyFill="1" applyBorder="1" applyAlignment="1">
      <alignment horizontal="left" vertical="center" wrapText="1"/>
    </xf>
    <xf numFmtId="0" fontId="3" fillId="4" borderId="71" xfId="640" applyFont="1" applyFill="1" applyBorder="1" applyAlignment="1">
      <alignment horizontal="left" vertical="center" wrapText="1"/>
    </xf>
    <xf numFmtId="0" fontId="3" fillId="4" borderId="79" xfId="640" applyFont="1" applyFill="1" applyBorder="1" applyAlignment="1">
      <alignment horizontal="left" vertical="center" wrapText="1"/>
    </xf>
    <xf numFmtId="0" fontId="3" fillId="10" borderId="208" xfId="0" applyFont="1" applyFill="1" applyBorder="1" applyAlignment="1">
      <alignment horizontal="center"/>
    </xf>
    <xf numFmtId="0" fontId="3" fillId="10" borderId="209" xfId="0" applyFont="1" applyFill="1" applyBorder="1" applyAlignment="1">
      <alignment horizontal="center"/>
    </xf>
    <xf numFmtId="0" fontId="3" fillId="10" borderId="210" xfId="0" applyFont="1" applyFill="1" applyBorder="1" applyAlignment="1">
      <alignment horizontal="center"/>
    </xf>
    <xf numFmtId="49" fontId="4" fillId="0" borderId="0" xfId="0" applyNumberFormat="1" applyFont="1" applyBorder="1" applyAlignment="1">
      <alignment horizontal="left" vertical="center" wrapText="1"/>
    </xf>
    <xf numFmtId="49" fontId="4" fillId="0" borderId="19" xfId="0" applyNumberFormat="1" applyFont="1" applyBorder="1" applyAlignment="1">
      <alignment horizontal="left" vertical="center" wrapText="1"/>
    </xf>
    <xf numFmtId="49" fontId="2" fillId="0" borderId="0" xfId="33" applyNumberFormat="1" applyFont="1" applyFill="1" applyBorder="1" applyAlignment="1">
      <alignment horizontal="left" wrapText="1"/>
    </xf>
    <xf numFmtId="0" fontId="18" fillId="0" borderId="5" xfId="1" applyNumberFormat="1" applyFont="1" applyBorder="1" applyAlignment="1">
      <alignment horizontal="center" vertical="center" wrapText="1"/>
    </xf>
    <xf numFmtId="0" fontId="18" fillId="0" borderId="6" xfId="1" applyNumberFormat="1" applyFont="1" applyBorder="1" applyAlignment="1">
      <alignment horizontal="center" vertical="center" wrapText="1"/>
    </xf>
    <xf numFmtId="0" fontId="7" fillId="0" borderId="14" xfId="1" applyNumberFormat="1" applyFont="1" applyBorder="1" applyAlignment="1">
      <alignment horizontal="center" vertical="center" wrapText="1"/>
    </xf>
    <xf numFmtId="0" fontId="7" fillId="0" borderId="15" xfId="1" applyNumberFormat="1" applyFont="1" applyBorder="1" applyAlignment="1">
      <alignment horizontal="center" vertical="center" wrapText="1"/>
    </xf>
    <xf numFmtId="0" fontId="7" fillId="0" borderId="8" xfId="1" applyNumberFormat="1" applyFont="1" applyBorder="1" applyAlignment="1">
      <alignment horizontal="center" vertical="center" wrapText="1"/>
    </xf>
    <xf numFmtId="0" fontId="7" fillId="0" borderId="10" xfId="1" applyNumberFormat="1" applyFont="1" applyBorder="1" applyAlignment="1">
      <alignment horizontal="center" vertical="center" wrapText="1"/>
    </xf>
    <xf numFmtId="0" fontId="28" fillId="8" borderId="5" xfId="23" applyNumberFormat="1" applyFont="1" applyFill="1" applyBorder="1" applyAlignment="1">
      <alignment horizontal="center" vertical="center"/>
    </xf>
    <xf numFmtId="0" fontId="28" fillId="8" borderId="7" xfId="23" applyNumberFormat="1" applyFont="1" applyFill="1" applyBorder="1" applyAlignment="1">
      <alignment horizontal="center" vertical="center"/>
    </xf>
    <xf numFmtId="0" fontId="28" fillId="8" borderId="6" xfId="23" applyNumberFormat="1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left" vertical="top" wrapText="1"/>
    </xf>
    <xf numFmtId="0" fontId="3" fillId="10" borderId="11" xfId="636" applyFont="1" applyFill="1" applyBorder="1" applyAlignment="1">
      <alignment horizontal="center"/>
    </xf>
    <xf numFmtId="0" fontId="3" fillId="10" borderId="152" xfId="636" applyFont="1" applyFill="1" applyBorder="1" applyAlignment="1">
      <alignment horizontal="center"/>
    </xf>
    <xf numFmtId="0" fontId="3" fillId="10" borderId="154" xfId="636" applyFont="1" applyFill="1" applyBorder="1" applyAlignment="1">
      <alignment horizontal="center"/>
    </xf>
    <xf numFmtId="0" fontId="3" fillId="4" borderId="2" xfId="23" applyNumberFormat="1" applyFont="1" applyFill="1" applyBorder="1" applyAlignment="1">
      <alignment horizontal="center" vertical="center" wrapText="1"/>
    </xf>
    <xf numFmtId="0" fontId="3" fillId="4" borderId="3" xfId="23" applyNumberFormat="1" applyFont="1" applyFill="1" applyBorder="1" applyAlignment="1">
      <alignment horizontal="center" vertical="center" wrapText="1"/>
    </xf>
    <xf numFmtId="0" fontId="3" fillId="4" borderId="4" xfId="23" applyNumberFormat="1" applyFont="1" applyFill="1" applyBorder="1" applyAlignment="1">
      <alignment horizontal="center" vertical="center" wrapText="1"/>
    </xf>
    <xf numFmtId="0" fontId="3" fillId="4" borderId="34" xfId="23" applyFont="1" applyFill="1" applyBorder="1" applyAlignment="1">
      <alignment horizontal="left" vertical="center" wrapText="1"/>
    </xf>
    <xf numFmtId="0" fontId="4" fillId="0" borderId="16" xfId="23" applyFont="1" applyFill="1" applyBorder="1" applyAlignment="1">
      <alignment horizontal="left" vertical="center"/>
    </xf>
    <xf numFmtId="0" fontId="4" fillId="0" borderId="9" xfId="23" applyFont="1" applyFill="1" applyBorder="1" applyAlignment="1">
      <alignment horizontal="left" vertical="center"/>
    </xf>
    <xf numFmtId="0" fontId="3" fillId="13" borderId="42" xfId="495" applyFont="1" applyFill="1" applyBorder="1" applyAlignment="1">
      <alignment horizontal="center" vertical="center"/>
    </xf>
    <xf numFmtId="0" fontId="3" fillId="13" borderId="23" xfId="495" applyFont="1" applyFill="1" applyBorder="1" applyAlignment="1">
      <alignment horizontal="center" vertical="center"/>
    </xf>
    <xf numFmtId="0" fontId="3" fillId="13" borderId="24" xfId="495" applyFont="1" applyFill="1" applyBorder="1" applyAlignment="1">
      <alignment horizontal="center" vertical="center"/>
    </xf>
    <xf numFmtId="0" fontId="3" fillId="10" borderId="11" xfId="495" applyFont="1" applyFill="1" applyBorder="1" applyAlignment="1">
      <alignment horizontal="center"/>
    </xf>
    <xf numFmtId="0" fontId="3" fillId="10" borderId="13" xfId="495" applyFont="1" applyFill="1" applyBorder="1" applyAlignment="1">
      <alignment horizontal="center"/>
    </xf>
    <xf numFmtId="0" fontId="3" fillId="10" borderId="12" xfId="495" applyFont="1" applyFill="1" applyBorder="1" applyAlignment="1">
      <alignment horizontal="center"/>
    </xf>
    <xf numFmtId="0" fontId="4" fillId="0" borderId="22" xfId="495" applyFont="1" applyFill="1" applyBorder="1" applyAlignment="1">
      <alignment horizontal="center" wrapText="1"/>
    </xf>
    <xf numFmtId="0" fontId="4" fillId="0" borderId="41" xfId="495" applyFont="1" applyFill="1" applyBorder="1" applyAlignment="1">
      <alignment horizontal="center" wrapText="1"/>
    </xf>
    <xf numFmtId="0" fontId="3" fillId="10" borderId="159" xfId="640" applyFont="1" applyFill="1" applyBorder="1" applyAlignment="1">
      <alignment horizontal="center"/>
    </xf>
    <xf numFmtId="0" fontId="3" fillId="10" borderId="157" xfId="640" applyFont="1" applyFill="1" applyBorder="1" applyAlignment="1">
      <alignment horizontal="center"/>
    </xf>
    <xf numFmtId="0" fontId="3" fillId="10" borderId="158" xfId="640" applyFont="1" applyFill="1" applyBorder="1" applyAlignment="1">
      <alignment horizontal="center"/>
    </xf>
    <xf numFmtId="0" fontId="3" fillId="2" borderId="70" xfId="495" applyFont="1" applyFill="1" applyBorder="1" applyAlignment="1">
      <alignment horizontal="center" vertical="center"/>
    </xf>
    <xf numFmtId="0" fontId="3" fillId="2" borderId="71" xfId="495" applyFont="1" applyFill="1" applyBorder="1" applyAlignment="1">
      <alignment horizontal="center" vertical="center"/>
    </xf>
    <xf numFmtId="0" fontId="3" fillId="2" borderId="72" xfId="495" applyFont="1" applyFill="1" applyBorder="1" applyAlignment="1">
      <alignment horizontal="center" vertical="center"/>
    </xf>
    <xf numFmtId="0" fontId="3" fillId="10" borderId="11" xfId="640" applyFont="1" applyFill="1" applyBorder="1" applyAlignment="1">
      <alignment horizontal="center"/>
    </xf>
    <xf numFmtId="0" fontId="3" fillId="10" borderId="13" xfId="640" applyFont="1" applyFill="1" applyBorder="1" applyAlignment="1">
      <alignment horizontal="center"/>
    </xf>
    <xf numFmtId="0" fontId="3" fillId="10" borderId="12" xfId="640" applyFont="1" applyFill="1" applyBorder="1" applyAlignment="1">
      <alignment horizontal="center"/>
    </xf>
    <xf numFmtId="0" fontId="4" fillId="0" borderId="0" xfId="640" applyNumberFormat="1" applyFont="1" applyFill="1" applyBorder="1" applyAlignment="1">
      <alignment horizontal="left"/>
    </xf>
    <xf numFmtId="0" fontId="3" fillId="13" borderId="22" xfId="495" applyFont="1" applyFill="1" applyBorder="1" applyAlignment="1">
      <alignment horizontal="center" vertical="center"/>
    </xf>
    <xf numFmtId="0" fontId="3" fillId="13" borderId="41" xfId="495" applyFont="1" applyFill="1" applyBorder="1" applyAlignment="1">
      <alignment horizontal="center" vertical="center"/>
    </xf>
    <xf numFmtId="2" fontId="4" fillId="0" borderId="42" xfId="495" applyNumberFormat="1" applyFont="1" applyFill="1" applyBorder="1" applyAlignment="1">
      <alignment horizontal="center"/>
    </xf>
    <xf numFmtId="2" fontId="4" fillId="0" borderId="23" xfId="495" applyNumberFormat="1" applyFont="1" applyFill="1" applyBorder="1" applyAlignment="1">
      <alignment horizontal="center"/>
    </xf>
    <xf numFmtId="2" fontId="4" fillId="0" borderId="24" xfId="495" applyNumberFormat="1" applyFont="1" applyFill="1" applyBorder="1" applyAlignment="1">
      <alignment horizontal="center"/>
    </xf>
    <xf numFmtId="0" fontId="4" fillId="0" borderId="46" xfId="495" applyFont="1" applyFill="1" applyBorder="1" applyAlignment="1">
      <alignment horizontal="center" wrapText="1"/>
    </xf>
    <xf numFmtId="0" fontId="4" fillId="0" borderId="77" xfId="495" applyFont="1" applyFill="1" applyBorder="1" applyAlignment="1">
      <alignment horizontal="center" wrapText="1"/>
    </xf>
    <xf numFmtId="2" fontId="4" fillId="0" borderId="68" xfId="495" applyNumberFormat="1" applyFont="1" applyFill="1" applyBorder="1" applyAlignment="1">
      <alignment horizontal="center"/>
    </xf>
    <xf numFmtId="2" fontId="4" fillId="0" borderId="67" xfId="495" applyNumberFormat="1" applyFont="1" applyFill="1" applyBorder="1" applyAlignment="1">
      <alignment horizontal="center"/>
    </xf>
    <xf numFmtId="2" fontId="4" fillId="0" borderId="69" xfId="495" applyNumberFormat="1" applyFont="1" applyFill="1" applyBorder="1" applyAlignment="1">
      <alignment horizontal="center"/>
    </xf>
    <xf numFmtId="0" fontId="3" fillId="2" borderId="78" xfId="640" applyFont="1" applyFill="1" applyBorder="1" applyAlignment="1">
      <alignment horizontal="center" vertical="center"/>
    </xf>
    <xf numFmtId="0" fontId="3" fillId="2" borderId="72" xfId="640" applyFont="1" applyFill="1" applyBorder="1" applyAlignment="1">
      <alignment horizontal="center" vertical="center"/>
    </xf>
    <xf numFmtId="0" fontId="28" fillId="8" borderId="5" xfId="640" applyNumberFormat="1" applyFont="1" applyFill="1" applyBorder="1" applyAlignment="1">
      <alignment horizontal="center" vertical="center"/>
    </xf>
    <xf numFmtId="0" fontId="28" fillId="8" borderId="7" xfId="640" applyNumberFormat="1" applyFont="1" applyFill="1" applyBorder="1" applyAlignment="1">
      <alignment horizontal="center" vertical="center"/>
    </xf>
    <xf numFmtId="0" fontId="28" fillId="8" borderId="6" xfId="640" applyNumberFormat="1" applyFont="1" applyFill="1" applyBorder="1" applyAlignment="1">
      <alignment horizontal="center" vertical="center"/>
    </xf>
    <xf numFmtId="0" fontId="5" fillId="0" borderId="14" xfId="1" applyNumberFormat="1" applyFont="1" applyBorder="1" applyAlignment="1">
      <alignment horizontal="center" vertical="center" wrapText="1"/>
    </xf>
    <xf numFmtId="0" fontId="5" fillId="0" borderId="15" xfId="1" applyNumberFormat="1" applyFont="1" applyBorder="1" applyAlignment="1">
      <alignment horizontal="center" vertical="center" wrapText="1"/>
    </xf>
    <xf numFmtId="0" fontId="5" fillId="0" borderId="8" xfId="1" applyNumberFormat="1" applyFont="1" applyBorder="1" applyAlignment="1">
      <alignment horizontal="center" vertical="center" wrapText="1"/>
    </xf>
    <xf numFmtId="0" fontId="5" fillId="0" borderId="10" xfId="1" applyNumberFormat="1" applyFont="1" applyBorder="1" applyAlignment="1">
      <alignment horizontal="center" vertical="center" wrapText="1"/>
    </xf>
    <xf numFmtId="0" fontId="3" fillId="4" borderId="2" xfId="640" applyNumberFormat="1" applyFont="1" applyFill="1" applyBorder="1" applyAlignment="1">
      <alignment horizontal="center" vertical="center" wrapText="1"/>
    </xf>
    <xf numFmtId="0" fontId="3" fillId="4" borderId="3" xfId="640" applyNumberFormat="1" applyFont="1" applyFill="1" applyBorder="1" applyAlignment="1">
      <alignment horizontal="center" vertical="center" wrapText="1"/>
    </xf>
    <xf numFmtId="0" fontId="3" fillId="4" borderId="4" xfId="640" applyNumberFormat="1" applyFont="1" applyFill="1" applyBorder="1" applyAlignment="1">
      <alignment horizontal="center" vertical="center" wrapText="1"/>
    </xf>
    <xf numFmtId="0" fontId="4" fillId="0" borderId="16" xfId="640" applyFont="1" applyFill="1" applyBorder="1" applyAlignment="1">
      <alignment horizontal="left" vertical="center"/>
    </xf>
    <xf numFmtId="0" fontId="4" fillId="0" borderId="9" xfId="640" applyFont="1" applyFill="1" applyBorder="1" applyAlignment="1">
      <alignment horizontal="left" vertical="center"/>
    </xf>
    <xf numFmtId="0" fontId="3" fillId="10" borderId="196" xfId="640" applyFont="1" applyFill="1" applyBorder="1" applyAlignment="1">
      <alignment horizontal="center"/>
    </xf>
    <xf numFmtId="0" fontId="3" fillId="10" borderId="195" xfId="640" applyFont="1" applyFill="1" applyBorder="1" applyAlignment="1">
      <alignment horizontal="center"/>
    </xf>
    <xf numFmtId="0" fontId="3" fillId="10" borderId="159" xfId="640" applyFont="1" applyFill="1" applyBorder="1" applyAlignment="1">
      <alignment horizontal="center" vertical="center"/>
    </xf>
    <xf numFmtId="0" fontId="3" fillId="10" borderId="157" xfId="640" applyFont="1" applyFill="1" applyBorder="1" applyAlignment="1">
      <alignment horizontal="center" vertical="center"/>
    </xf>
    <xf numFmtId="0" fontId="3" fillId="10" borderId="158" xfId="640" applyFont="1" applyFill="1" applyBorder="1" applyAlignment="1">
      <alignment horizontal="center" vertical="center"/>
    </xf>
    <xf numFmtId="0" fontId="3" fillId="0" borderId="0" xfId="840" applyFont="1" applyAlignment="1">
      <alignment horizontal="center" vertical="center" wrapText="1"/>
    </xf>
    <xf numFmtId="0" fontId="3" fillId="0" borderId="0" xfId="640" applyFont="1" applyAlignment="1">
      <alignment horizontal="center" vertical="center" wrapText="1"/>
    </xf>
    <xf numFmtId="0" fontId="3" fillId="2" borderId="34" xfId="640" applyFont="1" applyFill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18" fillId="0" borderId="14" xfId="1" applyNumberFormat="1" applyFont="1" applyBorder="1" applyAlignment="1">
      <alignment horizontal="center" vertical="center" wrapText="1"/>
    </xf>
    <xf numFmtId="0" fontId="18" fillId="0" borderId="15" xfId="1" applyNumberFormat="1" applyFont="1" applyBorder="1" applyAlignment="1">
      <alignment horizontal="center" vertical="center" wrapText="1"/>
    </xf>
    <xf numFmtId="0" fontId="18" fillId="0" borderId="8" xfId="1" applyNumberFormat="1" applyFont="1" applyBorder="1" applyAlignment="1">
      <alignment horizontal="center" vertical="center" wrapText="1"/>
    </xf>
    <xf numFmtId="0" fontId="18" fillId="0" borderId="10" xfId="1" applyNumberFormat="1" applyFont="1" applyBorder="1" applyAlignment="1">
      <alignment horizontal="center" vertical="center" wrapText="1"/>
    </xf>
    <xf numFmtId="0" fontId="3" fillId="10" borderId="22" xfId="640" applyFont="1" applyFill="1" applyBorder="1" applyAlignment="1">
      <alignment horizontal="center"/>
    </xf>
    <xf numFmtId="0" fontId="3" fillId="10" borderId="151" xfId="640" applyFont="1" applyFill="1" applyBorder="1" applyAlignment="1">
      <alignment horizontal="center"/>
    </xf>
    <xf numFmtId="0" fontId="3" fillId="10" borderId="214" xfId="640" applyFont="1" applyFill="1" applyBorder="1" applyAlignment="1">
      <alignment horizontal="center"/>
    </xf>
    <xf numFmtId="49" fontId="4" fillId="5" borderId="18" xfId="640" applyNumberFormat="1" applyFont="1" applyFill="1" applyBorder="1" applyAlignment="1">
      <alignment horizontal="left" vertical="top" wrapText="1"/>
    </xf>
    <xf numFmtId="49" fontId="4" fillId="5" borderId="0" xfId="640" applyNumberFormat="1" applyFont="1" applyFill="1" applyBorder="1" applyAlignment="1">
      <alignment horizontal="left" vertical="top" wrapText="1"/>
    </xf>
    <xf numFmtId="0" fontId="16" fillId="0" borderId="14" xfId="640" applyNumberFormat="1" applyFont="1" applyFill="1" applyBorder="1" applyAlignment="1">
      <alignment horizontal="center" vertical="center"/>
    </xf>
    <xf numFmtId="0" fontId="16" fillId="0" borderId="15" xfId="640" applyNumberFormat="1" applyFont="1" applyFill="1" applyBorder="1" applyAlignment="1">
      <alignment horizontal="center" vertical="center"/>
    </xf>
    <xf numFmtId="0" fontId="16" fillId="0" borderId="8" xfId="640" applyNumberFormat="1" applyFont="1" applyFill="1" applyBorder="1" applyAlignment="1">
      <alignment horizontal="center" vertical="center"/>
    </xf>
    <xf numFmtId="0" fontId="16" fillId="0" borderId="10" xfId="640" applyNumberFormat="1" applyFont="1" applyFill="1" applyBorder="1" applyAlignment="1">
      <alignment horizontal="center" vertical="center"/>
    </xf>
    <xf numFmtId="49" fontId="4" fillId="5" borderId="18" xfId="0" applyNumberFormat="1" applyFont="1" applyFill="1" applyBorder="1" applyAlignment="1">
      <alignment horizontal="left" vertical="center" wrapText="1"/>
    </xf>
    <xf numFmtId="49" fontId="4" fillId="5" borderId="0" xfId="0" applyNumberFormat="1" applyFont="1" applyFill="1" applyBorder="1" applyAlignment="1">
      <alignment horizontal="left" vertical="center" wrapText="1"/>
    </xf>
    <xf numFmtId="49" fontId="4" fillId="5" borderId="19" xfId="0" applyNumberFormat="1" applyFont="1" applyFill="1" applyBorder="1" applyAlignment="1">
      <alignment horizontal="left" vertical="center" wrapText="1"/>
    </xf>
    <xf numFmtId="49" fontId="4" fillId="5" borderId="14" xfId="640" applyNumberFormat="1" applyFont="1" applyFill="1" applyBorder="1" applyAlignment="1">
      <alignment vertical="top" wrapText="1"/>
    </xf>
    <xf numFmtId="49" fontId="4" fillId="5" borderId="16" xfId="640" applyNumberFormat="1" applyFont="1" applyFill="1" applyBorder="1" applyAlignment="1">
      <alignment vertical="top" wrapText="1"/>
    </xf>
    <xf numFmtId="49" fontId="4" fillId="5" borderId="15" xfId="640" applyNumberFormat="1" applyFont="1" applyFill="1" applyBorder="1" applyAlignment="1">
      <alignment vertical="top" wrapText="1"/>
    </xf>
    <xf numFmtId="49" fontId="4" fillId="0" borderId="0" xfId="640" applyNumberFormat="1" applyFont="1" applyBorder="1" applyAlignment="1">
      <alignment horizontal="left" vertical="top" wrapText="1"/>
    </xf>
    <xf numFmtId="0" fontId="4" fillId="4" borderId="34" xfId="640" applyFont="1" applyFill="1" applyBorder="1" applyAlignment="1">
      <alignment horizontal="left" vertical="center" wrapText="1"/>
    </xf>
    <xf numFmtId="49" fontId="4" fillId="5" borderId="0" xfId="0" applyNumberFormat="1" applyFont="1" applyFill="1" applyBorder="1" applyAlignment="1">
      <alignment horizontal="left" vertical="top" wrapText="1"/>
    </xf>
    <xf numFmtId="49" fontId="4" fillId="5" borderId="14" xfId="640" applyNumberFormat="1" applyFont="1" applyFill="1" applyBorder="1" applyAlignment="1">
      <alignment horizontal="left" vertical="top" wrapText="1"/>
    </xf>
    <xf numFmtId="49" fontId="4" fillId="5" borderId="16" xfId="640" applyNumberFormat="1" applyFont="1" applyFill="1" applyBorder="1" applyAlignment="1">
      <alignment horizontal="left" vertical="top" wrapText="1"/>
    </xf>
    <xf numFmtId="49" fontId="4" fillId="5" borderId="15" xfId="640" applyNumberFormat="1" applyFont="1" applyFill="1" applyBorder="1" applyAlignment="1">
      <alignment horizontal="left" vertical="top" wrapText="1"/>
    </xf>
    <xf numFmtId="0" fontId="30" fillId="0" borderId="5" xfId="1" applyNumberFormat="1" applyFont="1" applyBorder="1" applyAlignment="1">
      <alignment horizontal="center" vertical="center" wrapText="1"/>
    </xf>
    <xf numFmtId="0" fontId="30" fillId="0" borderId="6" xfId="1" applyNumberFormat="1" applyFont="1" applyBorder="1" applyAlignment="1">
      <alignment horizontal="center" vertical="center" wrapText="1"/>
    </xf>
    <xf numFmtId="0" fontId="30" fillId="0" borderId="14" xfId="1" applyNumberFormat="1" applyFont="1" applyBorder="1" applyAlignment="1">
      <alignment horizontal="center" vertical="center" wrapText="1"/>
    </xf>
    <xf numFmtId="0" fontId="30" fillId="0" borderId="15" xfId="1" applyNumberFormat="1" applyFont="1" applyBorder="1" applyAlignment="1">
      <alignment horizontal="center" vertical="center" wrapText="1"/>
    </xf>
    <xf numFmtId="0" fontId="30" fillId="0" borderId="8" xfId="1" applyNumberFormat="1" applyFont="1" applyBorder="1" applyAlignment="1">
      <alignment horizontal="center" vertical="center" wrapText="1"/>
    </xf>
    <xf numFmtId="0" fontId="30" fillId="0" borderId="10" xfId="1" applyNumberFormat="1" applyFont="1" applyBorder="1" applyAlignment="1">
      <alignment horizontal="center" vertical="center" wrapText="1"/>
    </xf>
    <xf numFmtId="0" fontId="3" fillId="10" borderId="78" xfId="127" applyFont="1" applyFill="1" applyBorder="1" applyAlignment="1">
      <alignment horizontal="left" vertical="center" wrapText="1"/>
    </xf>
    <xf numFmtId="0" fontId="3" fillId="10" borderId="71" xfId="127" applyFont="1" applyFill="1" applyBorder="1" applyAlignment="1">
      <alignment horizontal="left" vertical="center" wrapText="1"/>
    </xf>
    <xf numFmtId="0" fontId="3" fillId="10" borderId="79" xfId="127" applyFont="1" applyFill="1" applyBorder="1" applyAlignment="1">
      <alignment horizontal="left" vertical="center" wrapText="1"/>
    </xf>
    <xf numFmtId="0" fontId="4" fillId="0" borderId="0" xfId="640" applyNumberFormat="1" applyFont="1" applyFill="1" applyBorder="1" applyAlignment="1">
      <alignment horizontal="left" vertical="center" wrapText="1"/>
    </xf>
    <xf numFmtId="0" fontId="16" fillId="0" borderId="5" xfId="33" applyNumberFormat="1" applyFont="1" applyFill="1" applyBorder="1" applyAlignment="1">
      <alignment horizontal="center" vertical="center"/>
    </xf>
    <xf numFmtId="0" fontId="16" fillId="0" borderId="7" xfId="33" applyNumberFormat="1" applyFont="1" applyFill="1" applyBorder="1" applyAlignment="1">
      <alignment horizontal="center" vertical="center"/>
    </xf>
    <xf numFmtId="0" fontId="3" fillId="9" borderId="5" xfId="33" applyNumberFormat="1" applyFont="1" applyFill="1" applyBorder="1" applyAlignment="1">
      <alignment horizontal="center" vertical="center" wrapText="1"/>
    </xf>
    <xf numFmtId="0" fontId="3" fillId="9" borderId="7" xfId="33" applyNumberFormat="1" applyFont="1" applyFill="1" applyBorder="1" applyAlignment="1">
      <alignment horizontal="center" vertical="center" wrapText="1"/>
    </xf>
    <xf numFmtId="0" fontId="3" fillId="9" borderId="6" xfId="33" applyNumberFormat="1" applyFont="1" applyFill="1" applyBorder="1" applyAlignment="1">
      <alignment horizontal="center" vertical="center" wrapText="1"/>
    </xf>
    <xf numFmtId="17" fontId="4" fillId="0" borderId="0" xfId="33" applyNumberFormat="1" applyFont="1" applyFill="1" applyBorder="1" applyAlignment="1">
      <alignment horizontal="left" vertical="center" wrapText="1"/>
    </xf>
    <xf numFmtId="0" fontId="4" fillId="0" borderId="0" xfId="33" applyFont="1" applyFill="1" applyBorder="1" applyAlignment="1">
      <alignment horizontal="left" vertical="center" wrapText="1"/>
    </xf>
    <xf numFmtId="0" fontId="130" fillId="55" borderId="5" xfId="33" applyNumberFormat="1" applyFont="1" applyFill="1" applyBorder="1" applyAlignment="1">
      <alignment horizontal="center" vertical="center"/>
    </xf>
    <xf numFmtId="0" fontId="130" fillId="55" borderId="7" xfId="33" applyNumberFormat="1" applyFont="1" applyFill="1" applyBorder="1" applyAlignment="1">
      <alignment horizontal="center" vertical="center"/>
    </xf>
    <xf numFmtId="0" fontId="130" fillId="55" borderId="6" xfId="33" applyNumberFormat="1" applyFont="1" applyFill="1" applyBorder="1" applyAlignment="1">
      <alignment horizontal="center" vertical="center"/>
    </xf>
    <xf numFmtId="0" fontId="3" fillId="10" borderId="208" xfId="845" applyFont="1" applyFill="1" applyBorder="1" applyAlignment="1">
      <alignment horizontal="center" vertical="center"/>
    </xf>
    <xf numFmtId="0" fontId="3" fillId="10" borderId="209" xfId="845" applyFont="1" applyFill="1" applyBorder="1" applyAlignment="1">
      <alignment horizontal="center" vertical="center"/>
    </xf>
    <xf numFmtId="0" fontId="3" fillId="10" borderId="210" xfId="845" applyFont="1" applyFill="1" applyBorder="1" applyAlignment="1">
      <alignment horizontal="center" vertical="center"/>
    </xf>
    <xf numFmtId="0" fontId="4" fillId="0" borderId="191" xfId="495" applyFont="1" applyFill="1" applyBorder="1" applyAlignment="1">
      <alignment horizontal="center" wrapText="1"/>
    </xf>
    <xf numFmtId="2" fontId="4" fillId="0" borderId="197" xfId="495" applyNumberFormat="1" applyFont="1" applyFill="1" applyBorder="1" applyAlignment="1">
      <alignment horizontal="center"/>
    </xf>
    <xf numFmtId="2" fontId="4" fillId="0" borderId="151" xfId="495" applyNumberFormat="1" applyFont="1" applyFill="1" applyBorder="1" applyAlignment="1">
      <alignment horizontal="center"/>
    </xf>
    <xf numFmtId="2" fontId="4" fillId="0" borderId="214" xfId="495" applyNumberFormat="1" applyFont="1" applyFill="1" applyBorder="1" applyAlignment="1">
      <alignment horizontal="center"/>
    </xf>
    <xf numFmtId="0" fontId="4" fillId="0" borderId="215" xfId="495" applyFont="1" applyFill="1" applyBorder="1" applyAlignment="1">
      <alignment horizontal="center" wrapText="1"/>
    </xf>
    <xf numFmtId="0" fontId="4" fillId="0" borderId="207" xfId="495" applyFont="1" applyFill="1" applyBorder="1" applyAlignment="1">
      <alignment horizontal="center" wrapText="1"/>
    </xf>
    <xf numFmtId="2" fontId="4" fillId="0" borderId="205" xfId="495" applyNumberFormat="1" applyFont="1" applyFill="1" applyBorder="1" applyAlignment="1">
      <alignment horizontal="center"/>
    </xf>
    <xf numFmtId="2" fontId="4" fillId="0" borderId="206" xfId="495" applyNumberFormat="1" applyFont="1" applyFill="1" applyBorder="1" applyAlignment="1">
      <alignment horizontal="center"/>
    </xf>
    <xf numFmtId="0" fontId="3" fillId="56" borderId="70" xfId="495" applyFont="1" applyFill="1" applyBorder="1" applyAlignment="1">
      <alignment horizontal="center" vertical="center"/>
    </xf>
    <xf numFmtId="0" fontId="3" fillId="56" borderId="71" xfId="495" applyFont="1" applyFill="1" applyBorder="1" applyAlignment="1">
      <alignment horizontal="center" vertical="center"/>
    </xf>
    <xf numFmtId="0" fontId="3" fillId="56" borderId="72" xfId="495" applyFont="1" applyFill="1" applyBorder="1" applyAlignment="1">
      <alignment horizontal="center" vertical="center"/>
    </xf>
    <xf numFmtId="0" fontId="3" fillId="13" borderId="191" xfId="495" applyFont="1" applyFill="1" applyBorder="1" applyAlignment="1">
      <alignment horizontal="center" vertical="center"/>
    </xf>
    <xf numFmtId="0" fontId="3" fillId="13" borderId="197" xfId="495" applyFont="1" applyFill="1" applyBorder="1" applyAlignment="1">
      <alignment horizontal="center" vertical="center"/>
    </xf>
    <xf numFmtId="0" fontId="3" fillId="13" borderId="151" xfId="495" applyFont="1" applyFill="1" applyBorder="1" applyAlignment="1">
      <alignment horizontal="center" vertical="center"/>
    </xf>
    <xf numFmtId="0" fontId="3" fillId="13" borderId="214" xfId="495" applyFont="1" applyFill="1" applyBorder="1" applyAlignment="1">
      <alignment horizontal="center" vertical="center"/>
    </xf>
    <xf numFmtId="0" fontId="3" fillId="10" borderId="208" xfId="495" applyFont="1" applyFill="1" applyBorder="1" applyAlignment="1">
      <alignment horizontal="center"/>
    </xf>
    <xf numFmtId="0" fontId="3" fillId="10" borderId="209" xfId="495" applyFont="1" applyFill="1" applyBorder="1" applyAlignment="1">
      <alignment horizontal="center"/>
    </xf>
    <xf numFmtId="0" fontId="3" fillId="10" borderId="210" xfId="495" applyFont="1" applyFill="1" applyBorder="1" applyAlignment="1">
      <alignment horizontal="center"/>
    </xf>
    <xf numFmtId="0" fontId="18" fillId="57" borderId="208" xfId="845" applyFont="1" applyFill="1" applyBorder="1" applyAlignment="1">
      <alignment horizontal="center" vertical="center"/>
    </xf>
    <xf numFmtId="0" fontId="18" fillId="57" borderId="209" xfId="845" applyFont="1" applyFill="1" applyBorder="1" applyAlignment="1">
      <alignment horizontal="center" vertical="center"/>
    </xf>
    <xf numFmtId="0" fontId="18" fillId="57" borderId="210" xfId="845" applyFont="1" applyFill="1" applyBorder="1" applyAlignment="1">
      <alignment horizontal="center" vertical="center"/>
    </xf>
    <xf numFmtId="0" fontId="3" fillId="10" borderId="22" xfId="495" applyFont="1" applyFill="1" applyBorder="1" applyAlignment="1">
      <alignment horizontal="center"/>
    </xf>
    <xf numFmtId="0" fontId="3" fillId="10" borderId="151" xfId="495" applyFont="1" applyFill="1" applyBorder="1" applyAlignment="1">
      <alignment horizontal="center"/>
    </xf>
    <xf numFmtId="0" fontId="3" fillId="10" borderId="214" xfId="495" applyFont="1" applyFill="1" applyBorder="1" applyAlignment="1">
      <alignment horizontal="center"/>
    </xf>
    <xf numFmtId="0" fontId="4" fillId="0" borderId="13" xfId="33" applyFont="1" applyBorder="1" applyAlignment="1">
      <alignment horizontal="left" wrapText="1"/>
    </xf>
    <xf numFmtId="0" fontId="4" fillId="0" borderId="42" xfId="33" applyFont="1" applyBorder="1" applyAlignment="1">
      <alignment horizontal="left" wrapText="1"/>
    </xf>
    <xf numFmtId="191" fontId="93" fillId="0" borderId="80" xfId="685" applyNumberFormat="1" applyFont="1" applyFill="1" applyBorder="1" applyAlignment="1">
      <alignment horizontal="center" vertical="center" wrapText="1"/>
    </xf>
    <xf numFmtId="191" fontId="93" fillId="0" borderId="85" xfId="685" applyNumberFormat="1" applyFont="1" applyFill="1" applyBorder="1" applyAlignment="1">
      <alignment horizontal="center" vertical="center" wrapText="1"/>
    </xf>
    <xf numFmtId="0" fontId="3" fillId="56" borderId="5" xfId="845" applyFont="1" applyFill="1" applyBorder="1" applyAlignment="1">
      <alignment horizontal="center" vertical="center"/>
    </xf>
    <xf numFmtId="0" fontId="3" fillId="56" borderId="7" xfId="845" applyFont="1" applyFill="1" applyBorder="1" applyAlignment="1">
      <alignment horizontal="center" vertical="center"/>
    </xf>
    <xf numFmtId="0" fontId="3" fillId="56" borderId="6" xfId="845" applyFont="1" applyFill="1" applyBorder="1" applyAlignment="1">
      <alignment horizontal="center" vertical="center"/>
    </xf>
    <xf numFmtId="0" fontId="3" fillId="10" borderId="78" xfId="640" applyFont="1" applyFill="1" applyBorder="1" applyAlignment="1">
      <alignment horizontal="center" vertical="center" wrapText="1"/>
    </xf>
    <xf numFmtId="0" fontId="3" fillId="10" borderId="71" xfId="640" applyFont="1" applyFill="1" applyBorder="1" applyAlignment="1">
      <alignment horizontal="center" vertical="center" wrapText="1"/>
    </xf>
    <xf numFmtId="0" fontId="3" fillId="10" borderId="72" xfId="640" applyFont="1" applyFill="1" applyBorder="1" applyAlignment="1">
      <alignment horizontal="center" vertical="center" wrapText="1"/>
    </xf>
    <xf numFmtId="0" fontId="3" fillId="2" borderId="14" xfId="33" applyFont="1" applyFill="1" applyBorder="1" applyAlignment="1">
      <alignment horizontal="center"/>
    </xf>
    <xf numFmtId="0" fontId="3" fillId="2" borderId="16" xfId="33" applyFont="1" applyFill="1" applyBorder="1" applyAlignment="1">
      <alignment horizontal="center"/>
    </xf>
    <xf numFmtId="0" fontId="3" fillId="2" borderId="47" xfId="33" applyFont="1" applyFill="1" applyBorder="1" applyAlignment="1">
      <alignment horizontal="center"/>
    </xf>
    <xf numFmtId="4" fontId="3" fillId="0" borderId="42" xfId="640" applyNumberFormat="1" applyFont="1" applyBorder="1" applyAlignment="1">
      <alignment horizontal="center" vertical="center"/>
    </xf>
    <xf numFmtId="4" fontId="3" fillId="0" borderId="41" xfId="640" applyNumberFormat="1" applyFont="1" applyBorder="1" applyAlignment="1">
      <alignment horizontal="center" vertical="center"/>
    </xf>
    <xf numFmtId="0" fontId="91" fillId="0" borderId="42" xfId="646" applyFont="1" applyBorder="1" applyAlignment="1">
      <alignment horizontal="center" vertical="center" wrapText="1"/>
    </xf>
    <xf numFmtId="0" fontId="91" fillId="0" borderId="41" xfId="646" applyFont="1" applyBorder="1" applyAlignment="1">
      <alignment horizontal="center" vertical="center" wrapText="1"/>
    </xf>
    <xf numFmtId="0" fontId="3" fillId="10" borderId="26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43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4" fontId="4" fillId="0" borderId="42" xfId="646" applyNumberFormat="1" applyFont="1" applyBorder="1" applyAlignment="1">
      <alignment horizontal="center" vertical="center"/>
    </xf>
    <xf numFmtId="4" fontId="4" fillId="0" borderId="41" xfId="646" applyNumberFormat="1" applyFont="1" applyBorder="1" applyAlignment="1">
      <alignment horizontal="center" vertical="center"/>
    </xf>
    <xf numFmtId="2" fontId="3" fillId="10" borderId="68" xfId="640" applyNumberFormat="1" applyFont="1" applyFill="1" applyBorder="1" applyAlignment="1">
      <alignment horizontal="center" vertical="center" wrapText="1"/>
    </xf>
    <xf numFmtId="2" fontId="3" fillId="10" borderId="67" xfId="640" applyNumberFormat="1" applyFont="1" applyFill="1" applyBorder="1" applyAlignment="1">
      <alignment horizontal="center" vertical="center" wrapText="1"/>
    </xf>
    <xf numFmtId="2" fontId="3" fillId="10" borderId="69" xfId="640" applyNumberFormat="1" applyFont="1" applyFill="1" applyBorder="1" applyAlignment="1">
      <alignment horizontal="center" vertical="center" wrapText="1"/>
    </xf>
    <xf numFmtId="0" fontId="3" fillId="10" borderId="11" xfId="845" applyFont="1" applyFill="1" applyBorder="1" applyAlignment="1">
      <alignment horizontal="center" vertical="center"/>
    </xf>
    <xf numFmtId="0" fontId="3" fillId="10" borderId="13" xfId="845" applyFont="1" applyFill="1" applyBorder="1" applyAlignment="1">
      <alignment horizontal="center" vertical="center"/>
    </xf>
    <xf numFmtId="0" fontId="3" fillId="10" borderId="12" xfId="845" applyFont="1" applyFill="1" applyBorder="1" applyAlignment="1">
      <alignment horizontal="center" vertical="center"/>
    </xf>
    <xf numFmtId="0" fontId="3" fillId="56" borderId="32" xfId="495" applyFont="1" applyFill="1" applyBorder="1" applyAlignment="1">
      <alignment horizontal="center" vertical="center"/>
    </xf>
    <xf numFmtId="0" fontId="3" fillId="56" borderId="34" xfId="495" applyFont="1" applyFill="1" applyBorder="1" applyAlignment="1">
      <alignment horizontal="center" vertical="center"/>
    </xf>
    <xf numFmtId="0" fontId="3" fillId="56" borderId="33" xfId="495" applyFont="1" applyFill="1" applyBorder="1" applyAlignment="1">
      <alignment horizontal="center" vertical="center"/>
    </xf>
    <xf numFmtId="0" fontId="3" fillId="13" borderId="11" xfId="495" applyFont="1" applyFill="1" applyBorder="1" applyAlignment="1">
      <alignment horizontal="center" vertical="center"/>
    </xf>
    <xf numFmtId="0" fontId="3" fillId="13" borderId="13" xfId="495" applyFont="1" applyFill="1" applyBorder="1" applyAlignment="1">
      <alignment horizontal="center" vertical="center"/>
    </xf>
    <xf numFmtId="0" fontId="3" fillId="13" borderId="12" xfId="495" applyFont="1" applyFill="1" applyBorder="1" applyAlignment="1">
      <alignment horizontal="center" vertical="center"/>
    </xf>
    <xf numFmtId="0" fontId="3" fillId="10" borderId="23" xfId="495" applyFont="1" applyFill="1" applyBorder="1" applyAlignment="1">
      <alignment horizontal="center"/>
    </xf>
    <xf numFmtId="0" fontId="3" fillId="10" borderId="24" xfId="495" applyFont="1" applyFill="1" applyBorder="1" applyAlignment="1">
      <alignment horizontal="center"/>
    </xf>
    <xf numFmtId="0" fontId="4" fillId="0" borderId="30" xfId="495" applyFont="1" applyFill="1" applyBorder="1" applyAlignment="1">
      <alignment horizontal="center" wrapText="1"/>
    </xf>
    <xf numFmtId="0" fontId="4" fillId="0" borderId="21" xfId="495" applyFont="1" applyFill="1" applyBorder="1" applyAlignment="1">
      <alignment horizontal="center" wrapText="1"/>
    </xf>
    <xf numFmtId="2" fontId="4" fillId="0" borderId="21" xfId="495" applyNumberFormat="1" applyFont="1" applyFill="1" applyBorder="1" applyAlignment="1">
      <alignment horizontal="center"/>
    </xf>
    <xf numFmtId="2" fontId="4" fillId="0" borderId="31" xfId="495" applyNumberFormat="1" applyFont="1" applyFill="1" applyBorder="1" applyAlignment="1">
      <alignment horizontal="center"/>
    </xf>
    <xf numFmtId="0" fontId="4" fillId="0" borderId="11" xfId="495" applyFont="1" applyFill="1" applyBorder="1" applyAlignment="1">
      <alignment horizontal="center" wrapText="1"/>
    </xf>
    <xf numFmtId="0" fontId="4" fillId="0" borderId="13" xfId="495" applyFont="1" applyFill="1" applyBorder="1" applyAlignment="1">
      <alignment horizontal="center" wrapText="1"/>
    </xf>
    <xf numFmtId="2" fontId="4" fillId="0" borderId="13" xfId="495" applyNumberFormat="1" applyFont="1" applyFill="1" applyBorder="1" applyAlignment="1">
      <alignment horizontal="center"/>
    </xf>
    <xf numFmtId="2" fontId="4" fillId="0" borderId="12" xfId="495" applyNumberFormat="1" applyFont="1" applyFill="1" applyBorder="1" applyAlignment="1">
      <alignment horizontal="center"/>
    </xf>
    <xf numFmtId="0" fontId="18" fillId="57" borderId="11" xfId="845" applyFont="1" applyFill="1" applyBorder="1" applyAlignment="1">
      <alignment horizontal="center" vertical="center"/>
    </xf>
    <xf numFmtId="0" fontId="18" fillId="57" borderId="13" xfId="845" applyFont="1" applyFill="1" applyBorder="1" applyAlignment="1">
      <alignment horizontal="center" vertical="center"/>
    </xf>
    <xf numFmtId="0" fontId="18" fillId="57" borderId="12" xfId="845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left" wrapText="1"/>
    </xf>
    <xf numFmtId="0" fontId="4" fillId="0" borderId="20" xfId="0" applyFont="1" applyFill="1" applyBorder="1" applyAlignment="1">
      <alignment horizontal="left" wrapText="1"/>
    </xf>
    <xf numFmtId="2" fontId="2" fillId="0" borderId="20" xfId="0" applyNumberFormat="1" applyFont="1" applyFill="1" applyBorder="1" applyAlignment="1">
      <alignment horizontal="center"/>
    </xf>
    <xf numFmtId="2" fontId="2" fillId="0" borderId="39" xfId="0" applyNumberFormat="1" applyFont="1" applyFill="1" applyBorder="1" applyAlignment="1">
      <alignment horizontal="center"/>
    </xf>
    <xf numFmtId="2" fontId="2" fillId="0" borderId="209" xfId="0" applyNumberFormat="1" applyFont="1" applyFill="1" applyBorder="1" applyAlignment="1">
      <alignment horizontal="center"/>
    </xf>
    <xf numFmtId="2" fontId="2" fillId="0" borderId="210" xfId="0" applyNumberFormat="1" applyFont="1" applyFill="1" applyBorder="1" applyAlignment="1">
      <alignment horizontal="center"/>
    </xf>
    <xf numFmtId="0" fontId="3" fillId="2" borderId="78" xfId="720" applyFont="1" applyFill="1" applyBorder="1" applyAlignment="1">
      <alignment horizontal="center" vertical="center"/>
    </xf>
    <xf numFmtId="0" fontId="3" fillId="2" borderId="71" xfId="720" applyFont="1" applyFill="1" applyBorder="1" applyAlignment="1">
      <alignment horizontal="center" vertical="center"/>
    </xf>
    <xf numFmtId="0" fontId="3" fillId="2" borderId="79" xfId="720" applyFont="1" applyFill="1" applyBorder="1" applyAlignment="1">
      <alignment horizontal="center" vertical="center"/>
    </xf>
    <xf numFmtId="0" fontId="3" fillId="5" borderId="197" xfId="720" applyFont="1" applyFill="1" applyBorder="1" applyAlignment="1">
      <alignment horizontal="center" vertical="center"/>
    </xf>
    <xf numFmtId="0" fontId="3" fillId="5" borderId="151" xfId="720" applyFont="1" applyFill="1" applyBorder="1" applyAlignment="1">
      <alignment horizontal="center" vertical="center"/>
    </xf>
    <xf numFmtId="0" fontId="3" fillId="5" borderId="214" xfId="720" applyFont="1" applyFill="1" applyBorder="1" applyAlignment="1">
      <alignment horizontal="center" vertical="center"/>
    </xf>
    <xf numFmtId="49" fontId="4" fillId="0" borderId="0" xfId="646" applyNumberFormat="1" applyFont="1" applyBorder="1" applyAlignment="1">
      <alignment horizontal="center" vertical="top"/>
    </xf>
    <xf numFmtId="49" fontId="4" fillId="0" borderId="9" xfId="646" applyNumberFormat="1" applyFont="1" applyBorder="1" applyAlignment="1">
      <alignment horizontal="center" vertical="top"/>
    </xf>
    <xf numFmtId="2" fontId="126" fillId="0" borderId="20" xfId="0" applyNumberFormat="1" applyFont="1" applyFill="1" applyBorder="1" applyAlignment="1">
      <alignment horizontal="center"/>
    </xf>
    <xf numFmtId="2" fontId="126" fillId="0" borderId="39" xfId="0" applyNumberFormat="1" applyFont="1" applyFill="1" applyBorder="1" applyAlignment="1">
      <alignment horizontal="center"/>
    </xf>
    <xf numFmtId="2" fontId="126" fillId="0" borderId="209" xfId="0" applyNumberFormat="1" applyFont="1" applyFill="1" applyBorder="1" applyAlignment="1">
      <alignment horizontal="center"/>
    </xf>
    <xf numFmtId="2" fontId="126" fillId="0" borderId="210" xfId="0" applyNumberFormat="1" applyFont="1" applyFill="1" applyBorder="1" applyAlignment="1">
      <alignment horizontal="center"/>
    </xf>
    <xf numFmtId="0" fontId="18" fillId="52" borderId="11" xfId="845" applyFont="1" applyFill="1" applyBorder="1" applyAlignment="1">
      <alignment horizontal="center" vertical="center"/>
    </xf>
    <xf numFmtId="0" fontId="18" fillId="52" borderId="13" xfId="845" applyFont="1" applyFill="1" applyBorder="1" applyAlignment="1">
      <alignment horizontal="center" vertical="center"/>
    </xf>
    <xf numFmtId="0" fontId="18" fillId="52" borderId="12" xfId="845" applyFont="1" applyFill="1" applyBorder="1" applyAlignment="1">
      <alignment horizontal="center" vertical="center"/>
    </xf>
    <xf numFmtId="0" fontId="18" fillId="2" borderId="86" xfId="33" applyFont="1" applyFill="1" applyBorder="1" applyAlignment="1">
      <alignment horizontal="center"/>
    </xf>
    <xf numFmtId="0" fontId="18" fillId="2" borderId="37" xfId="33" applyFont="1" applyFill="1" applyBorder="1" applyAlignment="1">
      <alignment horizontal="center"/>
    </xf>
    <xf numFmtId="0" fontId="18" fillId="52" borderId="2" xfId="845" applyFont="1" applyFill="1" applyBorder="1" applyAlignment="1">
      <alignment horizontal="center" vertical="center"/>
    </xf>
    <xf numFmtId="0" fontId="18" fillId="52" borderId="3" xfId="845" applyFont="1" applyFill="1" applyBorder="1" applyAlignment="1">
      <alignment horizontal="center" vertical="center"/>
    </xf>
    <xf numFmtId="0" fontId="18" fillId="52" borderId="4" xfId="845" applyFont="1" applyFill="1" applyBorder="1" applyAlignment="1">
      <alignment horizontal="center" vertical="center"/>
    </xf>
    <xf numFmtId="0" fontId="5" fillId="50" borderId="5" xfId="33" applyFont="1" applyFill="1" applyBorder="1" applyAlignment="1">
      <alignment horizontal="center"/>
    </xf>
    <xf numFmtId="0" fontId="5" fillId="50" borderId="7" xfId="33" applyFont="1" applyFill="1" applyBorder="1" applyAlignment="1">
      <alignment horizontal="center"/>
    </xf>
    <xf numFmtId="0" fontId="5" fillId="50" borderId="6" xfId="33" applyFont="1" applyFill="1" applyBorder="1" applyAlignment="1">
      <alignment horizontal="center"/>
    </xf>
    <xf numFmtId="2" fontId="2" fillId="0" borderId="13" xfId="0" applyNumberFormat="1" applyFont="1" applyFill="1" applyBorder="1" applyAlignment="1">
      <alignment horizontal="center"/>
    </xf>
    <xf numFmtId="2" fontId="2" fillId="0" borderId="12" xfId="0" applyNumberFormat="1" applyFont="1" applyFill="1" applyBorder="1" applyAlignment="1">
      <alignment horizontal="center"/>
    </xf>
    <xf numFmtId="0" fontId="3" fillId="10" borderId="65" xfId="845" applyFont="1" applyFill="1" applyBorder="1" applyAlignment="1">
      <alignment horizontal="center" vertical="center"/>
    </xf>
    <xf numFmtId="0" fontId="3" fillId="10" borderId="25" xfId="845" applyFont="1" applyFill="1" applyBorder="1" applyAlignment="1">
      <alignment horizontal="center" vertical="center"/>
    </xf>
    <xf numFmtId="0" fontId="3" fillId="10" borderId="64" xfId="845" applyFont="1" applyFill="1" applyBorder="1" applyAlignment="1">
      <alignment horizontal="center" vertical="center"/>
    </xf>
    <xf numFmtId="0" fontId="3" fillId="5" borderId="42" xfId="720" applyFont="1" applyFill="1" applyBorder="1" applyAlignment="1">
      <alignment horizontal="center" vertical="center"/>
    </xf>
    <xf numFmtId="0" fontId="3" fillId="5" borderId="23" xfId="720" applyFont="1" applyFill="1" applyBorder="1" applyAlignment="1">
      <alignment horizontal="center" vertical="center"/>
    </xf>
    <xf numFmtId="0" fontId="3" fillId="5" borderId="24" xfId="720" applyFont="1" applyFill="1" applyBorder="1" applyAlignment="1">
      <alignment horizontal="center" vertical="center"/>
    </xf>
    <xf numFmtId="0" fontId="3" fillId="10" borderId="11" xfId="0" applyFont="1" applyFill="1" applyBorder="1" applyAlignment="1">
      <alignment horizontal="center"/>
    </xf>
    <xf numFmtId="0" fontId="3" fillId="10" borderId="13" xfId="0" applyFont="1" applyFill="1" applyBorder="1" applyAlignment="1">
      <alignment horizontal="center"/>
    </xf>
    <xf numFmtId="0" fontId="3" fillId="10" borderId="12" xfId="0" applyFont="1" applyFill="1" applyBorder="1" applyAlignment="1">
      <alignment horizontal="center"/>
    </xf>
    <xf numFmtId="2" fontId="126" fillId="0" borderId="13" xfId="0" applyNumberFormat="1" applyFont="1" applyFill="1" applyBorder="1" applyAlignment="1">
      <alignment horizontal="center"/>
    </xf>
    <xf numFmtId="2" fontId="126" fillId="0" borderId="12" xfId="0" applyNumberFormat="1" applyFont="1" applyFill="1" applyBorder="1" applyAlignment="1">
      <alignment horizontal="center"/>
    </xf>
    <xf numFmtId="0" fontId="4" fillId="0" borderId="32" xfId="0" applyFont="1" applyFill="1" applyBorder="1" applyAlignment="1">
      <alignment horizontal="left" wrapText="1"/>
    </xf>
    <xf numFmtId="0" fontId="4" fillId="0" borderId="34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3" xfId="0" applyFont="1" applyFill="1" applyBorder="1" applyAlignment="1">
      <alignment horizontal="left" wrapText="1"/>
    </xf>
    <xf numFmtId="0" fontId="4" fillId="0" borderId="30" xfId="0" applyFont="1" applyFill="1" applyBorder="1" applyAlignment="1">
      <alignment horizontal="left" wrapText="1"/>
    </xf>
    <xf numFmtId="0" fontId="4" fillId="0" borderId="21" xfId="0" applyFont="1" applyFill="1" applyBorder="1" applyAlignment="1">
      <alignment horizontal="left" wrapText="1"/>
    </xf>
    <xf numFmtId="2" fontId="2" fillId="0" borderId="21" xfId="0" applyNumberFormat="1" applyFont="1" applyFill="1" applyBorder="1" applyAlignment="1">
      <alignment horizontal="center"/>
    </xf>
    <xf numFmtId="2" fontId="2" fillId="0" borderId="31" xfId="0" applyNumberFormat="1" applyFont="1" applyFill="1" applyBorder="1" applyAlignment="1">
      <alignment horizontal="center"/>
    </xf>
    <xf numFmtId="0" fontId="3" fillId="10" borderId="65" xfId="0" applyFont="1" applyFill="1" applyBorder="1" applyAlignment="1">
      <alignment horizontal="center"/>
    </xf>
    <xf numFmtId="0" fontId="3" fillId="10" borderId="25" xfId="0" applyFont="1" applyFill="1" applyBorder="1" applyAlignment="1">
      <alignment horizontal="center"/>
    </xf>
    <xf numFmtId="0" fontId="3" fillId="10" borderId="64" xfId="0" applyFont="1" applyFill="1" applyBorder="1" applyAlignment="1">
      <alignment horizontal="center"/>
    </xf>
    <xf numFmtId="2" fontId="2" fillId="0" borderId="34" xfId="0" applyNumberFormat="1" applyFont="1" applyFill="1" applyBorder="1" applyAlignment="1">
      <alignment horizontal="center"/>
    </xf>
    <xf numFmtId="2" fontId="2" fillId="0" borderId="33" xfId="0" applyNumberFormat="1" applyFont="1" applyFill="1" applyBorder="1" applyAlignment="1">
      <alignment horizontal="center"/>
    </xf>
    <xf numFmtId="0" fontId="5" fillId="5" borderId="0" xfId="33" applyFont="1" applyFill="1" applyBorder="1" applyAlignment="1">
      <alignment horizontal="center"/>
    </xf>
    <xf numFmtId="0" fontId="5" fillId="5" borderId="9" xfId="33" applyFont="1" applyFill="1" applyBorder="1" applyAlignment="1">
      <alignment horizontal="center"/>
    </xf>
    <xf numFmtId="0" fontId="3" fillId="2" borderId="5" xfId="845" applyFont="1" applyFill="1" applyBorder="1" applyAlignment="1">
      <alignment horizontal="center" vertical="center"/>
    </xf>
    <xf numFmtId="0" fontId="3" fillId="2" borderId="7" xfId="845" applyFont="1" applyFill="1" applyBorder="1" applyAlignment="1">
      <alignment horizontal="center" vertical="center"/>
    </xf>
    <xf numFmtId="0" fontId="3" fillId="2" borderId="6" xfId="845" applyFont="1" applyFill="1" applyBorder="1" applyAlignment="1">
      <alignment horizontal="center" vertical="center"/>
    </xf>
    <xf numFmtId="4" fontId="3" fillId="0" borderId="42" xfId="646" applyNumberFormat="1" applyFont="1" applyBorder="1" applyAlignment="1">
      <alignment horizontal="center" vertical="center"/>
    </xf>
    <xf numFmtId="4" fontId="3" fillId="0" borderId="41" xfId="646" applyNumberFormat="1" applyFont="1" applyBorder="1" applyAlignment="1">
      <alignment horizontal="center" vertical="center"/>
    </xf>
    <xf numFmtId="4" fontId="4" fillId="0" borderId="153" xfId="646" applyNumberFormat="1" applyFont="1" applyBorder="1" applyAlignment="1">
      <alignment horizontal="center" vertical="center"/>
    </xf>
    <xf numFmtId="4" fontId="4" fillId="0" borderId="155" xfId="646" applyNumberFormat="1" applyFont="1" applyBorder="1" applyAlignment="1">
      <alignment horizontal="center" vertical="center"/>
    </xf>
    <xf numFmtId="0" fontId="3" fillId="10" borderId="183" xfId="845" applyFont="1" applyFill="1" applyBorder="1" applyAlignment="1">
      <alignment horizontal="center" vertical="center"/>
    </xf>
    <xf numFmtId="0" fontId="3" fillId="10" borderId="196" xfId="845" applyFont="1" applyFill="1" applyBorder="1" applyAlignment="1">
      <alignment horizontal="center" vertical="center"/>
    </xf>
    <xf numFmtId="0" fontId="3" fillId="10" borderId="195" xfId="845" applyFont="1" applyFill="1" applyBorder="1" applyAlignment="1">
      <alignment horizontal="center" vertical="center"/>
    </xf>
    <xf numFmtId="0" fontId="4" fillId="0" borderId="13" xfId="33" applyFont="1" applyFill="1" applyBorder="1" applyAlignment="1">
      <alignment horizontal="left" wrapText="1"/>
    </xf>
    <xf numFmtId="0" fontId="3" fillId="4" borderId="5" xfId="33" applyNumberFormat="1" applyFont="1" applyFill="1" applyBorder="1" applyAlignment="1">
      <alignment horizontal="center" vertical="center" wrapText="1"/>
    </xf>
    <xf numFmtId="0" fontId="3" fillId="4" borderId="7" xfId="33" applyNumberFormat="1" applyFont="1" applyFill="1" applyBorder="1" applyAlignment="1">
      <alignment horizontal="center" vertical="center" wrapText="1"/>
    </xf>
    <xf numFmtId="0" fontId="3" fillId="4" borderId="6" xfId="33" applyNumberFormat="1" applyFont="1" applyFill="1" applyBorder="1" applyAlignment="1">
      <alignment horizontal="center" vertical="center" wrapText="1"/>
    </xf>
    <xf numFmtId="0" fontId="28" fillId="8" borderId="5" xfId="33" applyNumberFormat="1" applyFont="1" applyFill="1" applyBorder="1" applyAlignment="1">
      <alignment horizontal="center" vertical="center"/>
    </xf>
    <xf numFmtId="0" fontId="28" fillId="8" borderId="7" xfId="33" applyNumberFormat="1" applyFont="1" applyFill="1" applyBorder="1" applyAlignment="1">
      <alignment horizontal="center" vertical="center"/>
    </xf>
    <xf numFmtId="0" fontId="28" fillId="8" borderId="6" xfId="33" applyNumberFormat="1" applyFont="1" applyFill="1" applyBorder="1" applyAlignment="1">
      <alignment horizontal="center" vertical="center"/>
    </xf>
    <xf numFmtId="0" fontId="4" fillId="0" borderId="34" xfId="33" applyFont="1" applyFill="1" applyBorder="1" applyAlignment="1">
      <alignment horizontal="left" wrapText="1"/>
    </xf>
    <xf numFmtId="0" fontId="4" fillId="0" borderId="21" xfId="33" applyFont="1" applyFill="1" applyBorder="1" applyAlignment="1">
      <alignment horizontal="left" wrapText="1"/>
    </xf>
    <xf numFmtId="0" fontId="4" fillId="0" borderId="0" xfId="640" applyFont="1" applyAlignment="1">
      <alignment horizontal="left" vertical="center" wrapText="1"/>
    </xf>
    <xf numFmtId="0" fontId="4" fillId="0" borderId="0" xfId="1742" applyFont="1" applyAlignment="1">
      <alignment horizontal="center" vertical="center" wrapText="1"/>
    </xf>
    <xf numFmtId="0" fontId="3" fillId="10" borderId="159" xfId="0" applyFont="1" applyFill="1" applyBorder="1" applyAlignment="1">
      <alignment horizontal="center"/>
    </xf>
    <xf numFmtId="0" fontId="3" fillId="10" borderId="157" xfId="0" applyFont="1" applyFill="1" applyBorder="1" applyAlignment="1">
      <alignment horizontal="center"/>
    </xf>
    <xf numFmtId="0" fontId="3" fillId="10" borderId="158" xfId="0" applyFont="1" applyFill="1" applyBorder="1" applyAlignment="1">
      <alignment horizontal="center"/>
    </xf>
    <xf numFmtId="0" fontId="4" fillId="0" borderId="4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0" fontId="4" fillId="0" borderId="34" xfId="640" applyFont="1" applyBorder="1" applyAlignment="1">
      <alignment horizontal="left" vertical="center" wrapText="1"/>
    </xf>
    <xf numFmtId="49" fontId="4" fillId="5" borderId="16" xfId="0" applyNumberFormat="1" applyFont="1" applyFill="1" applyBorder="1" applyAlignment="1">
      <alignment horizontal="left" vertical="top" wrapText="1"/>
    </xf>
    <xf numFmtId="0" fontId="28" fillId="8" borderId="35" xfId="640" applyNumberFormat="1" applyFont="1" applyFill="1" applyBorder="1" applyAlignment="1">
      <alignment horizontal="center" vertical="center"/>
    </xf>
    <xf numFmtId="0" fontId="28" fillId="8" borderId="36" xfId="640" applyNumberFormat="1" applyFont="1" applyFill="1" applyBorder="1" applyAlignment="1">
      <alignment horizontal="center" vertical="center"/>
    </xf>
    <xf numFmtId="49" fontId="4" fillId="5" borderId="19" xfId="0" applyNumberFormat="1" applyFont="1" applyFill="1" applyBorder="1" applyAlignment="1">
      <alignment horizontal="left" vertical="top" wrapText="1"/>
    </xf>
    <xf numFmtId="49" fontId="4" fillId="5" borderId="0" xfId="640" applyNumberFormat="1" applyFont="1" applyFill="1" applyBorder="1" applyAlignment="1">
      <alignment horizontal="left" vertical="top"/>
    </xf>
    <xf numFmtId="49" fontId="4" fillId="5" borderId="19" xfId="640" applyNumberFormat="1" applyFont="1" applyFill="1" applyBorder="1" applyAlignment="1">
      <alignment horizontal="left" vertical="top"/>
    </xf>
    <xf numFmtId="49" fontId="4" fillId="5" borderId="0" xfId="0" applyNumberFormat="1" applyFont="1" applyFill="1" applyBorder="1" applyAlignment="1">
      <alignment horizontal="left" vertical="top"/>
    </xf>
    <xf numFmtId="49" fontId="4" fillId="5" borderId="19" xfId="0" applyNumberFormat="1" applyFont="1" applyFill="1" applyBorder="1" applyAlignment="1">
      <alignment horizontal="left" vertical="top"/>
    </xf>
    <xf numFmtId="0" fontId="3" fillId="10" borderId="183" xfId="0" applyFont="1" applyFill="1" applyBorder="1" applyAlignment="1">
      <alignment horizontal="center"/>
    </xf>
    <xf numFmtId="0" fontId="3" fillId="10" borderId="196" xfId="0" applyFont="1" applyFill="1" applyBorder="1" applyAlignment="1">
      <alignment horizontal="center"/>
    </xf>
    <xf numFmtId="0" fontId="3" fillId="10" borderId="195" xfId="0" applyFont="1" applyFill="1" applyBorder="1" applyAlignment="1">
      <alignment horizontal="center"/>
    </xf>
    <xf numFmtId="0" fontId="4" fillId="0" borderId="0" xfId="640" applyFont="1" applyBorder="1" applyAlignment="1">
      <alignment horizontal="left" vertical="center"/>
    </xf>
    <xf numFmtId="0" fontId="3" fillId="0" borderId="0" xfId="640" applyFont="1" applyBorder="1" applyAlignment="1">
      <alignment horizontal="left" wrapText="1"/>
    </xf>
    <xf numFmtId="0" fontId="4" fillId="0" borderId="0" xfId="640" applyFont="1" applyBorder="1" applyAlignment="1">
      <alignment horizontal="center" wrapText="1"/>
    </xf>
    <xf numFmtId="0" fontId="4" fillId="5" borderId="18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/>
    </xf>
    <xf numFmtId="49" fontId="4" fillId="0" borderId="0" xfId="640" applyNumberFormat="1" applyFont="1" applyFill="1" applyBorder="1" applyAlignment="1">
      <alignment horizontal="left" vertical="center" wrapText="1"/>
    </xf>
    <xf numFmtId="49" fontId="4" fillId="0" borderId="19" xfId="640" applyNumberFormat="1" applyFont="1" applyFill="1" applyBorder="1" applyAlignment="1">
      <alignment horizontal="left" vertical="center" wrapText="1"/>
    </xf>
    <xf numFmtId="2" fontId="4" fillId="0" borderId="161" xfId="636" applyNumberFormat="1" applyFont="1" applyBorder="1" applyAlignment="1">
      <alignment horizontal="center"/>
    </xf>
    <xf numFmtId="0" fontId="4" fillId="0" borderId="161" xfId="636" applyNumberFormat="1" applyFont="1" applyBorder="1" applyAlignment="1">
      <alignment horizontal="center"/>
    </xf>
    <xf numFmtId="0" fontId="4" fillId="0" borderId="31" xfId="636" applyNumberFormat="1" applyFont="1" applyBorder="1" applyAlignment="1">
      <alignment horizontal="center"/>
    </xf>
    <xf numFmtId="0" fontId="3" fillId="10" borderId="159" xfId="636" applyFont="1" applyFill="1" applyBorder="1" applyAlignment="1">
      <alignment horizontal="center"/>
    </xf>
    <xf numFmtId="0" fontId="3" fillId="10" borderId="157" xfId="636" applyFont="1" applyFill="1" applyBorder="1" applyAlignment="1">
      <alignment horizontal="center"/>
    </xf>
    <xf numFmtId="0" fontId="3" fillId="10" borderId="158" xfId="636" applyFont="1" applyFill="1" applyBorder="1" applyAlignment="1">
      <alignment horizontal="center"/>
    </xf>
    <xf numFmtId="2" fontId="4" fillId="0" borderId="157" xfId="636" applyNumberFormat="1" applyFont="1" applyBorder="1" applyAlignment="1">
      <alignment horizontal="center"/>
    </xf>
    <xf numFmtId="0" fontId="4" fillId="0" borderId="157" xfId="636" applyNumberFormat="1" applyFont="1" applyBorder="1" applyAlignment="1">
      <alignment horizontal="center"/>
    </xf>
    <xf numFmtId="0" fontId="4" fillId="0" borderId="158" xfId="636" applyNumberFormat="1" applyFont="1" applyBorder="1" applyAlignment="1">
      <alignment horizontal="center"/>
    </xf>
    <xf numFmtId="49" fontId="3" fillId="0" borderId="18" xfId="636" applyNumberFormat="1" applyFont="1" applyFill="1" applyBorder="1" applyAlignment="1">
      <alignment horizontal="left" vertical="center" wrapText="1"/>
    </xf>
    <xf numFmtId="49" fontId="3" fillId="0" borderId="0" xfId="636" applyNumberFormat="1" applyFont="1" applyFill="1" applyBorder="1" applyAlignment="1">
      <alignment horizontal="left" vertical="center" wrapText="1"/>
    </xf>
    <xf numFmtId="0" fontId="3" fillId="10" borderId="32" xfId="636" applyFont="1" applyFill="1" applyBorder="1" applyAlignment="1">
      <alignment horizontal="center"/>
    </xf>
    <xf numFmtId="0" fontId="3" fillId="10" borderId="34" xfId="636" applyFont="1" applyFill="1" applyBorder="1" applyAlignment="1">
      <alignment horizontal="center"/>
    </xf>
    <xf numFmtId="0" fontId="3" fillId="10" borderId="33" xfId="636" applyFont="1" applyFill="1" applyBorder="1" applyAlignment="1">
      <alignment horizontal="center"/>
    </xf>
    <xf numFmtId="2" fontId="4" fillId="0" borderId="158" xfId="636" applyNumberFormat="1" applyFont="1" applyBorder="1" applyAlignment="1">
      <alignment horizontal="center"/>
    </xf>
    <xf numFmtId="0" fontId="4" fillId="5" borderId="40" xfId="0" applyFont="1" applyFill="1" applyBorder="1" applyAlignment="1">
      <alignment horizontal="center" vertical="center"/>
    </xf>
    <xf numFmtId="0" fontId="4" fillId="5" borderId="49" xfId="0" applyFont="1" applyFill="1" applyBorder="1" applyAlignment="1">
      <alignment horizontal="center" vertical="center"/>
    </xf>
    <xf numFmtId="49" fontId="4" fillId="5" borderId="19" xfId="640" applyNumberFormat="1" applyFont="1" applyFill="1" applyBorder="1" applyAlignment="1">
      <alignment horizontal="left" vertical="top" wrapText="1"/>
    </xf>
    <xf numFmtId="49" fontId="4" fillId="5" borderId="26" xfId="640" applyNumberFormat="1" applyFont="1" applyFill="1" applyBorder="1" applyAlignment="1">
      <alignment horizontal="left" vertical="top" wrapText="1"/>
    </xf>
    <xf numFmtId="49" fontId="4" fillId="5" borderId="20" xfId="640" applyNumberFormat="1" applyFont="1" applyFill="1" applyBorder="1" applyAlignment="1">
      <alignment horizontal="left" vertical="top" wrapText="1"/>
    </xf>
    <xf numFmtId="49" fontId="4" fillId="5" borderId="43" xfId="640" applyNumberFormat="1" applyFont="1" applyFill="1" applyBorder="1" applyAlignment="1">
      <alignment horizontal="left" vertical="top" wrapText="1"/>
    </xf>
    <xf numFmtId="49" fontId="4" fillId="5" borderId="65" xfId="640" applyNumberFormat="1" applyFont="1" applyFill="1" applyBorder="1" applyAlignment="1">
      <alignment horizontal="left" vertical="top" wrapText="1"/>
    </xf>
    <xf numFmtId="49" fontId="4" fillId="5" borderId="25" xfId="640" applyNumberFormat="1" applyFont="1" applyFill="1" applyBorder="1" applyAlignment="1">
      <alignment horizontal="left" vertical="top" wrapText="1"/>
    </xf>
    <xf numFmtId="0" fontId="3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4" fillId="4" borderId="159" xfId="640" applyFont="1" applyFill="1" applyBorder="1" applyAlignment="1">
      <alignment horizontal="center" vertical="center"/>
    </xf>
    <xf numFmtId="0" fontId="4" fillId="4" borderId="157" xfId="640" applyFont="1" applyFill="1" applyBorder="1" applyAlignment="1">
      <alignment horizontal="center" vertical="center"/>
    </xf>
    <xf numFmtId="0" fontId="4" fillId="4" borderId="158" xfId="640" applyFont="1" applyFill="1" applyBorder="1" applyAlignment="1">
      <alignment horizontal="center" vertical="center"/>
    </xf>
    <xf numFmtId="49" fontId="3" fillId="0" borderId="18" xfId="640" applyNumberFormat="1" applyFont="1" applyBorder="1" applyAlignment="1">
      <alignment horizontal="left" vertical="top" wrapText="1"/>
    </xf>
    <xf numFmtId="49" fontId="3" fillId="0" borderId="0" xfId="640" applyNumberFormat="1" applyFont="1" applyBorder="1" applyAlignment="1">
      <alignment horizontal="left" vertical="top" wrapText="1"/>
    </xf>
    <xf numFmtId="49" fontId="3" fillId="0" borderId="19" xfId="640" applyNumberFormat="1" applyFont="1" applyBorder="1" applyAlignment="1">
      <alignment horizontal="left" vertical="top" wrapText="1"/>
    </xf>
    <xf numFmtId="49" fontId="4" fillId="0" borderId="19" xfId="640" applyNumberFormat="1" applyFont="1" applyBorder="1" applyAlignment="1">
      <alignment horizontal="left" vertical="top" wrapText="1"/>
    </xf>
    <xf numFmtId="0" fontId="4" fillId="5" borderId="0" xfId="636" applyNumberFormat="1" applyFont="1" applyFill="1" applyBorder="1" applyAlignment="1">
      <alignment horizontal="left" vertical="top" wrapText="1"/>
    </xf>
    <xf numFmtId="49" fontId="4" fillId="0" borderId="16" xfId="0" applyNumberFormat="1" applyFont="1" applyBorder="1" applyAlignment="1">
      <alignment horizontal="left" vertical="top" wrapText="1"/>
    </xf>
    <xf numFmtId="49" fontId="4" fillId="0" borderId="0" xfId="23" applyNumberFormat="1" applyFont="1" applyBorder="1" applyAlignment="1">
      <alignment horizontal="left" vertical="top" wrapText="1"/>
    </xf>
    <xf numFmtId="0" fontId="16" fillId="0" borderId="14" xfId="23" applyNumberFormat="1" applyFont="1" applyFill="1" applyBorder="1" applyAlignment="1">
      <alignment horizontal="center" vertical="center"/>
    </xf>
    <xf numFmtId="0" fontId="16" fillId="0" borderId="15" xfId="23" applyNumberFormat="1" applyFont="1" applyFill="1" applyBorder="1" applyAlignment="1">
      <alignment horizontal="center" vertical="center"/>
    </xf>
    <xf numFmtId="0" fontId="16" fillId="0" borderId="8" xfId="23" applyNumberFormat="1" applyFont="1" applyFill="1" applyBorder="1" applyAlignment="1">
      <alignment horizontal="center" vertical="center"/>
    </xf>
    <xf numFmtId="0" fontId="16" fillId="0" borderId="10" xfId="23" applyNumberFormat="1" applyFont="1" applyFill="1" applyBorder="1" applyAlignment="1">
      <alignment horizontal="center" vertical="center"/>
    </xf>
    <xf numFmtId="0" fontId="4" fillId="0" borderId="0" xfId="23" applyFont="1" applyFill="1" applyBorder="1" applyAlignment="1">
      <alignment horizontal="left" vertical="center"/>
    </xf>
    <xf numFmtId="0" fontId="3" fillId="4" borderId="34" xfId="636" applyFont="1" applyFill="1" applyBorder="1" applyAlignment="1">
      <alignment horizontal="left" vertical="center" wrapText="1"/>
    </xf>
    <xf numFmtId="1" fontId="4" fillId="5" borderId="197" xfId="23" applyNumberFormat="1" applyFont="1" applyFill="1" applyBorder="1" applyAlignment="1">
      <alignment horizontal="left" vertical="center" wrapText="1"/>
    </xf>
    <xf numFmtId="1" fontId="4" fillId="5" borderId="216" xfId="23" applyNumberFormat="1" applyFont="1" applyFill="1" applyBorder="1" applyAlignment="1">
      <alignment horizontal="left" vertical="center" wrapText="1"/>
    </xf>
    <xf numFmtId="1" fontId="4" fillId="5" borderId="191" xfId="23" applyNumberFormat="1" applyFont="1" applyFill="1" applyBorder="1" applyAlignment="1">
      <alignment horizontal="left" vertical="center" wrapText="1"/>
    </xf>
    <xf numFmtId="0" fontId="3" fillId="5" borderId="0" xfId="23" applyFont="1" applyFill="1" applyBorder="1" applyAlignment="1">
      <alignment horizontal="center" vertical="center" wrapText="1"/>
    </xf>
    <xf numFmtId="0" fontId="14" fillId="0" borderId="14" xfId="23" applyFont="1" applyBorder="1" applyAlignment="1">
      <alignment horizontal="center" wrapText="1"/>
    </xf>
    <xf numFmtId="0" fontId="14" fillId="0" borderId="18" xfId="23" applyFont="1" applyBorder="1" applyAlignment="1">
      <alignment horizontal="center" wrapText="1"/>
    </xf>
    <xf numFmtId="0" fontId="14" fillId="0" borderId="8" xfId="23" applyFont="1" applyBorder="1" applyAlignment="1">
      <alignment horizontal="center" wrapText="1"/>
    </xf>
    <xf numFmtId="0" fontId="149" fillId="5" borderId="9" xfId="811" applyFont="1" applyFill="1" applyBorder="1" applyAlignment="1">
      <alignment horizontal="center" vertical="center"/>
    </xf>
    <xf numFmtId="0" fontId="153" fillId="81" borderId="5" xfId="431" applyNumberFormat="1" applyFont="1" applyFill="1" applyBorder="1" applyAlignment="1">
      <alignment horizontal="center" vertical="center" wrapText="1"/>
    </xf>
    <xf numFmtId="0" fontId="153" fillId="81" borderId="7" xfId="431" applyNumberFormat="1" applyFont="1" applyFill="1" applyBorder="1" applyAlignment="1">
      <alignment horizontal="center" vertical="center" wrapText="1"/>
    </xf>
    <xf numFmtId="0" fontId="153" fillId="81" borderId="6" xfId="431" applyNumberFormat="1" applyFont="1" applyFill="1" applyBorder="1" applyAlignment="1">
      <alignment horizontal="center" vertical="center" wrapText="1"/>
    </xf>
    <xf numFmtId="0" fontId="147" fillId="5" borderId="16" xfId="811" applyFont="1" applyFill="1" applyBorder="1" applyAlignment="1">
      <alignment horizontal="center" vertical="center"/>
    </xf>
    <xf numFmtId="0" fontId="152" fillId="5" borderId="0" xfId="811" applyFont="1" applyFill="1" applyBorder="1" applyAlignment="1">
      <alignment horizontal="center" vertical="center"/>
    </xf>
    <xf numFmtId="0" fontId="150" fillId="5" borderId="0" xfId="811" applyFont="1" applyFill="1" applyBorder="1" applyAlignment="1">
      <alignment horizontal="center" vertical="center"/>
    </xf>
    <xf numFmtId="0" fontId="149" fillId="5" borderId="0" xfId="811" applyFont="1" applyFill="1" applyBorder="1" applyAlignment="1">
      <alignment horizontal="center" vertical="center"/>
    </xf>
    <xf numFmtId="0" fontId="83" fillId="4" borderId="188" xfId="640" applyFont="1" applyFill="1" applyBorder="1" applyAlignment="1">
      <alignment horizontal="left"/>
    </xf>
    <xf numFmtId="0" fontId="154" fillId="5" borderId="14" xfId="811" applyFont="1" applyFill="1" applyBorder="1" applyAlignment="1">
      <alignment horizontal="center" vertical="center"/>
    </xf>
    <xf numFmtId="0" fontId="154" fillId="5" borderId="16" xfId="811" applyFont="1" applyFill="1" applyBorder="1" applyAlignment="1">
      <alignment horizontal="center" vertical="center"/>
    </xf>
    <xf numFmtId="0" fontId="154" fillId="5" borderId="15" xfId="811" applyFont="1" applyFill="1" applyBorder="1" applyAlignment="1">
      <alignment horizontal="center" vertical="center"/>
    </xf>
    <xf numFmtId="0" fontId="154" fillId="5" borderId="18" xfId="811" applyFont="1" applyFill="1" applyBorder="1" applyAlignment="1">
      <alignment horizontal="center" vertical="center"/>
    </xf>
    <xf numFmtId="0" fontId="154" fillId="5" borderId="0" xfId="811" applyFont="1" applyFill="1" applyBorder="1" applyAlignment="1">
      <alignment horizontal="center" vertical="center"/>
    </xf>
    <xf numFmtId="0" fontId="154" fillId="5" borderId="19" xfId="811" applyFont="1" applyFill="1" applyBorder="1" applyAlignment="1">
      <alignment horizontal="center" vertical="center"/>
    </xf>
    <xf numFmtId="0" fontId="25" fillId="81" borderId="18" xfId="787" applyNumberFormat="1" applyFont="1" applyFill="1" applyBorder="1" applyAlignment="1">
      <alignment horizontal="center" vertical="center"/>
    </xf>
    <xf numFmtId="0" fontId="25" fillId="81" borderId="0" xfId="787" applyNumberFormat="1" applyFont="1" applyFill="1" applyBorder="1" applyAlignment="1">
      <alignment horizontal="center" vertical="center"/>
    </xf>
    <xf numFmtId="0" fontId="25" fillId="81" borderId="19" xfId="787" applyNumberFormat="1" applyFont="1" applyFill="1" applyBorder="1" applyAlignment="1">
      <alignment horizontal="center" vertical="center"/>
    </xf>
    <xf numFmtId="0" fontId="147" fillId="5" borderId="0" xfId="811" applyFont="1" applyFill="1" applyBorder="1" applyAlignment="1">
      <alignment horizontal="left" vertical="center"/>
    </xf>
    <xf numFmtId="0" fontId="147" fillId="5" borderId="19" xfId="811" applyFont="1" applyFill="1" applyBorder="1" applyAlignment="1">
      <alignment horizontal="left" vertical="center"/>
    </xf>
    <xf numFmtId="14" fontId="147" fillId="5" borderId="9" xfId="811" applyNumberFormat="1" applyFont="1" applyFill="1" applyBorder="1" applyAlignment="1">
      <alignment horizontal="left" vertical="center"/>
    </xf>
    <xf numFmtId="14" fontId="147" fillId="5" borderId="10" xfId="811" applyNumberFormat="1" applyFont="1" applyFill="1" applyBorder="1" applyAlignment="1">
      <alignment horizontal="left" vertical="center"/>
    </xf>
    <xf numFmtId="0" fontId="81" fillId="81" borderId="18" xfId="787" applyNumberFormat="1" applyFont="1" applyFill="1" applyBorder="1" applyAlignment="1">
      <alignment horizontal="center" vertical="center"/>
    </xf>
    <xf numFmtId="0" fontId="81" fillId="81" borderId="0" xfId="787" applyNumberFormat="1" applyFont="1" applyFill="1" applyBorder="1" applyAlignment="1">
      <alignment horizontal="center" vertical="center"/>
    </xf>
    <xf numFmtId="0" fontId="81" fillId="81" borderId="19" xfId="787" applyNumberFormat="1" applyFont="1" applyFill="1" applyBorder="1" applyAlignment="1">
      <alignment horizontal="center" vertical="center"/>
    </xf>
    <xf numFmtId="0" fontId="5" fillId="0" borderId="32" xfId="23" applyFont="1" applyBorder="1" applyAlignment="1">
      <alignment horizontal="center"/>
    </xf>
    <xf numFmtId="0" fontId="5" fillId="0" borderId="34" xfId="23" applyFont="1" applyBorder="1" applyAlignment="1">
      <alignment horizontal="center"/>
    </xf>
    <xf numFmtId="0" fontId="5" fillId="0" borderId="33" xfId="23" applyFont="1" applyBorder="1" applyAlignment="1">
      <alignment horizontal="center"/>
    </xf>
    <xf numFmtId="0" fontId="4" fillId="0" borderId="2" xfId="1" applyNumberFormat="1" applyFont="1" applyBorder="1" applyAlignment="1">
      <alignment horizontal="center" vertical="center" wrapText="1"/>
    </xf>
    <xf numFmtId="0" fontId="4" fillId="0" borderId="3" xfId="1" applyNumberFormat="1" applyFont="1" applyBorder="1" applyAlignment="1">
      <alignment horizontal="center" vertical="center" wrapText="1"/>
    </xf>
    <xf numFmtId="0" fontId="4" fillId="0" borderId="4" xfId="1" applyNumberFormat="1" applyFont="1" applyBorder="1" applyAlignment="1">
      <alignment horizontal="center" vertical="center" wrapText="1"/>
    </xf>
    <xf numFmtId="10" fontId="12" fillId="0" borderId="2" xfId="36" applyNumberFormat="1" applyFont="1" applyFill="1" applyBorder="1" applyAlignment="1">
      <alignment horizontal="center" vertical="center" wrapText="1"/>
    </xf>
    <xf numFmtId="10" fontId="12" fillId="0" borderId="4" xfId="36" applyNumberFormat="1" applyFont="1" applyFill="1" applyBorder="1" applyAlignment="1">
      <alignment horizontal="center" vertical="center" wrapText="1"/>
    </xf>
    <xf numFmtId="0" fontId="18" fillId="0" borderId="28" xfId="1" applyFont="1" applyFill="1" applyBorder="1" applyAlignment="1">
      <alignment horizontal="right" vertical="center"/>
    </xf>
    <xf numFmtId="0" fontId="25" fillId="4" borderId="5" xfId="1" applyNumberFormat="1" applyFont="1" applyFill="1" applyBorder="1" applyAlignment="1">
      <alignment horizontal="center" vertical="center" wrapText="1"/>
    </xf>
    <xf numFmtId="0" fontId="89" fillId="4" borderId="7" xfId="1" applyNumberFormat="1" applyFont="1" applyFill="1" applyBorder="1" applyAlignment="1">
      <alignment horizontal="center" vertical="center" wrapText="1"/>
    </xf>
    <xf numFmtId="0" fontId="89" fillId="4" borderId="6" xfId="1" applyNumberFormat="1" applyFont="1" applyFill="1" applyBorder="1" applyAlignment="1">
      <alignment horizontal="center" vertical="center" wrapText="1"/>
    </xf>
    <xf numFmtId="4" fontId="4" fillId="0" borderId="13" xfId="23" applyNumberFormat="1" applyFont="1" applyBorder="1" applyAlignment="1">
      <alignment horizontal="center"/>
    </xf>
    <xf numFmtId="4" fontId="4" fillId="0" borderId="12" xfId="23" applyNumberFormat="1" applyFont="1" applyBorder="1" applyAlignment="1">
      <alignment horizontal="center"/>
    </xf>
    <xf numFmtId="0" fontId="4" fillId="0" borderId="18" xfId="23" applyFont="1" applyBorder="1" applyAlignment="1">
      <alignment horizontal="center"/>
    </xf>
    <xf numFmtId="0" fontId="4" fillId="0" borderId="0" xfId="23" applyFont="1" applyBorder="1" applyAlignment="1">
      <alignment horizontal="center"/>
    </xf>
    <xf numFmtId="0" fontId="4" fillId="0" borderId="19" xfId="23" applyFont="1" applyBorder="1" applyAlignment="1">
      <alignment horizontal="center"/>
    </xf>
    <xf numFmtId="0" fontId="3" fillId="0" borderId="32" xfId="23" applyFont="1" applyBorder="1" applyAlignment="1">
      <alignment horizontal="center" vertical="center"/>
    </xf>
    <xf numFmtId="0" fontId="3" fillId="0" borderId="11" xfId="23" applyFont="1" applyBorder="1" applyAlignment="1">
      <alignment horizontal="center" vertical="center"/>
    </xf>
    <xf numFmtId="1" fontId="4" fillId="0" borderId="13" xfId="23" applyNumberFormat="1" applyFont="1" applyBorder="1" applyAlignment="1">
      <alignment horizontal="left"/>
    </xf>
    <xf numFmtId="0" fontId="5" fillId="0" borderId="32" xfId="23" applyFont="1" applyBorder="1" applyAlignment="1">
      <alignment vertical="center"/>
    </xf>
    <xf numFmtId="0" fontId="5" fillId="0" borderId="34" xfId="23" applyFont="1" applyBorder="1" applyAlignment="1">
      <alignment vertical="center"/>
    </xf>
    <xf numFmtId="0" fontId="5" fillId="0" borderId="33" xfId="23" applyFont="1" applyBorder="1" applyAlignment="1">
      <alignment vertical="center"/>
    </xf>
    <xf numFmtId="0" fontId="3" fillId="0" borderId="34" xfId="23" applyFont="1" applyBorder="1" applyAlignment="1">
      <alignment horizontal="center"/>
    </xf>
    <xf numFmtId="0" fontId="3" fillId="0" borderId="33" xfId="23" applyFont="1" applyBorder="1" applyAlignment="1">
      <alignment horizontal="center"/>
    </xf>
    <xf numFmtId="0" fontId="3" fillId="0" borderId="13" xfId="23" applyFont="1" applyBorder="1" applyAlignment="1">
      <alignment horizontal="center"/>
    </xf>
    <xf numFmtId="0" fontId="3" fillId="0" borderId="12" xfId="23" applyFont="1" applyBorder="1" applyAlignment="1">
      <alignment horizontal="center"/>
    </xf>
    <xf numFmtId="4" fontId="3" fillId="46" borderId="13" xfId="23" applyNumberFormat="1" applyFont="1" applyFill="1" applyBorder="1" applyAlignment="1">
      <alignment horizontal="center"/>
    </xf>
    <xf numFmtId="4" fontId="3" fillId="46" borderId="12" xfId="23" applyNumberFormat="1" applyFont="1" applyFill="1" applyBorder="1" applyAlignment="1">
      <alignment horizontal="center"/>
    </xf>
    <xf numFmtId="0" fontId="3" fillId="0" borderId="34" xfId="23" applyFont="1" applyBorder="1" applyAlignment="1">
      <alignment horizontal="center" vertical="center"/>
    </xf>
    <xf numFmtId="0" fontId="3" fillId="0" borderId="13" xfId="23" applyFont="1" applyBorder="1" applyAlignment="1">
      <alignment horizontal="center" vertical="center"/>
    </xf>
    <xf numFmtId="1" fontId="3" fillId="46" borderId="13" xfId="23" applyNumberFormat="1" applyFont="1" applyFill="1" applyBorder="1" applyAlignment="1">
      <alignment horizontal="center"/>
    </xf>
    <xf numFmtId="168" fontId="3" fillId="0" borderId="5" xfId="9" applyFont="1" applyBorder="1" applyAlignment="1">
      <alignment horizontal="center" vertical="center"/>
    </xf>
    <xf numFmtId="168" fontId="3" fillId="0" borderId="6" xfId="9" applyFont="1" applyBorder="1" applyAlignment="1">
      <alignment horizontal="center" vertical="center"/>
    </xf>
    <xf numFmtId="0" fontId="3" fillId="0" borderId="5" xfId="23" applyFont="1" applyBorder="1" applyAlignment="1">
      <alignment horizontal="center"/>
    </xf>
    <xf numFmtId="0" fontId="3" fillId="0" borderId="7" xfId="23" applyFont="1" applyBorder="1" applyAlignment="1">
      <alignment horizontal="center"/>
    </xf>
    <xf numFmtId="1" fontId="3" fillId="0" borderId="5" xfId="23" applyNumberFormat="1" applyFont="1" applyBorder="1" applyAlignment="1">
      <alignment horizontal="center" vertical="center"/>
    </xf>
    <xf numFmtId="1" fontId="3" fillId="0" borderId="7" xfId="23" applyNumberFormat="1" applyFont="1" applyBorder="1" applyAlignment="1">
      <alignment horizontal="center" vertical="center"/>
    </xf>
    <xf numFmtId="1" fontId="3" fillId="0" borderId="6" xfId="23" applyNumberFormat="1" applyFont="1" applyBorder="1" applyAlignment="1">
      <alignment horizontal="center" vertical="center"/>
    </xf>
    <xf numFmtId="0" fontId="88" fillId="0" borderId="5" xfId="23" applyFont="1" applyBorder="1" applyAlignment="1">
      <alignment horizontal="center" vertical="center"/>
    </xf>
    <xf numFmtId="0" fontId="88" fillId="0" borderId="7" xfId="23" applyFont="1" applyBorder="1" applyAlignment="1">
      <alignment horizontal="center" vertical="center"/>
    </xf>
    <xf numFmtId="0" fontId="88" fillId="0" borderId="6" xfId="23" applyFont="1" applyBorder="1" applyAlignment="1">
      <alignment horizontal="center" vertical="center"/>
    </xf>
    <xf numFmtId="0" fontId="4" fillId="0" borderId="14" xfId="23" applyFont="1" applyFill="1" applyBorder="1" applyAlignment="1">
      <alignment horizontal="center"/>
    </xf>
    <xf numFmtId="0" fontId="4" fillId="0" borderId="16" xfId="23" applyFont="1" applyFill="1" applyBorder="1" applyAlignment="1">
      <alignment horizontal="center"/>
    </xf>
    <xf numFmtId="0" fontId="4" fillId="0" borderId="15" xfId="23" applyFont="1" applyFill="1" applyBorder="1" applyAlignment="1">
      <alignment horizontal="center"/>
    </xf>
    <xf numFmtId="0" fontId="4" fillId="0" borderId="8" xfId="23" applyFont="1" applyFill="1" applyBorder="1" applyAlignment="1">
      <alignment horizontal="center" vertical="center"/>
    </xf>
    <xf numFmtId="0" fontId="4" fillId="0" borderId="9" xfId="23" applyFont="1" applyFill="1" applyBorder="1" applyAlignment="1">
      <alignment horizontal="center" vertical="center"/>
    </xf>
    <xf numFmtId="0" fontId="4" fillId="0" borderId="10" xfId="23" applyFont="1" applyFill="1" applyBorder="1" applyAlignment="1">
      <alignment horizontal="center" vertical="center"/>
    </xf>
    <xf numFmtId="10" fontId="12" fillId="9" borderId="16" xfId="23" applyNumberFormat="1" applyFont="1" applyFill="1" applyBorder="1" applyAlignment="1">
      <alignment horizontal="center" vertical="center"/>
    </xf>
    <xf numFmtId="10" fontId="12" fillId="9" borderId="15" xfId="23" applyNumberFormat="1" applyFont="1" applyFill="1" applyBorder="1" applyAlignment="1">
      <alignment horizontal="center" vertical="center"/>
    </xf>
    <xf numFmtId="10" fontId="12" fillId="9" borderId="9" xfId="23" applyNumberFormat="1" applyFont="1" applyFill="1" applyBorder="1" applyAlignment="1">
      <alignment horizontal="center" vertical="center"/>
    </xf>
    <xf numFmtId="10" fontId="12" fillId="9" borderId="10" xfId="23" applyNumberFormat="1" applyFont="1" applyFill="1" applyBorder="1" applyAlignment="1">
      <alignment horizontal="center" vertical="center"/>
    </xf>
    <xf numFmtId="0" fontId="83" fillId="9" borderId="14" xfId="23" applyFont="1" applyFill="1" applyBorder="1" applyAlignment="1">
      <alignment horizontal="center" vertical="center" wrapText="1"/>
    </xf>
    <xf numFmtId="0" fontId="83" fillId="9" borderId="16" xfId="23" applyFont="1" applyFill="1" applyBorder="1" applyAlignment="1">
      <alignment horizontal="center" vertical="center" wrapText="1"/>
    </xf>
    <xf numFmtId="0" fontId="83" fillId="9" borderId="15" xfId="23" applyFont="1" applyFill="1" applyBorder="1" applyAlignment="1">
      <alignment horizontal="center" vertical="center" wrapText="1"/>
    </xf>
    <xf numFmtId="0" fontId="83" fillId="9" borderId="8" xfId="23" applyFont="1" applyFill="1" applyBorder="1" applyAlignment="1">
      <alignment horizontal="center" vertical="center" wrapText="1"/>
    </xf>
    <xf numFmtId="0" fontId="83" fillId="9" borderId="9" xfId="23" applyFont="1" applyFill="1" applyBorder="1" applyAlignment="1">
      <alignment horizontal="center" vertical="center" wrapText="1"/>
    </xf>
    <xf numFmtId="0" fontId="83" fillId="9" borderId="10" xfId="23" applyFont="1" applyFill="1" applyBorder="1" applyAlignment="1">
      <alignment horizontal="center" vertical="center" wrapText="1"/>
    </xf>
    <xf numFmtId="1" fontId="4" fillId="0" borderId="21" xfId="23" applyNumberFormat="1" applyFont="1" applyBorder="1" applyAlignment="1">
      <alignment horizontal="left"/>
    </xf>
    <xf numFmtId="4" fontId="3" fillId="46" borderId="34" xfId="23" applyNumberFormat="1" applyFont="1" applyFill="1" applyBorder="1" applyAlignment="1">
      <alignment horizontal="center"/>
    </xf>
    <xf numFmtId="4" fontId="3" fillId="46" borderId="33" xfId="23" applyNumberFormat="1" applyFont="1" applyFill="1" applyBorder="1" applyAlignment="1">
      <alignment horizontal="center"/>
    </xf>
    <xf numFmtId="4" fontId="4" fillId="0" borderId="21" xfId="23" applyNumberFormat="1" applyFont="1" applyBorder="1" applyAlignment="1">
      <alignment horizontal="center"/>
    </xf>
    <xf numFmtId="4" fontId="4" fillId="0" borderId="31" xfId="23" applyNumberFormat="1" applyFont="1" applyBorder="1" applyAlignment="1">
      <alignment horizontal="center"/>
    </xf>
    <xf numFmtId="4" fontId="4" fillId="13" borderId="13" xfId="23" applyNumberFormat="1" applyFont="1" applyFill="1" applyBorder="1" applyAlignment="1">
      <alignment horizontal="center"/>
    </xf>
    <xf numFmtId="4" fontId="4" fillId="13" borderId="12" xfId="23" applyNumberFormat="1" applyFont="1" applyFill="1" applyBorder="1" applyAlignment="1">
      <alignment horizontal="center"/>
    </xf>
    <xf numFmtId="1" fontId="3" fillId="46" borderId="34" xfId="23" applyNumberFormat="1" applyFont="1" applyFill="1" applyBorder="1" applyAlignment="1">
      <alignment horizontal="center"/>
    </xf>
    <xf numFmtId="1" fontId="4" fillId="0" borderId="68" xfId="23" applyNumberFormat="1" applyFont="1" applyBorder="1" applyAlignment="1">
      <alignment horizontal="left"/>
    </xf>
    <xf numFmtId="1" fontId="4" fillId="0" borderId="67" xfId="23" applyNumberFormat="1" applyFont="1" applyBorder="1" applyAlignment="1">
      <alignment horizontal="left"/>
    </xf>
    <xf numFmtId="1" fontId="4" fillId="0" borderId="77" xfId="23" applyNumberFormat="1" applyFont="1" applyBorder="1" applyAlignment="1">
      <alignment horizontal="left"/>
    </xf>
    <xf numFmtId="0" fontId="7" fillId="0" borderId="28" xfId="23" applyBorder="1" applyAlignment="1">
      <alignment horizontal="center" vertical="center"/>
    </xf>
    <xf numFmtId="40" fontId="7" fillId="0" borderId="0" xfId="23" applyNumberFormat="1" applyBorder="1" applyAlignment="1">
      <alignment horizontal="center" vertical="center"/>
    </xf>
    <xf numFmtId="0" fontId="4" fillId="0" borderId="7" xfId="23" applyFont="1" applyBorder="1" applyAlignment="1">
      <alignment horizontal="left" vertical="center"/>
    </xf>
    <xf numFmtId="0" fontId="4" fillId="0" borderId="6" xfId="23" applyFont="1" applyBorder="1" applyAlignment="1">
      <alignment horizontal="left" vertical="center"/>
    </xf>
    <xf numFmtId="0" fontId="71" fillId="0" borderId="0" xfId="23" applyFont="1" applyBorder="1" applyAlignment="1">
      <alignment horizontal="right" vertical="center"/>
    </xf>
    <xf numFmtId="0" fontId="7" fillId="0" borderId="0" xfId="23" applyBorder="1" applyAlignment="1">
      <alignment horizontal="left" vertical="center"/>
    </xf>
    <xf numFmtId="0" fontId="5" fillId="0" borderId="14" xfId="23" applyFont="1" applyBorder="1" applyAlignment="1">
      <alignment horizontal="center" vertical="center" wrapText="1"/>
    </xf>
    <xf numFmtId="0" fontId="5" fillId="0" borderId="16" xfId="23" applyFont="1" applyBorder="1" applyAlignment="1">
      <alignment horizontal="center" vertical="center" wrapText="1"/>
    </xf>
    <xf numFmtId="0" fontId="5" fillId="0" borderId="15" xfId="23" applyFont="1" applyBorder="1" applyAlignment="1">
      <alignment horizontal="center" vertical="center" wrapText="1"/>
    </xf>
    <xf numFmtId="0" fontId="5" fillId="0" borderId="18" xfId="23" applyFont="1" applyBorder="1" applyAlignment="1">
      <alignment horizontal="center" vertical="center" wrapText="1"/>
    </xf>
    <xf numFmtId="0" fontId="5" fillId="0" borderId="0" xfId="23" applyFont="1" applyBorder="1" applyAlignment="1">
      <alignment horizontal="center" vertical="center" wrapText="1"/>
    </xf>
    <xf numFmtId="0" fontId="5" fillId="0" borderId="19" xfId="23" applyFont="1" applyBorder="1" applyAlignment="1">
      <alignment horizontal="center" vertical="center" wrapText="1"/>
    </xf>
    <xf numFmtId="0" fontId="5" fillId="0" borderId="8" xfId="23" applyFont="1" applyBorder="1" applyAlignment="1">
      <alignment horizontal="center" vertical="center" wrapText="1"/>
    </xf>
    <xf numFmtId="0" fontId="5" fillId="0" borderId="9" xfId="23" applyFont="1" applyBorder="1" applyAlignment="1">
      <alignment horizontal="center" vertical="center" wrapText="1"/>
    </xf>
    <xf numFmtId="0" fontId="5" fillId="0" borderId="10" xfId="23" applyFont="1" applyBorder="1" applyAlignment="1">
      <alignment horizontal="center" vertical="center" wrapText="1"/>
    </xf>
    <xf numFmtId="0" fontId="5" fillId="0" borderId="14" xfId="1" applyNumberFormat="1" applyFont="1" applyBorder="1" applyAlignment="1">
      <alignment horizontal="center" vertical="center"/>
    </xf>
    <xf numFmtId="0" fontId="5" fillId="0" borderId="15" xfId="1" applyNumberFormat="1" applyFont="1" applyBorder="1" applyAlignment="1">
      <alignment horizontal="center" vertical="center"/>
    </xf>
    <xf numFmtId="0" fontId="5" fillId="0" borderId="18" xfId="1" applyNumberFormat="1" applyFont="1" applyBorder="1" applyAlignment="1">
      <alignment horizontal="center" vertical="center"/>
    </xf>
    <xf numFmtId="0" fontId="5" fillId="0" borderId="19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10" xfId="1" applyNumberFormat="1" applyFont="1" applyBorder="1" applyAlignment="1">
      <alignment horizontal="center" vertical="center"/>
    </xf>
    <xf numFmtId="0" fontId="81" fillId="0" borderId="7" xfId="1" applyNumberFormat="1" applyFont="1" applyBorder="1" applyAlignment="1">
      <alignment horizontal="center" vertical="center" wrapText="1"/>
    </xf>
    <xf numFmtId="0" fontId="81" fillId="0" borderId="6" xfId="1" applyNumberFormat="1" applyFont="1" applyBorder="1" applyAlignment="1">
      <alignment horizontal="center" vertical="center" wrapText="1"/>
    </xf>
    <xf numFmtId="10" fontId="12" fillId="0" borderId="5" xfId="645" applyNumberFormat="1" applyFont="1" applyFill="1" applyBorder="1" applyAlignment="1">
      <alignment horizontal="center" vertical="center" wrapText="1"/>
    </xf>
    <xf numFmtId="10" fontId="12" fillId="0" borderId="7" xfId="645" applyNumberFormat="1" applyFont="1" applyFill="1" applyBorder="1" applyAlignment="1">
      <alignment horizontal="center" vertical="center" wrapText="1"/>
    </xf>
    <xf numFmtId="0" fontId="3" fillId="0" borderId="32" xfId="640" applyFont="1" applyBorder="1" applyAlignment="1">
      <alignment horizontal="center" vertical="center"/>
    </xf>
    <xf numFmtId="0" fontId="3" fillId="0" borderId="183" xfId="640" applyFont="1" applyBorder="1" applyAlignment="1">
      <alignment horizontal="center" vertical="center"/>
    </xf>
    <xf numFmtId="0" fontId="3" fillId="0" borderId="34" xfId="640" applyFont="1" applyBorder="1" applyAlignment="1">
      <alignment horizontal="center" vertical="center"/>
    </xf>
    <xf numFmtId="0" fontId="3" fillId="0" borderId="196" xfId="640" applyFont="1" applyBorder="1" applyAlignment="1">
      <alignment horizontal="center" vertical="center"/>
    </xf>
    <xf numFmtId="0" fontId="3" fillId="0" borderId="34" xfId="640" applyFont="1" applyBorder="1" applyAlignment="1">
      <alignment horizontal="center"/>
    </xf>
    <xf numFmtId="0" fontId="3" fillId="0" borderId="33" xfId="640" applyFont="1" applyBorder="1" applyAlignment="1">
      <alignment horizontal="center"/>
    </xf>
    <xf numFmtId="0" fontId="3" fillId="0" borderId="196" xfId="640" applyFont="1" applyBorder="1" applyAlignment="1">
      <alignment horizontal="center"/>
    </xf>
    <xf numFmtId="0" fontId="3" fillId="0" borderId="195" xfId="640" applyFont="1" applyBorder="1" applyAlignment="1">
      <alignment horizontal="center"/>
    </xf>
    <xf numFmtId="1" fontId="3" fillId="0" borderId="5" xfId="640" applyNumberFormat="1" applyFont="1" applyBorder="1" applyAlignment="1">
      <alignment horizontal="center" vertical="center"/>
    </xf>
    <xf numFmtId="1" fontId="3" fillId="0" borderId="7" xfId="640" applyNumberFormat="1" applyFont="1" applyBorder="1" applyAlignment="1">
      <alignment horizontal="center" vertical="center"/>
    </xf>
    <xf numFmtId="1" fontId="3" fillId="0" borderId="6" xfId="640" applyNumberFormat="1" applyFont="1" applyBorder="1" applyAlignment="1">
      <alignment horizontal="center" vertical="center"/>
    </xf>
    <xf numFmtId="0" fontId="88" fillId="0" borderId="5" xfId="640" applyFont="1" applyBorder="1" applyAlignment="1">
      <alignment horizontal="center" vertical="center"/>
    </xf>
    <xf numFmtId="0" fontId="88" fillId="0" borderId="7" xfId="640" applyFont="1" applyBorder="1" applyAlignment="1">
      <alignment horizontal="center" vertical="center"/>
    </xf>
    <xf numFmtId="0" fontId="88" fillId="0" borderId="6" xfId="640" applyFont="1" applyBorder="1" applyAlignment="1">
      <alignment horizontal="center" vertical="center"/>
    </xf>
    <xf numFmtId="0" fontId="71" fillId="0" borderId="0" xfId="640" applyFont="1" applyBorder="1" applyAlignment="1">
      <alignment horizontal="right" vertical="center"/>
    </xf>
    <xf numFmtId="0" fontId="5" fillId="0" borderId="28" xfId="640" applyBorder="1" applyAlignment="1">
      <alignment horizontal="center" vertical="center"/>
    </xf>
    <xf numFmtId="0" fontId="5" fillId="0" borderId="0" xfId="640" applyBorder="1" applyAlignment="1">
      <alignment horizontal="left" vertical="center"/>
    </xf>
    <xf numFmtId="40" fontId="5" fillId="0" borderId="0" xfId="640" applyNumberFormat="1" applyBorder="1" applyAlignment="1">
      <alignment horizontal="center" vertical="center"/>
    </xf>
    <xf numFmtId="0" fontId="4" fillId="0" borderId="14" xfId="640" applyFont="1" applyFill="1" applyBorder="1" applyAlignment="1">
      <alignment horizontal="center"/>
    </xf>
    <xf numFmtId="0" fontId="4" fillId="0" borderId="16" xfId="640" applyFont="1" applyFill="1" applyBorder="1" applyAlignment="1">
      <alignment horizontal="center"/>
    </xf>
    <xf numFmtId="0" fontId="4" fillId="0" borderId="15" xfId="640" applyFont="1" applyFill="1" applyBorder="1" applyAlignment="1">
      <alignment horizontal="center"/>
    </xf>
    <xf numFmtId="0" fontId="4" fillId="0" borderId="8" xfId="640" applyFont="1" applyFill="1" applyBorder="1" applyAlignment="1">
      <alignment horizontal="center" vertical="center"/>
    </xf>
    <xf numFmtId="0" fontId="4" fillId="0" borderId="9" xfId="640" applyFont="1" applyFill="1" applyBorder="1" applyAlignment="1">
      <alignment horizontal="center" vertical="center"/>
    </xf>
    <xf numFmtId="0" fontId="4" fillId="0" borderId="10" xfId="640" applyFont="1" applyFill="1" applyBorder="1" applyAlignment="1">
      <alignment horizontal="center" vertical="center"/>
    </xf>
    <xf numFmtId="0" fontId="83" fillId="9" borderId="14" xfId="640" applyFont="1" applyFill="1" applyBorder="1" applyAlignment="1">
      <alignment horizontal="center" vertical="center" wrapText="1"/>
    </xf>
    <xf numFmtId="0" fontId="83" fillId="9" borderId="16" xfId="640" applyFont="1" applyFill="1" applyBorder="1" applyAlignment="1">
      <alignment horizontal="center" vertical="center" wrapText="1"/>
    </xf>
    <xf numFmtId="0" fontId="83" fillId="9" borderId="15" xfId="640" applyFont="1" applyFill="1" applyBorder="1" applyAlignment="1">
      <alignment horizontal="center" vertical="center" wrapText="1"/>
    </xf>
    <xf numFmtId="0" fontId="83" fillId="9" borderId="8" xfId="640" applyFont="1" applyFill="1" applyBorder="1" applyAlignment="1">
      <alignment horizontal="center" vertical="center" wrapText="1"/>
    </xf>
    <xf numFmtId="0" fontId="83" fillId="9" borderId="9" xfId="640" applyFont="1" applyFill="1" applyBorder="1" applyAlignment="1">
      <alignment horizontal="center" vertical="center" wrapText="1"/>
    </xf>
    <xf numFmtId="0" fontId="83" fillId="9" borderId="10" xfId="640" applyFont="1" applyFill="1" applyBorder="1" applyAlignment="1">
      <alignment horizontal="center" vertical="center" wrapText="1"/>
    </xf>
    <xf numFmtId="10" fontId="12" fillId="9" borderId="16" xfId="640" applyNumberFormat="1" applyFont="1" applyFill="1" applyBorder="1" applyAlignment="1">
      <alignment horizontal="center" vertical="center"/>
    </xf>
    <xf numFmtId="10" fontId="12" fillId="9" borderId="15" xfId="640" applyNumberFormat="1" applyFont="1" applyFill="1" applyBorder="1" applyAlignment="1">
      <alignment horizontal="center" vertical="center"/>
    </xf>
    <xf numFmtId="10" fontId="12" fillId="9" borderId="9" xfId="640" applyNumberFormat="1" applyFont="1" applyFill="1" applyBorder="1" applyAlignment="1">
      <alignment horizontal="center" vertical="center"/>
    </xf>
    <xf numFmtId="10" fontId="12" fillId="9" borderId="10" xfId="640" applyNumberFormat="1" applyFont="1" applyFill="1" applyBorder="1" applyAlignment="1">
      <alignment horizontal="center" vertical="center"/>
    </xf>
    <xf numFmtId="0" fontId="3" fillId="0" borderId="5" xfId="640" applyFont="1" applyBorder="1" applyAlignment="1">
      <alignment horizontal="center"/>
    </xf>
    <xf numFmtId="0" fontId="3" fillId="0" borderId="7" xfId="640" applyFont="1" applyBorder="1" applyAlignment="1">
      <alignment horizontal="center"/>
    </xf>
    <xf numFmtId="168" fontId="3" fillId="0" borderId="5" xfId="644" applyFont="1" applyBorder="1" applyAlignment="1">
      <alignment horizontal="center" vertical="center"/>
    </xf>
    <xf numFmtId="168" fontId="3" fillId="0" borderId="6" xfId="644" applyFont="1" applyBorder="1" applyAlignment="1">
      <alignment horizontal="center" vertical="center"/>
    </xf>
    <xf numFmtId="1" fontId="4" fillId="0" borderId="196" xfId="640" applyNumberFormat="1" applyFont="1" applyBorder="1" applyAlignment="1">
      <alignment horizontal="left"/>
    </xf>
    <xf numFmtId="4" fontId="4" fillId="0" borderId="196" xfId="640" applyNumberFormat="1" applyFont="1" applyBorder="1" applyAlignment="1">
      <alignment horizontal="center"/>
    </xf>
    <xf numFmtId="4" fontId="4" fillId="0" borderId="195" xfId="640" applyNumberFormat="1" applyFont="1" applyBorder="1" applyAlignment="1">
      <alignment horizontal="center"/>
    </xf>
    <xf numFmtId="1" fontId="4" fillId="0" borderId="185" xfId="640" applyNumberFormat="1" applyFont="1" applyBorder="1" applyAlignment="1">
      <alignment horizontal="left"/>
    </xf>
    <xf numFmtId="4" fontId="4" fillId="0" borderId="185" xfId="640" applyNumberFormat="1" applyFont="1" applyBorder="1" applyAlignment="1">
      <alignment horizontal="center"/>
    </xf>
    <xf numFmtId="4" fontId="4" fillId="0" borderId="186" xfId="640" applyNumberFormat="1" applyFont="1" applyBorder="1" applyAlignment="1">
      <alignment horizontal="center"/>
    </xf>
    <xf numFmtId="4" fontId="4" fillId="13" borderId="196" xfId="640" applyNumberFormat="1" applyFont="1" applyFill="1" applyBorder="1" applyAlignment="1">
      <alignment horizontal="center"/>
    </xf>
    <xf numFmtId="4" fontId="4" fillId="13" borderId="195" xfId="640" applyNumberFormat="1" applyFont="1" applyFill="1" applyBorder="1" applyAlignment="1">
      <alignment horizontal="center"/>
    </xf>
    <xf numFmtId="1" fontId="4" fillId="0" borderId="196" xfId="23" applyNumberFormat="1" applyFont="1" applyBorder="1" applyAlignment="1">
      <alignment horizontal="left"/>
    </xf>
    <xf numFmtId="0" fontId="4" fillId="0" borderId="18" xfId="640" applyFont="1" applyBorder="1" applyAlignment="1">
      <alignment horizontal="center"/>
    </xf>
    <xf numFmtId="0" fontId="4" fillId="0" borderId="0" xfId="640" applyFont="1" applyBorder="1" applyAlignment="1">
      <alignment horizontal="center"/>
    </xf>
    <xf numFmtId="0" fontId="4" fillId="0" borderId="19" xfId="640" applyFont="1" applyBorder="1" applyAlignment="1">
      <alignment horizontal="center"/>
    </xf>
    <xf numFmtId="1" fontId="3" fillId="46" borderId="34" xfId="640" applyNumberFormat="1" applyFont="1" applyFill="1" applyBorder="1" applyAlignment="1">
      <alignment horizontal="center"/>
    </xf>
    <xf numFmtId="4" fontId="3" fillId="46" borderId="34" xfId="640" applyNumberFormat="1" applyFont="1" applyFill="1" applyBorder="1" applyAlignment="1">
      <alignment horizontal="center"/>
    </xf>
    <xf numFmtId="4" fontId="3" fillId="46" borderId="33" xfId="640" applyNumberFormat="1" applyFont="1" applyFill="1" applyBorder="1" applyAlignment="1">
      <alignment horizontal="center"/>
    </xf>
    <xf numFmtId="1" fontId="4" fillId="0" borderId="205" xfId="640" applyNumberFormat="1" applyFont="1" applyBorder="1" applyAlignment="1">
      <alignment horizontal="left"/>
    </xf>
    <xf numFmtId="1" fontId="4" fillId="0" borderId="206" xfId="640" applyNumberFormat="1" applyFont="1" applyBorder="1" applyAlignment="1">
      <alignment horizontal="left"/>
    </xf>
    <xf numFmtId="1" fontId="4" fillId="0" borderId="207" xfId="640" applyNumberFormat="1" applyFont="1" applyBorder="1" applyAlignment="1">
      <alignment horizontal="left"/>
    </xf>
    <xf numFmtId="1" fontId="3" fillId="46" borderId="196" xfId="640" applyNumberFormat="1" applyFont="1" applyFill="1" applyBorder="1" applyAlignment="1">
      <alignment horizontal="center"/>
    </xf>
    <xf numFmtId="4" fontId="3" fillId="46" borderId="196" xfId="640" applyNumberFormat="1" applyFont="1" applyFill="1" applyBorder="1" applyAlignment="1">
      <alignment horizontal="center"/>
    </xf>
    <xf numFmtId="4" fontId="3" fillId="46" borderId="195" xfId="640" applyNumberFormat="1" applyFont="1" applyFill="1" applyBorder="1" applyAlignment="1">
      <alignment horizontal="center"/>
    </xf>
    <xf numFmtId="0" fontId="4" fillId="0" borderId="35" xfId="1" applyNumberFormat="1" applyFont="1" applyBorder="1" applyAlignment="1">
      <alignment horizontal="center" vertical="center" wrapText="1"/>
    </xf>
    <xf numFmtId="10" fontId="12" fillId="0" borderId="2" xfId="645" applyNumberFormat="1" applyFont="1" applyFill="1" applyBorder="1" applyAlignment="1">
      <alignment horizontal="center" vertical="center" wrapText="1"/>
    </xf>
    <xf numFmtId="10" fontId="12" fillId="0" borderId="35" xfId="645" applyNumberFormat="1" applyFont="1" applyFill="1" applyBorder="1" applyAlignment="1">
      <alignment horizontal="center" vertical="center" wrapText="1"/>
    </xf>
    <xf numFmtId="0" fontId="5" fillId="0" borderId="5" xfId="1" applyNumberFormat="1" applyFont="1" applyBorder="1" applyAlignment="1">
      <alignment horizontal="center" vertical="center" wrapText="1"/>
    </xf>
    <xf numFmtId="0" fontId="5" fillId="0" borderId="7" xfId="1" applyNumberFormat="1" applyFont="1" applyBorder="1" applyAlignment="1">
      <alignment horizontal="center" vertical="center" wrapText="1"/>
    </xf>
    <xf numFmtId="10" fontId="12" fillId="0" borderId="14" xfId="645" applyNumberFormat="1" applyFont="1" applyFill="1" applyBorder="1" applyAlignment="1">
      <alignment horizontal="center" vertical="center" wrapText="1"/>
    </xf>
    <xf numFmtId="10" fontId="12" fillId="0" borderId="15" xfId="645" applyNumberFormat="1" applyFont="1" applyFill="1" applyBorder="1" applyAlignment="1">
      <alignment horizontal="center" vertical="center" wrapText="1"/>
    </xf>
    <xf numFmtId="10" fontId="12" fillId="0" borderId="8" xfId="645" applyNumberFormat="1" applyFont="1" applyFill="1" applyBorder="1" applyAlignment="1">
      <alignment horizontal="center" vertical="center" wrapText="1"/>
    </xf>
    <xf numFmtId="10" fontId="12" fillId="0" borderId="10" xfId="645" applyNumberFormat="1" applyFont="1" applyFill="1" applyBorder="1" applyAlignment="1">
      <alignment horizontal="center" vertical="center" wrapText="1"/>
    </xf>
    <xf numFmtId="0" fontId="3" fillId="4" borderId="5" xfId="1" quotePrefix="1" applyNumberFormat="1" applyFont="1" applyFill="1" applyBorder="1" applyAlignment="1">
      <alignment horizontal="center" vertical="center" wrapText="1"/>
    </xf>
    <xf numFmtId="0" fontId="99" fillId="47" borderId="199" xfId="0" applyFont="1" applyFill="1" applyBorder="1" applyAlignment="1">
      <alignment horizontal="center" vertical="center"/>
    </xf>
    <xf numFmtId="0" fontId="99" fillId="47" borderId="87" xfId="0" applyFont="1" applyFill="1" applyBorder="1" applyAlignment="1">
      <alignment horizontal="center" vertical="center"/>
    </xf>
    <xf numFmtId="0" fontId="99" fillId="47" borderId="200" xfId="0" applyFont="1" applyFill="1" applyBorder="1" applyAlignment="1">
      <alignment horizontal="center" vertical="center"/>
    </xf>
    <xf numFmtId="0" fontId="100" fillId="0" borderId="201" xfId="0" applyFont="1" applyBorder="1" applyAlignment="1">
      <alignment horizontal="center" vertical="center" wrapText="1"/>
    </xf>
    <xf numFmtId="0" fontId="100" fillId="0" borderId="88" xfId="0" applyFont="1" applyBorder="1" applyAlignment="1">
      <alignment horizontal="center" vertical="center" wrapText="1"/>
    </xf>
    <xf numFmtId="0" fontId="101" fillId="48" borderId="88" xfId="0" applyFont="1" applyFill="1" applyBorder="1" applyAlignment="1">
      <alignment horizontal="center" vertical="center"/>
    </xf>
    <xf numFmtId="0" fontId="101" fillId="48" borderId="96" xfId="0" applyFont="1" applyFill="1" applyBorder="1" applyAlignment="1">
      <alignment horizontal="center" vertical="center"/>
    </xf>
    <xf numFmtId="0" fontId="5" fillId="0" borderId="17" xfId="1" applyNumberFormat="1" applyFont="1" applyBorder="1" applyAlignment="1">
      <alignment horizontal="center" vertical="center"/>
    </xf>
    <xf numFmtId="0" fontId="5" fillId="0" borderId="66" xfId="1" applyNumberFormat="1" applyFont="1" applyBorder="1" applyAlignment="1">
      <alignment horizontal="center" vertical="center"/>
    </xf>
    <xf numFmtId="0" fontId="101" fillId="47" borderId="201" xfId="0" applyFont="1" applyFill="1" applyBorder="1" applyAlignment="1">
      <alignment horizontal="center" vertical="center"/>
    </xf>
    <xf numFmtId="0" fontId="101" fillId="47" borderId="88" xfId="0" applyFont="1" applyFill="1" applyBorder="1" applyAlignment="1">
      <alignment horizontal="center" vertical="center"/>
    </xf>
    <xf numFmtId="0" fontId="101" fillId="47" borderId="96" xfId="0" applyFont="1" applyFill="1" applyBorder="1" applyAlignment="1">
      <alignment horizontal="center" vertical="center"/>
    </xf>
    <xf numFmtId="0" fontId="101" fillId="47" borderId="202" xfId="0" applyFont="1" applyFill="1" applyBorder="1" applyAlignment="1">
      <alignment horizontal="center" vertical="center"/>
    </xf>
    <xf numFmtId="0" fontId="101" fillId="47" borderId="203" xfId="0" applyFont="1" applyFill="1" applyBorder="1" applyAlignment="1">
      <alignment horizontal="center" vertical="center"/>
    </xf>
  </cellXfs>
  <cellStyles count="15837">
    <cellStyle name="_x000d__x000a_JournalTemplate=C:\COMFO\CTALK\JOURSTD.TPL_x000d__x000a_LbStateAddress=3 3 0 251 1 89 2 311_x000d__x000a_LbStateJou" xfId="128"/>
    <cellStyle name="0,00###" xfId="2894"/>
    <cellStyle name="0,00### 2" xfId="7159"/>
    <cellStyle name="0.0" xfId="2895"/>
    <cellStyle name="0.0 2" xfId="7160"/>
    <cellStyle name="12" xfId="2896"/>
    <cellStyle name="12 2" xfId="3669"/>
    <cellStyle name="12 2 2" xfId="4947"/>
    <cellStyle name="12 2 3" xfId="5838"/>
    <cellStyle name="12 2 3 2" xfId="11977"/>
    <cellStyle name="12 2 3 3" xfId="11278"/>
    <cellStyle name="12 3" xfId="7161"/>
    <cellStyle name="20% - Accent1" xfId="347"/>
    <cellStyle name="20% - Accent2" xfId="348"/>
    <cellStyle name="20% - Accent3" xfId="349"/>
    <cellStyle name="20% - Accent4" xfId="350"/>
    <cellStyle name="20% - Accent5" xfId="351"/>
    <cellStyle name="20% - Accent6" xfId="352"/>
    <cellStyle name="20% - Ênfase1 100" xfId="129"/>
    <cellStyle name="20% - Ênfase1 2" xfId="353"/>
    <cellStyle name="20% - Ênfase1 2 2" xfId="2897"/>
    <cellStyle name="20% - Ênfase1 2 3" xfId="10608"/>
    <cellStyle name="20% - Ênfase2 2" xfId="354"/>
    <cellStyle name="20% - Ênfase2 2 2" xfId="2898"/>
    <cellStyle name="20% - Ênfase2 2 3" xfId="10609"/>
    <cellStyle name="20% - Ênfase3 2" xfId="355"/>
    <cellStyle name="20% - Ênfase3 2 2" xfId="2899"/>
    <cellStyle name="20% - Ênfase3 2 3" xfId="10610"/>
    <cellStyle name="20% - Ênfase4 2" xfId="356"/>
    <cellStyle name="20% - Ênfase4 2 2" xfId="2900"/>
    <cellStyle name="20% - Ênfase4 2 3" xfId="10611"/>
    <cellStyle name="20% - Ênfase5 2" xfId="357"/>
    <cellStyle name="20% - Ênfase5 2 2" xfId="2901"/>
    <cellStyle name="20% - Ênfase5 2 3" xfId="10612"/>
    <cellStyle name="20% - Ênfase6 2" xfId="358"/>
    <cellStyle name="20% - Ênfase6 2 2" xfId="2902"/>
    <cellStyle name="20% - Ênfase6 2 3" xfId="10613"/>
    <cellStyle name="40% - Accent1" xfId="359"/>
    <cellStyle name="40% - Accent2" xfId="360"/>
    <cellStyle name="40% - Accent3" xfId="361"/>
    <cellStyle name="40% - Accent4" xfId="362"/>
    <cellStyle name="40% - Accent5" xfId="363"/>
    <cellStyle name="40% - Accent6" xfId="364"/>
    <cellStyle name="40% - Ênfase1 2" xfId="365"/>
    <cellStyle name="40% - Ênfase1 2 2" xfId="2903"/>
    <cellStyle name="40% - Ênfase1 2 3" xfId="10614"/>
    <cellStyle name="40% - Ênfase2 2" xfId="366"/>
    <cellStyle name="40% - Ênfase2 2 2" xfId="2904"/>
    <cellStyle name="40% - Ênfase2 2 3" xfId="10615"/>
    <cellStyle name="40% - Ênfase3 2" xfId="367"/>
    <cellStyle name="40% - Ênfase3 2 2" xfId="2905"/>
    <cellStyle name="40% - Ênfase3 2 3" xfId="10616"/>
    <cellStyle name="40% - Ênfase4 2" xfId="368"/>
    <cellStyle name="40% - Ênfase4 2 2" xfId="2906"/>
    <cellStyle name="40% - Ênfase4 2 3" xfId="10617"/>
    <cellStyle name="40% - Ênfase5 2" xfId="369"/>
    <cellStyle name="40% - Ênfase5 2 2" xfId="2907"/>
    <cellStyle name="40% - Ênfase5 2 3" xfId="10618"/>
    <cellStyle name="40% - Ênfase6 2" xfId="370"/>
    <cellStyle name="40% - Ênfase6 2 2" xfId="2908"/>
    <cellStyle name="40% - Ênfase6 2 3" xfId="10619"/>
    <cellStyle name="60% - Accent1" xfId="371"/>
    <cellStyle name="60% - Accent2" xfId="372"/>
    <cellStyle name="60% - Accent3" xfId="373"/>
    <cellStyle name="60% - Accent4" xfId="374"/>
    <cellStyle name="60% - Accent5" xfId="375"/>
    <cellStyle name="60% - Accent6" xfId="376"/>
    <cellStyle name="60% - Ênfase1 2" xfId="377"/>
    <cellStyle name="60% - Ênfase1 2 2" xfId="2909"/>
    <cellStyle name="60% - Ênfase1 2 3" xfId="10620"/>
    <cellStyle name="60% - Ênfase2 2" xfId="378"/>
    <cellStyle name="60% - Ênfase2 2 2" xfId="2910"/>
    <cellStyle name="60% - Ênfase2 2 3" xfId="10621"/>
    <cellStyle name="60% - Ênfase3 2" xfId="379"/>
    <cellStyle name="60% - Ênfase3 2 2" xfId="2911"/>
    <cellStyle name="60% - Ênfase3 2 3" xfId="10622"/>
    <cellStyle name="60% - Ênfase4 2" xfId="380"/>
    <cellStyle name="60% - Ênfase4 2 2" xfId="2912"/>
    <cellStyle name="60% - Ênfase4 2 3" xfId="10623"/>
    <cellStyle name="60% - Ênfase5 2" xfId="381"/>
    <cellStyle name="60% - Ênfase5 2 2" xfId="2913"/>
    <cellStyle name="60% - Ênfase5 2 3" xfId="10624"/>
    <cellStyle name="60% - Ênfase6 2" xfId="382"/>
    <cellStyle name="60% - Ênfase6 2 2" xfId="2914"/>
    <cellStyle name="60% - Ênfase6 2 3" xfId="10625"/>
    <cellStyle name="60% - Ênfase6 37" xfId="130"/>
    <cellStyle name="Accent1" xfId="383"/>
    <cellStyle name="Accent2" xfId="384"/>
    <cellStyle name="Accent3" xfId="385"/>
    <cellStyle name="Accent4" xfId="386"/>
    <cellStyle name="Accent5" xfId="387"/>
    <cellStyle name="Accent6" xfId="388"/>
    <cellStyle name="Bad" xfId="389"/>
    <cellStyle name="Bom 2" xfId="390"/>
    <cellStyle name="Bom 2 2" xfId="2915"/>
    <cellStyle name="Bom 2 3" xfId="10626"/>
    <cellStyle name="Calculation" xfId="391"/>
    <cellStyle name="Calculation 10" xfId="11027"/>
    <cellStyle name="Calculation 10 2" xfId="14924"/>
    <cellStyle name="Calculation 11" xfId="11882"/>
    <cellStyle name="Calculation 12" xfId="14580"/>
    <cellStyle name="Calculation 13" xfId="13367"/>
    <cellStyle name="Calculation 2" xfId="4982"/>
    <cellStyle name="Calculation 2 10" xfId="14575"/>
    <cellStyle name="Calculation 2 11" xfId="13738"/>
    <cellStyle name="Calculation 2 2" xfId="7067"/>
    <cellStyle name="Calculation 2 2 2" xfId="8875"/>
    <cellStyle name="Calculation 2 2 2 2" xfId="12739"/>
    <cellStyle name="Calculation 2 2 2 2 2" xfId="15589"/>
    <cellStyle name="Calculation 2 2 2 3" xfId="11763"/>
    <cellStyle name="Calculation 2 2 2 4" xfId="14649"/>
    <cellStyle name="Calculation 2 2 2 5" xfId="14211"/>
    <cellStyle name="Calculation 2 2 3" xfId="12224"/>
    <cellStyle name="Calculation 2 2 3 2" xfId="15298"/>
    <cellStyle name="Calculation 2 2 4" xfId="13325"/>
    <cellStyle name="Calculation 2 2 5" xfId="14739"/>
    <cellStyle name="Calculation 2 2 6" xfId="13947"/>
    <cellStyle name="Calculation 2 3" xfId="7100"/>
    <cellStyle name="Calculation 2 3 2" xfId="8907"/>
    <cellStyle name="Calculation 2 3 2 2" xfId="12768"/>
    <cellStyle name="Calculation 2 3 2 2 2" xfId="15618"/>
    <cellStyle name="Calculation 2 3 2 3" xfId="13093"/>
    <cellStyle name="Calculation 2 3 2 4" xfId="14607"/>
    <cellStyle name="Calculation 2 3 2 5" xfId="14243"/>
    <cellStyle name="Calculation 2 3 3" xfId="12254"/>
    <cellStyle name="Calculation 2 3 3 2" xfId="15328"/>
    <cellStyle name="Calculation 2 3 4" xfId="12364"/>
    <cellStyle name="Calculation 2 3 5" xfId="14457"/>
    <cellStyle name="Calculation 2 3 6" xfId="13980"/>
    <cellStyle name="Calculation 2 4" xfId="6957"/>
    <cellStyle name="Calculation 2 4 2" xfId="8786"/>
    <cellStyle name="Calculation 2 4 2 2" xfId="12655"/>
    <cellStyle name="Calculation 2 4 2 2 2" xfId="15511"/>
    <cellStyle name="Calculation 2 4 2 3" xfId="11940"/>
    <cellStyle name="Calculation 2 4 2 4" xfId="14695"/>
    <cellStyle name="Calculation 2 4 2 5" xfId="14122"/>
    <cellStyle name="Calculation 2 4 3" xfId="12120"/>
    <cellStyle name="Calculation 2 4 3 2" xfId="15200"/>
    <cellStyle name="Calculation 2 4 4" xfId="11729"/>
    <cellStyle name="Calculation 2 4 5" xfId="14766"/>
    <cellStyle name="Calculation 2 4 6" xfId="13839"/>
    <cellStyle name="Calculation 2 5" xfId="7125"/>
    <cellStyle name="Calculation 2 5 2" xfId="8932"/>
    <cellStyle name="Calculation 2 5 2 2" xfId="12790"/>
    <cellStyle name="Calculation 2 5 2 2 2" xfId="15639"/>
    <cellStyle name="Calculation 2 5 2 3" xfId="11919"/>
    <cellStyle name="Calculation 2 5 2 4" xfId="14644"/>
    <cellStyle name="Calculation 2 5 2 5" xfId="14268"/>
    <cellStyle name="Calculation 2 5 3" xfId="12276"/>
    <cellStyle name="Calculation 2 5 3 2" xfId="15349"/>
    <cellStyle name="Calculation 2 5 4" xfId="11240"/>
    <cellStyle name="Calculation 2 5 5" xfId="14304"/>
    <cellStyle name="Calculation 2 5 6" xfId="14005"/>
    <cellStyle name="Calculation 2 6" xfId="7147"/>
    <cellStyle name="Calculation 2 6 2" xfId="8954"/>
    <cellStyle name="Calculation 2 6 2 2" xfId="12810"/>
    <cellStyle name="Calculation 2 6 2 2 2" xfId="15658"/>
    <cellStyle name="Calculation 2 6 2 3" xfId="11945"/>
    <cellStyle name="Calculation 2 6 2 4" xfId="14841"/>
    <cellStyle name="Calculation 2 6 2 5" xfId="14290"/>
    <cellStyle name="Calculation 2 6 3" xfId="12296"/>
    <cellStyle name="Calculation 2 6 3 2" xfId="15368"/>
    <cellStyle name="Calculation 2 6 4" xfId="12500"/>
    <cellStyle name="Calculation 2 6 5" xfId="14303"/>
    <cellStyle name="Calculation 2 6 6" xfId="14027"/>
    <cellStyle name="Calculation 2 7" xfId="6914"/>
    <cellStyle name="Calculation 2 7 2" xfId="12080"/>
    <cellStyle name="Calculation 2 7 2 2" xfId="15160"/>
    <cellStyle name="Calculation 2 7 3" xfId="13000"/>
    <cellStyle name="Calculation 2 7 4" xfId="14422"/>
    <cellStyle name="Calculation 2 7 5" xfId="13799"/>
    <cellStyle name="Calculation 2 8" xfId="11811"/>
    <cellStyle name="Calculation 2 8 2" xfId="11098"/>
    <cellStyle name="Calculation 2 9" xfId="12022"/>
    <cellStyle name="Calculation 3" xfId="6893"/>
    <cellStyle name="Calculation 3 2" xfId="8730"/>
    <cellStyle name="Calculation 3 2 2" xfId="12602"/>
    <cellStyle name="Calculation 3 2 2 2" xfId="15459"/>
    <cellStyle name="Calculation 3 2 3" xfId="12505"/>
    <cellStyle name="Calculation 3 2 4" xfId="14794"/>
    <cellStyle name="Calculation 3 2 5" xfId="14066"/>
    <cellStyle name="Calculation 3 3" xfId="12060"/>
    <cellStyle name="Calculation 3 3 2" xfId="11547"/>
    <cellStyle name="Calculation 3 4" xfId="11450"/>
    <cellStyle name="Calculation 3 5" xfId="14412"/>
    <cellStyle name="Calculation 3 6" xfId="13780"/>
    <cellStyle name="Calculation 4" xfId="6961"/>
    <cellStyle name="Calculation 4 2" xfId="8789"/>
    <cellStyle name="Calculation 4 2 2" xfId="12658"/>
    <cellStyle name="Calculation 4 2 2 2" xfId="15514"/>
    <cellStyle name="Calculation 4 2 3" xfId="12018"/>
    <cellStyle name="Calculation 4 2 4" xfId="14681"/>
    <cellStyle name="Calculation 4 2 5" xfId="14125"/>
    <cellStyle name="Calculation 4 3" xfId="12124"/>
    <cellStyle name="Calculation 4 3 2" xfId="15204"/>
    <cellStyle name="Calculation 4 4" xfId="11759"/>
    <cellStyle name="Calculation 4 5" xfId="14763"/>
    <cellStyle name="Calculation 4 6" xfId="13843"/>
    <cellStyle name="Calculation 5" xfId="6934"/>
    <cellStyle name="Calculation 5 2" xfId="8765"/>
    <cellStyle name="Calculation 5 2 2" xfId="12635"/>
    <cellStyle name="Calculation 5 2 2 2" xfId="15491"/>
    <cellStyle name="Calculation 5 2 3" xfId="12975"/>
    <cellStyle name="Calculation 5 2 4" xfId="14593"/>
    <cellStyle name="Calculation 5 2 5" xfId="14101"/>
    <cellStyle name="Calculation 5 3" xfId="12098"/>
    <cellStyle name="Calculation 5 3 2" xfId="15178"/>
    <cellStyle name="Calculation 5 4" xfId="11957"/>
    <cellStyle name="Calculation 5 5" xfId="14523"/>
    <cellStyle name="Calculation 5 6" xfId="13818"/>
    <cellStyle name="Calculation 6" xfId="7006"/>
    <cellStyle name="Calculation 6 2" xfId="8824"/>
    <cellStyle name="Calculation 6 2 2" xfId="12691"/>
    <cellStyle name="Calculation 6 2 2 2" xfId="15545"/>
    <cellStyle name="Calculation 6 2 3" xfId="11921"/>
    <cellStyle name="Calculation 6 2 4" xfId="14357"/>
    <cellStyle name="Calculation 6 2 5" xfId="14160"/>
    <cellStyle name="Calculation 6 3" xfId="12167"/>
    <cellStyle name="Calculation 6 3 2" xfId="15245"/>
    <cellStyle name="Calculation 6 4" xfId="11216"/>
    <cellStyle name="Calculation 6 5" xfId="14756"/>
    <cellStyle name="Calculation 6 6" xfId="13888"/>
    <cellStyle name="Calculation 7" xfId="6922"/>
    <cellStyle name="Calculation 7 2" xfId="8754"/>
    <cellStyle name="Calculation 7 2 2" xfId="12625"/>
    <cellStyle name="Calculation 7 2 2 2" xfId="15481"/>
    <cellStyle name="Calculation 7 2 3" xfId="12913"/>
    <cellStyle name="Calculation 7 2 4" xfId="14637"/>
    <cellStyle name="Calculation 7 2 5" xfId="14090"/>
    <cellStyle name="Calculation 7 3" xfId="12087"/>
    <cellStyle name="Calculation 7 3 2" xfId="15167"/>
    <cellStyle name="Calculation 7 4" xfId="11211"/>
    <cellStyle name="Calculation 7 5" xfId="14772"/>
    <cellStyle name="Calculation 7 6" xfId="13807"/>
    <cellStyle name="Calculation 8" xfId="6974"/>
    <cellStyle name="Calculation 8 2" xfId="12137"/>
    <cellStyle name="Calculation 8 2 2" xfId="15216"/>
    <cellStyle name="Calculation 8 3" xfId="11482"/>
    <cellStyle name="Calculation 8 4" xfId="14512"/>
    <cellStyle name="Calculation 8 5" xfId="13856"/>
    <cellStyle name="Calculation 9" xfId="13186"/>
    <cellStyle name="Calculation 9 2" xfId="15775"/>
    <cellStyle name="Cálculo 2" xfId="392"/>
    <cellStyle name="Cálculo 2 10" xfId="10627"/>
    <cellStyle name="Cálculo 2 10 2" xfId="13125"/>
    <cellStyle name="Cálculo 2 10 2 2" xfId="15750"/>
    <cellStyle name="Cálculo 2 10 3" xfId="13355"/>
    <cellStyle name="Cálculo 2 11" xfId="13187"/>
    <cellStyle name="Cálculo 2 11 2" xfId="15776"/>
    <cellStyle name="Cálculo 2 12" xfId="11028"/>
    <cellStyle name="Cálculo 2 12 2" xfId="14925"/>
    <cellStyle name="Cálculo 2 13" xfId="12818"/>
    <cellStyle name="Cálculo 2 14" xfId="14536"/>
    <cellStyle name="Cálculo 2 15" xfId="13368"/>
    <cellStyle name="Cálculo 2 2" xfId="2916"/>
    <cellStyle name="Cálculo 2 2 10" xfId="11573"/>
    <cellStyle name="Cálculo 2 2 10 2" xfId="15039"/>
    <cellStyle name="Cálculo 2 2 11" xfId="11448"/>
    <cellStyle name="Cálculo 2 2 12" xfId="14605"/>
    <cellStyle name="Cálculo 2 2 13" xfId="13383"/>
    <cellStyle name="Cálculo 2 2 2" xfId="4975"/>
    <cellStyle name="Cálculo 2 2 2 10" xfId="14777"/>
    <cellStyle name="Cálculo 2 2 2 11" xfId="13731"/>
    <cellStyle name="Cálculo 2 2 2 2" xfId="7060"/>
    <cellStyle name="Cálculo 2 2 2 2 2" xfId="8868"/>
    <cellStyle name="Cálculo 2 2 2 2 2 2" xfId="12733"/>
    <cellStyle name="Cálculo 2 2 2 2 2 2 2" xfId="15584"/>
    <cellStyle name="Cálculo 2 2 2 2 2 3" xfId="11791"/>
    <cellStyle name="Cálculo 2 2 2 2 2 4" xfId="14800"/>
    <cellStyle name="Cálculo 2 2 2 2 2 5" xfId="14204"/>
    <cellStyle name="Cálculo 2 2 2 2 3" xfId="12218"/>
    <cellStyle name="Cálculo 2 2 2 2 3 2" xfId="15293"/>
    <cellStyle name="Cálculo 2 2 2 2 4" xfId="11105"/>
    <cellStyle name="Cálculo 2 2 2 2 5" xfId="14741"/>
    <cellStyle name="Cálculo 2 2 2 2 6" xfId="13940"/>
    <cellStyle name="Cálculo 2 2 2 3" xfId="7093"/>
    <cellStyle name="Cálculo 2 2 2 3 2" xfId="8900"/>
    <cellStyle name="Cálculo 2 2 2 3 2 2" xfId="12763"/>
    <cellStyle name="Cálculo 2 2 2 3 2 2 2" xfId="15613"/>
    <cellStyle name="Cálculo 2 2 2 3 2 3" xfId="12039"/>
    <cellStyle name="Cálculo 2 2 2 3 2 4" xfId="14556"/>
    <cellStyle name="Cálculo 2 2 2 3 2 5" xfId="14236"/>
    <cellStyle name="Cálculo 2 2 2 3 3" xfId="12249"/>
    <cellStyle name="Cálculo 2 2 2 3 3 2" xfId="15323"/>
    <cellStyle name="Cálculo 2 2 2 3 4" xfId="13098"/>
    <cellStyle name="Cálculo 2 2 2 3 5" xfId="14458"/>
    <cellStyle name="Cálculo 2 2 2 3 6" xfId="13973"/>
    <cellStyle name="Cálculo 2 2 2 4" xfId="7020"/>
    <cellStyle name="Cálculo 2 2 2 4 2" xfId="8835"/>
    <cellStyle name="Cálculo 2 2 2 4 2 2" xfId="12701"/>
    <cellStyle name="Cálculo 2 2 2 4 2 2 2" xfId="15554"/>
    <cellStyle name="Cálculo 2 2 2 4 2 3" xfId="12519"/>
    <cellStyle name="Cálculo 2 2 2 4 2 4" xfId="14569"/>
    <cellStyle name="Cálculo 2 2 2 4 2 5" xfId="14171"/>
    <cellStyle name="Cálculo 2 2 2 4 3" xfId="12180"/>
    <cellStyle name="Cálculo 2 2 2 4 3 2" xfId="15257"/>
    <cellStyle name="Cálculo 2 2 2 4 4" xfId="13305"/>
    <cellStyle name="Cálculo 2 2 2 4 5" xfId="14489"/>
    <cellStyle name="Cálculo 2 2 2 4 6" xfId="13902"/>
    <cellStyle name="Cálculo 2 2 2 5" xfId="7118"/>
    <cellStyle name="Cálculo 2 2 2 5 2" xfId="8925"/>
    <cellStyle name="Cálculo 2 2 2 5 2 2" xfId="12784"/>
    <cellStyle name="Cálculo 2 2 2 5 2 2 2" xfId="15634"/>
    <cellStyle name="Cálculo 2 2 2 5 2 3" xfId="11659"/>
    <cellStyle name="Cálculo 2 2 2 5 2 4" xfId="14348"/>
    <cellStyle name="Cálculo 2 2 2 5 2 5" xfId="14261"/>
    <cellStyle name="Cálculo 2 2 2 5 3" xfId="12270"/>
    <cellStyle name="Cálculo 2 2 2 5 3 2" xfId="15344"/>
    <cellStyle name="Cálculo 2 2 2 5 4" xfId="12344"/>
    <cellStyle name="Cálculo 2 2 2 5 5" xfId="14385"/>
    <cellStyle name="Cálculo 2 2 2 5 6" xfId="13998"/>
    <cellStyle name="Cálculo 2 2 2 6" xfId="7140"/>
    <cellStyle name="Cálculo 2 2 2 6 2" xfId="8947"/>
    <cellStyle name="Cálculo 2 2 2 6 2 2" xfId="12804"/>
    <cellStyle name="Cálculo 2 2 2 6 2 2 2" xfId="15653"/>
    <cellStyle name="Cálculo 2 2 2 6 2 3" xfId="11741"/>
    <cellStyle name="Cálculo 2 2 2 6 2 4" xfId="14613"/>
    <cellStyle name="Cálculo 2 2 2 6 2 5" xfId="14283"/>
    <cellStyle name="Cálculo 2 2 2 6 3" xfId="12290"/>
    <cellStyle name="Cálculo 2 2 2 6 3 2" xfId="15363"/>
    <cellStyle name="Cálculo 2 2 2 6 4" xfId="11269"/>
    <cellStyle name="Cálculo 2 2 2 6 5" xfId="14384"/>
    <cellStyle name="Cálculo 2 2 2 6 6" xfId="14020"/>
    <cellStyle name="Cálculo 2 2 2 7" xfId="7026"/>
    <cellStyle name="Cálculo 2 2 2 7 2" xfId="12186"/>
    <cellStyle name="Cálculo 2 2 2 7 2 2" xfId="15263"/>
    <cellStyle name="Cálculo 2 2 2 7 3" xfId="11219"/>
    <cellStyle name="Cálculo 2 2 2 7 4" xfId="14485"/>
    <cellStyle name="Cálculo 2 2 2 7 5" xfId="13907"/>
    <cellStyle name="Cálculo 2 2 2 8" xfId="11805"/>
    <cellStyle name="Cálculo 2 2 2 8 2" xfId="11393"/>
    <cellStyle name="Cálculo 2 2 2 9" xfId="12549"/>
    <cellStyle name="Cálculo 2 2 3" xfId="6990"/>
    <cellStyle name="Cálculo 2 2 3 2" xfId="8811"/>
    <cellStyle name="Cálculo 2 2 3 2 2" xfId="12679"/>
    <cellStyle name="Cálculo 2 2 3 2 2 2" xfId="15533"/>
    <cellStyle name="Cálculo 2 2 3 2 3" xfId="11951"/>
    <cellStyle name="Cálculo 2 2 3 2 4" xfId="14361"/>
    <cellStyle name="Cálculo 2 2 3 2 5" xfId="14147"/>
    <cellStyle name="Cálculo 2 2 3 3" xfId="12152"/>
    <cellStyle name="Cálculo 2 2 3 3 2" xfId="15230"/>
    <cellStyle name="Cálculo 2 2 3 4" xfId="11432"/>
    <cellStyle name="Cálculo 2 2 3 5" xfId="14503"/>
    <cellStyle name="Cálculo 2 2 3 6" xfId="13872"/>
    <cellStyle name="Cálculo 2 2 4" xfId="7046"/>
    <cellStyle name="Cálculo 2 2 4 2" xfId="8857"/>
    <cellStyle name="Cálculo 2 2 4 2 2" xfId="12722"/>
    <cellStyle name="Cálculo 2 2 4 2 2 2" xfId="15573"/>
    <cellStyle name="Cálculo 2 2 4 2 3" xfId="11591"/>
    <cellStyle name="Cálculo 2 2 4 2 4" xfId="14687"/>
    <cellStyle name="Cálculo 2 2 4 2 5" xfId="14193"/>
    <cellStyle name="Cálculo 2 2 4 3" xfId="12204"/>
    <cellStyle name="Cálculo 2 2 4 3 2" xfId="15280"/>
    <cellStyle name="Cálculo 2 2 4 4" xfId="11827"/>
    <cellStyle name="Cálculo 2 2 4 5" xfId="14744"/>
    <cellStyle name="Cálculo 2 2 4 6" xfId="13927"/>
    <cellStyle name="Cálculo 2 2 5" xfId="7030"/>
    <cellStyle name="Cálculo 2 2 5 2" xfId="8843"/>
    <cellStyle name="Cálculo 2 2 5 2 2" xfId="12709"/>
    <cellStyle name="Cálculo 2 2 5 2 2 2" xfId="15561"/>
    <cellStyle name="Cálculo 2 2 5 2 3" xfId="11461"/>
    <cellStyle name="Cálculo 2 2 5 2 4" xfId="14793"/>
    <cellStyle name="Cálculo 2 2 5 2 5" xfId="14179"/>
    <cellStyle name="Cálculo 2 2 5 3" xfId="12189"/>
    <cellStyle name="Cálculo 2 2 5 3 2" xfId="15266"/>
    <cellStyle name="Cálculo 2 2 5 4" xfId="12952"/>
    <cellStyle name="Cálculo 2 2 5 5" xfId="14482"/>
    <cellStyle name="Cálculo 2 2 5 6" xfId="13911"/>
    <cellStyle name="Cálculo 2 2 6" xfId="6906"/>
    <cellStyle name="Cálculo 2 2 6 2" xfId="8741"/>
    <cellStyle name="Cálculo 2 2 6 2 2" xfId="12613"/>
    <cellStyle name="Cálculo 2 2 6 2 2 2" xfId="15470"/>
    <cellStyle name="Cálculo 2 2 6 2 3" xfId="11880"/>
    <cellStyle name="Cálculo 2 2 6 2 4" xfId="14598"/>
    <cellStyle name="Cálculo 2 2 6 2 5" xfId="14077"/>
    <cellStyle name="Cálculo 2 2 6 3" xfId="12073"/>
    <cellStyle name="Cálculo 2 2 6 3 2" xfId="15153"/>
    <cellStyle name="Cálculo 2 2 6 4" xfId="10923"/>
    <cellStyle name="Cálculo 2 2 6 5" xfId="14423"/>
    <cellStyle name="Cálculo 2 2 6 6" xfId="13791"/>
    <cellStyle name="Cálculo 2 2 7" xfId="7037"/>
    <cellStyle name="Cálculo 2 2 7 2" xfId="8849"/>
    <cellStyle name="Cálculo 2 2 7 2 2" xfId="12715"/>
    <cellStyle name="Cálculo 2 2 7 2 2 2" xfId="15567"/>
    <cellStyle name="Cálculo 2 2 7 2 3" xfId="10919"/>
    <cellStyle name="Cálculo 2 2 7 2 4" xfId="14812"/>
    <cellStyle name="Cálculo 2 2 7 2 5" xfId="14185"/>
    <cellStyle name="Cálculo 2 2 7 3" xfId="12196"/>
    <cellStyle name="Cálculo 2 2 7 3 2" xfId="15273"/>
    <cellStyle name="Cálculo 2 2 7 4" xfId="13281"/>
    <cellStyle name="Cálculo 2 2 7 5" xfId="14747"/>
    <cellStyle name="Cálculo 2 2 7 6" xfId="13918"/>
    <cellStyle name="Cálculo 2 2 8" xfId="6904"/>
    <cellStyle name="Cálculo 2 2 8 2" xfId="12071"/>
    <cellStyle name="Cálculo 2 2 8 2 2" xfId="15151"/>
    <cellStyle name="Cálculo 2 2 8 3" xfId="12335"/>
    <cellStyle name="Cálculo 2 2 8 4" xfId="14408"/>
    <cellStyle name="Cálculo 2 2 8 5" xfId="13789"/>
    <cellStyle name="Cálculo 2 2 9" xfId="13198"/>
    <cellStyle name="Cálculo 2 2 9 2" xfId="15786"/>
    <cellStyle name="Cálculo 2 3" xfId="4968"/>
    <cellStyle name="Cálculo 2 3 10" xfId="14609"/>
    <cellStyle name="Cálculo 2 3 11" xfId="13725"/>
    <cellStyle name="Cálculo 2 3 2" xfId="7053"/>
    <cellStyle name="Cálculo 2 3 2 2" xfId="8861"/>
    <cellStyle name="Cálculo 2 3 2 2 2" xfId="12726"/>
    <cellStyle name="Cálculo 2 3 2 2 2 2" xfId="15577"/>
    <cellStyle name="Cálculo 2 3 2 2 3" xfId="12526"/>
    <cellStyle name="Cálculo 2 3 2 2 4" xfId="14680"/>
    <cellStyle name="Cálculo 2 3 2 2 5" xfId="14197"/>
    <cellStyle name="Cálculo 2 3 2 3" xfId="12211"/>
    <cellStyle name="Cálculo 2 3 2 3 2" xfId="15287"/>
    <cellStyle name="Cálculo 2 3 2 4" xfId="11304"/>
    <cellStyle name="Cálculo 2 3 2 5" xfId="14391"/>
    <cellStyle name="Cálculo 2 3 2 6" xfId="13934"/>
    <cellStyle name="Cálculo 2 3 3" xfId="7086"/>
    <cellStyle name="Cálculo 2 3 3 2" xfId="8893"/>
    <cellStyle name="Cálculo 2 3 3 2 2" xfId="12756"/>
    <cellStyle name="Cálculo 2 3 3 2 2 2" xfId="15606"/>
    <cellStyle name="Cálculo 2 3 3 2 3" xfId="11981"/>
    <cellStyle name="Cálculo 2 3 3 2 4" xfId="14354"/>
    <cellStyle name="Cálculo 2 3 3 2 5" xfId="14229"/>
    <cellStyle name="Cálculo 2 3 3 3" xfId="12242"/>
    <cellStyle name="Cálculo 2 3 3 3 2" xfId="15316"/>
    <cellStyle name="Cálculo 2 3 3 4" xfId="11236"/>
    <cellStyle name="Cálculo 2 3 3 5" xfId="14735"/>
    <cellStyle name="Cálculo 2 3 3 6" xfId="13966"/>
    <cellStyle name="Cálculo 2 3 4" xfId="6878"/>
    <cellStyle name="Cálculo 2 3 4 2" xfId="8718"/>
    <cellStyle name="Cálculo 2 3 4 2 2" xfId="12592"/>
    <cellStyle name="Cálculo 2 3 4 2 2 2" xfId="15450"/>
    <cellStyle name="Cálculo 2 3 4 2 3" xfId="12935"/>
    <cellStyle name="Cálculo 2 3 4 2 4" xfId="14341"/>
    <cellStyle name="Cálculo 2 3 4 2 5" xfId="14054"/>
    <cellStyle name="Cálculo 2 3 4 3" xfId="12047"/>
    <cellStyle name="Cálculo 2 3 4 3 2" xfId="15132"/>
    <cellStyle name="Cálculo 2 3 4 4" xfId="13046"/>
    <cellStyle name="Cálculo 2 3 4 5" xfId="14426"/>
    <cellStyle name="Cálculo 2 3 4 6" xfId="13765"/>
    <cellStyle name="Cálculo 2 3 5" xfId="7111"/>
    <cellStyle name="Cálculo 2 3 5 2" xfId="8918"/>
    <cellStyle name="Cálculo 2 3 5 2 2" xfId="12777"/>
    <cellStyle name="Cálculo 2 3 5 2 2 2" xfId="15627"/>
    <cellStyle name="Cálculo 2 3 5 2 3" xfId="11794"/>
    <cellStyle name="Cálculo 2 3 5 2 4" xfId="14683"/>
    <cellStyle name="Cálculo 2 3 5 2 5" xfId="14254"/>
    <cellStyle name="Cálculo 2 3 5 3" xfId="12263"/>
    <cellStyle name="Cálculo 2 3 5 3 2" xfId="15337"/>
    <cellStyle name="Cálculo 2 3 5 4" xfId="11092"/>
    <cellStyle name="Cálculo 2 3 5 5" xfId="14451"/>
    <cellStyle name="Cálculo 2 3 5 6" xfId="13991"/>
    <cellStyle name="Cálculo 2 3 6" xfId="7133"/>
    <cellStyle name="Cálculo 2 3 6 2" xfId="8940"/>
    <cellStyle name="Cálculo 2 3 6 2 2" xfId="12797"/>
    <cellStyle name="Cálculo 2 3 6 2 2 2" xfId="15646"/>
    <cellStyle name="Cálculo 2 3 6 2 3" xfId="11786"/>
    <cellStyle name="Cálculo 2 3 6 2 4" xfId="14620"/>
    <cellStyle name="Cálculo 2 3 6 2 5" xfId="14276"/>
    <cellStyle name="Cálculo 2 3 6 3" xfId="12283"/>
    <cellStyle name="Cálculo 2 3 6 3 2" xfId="15356"/>
    <cellStyle name="Cálculo 2 3 6 4" xfId="13306"/>
    <cellStyle name="Cálculo 2 3 6 5" xfId="14438"/>
    <cellStyle name="Cálculo 2 3 6 6" xfId="14013"/>
    <cellStyle name="Cálculo 2 3 7" xfId="6931"/>
    <cellStyle name="Cálculo 2 3 7 2" xfId="12095"/>
    <cellStyle name="Cálculo 2 3 7 2 2" xfId="15175"/>
    <cellStyle name="Cálculo 2 3 7 3" xfId="13225"/>
    <cellStyle name="Cálculo 2 3 7 4" xfId="14369"/>
    <cellStyle name="Cálculo 2 3 7 5" xfId="13816"/>
    <cellStyle name="Cálculo 2 3 8" xfId="11798"/>
    <cellStyle name="Cálculo 2 3 8 2" xfId="11478"/>
    <cellStyle name="Cálculo 2 3 9" xfId="11667"/>
    <cellStyle name="Cálculo 2 4" xfId="6894"/>
    <cellStyle name="Cálculo 2 4 2" xfId="8731"/>
    <cellStyle name="Cálculo 2 4 2 2" xfId="12603"/>
    <cellStyle name="Cálculo 2 4 2 2 2" xfId="15460"/>
    <cellStyle name="Cálculo 2 4 2 3" xfId="11463"/>
    <cellStyle name="Cálculo 2 4 2 4" xfId="14618"/>
    <cellStyle name="Cálculo 2 4 2 5" xfId="14067"/>
    <cellStyle name="Cálculo 2 4 3" xfId="12061"/>
    <cellStyle name="Cálculo 2 4 3 2" xfId="11210"/>
    <cellStyle name="Cálculo 2 4 4" xfId="12847"/>
    <cellStyle name="Cálculo 2 4 5" xfId="14411"/>
    <cellStyle name="Cálculo 2 4 6" xfId="13781"/>
    <cellStyle name="Cálculo 2 5" xfId="6967"/>
    <cellStyle name="Cálculo 2 5 2" xfId="8794"/>
    <cellStyle name="Cálculo 2 5 2 2" xfId="12663"/>
    <cellStyle name="Cálculo 2 5 2 2 2" xfId="15518"/>
    <cellStyle name="Cálculo 2 5 2 3" xfId="12979"/>
    <cellStyle name="Cálculo 2 5 2 4" xfId="14337"/>
    <cellStyle name="Cálculo 2 5 2 5" xfId="14130"/>
    <cellStyle name="Cálculo 2 5 3" xfId="12130"/>
    <cellStyle name="Cálculo 2 5 3 2" xfId="15209"/>
    <cellStyle name="Cálculo 2 5 4" xfId="11083"/>
    <cellStyle name="Cálculo 2 5 5" xfId="14518"/>
    <cellStyle name="Cálculo 2 5 6" xfId="13849"/>
    <cellStyle name="Cálculo 2 6" xfId="6946"/>
    <cellStyle name="Cálculo 2 6 2" xfId="8776"/>
    <cellStyle name="Cálculo 2 6 2 2" xfId="12645"/>
    <cellStyle name="Cálculo 2 6 2 2 2" xfId="15501"/>
    <cellStyle name="Cálculo 2 6 2 3" xfId="12512"/>
    <cellStyle name="Cálculo 2 6 2 4" xfId="14651"/>
    <cellStyle name="Cálculo 2 6 2 5" xfId="14112"/>
    <cellStyle name="Cálculo 2 6 3" xfId="12109"/>
    <cellStyle name="Cálculo 2 6 3 2" xfId="15189"/>
    <cellStyle name="Cálculo 2 6 4" xfId="11733"/>
    <cellStyle name="Cálculo 2 6 5" xfId="14520"/>
    <cellStyle name="Cálculo 2 6 6" xfId="13830"/>
    <cellStyle name="Cálculo 2 7" xfId="6935"/>
    <cellStyle name="Cálculo 2 7 2" xfId="8766"/>
    <cellStyle name="Cálculo 2 7 2 2" xfId="12636"/>
    <cellStyle name="Cálculo 2 7 2 2 2" xfId="15492"/>
    <cellStyle name="Cálculo 2 7 2 3" xfId="12827"/>
    <cellStyle name="Cálculo 2 7 2 4" xfId="14782"/>
    <cellStyle name="Cálculo 2 7 2 5" xfId="14102"/>
    <cellStyle name="Cálculo 2 7 3" xfId="12099"/>
    <cellStyle name="Cálculo 2 7 3 2" xfId="15179"/>
    <cellStyle name="Cálculo 2 7 4" xfId="12925"/>
    <cellStyle name="Cálculo 2 7 5" xfId="14378"/>
    <cellStyle name="Cálculo 2 7 6" xfId="13819"/>
    <cellStyle name="Cálculo 2 8" xfId="6979"/>
    <cellStyle name="Cálculo 2 8 2" xfId="8802"/>
    <cellStyle name="Cálculo 2 8 2 2" xfId="12671"/>
    <cellStyle name="Cálculo 2 8 2 2 2" xfId="15526"/>
    <cellStyle name="Cálculo 2 8 2 3" xfId="12008"/>
    <cellStyle name="Cálculo 2 8 2 4" xfId="14370"/>
    <cellStyle name="Cálculo 2 8 2 5" xfId="14138"/>
    <cellStyle name="Cálculo 2 8 3" xfId="12142"/>
    <cellStyle name="Cálculo 2 8 3 2" xfId="15221"/>
    <cellStyle name="Cálculo 2 8 4" xfId="12017"/>
    <cellStyle name="Cálculo 2 8 5" xfId="14367"/>
    <cellStyle name="Cálculo 2 8 6" xfId="13861"/>
    <cellStyle name="Cálculo 2 9" xfId="6919"/>
    <cellStyle name="Cálculo 2 9 2" xfId="12084"/>
    <cellStyle name="Cálculo 2 9 2 2" xfId="15164"/>
    <cellStyle name="Cálculo 2 9 3" xfId="11212"/>
    <cellStyle name="Cálculo 2 9 4" xfId="14398"/>
    <cellStyle name="Cálculo 2 9 5" xfId="13804"/>
    <cellStyle name="Cancel" xfId="2"/>
    <cellStyle name="Cancel 2" xfId="3"/>
    <cellStyle name="Célula de Verificação 2" xfId="393"/>
    <cellStyle name="Célula de Verificação 2 2" xfId="2917"/>
    <cellStyle name="Célula de Verificação 2 3" xfId="10628"/>
    <cellStyle name="Célula Vinculada 2" xfId="394"/>
    <cellStyle name="Célula Vinculada 2 2" xfId="2918"/>
    <cellStyle name="Célula Vinculada 2 3" xfId="10629"/>
    <cellStyle name="Check Cell" xfId="395"/>
    <cellStyle name="Comma_Arauco Piping list" xfId="131"/>
    <cellStyle name="Comma0" xfId="132"/>
    <cellStyle name="CORES" xfId="133"/>
    <cellStyle name="CORES 10" xfId="13363"/>
    <cellStyle name="CORES 2" xfId="4980"/>
    <cellStyle name="CORES 2 2" xfId="7065"/>
    <cellStyle name="CORES 2 2 2" xfId="8873"/>
    <cellStyle name="CORES 2 2 2 2" xfId="14851"/>
    <cellStyle name="CORES 2 2 2 3" xfId="14631"/>
    <cellStyle name="CORES 2 2 2 4" xfId="14209"/>
    <cellStyle name="CORES 2 2 3" xfId="13945"/>
    <cellStyle name="CORES 2 3" xfId="7098"/>
    <cellStyle name="CORES 2 3 2" xfId="8905"/>
    <cellStyle name="CORES 2 3 2 2" xfId="14860"/>
    <cellStyle name="CORES 2 3 2 3" xfId="14600"/>
    <cellStyle name="CORES 2 3 2 4" xfId="14241"/>
    <cellStyle name="CORES 2 3 3" xfId="13978"/>
    <cellStyle name="CORES 2 4" xfId="7028"/>
    <cellStyle name="CORES 2 4 2" xfId="8841"/>
    <cellStyle name="CORES 2 4 2 2" xfId="14837"/>
    <cellStyle name="CORES 2 4 2 3" xfId="14401"/>
    <cellStyle name="CORES 2 4 2 4" xfId="14177"/>
    <cellStyle name="CORES 2 4 3" xfId="13909"/>
    <cellStyle name="CORES 2 5" xfId="7123"/>
    <cellStyle name="CORES 2 5 2" xfId="8930"/>
    <cellStyle name="CORES 2 5 2 2" xfId="14870"/>
    <cellStyle name="CORES 2 5 2 3" xfId="14628"/>
    <cellStyle name="CORES 2 5 2 4" xfId="14266"/>
    <cellStyle name="CORES 2 5 3" xfId="14003"/>
    <cellStyle name="CORES 2 6" xfId="7145"/>
    <cellStyle name="CORES 2 6 2" xfId="8952"/>
    <cellStyle name="CORES 2 6 2 2" xfId="14879"/>
    <cellStyle name="CORES 2 6 2 3" xfId="14590"/>
    <cellStyle name="CORES 2 6 2 4" xfId="14288"/>
    <cellStyle name="CORES 2 6 3" xfId="14025"/>
    <cellStyle name="CORES 2 7" xfId="8711"/>
    <cellStyle name="CORES 2 7 2" xfId="14785"/>
    <cellStyle name="CORES 2 7 3" xfId="14714"/>
    <cellStyle name="CORES 2 7 4" xfId="14047"/>
    <cellStyle name="CORES 2 8" xfId="13736"/>
    <cellStyle name="CORES 3" xfId="6884"/>
    <cellStyle name="CORES 3 2" xfId="8723"/>
    <cellStyle name="CORES 3 2 2" xfId="14791"/>
    <cellStyle name="CORES 3 2 3" xfId="14706"/>
    <cellStyle name="CORES 3 2 4" xfId="14059"/>
    <cellStyle name="CORES 3 3" xfId="13771"/>
    <cellStyle name="CORES 4" xfId="7013"/>
    <cellStyle name="CORES 4 2" xfId="8830"/>
    <cellStyle name="CORES 4 2 2" xfId="14832"/>
    <cellStyle name="CORES 4 2 3" xfId="14322"/>
    <cellStyle name="CORES 4 2 4" xfId="14166"/>
    <cellStyle name="CORES 4 3" xfId="13895"/>
    <cellStyle name="CORES 5" xfId="6964"/>
    <cellStyle name="CORES 5 2" xfId="8791"/>
    <cellStyle name="CORES 5 2 2" xfId="14813"/>
    <cellStyle name="CORES 5 2 3" xfId="14592"/>
    <cellStyle name="CORES 5 2 4" xfId="14127"/>
    <cellStyle name="CORES 5 3" xfId="13846"/>
    <cellStyle name="CORES 6" xfId="6981"/>
    <cellStyle name="CORES 6 2" xfId="8804"/>
    <cellStyle name="CORES 6 2 2" xfId="14819"/>
    <cellStyle name="CORES 6 2 3" xfId="14302"/>
    <cellStyle name="CORES 6 2 4" xfId="14140"/>
    <cellStyle name="CORES 6 3" xfId="13863"/>
    <cellStyle name="CORES 7" xfId="7044"/>
    <cellStyle name="CORES 7 2" xfId="8855"/>
    <cellStyle name="CORES 7 2 2" xfId="14844"/>
    <cellStyle name="CORES 7 2 3" xfId="14694"/>
    <cellStyle name="CORES 7 2 4" xfId="14191"/>
    <cellStyle name="CORES 7 3" xfId="13925"/>
    <cellStyle name="CORES 8" xfId="8704"/>
    <cellStyle name="CORES 8 2" xfId="14778"/>
    <cellStyle name="CORES 8 3" xfId="14718"/>
    <cellStyle name="CORES 8 4" xfId="14040"/>
    <cellStyle name="CORES 9" xfId="13182"/>
    <cellStyle name="CORES 9 2" xfId="15833"/>
    <cellStyle name="CORES 9 3" xfId="15771"/>
    <cellStyle name="Currency [0]_Arauco Piping list" xfId="134"/>
    <cellStyle name="Currency 2 2" xfId="925"/>
    <cellStyle name="Currency 2 2 2" xfId="3958"/>
    <cellStyle name="Currency 2 2 2 2" xfId="6099"/>
    <cellStyle name="Currency 2 2 2 3" xfId="13693"/>
    <cellStyle name="Currency 2 2 2 4" xfId="13662"/>
    <cellStyle name="Currency 2 2 3" xfId="6794"/>
    <cellStyle name="Currency 2 2 4" xfId="5112"/>
    <cellStyle name="Currency_Arauco Piping list" xfId="135"/>
    <cellStyle name="Currency0" xfId="136"/>
    <cellStyle name="Data" xfId="137"/>
    <cellStyle name="Date" xfId="138"/>
    <cellStyle name="Ênfase1 2" xfId="396"/>
    <cellStyle name="Ênfase1 2 2" xfId="2919"/>
    <cellStyle name="Ênfase1 2 3" xfId="10630"/>
    <cellStyle name="Ênfase2 2" xfId="397"/>
    <cellStyle name="Ênfase2 2 2" xfId="2920"/>
    <cellStyle name="Ênfase2 2 3" xfId="10631"/>
    <cellStyle name="Ênfase3 2" xfId="398"/>
    <cellStyle name="Ênfase3 2 2" xfId="2921"/>
    <cellStyle name="Ênfase3 2 3" xfId="10632"/>
    <cellStyle name="Ênfase4 2" xfId="399"/>
    <cellStyle name="Ênfase4 2 2" xfId="2922"/>
    <cellStyle name="Ênfase4 2 3" xfId="10633"/>
    <cellStyle name="Ênfase5 2" xfId="400"/>
    <cellStyle name="Ênfase5 2 2" xfId="2923"/>
    <cellStyle name="Ênfase5 2 3" xfId="10634"/>
    <cellStyle name="Ênfase6 2" xfId="401"/>
    <cellStyle name="Ênfase6 2 2" xfId="2924"/>
    <cellStyle name="Ênfase6 2 3" xfId="10635"/>
    <cellStyle name="Entrada 2" xfId="402"/>
    <cellStyle name="Entrada 2 10" xfId="10636"/>
    <cellStyle name="Entrada 2 10 2" xfId="13134"/>
    <cellStyle name="Entrada 2 10 2 2" xfId="15751"/>
    <cellStyle name="Entrada 2 10 3" xfId="13356"/>
    <cellStyle name="Entrada 2 11" xfId="13188"/>
    <cellStyle name="Entrada 2 11 2" xfId="15777"/>
    <cellStyle name="Entrada 2 12" xfId="11038"/>
    <cellStyle name="Entrada 2 12 2" xfId="14926"/>
    <cellStyle name="Entrada 2 13" xfId="13142"/>
    <cellStyle name="Entrada 2 14" xfId="14604"/>
    <cellStyle name="Entrada 2 15" xfId="13369"/>
    <cellStyle name="Entrada 2 2" xfId="2925"/>
    <cellStyle name="Entrada 2 2 10" xfId="11582"/>
    <cellStyle name="Entrada 2 2 10 2" xfId="15040"/>
    <cellStyle name="Entrada 2 2 11" xfId="12553"/>
    <cellStyle name="Entrada 2 2 12" xfId="14535"/>
    <cellStyle name="Entrada 2 2 13" xfId="13384"/>
    <cellStyle name="Entrada 2 2 2" xfId="4981"/>
    <cellStyle name="Entrada 2 2 2 10" xfId="14581"/>
    <cellStyle name="Entrada 2 2 2 11" xfId="13737"/>
    <cellStyle name="Entrada 2 2 2 2" xfId="7066"/>
    <cellStyle name="Entrada 2 2 2 2 2" xfId="8874"/>
    <cellStyle name="Entrada 2 2 2 2 2 2" xfId="12738"/>
    <cellStyle name="Entrada 2 2 2 2 2 2 2" xfId="15588"/>
    <cellStyle name="Entrada 2 2 2 2 2 3" xfId="11892"/>
    <cellStyle name="Entrada 2 2 2 2 2 4" xfId="14823"/>
    <cellStyle name="Entrada 2 2 2 2 2 5" xfId="14210"/>
    <cellStyle name="Entrada 2 2 2 2 3" xfId="12223"/>
    <cellStyle name="Entrada 2 2 2 2 3 2" xfId="15297"/>
    <cellStyle name="Entrada 2 2 2 2 4" xfId="13003"/>
    <cellStyle name="Entrada 2 2 2 2 5" xfId="14470"/>
    <cellStyle name="Entrada 2 2 2 2 6" xfId="13946"/>
    <cellStyle name="Entrada 2 2 2 3" xfId="7099"/>
    <cellStyle name="Entrada 2 2 2 3 2" xfId="8906"/>
    <cellStyle name="Entrada 2 2 2 3 2 2" xfId="12767"/>
    <cellStyle name="Entrada 2 2 2 3 2 2 2" xfId="15617"/>
    <cellStyle name="Entrada 2 2 2 3 2 3" xfId="12535"/>
    <cellStyle name="Entrada 2 2 2 3 2 4" xfId="14612"/>
    <cellStyle name="Entrada 2 2 2 3 2 5" xfId="14242"/>
    <cellStyle name="Entrada 2 2 2 3 3" xfId="12253"/>
    <cellStyle name="Entrada 2 2 2 3 3 2" xfId="15327"/>
    <cellStyle name="Entrada 2 2 2 3 4" xfId="11235"/>
    <cellStyle name="Entrada 2 2 2 3 5" xfId="14728"/>
    <cellStyle name="Entrada 2 2 2 3 6" xfId="13979"/>
    <cellStyle name="Entrada 2 2 2 4" xfId="6966"/>
    <cellStyle name="Entrada 2 2 2 4 2" xfId="8793"/>
    <cellStyle name="Entrada 2 2 2 4 2 2" xfId="12662"/>
    <cellStyle name="Entrada 2 2 2 4 2 2 2" xfId="15517"/>
    <cellStyle name="Entrada 2 2 2 4 2 3" xfId="11097"/>
    <cellStyle name="Entrada 2 2 2 4 2 4" xfId="14365"/>
    <cellStyle name="Entrada 2 2 2 4 2 5" xfId="14129"/>
    <cellStyle name="Entrada 2 2 2 4 3" xfId="12129"/>
    <cellStyle name="Entrada 2 2 2 4 3 2" xfId="15208"/>
    <cellStyle name="Entrada 2 2 2 4 4" xfId="11835"/>
    <cellStyle name="Entrada 2 2 2 4 5" xfId="14344"/>
    <cellStyle name="Entrada 2 2 2 4 6" xfId="13848"/>
    <cellStyle name="Entrada 2 2 2 5" xfId="7124"/>
    <cellStyle name="Entrada 2 2 2 5 2" xfId="8931"/>
    <cellStyle name="Entrada 2 2 2 5 2 2" xfId="12789"/>
    <cellStyle name="Entrada 2 2 2 5 2 2 2" xfId="15638"/>
    <cellStyle name="Entrada 2 2 2 5 2 3" xfId="12012"/>
    <cellStyle name="Entrada 2 2 2 5 2 4" xfId="14818"/>
    <cellStyle name="Entrada 2 2 2 5 2 5" xfId="14267"/>
    <cellStyle name="Entrada 2 2 2 5 3" xfId="12275"/>
    <cellStyle name="Entrada 2 2 2 5 3 2" xfId="15348"/>
    <cellStyle name="Entrada 2 2 2 5 4" xfId="11242"/>
    <cellStyle name="Entrada 2 2 2 5 5" xfId="14445"/>
    <cellStyle name="Entrada 2 2 2 5 6" xfId="14004"/>
    <cellStyle name="Entrada 2 2 2 6" xfId="7146"/>
    <cellStyle name="Entrada 2 2 2 6 2" xfId="8953"/>
    <cellStyle name="Entrada 2 2 2 6 2 2" xfId="12809"/>
    <cellStyle name="Entrada 2 2 2 6 2 2 2" xfId="15657"/>
    <cellStyle name="Entrada 2 2 2 6 2 3" xfId="11769"/>
    <cellStyle name="Entrada 2 2 2 6 2 4" xfId="14624"/>
    <cellStyle name="Entrada 2 2 2 6 2 5" xfId="14289"/>
    <cellStyle name="Entrada 2 2 2 6 3" xfId="12295"/>
    <cellStyle name="Entrada 2 2 2 6 3 2" xfId="15367"/>
    <cellStyle name="Entrada 2 2 2 6 4" xfId="12949"/>
    <cellStyle name="Entrada 2 2 2 6 5" xfId="14432"/>
    <cellStyle name="Entrada 2 2 2 6 6" xfId="14026"/>
    <cellStyle name="Entrada 2 2 2 7" xfId="6910"/>
    <cellStyle name="Entrada 2 2 2 7 2" xfId="12076"/>
    <cellStyle name="Entrada 2 2 2 7 2 2" xfId="15156"/>
    <cellStyle name="Entrada 2 2 2 7 3" xfId="10970"/>
    <cellStyle name="Entrada 2 2 2 7 4" xfId="14543"/>
    <cellStyle name="Entrada 2 2 2 7 5" xfId="13795"/>
    <cellStyle name="Entrada 2 2 2 8" xfId="11810"/>
    <cellStyle name="Entrada 2 2 2 8 2" xfId="11493"/>
    <cellStyle name="Entrada 2 2 2 9" xfId="12550"/>
    <cellStyle name="Entrada 2 2 3" xfId="6991"/>
    <cellStyle name="Entrada 2 2 3 2" xfId="8812"/>
    <cellStyle name="Entrada 2 2 3 2 2" xfId="12680"/>
    <cellStyle name="Entrada 2 2 3 2 2 2" xfId="15534"/>
    <cellStyle name="Entrada 2 2 3 2 3" xfId="12943"/>
    <cellStyle name="Entrada 2 2 3 2 4" xfId="14701"/>
    <cellStyle name="Entrada 2 2 3 2 5" xfId="14148"/>
    <cellStyle name="Entrada 2 2 3 3" xfId="12153"/>
    <cellStyle name="Entrada 2 2 3 3 2" xfId="15231"/>
    <cellStyle name="Entrada 2 2 3 4" xfId="12556"/>
    <cellStyle name="Entrada 2 2 3 5" xfId="14502"/>
    <cellStyle name="Entrada 2 2 3 6" xfId="13873"/>
    <cellStyle name="Entrada 2 2 4" xfId="6930"/>
    <cellStyle name="Entrada 2 2 4 2" xfId="8762"/>
    <cellStyle name="Entrada 2 2 4 2 2" xfId="12632"/>
    <cellStyle name="Entrada 2 2 4 2 2 2" xfId="15488"/>
    <cellStyle name="Entrada 2 2 4 2 3" xfId="13151"/>
    <cellStyle name="Entrada 2 2 4 2 4" xfId="14682"/>
    <cellStyle name="Entrada 2 2 4 2 5" xfId="14098"/>
    <cellStyle name="Entrada 2 2 4 3" xfId="12094"/>
    <cellStyle name="Entrada 2 2 4 3 2" xfId="15174"/>
    <cellStyle name="Entrada 2 2 4 4" xfId="13286"/>
    <cellStyle name="Entrada 2 2 4 5" xfId="14525"/>
    <cellStyle name="Entrada 2 2 4 6" xfId="13815"/>
    <cellStyle name="Entrada 2 2 5" xfId="6986"/>
    <cellStyle name="Entrada 2 2 5 2" xfId="8808"/>
    <cellStyle name="Entrada 2 2 5 2 2" xfId="12676"/>
    <cellStyle name="Entrada 2 2 5 2 2 2" xfId="15530"/>
    <cellStyle name="Entrada 2 2 5 2 3" xfId="11978"/>
    <cellStyle name="Entrada 2 2 5 2 4" xfId="14314"/>
    <cellStyle name="Entrada 2 2 5 2 5" xfId="14144"/>
    <cellStyle name="Entrada 2 2 5 3" xfId="12148"/>
    <cellStyle name="Entrada 2 2 5 3 2" xfId="15226"/>
    <cellStyle name="Entrada 2 2 5 4" xfId="13215"/>
    <cellStyle name="Entrada 2 2 5 5" xfId="14507"/>
    <cellStyle name="Entrada 2 2 5 6" xfId="13868"/>
    <cellStyle name="Entrada 2 2 6" xfId="6903"/>
    <cellStyle name="Entrada 2 2 6 2" xfId="8740"/>
    <cellStyle name="Entrada 2 2 6 2 2" xfId="12612"/>
    <cellStyle name="Entrada 2 2 6 2 2 2" xfId="15469"/>
    <cellStyle name="Entrada 2 2 6 2 3" xfId="13085"/>
    <cellStyle name="Entrada 2 2 6 2 4" xfId="14787"/>
    <cellStyle name="Entrada 2 2 6 2 5" xfId="14076"/>
    <cellStyle name="Entrada 2 2 6 3" xfId="12070"/>
    <cellStyle name="Entrada 2 2 6 3 2" xfId="15150"/>
    <cellStyle name="Entrada 2 2 6 4" xfId="12337"/>
    <cellStyle name="Entrada 2 2 6 5" xfId="14529"/>
    <cellStyle name="Entrada 2 2 6 6" xfId="13788"/>
    <cellStyle name="Entrada 2 2 7" xfId="7029"/>
    <cellStyle name="Entrada 2 2 7 2" xfId="8842"/>
    <cellStyle name="Entrada 2 2 7 2 2" xfId="12708"/>
    <cellStyle name="Entrada 2 2 7 2 2 2" xfId="15560"/>
    <cellStyle name="Entrada 2 2 7 2 3" xfId="11926"/>
    <cellStyle name="Entrada 2 2 7 2 4" xfId="14652"/>
    <cellStyle name="Entrada 2 2 7 2 5" xfId="14178"/>
    <cellStyle name="Entrada 2 2 7 3" xfId="12188"/>
    <cellStyle name="Entrada 2 2 7 3 2" xfId="15265"/>
    <cellStyle name="Entrada 2 2 7 4" xfId="11297"/>
    <cellStyle name="Entrada 2 2 7 5" xfId="14483"/>
    <cellStyle name="Entrada 2 2 7 6" xfId="13910"/>
    <cellStyle name="Entrada 2 2 8" xfId="6890"/>
    <cellStyle name="Entrada 2 2 8 2" xfId="12059"/>
    <cellStyle name="Entrada 2 2 8 2 2" xfId="15143"/>
    <cellStyle name="Entrada 2 2 8 3" xfId="11208"/>
    <cellStyle name="Entrada 2 2 8 4" xfId="14413"/>
    <cellStyle name="Entrada 2 2 8 5" xfId="13777"/>
    <cellStyle name="Entrada 2 2 9" xfId="13199"/>
    <cellStyle name="Entrada 2 2 9 2" xfId="15787"/>
    <cellStyle name="Entrada 2 3" xfId="4970"/>
    <cellStyle name="Entrada 2 3 10" xfId="14602"/>
    <cellStyle name="Entrada 2 3 11" xfId="13727"/>
    <cellStyle name="Entrada 2 3 2" xfId="7055"/>
    <cellStyle name="Entrada 2 3 2 2" xfId="8863"/>
    <cellStyle name="Entrada 2 3 2 2 2" xfId="12728"/>
    <cellStyle name="Entrada 2 3 2 2 2 2" xfId="15579"/>
    <cellStyle name="Entrada 2 3 2 2 3" xfId="10980"/>
    <cellStyle name="Entrada 2 3 2 2 4" xfId="14673"/>
    <cellStyle name="Entrada 2 3 2 2 5" xfId="14199"/>
    <cellStyle name="Entrada 2 3 2 3" xfId="12213"/>
    <cellStyle name="Entrada 2 3 2 3 2" xfId="15289"/>
    <cellStyle name="Entrada 2 3 2 4" xfId="12339"/>
    <cellStyle name="Entrada 2 3 2 5" xfId="14474"/>
    <cellStyle name="Entrada 2 3 2 6" xfId="13936"/>
    <cellStyle name="Entrada 2 3 3" xfId="7088"/>
    <cellStyle name="Entrada 2 3 3 2" xfId="8895"/>
    <cellStyle name="Entrada 2 3 3 2 2" xfId="12758"/>
    <cellStyle name="Entrada 2 3 3 2 2 2" xfId="15608"/>
    <cellStyle name="Entrada 2 3 3 2 3" xfId="11922"/>
    <cellStyle name="Entrada 2 3 3 2 4" xfId="14353"/>
    <cellStyle name="Entrada 2 3 3 2 5" xfId="14231"/>
    <cellStyle name="Entrada 2 3 3 3" xfId="12244"/>
    <cellStyle name="Entrada 2 3 3 3 2" xfId="15318"/>
    <cellStyle name="Entrada 2 3 3 4" xfId="13135"/>
    <cellStyle name="Entrada 2 3 3 5" xfId="14312"/>
    <cellStyle name="Entrada 2 3 3 6" xfId="13968"/>
    <cellStyle name="Entrada 2 3 4" xfId="7012"/>
    <cellStyle name="Entrada 2 3 4 2" xfId="8829"/>
    <cellStyle name="Entrada 2 3 4 2 2" xfId="12696"/>
    <cellStyle name="Entrada 2 3 4 2 2 2" xfId="15550"/>
    <cellStyle name="Entrada 2 3 4 2 3" xfId="12010"/>
    <cellStyle name="Entrada 2 3 4 2 4" xfId="14323"/>
    <cellStyle name="Entrada 2 3 4 2 5" xfId="14165"/>
    <cellStyle name="Entrada 2 3 4 3" xfId="12173"/>
    <cellStyle name="Entrada 2 3 4 3 2" xfId="15251"/>
    <cellStyle name="Entrada 2 3 4 4" xfId="11443"/>
    <cellStyle name="Entrada 2 3 4 5" xfId="14307"/>
    <cellStyle name="Entrada 2 3 4 6" xfId="13894"/>
    <cellStyle name="Entrada 2 3 5" xfId="7113"/>
    <cellStyle name="Entrada 2 3 5 2" xfId="8920"/>
    <cellStyle name="Entrada 2 3 5 2 2" xfId="12779"/>
    <cellStyle name="Entrada 2 3 5 2 2 2" xfId="15629"/>
    <cellStyle name="Entrada 2 3 5 2 3" xfId="11532"/>
    <cellStyle name="Entrada 2 3 5 2 4" xfId="14594"/>
    <cellStyle name="Entrada 2 3 5 2 5" xfId="14256"/>
    <cellStyle name="Entrada 2 3 5 3" xfId="12265"/>
    <cellStyle name="Entrada 2 3 5 3 2" xfId="15339"/>
    <cellStyle name="Entrada 2 3 5 4" xfId="13017"/>
    <cellStyle name="Entrada 2 3 5 5" xfId="14449"/>
    <cellStyle name="Entrada 2 3 5 6" xfId="13993"/>
    <cellStyle name="Entrada 2 3 6" xfId="7135"/>
    <cellStyle name="Entrada 2 3 6 2" xfId="8942"/>
    <cellStyle name="Entrada 2 3 6 2 2" xfId="12799"/>
    <cellStyle name="Entrada 2 3 6 2 2 2" xfId="15648"/>
    <cellStyle name="Entrada 2 3 6 2 3" xfId="11996"/>
    <cellStyle name="Entrada 2 3 6 2 4" xfId="14874"/>
    <cellStyle name="Entrada 2 3 6 2 5" xfId="14278"/>
    <cellStyle name="Entrada 2 3 6 3" xfId="12285"/>
    <cellStyle name="Entrada 2 3 6 3 2" xfId="15358"/>
    <cellStyle name="Entrada 2 3 6 4" xfId="10915"/>
    <cellStyle name="Entrada 2 3 6 5" xfId="14436"/>
    <cellStyle name="Entrada 2 3 6 6" xfId="14015"/>
    <cellStyle name="Entrada 2 3 7" xfId="6905"/>
    <cellStyle name="Entrada 2 3 7 2" xfId="12072"/>
    <cellStyle name="Entrada 2 3 7 2 2" xfId="15152"/>
    <cellStyle name="Entrada 2 3 7 3" xfId="11545"/>
    <cellStyle name="Entrada 2 3 7 4" xfId="14407"/>
    <cellStyle name="Entrada 2 3 7 5" xfId="13790"/>
    <cellStyle name="Entrada 2 3 8" xfId="11800"/>
    <cellStyle name="Entrada 2 3 8 2" xfId="11855"/>
    <cellStyle name="Entrada 2 3 9" xfId="11698"/>
    <cellStyle name="Entrada 2 4" xfId="6895"/>
    <cellStyle name="Entrada 2 4 2" xfId="8732"/>
    <cellStyle name="Entrada 2 4 2 2" xfId="12604"/>
    <cellStyle name="Entrada 2 4 2 2 2" xfId="15461"/>
    <cellStyle name="Entrada 2 4 2 3" xfId="11694"/>
    <cellStyle name="Entrada 2 4 2 4" xfId="14830"/>
    <cellStyle name="Entrada 2 4 2 5" xfId="14068"/>
    <cellStyle name="Entrada 2 4 3" xfId="12062"/>
    <cellStyle name="Entrada 2 4 3 2" xfId="10912"/>
    <cellStyle name="Entrada 2 4 4" xfId="11708"/>
    <cellStyle name="Entrada 2 4 5" xfId="14539"/>
    <cellStyle name="Entrada 2 4 6" xfId="13782"/>
    <cellStyle name="Entrada 2 5" xfId="6950"/>
    <cellStyle name="Entrada 2 5 2" xfId="8779"/>
    <cellStyle name="Entrada 2 5 2 2" xfId="12648"/>
    <cellStyle name="Entrada 2 5 2 2 2" xfId="15504"/>
    <cellStyle name="Entrada 2 5 2 3" xfId="12515"/>
    <cellStyle name="Entrada 2 5 2 4" xfId="14828"/>
    <cellStyle name="Entrada 2 5 2 5" xfId="14115"/>
    <cellStyle name="Entrada 2 5 3" xfId="12113"/>
    <cellStyle name="Entrada 2 5 3 2" xfId="15193"/>
    <cellStyle name="Entrada 2 5 4" xfId="12555"/>
    <cellStyle name="Entrada 2 5 5" xfId="14546"/>
    <cellStyle name="Entrada 2 5 6" xfId="13834"/>
    <cellStyle name="Entrada 2 6" xfId="7032"/>
    <cellStyle name="Entrada 2 6 2" xfId="8845"/>
    <cellStyle name="Entrada 2 6 2 2" xfId="12711"/>
    <cellStyle name="Entrada 2 6 2 2 2" xfId="15563"/>
    <cellStyle name="Entrada 2 6 2 3" xfId="12521"/>
    <cellStyle name="Entrada 2 6 2 4" xfId="14822"/>
    <cellStyle name="Entrada 2 6 2 5" xfId="14181"/>
    <cellStyle name="Entrada 2 6 3" xfId="12191"/>
    <cellStyle name="Entrada 2 6 3 2" xfId="15268"/>
    <cellStyle name="Entrada 2 6 4" xfId="11220"/>
    <cellStyle name="Entrada 2 6 5" xfId="14750"/>
    <cellStyle name="Entrada 2 6 6" xfId="13913"/>
    <cellStyle name="Entrada 2 7" xfId="6987"/>
    <cellStyle name="Entrada 2 7 2" xfId="8809"/>
    <cellStyle name="Entrada 2 7 2 2" xfId="12677"/>
    <cellStyle name="Entrada 2 7 2 2 2" xfId="15531"/>
    <cellStyle name="Entrada 2 7 2 3" xfId="12858"/>
    <cellStyle name="Entrada 2 7 2 4" xfId="14334"/>
    <cellStyle name="Entrada 2 7 2 5" xfId="14145"/>
    <cellStyle name="Entrada 2 7 3" xfId="12149"/>
    <cellStyle name="Entrada 2 7 3 2" xfId="15227"/>
    <cellStyle name="Entrada 2 7 4" xfId="11757"/>
    <cellStyle name="Entrada 2 7 5" xfId="14506"/>
    <cellStyle name="Entrada 2 7 6" xfId="13869"/>
    <cellStyle name="Entrada 2 8" xfId="6886"/>
    <cellStyle name="Entrada 2 8 2" xfId="8725"/>
    <cellStyle name="Entrada 2 8 2 2" xfId="12599"/>
    <cellStyle name="Entrada 2 8 2 2 2" xfId="15456"/>
    <cellStyle name="Entrada 2 8 2 3" xfId="12504"/>
    <cellStyle name="Entrada 2 8 2 4" xfId="14704"/>
    <cellStyle name="Entrada 2 8 2 5" xfId="14061"/>
    <cellStyle name="Entrada 2 8 3" xfId="12055"/>
    <cellStyle name="Entrada 2 8 3 2" xfId="15139"/>
    <cellStyle name="Entrada 2 8 4" xfId="12876"/>
    <cellStyle name="Entrada 2 8 5" xfId="14531"/>
    <cellStyle name="Entrada 2 8 6" xfId="13773"/>
    <cellStyle name="Entrada 2 9" xfId="7000"/>
    <cellStyle name="Entrada 2 9 2" xfId="12162"/>
    <cellStyle name="Entrada 2 9 2 2" xfId="15240"/>
    <cellStyle name="Entrada 2 9 3" xfId="11138"/>
    <cellStyle name="Entrada 2 9 4" xfId="14497"/>
    <cellStyle name="Entrada 2 9 5" xfId="13882"/>
    <cellStyle name="Euro" xfId="926"/>
    <cellStyle name="Euro 2" xfId="2927"/>
    <cellStyle name="Euro 3" xfId="2928"/>
    <cellStyle name="Euro 4" xfId="2929"/>
    <cellStyle name="Euro 5" xfId="2930"/>
    <cellStyle name="Euro 6" xfId="2931"/>
    <cellStyle name="Euro 7" xfId="2932"/>
    <cellStyle name="Euro 8" xfId="2926"/>
    <cellStyle name="Excel Built-in Comma" xfId="13278"/>
    <cellStyle name="Excel Built-in Excel Built-in Excel Built-in Excel Built-in Excel Built-in Excel Built-in Excel Built-in Excel Built-in Separador de milhares 4" xfId="139"/>
    <cellStyle name="Excel Built-in Excel Built-in Excel Built-in Excel Built-in Excel Built-in Excel Built-in Excel Built-in Separador de milhares 4" xfId="140"/>
    <cellStyle name="Excel Built-in Normal" xfId="4"/>
    <cellStyle name="Excel Built-in Normal 1" xfId="141"/>
    <cellStyle name="Excel Built-in Normal 2" xfId="142"/>
    <cellStyle name="Excel Built-in Normal 2 2" xfId="927"/>
    <cellStyle name="Excel Built-in Normal 3" xfId="143"/>
    <cellStyle name="Excel Built-in Normal 4" xfId="144"/>
    <cellStyle name="Excel_BuiltIn_Comma" xfId="145"/>
    <cellStyle name="Explanatory Text" xfId="403"/>
    <cellStyle name="Fixed" xfId="146"/>
    <cellStyle name="Fixo" xfId="147"/>
    <cellStyle name="Followed Hyperlink" xfId="148"/>
    <cellStyle name="Good" xfId="404"/>
    <cellStyle name="Grey" xfId="149"/>
    <cellStyle name="Heading" xfId="150"/>
    <cellStyle name="Heading 1" xfId="151"/>
    <cellStyle name="Heading 1 2" xfId="405"/>
    <cellStyle name="Heading 1 3" xfId="7162"/>
    <cellStyle name="Heading 2" xfId="152"/>
    <cellStyle name="Heading 2 2" xfId="406"/>
    <cellStyle name="Heading 2 3" xfId="7163"/>
    <cellStyle name="Heading 3" xfId="407"/>
    <cellStyle name="Heading 4" xfId="408"/>
    <cellStyle name="Heading1" xfId="153"/>
    <cellStyle name="Hiperlink" xfId="127" builtinId="8"/>
    <cellStyle name="Hiperlink 2" xfId="5"/>
    <cellStyle name="Hiperlink 2 2" xfId="154"/>
    <cellStyle name="Hiperlink 2 3" xfId="155"/>
    <cellStyle name="Hiperlink 3" xfId="6"/>
    <cellStyle name="Hiperlink 4" xfId="409"/>
    <cellStyle name="Hiperlink 4 2" xfId="648"/>
    <cellStyle name="Hiperlink 4 3" xfId="1091"/>
    <cellStyle name="Hiperlink 4 4" xfId="1092"/>
    <cellStyle name="Hiperlink 5" xfId="995"/>
    <cellStyle name="Hiperlink 5 2" xfId="11570"/>
    <cellStyle name="Hiperlink 6" xfId="7164"/>
    <cellStyle name="Hyperlink 2" xfId="2933"/>
    <cellStyle name="Incorreto 2" xfId="410"/>
    <cellStyle name="Incorreto 2 2" xfId="2934"/>
    <cellStyle name="Incorreto 2 3" xfId="10637"/>
    <cellStyle name="Indefinido" xfId="156"/>
    <cellStyle name="Input" xfId="411"/>
    <cellStyle name="Input [yellow]" xfId="157"/>
    <cellStyle name="Input [yellow] 10" xfId="13183"/>
    <cellStyle name="Input [yellow] 10 2" xfId="15834"/>
    <cellStyle name="Input [yellow] 10 3" xfId="15772"/>
    <cellStyle name="Input [yellow] 11" xfId="13364"/>
    <cellStyle name="Input [yellow] 2" xfId="4973"/>
    <cellStyle name="Input [yellow] 2 2" xfId="7058"/>
    <cellStyle name="Input [yellow] 2 2 2" xfId="8866"/>
    <cellStyle name="Input [yellow] 2 2 2 2" xfId="12731"/>
    <cellStyle name="Input [yellow] 2 2 2 2 2" xfId="15829"/>
    <cellStyle name="Input [yellow] 2 2 2 2 3" xfId="15582"/>
    <cellStyle name="Input [yellow] 2 2 2 3" xfId="14848"/>
    <cellStyle name="Input [yellow] 2 2 2 4" xfId="14838"/>
    <cellStyle name="Input [yellow] 2 2 2 5" xfId="14202"/>
    <cellStyle name="Input [yellow] 2 2 3" xfId="12216"/>
    <cellStyle name="Input [yellow] 2 2 3 2" xfId="15817"/>
    <cellStyle name="Input [yellow] 2 2 3 3" xfId="15291"/>
    <cellStyle name="Input [yellow] 2 2 4" xfId="13938"/>
    <cellStyle name="Input [yellow] 2 3" xfId="7091"/>
    <cellStyle name="Input [yellow] 2 3 2" xfId="8898"/>
    <cellStyle name="Input [yellow] 2 3 2 2" xfId="12761"/>
    <cellStyle name="Input [yellow] 2 3 2 2 2" xfId="15830"/>
    <cellStyle name="Input [yellow] 2 3 2 2 3" xfId="15611"/>
    <cellStyle name="Input [yellow] 2 3 2 3" xfId="14857"/>
    <cellStyle name="Input [yellow] 2 3 2 4" xfId="14557"/>
    <cellStyle name="Input [yellow] 2 3 2 5" xfId="14234"/>
    <cellStyle name="Input [yellow] 2 3 3" xfId="12247"/>
    <cellStyle name="Input [yellow] 2 3 3 2" xfId="15818"/>
    <cellStyle name="Input [yellow] 2 3 3 3" xfId="15321"/>
    <cellStyle name="Input [yellow] 2 3 4" xfId="13971"/>
    <cellStyle name="Input [yellow] 2 4" xfId="6879"/>
    <cellStyle name="Input [yellow] 2 4 2" xfId="8719"/>
    <cellStyle name="Input [yellow] 2 4 2 2" xfId="12593"/>
    <cellStyle name="Input [yellow] 2 4 2 2 2" xfId="15823"/>
    <cellStyle name="Input [yellow] 2 4 2 2 3" xfId="15451"/>
    <cellStyle name="Input [yellow] 2 4 2 3" xfId="14790"/>
    <cellStyle name="Input [yellow] 2 4 2 4" xfId="14397"/>
    <cellStyle name="Input [yellow] 2 4 2 5" xfId="14055"/>
    <cellStyle name="Input [yellow] 2 4 3" xfId="12048"/>
    <cellStyle name="Input [yellow] 2 4 3 2" xfId="15811"/>
    <cellStyle name="Input [yellow] 2 4 3 3" xfId="15133"/>
    <cellStyle name="Input [yellow] 2 4 4" xfId="13766"/>
    <cellStyle name="Input [yellow] 2 5" xfId="7116"/>
    <cellStyle name="Input [yellow] 2 5 2" xfId="8923"/>
    <cellStyle name="Input [yellow] 2 5 2 2" xfId="12782"/>
    <cellStyle name="Input [yellow] 2 5 2 2 2" xfId="15831"/>
    <cellStyle name="Input [yellow] 2 5 2 2 3" xfId="15632"/>
    <cellStyle name="Input [yellow] 2 5 2 3" xfId="14867"/>
    <cellStyle name="Input [yellow] 2 5 2 4" xfId="14349"/>
    <cellStyle name="Input [yellow] 2 5 2 5" xfId="14259"/>
    <cellStyle name="Input [yellow] 2 5 3" xfId="12268"/>
    <cellStyle name="Input [yellow] 2 5 3 2" xfId="15819"/>
    <cellStyle name="Input [yellow] 2 5 3 3" xfId="15342"/>
    <cellStyle name="Input [yellow] 2 5 4" xfId="13996"/>
    <cellStyle name="Input [yellow] 2 6" xfId="7138"/>
    <cellStyle name="Input [yellow] 2 6 2" xfId="8945"/>
    <cellStyle name="Input [yellow] 2 6 2 2" xfId="12802"/>
    <cellStyle name="Input [yellow] 2 6 2 2 2" xfId="15832"/>
    <cellStyle name="Input [yellow] 2 6 2 2 3" xfId="15651"/>
    <cellStyle name="Input [yellow] 2 6 2 3" xfId="14876"/>
    <cellStyle name="Input [yellow] 2 6 2 4" xfId="14686"/>
    <cellStyle name="Input [yellow] 2 6 2 5" xfId="14281"/>
    <cellStyle name="Input [yellow] 2 6 3" xfId="12288"/>
    <cellStyle name="Input [yellow] 2 6 3 2" xfId="15820"/>
    <cellStyle name="Input [yellow] 2 6 3 3" xfId="15361"/>
    <cellStyle name="Input [yellow] 2 6 4" xfId="14018"/>
    <cellStyle name="Input [yellow] 2 7" xfId="8709"/>
    <cellStyle name="Input [yellow] 2 7 2" xfId="12586"/>
    <cellStyle name="Input [yellow] 2 7 2 2" xfId="15822"/>
    <cellStyle name="Input [yellow] 2 7 2 3" xfId="15445"/>
    <cellStyle name="Input [yellow] 2 7 3" xfId="14783"/>
    <cellStyle name="Input [yellow] 2 7 4" xfId="14597"/>
    <cellStyle name="Input [yellow] 2 7 5" xfId="14045"/>
    <cellStyle name="Input [yellow] 2 8" xfId="11803"/>
    <cellStyle name="Input [yellow] 2 8 2" xfId="15810"/>
    <cellStyle name="Input [yellow] 2 8 3" xfId="15088"/>
    <cellStyle name="Input [yellow] 2 9" xfId="13729"/>
    <cellStyle name="Input [yellow] 3" xfId="6885"/>
    <cellStyle name="Input [yellow] 3 2" xfId="8724"/>
    <cellStyle name="Input [yellow] 3 2 2" xfId="12598"/>
    <cellStyle name="Input [yellow] 3 2 2 2" xfId="15824"/>
    <cellStyle name="Input [yellow] 3 2 2 3" xfId="15455"/>
    <cellStyle name="Input [yellow] 3 2 3" xfId="14792"/>
    <cellStyle name="Input [yellow] 3 2 4" xfId="14705"/>
    <cellStyle name="Input [yellow] 3 2 5" xfId="14060"/>
    <cellStyle name="Input [yellow] 3 3" xfId="12054"/>
    <cellStyle name="Input [yellow] 3 3 2" xfId="15812"/>
    <cellStyle name="Input [yellow] 3 3 3" xfId="15138"/>
    <cellStyle name="Input [yellow] 3 4" xfId="13772"/>
    <cellStyle name="Input [yellow] 4" xfId="7043"/>
    <cellStyle name="Input [yellow] 4 2" xfId="8854"/>
    <cellStyle name="Input [yellow] 4 2 2" xfId="12719"/>
    <cellStyle name="Input [yellow] 4 2 2 2" xfId="15828"/>
    <cellStyle name="Input [yellow] 4 2 2 3" xfId="15571"/>
    <cellStyle name="Input [yellow] 4 2 3" xfId="14843"/>
    <cellStyle name="Input [yellow] 4 2 4" xfId="14875"/>
    <cellStyle name="Input [yellow] 4 2 5" xfId="14190"/>
    <cellStyle name="Input [yellow] 4 3" xfId="12201"/>
    <cellStyle name="Input [yellow] 4 3 2" xfId="15816"/>
    <cellStyle name="Input [yellow] 4 3 3" xfId="15278"/>
    <cellStyle name="Input [yellow] 4 4" xfId="13924"/>
    <cellStyle name="Input [yellow] 5" xfId="7016"/>
    <cellStyle name="Input [yellow] 5 2" xfId="8831"/>
    <cellStyle name="Input [yellow] 5 2 2" xfId="12698"/>
    <cellStyle name="Input [yellow] 5 2 2 2" xfId="15826"/>
    <cellStyle name="Input [yellow] 5 2 2 3" xfId="15551"/>
    <cellStyle name="Input [yellow] 5 2 3" xfId="14833"/>
    <cellStyle name="Input [yellow] 5 2 4" xfId="14300"/>
    <cellStyle name="Input [yellow] 5 2 5" xfId="14167"/>
    <cellStyle name="Input [yellow] 5 3" xfId="12177"/>
    <cellStyle name="Input [yellow] 5 3 2" xfId="15814"/>
    <cellStyle name="Input [yellow] 5 3 3" xfId="15254"/>
    <cellStyle name="Input [yellow] 5 4" xfId="13898"/>
    <cellStyle name="Input [yellow] 6" xfId="7025"/>
    <cellStyle name="Input [yellow] 6 2" xfId="8839"/>
    <cellStyle name="Input [yellow] 6 2 2" xfId="12705"/>
    <cellStyle name="Input [yellow] 6 2 2 2" xfId="15827"/>
    <cellStyle name="Input [yellow] 6 2 2 3" xfId="15558"/>
    <cellStyle name="Input [yellow] 6 2 3" xfId="14836"/>
    <cellStyle name="Input [yellow] 6 2 4" xfId="14565"/>
    <cellStyle name="Input [yellow] 6 2 5" xfId="14175"/>
    <cellStyle name="Input [yellow] 6 3" xfId="12185"/>
    <cellStyle name="Input [yellow] 6 3 2" xfId="15815"/>
    <cellStyle name="Input [yellow] 6 3 3" xfId="15262"/>
    <cellStyle name="Input [yellow] 6 4" xfId="13906"/>
    <cellStyle name="Input [yellow] 7" xfId="6920"/>
    <cellStyle name="Input [yellow] 7 2" xfId="8752"/>
    <cellStyle name="Input [yellow] 7 2 2" xfId="12623"/>
    <cellStyle name="Input [yellow] 7 2 2 2" xfId="15825"/>
    <cellStyle name="Input [yellow] 7 2 2 3" xfId="15479"/>
    <cellStyle name="Input [yellow] 7 2 3" xfId="14804"/>
    <cellStyle name="Input [yellow] 7 2 4" xfId="14678"/>
    <cellStyle name="Input [yellow] 7 2 5" xfId="14088"/>
    <cellStyle name="Input [yellow] 7 3" xfId="12085"/>
    <cellStyle name="Input [yellow] 7 3 2" xfId="15813"/>
    <cellStyle name="Input [yellow] 7 3 3" xfId="15165"/>
    <cellStyle name="Input [yellow] 7 4" xfId="13805"/>
    <cellStyle name="Input [yellow] 8" xfId="8705"/>
    <cellStyle name="Input [yellow] 8 2" xfId="12584"/>
    <cellStyle name="Input [yellow] 8 2 2" xfId="15821"/>
    <cellStyle name="Input [yellow] 8 2 3" xfId="15443"/>
    <cellStyle name="Input [yellow] 8 3" xfId="14779"/>
    <cellStyle name="Input [yellow] 8 4" xfId="14717"/>
    <cellStyle name="Input [yellow] 8 5" xfId="14041"/>
    <cellStyle name="Input [yellow] 9" xfId="8963"/>
    <cellStyle name="Input [yellow] 9 2" xfId="14648"/>
    <cellStyle name="Input [yellow] 9 3" xfId="14883"/>
    <cellStyle name="Input 10" xfId="7003"/>
    <cellStyle name="Input 10 2" xfId="8822"/>
    <cellStyle name="Input 10 2 2" xfId="12690"/>
    <cellStyle name="Input 10 2 2 2" xfId="15544"/>
    <cellStyle name="Input 10 2 3" xfId="11551"/>
    <cellStyle name="Input 10 2 4" xfId="14328"/>
    <cellStyle name="Input 10 2 5" xfId="14158"/>
    <cellStyle name="Input 10 3" xfId="12165"/>
    <cellStyle name="Input 10 3 2" xfId="15243"/>
    <cellStyle name="Input 10 4" xfId="13150"/>
    <cellStyle name="Input 10 5" xfId="14494"/>
    <cellStyle name="Input 10 6" xfId="13885"/>
    <cellStyle name="Input 11" xfId="7021"/>
    <cellStyle name="Input 11 2" xfId="8836"/>
    <cellStyle name="Input 11 2 2" xfId="12702"/>
    <cellStyle name="Input 11 2 2 2" xfId="15555"/>
    <cellStyle name="Input 11 2 3" xfId="11705"/>
    <cellStyle name="Input 11 2 4" xfId="14568"/>
    <cellStyle name="Input 11 2 5" xfId="14172"/>
    <cellStyle name="Input 11 3" xfId="12181"/>
    <cellStyle name="Input 11 3 2" xfId="15258"/>
    <cellStyle name="Input 11 4" xfId="13243"/>
    <cellStyle name="Input 11 5" xfId="14751"/>
    <cellStyle name="Input 11 6" xfId="13903"/>
    <cellStyle name="Input 12" xfId="6999"/>
    <cellStyle name="Input 12 2" xfId="8819"/>
    <cellStyle name="Input 12 2 2" xfId="12687"/>
    <cellStyle name="Input 12 2 2 2" xfId="15541"/>
    <cellStyle name="Input 12 2 3" xfId="11797"/>
    <cellStyle name="Input 12 2 4" xfId="14330"/>
    <cellStyle name="Input 12 2 5" xfId="14155"/>
    <cellStyle name="Input 12 3" xfId="12161"/>
    <cellStyle name="Input 12 3 2" xfId="15239"/>
    <cellStyle name="Input 12 4" xfId="11214"/>
    <cellStyle name="Input 12 5" xfId="14498"/>
    <cellStyle name="Input 12 6" xfId="13881"/>
    <cellStyle name="Input 13" xfId="6921"/>
    <cellStyle name="Input 13 2" xfId="8753"/>
    <cellStyle name="Input 13 2 2" xfId="12624"/>
    <cellStyle name="Input 13 2 2 2" xfId="15480"/>
    <cellStyle name="Input 13 2 3" xfId="13213"/>
    <cellStyle name="Input 13 2 4" xfId="14596"/>
    <cellStyle name="Input 13 2 5" xfId="14089"/>
    <cellStyle name="Input 13 3" xfId="12086"/>
    <cellStyle name="Input 13 3 2" xfId="15166"/>
    <cellStyle name="Input 13 4" xfId="13099"/>
    <cellStyle name="Input 13 5" xfId="14773"/>
    <cellStyle name="Input 13 6" xfId="13806"/>
    <cellStyle name="Input 14" xfId="7002"/>
    <cellStyle name="Input 14 2" xfId="8821"/>
    <cellStyle name="Input 14 2 2" xfId="12689"/>
    <cellStyle name="Input 14 2 2 2" xfId="15543"/>
    <cellStyle name="Input 14 2 3" xfId="11768"/>
    <cellStyle name="Input 14 2 4" xfId="14329"/>
    <cellStyle name="Input 14 2 5" xfId="14157"/>
    <cellStyle name="Input 14 3" xfId="12164"/>
    <cellStyle name="Input 14 3 2" xfId="15242"/>
    <cellStyle name="Input 14 4" xfId="13049"/>
    <cellStyle name="Input 14 5" xfId="14495"/>
    <cellStyle name="Input 14 6" xfId="13884"/>
    <cellStyle name="Input 15" xfId="6996"/>
    <cellStyle name="Input 15 2" xfId="8816"/>
    <cellStyle name="Input 15 2 2" xfId="12684"/>
    <cellStyle name="Input 15 2 2 2" xfId="15538"/>
    <cellStyle name="Input 15 2 3" xfId="11509"/>
    <cellStyle name="Input 15 2 4" xfId="14359"/>
    <cellStyle name="Input 15 2 5" xfId="14152"/>
    <cellStyle name="Input 15 3" xfId="12158"/>
    <cellStyle name="Input 15 3 2" xfId="15236"/>
    <cellStyle name="Input 15 4" xfId="13050"/>
    <cellStyle name="Input 15 5" xfId="14313"/>
    <cellStyle name="Input 15 6" xfId="13878"/>
    <cellStyle name="Input 16" xfId="7047"/>
    <cellStyle name="Input 16 2" xfId="12205"/>
    <cellStyle name="Input 16 2 2" xfId="15281"/>
    <cellStyle name="Input 16 3" xfId="12349"/>
    <cellStyle name="Input 16 4" xfId="14479"/>
    <cellStyle name="Input 16 5" xfId="13928"/>
    <cellStyle name="Input 17" xfId="6976"/>
    <cellStyle name="Input 17 2" xfId="12139"/>
    <cellStyle name="Input 17 2 2" xfId="15218"/>
    <cellStyle name="Input 17 3" xfId="13035"/>
    <cellStyle name="Input 17 4" xfId="14394"/>
    <cellStyle name="Input 17 5" xfId="13858"/>
    <cellStyle name="Input 18" xfId="8708"/>
    <cellStyle name="Input 18 2" xfId="12585"/>
    <cellStyle name="Input 18 2 2" xfId="15444"/>
    <cellStyle name="Input 18 3" xfId="12916"/>
    <cellStyle name="Input 18 4" xfId="15685"/>
    <cellStyle name="Input 18 5" xfId="14044"/>
    <cellStyle name="Input 19" xfId="13189"/>
    <cellStyle name="Input 19 2" xfId="11070"/>
    <cellStyle name="Input 2" xfId="4974"/>
    <cellStyle name="Input 2 10" xfId="14306"/>
    <cellStyle name="Input 2 11" xfId="13730"/>
    <cellStyle name="Input 2 2" xfId="7059"/>
    <cellStyle name="Input 2 2 2" xfId="8867"/>
    <cellStyle name="Input 2 2 2 2" xfId="12732"/>
    <cellStyle name="Input 2 2 2 2 2" xfId="15583"/>
    <cellStyle name="Input 2 2 2 3" xfId="11651"/>
    <cellStyle name="Input 2 2 2 4" xfId="14663"/>
    <cellStyle name="Input 2 2 2 5" xfId="14203"/>
    <cellStyle name="Input 2 2 3" xfId="12217"/>
    <cellStyle name="Input 2 2 3 2" xfId="15292"/>
    <cellStyle name="Input 2 2 4" xfId="11227"/>
    <cellStyle name="Input 2 2 5" xfId="14343"/>
    <cellStyle name="Input 2 2 6" xfId="13939"/>
    <cellStyle name="Input 2 3" xfId="7092"/>
    <cellStyle name="Input 2 3 2" xfId="8899"/>
    <cellStyle name="Input 2 3 2 2" xfId="12762"/>
    <cellStyle name="Input 2 3 2 2 2" xfId="15612"/>
    <cellStyle name="Input 2 3 2 3" xfId="11979"/>
    <cellStyle name="Input 2 3 2 4" xfId="14351"/>
    <cellStyle name="Input 2 3 2 5" xfId="14235"/>
    <cellStyle name="Input 2 3 3" xfId="12248"/>
    <cellStyle name="Input 2 3 3 2" xfId="15322"/>
    <cellStyle name="Input 2 3 4" xfId="11250"/>
    <cellStyle name="Input 2 3 5" xfId="14731"/>
    <cellStyle name="Input 2 3 6" xfId="13972"/>
    <cellStyle name="Input 2 4" xfId="6965"/>
    <cellStyle name="Input 2 4 2" xfId="8792"/>
    <cellStyle name="Input 2 4 2 2" xfId="12661"/>
    <cellStyle name="Input 2 4 2 2 2" xfId="15516"/>
    <cellStyle name="Input 2 4 2 3" xfId="11785"/>
    <cellStyle name="Input 2 4 2 4" xfId="14338"/>
    <cellStyle name="Input 2 4 2 5" xfId="14128"/>
    <cellStyle name="Input 2 4 3" xfId="12128"/>
    <cellStyle name="Input 2 4 3 2" xfId="15207"/>
    <cellStyle name="Input 2 4 4" xfId="12025"/>
    <cellStyle name="Input 2 4 5" xfId="14392"/>
    <cellStyle name="Input 2 4 6" xfId="13847"/>
    <cellStyle name="Input 2 5" xfId="7117"/>
    <cellStyle name="Input 2 5 2" xfId="8924"/>
    <cellStyle name="Input 2 5 2 2" xfId="12783"/>
    <cellStyle name="Input 2 5 2 2 2" xfId="15633"/>
    <cellStyle name="Input 2 5 2 3" xfId="11510"/>
    <cellStyle name="Input 2 5 2 4" xfId="14555"/>
    <cellStyle name="Input 2 5 2 5" xfId="14260"/>
    <cellStyle name="Input 2 5 3" xfId="12269"/>
    <cellStyle name="Input 2 5 3 2" xfId="15343"/>
    <cellStyle name="Input 2 5 4" xfId="12986"/>
    <cellStyle name="Input 2 5 5" xfId="14446"/>
    <cellStyle name="Input 2 5 6" xfId="13997"/>
    <cellStyle name="Input 2 6" xfId="7139"/>
    <cellStyle name="Input 2 6 2" xfId="8946"/>
    <cellStyle name="Input 2 6 2 2" xfId="12803"/>
    <cellStyle name="Input 2 6 2 2 2" xfId="15652"/>
    <cellStyle name="Input 2 6 2 3" xfId="11918"/>
    <cellStyle name="Input 2 6 2 4" xfId="14789"/>
    <cellStyle name="Input 2 6 2 5" xfId="14282"/>
    <cellStyle name="Input 2 6 3" xfId="12289"/>
    <cellStyle name="Input 2 6 3 2" xfId="15362"/>
    <cellStyle name="Input 2 6 4" xfId="12345"/>
    <cellStyle name="Input 2 6 5" xfId="14433"/>
    <cellStyle name="Input 2 6 6" xfId="14019"/>
    <cellStyle name="Input 2 7" xfId="6960"/>
    <cellStyle name="Input 2 7 2" xfId="12123"/>
    <cellStyle name="Input 2 7 2 2" xfId="15203"/>
    <cellStyle name="Input 2 7 3" xfId="11980"/>
    <cellStyle name="Input 2 7 4" xfId="14764"/>
    <cellStyle name="Input 2 7 5" xfId="13842"/>
    <cellStyle name="Input 2 8" xfId="11804"/>
    <cellStyle name="Input 2 8 2" xfId="11101"/>
    <cellStyle name="Input 2 9" xfId="11962"/>
    <cellStyle name="Input 20" xfId="11041"/>
    <cellStyle name="Input 20 2" xfId="14927"/>
    <cellStyle name="Input 21" xfId="11618"/>
    <cellStyle name="Input 21 2" xfId="15050"/>
    <cellStyle name="Input 22" xfId="12557"/>
    <cellStyle name="Input 23" xfId="14589"/>
    <cellStyle name="Input 24" xfId="13370"/>
    <cellStyle name="Input 3" xfId="4987"/>
    <cellStyle name="Input 3 10" xfId="14577"/>
    <cellStyle name="Input 3 11" xfId="13742"/>
    <cellStyle name="Input 3 2" xfId="7072"/>
    <cellStyle name="Input 3 2 2" xfId="8880"/>
    <cellStyle name="Input 3 2 2 2" xfId="12744"/>
    <cellStyle name="Input 3 2 2 2 2" xfId="15594"/>
    <cellStyle name="Input 3 2 2 3" xfId="11645"/>
    <cellStyle name="Input 3 2 2 4" xfId="14691"/>
    <cellStyle name="Input 3 2 2 5" xfId="14216"/>
    <cellStyle name="Input 3 2 3" xfId="12229"/>
    <cellStyle name="Input 3 2 3 2" xfId="15303"/>
    <cellStyle name="Input 3 2 4" xfId="11590"/>
    <cellStyle name="Input 3 2 5" xfId="14467"/>
    <cellStyle name="Input 3 2 6" xfId="13952"/>
    <cellStyle name="Input 3 3" xfId="7105"/>
    <cellStyle name="Input 3 3 2" xfId="8912"/>
    <cellStyle name="Input 3 3 2 2" xfId="12773"/>
    <cellStyle name="Input 3 3 2 2 2" xfId="15623"/>
    <cellStyle name="Input 3 3 2 3" xfId="11924"/>
    <cellStyle name="Input 3 3 2 4" xfId="14638"/>
    <cellStyle name="Input 3 3 2 5" xfId="14248"/>
    <cellStyle name="Input 3 3 3" xfId="12259"/>
    <cellStyle name="Input 3 3 3 2" xfId="15333"/>
    <cellStyle name="Input 3 3 4" xfId="12843"/>
    <cellStyle name="Input 3 3 5" xfId="14453"/>
    <cellStyle name="Input 3 3 6" xfId="13985"/>
    <cellStyle name="Input 3 4" xfId="6970"/>
    <cellStyle name="Input 3 4 2" xfId="8796"/>
    <cellStyle name="Input 3 4 2 2" xfId="12665"/>
    <cellStyle name="Input 3 4 2 2 2" xfId="15520"/>
    <cellStyle name="Input 3 4 2 3" xfId="11460"/>
    <cellStyle name="Input 3 4 2 4" xfId="14364"/>
    <cellStyle name="Input 3 4 2 5" xfId="14132"/>
    <cellStyle name="Input 3 4 3" xfId="12133"/>
    <cellStyle name="Input 3 4 3 2" xfId="15212"/>
    <cellStyle name="Input 3 4 4" xfId="11462"/>
    <cellStyle name="Input 3 4 5" xfId="14516"/>
    <cellStyle name="Input 3 4 6" xfId="13852"/>
    <cellStyle name="Input 3 5" xfId="7130"/>
    <cellStyle name="Input 3 5 2" xfId="8937"/>
    <cellStyle name="Input 3 5 2 2" xfId="12795"/>
    <cellStyle name="Input 3 5 2 2 2" xfId="15644"/>
    <cellStyle name="Input 3 5 2 3" xfId="11416"/>
    <cellStyle name="Input 3 5 2 4" xfId="14816"/>
    <cellStyle name="Input 3 5 2 5" xfId="14273"/>
    <cellStyle name="Input 3 5 3" xfId="12281"/>
    <cellStyle name="Input 3 5 3 2" xfId="15354"/>
    <cellStyle name="Input 3 5 4" xfId="10984"/>
    <cellStyle name="Input 3 5 5" xfId="14440"/>
    <cellStyle name="Input 3 5 6" xfId="14010"/>
    <cellStyle name="Input 3 6" xfId="7152"/>
    <cellStyle name="Input 3 6 2" xfId="8959"/>
    <cellStyle name="Input 3 6 2 2" xfId="12815"/>
    <cellStyle name="Input 3 6 2 2 2" xfId="15663"/>
    <cellStyle name="Input 3 6 2 3" xfId="11771"/>
    <cellStyle name="Input 3 6 2 4" xfId="14664"/>
    <cellStyle name="Input 3 6 2 5" xfId="14295"/>
    <cellStyle name="Input 3 6 3" xfId="12301"/>
    <cellStyle name="Input 3 6 3 2" xfId="15373"/>
    <cellStyle name="Input 3 6 4" xfId="12502"/>
    <cellStyle name="Input 3 6 5" xfId="14430"/>
    <cellStyle name="Input 3 6 6" xfId="14032"/>
    <cellStyle name="Input 3 7" xfId="7051"/>
    <cellStyle name="Input 3 7 2" xfId="12209"/>
    <cellStyle name="Input 3 7 2 2" xfId="15285"/>
    <cellStyle name="Input 3 7 3" xfId="11226"/>
    <cellStyle name="Input 3 7 4" xfId="14476"/>
    <cellStyle name="Input 3 7 5" xfId="13932"/>
    <cellStyle name="Input 3 8" xfId="11816"/>
    <cellStyle name="Input 3 8 2" xfId="11474"/>
    <cellStyle name="Input 3 9" xfId="12551"/>
    <cellStyle name="Input 4" xfId="5000"/>
    <cellStyle name="Input 4 2" xfId="8713"/>
    <cellStyle name="Input 4 2 2" xfId="12588"/>
    <cellStyle name="Input 4 2 2 2" xfId="15446"/>
    <cellStyle name="Input 4 2 3" xfId="13153"/>
    <cellStyle name="Input 4 2 4" xfId="14712"/>
    <cellStyle name="Input 4 2 5" xfId="14049"/>
    <cellStyle name="Input 4 3" xfId="11822"/>
    <cellStyle name="Input 4 3 2" xfId="11397"/>
    <cellStyle name="Input 4 4" xfId="12944"/>
    <cellStyle name="Input 4 5" xfId="14533"/>
    <cellStyle name="Input 4 6" xfId="13746"/>
    <cellStyle name="Input 5" xfId="6896"/>
    <cellStyle name="Input 5 2" xfId="8733"/>
    <cellStyle name="Input 5 2 2" xfId="12605"/>
    <cellStyle name="Input 5 2 2 2" xfId="15462"/>
    <cellStyle name="Input 5 2 3" xfId="12926"/>
    <cellStyle name="Input 5 2 4" xfId="14656"/>
    <cellStyle name="Input 5 2 5" xfId="14069"/>
    <cellStyle name="Input 5 3" xfId="12063"/>
    <cellStyle name="Input 5 3 2" xfId="15144"/>
    <cellStyle name="Input 5 4" xfId="11734"/>
    <cellStyle name="Input 5 5" xfId="14544"/>
    <cellStyle name="Input 5 6" xfId="13783"/>
    <cellStyle name="Input 6" xfId="7001"/>
    <cellStyle name="Input 6 2" xfId="8820"/>
    <cellStyle name="Input 6 2 2" xfId="12688"/>
    <cellStyle name="Input 6 2 2 2" xfId="15542"/>
    <cellStyle name="Input 6 2 3" xfId="12832"/>
    <cellStyle name="Input 6 2 4" xfId="14358"/>
    <cellStyle name="Input 6 2 5" xfId="14156"/>
    <cellStyle name="Input 6 3" xfId="12163"/>
    <cellStyle name="Input 6 3 2" xfId="15241"/>
    <cellStyle name="Input 6 4" xfId="11732"/>
    <cellStyle name="Input 6 5" xfId="14496"/>
    <cellStyle name="Input 6 6" xfId="13883"/>
    <cellStyle name="Input 7" xfId="6943"/>
    <cellStyle name="Input 7 2" xfId="8773"/>
    <cellStyle name="Input 7 2 2" xfId="12643"/>
    <cellStyle name="Input 7 2 2 2" xfId="15499"/>
    <cellStyle name="Input 7 2 3" xfId="12920"/>
    <cellStyle name="Input 7 2 4" xfId="14805"/>
    <cellStyle name="Input 7 2 5" xfId="14109"/>
    <cellStyle name="Input 7 3" xfId="12107"/>
    <cellStyle name="Input 7 3 2" xfId="15187"/>
    <cellStyle name="Input 7 4" xfId="12996"/>
    <cellStyle name="Input 7 5" xfId="14551"/>
    <cellStyle name="Input 7 6" xfId="13827"/>
    <cellStyle name="Input 8" xfId="7008"/>
    <cellStyle name="Input 8 2" xfId="8826"/>
    <cellStyle name="Input 8 2 2" xfId="12693"/>
    <cellStyle name="Input 8 2 2 2" xfId="15547"/>
    <cellStyle name="Input 8 2 3" xfId="11891"/>
    <cellStyle name="Input 8 2 4" xfId="14325"/>
    <cellStyle name="Input 8 2 5" xfId="14162"/>
    <cellStyle name="Input 8 3" xfId="12169"/>
    <cellStyle name="Input 8 3 2" xfId="15247"/>
    <cellStyle name="Input 8 4" xfId="10954"/>
    <cellStyle name="Input 8 5" xfId="14755"/>
    <cellStyle name="Input 8 6" xfId="13890"/>
    <cellStyle name="Input 9" xfId="6887"/>
    <cellStyle name="Input 9 2" xfId="8726"/>
    <cellStyle name="Input 9 2 2" xfId="12600"/>
    <cellStyle name="Input 9 2 2 2" xfId="15457"/>
    <cellStyle name="Input 9 2 3" xfId="12950"/>
    <cellStyle name="Input 9 2 4" xfId="14703"/>
    <cellStyle name="Input 9 2 5" xfId="14062"/>
    <cellStyle name="Input 9 3" xfId="12056"/>
    <cellStyle name="Input 9 3 2" xfId="15140"/>
    <cellStyle name="Input 9 4" xfId="11090"/>
    <cellStyle name="Input 9 5" xfId="14415"/>
    <cellStyle name="Input 9 6" xfId="13774"/>
    <cellStyle name="Linked Cell" xfId="412"/>
    <cellStyle name="material" xfId="158"/>
    <cellStyle name="material 2" xfId="736"/>
    <cellStyle name="material 2 2" xfId="9663"/>
    <cellStyle name="material 3" xfId="7165"/>
    <cellStyle name="material 4" xfId="7166"/>
    <cellStyle name="material 5" xfId="7167"/>
    <cellStyle name="material 6" xfId="7168"/>
    <cellStyle name="material 7" xfId="7169"/>
    <cellStyle name="material 8" xfId="7170"/>
    <cellStyle name="MINIPG" xfId="159"/>
    <cellStyle name="Moeda" xfId="839" builtinId="4"/>
    <cellStyle name="Moeda 10" xfId="160"/>
    <cellStyle name="Moeda 10 2" xfId="737"/>
    <cellStyle name="Moeda 10 3" xfId="7171"/>
    <cellStyle name="Moeda 10 4" xfId="7172"/>
    <cellStyle name="Moeda 10 5" xfId="7173"/>
    <cellStyle name="Moeda 10 6" xfId="7174"/>
    <cellStyle name="Moeda 10 7" xfId="7175"/>
    <cellStyle name="Moeda 10 8" xfId="7176"/>
    <cellStyle name="Moeda 11" xfId="161"/>
    <cellStyle name="Moeda 11 10" xfId="4992"/>
    <cellStyle name="Moeda 11 10 2" xfId="12863"/>
    <cellStyle name="Moeda 11 10 3" xfId="11969"/>
    <cellStyle name="Moeda 11 11" xfId="7177"/>
    <cellStyle name="Moeda 11 12" xfId="7178"/>
    <cellStyle name="Moeda 11 12 2" xfId="7179"/>
    <cellStyle name="Moeda 11 13" xfId="7180"/>
    <cellStyle name="Moeda 11 13 2" xfId="7181"/>
    <cellStyle name="Moeda 11 14" xfId="7182"/>
    <cellStyle name="Moeda 11 15" xfId="7183"/>
    <cellStyle name="Moeda 11 2" xfId="460"/>
    <cellStyle name="Moeda 11 2 2" xfId="841"/>
    <cellStyle name="Moeda 11 2 2 2" xfId="3880"/>
    <cellStyle name="Moeda 11 2 2 2 2" xfId="6022"/>
    <cellStyle name="Moeda 11 2 2 2 3" xfId="13690"/>
    <cellStyle name="Moeda 11 2 2 2 4" xfId="13660"/>
    <cellStyle name="Moeda 11 2 2 3" xfId="6717"/>
    <cellStyle name="Moeda 11 2 2 4" xfId="5035"/>
    <cellStyle name="Moeda 11 2 3" xfId="3776"/>
    <cellStyle name="Moeda 11 2 3 2" xfId="5927"/>
    <cellStyle name="Moeda 11 2 3 3" xfId="13678"/>
    <cellStyle name="Moeda 11 2 3 4" xfId="13661"/>
    <cellStyle name="Moeda 11 2 4" xfId="6688"/>
    <cellStyle name="Moeda 11 2 5" xfId="5006"/>
    <cellStyle name="Moeda 11 3" xfId="842"/>
    <cellStyle name="Moeda 11 3 2" xfId="1097"/>
    <cellStyle name="Moeda 11 3 2 2" xfId="4000"/>
    <cellStyle name="Moeda 11 3 2 2 2" xfId="6115"/>
    <cellStyle name="Moeda 11 3 2 2 3" xfId="13699"/>
    <cellStyle name="Moeda 11 3 2 2 4" xfId="13667"/>
    <cellStyle name="Moeda 11 3 2 3" xfId="6802"/>
    <cellStyle name="Moeda 11 3 2 4" xfId="5120"/>
    <cellStyle name="Moeda 11 3 2 5" xfId="13420"/>
    <cellStyle name="Moeda 11 3 2 6" xfId="13385"/>
    <cellStyle name="Moeda 11 3 3" xfId="1096"/>
    <cellStyle name="Moeda 11 3 3 2" xfId="3999"/>
    <cellStyle name="Moeda 11 3 3 2 2" xfId="6114"/>
    <cellStyle name="Moeda 11 3 3 2 3" xfId="13698"/>
    <cellStyle name="Moeda 11 3 3 2 4" xfId="13664"/>
    <cellStyle name="Moeda 11 3 3 3" xfId="6801"/>
    <cellStyle name="Moeda 11 3 3 4" xfId="5119"/>
    <cellStyle name="Moeda 11 3 4" xfId="3881"/>
    <cellStyle name="Moeda 11 3 4 2" xfId="6023"/>
    <cellStyle name="Moeda 11 3 4 2 2" xfId="11629"/>
    <cellStyle name="Moeda 11 3 4 2 3" xfId="13172"/>
    <cellStyle name="Moeda 11 3 4 3" xfId="13691"/>
    <cellStyle name="Moeda 11 3 4 4" xfId="13652"/>
    <cellStyle name="Moeda 11 3 5" xfId="6718"/>
    <cellStyle name="Moeda 11 3 6" xfId="5036"/>
    <cellStyle name="Moeda 11 4" xfId="1098"/>
    <cellStyle name="Moeda 11 4 2" xfId="7184"/>
    <cellStyle name="Moeda 11 4 3" xfId="7185"/>
    <cellStyle name="Moeda 11 4 4" xfId="13421"/>
    <cellStyle name="Moeda 11 5" xfId="1099"/>
    <cellStyle name="Moeda 11 5 2" xfId="4001"/>
    <cellStyle name="Moeda 11 5 2 2" xfId="6116"/>
    <cellStyle name="Moeda 11 5 2 3" xfId="13700"/>
    <cellStyle name="Moeda 11 5 2 4" xfId="13663"/>
    <cellStyle name="Moeda 11 5 3" xfId="6803"/>
    <cellStyle name="Moeda 11 5 4" xfId="5121"/>
    <cellStyle name="Moeda 11 6" xfId="1100"/>
    <cellStyle name="Moeda 11 7" xfId="1095"/>
    <cellStyle name="Moeda 11 8" xfId="3715"/>
    <cellStyle name="Moeda 11 8 2" xfId="5859"/>
    <cellStyle name="Moeda 11 8 2 2" xfId="11914"/>
    <cellStyle name="Moeda 11 8 2 3" xfId="11533"/>
    <cellStyle name="Moeda 11 8 3" xfId="13314"/>
    <cellStyle name="Moeda 11 8 4" xfId="12558"/>
    <cellStyle name="Moeda 11 8 4 2" xfId="15438"/>
    <cellStyle name="Moeda 11 8 4 3" xfId="13671"/>
    <cellStyle name="Moeda 11 9" xfId="6675"/>
    <cellStyle name="Moeda 11 9 2" xfId="7186"/>
    <cellStyle name="Moeda 11 9 3" xfId="11792"/>
    <cellStyle name="Moeda 12" xfId="1101"/>
    <cellStyle name="Moeda 12 2" xfId="11550"/>
    <cellStyle name="Moeda 13" xfId="1102"/>
    <cellStyle name="Moeda 13 2" xfId="7187"/>
    <cellStyle name="Moeda 13 3" xfId="7188"/>
    <cellStyle name="Moeda 13 4" xfId="13422"/>
    <cellStyle name="Moeda 14" xfId="1103"/>
    <cellStyle name="Moeda 15" xfId="1104"/>
    <cellStyle name="Moeda 16" xfId="1105"/>
    <cellStyle name="Moeda 17" xfId="1106"/>
    <cellStyle name="Moeda 18" xfId="3022"/>
    <cellStyle name="Moeda 18 2" xfId="4429"/>
    <cellStyle name="Moeda 18 2 2" xfId="6021"/>
    <cellStyle name="Moeda 18 3" xfId="4161"/>
    <cellStyle name="Moeda 18 4" xfId="5191"/>
    <cellStyle name="Moeda 19" xfId="3879"/>
    <cellStyle name="Moeda 19 2" xfId="6716"/>
    <cellStyle name="Moeda 19 3" xfId="13689"/>
    <cellStyle name="Moeda 19 4" xfId="13668"/>
    <cellStyle name="Moeda 2" xfId="8"/>
    <cellStyle name="Moeda 2 10" xfId="642"/>
    <cellStyle name="Moeda 2 11" xfId="1107"/>
    <cellStyle name="Moeda 2 12" xfId="7189"/>
    <cellStyle name="Moeda 2 13" xfId="7190"/>
    <cellStyle name="Moeda 2 2" xfId="9"/>
    <cellStyle name="Moeda 2 2 10" xfId="644"/>
    <cellStyle name="Moeda 2 2 11" xfId="7191"/>
    <cellStyle name="Moeda 2 2 12" xfId="7192"/>
    <cellStyle name="Moeda 2 2 2" xfId="10"/>
    <cellStyle name="Moeda 2 2 2 10" xfId="1108"/>
    <cellStyle name="Moeda 2 2 2 11" xfId="7193"/>
    <cellStyle name="Moeda 2 2 2 12" xfId="7194"/>
    <cellStyle name="Moeda 2 2 2 2" xfId="75"/>
    <cellStyle name="Moeda 2 2 2 2 10" xfId="7195"/>
    <cellStyle name="Moeda 2 2 2 2 11" xfId="7196"/>
    <cellStyle name="Moeda 2 2 2 2 2" xfId="638"/>
    <cellStyle name="Moeda 2 2 2 2 3" xfId="1110"/>
    <cellStyle name="Moeda 2 2 2 2 4" xfId="1111"/>
    <cellStyle name="Moeda 2 2 2 2 5" xfId="1112"/>
    <cellStyle name="Moeda 2 2 2 2 6" xfId="1113"/>
    <cellStyle name="Moeda 2 2 2 2 7" xfId="1114"/>
    <cellStyle name="Moeda 2 2 2 2 8" xfId="1115"/>
    <cellStyle name="Moeda 2 2 2 2 9" xfId="1116"/>
    <cellStyle name="Moeda 2 2 2 3" xfId="996"/>
    <cellStyle name="Moeda 2 2 2 3 2" xfId="2936"/>
    <cellStyle name="Moeda 2 2 2 4" xfId="1117"/>
    <cellStyle name="Moeda 2 2 2 5" xfId="1118"/>
    <cellStyle name="Moeda 2 2 2 6" xfId="1119"/>
    <cellStyle name="Moeda 2 2 2 7" xfId="1120"/>
    <cellStyle name="Moeda 2 2 2 8" xfId="1121"/>
    <cellStyle name="Moeda 2 2 2 9" xfId="1122"/>
    <cellStyle name="Moeda 2 2 3" xfId="1123"/>
    <cellStyle name="Moeda 2 2 3 2" xfId="2937"/>
    <cellStyle name="Moeda 2 2 3 3" xfId="7197"/>
    <cellStyle name="Moeda 2 2 4" xfId="1124"/>
    <cellStyle name="Moeda 2 2 4 2" xfId="7198"/>
    <cellStyle name="Moeda 2 2 5" xfId="1125"/>
    <cellStyle name="Moeda 2 2 6" xfId="1126"/>
    <cellStyle name="Moeda 2 2 7" xfId="1127"/>
    <cellStyle name="Moeda 2 2 8" xfId="1128"/>
    <cellStyle name="Moeda 2 2 9" xfId="1129"/>
    <cellStyle name="Moeda 2 3" xfId="11"/>
    <cellStyle name="Moeda 2 3 10" xfId="7199"/>
    <cellStyle name="Moeda 2 3 11" xfId="7200"/>
    <cellStyle name="Moeda 2 3 2" xfId="649"/>
    <cellStyle name="Moeda 2 3 2 2" xfId="7201"/>
    <cellStyle name="Moeda 2 3 3" xfId="1130"/>
    <cellStyle name="Moeda 2 3 3 2" xfId="2938"/>
    <cellStyle name="Moeda 2 3 3 3" xfId="7202"/>
    <cellStyle name="Moeda 2 3 4" xfId="1131"/>
    <cellStyle name="Moeda 2 3 5" xfId="1132"/>
    <cellStyle name="Moeda 2 3 6" xfId="1133"/>
    <cellStyle name="Moeda 2 3 7" xfId="1134"/>
    <cellStyle name="Moeda 2 3 8" xfId="1135"/>
    <cellStyle name="Moeda 2 3 9" xfId="1136"/>
    <cellStyle name="Moeda 2 4" xfId="162"/>
    <cellStyle name="Moeda 2 4 2" xfId="738"/>
    <cellStyle name="Moeda 2 4 3" xfId="7203"/>
    <cellStyle name="Moeda 2 4 4" xfId="7204"/>
    <cellStyle name="Moeda 2 4 5" xfId="7205"/>
    <cellStyle name="Moeda 2 4 6" xfId="7206"/>
    <cellStyle name="Moeda 2 4 7" xfId="7207"/>
    <cellStyle name="Moeda 2 4 8" xfId="7208"/>
    <cellStyle name="Moeda 2 5" xfId="163"/>
    <cellStyle name="Moeda 2 5 2" xfId="843"/>
    <cellStyle name="Moeda 2 5 2 2" xfId="3882"/>
    <cellStyle name="Moeda 2 5 2 2 2" xfId="6024"/>
    <cellStyle name="Moeda 2 5 2 2 2 2" xfId="11088"/>
    <cellStyle name="Moeda 2 5 2 2 2 3" xfId="11153"/>
    <cellStyle name="Moeda 2 5 2 2 3" xfId="13692"/>
    <cellStyle name="Moeda 2 5 2 2 4" xfId="13651"/>
    <cellStyle name="Moeda 2 5 2 3" xfId="6719"/>
    <cellStyle name="Moeda 2 5 2 4" xfId="5037"/>
    <cellStyle name="Moeda 2 5 3" xfId="1138"/>
    <cellStyle name="Moeda 2 5 3 2" xfId="7209"/>
    <cellStyle name="Moeda 2 5 3 3" xfId="7210"/>
    <cellStyle name="Moeda 2 5 4" xfId="1139"/>
    <cellStyle name="Moeda 2 5 5" xfId="1137"/>
    <cellStyle name="Moeda 2 5 6" xfId="3716"/>
    <cellStyle name="Moeda 2 5 6 2" xfId="5860"/>
    <cellStyle name="Moeda 2 5 6 3" xfId="12927"/>
    <cellStyle name="Moeda 2 5 6 3 2" xfId="15698"/>
    <cellStyle name="Moeda 2 5 6 3 3" xfId="13675"/>
    <cellStyle name="Moeda 2 5 6 4" xfId="13672"/>
    <cellStyle name="Moeda 2 5 7" xfId="6676"/>
    <cellStyle name="Moeda 2 5 7 2" xfId="11903"/>
    <cellStyle name="Moeda 2 5 7 3" xfId="13079"/>
    <cellStyle name="Moeda 2 5 8" xfId="4993"/>
    <cellStyle name="Moeda 2 5 8 2" xfId="12892"/>
    <cellStyle name="Moeda 2 5 8 3" xfId="11433"/>
    <cellStyle name="Moeda 2 5 9" xfId="7211"/>
    <cellStyle name="Moeda 2 6" xfId="1140"/>
    <cellStyle name="Moeda 2 7" xfId="1141"/>
    <cellStyle name="Moeda 2 8" xfId="1142"/>
    <cellStyle name="Moeda 2 9" xfId="1143"/>
    <cellStyle name="Moeda 20" xfId="5034"/>
    <cellStyle name="Moeda 3" xfId="12"/>
    <cellStyle name="Moeda 3 10" xfId="1144"/>
    <cellStyle name="Moeda 3 11" xfId="1145"/>
    <cellStyle name="Moeda 3 12" xfId="1146"/>
    <cellStyle name="Moeda 3 13" xfId="7212"/>
    <cellStyle name="Moeda 3 14" xfId="7213"/>
    <cellStyle name="Moeda 3 2" xfId="13"/>
    <cellStyle name="Moeda 3 2 10" xfId="1147"/>
    <cellStyle name="Moeda 3 2 11" xfId="1148"/>
    <cellStyle name="Moeda 3 2 12" xfId="7214"/>
    <cellStyle name="Moeda 3 2 13" xfId="7215"/>
    <cellStyle name="Moeda 3 2 2" xfId="14"/>
    <cellStyle name="Moeda 3 2 2 10" xfId="7216"/>
    <cellStyle name="Moeda 3 2 2 11" xfId="7217"/>
    <cellStyle name="Moeda 3 2 2 12" xfId="7218"/>
    <cellStyle name="Moeda 3 2 2 2" xfId="413"/>
    <cellStyle name="Moeda 3 2 2 2 2" xfId="784"/>
    <cellStyle name="Moeda 3 2 2 2 3" xfId="7219"/>
    <cellStyle name="Moeda 3 2 2 2 4" xfId="7220"/>
    <cellStyle name="Moeda 3 2 2 2 5" xfId="7221"/>
    <cellStyle name="Moeda 3 2 2 2 6" xfId="7222"/>
    <cellStyle name="Moeda 3 2 2 2 7" xfId="7223"/>
    <cellStyle name="Moeda 3 2 2 2 8" xfId="7224"/>
    <cellStyle name="Moeda 3 2 2 3" xfId="684"/>
    <cellStyle name="Moeda 3 2 2 4" xfId="1150"/>
    <cellStyle name="Moeda 3 2 2 5" xfId="1151"/>
    <cellStyle name="Moeda 3 2 2 6" xfId="1152"/>
    <cellStyle name="Moeda 3 2 2 7" xfId="1153"/>
    <cellStyle name="Moeda 3 2 2 8" xfId="1154"/>
    <cellStyle name="Moeda 3 2 2 9" xfId="1155"/>
    <cellStyle name="Moeda 3 2 3" xfId="15"/>
    <cellStyle name="Moeda 3 2 3 10" xfId="1156"/>
    <cellStyle name="Moeda 3 2 3 11" xfId="7225"/>
    <cellStyle name="Moeda 3 2 3 12" xfId="7226"/>
    <cellStyle name="Moeda 3 2 3 2" xfId="76"/>
    <cellStyle name="Moeda 3 2 3 2 10" xfId="7227"/>
    <cellStyle name="Moeda 3 2 3 2 11" xfId="7228"/>
    <cellStyle name="Moeda 3 2 3 2 2" xfId="705"/>
    <cellStyle name="Moeda 3 2 3 2 3" xfId="1157"/>
    <cellStyle name="Moeda 3 2 3 2 4" xfId="1158"/>
    <cellStyle name="Moeda 3 2 3 2 5" xfId="1159"/>
    <cellStyle name="Moeda 3 2 3 2 6" xfId="1160"/>
    <cellStyle name="Moeda 3 2 3 2 7" xfId="1161"/>
    <cellStyle name="Moeda 3 2 3 2 8" xfId="1162"/>
    <cellStyle name="Moeda 3 2 3 2 9" xfId="1163"/>
    <cellStyle name="Moeda 3 2 3 3" xfId="685"/>
    <cellStyle name="Moeda 3 2 3 4" xfId="1165"/>
    <cellStyle name="Moeda 3 2 3 5" xfId="1166"/>
    <cellStyle name="Moeda 3 2 3 6" xfId="1167"/>
    <cellStyle name="Moeda 3 2 3 7" xfId="1168"/>
    <cellStyle name="Moeda 3 2 3 8" xfId="1169"/>
    <cellStyle name="Moeda 3 2 3 9" xfId="1170"/>
    <cellStyle name="Moeda 3 2 4" xfId="651"/>
    <cellStyle name="Moeda 3 2 4 2" xfId="7229"/>
    <cellStyle name="Moeda 3 2 5" xfId="1171"/>
    <cellStyle name="Moeda 3 2 6" xfId="1172"/>
    <cellStyle name="Moeda 3 2 7" xfId="1173"/>
    <cellStyle name="Moeda 3 2 8" xfId="1174"/>
    <cellStyle name="Moeda 3 2 9" xfId="1175"/>
    <cellStyle name="Moeda 3 3" xfId="16"/>
    <cellStyle name="Moeda 3 3 10" xfId="7230"/>
    <cellStyle name="Moeda 3 3 11" xfId="7231"/>
    <cellStyle name="Moeda 3 3 2" xfId="686"/>
    <cellStyle name="Moeda 3 3 3" xfId="1176"/>
    <cellStyle name="Moeda 3 3 4" xfId="1177"/>
    <cellStyle name="Moeda 3 3 5" xfId="1178"/>
    <cellStyle name="Moeda 3 3 6" xfId="1179"/>
    <cellStyle name="Moeda 3 3 7" xfId="1180"/>
    <cellStyle name="Moeda 3 3 8" xfId="1181"/>
    <cellStyle name="Moeda 3 3 9" xfId="1182"/>
    <cellStyle name="Moeda 3 4" xfId="432"/>
    <cellStyle name="Moeda 3 4 10" xfId="7232"/>
    <cellStyle name="Moeda 3 4 11" xfId="7233"/>
    <cellStyle name="Moeda 3 4 2" xfId="788"/>
    <cellStyle name="Moeda 3 4 3" xfId="1183"/>
    <cellStyle name="Moeda 3 4 4" xfId="1184"/>
    <cellStyle name="Moeda 3 4 5" xfId="1185"/>
    <cellStyle name="Moeda 3 4 6" xfId="1186"/>
    <cellStyle name="Moeda 3 4 7" xfId="1187"/>
    <cellStyle name="Moeda 3 4 8" xfId="1188"/>
    <cellStyle name="Moeda 3 4 9" xfId="1189"/>
    <cellStyle name="Moeda 3 5" xfId="650"/>
    <cellStyle name="Moeda 3 5 2" xfId="7234"/>
    <cellStyle name="Moeda 3 6" xfId="1190"/>
    <cellStyle name="Moeda 3 6 2" xfId="7235"/>
    <cellStyle name="Moeda 3 7" xfId="1191"/>
    <cellStyle name="Moeda 3 7 2" xfId="7236"/>
    <cellStyle name="Moeda 3 8" xfId="1192"/>
    <cellStyle name="Moeda 3 9" xfId="1193"/>
    <cellStyle name="Moeda 4" xfId="17"/>
    <cellStyle name="Moeda 4 10" xfId="1194"/>
    <cellStyle name="Moeda 4 11" xfId="1195"/>
    <cellStyle name="Moeda 4 12" xfId="7237"/>
    <cellStyle name="Moeda 4 13" xfId="7238"/>
    <cellStyle name="Moeda 4 2" xfId="18"/>
    <cellStyle name="Moeda 4 2 10" xfId="7239"/>
    <cellStyle name="Moeda 4 2 11" xfId="7240"/>
    <cellStyle name="Moeda 4 2 2" xfId="687"/>
    <cellStyle name="Moeda 4 2 3" xfId="1196"/>
    <cellStyle name="Moeda 4 2 4" xfId="1197"/>
    <cellStyle name="Moeda 4 2 5" xfId="1198"/>
    <cellStyle name="Moeda 4 2 6" xfId="1199"/>
    <cellStyle name="Moeda 4 2 7" xfId="1200"/>
    <cellStyle name="Moeda 4 2 8" xfId="1201"/>
    <cellStyle name="Moeda 4 2 9" xfId="1202"/>
    <cellStyle name="Moeda 4 3" xfId="78"/>
    <cellStyle name="Moeda 4 3 10" xfId="2893"/>
    <cellStyle name="Moeda 4 3 10 2" xfId="4399"/>
    <cellStyle name="Moeda 4 3 10 2 2" xfId="6865"/>
    <cellStyle name="Moeda 4 3 10 2 2 2" xfId="11104"/>
    <cellStyle name="Moeda 4 3 10 2 2 3" xfId="11341"/>
    <cellStyle name="Moeda 4 3 10 2 3" xfId="13720"/>
    <cellStyle name="Moeda 4 3 10 2 4" xfId="13670"/>
    <cellStyle name="Moeda 4 3 10 3" xfId="5183"/>
    <cellStyle name="Moeda 4 3 10 4" xfId="13536"/>
    <cellStyle name="Moeda 4 3 11" xfId="7241"/>
    <cellStyle name="Moeda 4 3 2" xfId="707"/>
    <cellStyle name="Moeda 4 3 2 2" xfId="7242"/>
    <cellStyle name="Moeda 4 3 3" xfId="1203"/>
    <cellStyle name="Moeda 4 3 4" xfId="1204"/>
    <cellStyle name="Moeda 4 3 4 2" xfId="7243"/>
    <cellStyle name="Moeda 4 3 5" xfId="1205"/>
    <cellStyle name="Moeda 4 3 6" xfId="1206"/>
    <cellStyle name="Moeda 4 3 7" xfId="1207"/>
    <cellStyle name="Moeda 4 3 8" xfId="1208"/>
    <cellStyle name="Moeda 4 3 9" xfId="1209"/>
    <cellStyle name="Moeda 4 4" xfId="652"/>
    <cellStyle name="Moeda 4 5" xfId="1210"/>
    <cellStyle name="Moeda 4 6" xfId="1211"/>
    <cellStyle name="Moeda 4 7" xfId="1212"/>
    <cellStyle name="Moeda 4 8" xfId="1213"/>
    <cellStyle name="Moeda 4 9" xfId="1214"/>
    <cellStyle name="Moeda 5" xfId="19"/>
    <cellStyle name="Moeda 5 10" xfId="1215"/>
    <cellStyle name="Moeda 5 11" xfId="7244"/>
    <cellStyle name="Moeda 5 12" xfId="7245"/>
    <cellStyle name="Moeda 5 2" xfId="79"/>
    <cellStyle name="Moeda 5 2 10" xfId="4002"/>
    <cellStyle name="Moeda 5 2 10 2" xfId="12398"/>
    <cellStyle name="Moeda 5 2 11" xfId="5861"/>
    <cellStyle name="Moeda 5 2 11 2" xfId="12853"/>
    <cellStyle name="Moeda 5 2 11 3" xfId="11894"/>
    <cellStyle name="Moeda 5 2 12" xfId="7246"/>
    <cellStyle name="Moeda 5 2 2" xfId="164"/>
    <cellStyle name="Moeda 5 2 2 2" xfId="739"/>
    <cellStyle name="Moeda 5 2 2 2 2" xfId="1217"/>
    <cellStyle name="Moeda 5 2 2 2 2 2" xfId="7247"/>
    <cellStyle name="Moeda 5 2 2 2 2 3" xfId="13423"/>
    <cellStyle name="Moeda 5 2 2 2 3" xfId="3856"/>
    <cellStyle name="Moeda 5 2 2 2 3 2" xfId="6005"/>
    <cellStyle name="Moeda 5 2 2 2 3 3" xfId="13685"/>
    <cellStyle name="Moeda 5 2 2 2 3 4" xfId="13669"/>
    <cellStyle name="Moeda 5 2 2 2 4" xfId="6715"/>
    <cellStyle name="Moeda 5 2 2 2 5" xfId="5033"/>
    <cellStyle name="Moeda 5 2 2 3" xfId="1218"/>
    <cellStyle name="Moeda 5 2 2 3 2" xfId="4025"/>
    <cellStyle name="Moeda 5 2 2 3 2 2" xfId="6117"/>
    <cellStyle name="Moeda 5 2 2 3 2 3" xfId="13702"/>
    <cellStyle name="Moeda 5 2 2 3 2 4" xfId="13665"/>
    <cellStyle name="Moeda 5 2 2 3 3" xfId="6804"/>
    <cellStyle name="Moeda 5 2 2 3 4" xfId="5122"/>
    <cellStyle name="Moeda 5 2 2 4" xfId="1219"/>
    <cellStyle name="Moeda 5 2 2 5" xfId="1216"/>
    <cellStyle name="Moeda 5 2 2 6" xfId="3717"/>
    <cellStyle name="Moeda 5 2 2 6 2" xfId="5905"/>
    <cellStyle name="Moeda 5 2 2 6 2 2" xfId="11825"/>
    <cellStyle name="Moeda 5 2 2 6 2 3" xfId="12953"/>
    <cellStyle name="Moeda 5 2 2 6 3" xfId="13676"/>
    <cellStyle name="Moeda 5 2 2 6 4" xfId="13653"/>
    <cellStyle name="Moeda 5 2 2 7" xfId="6677"/>
    <cellStyle name="Moeda 5 2 2 7 2" xfId="11643"/>
    <cellStyle name="Moeda 5 2 2 7 3" xfId="12945"/>
    <cellStyle name="Moeda 5 2 2 8" xfId="4994"/>
    <cellStyle name="Moeda 5 2 2 8 2" xfId="11395"/>
    <cellStyle name="Moeda 5 2 2 8 3" xfId="12552"/>
    <cellStyle name="Moeda 5 2 2 9" xfId="7248"/>
    <cellStyle name="Moeda 5 2 3" xfId="708"/>
    <cellStyle name="Moeda 5 2 3 2" xfId="12465"/>
    <cellStyle name="Moeda 5 2 4" xfId="1220"/>
    <cellStyle name="Moeda 5 2 5" xfId="1221"/>
    <cellStyle name="Moeda 5 2 5 2" xfId="1222"/>
    <cellStyle name="Moeda 5 2 5 2 2" xfId="4027"/>
    <cellStyle name="Moeda 5 2 5 2 2 2" xfId="6119"/>
    <cellStyle name="Moeda 5 2 5 2 2 3" xfId="13704"/>
    <cellStyle name="Moeda 5 2 5 2 2 4" xfId="13655"/>
    <cellStyle name="Moeda 5 2 5 2 3" xfId="6806"/>
    <cellStyle name="Moeda 5 2 5 2 4" xfId="5124"/>
    <cellStyle name="Moeda 5 2 5 3" xfId="1223"/>
    <cellStyle name="Moeda 5 2 5 4" xfId="4026"/>
    <cellStyle name="Moeda 5 2 5 4 2" xfId="6118"/>
    <cellStyle name="Moeda 5 2 5 4 3" xfId="13703"/>
    <cellStyle name="Moeda 5 2 5 4 4" xfId="13666"/>
    <cellStyle name="Moeda 5 2 5 5" xfId="6805"/>
    <cellStyle name="Moeda 5 2 5 6" xfId="5123"/>
    <cellStyle name="Moeda 5 2 5 7" xfId="13424"/>
    <cellStyle name="Moeda 5 2 6" xfId="1224"/>
    <cellStyle name="Moeda 5 2 7" xfId="1225"/>
    <cellStyle name="Moeda 5 2 8" xfId="1226"/>
    <cellStyle name="Moeda 5 2 9" xfId="1227"/>
    <cellStyle name="Moeda 5 3" xfId="653"/>
    <cellStyle name="Moeda 5 4" xfId="1228"/>
    <cellStyle name="Moeda 5 5" xfId="1229"/>
    <cellStyle name="Moeda 5 6" xfId="1230"/>
    <cellStyle name="Moeda 5 7" xfId="1231"/>
    <cellStyle name="Moeda 5 8" xfId="1232"/>
    <cellStyle name="Moeda 5 9" xfId="1233"/>
    <cellStyle name="Moeda 6" xfId="20"/>
    <cellStyle name="Moeda 6 10" xfId="1234"/>
    <cellStyle name="Moeda 6 11" xfId="7249"/>
    <cellStyle name="Moeda 6 12" xfId="7250"/>
    <cellStyle name="Moeda 6 2" xfId="80"/>
    <cellStyle name="Moeda 6 2 10" xfId="7251"/>
    <cellStyle name="Moeda 6 2 11" xfId="7252"/>
    <cellStyle name="Moeda 6 2 2" xfId="709"/>
    <cellStyle name="Moeda 6 2 3" xfId="1235"/>
    <cellStyle name="Moeda 6 2 4" xfId="1236"/>
    <cellStyle name="Moeda 6 2 5" xfId="1237"/>
    <cellStyle name="Moeda 6 2 6" xfId="1238"/>
    <cellStyle name="Moeda 6 2 7" xfId="1239"/>
    <cellStyle name="Moeda 6 2 8" xfId="1240"/>
    <cellStyle name="Moeda 6 2 9" xfId="1241"/>
    <cellStyle name="Moeda 6 3" xfId="654"/>
    <cellStyle name="Moeda 6 4" xfId="1242"/>
    <cellStyle name="Moeda 6 5" xfId="1243"/>
    <cellStyle name="Moeda 6 6" xfId="1244"/>
    <cellStyle name="Moeda 6 7" xfId="1245"/>
    <cellStyle name="Moeda 6 8" xfId="1246"/>
    <cellStyle name="Moeda 6 9" xfId="1247"/>
    <cellStyle name="Moeda 7" xfId="21"/>
    <cellStyle name="Moeda 7 10" xfId="7253"/>
    <cellStyle name="Moeda 7 11" xfId="7254"/>
    <cellStyle name="Moeda 7 2" xfId="655"/>
    <cellStyle name="Moeda 7 3" xfId="1248"/>
    <cellStyle name="Moeda 7 4" xfId="1249"/>
    <cellStyle name="Moeda 7 5" xfId="1250"/>
    <cellStyle name="Moeda 7 6" xfId="1251"/>
    <cellStyle name="Moeda 7 7" xfId="1252"/>
    <cellStyle name="Moeda 7 8" xfId="1253"/>
    <cellStyle name="Moeda 7 9" xfId="1254"/>
    <cellStyle name="Moeda 8" xfId="7"/>
    <cellStyle name="Moeda 8 10" xfId="1255"/>
    <cellStyle name="Moeda 8 11" xfId="1256"/>
    <cellStyle name="Moeda 8 2" xfId="81"/>
    <cellStyle name="Moeda 8 2 10" xfId="7255"/>
    <cellStyle name="Moeda 8 2 11" xfId="7256"/>
    <cellStyle name="Moeda 8 2 2" xfId="710"/>
    <cellStyle name="Moeda 8 2 3" xfId="1257"/>
    <cellStyle name="Moeda 8 2 4" xfId="1258"/>
    <cellStyle name="Moeda 8 2 5" xfId="1259"/>
    <cellStyle name="Moeda 8 2 6" xfId="1260"/>
    <cellStyle name="Moeda 8 2 7" xfId="1261"/>
    <cellStyle name="Moeda 8 2 8" xfId="1262"/>
    <cellStyle name="Moeda 8 2 9" xfId="1263"/>
    <cellStyle name="Moeda 8 3" xfId="82"/>
    <cellStyle name="Moeda 8 3 10" xfId="1265"/>
    <cellStyle name="Moeda 8 3 10 2" xfId="2522"/>
    <cellStyle name="Moeda 8 3 10 3" xfId="2673"/>
    <cellStyle name="Moeda 8 3 11" xfId="1266"/>
    <cellStyle name="Moeda 8 3 11 2" xfId="2521"/>
    <cellStyle name="Moeda 8 3 11 3" xfId="2674"/>
    <cellStyle name="Moeda 8 3 12" xfId="1264"/>
    <cellStyle name="Moeda 8 3 12 2" xfId="2827"/>
    <cellStyle name="Moeda 8 3 12 3" xfId="2672"/>
    <cellStyle name="Moeda 8 3 12 4" xfId="2605"/>
    <cellStyle name="Moeda 8 3 12 5" xfId="2538"/>
    <cellStyle name="Moeda 8 3 2" xfId="83"/>
    <cellStyle name="Moeda 8 3 2 10" xfId="7257"/>
    <cellStyle name="Moeda 8 3 2 11" xfId="7258"/>
    <cellStyle name="Moeda 8 3 2 2" xfId="711"/>
    <cellStyle name="Moeda 8 3 2 3" xfId="1268"/>
    <cellStyle name="Moeda 8 3 2 4" xfId="1269"/>
    <cellStyle name="Moeda 8 3 2 5" xfId="1270"/>
    <cellStyle name="Moeda 8 3 2 6" xfId="1271"/>
    <cellStyle name="Moeda 8 3 2 7" xfId="1272"/>
    <cellStyle name="Moeda 8 3 2 8" xfId="1273"/>
    <cellStyle name="Moeda 8 3 2 9" xfId="1274"/>
    <cellStyle name="Moeda 8 3 3" xfId="433"/>
    <cellStyle name="Moeda 8 3 3 2" xfId="461"/>
    <cellStyle name="Moeda 8 3 3 2 2" xfId="801"/>
    <cellStyle name="Moeda 8 3 3 2 3" xfId="7259"/>
    <cellStyle name="Moeda 8 3 3 2 4" xfId="7260"/>
    <cellStyle name="Moeda 8 3 3 2 5" xfId="7261"/>
    <cellStyle name="Moeda 8 3 3 2 6" xfId="7262"/>
    <cellStyle name="Moeda 8 3 3 2 7" xfId="7263"/>
    <cellStyle name="Moeda 8 3 3 2 8" xfId="7264"/>
    <cellStyle name="Moeda 8 3 3 3" xfId="789"/>
    <cellStyle name="Moeda 8 3 3 3 2" xfId="1276"/>
    <cellStyle name="Moeda 8 3 3 3 2 2" xfId="2829"/>
    <cellStyle name="Moeda 8 3 3 3 2 3" xfId="2676"/>
    <cellStyle name="Moeda 8 3 3 3 2 4" xfId="2607"/>
    <cellStyle name="Moeda 8 3 3 3 2 5" xfId="2540"/>
    <cellStyle name="Moeda 8 3 3 4" xfId="1277"/>
    <cellStyle name="Moeda 8 3 3 4 2" xfId="2520"/>
    <cellStyle name="Moeda 8 3 3 4 3" xfId="2677"/>
    <cellStyle name="Moeda 8 3 3 5" xfId="1275"/>
    <cellStyle name="Moeda 8 3 3 5 2" xfId="2828"/>
    <cellStyle name="Moeda 8 3 3 5 3" xfId="2675"/>
    <cellStyle name="Moeda 8 3 3 5 4" xfId="2606"/>
    <cellStyle name="Moeda 8 3 3 5 5" xfId="2539"/>
    <cellStyle name="Moeda 8 3 3 6" xfId="7265"/>
    <cellStyle name="Moeda 8 3 3 7" xfId="7266"/>
    <cellStyle name="Moeda 8 3 3 8" xfId="7267"/>
    <cellStyle name="Moeda 8 3 3 9" xfId="7268"/>
    <cellStyle name="Moeda 8 3 4" xfId="434"/>
    <cellStyle name="Moeda 8 3 4 2" xfId="462"/>
    <cellStyle name="Moeda 8 3 4 2 2" xfId="802"/>
    <cellStyle name="Moeda 8 3 4 2 3" xfId="7269"/>
    <cellStyle name="Moeda 8 3 4 2 4" xfId="7270"/>
    <cellStyle name="Moeda 8 3 4 2 5" xfId="7271"/>
    <cellStyle name="Moeda 8 3 4 2 6" xfId="7272"/>
    <cellStyle name="Moeda 8 3 4 2 7" xfId="7273"/>
    <cellStyle name="Moeda 8 3 4 2 8" xfId="7274"/>
    <cellStyle name="Moeda 8 3 4 3" xfId="790"/>
    <cellStyle name="Moeda 8 3 4 4" xfId="7275"/>
    <cellStyle name="Moeda 8 3 4 5" xfId="7276"/>
    <cellStyle name="Moeda 8 3 4 6" xfId="7277"/>
    <cellStyle name="Moeda 8 3 4 7" xfId="7278"/>
    <cellStyle name="Moeda 8 3 4 8" xfId="7279"/>
    <cellStyle name="Moeda 8 3 4 9" xfId="7280"/>
    <cellStyle name="Moeda 8 3 5" xfId="463"/>
    <cellStyle name="Moeda 8 3 5 2" xfId="464"/>
    <cellStyle name="Moeda 8 3 5 2 2" xfId="803"/>
    <cellStyle name="Moeda 8 3 5 2 3" xfId="7281"/>
    <cellStyle name="Moeda 8 3 5 2 4" xfId="7282"/>
    <cellStyle name="Moeda 8 3 5 2 5" xfId="7283"/>
    <cellStyle name="Moeda 8 3 5 2 6" xfId="7284"/>
    <cellStyle name="Moeda 8 3 5 2 7" xfId="7285"/>
    <cellStyle name="Moeda 8 3 5 2 8" xfId="7286"/>
    <cellStyle name="Moeda 8 3 5 3" xfId="1278"/>
    <cellStyle name="Moeda 8 3 5 3 2" xfId="2830"/>
    <cellStyle name="Moeda 8 3 5 3 3" xfId="2678"/>
    <cellStyle name="Moeda 8 3 5 3 4" xfId="2608"/>
    <cellStyle name="Moeda 8 3 5 3 5" xfId="2541"/>
    <cellStyle name="Moeda 8 3 6" xfId="465"/>
    <cellStyle name="Moeda 8 3 6 2" xfId="466"/>
    <cellStyle name="Moeda 8 3 6 2 2" xfId="805"/>
    <cellStyle name="Moeda 8 3 6 2 3" xfId="7287"/>
    <cellStyle name="Moeda 8 3 6 2 4" xfId="7288"/>
    <cellStyle name="Moeda 8 3 6 2 5" xfId="7289"/>
    <cellStyle name="Moeda 8 3 6 2 6" xfId="7290"/>
    <cellStyle name="Moeda 8 3 6 2 7" xfId="7291"/>
    <cellStyle name="Moeda 8 3 6 2 8" xfId="7292"/>
    <cellStyle name="Moeda 8 3 6 3" xfId="804"/>
    <cellStyle name="Moeda 8 3 6 3 2" xfId="1280"/>
    <cellStyle name="Moeda 8 3 6 3 2 2" xfId="2832"/>
    <cellStyle name="Moeda 8 3 6 3 2 3" xfId="2680"/>
    <cellStyle name="Moeda 8 3 6 3 2 4" xfId="2610"/>
    <cellStyle name="Moeda 8 3 6 3 2 5" xfId="2543"/>
    <cellStyle name="Moeda 8 3 6 4" xfId="1281"/>
    <cellStyle name="Moeda 8 3 6 4 2" xfId="2519"/>
    <cellStyle name="Moeda 8 3 6 4 3" xfId="2681"/>
    <cellStyle name="Moeda 8 3 6 5" xfId="1279"/>
    <cellStyle name="Moeda 8 3 6 5 2" xfId="2831"/>
    <cellStyle name="Moeda 8 3 6 5 3" xfId="2679"/>
    <cellStyle name="Moeda 8 3 6 5 4" xfId="2609"/>
    <cellStyle name="Moeda 8 3 6 5 5" xfId="2542"/>
    <cellStyle name="Moeda 8 3 6 6" xfId="7293"/>
    <cellStyle name="Moeda 8 3 6 7" xfId="7294"/>
    <cellStyle name="Moeda 8 3 6 8" xfId="7295"/>
    <cellStyle name="Moeda 8 3 6 9" xfId="7296"/>
    <cellStyle name="Moeda 8 3 7" xfId="467"/>
    <cellStyle name="Moeda 8 3 7 2" xfId="1283"/>
    <cellStyle name="Moeda 8 3 7 2 2" xfId="7297"/>
    <cellStyle name="Moeda 8 3 7 3" xfId="1282"/>
    <cellStyle name="Moeda 8 3 7 3 2" xfId="2833"/>
    <cellStyle name="Moeda 8 3 7 3 3" xfId="2682"/>
    <cellStyle name="Moeda 8 3 7 3 4" xfId="2611"/>
    <cellStyle name="Moeda 8 3 7 3 5" xfId="2544"/>
    <cellStyle name="Moeda 8 3 8" xfId="468"/>
    <cellStyle name="Moeda 8 3 8 2" xfId="1284"/>
    <cellStyle name="Moeda 8 3 8 2 2" xfId="7298"/>
    <cellStyle name="Moeda 8 3 8 3" xfId="1285"/>
    <cellStyle name="Moeda 8 3 8 4" xfId="1286"/>
    <cellStyle name="Moeda 8 3 8 4 2" xfId="2518"/>
    <cellStyle name="Moeda 8 3 8 4 3" xfId="2683"/>
    <cellStyle name="Moeda 8 3 8 5" xfId="1287"/>
    <cellStyle name="Moeda 8 3 9" xfId="469"/>
    <cellStyle name="Moeda 8 3 9 2" xfId="1288"/>
    <cellStyle name="Moeda 8 3 9 2 2" xfId="2834"/>
    <cellStyle name="Moeda 8 3 9 2 3" xfId="2684"/>
    <cellStyle name="Moeda 8 3 9 2 4" xfId="2612"/>
    <cellStyle name="Moeda 8 3 9 2 5" xfId="2545"/>
    <cellStyle name="Moeda 8 4" xfId="1289"/>
    <cellStyle name="Moeda 8 5" xfId="1290"/>
    <cellStyle name="Moeda 8 6" xfId="1291"/>
    <cellStyle name="Moeda 8 7" xfId="1292"/>
    <cellStyle name="Moeda 8 8" xfId="1293"/>
    <cellStyle name="Moeda 8 9" xfId="1294"/>
    <cellStyle name="Moeda 9" xfId="84"/>
    <cellStyle name="Moeda 9 10" xfId="1296"/>
    <cellStyle name="Moeda 9 10 2" xfId="2517"/>
    <cellStyle name="Moeda 9 10 3" xfId="2686"/>
    <cellStyle name="Moeda 9 11" xfId="1297"/>
    <cellStyle name="Moeda 9 11 2" xfId="2516"/>
    <cellStyle name="Moeda 9 11 3" xfId="2687"/>
    <cellStyle name="Moeda 9 12" xfId="1295"/>
    <cellStyle name="Moeda 9 12 2" xfId="2835"/>
    <cellStyle name="Moeda 9 12 3" xfId="2685"/>
    <cellStyle name="Moeda 9 12 4" xfId="2613"/>
    <cellStyle name="Moeda 9 12 5" xfId="2546"/>
    <cellStyle name="Moeda 9 2" xfId="85"/>
    <cellStyle name="Moeda 9 2 10" xfId="7299"/>
    <cellStyle name="Moeda 9 2 11" xfId="7300"/>
    <cellStyle name="Moeda 9 2 2" xfId="712"/>
    <cellStyle name="Moeda 9 2 3" xfId="1298"/>
    <cellStyle name="Moeda 9 2 4" xfId="1299"/>
    <cellStyle name="Moeda 9 2 5" xfId="1300"/>
    <cellStyle name="Moeda 9 2 6" xfId="1301"/>
    <cellStyle name="Moeda 9 2 7" xfId="1302"/>
    <cellStyle name="Moeda 9 2 8" xfId="1303"/>
    <cellStyle name="Moeda 9 2 9" xfId="1304"/>
    <cellStyle name="Moeda 9 3" xfId="435"/>
    <cellStyle name="Moeda 9 3 2" xfId="470"/>
    <cellStyle name="Moeda 9 3 2 2" xfId="806"/>
    <cellStyle name="Moeda 9 3 2 3" xfId="7301"/>
    <cellStyle name="Moeda 9 3 2 4" xfId="7302"/>
    <cellStyle name="Moeda 9 3 2 5" xfId="7303"/>
    <cellStyle name="Moeda 9 3 2 6" xfId="7304"/>
    <cellStyle name="Moeda 9 3 2 7" xfId="7305"/>
    <cellStyle name="Moeda 9 3 2 8" xfId="7306"/>
    <cellStyle name="Moeda 9 3 3" xfId="791"/>
    <cellStyle name="Moeda 9 3 3 2" xfId="1306"/>
    <cellStyle name="Moeda 9 3 3 2 2" xfId="2837"/>
    <cellStyle name="Moeda 9 3 3 2 3" xfId="2689"/>
    <cellStyle name="Moeda 9 3 3 2 4" xfId="2615"/>
    <cellStyle name="Moeda 9 3 3 2 5" xfId="2548"/>
    <cellStyle name="Moeda 9 3 4" xfId="1307"/>
    <cellStyle name="Moeda 9 3 4 2" xfId="2515"/>
    <cellStyle name="Moeda 9 3 4 3" xfId="2690"/>
    <cellStyle name="Moeda 9 3 5" xfId="1305"/>
    <cellStyle name="Moeda 9 3 5 2" xfId="2836"/>
    <cellStyle name="Moeda 9 3 5 3" xfId="2688"/>
    <cellStyle name="Moeda 9 3 5 4" xfId="2614"/>
    <cellStyle name="Moeda 9 3 5 5" xfId="2547"/>
    <cellStyle name="Moeda 9 3 6" xfId="7307"/>
    <cellStyle name="Moeda 9 3 7" xfId="7308"/>
    <cellStyle name="Moeda 9 3 8" xfId="7309"/>
    <cellStyle name="Moeda 9 3 9" xfId="7310"/>
    <cellStyle name="Moeda 9 4" xfId="436"/>
    <cellStyle name="Moeda 9 4 2" xfId="471"/>
    <cellStyle name="Moeda 9 4 2 2" xfId="807"/>
    <cellStyle name="Moeda 9 4 2 3" xfId="7311"/>
    <cellStyle name="Moeda 9 4 2 4" xfId="7312"/>
    <cellStyle name="Moeda 9 4 2 5" xfId="7313"/>
    <cellStyle name="Moeda 9 4 2 6" xfId="7314"/>
    <cellStyle name="Moeda 9 4 2 7" xfId="7315"/>
    <cellStyle name="Moeda 9 4 2 8" xfId="7316"/>
    <cellStyle name="Moeda 9 4 3" xfId="792"/>
    <cellStyle name="Moeda 9 4 4" xfId="7317"/>
    <cellStyle name="Moeda 9 4 5" xfId="7318"/>
    <cellStyle name="Moeda 9 4 6" xfId="7319"/>
    <cellStyle name="Moeda 9 4 7" xfId="7320"/>
    <cellStyle name="Moeda 9 4 8" xfId="7321"/>
    <cellStyle name="Moeda 9 4 9" xfId="7322"/>
    <cellStyle name="Moeda 9 5" xfId="472"/>
    <cellStyle name="Moeda 9 5 2" xfId="473"/>
    <cellStyle name="Moeda 9 5 2 2" xfId="808"/>
    <cellStyle name="Moeda 9 5 2 3" xfId="7323"/>
    <cellStyle name="Moeda 9 5 2 4" xfId="7324"/>
    <cellStyle name="Moeda 9 5 2 5" xfId="7325"/>
    <cellStyle name="Moeda 9 5 2 6" xfId="7326"/>
    <cellStyle name="Moeda 9 5 2 7" xfId="7327"/>
    <cellStyle name="Moeda 9 5 2 8" xfId="7328"/>
    <cellStyle name="Moeda 9 5 3" xfId="1308"/>
    <cellStyle name="Moeda 9 5 3 2" xfId="2838"/>
    <cellStyle name="Moeda 9 5 3 3" xfId="2691"/>
    <cellStyle name="Moeda 9 5 3 4" xfId="2616"/>
    <cellStyle name="Moeda 9 5 3 5" xfId="2549"/>
    <cellStyle name="Moeda 9 6" xfId="474"/>
    <cellStyle name="Moeda 9 6 2" xfId="475"/>
    <cellStyle name="Moeda 9 6 2 2" xfId="810"/>
    <cellStyle name="Moeda 9 6 2 3" xfId="7329"/>
    <cellStyle name="Moeda 9 6 2 4" xfId="7330"/>
    <cellStyle name="Moeda 9 6 2 5" xfId="7331"/>
    <cellStyle name="Moeda 9 6 2 6" xfId="7332"/>
    <cellStyle name="Moeda 9 6 2 7" xfId="7333"/>
    <cellStyle name="Moeda 9 6 2 8" xfId="7334"/>
    <cellStyle name="Moeda 9 6 3" xfId="809"/>
    <cellStyle name="Moeda 9 6 3 2" xfId="1310"/>
    <cellStyle name="Moeda 9 6 3 2 2" xfId="2840"/>
    <cellStyle name="Moeda 9 6 3 2 3" xfId="2693"/>
    <cellStyle name="Moeda 9 6 3 2 4" xfId="2618"/>
    <cellStyle name="Moeda 9 6 3 2 5" xfId="2551"/>
    <cellStyle name="Moeda 9 6 4" xfId="1311"/>
    <cellStyle name="Moeda 9 6 4 2" xfId="2514"/>
    <cellStyle name="Moeda 9 6 4 3" xfId="2694"/>
    <cellStyle name="Moeda 9 6 5" xfId="1309"/>
    <cellStyle name="Moeda 9 6 5 2" xfId="2839"/>
    <cellStyle name="Moeda 9 6 5 3" xfId="2692"/>
    <cellStyle name="Moeda 9 6 5 4" xfId="2617"/>
    <cellStyle name="Moeda 9 6 5 5" xfId="2550"/>
    <cellStyle name="Moeda 9 6 6" xfId="7335"/>
    <cellStyle name="Moeda 9 6 7" xfId="7336"/>
    <cellStyle name="Moeda 9 6 8" xfId="7337"/>
    <cellStyle name="Moeda 9 6 9" xfId="7338"/>
    <cellStyle name="Moeda 9 7" xfId="476"/>
    <cellStyle name="Moeda 9 7 2" xfId="1313"/>
    <cellStyle name="Moeda 9 7 2 2" xfId="7339"/>
    <cellStyle name="Moeda 9 7 3" xfId="1312"/>
    <cellStyle name="Moeda 9 7 3 2" xfId="2841"/>
    <cellStyle name="Moeda 9 7 3 3" xfId="2695"/>
    <cellStyle name="Moeda 9 7 3 4" xfId="2619"/>
    <cellStyle name="Moeda 9 7 3 5" xfId="2552"/>
    <cellStyle name="Moeda 9 8" xfId="477"/>
    <cellStyle name="Moeda 9 8 2" xfId="1315"/>
    <cellStyle name="Moeda 9 8 2 2" xfId="7340"/>
    <cellStyle name="Moeda 9 8 3" xfId="1316"/>
    <cellStyle name="Moeda 9 8 4" xfId="1317"/>
    <cellStyle name="Moeda 9 8 4 2" xfId="2513"/>
    <cellStyle name="Moeda 9 8 4 3" xfId="2696"/>
    <cellStyle name="Moeda 9 8 5" xfId="1318"/>
    <cellStyle name="Moeda 9 9" xfId="478"/>
    <cellStyle name="Moeda 9 9 2" xfId="1319"/>
    <cellStyle name="Moeda 9 9 2 2" xfId="2842"/>
    <cellStyle name="Moeda 9 9 2 3" xfId="2697"/>
    <cellStyle name="Moeda 9 9 2 4" xfId="2620"/>
    <cellStyle name="Moeda 9 9 2 5" xfId="2553"/>
    <cellStyle name="Neutra 2" xfId="414"/>
    <cellStyle name="Neutra 2 2" xfId="2939"/>
    <cellStyle name="Neutra 2 3" xfId="10638"/>
    <cellStyle name="Neutral" xfId="415"/>
    <cellStyle name="Normal" xfId="0" builtinId="0"/>
    <cellStyle name="Normal - Style1" xfId="165"/>
    <cellStyle name="Normal 10" xfId="166"/>
    <cellStyle name="Normal 10 10" xfId="7341"/>
    <cellStyle name="Normal 10 2" xfId="479"/>
    <cellStyle name="Normal 10 2 2" xfId="811"/>
    <cellStyle name="Normal 10 2 2 5 2" xfId="11473"/>
    <cellStyle name="Normal 10 2 3" xfId="7342"/>
    <cellStyle name="Normal 10 2 4" xfId="7343"/>
    <cellStyle name="Normal 10 2 5" xfId="7344"/>
    <cellStyle name="Normal 10 2 6" xfId="7345"/>
    <cellStyle name="Normal 10 2 7" xfId="7346"/>
    <cellStyle name="Normal 10 2 8" xfId="7347"/>
    <cellStyle name="Normal 10 3" xfId="740"/>
    <cellStyle name="Normal 10 3 2" xfId="1322"/>
    <cellStyle name="Normal 10 4" xfId="1323"/>
    <cellStyle name="Normal 10 4 2" xfId="7348"/>
    <cellStyle name="Normal 10 4 3" xfId="13427"/>
    <cellStyle name="Normal 10 5" xfId="1321"/>
    <cellStyle name="Normal 10 6" xfId="7349"/>
    <cellStyle name="Normal 10 6 2" xfId="12019"/>
    <cellStyle name="Normal 10 7" xfId="7350"/>
    <cellStyle name="Normal 10 8" xfId="7351"/>
    <cellStyle name="Normal 10 9" xfId="7352"/>
    <cellStyle name="Normal 100" xfId="167"/>
    <cellStyle name="Normal 100 2" xfId="9569"/>
    <cellStyle name="Normal 101" xfId="168"/>
    <cellStyle name="Normal 101 2" xfId="9860"/>
    <cellStyle name="Normal 102" xfId="169"/>
    <cellStyle name="Normal 102 2" xfId="9863"/>
    <cellStyle name="Normal 103" xfId="170"/>
    <cellStyle name="Normal 103 2" xfId="10577"/>
    <cellStyle name="Normal 104" xfId="171"/>
    <cellStyle name="Normal 104 2" xfId="10582"/>
    <cellStyle name="Normal 105" xfId="172"/>
    <cellStyle name="Normal 105 2" xfId="10586"/>
    <cellStyle name="Normal 106" xfId="173"/>
    <cellStyle name="Normal 106 2" xfId="10590"/>
    <cellStyle name="Normal 107" xfId="174"/>
    <cellStyle name="Normal 107 2" xfId="10594"/>
    <cellStyle name="Normal 108" xfId="175"/>
    <cellStyle name="Normal 108 2" xfId="10583"/>
    <cellStyle name="Normal 109" xfId="176"/>
    <cellStyle name="Normal 109 2" xfId="10596"/>
    <cellStyle name="Normal 11" xfId="177"/>
    <cellStyle name="Normal 11 10" xfId="7353"/>
    <cellStyle name="Normal 11 11" xfId="7354"/>
    <cellStyle name="Normal 11 2" xfId="178"/>
    <cellStyle name="Normal 11 2 2" xfId="742"/>
    <cellStyle name="Normal 11 2 3" xfId="7355"/>
    <cellStyle name="Normal 11 2 4" xfId="7356"/>
    <cellStyle name="Normal 11 2 5" xfId="7357"/>
    <cellStyle name="Normal 11 2 6" xfId="7358"/>
    <cellStyle name="Normal 11 2 7" xfId="7359"/>
    <cellStyle name="Normal 11 2 8" xfId="7360"/>
    <cellStyle name="Normal 11 3" xfId="480"/>
    <cellStyle name="Normal 11 3 2" xfId="812"/>
    <cellStyle name="Normal 11 3 2 2" xfId="7361"/>
    <cellStyle name="Normal 11 3 2 2 2" xfId="7362"/>
    <cellStyle name="Normal 11 3 2 2 3" xfId="7363"/>
    <cellStyle name="Normal 11 3 3" xfId="7364"/>
    <cellStyle name="Normal 11 3 4" xfId="7365"/>
    <cellStyle name="Normal 11 3 5" xfId="7366"/>
    <cellStyle name="Normal 11 3 6" xfId="7367"/>
    <cellStyle name="Normal 11 3 7" xfId="7368"/>
    <cellStyle name="Normal 11 3 8" xfId="7369"/>
    <cellStyle name="Normal 11 4" xfId="741"/>
    <cellStyle name="Normal 11 4 2" xfId="1326"/>
    <cellStyle name="Normal 11 5" xfId="1327"/>
    <cellStyle name="Normal 11 5 2" xfId="7370"/>
    <cellStyle name="Normal 11 5 2 2" xfId="7371"/>
    <cellStyle name="Normal 11 5 2 3" xfId="7372"/>
    <cellStyle name="Normal 11 5 3" xfId="7373"/>
    <cellStyle name="Normal 11 5 4" xfId="13428"/>
    <cellStyle name="Normal 11 6" xfId="1325"/>
    <cellStyle name="Normal 11 6 2" xfId="7374"/>
    <cellStyle name="Normal 11 7" xfId="3018"/>
    <cellStyle name="Normal 11 7 2" xfId="3021"/>
    <cellStyle name="Normal 11 7 3" xfId="7375"/>
    <cellStyle name="Normal 11 7 4" xfId="13551"/>
    <cellStyle name="Normal 11 8" xfId="7376"/>
    <cellStyle name="Normal 11 9" xfId="7377"/>
    <cellStyle name="Normal 110" xfId="179"/>
    <cellStyle name="Normal 110 2" xfId="10592"/>
    <cellStyle name="Normal 111" xfId="180"/>
    <cellStyle name="Normal 111 2" xfId="10578"/>
    <cellStyle name="Normal 112" xfId="181"/>
    <cellStyle name="Normal 112 2" xfId="10598"/>
    <cellStyle name="Normal 113" xfId="182"/>
    <cellStyle name="Normal 113 2" xfId="10595"/>
    <cellStyle name="Normal 114" xfId="183"/>
    <cellStyle name="Normal 114 2" xfId="10591"/>
    <cellStyle name="Normal 115" xfId="184"/>
    <cellStyle name="Normal 115 2" xfId="10585"/>
    <cellStyle name="Normal 116" xfId="185"/>
    <cellStyle name="Normal 116 2" xfId="10581"/>
    <cellStyle name="Normal 117" xfId="186"/>
    <cellStyle name="Normal 117 2" xfId="10587"/>
    <cellStyle name="Normal 118" xfId="187"/>
    <cellStyle name="Normal 118 2" xfId="10580"/>
    <cellStyle name="Normal 119" xfId="188"/>
    <cellStyle name="Normal 119 2" xfId="10589"/>
    <cellStyle name="Normal 12" xfId="189"/>
    <cellStyle name="Normal 12 2" xfId="190"/>
    <cellStyle name="Normal 12 2 2" xfId="744"/>
    <cellStyle name="Normal 12 2 3" xfId="7378"/>
    <cellStyle name="Normal 12 2 4" xfId="7379"/>
    <cellStyle name="Normal 12 2 5" xfId="7380"/>
    <cellStyle name="Normal 12 2 6" xfId="7381"/>
    <cellStyle name="Normal 12 2 7" xfId="7382"/>
    <cellStyle name="Normal 12 2 8" xfId="7383"/>
    <cellStyle name="Normal 12 3" xfId="743"/>
    <cellStyle name="Normal 12 3 2" xfId="1330"/>
    <cellStyle name="Normal 12 3 2 2" xfId="2844"/>
    <cellStyle name="Normal 12 3 2 3" xfId="2699"/>
    <cellStyle name="Normal 12 3 2 4" xfId="2622"/>
    <cellStyle name="Normal 12 3 2 5" xfId="2555"/>
    <cellStyle name="Normal 12 4" xfId="1331"/>
    <cellStyle name="Normal 12 4 2" xfId="2512"/>
    <cellStyle name="Normal 12 4 3" xfId="2700"/>
    <cellStyle name="Normal 12 5" xfId="1329"/>
    <cellStyle name="Normal 12 5 2" xfId="2843"/>
    <cellStyle name="Normal 12 5 3" xfId="2698"/>
    <cellStyle name="Normal 12 5 4" xfId="2621"/>
    <cellStyle name="Normal 12 5 5" xfId="2554"/>
    <cellStyle name="Normal 12 6" xfId="7384"/>
    <cellStyle name="Normal 12 7" xfId="7385"/>
    <cellStyle name="Normal 12 8" xfId="7386"/>
    <cellStyle name="Normal 12 9" xfId="7387"/>
    <cellStyle name="Normal 120" xfId="191"/>
    <cellStyle name="Normal 120 2" xfId="10579"/>
    <cellStyle name="Normal 121" xfId="192"/>
    <cellStyle name="Normal 121 2" xfId="10588"/>
    <cellStyle name="Normal 122" xfId="193"/>
    <cellStyle name="Normal 122 2" xfId="10597"/>
    <cellStyle name="Normal 123" xfId="194"/>
    <cellStyle name="Normal 123 2" xfId="10584"/>
    <cellStyle name="Normal 124" xfId="195"/>
    <cellStyle name="Normal 124 2" xfId="10599"/>
    <cellStyle name="Normal 125" xfId="346"/>
    <cellStyle name="Normal 125 10" xfId="13379"/>
    <cellStyle name="Normal 125 2" xfId="783"/>
    <cellStyle name="Normal 125 2 2" xfId="1333"/>
    <cellStyle name="Normal 125 3" xfId="1334"/>
    <cellStyle name="Normal 125 4" xfId="1335"/>
    <cellStyle name="Normal 125 4 2" xfId="7388"/>
    <cellStyle name="Normal 125 4 3" xfId="13430"/>
    <cellStyle name="Normal 125 5" xfId="1332"/>
    <cellStyle name="Normal 125 5 2" xfId="7389"/>
    <cellStyle name="Normal 125 5 3" xfId="13429"/>
    <cellStyle name="Normal 125 6" xfId="7390"/>
    <cellStyle name="Normal 125 7" xfId="7391"/>
    <cellStyle name="Normal 125 8" xfId="7392"/>
    <cellStyle name="Normal 125 9" xfId="7393"/>
    <cellStyle name="Normal 126" xfId="429"/>
    <cellStyle name="Normal 126 2" xfId="786"/>
    <cellStyle name="Normal 126 2 2" xfId="1337"/>
    <cellStyle name="Normal 126 3" xfId="1338"/>
    <cellStyle name="Normal 126 4" xfId="1339"/>
    <cellStyle name="Normal 126 4 2" xfId="7394"/>
    <cellStyle name="Normal 126 4 3" xfId="13432"/>
    <cellStyle name="Normal 126 5" xfId="1336"/>
    <cellStyle name="Normal 126 5 2" xfId="7395"/>
    <cellStyle name="Normal 126 5 3" xfId="13431"/>
    <cellStyle name="Normal 126 6" xfId="7396"/>
    <cellStyle name="Normal 126 7" xfId="7397"/>
    <cellStyle name="Normal 126 8" xfId="7398"/>
    <cellStyle name="Normal 127" xfId="481"/>
    <cellStyle name="Normal 127 2" xfId="928"/>
    <cellStyle name="Normal 127 2 2" xfId="1341"/>
    <cellStyle name="Normal 127 3" xfId="1342"/>
    <cellStyle name="Normal 127 4" xfId="1343"/>
    <cellStyle name="Normal 127 5" xfId="1344"/>
    <cellStyle name="Normal 127 6" xfId="1340"/>
    <cellStyle name="Normal 128" xfId="482"/>
    <cellStyle name="Normal 128 2" xfId="929"/>
    <cellStyle name="Normal 128 2 2" xfId="1346"/>
    <cellStyle name="Normal 128 3" xfId="1347"/>
    <cellStyle name="Normal 128 4" xfId="1348"/>
    <cellStyle name="Normal 128 5" xfId="1349"/>
    <cellStyle name="Normal 128 6" xfId="1345"/>
    <cellStyle name="Normal 129" xfId="483"/>
    <cellStyle name="Normal 129 2" xfId="930"/>
    <cellStyle name="Normal 129 2 2" xfId="7399"/>
    <cellStyle name="Normal 13" xfId="196"/>
    <cellStyle name="Normal 13 10" xfId="7400"/>
    <cellStyle name="Normal 13 10 2" xfId="9865"/>
    <cellStyle name="Normal 13 11" xfId="9024"/>
    <cellStyle name="Normal 13 12" xfId="10650"/>
    <cellStyle name="Normal 13 13" xfId="10782"/>
    <cellStyle name="Normal 13 2" xfId="197"/>
    <cellStyle name="Normal 13 2 10" xfId="10651"/>
    <cellStyle name="Normal 13 2 11" xfId="10783"/>
    <cellStyle name="Normal 13 2 2" xfId="1352"/>
    <cellStyle name="Normal 13 2 2 2" xfId="7401"/>
    <cellStyle name="Normal 13 2 2 2 2" xfId="9764"/>
    <cellStyle name="Normal 13 2 2 2 2 2" xfId="9906"/>
    <cellStyle name="Normal 13 2 2 2 3" xfId="9905"/>
    <cellStyle name="Normal 13 2 2 2 4" xfId="9350"/>
    <cellStyle name="Normal 13 2 2 3" xfId="9484"/>
    <cellStyle name="Normal 13 2 2 3 2" xfId="9907"/>
    <cellStyle name="Normal 13 2 2 4" xfId="9904"/>
    <cellStyle name="Normal 13 2 2 5" xfId="10695"/>
    <cellStyle name="Normal 13 2 2 6" xfId="10827"/>
    <cellStyle name="Normal 13 2 3" xfId="1353"/>
    <cellStyle name="Normal 13 2 3 2" xfId="7402"/>
    <cellStyle name="Normal 13 2 3 2 2" xfId="9805"/>
    <cellStyle name="Normal 13 2 3 2 2 2" xfId="9910"/>
    <cellStyle name="Normal 13 2 3 2 3" xfId="9909"/>
    <cellStyle name="Normal 13 2 3 3" xfId="9524"/>
    <cellStyle name="Normal 13 2 3 3 2" xfId="9911"/>
    <cellStyle name="Normal 13 2 3 3 3" xfId="14893"/>
    <cellStyle name="Normal 13 2 3 3 4" xfId="13433"/>
    <cellStyle name="Normal 13 2 3 4" xfId="9908"/>
    <cellStyle name="Normal 13 2 3 5" xfId="10736"/>
    <cellStyle name="Normal 13 2 3 6" xfId="10866"/>
    <cellStyle name="Normal 13 2 4" xfId="1354"/>
    <cellStyle name="Normal 13 2 4 2" xfId="9619"/>
    <cellStyle name="Normal 13 2 4 2 2" xfId="9913"/>
    <cellStyle name="Normal 13 2 4 3" xfId="9912"/>
    <cellStyle name="Normal 13 2 4 4" xfId="9166"/>
    <cellStyle name="Normal 13 2 5" xfId="1351"/>
    <cellStyle name="Normal 13 2 5 2" xfId="9722"/>
    <cellStyle name="Normal 13 2 5 2 2" xfId="9915"/>
    <cellStyle name="Normal 13 2 5 3" xfId="9914"/>
    <cellStyle name="Normal 13 2 5 4" xfId="9311"/>
    <cellStyle name="Normal 13 2 6" xfId="7403"/>
    <cellStyle name="Normal 13 2 6 2" xfId="9571"/>
    <cellStyle name="Normal 13 2 6 2 2" xfId="9917"/>
    <cellStyle name="Normal 13 2 6 3" xfId="9916"/>
    <cellStyle name="Normal 13 2 6 4" xfId="9093"/>
    <cellStyle name="Normal 13 2 7" xfId="7404"/>
    <cellStyle name="Normal 13 2 7 2" xfId="9918"/>
    <cellStyle name="Normal 13 2 7 3" xfId="9441"/>
    <cellStyle name="Normal 13 2 8" xfId="7405"/>
    <cellStyle name="Normal 13 2 8 2" xfId="9866"/>
    <cellStyle name="Normal 13 2 9" xfId="7406"/>
    <cellStyle name="Normal 13 2 9 2" xfId="9025"/>
    <cellStyle name="Normal 13 3" xfId="1355"/>
    <cellStyle name="Normal 13 3 10" xfId="10652"/>
    <cellStyle name="Normal 13 3 11" xfId="10784"/>
    <cellStyle name="Normal 13 3 2" xfId="7407"/>
    <cellStyle name="Normal 13 3 2 2" xfId="9351"/>
    <cellStyle name="Normal 13 3 2 2 2" xfId="9765"/>
    <cellStyle name="Normal 13 3 2 2 2 2" xfId="9921"/>
    <cellStyle name="Normal 13 3 2 2 3" xfId="9920"/>
    <cellStyle name="Normal 13 3 2 3" xfId="9485"/>
    <cellStyle name="Normal 13 3 2 3 2" xfId="9922"/>
    <cellStyle name="Normal 13 3 2 4" xfId="9919"/>
    <cellStyle name="Normal 13 3 2 5" xfId="10696"/>
    <cellStyle name="Normal 13 3 2 6" xfId="10828"/>
    <cellStyle name="Normal 13 3 2 7" xfId="9212"/>
    <cellStyle name="Normal 13 3 3" xfId="9268"/>
    <cellStyle name="Normal 13 3 3 2" xfId="9385"/>
    <cellStyle name="Normal 13 3 3 2 2" xfId="9806"/>
    <cellStyle name="Normal 13 3 3 2 2 2" xfId="9925"/>
    <cellStyle name="Normal 13 3 3 2 3" xfId="9924"/>
    <cellStyle name="Normal 13 3 3 3" xfId="9525"/>
    <cellStyle name="Normal 13 3 3 3 2" xfId="9926"/>
    <cellStyle name="Normal 13 3 3 4" xfId="9923"/>
    <cellStyle name="Normal 13 3 3 5" xfId="10737"/>
    <cellStyle name="Normal 13 3 3 6" xfId="10867"/>
    <cellStyle name="Normal 13 3 4" xfId="9167"/>
    <cellStyle name="Normal 13 3 4 2" xfId="9620"/>
    <cellStyle name="Normal 13 3 4 2 2" xfId="9928"/>
    <cellStyle name="Normal 13 3 4 3" xfId="9927"/>
    <cellStyle name="Normal 13 3 5" xfId="9312"/>
    <cellStyle name="Normal 13 3 5 2" xfId="9723"/>
    <cellStyle name="Normal 13 3 5 2 2" xfId="9930"/>
    <cellStyle name="Normal 13 3 5 3" xfId="9929"/>
    <cellStyle name="Normal 13 3 6" xfId="9094"/>
    <cellStyle name="Normal 13 3 6 2" xfId="9572"/>
    <cellStyle name="Normal 13 3 6 2 2" xfId="9932"/>
    <cellStyle name="Normal 13 3 6 3" xfId="9931"/>
    <cellStyle name="Normal 13 3 7" xfId="9442"/>
    <cellStyle name="Normal 13 3 7 2" xfId="9933"/>
    <cellStyle name="Normal 13 3 8" xfId="9867"/>
    <cellStyle name="Normal 13 3 9" xfId="9026"/>
    <cellStyle name="Normal 13 4" xfId="1356"/>
    <cellStyle name="Normal 13 4 10" xfId="10688"/>
    <cellStyle name="Normal 13 4 11" xfId="10820"/>
    <cellStyle name="Normal 13 4 2" xfId="2511"/>
    <cellStyle name="Normal 13 4 2 2" xfId="9265"/>
    <cellStyle name="Normal 13 4 2 2 2" xfId="9718"/>
    <cellStyle name="Normal 13 4 2 2 2 2" xfId="9936"/>
    <cellStyle name="Normal 13 4 2 2 3" xfId="9935"/>
    <cellStyle name="Normal 13 4 2 3" xfId="9383"/>
    <cellStyle name="Normal 13 4 2 3 2" xfId="9802"/>
    <cellStyle name="Normal 13 4 2 3 2 2" xfId="9938"/>
    <cellStyle name="Normal 13 4 2 3 3" xfId="9937"/>
    <cellStyle name="Normal 13 4 2 4" xfId="9431"/>
    <cellStyle name="Normal 13 4 2 4 2" xfId="9850"/>
    <cellStyle name="Normal 13 4 2 4 2 2" xfId="9940"/>
    <cellStyle name="Normal 13 4 2 4 3" xfId="9939"/>
    <cellStyle name="Normal 13 4 2 5" xfId="9521"/>
    <cellStyle name="Normal 13 4 2 5 2" xfId="9941"/>
    <cellStyle name="Normal 13 4 2 6" xfId="9934"/>
    <cellStyle name="Normal 13 4 2 7" xfId="10733"/>
    <cellStyle name="Normal 13 4 2 8" xfId="10863"/>
    <cellStyle name="Normal 13 4 2 9" xfId="9133"/>
    <cellStyle name="Normal 13 4 3" xfId="2702"/>
    <cellStyle name="Normal 13 4 3 2" xfId="7408"/>
    <cellStyle name="Normal 13 4 3 2 2" xfId="9719"/>
    <cellStyle name="Normal 13 4 3 2 2 2" xfId="9944"/>
    <cellStyle name="Normal 13 4 3 2 3" xfId="9943"/>
    <cellStyle name="Normal 13 4 3 2 4" xfId="9266"/>
    <cellStyle name="Normal 13 4 3 3" xfId="7409"/>
    <cellStyle name="Normal 13 4 3 3 2" xfId="9803"/>
    <cellStyle name="Normal 13 4 3 3 2 2" xfId="9946"/>
    <cellStyle name="Normal 13 4 3 3 3" xfId="9945"/>
    <cellStyle name="Normal 13 4 3 4" xfId="9522"/>
    <cellStyle name="Normal 13 4 3 4 2" xfId="9947"/>
    <cellStyle name="Normal 13 4 3 5" xfId="9942"/>
    <cellStyle name="Normal 13 4 3 6" xfId="10734"/>
    <cellStyle name="Normal 13 4 3 7" xfId="10864"/>
    <cellStyle name="Normal 13 4 4" xfId="9206"/>
    <cellStyle name="Normal 13 4 4 2" xfId="9658"/>
    <cellStyle name="Normal 13 4 4 2 2" xfId="9949"/>
    <cellStyle name="Normal 13 4 4 3" xfId="9948"/>
    <cellStyle name="Normal 13 4 4 4" xfId="14886"/>
    <cellStyle name="Normal 13 4 4 5" xfId="13434"/>
    <cellStyle name="Normal 13 4 5" xfId="9343"/>
    <cellStyle name="Normal 13 4 5 2" xfId="9757"/>
    <cellStyle name="Normal 13 4 5 2 2" xfId="9951"/>
    <cellStyle name="Normal 13 4 5 3" xfId="9950"/>
    <cellStyle name="Normal 13 4 6" xfId="9430"/>
    <cellStyle name="Normal 13 4 6 2" xfId="9849"/>
    <cellStyle name="Normal 13 4 6 2 2" xfId="9953"/>
    <cellStyle name="Normal 13 4 6 3" xfId="9952"/>
    <cellStyle name="Normal 13 4 7" xfId="9129"/>
    <cellStyle name="Normal 13 4 7 2" xfId="9611"/>
    <cellStyle name="Normal 13 4 7 2 2" xfId="9955"/>
    <cellStyle name="Normal 13 4 7 3" xfId="9954"/>
    <cellStyle name="Normal 13 4 8" xfId="9477"/>
    <cellStyle name="Normal 13 4 8 2" xfId="9956"/>
    <cellStyle name="Normal 13 4 9" xfId="9901"/>
    <cellStyle name="Normal 13 5" xfId="1357"/>
    <cellStyle name="Normal 13 5 2" xfId="2510"/>
    <cellStyle name="Normal 13 5 2 2" xfId="9424"/>
    <cellStyle name="Normal 13 5 2 2 2" xfId="9845"/>
    <cellStyle name="Normal 13 5 2 2 2 2" xfId="9960"/>
    <cellStyle name="Normal 13 5 2 2 3" xfId="9959"/>
    <cellStyle name="Normal 13 5 2 3" xfId="9564"/>
    <cellStyle name="Normal 13 5 2 3 2" xfId="9961"/>
    <cellStyle name="Normal 13 5 2 4" xfId="9958"/>
    <cellStyle name="Normal 13 5 2 5" xfId="10773"/>
    <cellStyle name="Normal 13 5 2 6" xfId="10903"/>
    <cellStyle name="Normal 13 5 2 7" xfId="9300"/>
    <cellStyle name="Normal 13 5 3" xfId="2703"/>
    <cellStyle name="Normal 13 5 3 2" xfId="9664"/>
    <cellStyle name="Normal 13 5 3 2 2" xfId="9963"/>
    <cellStyle name="Normal 13 5 3 3" xfId="9962"/>
    <cellStyle name="Normal 13 5 3 4" xfId="9211"/>
    <cellStyle name="Normal 13 5 4" xfId="9349"/>
    <cellStyle name="Normal 13 5 4 2" xfId="9763"/>
    <cellStyle name="Normal 13 5 4 2 2" xfId="9965"/>
    <cellStyle name="Normal 13 5 4 3" xfId="9964"/>
    <cellStyle name="Normal 13 5 5" xfId="9483"/>
    <cellStyle name="Normal 13 5 5 2" xfId="9966"/>
    <cellStyle name="Normal 13 5 6" xfId="9957"/>
    <cellStyle name="Normal 13 5 7" xfId="10694"/>
    <cellStyle name="Normal 13 5 8" xfId="10826"/>
    <cellStyle name="Normal 13 5 9" xfId="9134"/>
    <cellStyle name="Normal 13 6" xfId="1350"/>
    <cellStyle name="Normal 13 6 2" xfId="2845"/>
    <cellStyle name="Normal 13 6 2 2" xfId="9968"/>
    <cellStyle name="Normal 13 6 2 3" xfId="9618"/>
    <cellStyle name="Normal 13 6 3" xfId="2701"/>
    <cellStyle name="Normal 13 6 3 2" xfId="9967"/>
    <cellStyle name="Normal 13 6 4" xfId="2623"/>
    <cellStyle name="Normal 13 6 5" xfId="2556"/>
    <cellStyle name="Normal 13 6 6" xfId="9165"/>
    <cellStyle name="Normal 13 7" xfId="7410"/>
    <cellStyle name="Normal 13 7 2" xfId="9721"/>
    <cellStyle name="Normal 13 7 2 2" xfId="9970"/>
    <cellStyle name="Normal 13 7 3" xfId="9969"/>
    <cellStyle name="Normal 13 7 4" xfId="9310"/>
    <cellStyle name="Normal 13 8" xfId="7411"/>
    <cellStyle name="Normal 13 8 2" xfId="9570"/>
    <cellStyle name="Normal 13 8 2 2" xfId="9972"/>
    <cellStyle name="Normal 13 8 3" xfId="9971"/>
    <cellStyle name="Normal 13 8 4" xfId="9092"/>
    <cellStyle name="Normal 13 9" xfId="7412"/>
    <cellStyle name="Normal 13 9 2" xfId="9973"/>
    <cellStyle name="Normal 13 9 3" xfId="9440"/>
    <cellStyle name="Normal 130" xfId="484"/>
    <cellStyle name="Normal 130 2" xfId="931"/>
    <cellStyle name="Normal 130 3" xfId="10593"/>
    <cellStyle name="Normal 131" xfId="485"/>
    <cellStyle name="Normal 131 2" xfId="932"/>
    <cellStyle name="Normal 131 2 2" xfId="1359"/>
    <cellStyle name="Normal 131 3" xfId="1360"/>
    <cellStyle name="Normal 131 4" xfId="1361"/>
    <cellStyle name="Normal 131 5" xfId="1362"/>
    <cellStyle name="Normal 131 6" xfId="1358"/>
    <cellStyle name="Normal 132" xfId="486"/>
    <cellStyle name="Normal 132 2" xfId="933"/>
    <cellStyle name="Normal 132 3" xfId="8997"/>
    <cellStyle name="Normal 133" xfId="487"/>
    <cellStyle name="Normal 133 2" xfId="934"/>
    <cellStyle name="Normal 133 3" xfId="9055"/>
    <cellStyle name="Normal 134" xfId="488"/>
    <cellStyle name="Normal 134 2" xfId="935"/>
    <cellStyle name="Normal 134 2 2" xfId="1364"/>
    <cellStyle name="Normal 134 3" xfId="1365"/>
    <cellStyle name="Normal 134 4" xfId="1366"/>
    <cellStyle name="Normal 134 5" xfId="1367"/>
    <cellStyle name="Normal 134 6" xfId="1363"/>
    <cellStyle name="Normal 135" xfId="489"/>
    <cellStyle name="Normal 135 2" xfId="936"/>
    <cellStyle name="Normal 135 3" xfId="10601"/>
    <cellStyle name="Normal 136" xfId="490"/>
    <cellStyle name="Normal 136 2" xfId="937"/>
    <cellStyle name="Normal 136 3" xfId="10603"/>
    <cellStyle name="Normal 137" xfId="491"/>
    <cellStyle name="Normal 137 2" xfId="938"/>
    <cellStyle name="Normal 137 2 2" xfId="1369"/>
    <cellStyle name="Normal 137 3" xfId="1370"/>
    <cellStyle name="Normal 137 4" xfId="1371"/>
    <cellStyle name="Normal 137 5" xfId="1372"/>
    <cellStyle name="Normal 137 6" xfId="1368"/>
    <cellStyle name="Normal 138" xfId="492"/>
    <cellStyle name="Normal 138 2" xfId="939"/>
    <cellStyle name="Normal 138 3" xfId="10600"/>
    <cellStyle name="Normal 139" xfId="493"/>
    <cellStyle name="Normal 139 2" xfId="940"/>
    <cellStyle name="Normal 139 3" xfId="10602"/>
    <cellStyle name="Normal 14" xfId="198"/>
    <cellStyle name="Normal 14 10" xfId="7413"/>
    <cellStyle name="Normal 14 10 2" xfId="9868"/>
    <cellStyle name="Normal 14 11" xfId="9027"/>
    <cellStyle name="Normal 14 12" xfId="10653"/>
    <cellStyle name="Normal 14 13" xfId="10785"/>
    <cellStyle name="Normal 14 2" xfId="199"/>
    <cellStyle name="Normal 14 2 10" xfId="10654"/>
    <cellStyle name="Normal 14 2 11" xfId="10786"/>
    <cellStyle name="Normal 14 2 2" xfId="7414"/>
    <cellStyle name="Normal 14 2 2 2" xfId="9352"/>
    <cellStyle name="Normal 14 2 2 2 2" xfId="9767"/>
    <cellStyle name="Normal 14 2 2 2 2 2" xfId="9976"/>
    <cellStyle name="Normal 14 2 2 2 3" xfId="9975"/>
    <cellStyle name="Normal 14 2 2 3" xfId="9487"/>
    <cellStyle name="Normal 14 2 2 3 2" xfId="9977"/>
    <cellStyle name="Normal 14 2 2 4" xfId="9974"/>
    <cellStyle name="Normal 14 2 2 5" xfId="10698"/>
    <cellStyle name="Normal 14 2 2 6" xfId="10830"/>
    <cellStyle name="Normal 14 2 2 7" xfId="9213"/>
    <cellStyle name="Normal 14 2 3" xfId="7415"/>
    <cellStyle name="Normal 14 2 3 2" xfId="9387"/>
    <cellStyle name="Normal 14 2 3 2 2" xfId="9808"/>
    <cellStyle name="Normal 14 2 3 2 2 2" xfId="9980"/>
    <cellStyle name="Normal 14 2 3 2 3" xfId="9979"/>
    <cellStyle name="Normal 14 2 3 3" xfId="9527"/>
    <cellStyle name="Normal 14 2 3 3 2" xfId="9981"/>
    <cellStyle name="Normal 14 2 3 4" xfId="9978"/>
    <cellStyle name="Normal 14 2 3 5" xfId="10739"/>
    <cellStyle name="Normal 14 2 3 6" xfId="10869"/>
    <cellStyle name="Normal 14 2 4" xfId="7416"/>
    <cellStyle name="Normal 14 2 4 2" xfId="9622"/>
    <cellStyle name="Normal 14 2 4 2 2" xfId="9983"/>
    <cellStyle name="Normal 14 2 4 3" xfId="9982"/>
    <cellStyle name="Normal 14 2 4 4" xfId="9169"/>
    <cellStyle name="Normal 14 2 5" xfId="7417"/>
    <cellStyle name="Normal 14 2 5 2" xfId="9725"/>
    <cellStyle name="Normal 14 2 5 2 2" xfId="9985"/>
    <cellStyle name="Normal 14 2 5 3" xfId="9984"/>
    <cellStyle name="Normal 14 2 5 4" xfId="9314"/>
    <cellStyle name="Normal 14 2 6" xfId="7418"/>
    <cellStyle name="Normal 14 2 6 2" xfId="9574"/>
    <cellStyle name="Normal 14 2 6 2 2" xfId="9987"/>
    <cellStyle name="Normal 14 2 6 3" xfId="9986"/>
    <cellStyle name="Normal 14 2 6 4" xfId="9096"/>
    <cellStyle name="Normal 14 2 7" xfId="7419"/>
    <cellStyle name="Normal 14 2 7 2" xfId="9988"/>
    <cellStyle name="Normal 14 2 7 3" xfId="9444"/>
    <cellStyle name="Normal 14 2 8" xfId="7420"/>
    <cellStyle name="Normal 14 2 8 2" xfId="9869"/>
    <cellStyle name="Normal 14 2 9" xfId="7421"/>
    <cellStyle name="Normal 14 2 9 2" xfId="9028"/>
    <cellStyle name="Normal 14 3" xfId="1374"/>
    <cellStyle name="Normal 14 3 10" xfId="10655"/>
    <cellStyle name="Normal 14 3 11" xfId="10787"/>
    <cellStyle name="Normal 14 3 2" xfId="7422"/>
    <cellStyle name="Normal 14 3 2 2" xfId="9353"/>
    <cellStyle name="Normal 14 3 2 2 2" xfId="9768"/>
    <cellStyle name="Normal 14 3 2 2 2 2" xfId="9991"/>
    <cellStyle name="Normal 14 3 2 2 3" xfId="9990"/>
    <cellStyle name="Normal 14 3 2 3" xfId="9488"/>
    <cellStyle name="Normal 14 3 2 3 2" xfId="9992"/>
    <cellStyle name="Normal 14 3 2 4" xfId="9989"/>
    <cellStyle name="Normal 14 3 2 5" xfId="10699"/>
    <cellStyle name="Normal 14 3 2 6" xfId="10831"/>
    <cellStyle name="Normal 14 3 2 7" xfId="9214"/>
    <cellStyle name="Normal 14 3 3" xfId="9270"/>
    <cellStyle name="Normal 14 3 3 2" xfId="9388"/>
    <cellStyle name="Normal 14 3 3 2 2" xfId="9809"/>
    <cellStyle name="Normal 14 3 3 2 2 2" xfId="9995"/>
    <cellStyle name="Normal 14 3 3 2 3" xfId="9994"/>
    <cellStyle name="Normal 14 3 3 3" xfId="9528"/>
    <cellStyle name="Normal 14 3 3 3 2" xfId="9996"/>
    <cellStyle name="Normal 14 3 3 4" xfId="9993"/>
    <cellStyle name="Normal 14 3 3 5" xfId="10740"/>
    <cellStyle name="Normal 14 3 3 6" xfId="10870"/>
    <cellStyle name="Normal 14 3 4" xfId="9170"/>
    <cellStyle name="Normal 14 3 4 2" xfId="9623"/>
    <cellStyle name="Normal 14 3 4 2 2" xfId="9998"/>
    <cellStyle name="Normal 14 3 4 3" xfId="9997"/>
    <cellStyle name="Normal 14 3 5" xfId="9315"/>
    <cellStyle name="Normal 14 3 5 2" xfId="9726"/>
    <cellStyle name="Normal 14 3 5 2 2" xfId="10000"/>
    <cellStyle name="Normal 14 3 5 3" xfId="9999"/>
    <cellStyle name="Normal 14 3 6" xfId="9097"/>
    <cellStyle name="Normal 14 3 6 2" xfId="9575"/>
    <cellStyle name="Normal 14 3 6 2 2" xfId="10002"/>
    <cellStyle name="Normal 14 3 6 3" xfId="10001"/>
    <cellStyle name="Normal 14 3 7" xfId="9445"/>
    <cellStyle name="Normal 14 3 7 2" xfId="10003"/>
    <cellStyle name="Normal 14 3 8" xfId="9870"/>
    <cellStyle name="Normal 14 3 9" xfId="9029"/>
    <cellStyle name="Normal 14 4" xfId="1375"/>
    <cellStyle name="Normal 14 4 2" xfId="7423"/>
    <cellStyle name="Normal 14 4 2 2" xfId="9766"/>
    <cellStyle name="Normal 14 4 2 2 2" xfId="10006"/>
    <cellStyle name="Normal 14 4 2 3" xfId="10005"/>
    <cellStyle name="Normal 14 4 3" xfId="9486"/>
    <cellStyle name="Normal 14 4 3 2" xfId="10007"/>
    <cellStyle name="Normal 14 4 3 3" xfId="14892"/>
    <cellStyle name="Normal 14 4 3 4" xfId="13435"/>
    <cellStyle name="Normal 14 4 4" xfId="10004"/>
    <cellStyle name="Normal 14 4 5" xfId="10697"/>
    <cellStyle name="Normal 14 4 6" xfId="10829"/>
    <cellStyle name="Normal 14 5" xfId="1376"/>
    <cellStyle name="Normal 14 5 2" xfId="2509"/>
    <cellStyle name="Normal 14 5 2 2" xfId="9807"/>
    <cellStyle name="Normal 14 5 2 2 2" xfId="10010"/>
    <cellStyle name="Normal 14 5 2 3" xfId="10009"/>
    <cellStyle name="Normal 14 5 2 4" xfId="9386"/>
    <cellStyle name="Normal 14 5 3" xfId="2705"/>
    <cellStyle name="Normal 14 5 3 2" xfId="10011"/>
    <cellStyle name="Normal 14 5 3 3" xfId="9526"/>
    <cellStyle name="Normal 14 5 4" xfId="10008"/>
    <cellStyle name="Normal 14 5 5" xfId="10738"/>
    <cellStyle name="Normal 14 5 6" xfId="10868"/>
    <cellStyle name="Normal 14 5 7" xfId="9269"/>
    <cellStyle name="Normal 14 6" xfId="1377"/>
    <cellStyle name="Normal 14 6 2" xfId="2508"/>
    <cellStyle name="Normal 14 6 2 2" xfId="10013"/>
    <cellStyle name="Normal 14 6 2 3" xfId="9621"/>
    <cellStyle name="Normal 14 6 3" xfId="2706"/>
    <cellStyle name="Normal 14 6 3 2" xfId="10012"/>
    <cellStyle name="Normal 14 6 4" xfId="9168"/>
    <cellStyle name="Normal 14 7" xfId="1373"/>
    <cellStyle name="Normal 14 7 2" xfId="2846"/>
    <cellStyle name="Normal 14 7 2 2" xfId="10015"/>
    <cellStyle name="Normal 14 7 2 3" xfId="9724"/>
    <cellStyle name="Normal 14 7 3" xfId="2704"/>
    <cellStyle name="Normal 14 7 3 2" xfId="10014"/>
    <cellStyle name="Normal 14 7 4" xfId="2624"/>
    <cellStyle name="Normal 14 7 5" xfId="2557"/>
    <cellStyle name="Normal 14 7 6" xfId="9313"/>
    <cellStyle name="Normal 14 8" xfId="7424"/>
    <cellStyle name="Normal 14 8 2" xfId="9573"/>
    <cellStyle name="Normal 14 8 2 2" xfId="10017"/>
    <cellStyle name="Normal 14 8 3" xfId="10016"/>
    <cellStyle name="Normal 14 8 4" xfId="9095"/>
    <cellStyle name="Normal 14 9" xfId="7425"/>
    <cellStyle name="Normal 14 9 2" xfId="10018"/>
    <cellStyle name="Normal 14 9 3" xfId="9443"/>
    <cellStyle name="Normal 140" xfId="494"/>
    <cellStyle name="Normal 140 2" xfId="941"/>
    <cellStyle name="Normal 140 2 2" xfId="1379"/>
    <cellStyle name="Normal 140 3" xfId="1380"/>
    <cellStyle name="Normal 140 4" xfId="1381"/>
    <cellStyle name="Normal 140 5" xfId="1382"/>
    <cellStyle name="Normal 140 6" xfId="1378"/>
    <cellStyle name="Normal 141" xfId="495"/>
    <cellStyle name="Normal 141 2" xfId="1384"/>
    <cellStyle name="Normal 141 2 2" xfId="7426"/>
    <cellStyle name="Normal 141 2 2 2" xfId="7427"/>
    <cellStyle name="Normal 141 2 2 3" xfId="13037"/>
    <cellStyle name="Normal 141 2 3" xfId="7428"/>
    <cellStyle name="Normal 141 2 4" xfId="7429"/>
    <cellStyle name="Normal 141 2 5" xfId="13436"/>
    <cellStyle name="Normal 141 3" xfId="1385"/>
    <cellStyle name="Normal 141 3 2" xfId="2507"/>
    <cellStyle name="Normal 141 3 3" xfId="2707"/>
    <cellStyle name="Normal 141 4" xfId="1386"/>
    <cellStyle name="Normal 141 5" xfId="1383"/>
    <cellStyle name="Normal 142" xfId="496"/>
    <cellStyle name="Normal 142 2" xfId="1388"/>
    <cellStyle name="Normal 142 2 2" xfId="7430"/>
    <cellStyle name="Normal 142 2 2 2" xfId="7431"/>
    <cellStyle name="Normal 142 2 2 3" xfId="13033"/>
    <cellStyle name="Normal 142 2 3" xfId="7432"/>
    <cellStyle name="Normal 142 2 4" xfId="7433"/>
    <cellStyle name="Normal 142 2 5" xfId="13437"/>
    <cellStyle name="Normal 142 3" xfId="1389"/>
    <cellStyle name="Normal 142 3 2" xfId="2506"/>
    <cellStyle name="Normal 142 3 3" xfId="2708"/>
    <cellStyle name="Normal 142 4" xfId="1390"/>
    <cellStyle name="Normal 142 5" xfId="1387"/>
    <cellStyle name="Normal 143" xfId="497"/>
    <cellStyle name="Normal 143 2" xfId="942"/>
    <cellStyle name="Normal 143 2 2" xfId="1392"/>
    <cellStyle name="Normal 143 3" xfId="1393"/>
    <cellStyle name="Normal 143 4" xfId="1394"/>
    <cellStyle name="Normal 143 5" xfId="1395"/>
    <cellStyle name="Normal 143 6" xfId="1391"/>
    <cellStyle name="Normal 144" xfId="498"/>
    <cellStyle name="Normal 144 2" xfId="1397"/>
    <cellStyle name="Normal 144 2 2" xfId="7434"/>
    <cellStyle name="Normal 144 2 2 2" xfId="7435"/>
    <cellStyle name="Normal 144 2 2 3" xfId="12886"/>
    <cellStyle name="Normal 144 2 3" xfId="7436"/>
    <cellStyle name="Normal 144 2 4" xfId="7437"/>
    <cellStyle name="Normal 144 2 5" xfId="13438"/>
    <cellStyle name="Normal 144 3" xfId="1398"/>
    <cellStyle name="Normal 144 3 2" xfId="2505"/>
    <cellStyle name="Normal 144 3 3" xfId="2709"/>
    <cellStyle name="Normal 144 4" xfId="1399"/>
    <cellStyle name="Normal 144 5" xfId="1396"/>
    <cellStyle name="Normal 145" xfId="499"/>
    <cellStyle name="Normal 145 2" xfId="1401"/>
    <cellStyle name="Normal 145 2 2" xfId="7438"/>
    <cellStyle name="Normal 145 2 2 2" xfId="7439"/>
    <cellStyle name="Normal 145 2 2 3" xfId="13011"/>
    <cellStyle name="Normal 145 2 3" xfId="7440"/>
    <cellStyle name="Normal 145 2 4" xfId="7441"/>
    <cellStyle name="Normal 145 2 5" xfId="13439"/>
    <cellStyle name="Normal 145 3" xfId="1402"/>
    <cellStyle name="Normal 145 3 2" xfId="2504"/>
    <cellStyle name="Normal 145 3 3" xfId="2710"/>
    <cellStyle name="Normal 145 4" xfId="1403"/>
    <cellStyle name="Normal 145 5" xfId="1400"/>
    <cellStyle name="Normal 146" xfId="500"/>
    <cellStyle name="Normal 146 2" xfId="1404"/>
    <cellStyle name="Normal 146 2 2" xfId="7442"/>
    <cellStyle name="Normal 146 3" xfId="1405"/>
    <cellStyle name="Normal 146 4" xfId="1406"/>
    <cellStyle name="Normal 146 4 2" xfId="2503"/>
    <cellStyle name="Normal 146 4 3" xfId="2711"/>
    <cellStyle name="Normal 146 5" xfId="1407"/>
    <cellStyle name="Normal 147" xfId="501"/>
    <cellStyle name="Normal 147 2" xfId="1409"/>
    <cellStyle name="Normal 147 2 2" xfId="7443"/>
    <cellStyle name="Normal 147 2 2 2" xfId="7444"/>
    <cellStyle name="Normal 147 2 2 3" xfId="12365"/>
    <cellStyle name="Normal 147 2 3" xfId="7445"/>
    <cellStyle name="Normal 147 2 4" xfId="7446"/>
    <cellStyle name="Normal 147 2 5" xfId="13440"/>
    <cellStyle name="Normal 147 3" xfId="1410"/>
    <cellStyle name="Normal 147 3 2" xfId="2502"/>
    <cellStyle name="Normal 147 3 3" xfId="2712"/>
    <cellStyle name="Normal 147 4" xfId="1411"/>
    <cellStyle name="Normal 147 5" xfId="1408"/>
    <cellStyle name="Normal 148" xfId="502"/>
    <cellStyle name="Normal 148 2" xfId="1413"/>
    <cellStyle name="Normal 148 2 2" xfId="7447"/>
    <cellStyle name="Normal 148 2 2 2" xfId="7448"/>
    <cellStyle name="Normal 148 2 2 3" xfId="12894"/>
    <cellStyle name="Normal 148 2 3" xfId="7449"/>
    <cellStyle name="Normal 148 2 4" xfId="7450"/>
    <cellStyle name="Normal 148 2 5" xfId="13441"/>
    <cellStyle name="Normal 148 3" xfId="1414"/>
    <cellStyle name="Normal 148 3 2" xfId="2501"/>
    <cellStyle name="Normal 148 3 3" xfId="2713"/>
    <cellStyle name="Normal 148 4" xfId="1415"/>
    <cellStyle name="Normal 148 5" xfId="1412"/>
    <cellStyle name="Normal 149" xfId="503"/>
    <cellStyle name="Normal 149 2" xfId="1416"/>
    <cellStyle name="Normal 149 2 2" xfId="7451"/>
    <cellStyle name="Normal 149 3" xfId="1417"/>
    <cellStyle name="Normal 149 4" xfId="1418"/>
    <cellStyle name="Normal 149 4 2" xfId="2500"/>
    <cellStyle name="Normal 149 4 3" xfId="2714"/>
    <cellStyle name="Normal 149 5" xfId="1419"/>
    <cellStyle name="Normal 15" xfId="200"/>
    <cellStyle name="Normal 15 2" xfId="201"/>
    <cellStyle name="Normal 15 3" xfId="1420"/>
    <cellStyle name="Normal 15 4" xfId="1421"/>
    <cellStyle name="Normal 15 4 2" xfId="1422"/>
    <cellStyle name="Normal 15 4 3" xfId="2715"/>
    <cellStyle name="Normal 15 5" xfId="1423"/>
    <cellStyle name="Normal 150" xfId="504"/>
    <cellStyle name="Normal 150 2" xfId="1425"/>
    <cellStyle name="Normal 150 2 2" xfId="7452"/>
    <cellStyle name="Normal 150 2 2 2" xfId="7453"/>
    <cellStyle name="Normal 150 2 2 3" xfId="11828"/>
    <cellStyle name="Normal 150 2 3" xfId="7454"/>
    <cellStyle name="Normal 150 2 4" xfId="7455"/>
    <cellStyle name="Normal 150 2 5" xfId="13442"/>
    <cellStyle name="Normal 150 3" xfId="1426"/>
    <cellStyle name="Normal 150 3 2" xfId="2499"/>
    <cellStyle name="Normal 150 3 3" xfId="2716"/>
    <cellStyle name="Normal 150 4" xfId="1427"/>
    <cellStyle name="Normal 150 5" xfId="1424"/>
    <cellStyle name="Normal 151" xfId="505"/>
    <cellStyle name="Normal 151 2" xfId="1429"/>
    <cellStyle name="Normal 151 2 2" xfId="7456"/>
    <cellStyle name="Normal 151 2 2 2" xfId="7457"/>
    <cellStyle name="Normal 151 2 2 3" xfId="12931"/>
    <cellStyle name="Normal 151 2 3" xfId="7458"/>
    <cellStyle name="Normal 151 2 4" xfId="7459"/>
    <cellStyle name="Normal 151 2 5" xfId="13443"/>
    <cellStyle name="Normal 151 3" xfId="1430"/>
    <cellStyle name="Normal 151 3 2" xfId="2498"/>
    <cellStyle name="Normal 151 3 3" xfId="2717"/>
    <cellStyle name="Normal 151 4" xfId="1431"/>
    <cellStyle name="Normal 151 5" xfId="1428"/>
    <cellStyle name="Normal 152" xfId="506"/>
    <cellStyle name="Normal 152 2" xfId="1432"/>
    <cellStyle name="Normal 152 2 2" xfId="7460"/>
    <cellStyle name="Normal 152 3" xfId="1433"/>
    <cellStyle name="Normal 152 4" xfId="1434"/>
    <cellStyle name="Normal 152 4 2" xfId="2497"/>
    <cellStyle name="Normal 152 4 3" xfId="2718"/>
    <cellStyle name="Normal 152 5" xfId="1435"/>
    <cellStyle name="Normal 153" xfId="507"/>
    <cellStyle name="Normal 153 2" xfId="1437"/>
    <cellStyle name="Normal 153 2 2" xfId="7461"/>
    <cellStyle name="Normal 153 2 2 2" xfId="7462"/>
    <cellStyle name="Normal 153 2 2 3" xfId="12973"/>
    <cellStyle name="Normal 153 2 3" xfId="7463"/>
    <cellStyle name="Normal 153 2 4" xfId="7464"/>
    <cellStyle name="Normal 153 2 5" xfId="13444"/>
    <cellStyle name="Normal 153 3" xfId="1438"/>
    <cellStyle name="Normal 153 3 2" xfId="2496"/>
    <cellStyle name="Normal 153 3 3" xfId="2719"/>
    <cellStyle name="Normal 153 4" xfId="1439"/>
    <cellStyle name="Normal 153 5" xfId="1436"/>
    <cellStyle name="Normal 154" xfId="508"/>
    <cellStyle name="Normal 154 2" xfId="1441"/>
    <cellStyle name="Normal 154 2 2" xfId="7465"/>
    <cellStyle name="Normal 154 2 2 2" xfId="7466"/>
    <cellStyle name="Normal 154 2 2 3" xfId="12964"/>
    <cellStyle name="Normal 154 2 3" xfId="7467"/>
    <cellStyle name="Normal 154 2 4" xfId="7468"/>
    <cellStyle name="Normal 154 2 5" xfId="13445"/>
    <cellStyle name="Normal 154 3" xfId="1442"/>
    <cellStyle name="Normal 154 3 2" xfId="2495"/>
    <cellStyle name="Normal 154 3 3" xfId="2720"/>
    <cellStyle name="Normal 154 4" xfId="1443"/>
    <cellStyle name="Normal 154 5" xfId="1440"/>
    <cellStyle name="Normal 155" xfId="509"/>
    <cellStyle name="Normal 155 2" xfId="1445"/>
    <cellStyle name="Normal 155 2 2" xfId="7469"/>
    <cellStyle name="Normal 155 2 2 2" xfId="7470"/>
    <cellStyle name="Normal 155 2 2 3" xfId="12871"/>
    <cellStyle name="Normal 155 2 3" xfId="7471"/>
    <cellStyle name="Normal 155 2 4" xfId="7472"/>
    <cellStyle name="Normal 155 2 5" xfId="13446"/>
    <cellStyle name="Normal 155 3" xfId="1446"/>
    <cellStyle name="Normal 155 4" xfId="1447"/>
    <cellStyle name="Normal 155 5" xfId="1448"/>
    <cellStyle name="Normal 155 5 2" xfId="2494"/>
    <cellStyle name="Normal 155 5 3" xfId="2721"/>
    <cellStyle name="Normal 155 6" xfId="1449"/>
    <cellStyle name="Normal 155 7" xfId="1444"/>
    <cellStyle name="Normal 156" xfId="510"/>
    <cellStyle name="Normal 156 2" xfId="1451"/>
    <cellStyle name="Normal 156 2 2" xfId="7473"/>
    <cellStyle name="Normal 156 2 2 2" xfId="7474"/>
    <cellStyle name="Normal 156 2 2 3" xfId="12366"/>
    <cellStyle name="Normal 156 2 3" xfId="7475"/>
    <cellStyle name="Normal 156 2 4" xfId="7476"/>
    <cellStyle name="Normal 156 2 5" xfId="13447"/>
    <cellStyle name="Normal 156 3" xfId="1452"/>
    <cellStyle name="Normal 156 3 2" xfId="2493"/>
    <cellStyle name="Normal 156 3 3" xfId="2722"/>
    <cellStyle name="Normal 156 4" xfId="1453"/>
    <cellStyle name="Normal 156 5" xfId="1450"/>
    <cellStyle name="Normal 157" xfId="511"/>
    <cellStyle name="Normal 157 2" xfId="1454"/>
    <cellStyle name="Normal 157 2 2" xfId="7477"/>
    <cellStyle name="Normal 157 3" xfId="1455"/>
    <cellStyle name="Normal 157 3 2" xfId="2492"/>
    <cellStyle name="Normal 157 3 3" xfId="2723"/>
    <cellStyle name="Normal 157 4" xfId="1456"/>
    <cellStyle name="Normal 158" xfId="512"/>
    <cellStyle name="Normal 158 2" xfId="1457"/>
    <cellStyle name="Normal 158 2 2" xfId="7478"/>
    <cellStyle name="Normal 158 3" xfId="1458"/>
    <cellStyle name="Normal 158 3 2" xfId="2491"/>
    <cellStyle name="Normal 158 3 3" xfId="2724"/>
    <cellStyle name="Normal 158 4" xfId="1459"/>
    <cellStyle name="Normal 159" xfId="513"/>
    <cellStyle name="Normal 159 2" xfId="1461"/>
    <cellStyle name="Normal 159 2 2" xfId="7479"/>
    <cellStyle name="Normal 159 2 2 2" xfId="7480"/>
    <cellStyle name="Normal 159 2 2 3" xfId="12970"/>
    <cellStyle name="Normal 159 2 3" xfId="7481"/>
    <cellStyle name="Normal 159 2 4" xfId="7482"/>
    <cellStyle name="Normal 159 2 5" xfId="13448"/>
    <cellStyle name="Normal 159 3" xfId="1462"/>
    <cellStyle name="Normal 159 3 2" xfId="2490"/>
    <cellStyle name="Normal 159 3 3" xfId="2725"/>
    <cellStyle name="Normal 159 4" xfId="1463"/>
    <cellStyle name="Normal 159 5" xfId="1460"/>
    <cellStyle name="Normal 16" xfId="202"/>
    <cellStyle name="Normal 16 10" xfId="9871"/>
    <cellStyle name="Normal 16 11" xfId="9030"/>
    <cellStyle name="Normal 16 12" xfId="10656"/>
    <cellStyle name="Normal 16 13" xfId="10788"/>
    <cellStyle name="Normal 16 2" xfId="203"/>
    <cellStyle name="Normal 16 2 10" xfId="10657"/>
    <cellStyle name="Normal 16 2 11" xfId="10789"/>
    <cellStyle name="Normal 16 2 2" xfId="9216"/>
    <cellStyle name="Normal 16 2 2 2" xfId="9355"/>
    <cellStyle name="Normal 16 2 2 2 2" xfId="9770"/>
    <cellStyle name="Normal 16 2 2 2 2 2" xfId="10021"/>
    <cellStyle name="Normal 16 2 2 2 3" xfId="10020"/>
    <cellStyle name="Normal 16 2 2 3" xfId="9490"/>
    <cellStyle name="Normal 16 2 2 3 2" xfId="10022"/>
    <cellStyle name="Normal 16 2 2 4" xfId="10019"/>
    <cellStyle name="Normal 16 2 2 5" xfId="10701"/>
    <cellStyle name="Normal 16 2 2 6" xfId="10833"/>
    <cellStyle name="Normal 16 2 3" xfId="9272"/>
    <cellStyle name="Normal 16 2 3 2" xfId="9390"/>
    <cellStyle name="Normal 16 2 3 2 2" xfId="9811"/>
    <cellStyle name="Normal 16 2 3 2 2 2" xfId="10025"/>
    <cellStyle name="Normal 16 2 3 2 3" xfId="10024"/>
    <cellStyle name="Normal 16 2 3 3" xfId="9530"/>
    <cellStyle name="Normal 16 2 3 3 2" xfId="10026"/>
    <cellStyle name="Normal 16 2 3 4" xfId="10023"/>
    <cellStyle name="Normal 16 2 3 5" xfId="10742"/>
    <cellStyle name="Normal 16 2 3 6" xfId="10872"/>
    <cellStyle name="Normal 16 2 4" xfId="9172"/>
    <cellStyle name="Normal 16 2 4 2" xfId="9625"/>
    <cellStyle name="Normal 16 2 4 2 2" xfId="10028"/>
    <cellStyle name="Normal 16 2 4 3" xfId="10027"/>
    <cellStyle name="Normal 16 2 5" xfId="9317"/>
    <cellStyle name="Normal 16 2 5 2" xfId="9728"/>
    <cellStyle name="Normal 16 2 5 2 2" xfId="10030"/>
    <cellStyle name="Normal 16 2 5 3" xfId="10029"/>
    <cellStyle name="Normal 16 2 6" xfId="9099"/>
    <cellStyle name="Normal 16 2 6 2" xfId="9578"/>
    <cellStyle name="Normal 16 2 6 2 2" xfId="10032"/>
    <cellStyle name="Normal 16 2 6 3" xfId="10031"/>
    <cellStyle name="Normal 16 2 7" xfId="9447"/>
    <cellStyle name="Normal 16 2 7 2" xfId="10033"/>
    <cellStyle name="Normal 16 2 8" xfId="9872"/>
    <cellStyle name="Normal 16 2 9" xfId="9031"/>
    <cellStyle name="Normal 16 3" xfId="8969"/>
    <cellStyle name="Normal 16 3 10" xfId="10658"/>
    <cellStyle name="Normal 16 3 11" xfId="10790"/>
    <cellStyle name="Normal 16 3 2" xfId="9217"/>
    <cellStyle name="Normal 16 3 2 2" xfId="9356"/>
    <cellStyle name="Normal 16 3 2 2 2" xfId="9771"/>
    <cellStyle name="Normal 16 3 2 2 2 2" xfId="10036"/>
    <cellStyle name="Normal 16 3 2 2 3" xfId="10035"/>
    <cellStyle name="Normal 16 3 2 3" xfId="9491"/>
    <cellStyle name="Normal 16 3 2 3 2" xfId="10037"/>
    <cellStyle name="Normal 16 3 2 4" xfId="10034"/>
    <cellStyle name="Normal 16 3 2 5" xfId="10702"/>
    <cellStyle name="Normal 16 3 2 6" xfId="10834"/>
    <cellStyle name="Normal 16 3 3" xfId="9273"/>
    <cellStyle name="Normal 16 3 3 2" xfId="9391"/>
    <cellStyle name="Normal 16 3 3 2 2" xfId="9812"/>
    <cellStyle name="Normal 16 3 3 2 2 2" xfId="10040"/>
    <cellStyle name="Normal 16 3 3 2 3" xfId="10039"/>
    <cellStyle name="Normal 16 3 3 3" xfId="9531"/>
    <cellStyle name="Normal 16 3 3 3 2" xfId="10041"/>
    <cellStyle name="Normal 16 3 3 4" xfId="10038"/>
    <cellStyle name="Normal 16 3 3 5" xfId="10743"/>
    <cellStyle name="Normal 16 3 3 6" xfId="10873"/>
    <cellStyle name="Normal 16 3 4" xfId="9173"/>
    <cellStyle name="Normal 16 3 4 2" xfId="9626"/>
    <cellStyle name="Normal 16 3 4 2 2" xfId="10043"/>
    <cellStyle name="Normal 16 3 4 3" xfId="10042"/>
    <cellStyle name="Normal 16 3 5" xfId="9318"/>
    <cellStyle name="Normal 16 3 5 2" xfId="9729"/>
    <cellStyle name="Normal 16 3 5 2 2" xfId="10045"/>
    <cellStyle name="Normal 16 3 5 3" xfId="10044"/>
    <cellStyle name="Normal 16 3 6" xfId="9100"/>
    <cellStyle name="Normal 16 3 6 2" xfId="9579"/>
    <cellStyle name="Normal 16 3 6 2 2" xfId="10047"/>
    <cellStyle name="Normal 16 3 6 3" xfId="10046"/>
    <cellStyle name="Normal 16 3 7" xfId="9448"/>
    <cellStyle name="Normal 16 3 7 2" xfId="10048"/>
    <cellStyle name="Normal 16 3 8" xfId="9873"/>
    <cellStyle name="Normal 16 3 9" xfId="9032"/>
    <cellStyle name="Normal 16 4" xfId="9215"/>
    <cellStyle name="Normal 16 4 2" xfId="9354"/>
    <cellStyle name="Normal 16 4 2 2" xfId="9769"/>
    <cellStyle name="Normal 16 4 2 2 2" xfId="10051"/>
    <cellStyle name="Normal 16 4 2 3" xfId="10050"/>
    <cellStyle name="Normal 16 4 3" xfId="9489"/>
    <cellStyle name="Normal 16 4 3 2" xfId="10052"/>
    <cellStyle name="Normal 16 4 4" xfId="10049"/>
    <cellStyle name="Normal 16 4 5" xfId="10700"/>
    <cellStyle name="Normal 16 4 6" xfId="10832"/>
    <cellStyle name="Normal 16 5" xfId="9271"/>
    <cellStyle name="Normal 16 5 2" xfId="9389"/>
    <cellStyle name="Normal 16 5 2 2" xfId="9810"/>
    <cellStyle name="Normal 16 5 2 2 2" xfId="10055"/>
    <cellStyle name="Normal 16 5 2 3" xfId="10054"/>
    <cellStyle name="Normal 16 5 3" xfId="9529"/>
    <cellStyle name="Normal 16 5 3 2" xfId="10056"/>
    <cellStyle name="Normal 16 5 4" xfId="10053"/>
    <cellStyle name="Normal 16 5 5" xfId="10741"/>
    <cellStyle name="Normal 16 5 6" xfId="10871"/>
    <cellStyle name="Normal 16 6" xfId="9171"/>
    <cellStyle name="Normal 16 6 2" xfId="9624"/>
    <cellStyle name="Normal 16 6 2 2" xfId="10058"/>
    <cellStyle name="Normal 16 6 3" xfId="10057"/>
    <cellStyle name="Normal 16 7" xfId="9316"/>
    <cellStyle name="Normal 16 7 2" xfId="9727"/>
    <cellStyle name="Normal 16 7 2 2" xfId="10060"/>
    <cellStyle name="Normal 16 7 3" xfId="10059"/>
    <cellStyle name="Normal 16 8" xfId="9098"/>
    <cellStyle name="Normal 16 8 2" xfId="9577"/>
    <cellStyle name="Normal 16 8 2 2" xfId="10062"/>
    <cellStyle name="Normal 16 8 3" xfId="10061"/>
    <cellStyle name="Normal 16 9" xfId="9446"/>
    <cellStyle name="Normal 16 9 2" xfId="10063"/>
    <cellStyle name="Normal 160" xfId="514"/>
    <cellStyle name="Normal 160 2" xfId="1465"/>
    <cellStyle name="Normal 160 2 2" xfId="7483"/>
    <cellStyle name="Normal 160 2 2 2" xfId="7484"/>
    <cellStyle name="Normal 160 2 2 3" xfId="13173"/>
    <cellStyle name="Normal 160 2 3" xfId="7485"/>
    <cellStyle name="Normal 160 2 4" xfId="7486"/>
    <cellStyle name="Normal 160 2 5" xfId="13449"/>
    <cellStyle name="Normal 160 3" xfId="1466"/>
    <cellStyle name="Normal 160 3 2" xfId="2489"/>
    <cellStyle name="Normal 160 3 3" xfId="2726"/>
    <cellStyle name="Normal 160 4" xfId="1467"/>
    <cellStyle name="Normal 160 5" xfId="1464"/>
    <cellStyle name="Normal 161" xfId="515"/>
    <cellStyle name="Normal 161 2" xfId="1469"/>
    <cellStyle name="Normal 161 2 2" xfId="7487"/>
    <cellStyle name="Normal 161 2 2 2" xfId="7488"/>
    <cellStyle name="Normal 161 2 2 3" xfId="11529"/>
    <cellStyle name="Normal 161 2 3" xfId="7489"/>
    <cellStyle name="Normal 161 2 4" xfId="7490"/>
    <cellStyle name="Normal 161 2 5" xfId="13450"/>
    <cellStyle name="Normal 161 3" xfId="1470"/>
    <cellStyle name="Normal 161 3 2" xfId="2488"/>
    <cellStyle name="Normal 161 3 3" xfId="2727"/>
    <cellStyle name="Normal 161 4" xfId="1471"/>
    <cellStyle name="Normal 161 5" xfId="1468"/>
    <cellStyle name="Normal 162" xfId="516"/>
    <cellStyle name="Normal 162 2" xfId="1473"/>
    <cellStyle name="Normal 162 2 2" xfId="7491"/>
    <cellStyle name="Normal 162 2 2 2" xfId="7492"/>
    <cellStyle name="Normal 162 2 2 3" xfId="12825"/>
    <cellStyle name="Normal 162 2 3" xfId="7493"/>
    <cellStyle name="Normal 162 2 4" xfId="7494"/>
    <cellStyle name="Normal 162 2 5" xfId="13451"/>
    <cellStyle name="Normal 162 3" xfId="1474"/>
    <cellStyle name="Normal 162 3 2" xfId="2487"/>
    <cellStyle name="Normal 162 3 3" xfId="2728"/>
    <cellStyle name="Normal 162 4" xfId="1475"/>
    <cellStyle name="Normal 162 5" xfId="1472"/>
    <cellStyle name="Normal 162 6" xfId="10604"/>
    <cellStyle name="Normal 163" xfId="517"/>
    <cellStyle name="Normal 163 2" xfId="1477"/>
    <cellStyle name="Normal 163 2 2" xfId="7495"/>
    <cellStyle name="Normal 163 2 2 2" xfId="7496"/>
    <cellStyle name="Normal 163 2 2 3" xfId="13020"/>
    <cellStyle name="Normal 163 2 3" xfId="7497"/>
    <cellStyle name="Normal 163 2 4" xfId="7498"/>
    <cellStyle name="Normal 163 2 5" xfId="13452"/>
    <cellStyle name="Normal 163 3" xfId="1478"/>
    <cellStyle name="Normal 163 3 2" xfId="2486"/>
    <cellStyle name="Normal 163 3 3" xfId="2729"/>
    <cellStyle name="Normal 163 4" xfId="1479"/>
    <cellStyle name="Normal 163 5" xfId="1476"/>
    <cellStyle name="Normal 164" xfId="518"/>
    <cellStyle name="Normal 164 2" xfId="1480"/>
    <cellStyle name="Normal 164 2 2" xfId="7499"/>
    <cellStyle name="Normal 164 3" xfId="1481"/>
    <cellStyle name="Normal 164 4" xfId="1482"/>
    <cellStyle name="Normal 164 4 2" xfId="2485"/>
    <cellStyle name="Normal 164 4 3" xfId="2730"/>
    <cellStyle name="Normal 164 5" xfId="1483"/>
    <cellStyle name="Normal 165" xfId="519"/>
    <cellStyle name="Normal 165 2" xfId="1484"/>
    <cellStyle name="Normal 165 2 2" xfId="7500"/>
    <cellStyle name="Normal 165 3" xfId="1485"/>
    <cellStyle name="Normal 165 4" xfId="1486"/>
    <cellStyle name="Normal 165 4 2" xfId="2484"/>
    <cellStyle name="Normal 165 4 3" xfId="2731"/>
    <cellStyle name="Normal 165 5" xfId="1487"/>
    <cellStyle name="Normal 166" xfId="520"/>
    <cellStyle name="Normal 166 2" xfId="1489"/>
    <cellStyle name="Normal 166 2 2" xfId="7501"/>
    <cellStyle name="Normal 166 2 2 2" xfId="7502"/>
    <cellStyle name="Normal 166 2 2 3" xfId="12425"/>
    <cellStyle name="Normal 166 2 3" xfId="7503"/>
    <cellStyle name="Normal 166 2 4" xfId="7504"/>
    <cellStyle name="Normal 166 2 5" xfId="13453"/>
    <cellStyle name="Normal 166 3" xfId="1490"/>
    <cellStyle name="Normal 166 3 2" xfId="2483"/>
    <cellStyle name="Normal 166 3 3" xfId="2732"/>
    <cellStyle name="Normal 166 4" xfId="1491"/>
    <cellStyle name="Normal 166 5" xfId="1488"/>
    <cellStyle name="Normal 167" xfId="521"/>
    <cellStyle name="Normal 167 2" xfId="1493"/>
    <cellStyle name="Normal 167 2 2" xfId="7505"/>
    <cellStyle name="Normal 167 2 2 2" xfId="7506"/>
    <cellStyle name="Normal 167 2 2 3" xfId="12367"/>
    <cellStyle name="Normal 167 2 3" xfId="7507"/>
    <cellStyle name="Normal 167 2 4" xfId="7508"/>
    <cellStyle name="Normal 167 2 5" xfId="13454"/>
    <cellStyle name="Normal 167 3" xfId="1494"/>
    <cellStyle name="Normal 167 3 2" xfId="2482"/>
    <cellStyle name="Normal 167 3 3" xfId="2733"/>
    <cellStyle name="Normal 167 4" xfId="1495"/>
    <cellStyle name="Normal 167 5" xfId="1492"/>
    <cellStyle name="Normal 168" xfId="522"/>
    <cellStyle name="Normal 168 2" xfId="1496"/>
    <cellStyle name="Normal 168 2 2" xfId="7509"/>
    <cellStyle name="Normal 168 3" xfId="1497"/>
    <cellStyle name="Normal 168 4" xfId="1498"/>
    <cellStyle name="Normal 168 4 2" xfId="2481"/>
    <cellStyle name="Normal 168 4 3" xfId="2734"/>
    <cellStyle name="Normal 168 5" xfId="1499"/>
    <cellStyle name="Normal 169" xfId="523"/>
    <cellStyle name="Normal 169 2" xfId="1501"/>
    <cellStyle name="Normal 169 2 2" xfId="7510"/>
    <cellStyle name="Normal 169 2 2 2" xfId="7511"/>
    <cellStyle name="Normal 169 2 2 3" xfId="12998"/>
    <cellStyle name="Normal 169 2 3" xfId="7512"/>
    <cellStyle name="Normal 169 2 4" xfId="7513"/>
    <cellStyle name="Normal 169 2 5" xfId="13455"/>
    <cellStyle name="Normal 169 3" xfId="1502"/>
    <cellStyle name="Normal 169 3 2" xfId="2480"/>
    <cellStyle name="Normal 169 3 3" xfId="2735"/>
    <cellStyle name="Normal 169 4" xfId="1503"/>
    <cellStyle name="Normal 169 5" xfId="1500"/>
    <cellStyle name="Normal 17" xfId="204"/>
    <cellStyle name="Normal 17 2" xfId="745"/>
    <cellStyle name="Normal 17 2 2" xfId="9665"/>
    <cellStyle name="Normal 17 3" xfId="7514"/>
    <cellStyle name="Normal 17 4" xfId="7515"/>
    <cellStyle name="Normal 17 5" xfId="7516"/>
    <cellStyle name="Normal 17 6" xfId="7517"/>
    <cellStyle name="Normal 17 7" xfId="7518"/>
    <cellStyle name="Normal 17 8" xfId="7519"/>
    <cellStyle name="Normal 170" xfId="524"/>
    <cellStyle name="Normal 170 2" xfId="1504"/>
    <cellStyle name="Normal 170 2 2" xfId="7520"/>
    <cellStyle name="Normal 170 3" xfId="1505"/>
    <cellStyle name="Normal 170 4" xfId="1506"/>
    <cellStyle name="Normal 170 4 2" xfId="2479"/>
    <cellStyle name="Normal 170 4 3" xfId="2736"/>
    <cellStyle name="Normal 170 5" xfId="1507"/>
    <cellStyle name="Normal 171" xfId="525"/>
    <cellStyle name="Normal 171 2" xfId="1509"/>
    <cellStyle name="Normal 171 2 2" xfId="7521"/>
    <cellStyle name="Normal 171 2 2 2" xfId="7522"/>
    <cellStyle name="Normal 171 2 2 3" xfId="12860"/>
    <cellStyle name="Normal 171 2 3" xfId="7523"/>
    <cellStyle name="Normal 171 2 4" xfId="7524"/>
    <cellStyle name="Normal 171 2 5" xfId="13456"/>
    <cellStyle name="Normal 171 3" xfId="1510"/>
    <cellStyle name="Normal 171 3 2" xfId="2478"/>
    <cellStyle name="Normal 171 3 3" xfId="2737"/>
    <cellStyle name="Normal 171 4" xfId="1511"/>
    <cellStyle name="Normal 171 5" xfId="1508"/>
    <cellStyle name="Normal 172" xfId="526"/>
    <cellStyle name="Normal 172 2" xfId="1512"/>
    <cellStyle name="Normal 172 2 2" xfId="7525"/>
    <cellStyle name="Normal 172 3" xfId="1513"/>
    <cellStyle name="Normal 172 4" xfId="1514"/>
    <cellStyle name="Normal 172 4 2" xfId="2477"/>
    <cellStyle name="Normal 172 4 3" xfId="2738"/>
    <cellStyle name="Normal 172 5" xfId="1515"/>
    <cellStyle name="Normal 172 6" xfId="10780"/>
    <cellStyle name="Normal 173" xfId="527"/>
    <cellStyle name="Normal 173 2" xfId="1517"/>
    <cellStyle name="Normal 173 2 2" xfId="7526"/>
    <cellStyle name="Normal 173 2 2 2" xfId="7527"/>
    <cellStyle name="Normal 173 2 2 3" xfId="13036"/>
    <cellStyle name="Normal 173 2 3" xfId="7528"/>
    <cellStyle name="Normal 173 2 4" xfId="7529"/>
    <cellStyle name="Normal 173 2 5" xfId="13457"/>
    <cellStyle name="Normal 173 3" xfId="1518"/>
    <cellStyle name="Normal 173 3 2" xfId="2476"/>
    <cellStyle name="Normal 173 3 3" xfId="2739"/>
    <cellStyle name="Normal 173 4" xfId="1519"/>
    <cellStyle name="Normal 173 5" xfId="1516"/>
    <cellStyle name="Normal 174" xfId="528"/>
    <cellStyle name="Normal 174 2" xfId="1520"/>
    <cellStyle name="Normal 174 2 2" xfId="7530"/>
    <cellStyle name="Normal 174 3" xfId="1521"/>
    <cellStyle name="Normal 174 4" xfId="1522"/>
    <cellStyle name="Normal 174 4 2" xfId="2475"/>
    <cellStyle name="Normal 174 4 3" xfId="2740"/>
    <cellStyle name="Normal 174 5" xfId="1523"/>
    <cellStyle name="Normal 175" xfId="529"/>
    <cellStyle name="Normal 176" xfId="530"/>
    <cellStyle name="Normal 176 2" xfId="1524"/>
    <cellStyle name="Normal 176 2 2" xfId="7531"/>
    <cellStyle name="Normal 176 3" xfId="1525"/>
    <cellStyle name="Normal 176 4" xfId="1526"/>
    <cellStyle name="Normal 176 4 2" xfId="2474"/>
    <cellStyle name="Normal 176 4 3" xfId="2741"/>
    <cellStyle name="Normal 176 5" xfId="1527"/>
    <cellStyle name="Normal 177" xfId="531"/>
    <cellStyle name="Normal 177 2" xfId="1529"/>
    <cellStyle name="Normal 177 2 2" xfId="7532"/>
    <cellStyle name="Normal 177 2 2 2" xfId="7533"/>
    <cellStyle name="Normal 177 2 2 3" xfId="11310"/>
    <cellStyle name="Normal 177 2 3" xfId="7534"/>
    <cellStyle name="Normal 177 2 4" xfId="7535"/>
    <cellStyle name="Normal 177 2 5" xfId="13458"/>
    <cellStyle name="Normal 177 3" xfId="1530"/>
    <cellStyle name="Normal 177 3 2" xfId="2473"/>
    <cellStyle name="Normal 177 3 3" xfId="2742"/>
    <cellStyle name="Normal 177 4" xfId="1531"/>
    <cellStyle name="Normal 177 5" xfId="1528"/>
    <cellStyle name="Normal 178" xfId="532"/>
    <cellStyle name="Normal 178 2" xfId="1533"/>
    <cellStyle name="Normal 178 2 2" xfId="7536"/>
    <cellStyle name="Normal 178 2 2 2" xfId="7537"/>
    <cellStyle name="Normal 178 2 2 3" xfId="13019"/>
    <cellStyle name="Normal 178 2 3" xfId="7538"/>
    <cellStyle name="Normal 178 2 4" xfId="7539"/>
    <cellStyle name="Normal 178 2 5" xfId="13459"/>
    <cellStyle name="Normal 178 3" xfId="1534"/>
    <cellStyle name="Normal 178 3 2" xfId="2472"/>
    <cellStyle name="Normal 178 3 3" xfId="2743"/>
    <cellStyle name="Normal 178 4" xfId="1535"/>
    <cellStyle name="Normal 178 5" xfId="1532"/>
    <cellStyle name="Normal 179" xfId="533"/>
    <cellStyle name="Normal 179 2" xfId="1536"/>
    <cellStyle name="Normal 179 2 2" xfId="7540"/>
    <cellStyle name="Normal 179 3" xfId="1537"/>
    <cellStyle name="Normal 179 4" xfId="1538"/>
    <cellStyle name="Normal 179 4 2" xfId="2471"/>
    <cellStyle name="Normal 179 4 3" xfId="2744"/>
    <cellStyle name="Normal 179 5" xfId="1539"/>
    <cellStyle name="Normal 18" xfId="205"/>
    <cellStyle name="Normal 18 2" xfId="746"/>
    <cellStyle name="Normal 18 2 2" xfId="9666"/>
    <cellStyle name="Normal 18 3" xfId="7541"/>
    <cellStyle name="Normal 18 4" xfId="7542"/>
    <cellStyle name="Normal 18 5" xfId="7543"/>
    <cellStyle name="Normal 18 6" xfId="7544"/>
    <cellStyle name="Normal 18 7" xfId="7545"/>
    <cellStyle name="Normal 18 8" xfId="7546"/>
    <cellStyle name="Normal 180" xfId="534"/>
    <cellStyle name="Normal 180 2" xfId="1541"/>
    <cellStyle name="Normal 180 2 2" xfId="7547"/>
    <cellStyle name="Normal 180 2 2 2" xfId="7548"/>
    <cellStyle name="Normal 180 2 2 3" xfId="12922"/>
    <cellStyle name="Normal 180 2 3" xfId="7549"/>
    <cellStyle name="Normal 180 2 4" xfId="7550"/>
    <cellStyle name="Normal 180 2 5" xfId="13460"/>
    <cellStyle name="Normal 180 3" xfId="1542"/>
    <cellStyle name="Normal 180 3 2" xfId="2470"/>
    <cellStyle name="Normal 180 3 3" xfId="2745"/>
    <cellStyle name="Normal 180 4" xfId="1543"/>
    <cellStyle name="Normal 180 5" xfId="1540"/>
    <cellStyle name="Normal 181" xfId="535"/>
    <cellStyle name="Normal 181 2" xfId="1545"/>
    <cellStyle name="Normal 181 2 2" xfId="7551"/>
    <cellStyle name="Normal 181 2 2 2" xfId="7552"/>
    <cellStyle name="Normal 181 2 2 3" xfId="12368"/>
    <cellStyle name="Normal 181 2 3" xfId="7553"/>
    <cellStyle name="Normal 181 2 4" xfId="7554"/>
    <cellStyle name="Normal 181 2 5" xfId="13461"/>
    <cellStyle name="Normal 181 3" xfId="1546"/>
    <cellStyle name="Normal 181 3 2" xfId="2469"/>
    <cellStyle name="Normal 181 3 3" xfId="2746"/>
    <cellStyle name="Normal 181 4" xfId="1547"/>
    <cellStyle name="Normal 181 5" xfId="1544"/>
    <cellStyle name="Normal 182" xfId="536"/>
    <cellStyle name="Normal 182 2" xfId="1548"/>
    <cellStyle name="Normal 182 2 2" xfId="7555"/>
    <cellStyle name="Normal 182 3" xfId="1549"/>
    <cellStyle name="Normal 182 4" xfId="1550"/>
    <cellStyle name="Normal 182 4 2" xfId="2468"/>
    <cellStyle name="Normal 182 4 3" xfId="2747"/>
    <cellStyle name="Normal 182 5" xfId="1551"/>
    <cellStyle name="Normal 183" xfId="537"/>
    <cellStyle name="Normal 183 2" xfId="1553"/>
    <cellStyle name="Normal 183 2 2" xfId="7556"/>
    <cellStyle name="Normal 183 2 2 2" xfId="7557"/>
    <cellStyle name="Normal 183 2 2 3" xfId="12997"/>
    <cellStyle name="Normal 183 2 3" xfId="7558"/>
    <cellStyle name="Normal 183 2 4" xfId="7559"/>
    <cellStyle name="Normal 183 2 5" xfId="13462"/>
    <cellStyle name="Normal 183 3" xfId="1554"/>
    <cellStyle name="Normal 183 3 2" xfId="2467"/>
    <cellStyle name="Normal 183 3 3" xfId="2748"/>
    <cellStyle name="Normal 183 4" xfId="1555"/>
    <cellStyle name="Normal 183 5" xfId="1552"/>
    <cellStyle name="Normal 184" xfId="538"/>
    <cellStyle name="Normal 184 2" xfId="1556"/>
    <cellStyle name="Normal 184 2 2" xfId="7560"/>
    <cellStyle name="Normal 184 3" xfId="1557"/>
    <cellStyle name="Normal 184 4" xfId="1558"/>
    <cellStyle name="Normal 184 4 2" xfId="2466"/>
    <cellStyle name="Normal 184 4 3" xfId="2749"/>
    <cellStyle name="Normal 184 5" xfId="1559"/>
    <cellStyle name="Normal 185" xfId="539"/>
    <cellStyle name="Normal 185 2" xfId="1561"/>
    <cellStyle name="Normal 185 2 2" xfId="7561"/>
    <cellStyle name="Normal 185 2 2 2" xfId="7562"/>
    <cellStyle name="Normal 185 2 2 3" xfId="11152"/>
    <cellStyle name="Normal 185 2 3" xfId="7563"/>
    <cellStyle name="Normal 185 2 4" xfId="7564"/>
    <cellStyle name="Normal 185 2 5" xfId="13463"/>
    <cellStyle name="Normal 185 3" xfId="1562"/>
    <cellStyle name="Normal 185 3 2" xfId="2465"/>
    <cellStyle name="Normal 185 3 3" xfId="2750"/>
    <cellStyle name="Normal 185 4" xfId="1563"/>
    <cellStyle name="Normal 185 5" xfId="1560"/>
    <cellStyle name="Normal 186" xfId="540"/>
    <cellStyle name="Normal 186 2" xfId="1564"/>
    <cellStyle name="Normal 186 2 2" xfId="7565"/>
    <cellStyle name="Normal 186 3" xfId="1565"/>
    <cellStyle name="Normal 186 4" xfId="1566"/>
    <cellStyle name="Normal 186 4 2" xfId="2464"/>
    <cellStyle name="Normal 186 4 3" xfId="2751"/>
    <cellStyle name="Normal 186 5" xfId="1567"/>
    <cellStyle name="Normal 187" xfId="541"/>
    <cellStyle name="Normal 188" xfId="542"/>
    <cellStyle name="Normal 188 2" xfId="1569"/>
    <cellStyle name="Normal 188 3" xfId="1570"/>
    <cellStyle name="Normal 188 4" xfId="1571"/>
    <cellStyle name="Normal 188 5" xfId="1572"/>
    <cellStyle name="Normal 188 6" xfId="1568"/>
    <cellStyle name="Normal 189" xfId="543"/>
    <cellStyle name="Normal 189 2" xfId="1574"/>
    <cellStyle name="Normal 189 2 2" xfId="7566"/>
    <cellStyle name="Normal 189 2 2 2" xfId="7567"/>
    <cellStyle name="Normal 189 2 2 3" xfId="12849"/>
    <cellStyle name="Normal 189 2 3" xfId="7568"/>
    <cellStyle name="Normal 189 2 4" xfId="7569"/>
    <cellStyle name="Normal 189 2 5" xfId="13464"/>
    <cellStyle name="Normal 189 3" xfId="1575"/>
    <cellStyle name="Normal 189 3 2" xfId="2463"/>
    <cellStyle name="Normal 189 3 3" xfId="2752"/>
    <cellStyle name="Normal 189 4" xfId="1576"/>
    <cellStyle name="Normal 189 5" xfId="1573"/>
    <cellStyle name="Normal 19" xfId="206"/>
    <cellStyle name="Normal 19 2" xfId="747"/>
    <cellStyle name="Normal 19 2 2" xfId="9667"/>
    <cellStyle name="Normal 19 3" xfId="7570"/>
    <cellStyle name="Normal 19 4" xfId="7571"/>
    <cellStyle name="Normal 19 5" xfId="7572"/>
    <cellStyle name="Normal 19 6" xfId="7573"/>
    <cellStyle name="Normal 19 7" xfId="7574"/>
    <cellStyle name="Normal 19 8" xfId="7575"/>
    <cellStyle name="Normal 190" xfId="544"/>
    <cellStyle name="Normal 190 2" xfId="1578"/>
    <cellStyle name="Normal 190 3" xfId="1579"/>
    <cellStyle name="Normal 190 4" xfId="1580"/>
    <cellStyle name="Normal 190 5" xfId="1581"/>
    <cellStyle name="Normal 190 6" xfId="1577"/>
    <cellStyle name="Normal 191" xfId="545"/>
    <cellStyle name="Normal 192" xfId="546"/>
    <cellStyle name="Normal 192 2" xfId="1583"/>
    <cellStyle name="Normal 192 2 2" xfId="7576"/>
    <cellStyle name="Normal 192 2 2 2" xfId="7577"/>
    <cellStyle name="Normal 192 2 2 3" xfId="12430"/>
    <cellStyle name="Normal 192 2 3" xfId="7578"/>
    <cellStyle name="Normal 192 2 4" xfId="7579"/>
    <cellStyle name="Normal 192 2 5" xfId="13465"/>
    <cellStyle name="Normal 192 3" xfId="1584"/>
    <cellStyle name="Normal 192 3 2" xfId="2462"/>
    <cellStyle name="Normal 192 3 3" xfId="2753"/>
    <cellStyle name="Normal 192 4" xfId="1585"/>
    <cellStyle name="Normal 192 5" xfId="1582"/>
    <cellStyle name="Normal 193" xfId="547"/>
    <cellStyle name="Normal 193 2" xfId="1587"/>
    <cellStyle name="Normal 193 3" xfId="1588"/>
    <cellStyle name="Normal 193 4" xfId="1589"/>
    <cellStyle name="Normal 193 5" xfId="1590"/>
    <cellStyle name="Normal 193 6" xfId="1586"/>
    <cellStyle name="Normal 194" xfId="548"/>
    <cellStyle name="Normal 195" xfId="549"/>
    <cellStyle name="Normal 195 2" xfId="1592"/>
    <cellStyle name="Normal 195 2 2" xfId="7580"/>
    <cellStyle name="Normal 195 2 2 2" xfId="7581"/>
    <cellStyle name="Normal 195 2 2 3" xfId="12915"/>
    <cellStyle name="Normal 195 2 3" xfId="7582"/>
    <cellStyle name="Normal 195 2 4" xfId="7583"/>
    <cellStyle name="Normal 195 2 5" xfId="13466"/>
    <cellStyle name="Normal 195 3" xfId="1593"/>
    <cellStyle name="Normal 195 3 2" xfId="2461"/>
    <cellStyle name="Normal 195 3 3" xfId="2754"/>
    <cellStyle name="Normal 195 4" xfId="1594"/>
    <cellStyle name="Normal 195 5" xfId="1591"/>
    <cellStyle name="Normal 196" xfId="550"/>
    <cellStyle name="Normal 196 2" xfId="1596"/>
    <cellStyle name="Normal 196 3" xfId="1597"/>
    <cellStyle name="Normal 196 4" xfId="1598"/>
    <cellStyle name="Normal 196 5" xfId="1595"/>
    <cellStyle name="Normal 197" xfId="551"/>
    <cellStyle name="Normal 198" xfId="646"/>
    <cellStyle name="Normal 198 2" xfId="1599"/>
    <cellStyle name="Normal 198 2 2" xfId="7584"/>
    <cellStyle name="Normal 198 2 3" xfId="13467"/>
    <cellStyle name="Normal 198 3" xfId="7585"/>
    <cellStyle name="Normal 198 3 2" xfId="7586"/>
    <cellStyle name="Normal 198 3 3" xfId="7587"/>
    <cellStyle name="Normal 198 3 4" xfId="7157"/>
    <cellStyle name="Normal 199" xfId="667"/>
    <cellStyle name="Normal 199 2" xfId="7588"/>
    <cellStyle name="Normal 199 2 2" xfId="12577"/>
    <cellStyle name="Normal 199 2 3" xfId="12830"/>
    <cellStyle name="Normal 199 3" xfId="7589"/>
    <cellStyle name="Normal 199 3 2" xfId="7590"/>
    <cellStyle name="Normal 199 3 3" xfId="7591"/>
    <cellStyle name="Normal 2" xfId="22"/>
    <cellStyle name="Normal 2 10" xfId="1600"/>
    <cellStyle name="Normal 2 11" xfId="1601"/>
    <cellStyle name="Normal 2 12" xfId="1602"/>
    <cellStyle name="Normal 2 13" xfId="1603"/>
    <cellStyle name="Normal 2 14" xfId="1604"/>
    <cellStyle name="Normal 2 15" xfId="1605"/>
    <cellStyle name="Normal 2 16" xfId="7592"/>
    <cellStyle name="Normal 2 17" xfId="7593"/>
    <cellStyle name="Normal 2 2" xfId="23"/>
    <cellStyle name="Normal 2 2 10" xfId="640"/>
    <cellStyle name="Normal 2 2 11" xfId="1606"/>
    <cellStyle name="Normal 2 2 12" xfId="7594"/>
    <cellStyle name="Normal 2 2 13" xfId="7595"/>
    <cellStyle name="Normal 2 2 2" xfId="24"/>
    <cellStyle name="Normal 2 2 2 10" xfId="1607"/>
    <cellStyle name="Normal 2 2 2 11" xfId="7596"/>
    <cellStyle name="Normal 2 2 2 12" xfId="7597"/>
    <cellStyle name="Normal 2 2 2 2" xfId="25"/>
    <cellStyle name="Normal 2 2 2 2 10" xfId="7598"/>
    <cellStyle name="Normal 2 2 2 2 11" xfId="7599"/>
    <cellStyle name="Normal 2 2 2 2 2" xfId="636"/>
    <cellStyle name="Normal 2 2 2 2 3" xfId="1608"/>
    <cellStyle name="Normal 2 2 2 2 4" xfId="1609"/>
    <cellStyle name="Normal 2 2 2 2 5" xfId="1610"/>
    <cellStyle name="Normal 2 2 2 2 6" xfId="1611"/>
    <cellStyle name="Normal 2 2 2 2 7" xfId="1612"/>
    <cellStyle name="Normal 2 2 2 2 8" xfId="1613"/>
    <cellStyle name="Normal 2 2 2 2 9" xfId="1614"/>
    <cellStyle name="Normal 2 2 2 3" xfId="844"/>
    <cellStyle name="Normal 2 2 2 3 2" xfId="7600"/>
    <cellStyle name="Normal 2 2 2 4" xfId="1615"/>
    <cellStyle name="Normal 2 2 2 5" xfId="1616"/>
    <cellStyle name="Normal 2 2 2 6" xfId="1617"/>
    <cellStyle name="Normal 2 2 2 7" xfId="1618"/>
    <cellStyle name="Normal 2 2 2 8" xfId="1619"/>
    <cellStyle name="Normal 2 2 2 9" xfId="1620"/>
    <cellStyle name="Normal 2 2 3" xfId="26"/>
    <cellStyle name="Normal 2 2 3 10" xfId="3017"/>
    <cellStyle name="Normal 2 2 3 11" xfId="7601"/>
    <cellStyle name="Normal 2 2 3 12" xfId="7602"/>
    <cellStyle name="Normal 2 2 3 13" xfId="10639"/>
    <cellStyle name="Normal 2 2 3 2" xfId="74"/>
    <cellStyle name="Normal 2 2 3 2 2" xfId="635"/>
    <cellStyle name="Normal 2 2 3 2 2 2" xfId="7603"/>
    <cellStyle name="Normal 2 2 3 2 3" xfId="2940"/>
    <cellStyle name="Normal 2 2 3 2 3 2" xfId="7604"/>
    <cellStyle name="Normal 2 2 3 2 3 2 2" xfId="11190"/>
    <cellStyle name="Normal 2 2 3 2 3 2 3" xfId="11081"/>
    <cellStyle name="Normal 2 2 3 2 3 3" xfId="7605"/>
    <cellStyle name="Normal 2 2 3 2 3 4" xfId="13537"/>
    <cellStyle name="Normal 2 2 3 2 4" xfId="7606"/>
    <cellStyle name="Normal 2 2 3 2 5" xfId="7607"/>
    <cellStyle name="Normal 2 2 3 2 6" xfId="7608"/>
    <cellStyle name="Normal 2 2 3 2 7" xfId="7609"/>
    <cellStyle name="Normal 2 2 3 2 8" xfId="7610"/>
    <cellStyle name="Normal 2 2 3 3" xfId="845"/>
    <cellStyle name="Normal 2 2 3 3 2" xfId="2941"/>
    <cellStyle name="Normal 2 2 3 4" xfId="1621"/>
    <cellStyle name="Normal 2 2 3 4 2" xfId="2942"/>
    <cellStyle name="Normal 2 2 3 5" xfId="1622"/>
    <cellStyle name="Normal 2 2 3 5 2" xfId="2943"/>
    <cellStyle name="Normal 2 2 3 6" xfId="1623"/>
    <cellStyle name="Normal 2 2 3 6 2" xfId="2944"/>
    <cellStyle name="Normal 2 2 3 7" xfId="1624"/>
    <cellStyle name="Normal 2 2 3 7 2" xfId="2945"/>
    <cellStyle name="Normal 2 2 3 8" xfId="1625"/>
    <cellStyle name="Normal 2 2 3 8 2" xfId="7611"/>
    <cellStyle name="Normal 2 2 3 9" xfId="1626"/>
    <cellStyle name="Normal 2 2 3 9 2" xfId="2946"/>
    <cellStyle name="Normal 2 2 3_cálculo da esp das camadas" xfId="2947"/>
    <cellStyle name="Normal 2 2 4" xfId="1627"/>
    <cellStyle name="Normal 2 2 4 2" xfId="7612"/>
    <cellStyle name="Normal 2 2 5" xfId="1628"/>
    <cellStyle name="Normal 2 2 5 2" xfId="7613"/>
    <cellStyle name="Normal 2 2 6" xfId="1629"/>
    <cellStyle name="Normal 2 2 6 2" xfId="7614"/>
    <cellStyle name="Normal 2 2 7" xfId="1630"/>
    <cellStyle name="Normal 2 2 7 2" xfId="7615"/>
    <cellStyle name="Normal 2 2 8" xfId="1631"/>
    <cellStyle name="Normal 2 2 8 2" xfId="7616"/>
    <cellStyle name="Normal 2 2 9" xfId="1632"/>
    <cellStyle name="Normal 2 2 9 2" xfId="7617"/>
    <cellStyle name="Normal 2 2_cálculo da esp das camadas" xfId="2948"/>
    <cellStyle name="Normal 2 3" xfId="27"/>
    <cellStyle name="Normal 2 3 10" xfId="1633"/>
    <cellStyle name="Normal 2 3 11" xfId="7618"/>
    <cellStyle name="Normal 2 3 12" xfId="7619"/>
    <cellStyle name="Normal 2 3 2" xfId="86"/>
    <cellStyle name="Normal 2 3 2 10" xfId="7620"/>
    <cellStyle name="Normal 2 3 2 11" xfId="7621"/>
    <cellStyle name="Normal 2 3 2 2" xfId="713"/>
    <cellStyle name="Normal 2 3 2 3" xfId="1634"/>
    <cellStyle name="Normal 2 3 2 4" xfId="1635"/>
    <cellStyle name="Normal 2 3 2 5" xfId="1636"/>
    <cellStyle name="Normal 2 3 2 6" xfId="1637"/>
    <cellStyle name="Normal 2 3 2 7" xfId="1638"/>
    <cellStyle name="Normal 2 3 2 8" xfId="1639"/>
    <cellStyle name="Normal 2 3 2 9" xfId="1640"/>
    <cellStyle name="Normal 2 3 3" xfId="657"/>
    <cellStyle name="Normal 2 3 4" xfId="1641"/>
    <cellStyle name="Normal 2 3 5" xfId="1642"/>
    <cellStyle name="Normal 2 3 6" xfId="1643"/>
    <cellStyle name="Normal 2 3 7" xfId="1644"/>
    <cellStyle name="Normal 2 3 8" xfId="1645"/>
    <cellStyle name="Normal 2 3 9" xfId="1646"/>
    <cellStyle name="Normal 2 4" xfId="28"/>
    <cellStyle name="Normal 2 4 10" xfId="1647"/>
    <cellStyle name="Normal 2 4 11" xfId="7622"/>
    <cellStyle name="Normal 2 4 12" xfId="7623"/>
    <cellStyle name="Normal 2 4 13" xfId="10605"/>
    <cellStyle name="Normal 2 4 2" xfId="87"/>
    <cellStyle name="Normal 2 4 2 10" xfId="7624"/>
    <cellStyle name="Normal 2 4 2 11" xfId="7625"/>
    <cellStyle name="Normal 2 4 2 2" xfId="714"/>
    <cellStyle name="Normal 2 4 2 3" xfId="1648"/>
    <cellStyle name="Normal 2 4 2 4" xfId="1649"/>
    <cellStyle name="Normal 2 4 2 5" xfId="1650"/>
    <cellStyle name="Normal 2 4 2 6" xfId="1651"/>
    <cellStyle name="Normal 2 4 2 7" xfId="1652"/>
    <cellStyle name="Normal 2 4 2 8" xfId="1653"/>
    <cellStyle name="Normal 2 4 2 9" xfId="1654"/>
    <cellStyle name="Normal 2 4 3" xfId="658"/>
    <cellStyle name="Normal 2 4 3 2" xfId="2949"/>
    <cellStyle name="Normal 2 4 3 3" xfId="7626"/>
    <cellStyle name="Normal 2 4 4" xfId="1655"/>
    <cellStyle name="Normal 2 4 5" xfId="1656"/>
    <cellStyle name="Normal 2 4 6" xfId="1657"/>
    <cellStyle name="Normal 2 4 7" xfId="1658"/>
    <cellStyle name="Normal 2 4 8" xfId="1659"/>
    <cellStyle name="Normal 2 4 9" xfId="1660"/>
    <cellStyle name="Normal 2 5" xfId="29"/>
    <cellStyle name="Normal 2 5 10" xfId="1661"/>
    <cellStyle name="Normal 2 5 10 2" xfId="7627"/>
    <cellStyle name="Normal 2 5 10 3" xfId="13468"/>
    <cellStyle name="Normal 2 5 11" xfId="1662"/>
    <cellStyle name="Normal 2 5 11 2" xfId="7628"/>
    <cellStyle name="Normal 2 5 11 3" xfId="13469"/>
    <cellStyle name="Normal 2 5 12" xfId="7629"/>
    <cellStyle name="Normal 2 5 13" xfId="7630"/>
    <cellStyle name="Normal 2 5 2" xfId="69"/>
    <cellStyle name="Normal 2 5 2 10" xfId="1663"/>
    <cellStyle name="Normal 2 5 2 10 2" xfId="7631"/>
    <cellStyle name="Normal 2 5 2 10 3" xfId="13470"/>
    <cellStyle name="Normal 2 5 2 11" xfId="1664"/>
    <cellStyle name="Normal 2 5 2 11 2" xfId="7632"/>
    <cellStyle name="Normal 2 5 2 11 3" xfId="13471"/>
    <cellStyle name="Normal 2 5 2 12" xfId="7633"/>
    <cellStyle name="Normal 2 5 2 2" xfId="88"/>
    <cellStyle name="Normal 2 5 2 2 10" xfId="7634"/>
    <cellStyle name="Normal 2 5 2 2 11" xfId="7635"/>
    <cellStyle name="Normal 2 5 2 2 2" xfId="715"/>
    <cellStyle name="Normal 2 5 2 2 3" xfId="1665"/>
    <cellStyle name="Normal 2 5 2 2 4" xfId="1666"/>
    <cellStyle name="Normal 2 5 2 2 5" xfId="1667"/>
    <cellStyle name="Normal 2 5 2 2 6" xfId="1668"/>
    <cellStyle name="Normal 2 5 2 2 7" xfId="1669"/>
    <cellStyle name="Normal 2 5 2 2 8" xfId="1670"/>
    <cellStyle name="Normal 2 5 2 2 9" xfId="1671"/>
    <cellStyle name="Normal 2 5 2 3" xfId="702"/>
    <cellStyle name="Normal 2 5 2 3 2" xfId="1672"/>
    <cellStyle name="Normal 2 5 2 4" xfId="997"/>
    <cellStyle name="Normal 2 5 2 5" xfId="1673"/>
    <cellStyle name="Normal 2 5 2 5 2" xfId="7636"/>
    <cellStyle name="Normal 2 5 2 5 3" xfId="13472"/>
    <cellStyle name="Normal 2 5 2 6" xfId="1674"/>
    <cellStyle name="Normal 2 5 2 6 2" xfId="7637"/>
    <cellStyle name="Normal 2 5 2 6 3" xfId="13473"/>
    <cellStyle name="Normal 2 5 2 7" xfId="1675"/>
    <cellStyle name="Normal 2 5 2 7 2" xfId="7638"/>
    <cellStyle name="Normal 2 5 2 7 3" xfId="13474"/>
    <cellStyle name="Normal 2 5 2 8" xfId="1676"/>
    <cellStyle name="Normal 2 5 2 8 2" xfId="7639"/>
    <cellStyle name="Normal 2 5 2 8 3" xfId="13475"/>
    <cellStyle name="Normal 2 5 2 9" xfId="1677"/>
    <cellStyle name="Normal 2 5 2 9 2" xfId="7640"/>
    <cellStyle name="Normal 2 5 2 9 3" xfId="13476"/>
    <cellStyle name="Normal 2 5 3" xfId="89"/>
    <cellStyle name="Normal 2 5 3 10" xfId="1678"/>
    <cellStyle name="Normal 2 5 3 11" xfId="4433"/>
    <cellStyle name="Normal 2 5 3 11 2" xfId="11766"/>
    <cellStyle name="Normal 2 5 3 11 2 2" xfId="15077"/>
    <cellStyle name="Normal 2 5 3 11 2 3" xfId="13721"/>
    <cellStyle name="Normal 2 5 3 12" xfId="7641"/>
    <cellStyle name="Normal 2 5 3 13" xfId="7642"/>
    <cellStyle name="Normal 2 5 3 2" xfId="207"/>
    <cellStyle name="Normal 2 5 3 2 10" xfId="1680"/>
    <cellStyle name="Normal 2 5 3 2 11" xfId="1681"/>
    <cellStyle name="Normal 2 5 3 2 11 2" xfId="7643"/>
    <cellStyle name="Normal 2 5 3 2 11 3" xfId="13477"/>
    <cellStyle name="Normal 2 5 3 2 12" xfId="1682"/>
    <cellStyle name="Normal 2 5 3 2 13" xfId="1679"/>
    <cellStyle name="Normal 2 5 3 2 2" xfId="748"/>
    <cellStyle name="Normal 2 5 3 2 2 2" xfId="1683"/>
    <cellStyle name="Normal 2 5 3 2 3" xfId="1684"/>
    <cellStyle name="Normal 2 5 3 2 3 2" xfId="7644"/>
    <cellStyle name="Normal 2 5 3 2 4" xfId="1685"/>
    <cellStyle name="Normal 2 5 3 2 5" xfId="1686"/>
    <cellStyle name="Normal 2 5 3 2 6" xfId="1687"/>
    <cellStyle name="Normal 2 5 3 2 6 2" xfId="7645"/>
    <cellStyle name="Normal 2 5 3 2 6 3" xfId="13478"/>
    <cellStyle name="Normal 2 5 3 2 7" xfId="1688"/>
    <cellStyle name="Normal 2 5 3 2 8" xfId="1689"/>
    <cellStyle name="Normal 2 5 3 2 9" xfId="1690"/>
    <cellStyle name="Normal 2 5 3 3" xfId="552"/>
    <cellStyle name="Normal 2 5 3 3 2" xfId="813"/>
    <cellStyle name="Normal 2 5 3 3 3" xfId="7646"/>
    <cellStyle name="Normal 2 5 3 3 4" xfId="7647"/>
    <cellStyle name="Normal 2 5 3 3 5" xfId="7648"/>
    <cellStyle name="Normal 2 5 3 3 6" xfId="7649"/>
    <cellStyle name="Normal 2 5 3 3 7" xfId="7650"/>
    <cellStyle name="Normal 2 5 3 3 8" xfId="7651"/>
    <cellStyle name="Normal 2 5 3 4" xfId="716"/>
    <cellStyle name="Normal 2 5 3 4 2" xfId="1691"/>
    <cellStyle name="Normal 2 5 3 4 2 2" xfId="7652"/>
    <cellStyle name="Normal 2 5 3 4 2 3" xfId="13479"/>
    <cellStyle name="Normal 2 5 3 5" xfId="998"/>
    <cellStyle name="Normal 2 5 3 5 2" xfId="1692"/>
    <cellStyle name="Normal 2 5 3 6" xfId="1693"/>
    <cellStyle name="Normal 2 5 3 7" xfId="1694"/>
    <cellStyle name="Normal 2 5 3 8" xfId="1695"/>
    <cellStyle name="Normal 2 5 3 9" xfId="1696"/>
    <cellStyle name="Normal 2 5 4" xfId="688"/>
    <cellStyle name="Normal 2 5 4 2" xfId="1698"/>
    <cellStyle name="Normal 2 5 4 3" xfId="1697"/>
    <cellStyle name="Normal 2 5 5" xfId="1699"/>
    <cellStyle name="Normal 2 5 5 2" xfId="7653"/>
    <cellStyle name="Normal 2 5 5 3" xfId="13480"/>
    <cellStyle name="Normal 2 5 6" xfId="1700"/>
    <cellStyle name="Normal 2 5 6 2" xfId="7654"/>
    <cellStyle name="Normal 2 5 6 3" xfId="13481"/>
    <cellStyle name="Normal 2 5 7" xfId="1701"/>
    <cellStyle name="Normal 2 5 7 2" xfId="7655"/>
    <cellStyle name="Normal 2 5 7 3" xfId="13482"/>
    <cellStyle name="Normal 2 5 8" xfId="1702"/>
    <cellStyle name="Normal 2 5 8 2" xfId="7656"/>
    <cellStyle name="Normal 2 5 8 3" xfId="13483"/>
    <cellStyle name="Normal 2 5 9" xfId="1703"/>
    <cellStyle name="Normal 2 5 9 2" xfId="7657"/>
    <cellStyle name="Normal 2 5 9 3" xfId="13484"/>
    <cellStyle name="Normal 2 6" xfId="63"/>
    <cellStyle name="Normal 2 6 10" xfId="1704"/>
    <cellStyle name="Normal 2 6 11" xfId="1705"/>
    <cellStyle name="Normal 2 6 12" xfId="7658"/>
    <cellStyle name="Normal 2 6 13" xfId="7659"/>
    <cellStyle name="Normal 2 6 2" xfId="64"/>
    <cellStyle name="Normal 2 6 2 10" xfId="7660"/>
    <cellStyle name="Normal 2 6 2 11" xfId="7661"/>
    <cellStyle name="Normal 2 6 2 2" xfId="699"/>
    <cellStyle name="Normal 2 6 2 3" xfId="1706"/>
    <cellStyle name="Normal 2 6 2 4" xfId="1707"/>
    <cellStyle name="Normal 2 6 2 5" xfId="1708"/>
    <cellStyle name="Normal 2 6 2 6" xfId="1709"/>
    <cellStyle name="Normal 2 6 2 7" xfId="1710"/>
    <cellStyle name="Normal 2 6 2 8" xfId="1711"/>
    <cellStyle name="Normal 2 6 2 9" xfId="1712"/>
    <cellStyle name="Normal 2 6 3" xfId="90"/>
    <cellStyle name="Normal 2 6 3 10" xfId="7662"/>
    <cellStyle name="Normal 2 6 3 11" xfId="7663"/>
    <cellStyle name="Normal 2 6 3 2" xfId="717"/>
    <cellStyle name="Normal 2 6 3 3" xfId="1713"/>
    <cellStyle name="Normal 2 6 3 4" xfId="1714"/>
    <cellStyle name="Normal 2 6 3 5" xfId="1715"/>
    <cellStyle name="Normal 2 6 3 6" xfId="1716"/>
    <cellStyle name="Normal 2 6 3 7" xfId="1717"/>
    <cellStyle name="Normal 2 6 3 8" xfId="1718"/>
    <cellStyle name="Normal 2 6 3 9" xfId="1719"/>
    <cellStyle name="Normal 2 6 4" xfId="698"/>
    <cellStyle name="Normal 2 6 5" xfId="1720"/>
    <cellStyle name="Normal 2 6 6" xfId="1721"/>
    <cellStyle name="Normal 2 6 7" xfId="1722"/>
    <cellStyle name="Normal 2 6 8" xfId="1723"/>
    <cellStyle name="Normal 2 6 9" xfId="1724"/>
    <cellStyle name="Normal 2 7" xfId="437"/>
    <cellStyle name="Normal 2 7 10" xfId="7664"/>
    <cellStyle name="Normal 2 7 11" xfId="7665"/>
    <cellStyle name="Normal 2 7 2" xfId="793"/>
    <cellStyle name="Normal 2 7 3" xfId="1725"/>
    <cellStyle name="Normal 2 7 4" xfId="1726"/>
    <cellStyle name="Normal 2 7 5" xfId="1727"/>
    <cellStyle name="Normal 2 7 6" xfId="1728"/>
    <cellStyle name="Normal 2 7 7" xfId="1729"/>
    <cellStyle name="Normal 2 7 8" xfId="1730"/>
    <cellStyle name="Normal 2 7 9" xfId="1731"/>
    <cellStyle name="Normal 2 8" xfId="656"/>
    <cellStyle name="Normal 2 9" xfId="1732"/>
    <cellStyle name="Normal 2 9 2" xfId="11542"/>
    <cellStyle name="Normal 20" xfId="208"/>
    <cellStyle name="Normal 20 2" xfId="749"/>
    <cellStyle name="Normal 20 2 2" xfId="9668"/>
    <cellStyle name="Normal 20 3" xfId="7666"/>
    <cellStyle name="Normal 20 4" xfId="7667"/>
    <cellStyle name="Normal 20 5" xfId="7668"/>
    <cellStyle name="Normal 20 6" xfId="7669"/>
    <cellStyle name="Normal 20 7" xfId="7670"/>
    <cellStyle name="Normal 20 8" xfId="7671"/>
    <cellStyle name="Normal 200" xfId="677"/>
    <cellStyle name="Normal 200 2" xfId="7672"/>
    <cellStyle name="Normal 200 2 2" xfId="7673"/>
    <cellStyle name="Normal 200 2 3" xfId="7674"/>
    <cellStyle name="Normal 200 2 4" xfId="11342"/>
    <cellStyle name="Normal 200 2 5" xfId="12619"/>
    <cellStyle name="Normal 200 3" xfId="7675"/>
    <cellStyle name="Normal 201" xfId="678"/>
    <cellStyle name="Normal 201 2" xfId="1733"/>
    <cellStyle name="Normal 201 2 2" xfId="2847"/>
    <cellStyle name="Normal 201 2 3" xfId="2755"/>
    <cellStyle name="Normal 201 2 4" xfId="2625"/>
    <cellStyle name="Normal 201 2 5" xfId="2558"/>
    <cellStyle name="Normal 201 3" xfId="11697"/>
    <cellStyle name="Normal 202" xfId="676"/>
    <cellStyle name="Normal 202 2" xfId="1734"/>
    <cellStyle name="Normal 203" xfId="679"/>
    <cellStyle name="Normal 203 2" xfId="1735"/>
    <cellStyle name="Normal 203 2 2" xfId="2848"/>
    <cellStyle name="Normal 203 2 3" xfId="2756"/>
    <cellStyle name="Normal 203 2 4" xfId="2626"/>
    <cellStyle name="Normal 203 2 5" xfId="2559"/>
    <cellStyle name="Normal 203 3" xfId="11686"/>
    <cellStyle name="Normal 204" xfId="675"/>
    <cellStyle name="Normal 204 2" xfId="1736"/>
    <cellStyle name="Normal 205" xfId="680"/>
    <cellStyle name="Normal 205 2" xfId="1737"/>
    <cellStyle name="Normal 206" xfId="681"/>
    <cellStyle name="Normal 206 2" xfId="1738"/>
    <cellStyle name="Normal 207" xfId="682"/>
    <cellStyle name="Normal 207 2" xfId="1739"/>
    <cellStyle name="Normal 208" xfId="647"/>
    <cellStyle name="Normal 208 2" xfId="1740"/>
    <cellStyle name="Normal 209" xfId="683"/>
    <cellStyle name="Normal 209 2" xfId="1741"/>
    <cellStyle name="Normal 21" xfId="209"/>
    <cellStyle name="Normal 21 2" xfId="750"/>
    <cellStyle name="Normal 21 2 2" xfId="9669"/>
    <cellStyle name="Normal 21 3" xfId="7676"/>
    <cellStyle name="Normal 21 4" xfId="7677"/>
    <cellStyle name="Normal 21 5" xfId="7678"/>
    <cellStyle name="Normal 21 6" xfId="7679"/>
    <cellStyle name="Normal 21 7" xfId="7680"/>
    <cellStyle name="Normal 21 8" xfId="7681"/>
    <cellStyle name="Normal 210" xfId="840"/>
    <cellStyle name="Normal 210 2" xfId="943"/>
    <cellStyle name="Normal 210 2 2" xfId="1742"/>
    <cellStyle name="Normal 211" xfId="944"/>
    <cellStyle name="Normal 211 2" xfId="945"/>
    <cellStyle name="Normal 211 3" xfId="999"/>
    <cellStyle name="Normal 211 4" xfId="1743"/>
    <cellStyle name="Normal 211 4 2" xfId="2849"/>
    <cellStyle name="Normal 211 4 3" xfId="2757"/>
    <cellStyle name="Normal 211 4 4" xfId="2627"/>
    <cellStyle name="Normal 211 4 5" xfId="2560"/>
    <cellStyle name="Normal 211 5" xfId="11753"/>
    <cellStyle name="Normal 211 5 2" xfId="11247"/>
    <cellStyle name="Normal 212" xfId="946"/>
    <cellStyle name="Normal 212 2" xfId="947"/>
    <cellStyle name="Normal 212 3" xfId="1000"/>
    <cellStyle name="Normal 212 4" xfId="13114"/>
    <cellStyle name="Normal 212 4 2" xfId="12467"/>
    <cellStyle name="Normal 213" xfId="948"/>
    <cellStyle name="Normal 213 2" xfId="949"/>
    <cellStyle name="Normal 213 3" xfId="1744"/>
    <cellStyle name="Normal 213 4" xfId="13322"/>
    <cellStyle name="Normal 213 4 2" xfId="10927"/>
    <cellStyle name="Normal 214" xfId="950"/>
    <cellStyle name="Normal 214 2" xfId="951"/>
    <cellStyle name="Normal 214 3" xfId="1001"/>
    <cellStyle name="Normal 214 4" xfId="1745"/>
    <cellStyle name="Normal 214 4 2" xfId="2850"/>
    <cellStyle name="Normal 214 4 3" xfId="2758"/>
    <cellStyle name="Normal 214 4 4" xfId="2628"/>
    <cellStyle name="Normal 214 4 5" xfId="2561"/>
    <cellStyle name="Normal 214 5" xfId="12394"/>
    <cellStyle name="Normal 214 5 2" xfId="11308"/>
    <cellStyle name="Normal 215" xfId="952"/>
    <cellStyle name="Normal 215 2" xfId="953"/>
    <cellStyle name="Normal 215 3" xfId="1746"/>
    <cellStyle name="Normal 215 4" xfId="13260"/>
    <cellStyle name="Normal 215 4 2" xfId="12404"/>
    <cellStyle name="Normal 216" xfId="954"/>
    <cellStyle name="Normal 216 2" xfId="955"/>
    <cellStyle name="Normal 216 3" xfId="1002"/>
    <cellStyle name="Normal 216 4" xfId="11563"/>
    <cellStyle name="Normal 216 4 2" xfId="12294"/>
    <cellStyle name="Normal 217" xfId="956"/>
    <cellStyle name="Normal 217 2" xfId="957"/>
    <cellStyle name="Normal 217 3" xfId="1747"/>
    <cellStyle name="Normal 217 3 2" xfId="2851"/>
    <cellStyle name="Normal 217 3 3" xfId="2759"/>
    <cellStyle name="Normal 217 3 4" xfId="2629"/>
    <cellStyle name="Normal 217 3 5" xfId="2562"/>
    <cellStyle name="Normal 217 3 6" xfId="13485"/>
    <cellStyle name="Normal 217 3 7" xfId="13386"/>
    <cellStyle name="Normal 217 4" xfId="7682"/>
    <cellStyle name="Normal 217 4 2" xfId="12466"/>
    <cellStyle name="Normal 217 4 2 2" xfId="12587"/>
    <cellStyle name="Normal 218" xfId="958"/>
    <cellStyle name="Normal 218 2" xfId="959"/>
    <cellStyle name="Normal 218 3" xfId="1003"/>
    <cellStyle name="Normal 218 4" xfId="11108"/>
    <cellStyle name="Normal 218 4 2" xfId="12808"/>
    <cellStyle name="Normal 219" xfId="960"/>
    <cellStyle name="Normal 219 2" xfId="961"/>
    <cellStyle name="Normal 219 3" xfId="1748"/>
    <cellStyle name="Normal 219 4" xfId="13299"/>
    <cellStyle name="Normal 219 4 2" xfId="11515"/>
    <cellStyle name="Normal 22" xfId="210"/>
    <cellStyle name="Normal 22 2" xfId="751"/>
    <cellStyle name="Normal 22 2 2" xfId="9670"/>
    <cellStyle name="Normal 22 3" xfId="7683"/>
    <cellStyle name="Normal 22 4" xfId="7684"/>
    <cellStyle name="Normal 22 5" xfId="7685"/>
    <cellStyle name="Normal 22 6" xfId="7686"/>
    <cellStyle name="Normal 22 7" xfId="7687"/>
    <cellStyle name="Normal 22 8" xfId="7688"/>
    <cellStyle name="Normal 220" xfId="962"/>
    <cellStyle name="Normal 220 2" xfId="963"/>
    <cellStyle name="Normal 220 3" xfId="1004"/>
    <cellStyle name="Normal 220 4" xfId="1749"/>
    <cellStyle name="Normal 220 4 2" xfId="2852"/>
    <cellStyle name="Normal 220 4 3" xfId="2760"/>
    <cellStyle name="Normal 220 4 4" xfId="2630"/>
    <cellStyle name="Normal 220 4 5" xfId="2563"/>
    <cellStyle name="Normal 220 5" xfId="11638"/>
    <cellStyle name="Normal 220 5 2" xfId="11113"/>
    <cellStyle name="Normal 221" xfId="964"/>
    <cellStyle name="Normal 221 2" xfId="965"/>
    <cellStyle name="Normal 221 3" xfId="1005"/>
    <cellStyle name="Normal 221 4" xfId="13236"/>
    <cellStyle name="Normal 221 4 2" xfId="13181"/>
    <cellStyle name="Normal 222" xfId="966"/>
    <cellStyle name="Normal 222 2" xfId="967"/>
    <cellStyle name="Normal 222 3" xfId="1750"/>
    <cellStyle name="Normal 222 4" xfId="11775"/>
    <cellStyle name="Normal 222 4 2" xfId="12597"/>
    <cellStyle name="Normal 223" xfId="968"/>
    <cellStyle name="Normal 223 2" xfId="969"/>
    <cellStyle name="Normal 223 3" xfId="1751"/>
    <cellStyle name="Normal 223 3 2" xfId="2853"/>
    <cellStyle name="Normal 223 3 3" xfId="2761"/>
    <cellStyle name="Normal 223 3 4" xfId="2631"/>
    <cellStyle name="Normal 223 3 5" xfId="2564"/>
    <cellStyle name="Normal 223 3 6" xfId="13486"/>
    <cellStyle name="Normal 223 3 7" xfId="13387"/>
    <cellStyle name="Normal 223 4" xfId="7689"/>
    <cellStyle name="Normal 223 4 2" xfId="11840"/>
    <cellStyle name="Normal 223 4 2 2" xfId="12053"/>
    <cellStyle name="Normal 224" xfId="970"/>
    <cellStyle name="Normal 224 2" xfId="971"/>
    <cellStyle name="Normal 224 3" xfId="1752"/>
    <cellStyle name="Normal 224 4" xfId="12403"/>
    <cellStyle name="Normal 224 4 2" xfId="11486"/>
    <cellStyle name="Normal 225" xfId="972"/>
    <cellStyle name="Normal 225 2" xfId="973"/>
    <cellStyle name="Normal 225 3" xfId="1753"/>
    <cellStyle name="Normal 225 4" xfId="13089"/>
    <cellStyle name="Normal 225 4 2" xfId="12878"/>
    <cellStyle name="Normal 226" xfId="974"/>
    <cellStyle name="Normal 226 2" xfId="975"/>
    <cellStyle name="Normal 226 3" xfId="1006"/>
    <cellStyle name="Normal 226 4" xfId="11307"/>
    <cellStyle name="Normal 226 4 2" xfId="13339"/>
    <cellStyle name="Normal 227" xfId="976"/>
    <cellStyle name="Normal 227 2" xfId="977"/>
    <cellStyle name="Normal 227 3" xfId="1754"/>
    <cellStyle name="Normal 227 4" xfId="13116"/>
    <cellStyle name="Normal 227 4 2" xfId="13275"/>
    <cellStyle name="Normal 228" xfId="978"/>
    <cellStyle name="Normal 228 2" xfId="979"/>
    <cellStyle name="Normal 228 3" xfId="1007"/>
    <cellStyle name="Normal 228 4" xfId="1755"/>
    <cellStyle name="Normal 228 4 2" xfId="2854"/>
    <cellStyle name="Normal 228 4 3" xfId="2762"/>
    <cellStyle name="Normal 228 4 4" xfId="2632"/>
    <cellStyle name="Normal 228 4 5" xfId="2565"/>
    <cellStyle name="Normal 228 5" xfId="11899"/>
    <cellStyle name="Normal 228 5 2" xfId="12989"/>
    <cellStyle name="Normal 229" xfId="980"/>
    <cellStyle name="Normal 229 2" xfId="981"/>
    <cellStyle name="Normal 229 3" xfId="1756"/>
    <cellStyle name="Normal 229 4" xfId="11564"/>
    <cellStyle name="Normal 229 4 2" xfId="12660"/>
    <cellStyle name="Normal 23" xfId="211"/>
    <cellStyle name="Normal 23 2" xfId="752"/>
    <cellStyle name="Normal 23 2 2" xfId="9671"/>
    <cellStyle name="Normal 23 3" xfId="7690"/>
    <cellStyle name="Normal 23 4" xfId="7691"/>
    <cellStyle name="Normal 23 5" xfId="7692"/>
    <cellStyle name="Normal 23 6" xfId="7693"/>
    <cellStyle name="Normal 23 7" xfId="7694"/>
    <cellStyle name="Normal 23 8" xfId="7695"/>
    <cellStyle name="Normal 230" xfId="846"/>
    <cellStyle name="Normal 230 2" xfId="982"/>
    <cellStyle name="Normal 230 2 2" xfId="1757"/>
    <cellStyle name="Normal 230 3" xfId="1008"/>
    <cellStyle name="Normal 230 4" xfId="11005"/>
    <cellStyle name="Normal 230 4 2" xfId="11375"/>
    <cellStyle name="Normal 231" xfId="983"/>
    <cellStyle name="Normal 231 2" xfId="984"/>
    <cellStyle name="Normal 231 3" xfId="1758"/>
    <cellStyle name="Normal 231 4" xfId="12376"/>
    <cellStyle name="Normal 231 4 2" xfId="12174"/>
    <cellStyle name="Normal 232" xfId="985"/>
    <cellStyle name="Normal 232 2" xfId="986"/>
    <cellStyle name="Normal 232 3" xfId="1759"/>
    <cellStyle name="Normal 232 4" xfId="11726"/>
    <cellStyle name="Normal 232 4 2" xfId="12392"/>
    <cellStyle name="Normal 233" xfId="1009"/>
    <cellStyle name="Normal 233 2" xfId="1010"/>
    <cellStyle name="Normal 233 3" xfId="1760"/>
    <cellStyle name="Normal 233 3 2" xfId="2855"/>
    <cellStyle name="Normal 233 3 3" xfId="2763"/>
    <cellStyle name="Normal 233 3 4" xfId="2633"/>
    <cellStyle name="Normal 233 3 5" xfId="2566"/>
    <cellStyle name="Normal 233 3 6" xfId="13487"/>
    <cellStyle name="Normal 233 3 7" xfId="13388"/>
    <cellStyle name="Normal 233 4" xfId="7696"/>
    <cellStyle name="Normal 233 4 2" xfId="12982"/>
    <cellStyle name="Normal 233 4 2 2" xfId="12127"/>
    <cellStyle name="Normal 234" xfId="1011"/>
    <cellStyle name="Normal 234 2" xfId="1012"/>
    <cellStyle name="Normal 234 3" xfId="1761"/>
    <cellStyle name="Normal 234 4" xfId="11565"/>
    <cellStyle name="Normal 234 4 2" xfId="12697"/>
    <cellStyle name="Normal 235" xfId="1013"/>
    <cellStyle name="Normal 235 2" xfId="1014"/>
    <cellStyle name="Normal 235 3" xfId="1090"/>
    <cellStyle name="Normal 235 3 2" xfId="2826"/>
    <cellStyle name="Normal 235 3 3" xfId="2671"/>
    <cellStyle name="Normal 235 3 4" xfId="2604"/>
    <cellStyle name="Normal 235 3 5" xfId="2537"/>
    <cellStyle name="Normal 235 3 6" xfId="13419"/>
    <cellStyle name="Normal 235 3 7" xfId="13389"/>
    <cellStyle name="Normal 235 4" xfId="7697"/>
    <cellStyle name="Normal 235 4 2" xfId="11006"/>
    <cellStyle name="Normal 235 4 2 2" xfId="11110"/>
    <cellStyle name="Normal 236" xfId="1015"/>
    <cellStyle name="Normal 236 2" xfId="1016"/>
    <cellStyle name="Normal 236 3" xfId="2448"/>
    <cellStyle name="Normal 236 3 2" xfId="2892"/>
    <cellStyle name="Normal 236 3 3" xfId="2825"/>
    <cellStyle name="Normal 236 3 4" xfId="2670"/>
    <cellStyle name="Normal 236 3 5" xfId="2603"/>
    <cellStyle name="Normal 236 4" xfId="11537"/>
    <cellStyle name="Normal 236 4 2" xfId="11476"/>
    <cellStyle name="Normal 237" xfId="1017"/>
    <cellStyle name="Normal 237 2" xfId="2523"/>
    <cellStyle name="Normal 237 3" xfId="11974"/>
    <cellStyle name="Normal 237 3 2" xfId="11376"/>
    <cellStyle name="Normal 238" xfId="1018"/>
    <cellStyle name="Normal 238 2" xfId="1019"/>
    <cellStyle name="Normal 238 3" xfId="7698"/>
    <cellStyle name="Normal 238 3 2" xfId="13155"/>
    <cellStyle name="Normal 238 3 2 2" xfId="13318"/>
    <cellStyle name="Normal 239" xfId="1020"/>
    <cellStyle name="Normal 239 2" xfId="2531"/>
    <cellStyle name="Normal 239 3" xfId="11007"/>
    <cellStyle name="Normal 239 3 2" xfId="13256"/>
    <cellStyle name="Normal 24" xfId="212"/>
    <cellStyle name="Normal 24 2" xfId="753"/>
    <cellStyle name="Normal 24 2 2" xfId="9672"/>
    <cellStyle name="Normal 24 3" xfId="7699"/>
    <cellStyle name="Normal 24 4" xfId="7700"/>
    <cellStyle name="Normal 24 5" xfId="7701"/>
    <cellStyle name="Normal 24 6" xfId="7702"/>
    <cellStyle name="Normal 24 7" xfId="7703"/>
    <cellStyle name="Normal 24 8" xfId="7704"/>
    <cellStyle name="Normal 240" xfId="1021"/>
    <cellStyle name="Normal 240 2" xfId="1022"/>
    <cellStyle name="Normal 240 3" xfId="7705"/>
    <cellStyle name="Normal 240 3 2" xfId="13117"/>
    <cellStyle name="Normal 240 3 2 2" xfId="12720"/>
    <cellStyle name="Normal 241" xfId="1023"/>
    <cellStyle name="Normal 241 2" xfId="2532"/>
    <cellStyle name="Normal 241 3" xfId="11501"/>
    <cellStyle name="Normal 241 3 2" xfId="12144"/>
    <cellStyle name="Normal 242" xfId="1024"/>
    <cellStyle name="Normal 242 2" xfId="1025"/>
    <cellStyle name="Normal 242 3" xfId="7706"/>
    <cellStyle name="Normal 242 3 2" xfId="11454"/>
    <cellStyle name="Normal 242 3 2 2" xfId="11286"/>
    <cellStyle name="Normal 243" xfId="1026"/>
    <cellStyle name="Normal 243 2" xfId="2533"/>
    <cellStyle name="Normal 243 3" xfId="12990"/>
    <cellStyle name="Normal 243 3 2" xfId="12202"/>
    <cellStyle name="Normal 244" xfId="1027"/>
    <cellStyle name="Normal 244 2" xfId="1028"/>
    <cellStyle name="Normal 244 3" xfId="7707"/>
    <cellStyle name="Normal 244 3 2" xfId="13340"/>
    <cellStyle name="Normal 244 3 2 2" xfId="12673"/>
    <cellStyle name="Normal 245" xfId="1029"/>
    <cellStyle name="Normal 245 2" xfId="2534"/>
    <cellStyle name="Normal 245 3" xfId="13276"/>
    <cellStyle name="Normal 245 3 2" xfId="11480"/>
    <cellStyle name="Normal 246" xfId="1030"/>
    <cellStyle name="Normal 246 2" xfId="1031"/>
    <cellStyle name="Normal 246 3" xfId="7708"/>
    <cellStyle name="Normal 246 3 2" xfId="11011"/>
    <cellStyle name="Normal 246 3 2 2" xfId="11377"/>
    <cellStyle name="Normal 247" xfId="1032"/>
    <cellStyle name="Normal 247 2" xfId="11008"/>
    <cellStyle name="Normal 247 2 2" xfId="12040"/>
    <cellStyle name="Normal 248" xfId="1033"/>
    <cellStyle name="Normal 248 2" xfId="1034"/>
    <cellStyle name="Normal 248 3" xfId="7709"/>
    <cellStyle name="Normal 248 3 2" xfId="12391"/>
    <cellStyle name="Normal 248 3 2 2" xfId="13295"/>
    <cellStyle name="Normal 249" xfId="1035"/>
    <cellStyle name="Normal 249 2" xfId="11010"/>
    <cellStyle name="Normal 249 2 2" xfId="13232"/>
    <cellStyle name="Normal 25" xfId="213"/>
    <cellStyle name="Normal 25 2" xfId="754"/>
    <cellStyle name="Normal 25 2 2" xfId="9673"/>
    <cellStyle name="Normal 25 3" xfId="7710"/>
    <cellStyle name="Normal 25 4" xfId="7711"/>
    <cellStyle name="Normal 25 5" xfId="7712"/>
    <cellStyle name="Normal 25 6" xfId="7713"/>
    <cellStyle name="Normal 25 7" xfId="7714"/>
    <cellStyle name="Normal 25 8" xfId="7715"/>
    <cellStyle name="Normal 250" xfId="1036"/>
    <cellStyle name="Normal 250 2" xfId="1037"/>
    <cellStyle name="Normal 250 3" xfId="11009"/>
    <cellStyle name="Normal 250 3 2" xfId="11920"/>
    <cellStyle name="Normal 251" xfId="1038"/>
    <cellStyle name="Normal 251 2" xfId="1039"/>
    <cellStyle name="Normal 251 3" xfId="7716"/>
    <cellStyle name="Normal 251 3 2" xfId="12354"/>
    <cellStyle name="Normal 251 3 2 2" xfId="12908"/>
    <cellStyle name="Normal 252" xfId="1040"/>
    <cellStyle name="Normal 252 2" xfId="1041"/>
    <cellStyle name="Normal 252 3" xfId="7717"/>
    <cellStyle name="Normal 252 3 2" xfId="11291"/>
    <cellStyle name="Normal 252 3 2 2" xfId="11248"/>
    <cellStyle name="Normal 253" xfId="1042"/>
    <cellStyle name="Normal 253 2" xfId="1043"/>
    <cellStyle name="Normal 253 3" xfId="7718"/>
    <cellStyle name="Normal 253 3 2" xfId="11635"/>
    <cellStyle name="Normal 253 3 2 2" xfId="12583"/>
    <cellStyle name="Normal 254" xfId="1044"/>
    <cellStyle name="Normal 254 2" xfId="1045"/>
    <cellStyle name="Normal 254 3" xfId="12862"/>
    <cellStyle name="Normal 254 3 2" xfId="12405"/>
    <cellStyle name="Normal 255" xfId="1046"/>
    <cellStyle name="Normal 255 2" xfId="1047"/>
    <cellStyle name="Normal 255 3" xfId="7719"/>
    <cellStyle name="Normal 255 3 2" xfId="13319"/>
    <cellStyle name="Normal 255 3 2 2" xfId="11703"/>
    <cellStyle name="Normal 256" xfId="1048"/>
    <cellStyle name="Normal 256 2" xfId="7720"/>
    <cellStyle name="Normal 256 2 2" xfId="13257"/>
    <cellStyle name="Normal 256 2 2 2" xfId="11154"/>
    <cellStyle name="Normal 257" xfId="1049"/>
    <cellStyle name="Normal 257 2" xfId="1050"/>
    <cellStyle name="Normal 257 3" xfId="7721"/>
    <cellStyle name="Normal 257 3 2" xfId="13118"/>
    <cellStyle name="Normal 257 3 2 2" xfId="11130"/>
    <cellStyle name="Normal 258" xfId="1051"/>
    <cellStyle name="Normal 258 2" xfId="1052"/>
    <cellStyle name="Normal 258 3" xfId="7722"/>
    <cellStyle name="Normal 258 3 2" xfId="11012"/>
    <cellStyle name="Normal 258 3 2 2" xfId="11309"/>
    <cellStyle name="Normal 259" xfId="1053"/>
    <cellStyle name="Normal 259 2" xfId="11120"/>
    <cellStyle name="Normal 259 2 2" xfId="12030"/>
    <cellStyle name="Normal 26" xfId="214"/>
    <cellStyle name="Normal 26 2" xfId="755"/>
    <cellStyle name="Normal 26 2 2" xfId="9674"/>
    <cellStyle name="Normal 26 3" xfId="7723"/>
    <cellStyle name="Normal 26 4" xfId="7724"/>
    <cellStyle name="Normal 26 5" xfId="7725"/>
    <cellStyle name="Normal 26 6" xfId="7726"/>
    <cellStyle name="Normal 26 7" xfId="7727"/>
    <cellStyle name="Normal 26 8" xfId="7728"/>
    <cellStyle name="Normal 260" xfId="1054"/>
    <cellStyle name="Normal 260 2" xfId="1055"/>
    <cellStyle name="Normal 260 3" xfId="7729"/>
    <cellStyle name="Normal 260 3 2" xfId="11566"/>
    <cellStyle name="Normal 260 3 2 2" xfId="11953"/>
    <cellStyle name="Normal 261" xfId="1056"/>
    <cellStyle name="Normal 261 2" xfId="7730"/>
    <cellStyle name="Normal 261 2 2" xfId="11013"/>
    <cellStyle name="Normal 261 2 2 2" xfId="11498"/>
    <cellStyle name="Normal 262" xfId="1057"/>
    <cellStyle name="Normal 262 2" xfId="1058"/>
    <cellStyle name="Normal 262 3" xfId="7731"/>
    <cellStyle name="Normal 262 3 2" xfId="11267"/>
    <cellStyle name="Normal 262 3 2 2" xfId="12904"/>
    <cellStyle name="Normal 263" xfId="1059"/>
    <cellStyle name="Normal 263 2" xfId="7732"/>
    <cellStyle name="Normal 263 2 2" xfId="12416"/>
    <cellStyle name="Normal 263 2 2 2" xfId="10938"/>
    <cellStyle name="Normal 264" xfId="1060"/>
    <cellStyle name="Normal 264 2" xfId="7733"/>
    <cellStyle name="Normal 264 2 2" xfId="11836"/>
    <cellStyle name="Normal 264 2 2 2" xfId="11841"/>
    <cellStyle name="Normal 265" xfId="1061"/>
    <cellStyle name="Normal 265 2" xfId="12881"/>
    <cellStyle name="Normal 265 2 2" xfId="10926"/>
    <cellStyle name="Normal 266" xfId="1062"/>
    <cellStyle name="Normal 266 2" xfId="11244"/>
    <cellStyle name="Normal 266 2 2" xfId="12870"/>
    <cellStyle name="Normal 267" xfId="1063"/>
    <cellStyle name="Normal 267 2" xfId="7734"/>
    <cellStyle name="Normal 267 2 2" xfId="11139"/>
    <cellStyle name="Normal 267 2 2 2" xfId="13274"/>
    <cellStyle name="Normal 268" xfId="1064"/>
    <cellStyle name="Normal 268 2" xfId="11014"/>
    <cellStyle name="Normal 268 2 2" xfId="13338"/>
    <cellStyle name="Normal 269" xfId="1065"/>
    <cellStyle name="Normal 269 2" xfId="11265"/>
    <cellStyle name="Normal 269 2 2" xfId="12377"/>
    <cellStyle name="Normal 27" xfId="215"/>
    <cellStyle name="Normal 27 2" xfId="756"/>
    <cellStyle name="Normal 27 2 2" xfId="9675"/>
    <cellStyle name="Normal 27 3" xfId="7735"/>
    <cellStyle name="Normal 27 4" xfId="7736"/>
    <cellStyle name="Normal 27 5" xfId="7737"/>
    <cellStyle name="Normal 27 6" xfId="7738"/>
    <cellStyle name="Normal 27 7" xfId="7739"/>
    <cellStyle name="Normal 27 8" xfId="7740"/>
    <cellStyle name="Normal 270" xfId="1066"/>
    <cellStyle name="Normal 270 2" xfId="7741"/>
    <cellStyle name="Normal 270 2 2" xfId="11567"/>
    <cellStyle name="Normal 270 2 2 2" xfId="10939"/>
    <cellStyle name="Normal 271" xfId="1067"/>
    <cellStyle name="Normal 271 2" xfId="11004"/>
    <cellStyle name="Normal 271 2 2" xfId="12788"/>
    <cellStyle name="Normal 272" xfId="1068"/>
    <cellStyle name="Normal 272 2" xfId="7742"/>
    <cellStyle name="Normal 272 2 2" xfId="13119"/>
    <cellStyle name="Normal 272 2 2 2" xfId="11576"/>
    <cellStyle name="Normal 273" xfId="1069"/>
    <cellStyle name="Normal 273 2" xfId="11984"/>
    <cellStyle name="Normal 273 2 2" xfId="12468"/>
    <cellStyle name="Normal 274" xfId="1070"/>
    <cellStyle name="Normal 274 2" xfId="11306"/>
    <cellStyle name="Normal 274 2 2" xfId="11032"/>
    <cellStyle name="Normal 275" xfId="1071"/>
    <cellStyle name="Normal 275 2" xfId="7743"/>
    <cellStyle name="Normal 275 2 2" xfId="11568"/>
    <cellStyle name="Normal 275 2 2 2" xfId="10940"/>
    <cellStyle name="Normal 276" xfId="1072"/>
    <cellStyle name="Normal 276 2" xfId="12375"/>
    <cellStyle name="Normal 276 2 2" xfId="11065"/>
    <cellStyle name="Normal 277" xfId="994"/>
    <cellStyle name="Normal 277 2" xfId="11015"/>
    <cellStyle name="Normal 277 2 2" xfId="11251"/>
    <cellStyle name="Normal 278" xfId="1089"/>
    <cellStyle name="Normal 278 2" xfId="11270"/>
    <cellStyle name="Normal 278 2 2" xfId="11526"/>
    <cellStyle name="Normal 279" xfId="3019"/>
    <cellStyle name="Normal 279 2" xfId="7744"/>
    <cellStyle name="Normal 279 2 2" xfId="12983"/>
    <cellStyle name="Normal 279 2 2 2" xfId="12905"/>
    <cellStyle name="Normal 279 3" xfId="13552"/>
    <cellStyle name="Normal 28" xfId="216"/>
    <cellStyle name="Normal 28 2" xfId="757"/>
    <cellStyle name="Normal 28 2 2" xfId="9676"/>
    <cellStyle name="Normal 28 3" xfId="7745"/>
    <cellStyle name="Normal 28 4" xfId="7746"/>
    <cellStyle name="Normal 28 5" xfId="7747"/>
    <cellStyle name="Normal 28 6" xfId="7748"/>
    <cellStyle name="Normal 28 7" xfId="7749"/>
    <cellStyle name="Normal 28 8" xfId="7750"/>
    <cellStyle name="Normal 280" xfId="2935"/>
    <cellStyle name="Normal 280 2" xfId="11016"/>
    <cellStyle name="Normal 280 2 2" xfId="12946"/>
    <cellStyle name="Normal 281" xfId="3020"/>
    <cellStyle name="Normal 281 2" xfId="7751"/>
    <cellStyle name="Normal 281 2 2" xfId="13120"/>
    <cellStyle name="Normal 281 2 2 2" xfId="13317"/>
    <cellStyle name="Normal 281 3" xfId="13553"/>
    <cellStyle name="Normal 282" xfId="7752"/>
    <cellStyle name="Normal 282 2" xfId="13006"/>
    <cellStyle name="Normal 282 2 2" xfId="13255"/>
    <cellStyle name="Normal 283" xfId="7753"/>
    <cellStyle name="Normal 283 2" xfId="7754"/>
    <cellStyle name="Normal 283 2 2" xfId="13129"/>
    <cellStyle name="Normal 283 2 3" xfId="13330"/>
    <cellStyle name="Normal 283 2 4" xfId="11569"/>
    <cellStyle name="Normal 283 3" xfId="14037"/>
    <cellStyle name="Normal 284" xfId="7755"/>
    <cellStyle name="Normal 284 2" xfId="12389"/>
    <cellStyle name="Normal 284 2 2" xfId="13128"/>
    <cellStyle name="Normal 285" xfId="7756"/>
    <cellStyle name="Normal 285 2" xfId="11505"/>
    <cellStyle name="Normal 285 2 2" xfId="11513"/>
    <cellStyle name="Normal 286" xfId="7757"/>
    <cellStyle name="Normal 286 2" xfId="11017"/>
    <cellStyle name="Normal 286 2 2" xfId="11287"/>
    <cellStyle name="Normal 287" xfId="7758"/>
    <cellStyle name="Normal 287 2" xfId="10924"/>
    <cellStyle name="Normal 287 2 2" xfId="11033"/>
    <cellStyle name="Normal 288" xfId="7759"/>
    <cellStyle name="Normal 288 2" xfId="13121"/>
    <cellStyle name="Normal 288 2 2" xfId="11577"/>
    <cellStyle name="Normal 289" xfId="7760"/>
    <cellStyle name="Normal 289 2" xfId="12879"/>
    <cellStyle name="Normal 289 2 2" xfId="11292"/>
    <cellStyle name="Normal 29" xfId="217"/>
    <cellStyle name="Normal 29 2" xfId="758"/>
    <cellStyle name="Normal 29 2 2" xfId="9677"/>
    <cellStyle name="Normal 29 3" xfId="7761"/>
    <cellStyle name="Normal 29 4" xfId="7762"/>
    <cellStyle name="Normal 29 5" xfId="7763"/>
    <cellStyle name="Normal 29 6" xfId="7764"/>
    <cellStyle name="Normal 29 7" xfId="7765"/>
    <cellStyle name="Normal 29 8" xfId="7766"/>
    <cellStyle name="Normal 290" xfId="7767"/>
    <cellStyle name="Normal 290 2" xfId="13321"/>
    <cellStyle name="Normal 290 2 2" xfId="11378"/>
    <cellStyle name="Normal 291" xfId="7768"/>
    <cellStyle name="Normal 291 2" xfId="13259"/>
    <cellStyle name="Normal 291 2 2" xfId="13294"/>
    <cellStyle name="Normal 292" xfId="7769"/>
    <cellStyle name="Normal 292 2" xfId="13123"/>
    <cellStyle name="Normal 292 2 2" xfId="13231"/>
    <cellStyle name="Normal 293" xfId="7770"/>
    <cellStyle name="Normal 293 2" xfId="13122"/>
    <cellStyle name="Normal 293 2 2" xfId="11691"/>
    <cellStyle name="Normal 294" xfId="7771"/>
    <cellStyle name="Normal 294 2" xfId="12395"/>
    <cellStyle name="Normal 294 2 2" xfId="11034"/>
    <cellStyle name="Normal 295" xfId="7772"/>
    <cellStyle name="Normal 295 2" xfId="11571"/>
    <cellStyle name="Normal 295 2 2" xfId="12408"/>
    <cellStyle name="Normal 296" xfId="7773"/>
    <cellStyle name="Normal 296 2" xfId="11018"/>
    <cellStyle name="Normal 296 2 2" xfId="13130"/>
    <cellStyle name="Normal 297" xfId="7774"/>
    <cellStyle name="Normal 297 2" xfId="11266"/>
    <cellStyle name="Normal 297 2 2" xfId="11578"/>
    <cellStyle name="Normal 298" xfId="7775"/>
    <cellStyle name="Normal 298 2" xfId="11294"/>
    <cellStyle name="Normal 298 2 2" xfId="12380"/>
    <cellStyle name="Normal 299" xfId="2536"/>
    <cellStyle name="Normal 299 2" xfId="11475"/>
    <cellStyle name="Normal 299 2 2" xfId="11162"/>
    <cellStyle name="Normal 3" xfId="30"/>
    <cellStyle name="Normal 3 10" xfId="1762"/>
    <cellStyle name="Normal 3 11" xfId="1763"/>
    <cellStyle name="Normal 3 12" xfId="7776"/>
    <cellStyle name="Normal 3 13" xfId="7777"/>
    <cellStyle name="Normal 3 2" xfId="31"/>
    <cellStyle name="Normal 3 2 2" xfId="218"/>
    <cellStyle name="Normal 3 2 2 2" xfId="759"/>
    <cellStyle name="Normal 3 2 2 3" xfId="7778"/>
    <cellStyle name="Normal 3 2 2 4" xfId="7779"/>
    <cellStyle name="Normal 3 2 2 5" xfId="7780"/>
    <cellStyle name="Normal 3 2 2 6" xfId="7781"/>
    <cellStyle name="Normal 3 2 2 7" xfId="7782"/>
    <cellStyle name="Normal 3 2 2 8" xfId="7783"/>
    <cellStyle name="Normal 3 2 3" xfId="219"/>
    <cellStyle name="Normal 3 2 3 2" xfId="9174"/>
    <cellStyle name="Normal 3 2 4" xfId="2950"/>
    <cellStyle name="Normal 3 2 4 2" xfId="7784"/>
    <cellStyle name="Normal 3 3" xfId="91"/>
    <cellStyle name="Normal 3 3 10" xfId="3777"/>
    <cellStyle name="Normal 3 3 11" xfId="7785"/>
    <cellStyle name="Normal 3 3 12" xfId="7786"/>
    <cellStyle name="Normal 3 3 2" xfId="220"/>
    <cellStyle name="Normal 3 3 2 2" xfId="1765"/>
    <cellStyle name="Normal 3 3 2 3" xfId="1766"/>
    <cellStyle name="Normal 3 3 2 4" xfId="1767"/>
    <cellStyle name="Normal 3 3 2 5" xfId="1764"/>
    <cellStyle name="Normal 3 3 2 6" xfId="7787"/>
    <cellStyle name="Normal 3 3 2 7" xfId="7788"/>
    <cellStyle name="Normal 3 3 2 8" xfId="7789"/>
    <cellStyle name="Normal 3 3 2 9" xfId="7790"/>
    <cellStyle name="Normal 3 3 3" xfId="718"/>
    <cellStyle name="Normal 3 3 4" xfId="1768"/>
    <cellStyle name="Normal 3 3 5" xfId="1769"/>
    <cellStyle name="Normal 3 3 5 2" xfId="1770"/>
    <cellStyle name="Normal 3 3 5 3" xfId="1771"/>
    <cellStyle name="Normal 3 3 5 4" xfId="13488"/>
    <cellStyle name="Normal 3 3 6" xfId="1772"/>
    <cellStyle name="Normal 3 3 7" xfId="1773"/>
    <cellStyle name="Normal 3 3 8" xfId="1774"/>
    <cellStyle name="Normal 3 3 9" xfId="1775"/>
    <cellStyle name="Normal 3 4" xfId="659"/>
    <cellStyle name="Normal 3 4 2" xfId="2951"/>
    <cellStyle name="Normal 3 4 2 2" xfId="9678"/>
    <cellStyle name="Normal 3 5" xfId="1776"/>
    <cellStyle name="Normal 3 6" xfId="1777"/>
    <cellStyle name="Normal 3 7" xfId="1778"/>
    <cellStyle name="Normal 3 8" xfId="1779"/>
    <cellStyle name="Normal 3 9" xfId="1780"/>
    <cellStyle name="Normal 30" xfId="221"/>
    <cellStyle name="Normal 30 2" xfId="760"/>
    <cellStyle name="Normal 30 2 2" xfId="9679"/>
    <cellStyle name="Normal 30 3" xfId="7791"/>
    <cellStyle name="Normal 30 4" xfId="7792"/>
    <cellStyle name="Normal 30 5" xfId="7793"/>
    <cellStyle name="Normal 30 6" xfId="7794"/>
    <cellStyle name="Normal 30 7" xfId="7795"/>
    <cellStyle name="Normal 30 8" xfId="7796"/>
    <cellStyle name="Normal 300" xfId="7797"/>
    <cellStyle name="Normal 300 2" xfId="13298"/>
    <cellStyle name="Normal 300 2 2" xfId="11579"/>
    <cellStyle name="Normal 301" xfId="7798"/>
    <cellStyle name="Normal 301 2" xfId="10935"/>
    <cellStyle name="Normal 301 2 2" xfId="13336"/>
    <cellStyle name="Normal 302" xfId="7799"/>
    <cellStyle name="Normal 302 2" xfId="11867"/>
    <cellStyle name="Normal 302 2 2" xfId="12359"/>
    <cellStyle name="Normal 303" xfId="7800"/>
    <cellStyle name="Normal 303 2" xfId="11896"/>
    <cellStyle name="Normal 303 2 2" xfId="11111"/>
    <cellStyle name="Normal 304" xfId="7801"/>
    <cellStyle name="Normal 304 2" xfId="11773"/>
    <cellStyle name="Normal 304 2 2" xfId="11036"/>
    <cellStyle name="Normal 305" xfId="7802"/>
    <cellStyle name="Normal 305 2" xfId="12957"/>
    <cellStyle name="Normal 305 2 2" xfId="13145"/>
    <cellStyle name="Normal 306" xfId="7803"/>
    <cellStyle name="Normal 306 2" xfId="11245"/>
    <cellStyle name="Normal 306 2 2" xfId="13131"/>
    <cellStyle name="Normal 307" xfId="7804"/>
    <cellStyle name="Normal 307 2" xfId="13235"/>
    <cellStyle name="Normal 307 2 2" xfId="11035"/>
    <cellStyle name="Normal 308" xfId="7805"/>
    <cellStyle name="Normal 308 2" xfId="11682"/>
    <cellStyle name="Normal 308 2 2" xfId="13272"/>
    <cellStyle name="Normal 309" xfId="7806"/>
    <cellStyle name="Normal 309 2" xfId="12402"/>
    <cellStyle name="Normal 309 2 2" xfId="13008"/>
    <cellStyle name="Normal 31" xfId="222"/>
    <cellStyle name="Normal 31 2" xfId="761"/>
    <cellStyle name="Normal 31 2 2" xfId="9680"/>
    <cellStyle name="Normal 31 3" xfId="7807"/>
    <cellStyle name="Normal 31 4" xfId="7808"/>
    <cellStyle name="Normal 31 5" xfId="7809"/>
    <cellStyle name="Normal 31 6" xfId="7810"/>
    <cellStyle name="Normal 31 7" xfId="7811"/>
    <cellStyle name="Normal 31 8" xfId="7812"/>
    <cellStyle name="Normal 310" xfId="7813"/>
    <cellStyle name="Normal 310 2" xfId="11020"/>
    <cellStyle name="Normal 310 2 2" xfId="11581"/>
    <cellStyle name="Normal 311" xfId="7814"/>
    <cellStyle name="Normal 311 2" xfId="11019"/>
    <cellStyle name="Normal 311 2 2" xfId="11580"/>
    <cellStyle name="Normal 312" xfId="7815"/>
    <cellStyle name="Normal 312 2" xfId="11368"/>
    <cellStyle name="Normal 312 2 2" xfId="11282"/>
    <cellStyle name="Normal 313" xfId="7816"/>
    <cellStyle name="Normal 313 2" xfId="11972"/>
    <cellStyle name="Normal 313 2 2" xfId="11037"/>
    <cellStyle name="Normal 314" xfId="7817"/>
    <cellStyle name="Normal 315" xfId="7818"/>
    <cellStyle name="Normal 315 2" xfId="11022"/>
    <cellStyle name="Normal 316" xfId="7819"/>
    <cellStyle name="Normal 317" xfId="7820"/>
    <cellStyle name="Normal 317 2" xfId="11602"/>
    <cellStyle name="Normal 318" xfId="7821"/>
    <cellStyle name="Normal 318 2" xfId="11021"/>
    <cellStyle name="Normal 319" xfId="7822"/>
    <cellStyle name="Normal 32" xfId="223"/>
    <cellStyle name="Normal 32 2" xfId="762"/>
    <cellStyle name="Normal 32 2 2" xfId="9681"/>
    <cellStyle name="Normal 32 3" xfId="7823"/>
    <cellStyle name="Normal 32 4" xfId="7824"/>
    <cellStyle name="Normal 32 5" xfId="7825"/>
    <cellStyle name="Normal 32 6" xfId="7826"/>
    <cellStyle name="Normal 32 7" xfId="7827"/>
    <cellStyle name="Normal 32 8" xfId="7828"/>
    <cellStyle name="Normal 320" xfId="7829"/>
    <cellStyle name="Normal 320 2" xfId="11728"/>
    <cellStyle name="Normal 321" xfId="7830"/>
    <cellStyle name="Normal 321 2" xfId="11989"/>
    <cellStyle name="Normal 322" xfId="7831"/>
    <cellStyle name="Normal 322 2" xfId="13004"/>
    <cellStyle name="Normal 322 2 2" xfId="13132"/>
    <cellStyle name="Normal 323" xfId="7832"/>
    <cellStyle name="Normal 323 2" xfId="11519"/>
    <cellStyle name="Normal 323 2 2" xfId="13146"/>
    <cellStyle name="Normal 324" xfId="7833"/>
    <cellStyle name="Normal 324 2" xfId="13341"/>
    <cellStyle name="Normal 324 2 2" xfId="11585"/>
    <cellStyle name="Normal 325" xfId="7834"/>
    <cellStyle name="Normal 325 2" xfId="11023"/>
    <cellStyle name="Normal 325 2 2" xfId="11524"/>
    <cellStyle name="Normal 326" xfId="7835"/>
    <cellStyle name="Normal 326 2" xfId="11024"/>
    <cellStyle name="Normal 326 2 2" xfId="11253"/>
    <cellStyle name="Normal 327" xfId="7836"/>
    <cellStyle name="Normal 327 2" xfId="11860"/>
    <cellStyle name="Normal 327 2 2" xfId="13315"/>
    <cellStyle name="Normal 328" xfId="7837"/>
    <cellStyle name="Normal 328 2" xfId="12956"/>
    <cellStyle name="Normal 328 2 2" xfId="13253"/>
    <cellStyle name="Normal 329" xfId="7838"/>
    <cellStyle name="Normal 329 2" xfId="13277"/>
    <cellStyle name="Normal 329 2 2" xfId="13133"/>
    <cellStyle name="Normal 33" xfId="224"/>
    <cellStyle name="Normal 33 2" xfId="763"/>
    <cellStyle name="Normal 33 2 2" xfId="9682"/>
    <cellStyle name="Normal 33 3" xfId="7839"/>
    <cellStyle name="Normal 33 4" xfId="7840"/>
    <cellStyle name="Normal 33 5" xfId="7841"/>
    <cellStyle name="Normal 33 6" xfId="7842"/>
    <cellStyle name="Normal 33 7" xfId="7843"/>
    <cellStyle name="Normal 33 8" xfId="7844"/>
    <cellStyle name="Normal 330" xfId="7845"/>
    <cellStyle name="Normal 330 2" xfId="13124"/>
    <cellStyle name="Normal 330 2 2" xfId="12397"/>
    <cellStyle name="Normal 331" xfId="7846"/>
    <cellStyle name="Normal 331 2" xfId="11025"/>
    <cellStyle name="Normal 331 2 2" xfId="11584"/>
    <cellStyle name="Normal 332" xfId="7847"/>
    <cellStyle name="Normal 332 2" xfId="12390"/>
    <cellStyle name="Normal 332 2 2" xfId="11155"/>
    <cellStyle name="Normal 333" xfId="7848"/>
    <cellStyle name="Normal 333 2" xfId="11572"/>
    <cellStyle name="Normal 333 2 2" xfId="11514"/>
    <cellStyle name="Normal 334" xfId="7849"/>
    <cellStyle name="Normal 334 2" xfId="11026"/>
    <cellStyle name="Normal 334 2 2" xfId="12418"/>
    <cellStyle name="Normal 335" xfId="7850"/>
    <cellStyle name="Normal 335 2" xfId="12353"/>
    <cellStyle name="Normal 335 2 2" xfId="12884"/>
    <cellStyle name="Normal 336" xfId="7851"/>
    <cellStyle name="Normal 336 2" xfId="11491"/>
    <cellStyle name="Normal 336 2 2" xfId="13025"/>
    <cellStyle name="Normal 337" xfId="7852"/>
    <cellStyle name="Normal 337 2" xfId="11679"/>
    <cellStyle name="Normal 337 2 2" xfId="10916"/>
    <cellStyle name="Normal 338" xfId="7853"/>
    <cellStyle name="Normal 338 2" xfId="11369"/>
    <cellStyle name="Normal 338 2 2" xfId="11586"/>
    <cellStyle name="Normal 339" xfId="7854"/>
    <cellStyle name="Normal 339 2" xfId="11370"/>
    <cellStyle name="Normal 339 2 2" xfId="12406"/>
    <cellStyle name="Normal 34" xfId="225"/>
    <cellStyle name="Normal 34 2" xfId="764"/>
    <cellStyle name="Normal 34 2 2" xfId="9683"/>
    <cellStyle name="Normal 34 3" xfId="7855"/>
    <cellStyle name="Normal 34 4" xfId="7856"/>
    <cellStyle name="Normal 34 5" xfId="7857"/>
    <cellStyle name="Normal 34 6" xfId="7858"/>
    <cellStyle name="Normal 34 7" xfId="7859"/>
    <cellStyle name="Normal 34 8" xfId="7860"/>
    <cellStyle name="Normal 340" xfId="7861"/>
    <cellStyle name="Normal 340 2" xfId="11371"/>
    <cellStyle name="Normal 340 2 2" xfId="11588"/>
    <cellStyle name="Normal 341" xfId="7862"/>
    <cellStyle name="Normal 341 2" xfId="13320"/>
    <cellStyle name="Normal 341 2 2" xfId="11587"/>
    <cellStyle name="Normal 342" xfId="7863"/>
    <cellStyle name="Normal 342 2" xfId="11372"/>
    <cellStyle name="Normal 342 2 2" xfId="12378"/>
    <cellStyle name="Normal 343" xfId="7864"/>
    <cellStyle name="Normal 343 2" xfId="13258"/>
    <cellStyle name="Normal 343 2 2" xfId="11305"/>
    <cellStyle name="Normal 344" xfId="7865"/>
    <cellStyle name="Normal 344 2" xfId="12014"/>
    <cellStyle name="Normal 344 2 2" xfId="11583"/>
    <cellStyle name="Normal 345" xfId="7866"/>
    <cellStyle name="Normal 345 2" xfId="11574"/>
    <cellStyle name="Normal 345 2 2" xfId="11589"/>
    <cellStyle name="Normal 346" xfId="7867"/>
    <cellStyle name="Normal 346 2" xfId="11934"/>
    <cellStyle name="Normal 346 2 2" xfId="11483"/>
    <cellStyle name="Normal 347" xfId="7868"/>
    <cellStyle name="Normal 347 2" xfId="10907"/>
    <cellStyle name="Normal 347 2 2" xfId="12984"/>
    <cellStyle name="Normal 348" xfId="7869"/>
    <cellStyle name="Normal 348 2" xfId="12568"/>
    <cellStyle name="Normal 348 2 2" xfId="10942"/>
    <cellStyle name="Normal 349" xfId="7870"/>
    <cellStyle name="Normal 349 2" xfId="11295"/>
    <cellStyle name="Normal 349 2 2" xfId="10941"/>
    <cellStyle name="Normal 35" xfId="226"/>
    <cellStyle name="Normal 35 2" xfId="765"/>
    <cellStyle name="Normal 35 2 2" xfId="9684"/>
    <cellStyle name="Normal 35 3" xfId="7871"/>
    <cellStyle name="Normal 35 4" xfId="7872"/>
    <cellStyle name="Normal 35 5" xfId="7873"/>
    <cellStyle name="Normal 35 6" xfId="7874"/>
    <cellStyle name="Normal 35 7" xfId="7875"/>
    <cellStyle name="Normal 35 8" xfId="7876"/>
    <cellStyle name="Normal 350" xfId="7877"/>
    <cellStyle name="Normal 350 2" xfId="11029"/>
    <cellStyle name="Normal 350 2 2" xfId="12370"/>
    <cellStyle name="Normal 351" xfId="7878"/>
    <cellStyle name="Normal 351 2" xfId="10908"/>
    <cellStyle name="Normal 351 2 2" xfId="11528"/>
    <cellStyle name="Normal 352" xfId="7879"/>
    <cellStyle name="Normal 352 2" xfId="10925"/>
    <cellStyle name="Normal 352 2 2" xfId="13337"/>
    <cellStyle name="Normal 353" xfId="7880"/>
    <cellStyle name="Normal 353 2" xfId="12569"/>
    <cellStyle name="Normal 353 2 2" xfId="13273"/>
    <cellStyle name="Normal 354" xfId="7881"/>
    <cellStyle name="Normal 354 2" xfId="11910"/>
    <cellStyle name="Normal 354 2 2" xfId="11156"/>
    <cellStyle name="Normal 355" xfId="7882"/>
    <cellStyle name="Normal 355 2" xfId="12571"/>
    <cellStyle name="Normal 355 2 2" xfId="10909"/>
    <cellStyle name="Normal 356" xfId="7883"/>
    <cellStyle name="Normal 356 2" xfId="7884"/>
    <cellStyle name="Normal 356 3" xfId="7885"/>
    <cellStyle name="Normal 356 3 2" xfId="7886"/>
    <cellStyle name="Normal 356 4" xfId="13297"/>
    <cellStyle name="Normal 356 4 2" xfId="11283"/>
    <cellStyle name="Normal 357" xfId="7887"/>
    <cellStyle name="Normal 357 2" xfId="7888"/>
    <cellStyle name="Normal 357 3" xfId="7889"/>
    <cellStyle name="Normal 357 3 2" xfId="7890"/>
    <cellStyle name="Normal 357 4" xfId="11820"/>
    <cellStyle name="Normal 357 4 2" xfId="10944"/>
    <cellStyle name="Normal 358" xfId="7891"/>
    <cellStyle name="Normal 358 2" xfId="13234"/>
    <cellStyle name="Normal 358 2 2" xfId="10943"/>
    <cellStyle name="Normal 359" xfId="7892"/>
    <cellStyle name="Normal 359 2" xfId="12570"/>
    <cellStyle name="Normal 359 2 2" xfId="11252"/>
    <cellStyle name="Normal 36" xfId="227"/>
    <cellStyle name="Normal 36 2" xfId="766"/>
    <cellStyle name="Normal 36 2 2" xfId="9685"/>
    <cellStyle name="Normal 36 3" xfId="7893"/>
    <cellStyle name="Normal 36 4" xfId="7894"/>
    <cellStyle name="Normal 36 5" xfId="7895"/>
    <cellStyle name="Normal 36 6" xfId="7896"/>
    <cellStyle name="Normal 36 7" xfId="7897"/>
    <cellStyle name="Normal 36 8" xfId="7898"/>
    <cellStyle name="Normal 360" xfId="7899"/>
    <cellStyle name="Normal 360 2" xfId="12912"/>
    <cellStyle name="Normal 360 2 2" xfId="11290"/>
    <cellStyle name="Normal 361" xfId="7900"/>
    <cellStyle name="Normal 361 2" xfId="13296"/>
    <cellStyle name="Normal 361 2 2" xfId="12991"/>
    <cellStyle name="Normal 362" xfId="7901"/>
    <cellStyle name="Normal 362 2" xfId="11373"/>
    <cellStyle name="Normal 362 2 2" xfId="13316"/>
    <cellStyle name="Normal 363" xfId="7902"/>
    <cellStyle name="Normal 363 2" xfId="13024"/>
    <cellStyle name="Normal 363 2 2" xfId="10945"/>
    <cellStyle name="Normal 364" xfId="7903"/>
    <cellStyle name="Normal 364 2" xfId="11783"/>
    <cellStyle name="Normal 364 2 2" xfId="10946"/>
    <cellStyle name="Normal 365" xfId="7904"/>
    <cellStyle name="Normal 365 2" xfId="11374"/>
    <cellStyle name="Normal 365 2 2" xfId="11039"/>
    <cellStyle name="Normal 366" xfId="7905"/>
    <cellStyle name="Normal 366 2" xfId="13233"/>
    <cellStyle name="Normal 366 2 2" xfId="13254"/>
    <cellStyle name="Normal 367" xfId="7906"/>
    <cellStyle name="Normal 367 2" xfId="11146"/>
    <cellStyle name="Normal 367 2 2" xfId="12396"/>
    <cellStyle name="Normal 368" xfId="7907"/>
    <cellStyle name="Normal 368 2" xfId="11246"/>
    <cellStyle name="Normal 368 2 2" xfId="10947"/>
    <cellStyle name="Normal 369" xfId="7908"/>
    <cellStyle name="Normal 369 2" xfId="11468"/>
    <cellStyle name="Normal 369 2 2" xfId="11268"/>
    <cellStyle name="Normal 37" xfId="228"/>
    <cellStyle name="Normal 37 10" xfId="9033"/>
    <cellStyle name="Normal 37 11" xfId="10659"/>
    <cellStyle name="Normal 37 12" xfId="10791"/>
    <cellStyle name="Normal 37 2" xfId="229"/>
    <cellStyle name="Normal 37 2 10" xfId="10660"/>
    <cellStyle name="Normal 37 2 11" xfId="10792"/>
    <cellStyle name="Normal 37 2 2" xfId="9219"/>
    <cellStyle name="Normal 37 2 2 2" xfId="9358"/>
    <cellStyle name="Normal 37 2 2 2 2" xfId="9773"/>
    <cellStyle name="Normal 37 2 2 2 2 2" xfId="10066"/>
    <cellStyle name="Normal 37 2 2 2 3" xfId="10065"/>
    <cellStyle name="Normal 37 2 2 3" xfId="9493"/>
    <cellStyle name="Normal 37 2 2 3 2" xfId="10067"/>
    <cellStyle name="Normal 37 2 2 4" xfId="10064"/>
    <cellStyle name="Normal 37 2 2 5" xfId="10705"/>
    <cellStyle name="Normal 37 2 2 6" xfId="10836"/>
    <cellStyle name="Normal 37 2 3" xfId="9275"/>
    <cellStyle name="Normal 37 2 3 2" xfId="9393"/>
    <cellStyle name="Normal 37 2 3 2 2" xfId="9814"/>
    <cellStyle name="Normal 37 2 3 2 2 2" xfId="10070"/>
    <cellStyle name="Normal 37 2 3 2 3" xfId="10069"/>
    <cellStyle name="Normal 37 2 3 3" xfId="9533"/>
    <cellStyle name="Normal 37 2 3 3 2" xfId="10071"/>
    <cellStyle name="Normal 37 2 3 4" xfId="10068"/>
    <cellStyle name="Normal 37 2 3 5" xfId="10745"/>
    <cellStyle name="Normal 37 2 3 6" xfId="10875"/>
    <cellStyle name="Normal 37 2 4" xfId="9176"/>
    <cellStyle name="Normal 37 2 4 2" xfId="9628"/>
    <cellStyle name="Normal 37 2 4 2 2" xfId="10073"/>
    <cellStyle name="Normal 37 2 4 3" xfId="10072"/>
    <cellStyle name="Normal 37 2 5" xfId="9320"/>
    <cellStyle name="Normal 37 2 5 2" xfId="9731"/>
    <cellStyle name="Normal 37 2 5 2 2" xfId="10075"/>
    <cellStyle name="Normal 37 2 5 3" xfId="10074"/>
    <cellStyle name="Normal 37 2 6" xfId="9102"/>
    <cellStyle name="Normal 37 2 6 2" xfId="9581"/>
    <cellStyle name="Normal 37 2 6 2 2" xfId="10077"/>
    <cellStyle name="Normal 37 2 6 3" xfId="10076"/>
    <cellStyle name="Normal 37 2 7" xfId="9450"/>
    <cellStyle name="Normal 37 2 7 2" xfId="10078"/>
    <cellStyle name="Normal 37 2 8" xfId="9875"/>
    <cellStyle name="Normal 37 2 9" xfId="9034"/>
    <cellStyle name="Normal 37 3" xfId="9218"/>
    <cellStyle name="Normal 37 3 2" xfId="9357"/>
    <cellStyle name="Normal 37 3 2 2" xfId="9772"/>
    <cellStyle name="Normal 37 3 2 2 2" xfId="10081"/>
    <cellStyle name="Normal 37 3 2 3" xfId="10080"/>
    <cellStyle name="Normal 37 3 3" xfId="9492"/>
    <cellStyle name="Normal 37 3 3 2" xfId="10082"/>
    <cellStyle name="Normal 37 3 4" xfId="10079"/>
    <cellStyle name="Normal 37 3 5" xfId="10704"/>
    <cellStyle name="Normal 37 3 6" xfId="10835"/>
    <cellStyle name="Normal 37 4" xfId="9274"/>
    <cellStyle name="Normal 37 4 2" xfId="9392"/>
    <cellStyle name="Normal 37 4 2 2" xfId="9813"/>
    <cellStyle name="Normal 37 4 2 2 2" xfId="10085"/>
    <cellStyle name="Normal 37 4 2 3" xfId="10084"/>
    <cellStyle name="Normal 37 4 3" xfId="9532"/>
    <cellStyle name="Normal 37 4 3 2" xfId="10086"/>
    <cellStyle name="Normal 37 4 4" xfId="10083"/>
    <cellStyle name="Normal 37 4 5" xfId="10744"/>
    <cellStyle name="Normal 37 4 6" xfId="10874"/>
    <cellStyle name="Normal 37 5" xfId="9175"/>
    <cellStyle name="Normal 37 5 2" xfId="9627"/>
    <cellStyle name="Normal 37 5 2 2" xfId="10088"/>
    <cellStyle name="Normal 37 5 3" xfId="10087"/>
    <cellStyle name="Normal 37 6" xfId="9319"/>
    <cellStyle name="Normal 37 6 2" xfId="9730"/>
    <cellStyle name="Normal 37 6 2 2" xfId="10090"/>
    <cellStyle name="Normal 37 6 3" xfId="10089"/>
    <cellStyle name="Normal 37 7" xfId="9101"/>
    <cellStyle name="Normal 37 7 2" xfId="9580"/>
    <cellStyle name="Normal 37 7 2 2" xfId="10092"/>
    <cellStyle name="Normal 37 7 3" xfId="10091"/>
    <cellStyle name="Normal 37 8" xfId="9449"/>
    <cellStyle name="Normal 37 8 2" xfId="10093"/>
    <cellStyle name="Normal 37 9" xfId="9874"/>
    <cellStyle name="Normal 370" xfId="7909"/>
    <cellStyle name="Normal 370 2" xfId="11030"/>
    <cellStyle name="Normal 370 2 2" xfId="12417"/>
    <cellStyle name="Normal 371" xfId="7910"/>
    <cellStyle name="Normal 371 2" xfId="13126"/>
    <cellStyle name="Normal 371 2 2" xfId="12995"/>
    <cellStyle name="Normal 372" xfId="7911"/>
    <cellStyle name="Normal 372 2" xfId="12381"/>
    <cellStyle name="Normal 372 2 2" xfId="13293"/>
    <cellStyle name="Normal 373" xfId="7912"/>
    <cellStyle name="Normal 373 2" xfId="13105"/>
    <cellStyle name="Normal 373 2 2" xfId="13230"/>
    <cellStyle name="Normal 374" xfId="7913"/>
    <cellStyle name="Normal 374 2" xfId="13127"/>
    <cellStyle name="Normal 374 2 2" xfId="11164"/>
    <cellStyle name="Normal 375" xfId="7914"/>
    <cellStyle name="Normal 375 2" xfId="11575"/>
    <cellStyle name="Normal 375 2 2" xfId="13023"/>
    <cellStyle name="Normal 376" xfId="7915"/>
    <cellStyle name="Normal 376 2" xfId="12360"/>
    <cellStyle name="Normal 376 2 2" xfId="11249"/>
    <cellStyle name="Normal 377" xfId="7916"/>
    <cellStyle name="Normal 377 2" xfId="13166"/>
    <cellStyle name="Normal 377 2 2" xfId="10948"/>
    <cellStyle name="Normal 378" xfId="7917"/>
    <cellStyle name="Normal 378 2" xfId="10936"/>
    <cellStyle name="Normal 378 2 2" xfId="12407"/>
    <cellStyle name="Normal 379" xfId="7918"/>
    <cellStyle name="Normal 379 2" xfId="11031"/>
    <cellStyle name="Normal 379 2 2" xfId="10950"/>
    <cellStyle name="Normal 38" xfId="230"/>
    <cellStyle name="Normal 38 10" xfId="10661"/>
    <cellStyle name="Normal 38 11" xfId="10793"/>
    <cellStyle name="Normal 38 12" xfId="8964"/>
    <cellStyle name="Normal 38 2" xfId="767"/>
    <cellStyle name="Normal 38 2 2" xfId="9359"/>
    <cellStyle name="Normal 38 2 2 2" xfId="9774"/>
    <cellStyle name="Normal 38 2 2 2 2" xfId="10096"/>
    <cellStyle name="Normal 38 2 2 3" xfId="10095"/>
    <cellStyle name="Normal 38 2 3" xfId="9494"/>
    <cellStyle name="Normal 38 2 3 2" xfId="10097"/>
    <cellStyle name="Normal 38 2 4" xfId="10094"/>
    <cellStyle name="Normal 38 2 5" xfId="10706"/>
    <cellStyle name="Normal 38 2 6" xfId="10837"/>
    <cellStyle name="Normal 38 2 7" xfId="9220"/>
    <cellStyle name="Normal 38 3" xfId="7919"/>
    <cellStyle name="Normal 38 3 2" xfId="9394"/>
    <cellStyle name="Normal 38 3 2 2" xfId="9815"/>
    <cellStyle name="Normal 38 3 2 2 2" xfId="10100"/>
    <cellStyle name="Normal 38 3 2 3" xfId="10099"/>
    <cellStyle name="Normal 38 3 3" xfId="9534"/>
    <cellStyle name="Normal 38 3 3 2" xfId="10101"/>
    <cellStyle name="Normal 38 3 4" xfId="10098"/>
    <cellStyle name="Normal 38 3 5" xfId="10746"/>
    <cellStyle name="Normal 38 3 6" xfId="10876"/>
    <cellStyle name="Normal 38 3 7" xfId="9276"/>
    <cellStyle name="Normal 38 4" xfId="7920"/>
    <cellStyle name="Normal 38 4 2" xfId="9629"/>
    <cellStyle name="Normal 38 4 2 2" xfId="10103"/>
    <cellStyle name="Normal 38 4 3" xfId="10102"/>
    <cellStyle name="Normal 38 4 4" xfId="9177"/>
    <cellStyle name="Normal 38 5" xfId="7921"/>
    <cellStyle name="Normal 38 5 2" xfId="9732"/>
    <cellStyle name="Normal 38 5 2 2" xfId="10105"/>
    <cellStyle name="Normal 38 5 3" xfId="10104"/>
    <cellStyle name="Normal 38 5 4" xfId="9321"/>
    <cellStyle name="Normal 38 6" xfId="7922"/>
    <cellStyle name="Normal 38 6 2" xfId="9582"/>
    <cellStyle name="Normal 38 6 2 2" xfId="10107"/>
    <cellStyle name="Normal 38 6 3" xfId="10106"/>
    <cellStyle name="Normal 38 6 4" xfId="9103"/>
    <cellStyle name="Normal 38 7" xfId="7923"/>
    <cellStyle name="Normal 38 7 2" xfId="10108"/>
    <cellStyle name="Normal 38 7 3" xfId="9451"/>
    <cellStyle name="Normal 38 8" xfId="7924"/>
    <cellStyle name="Normal 38 8 2" xfId="9876"/>
    <cellStyle name="Normal 38 9" xfId="9035"/>
    <cellStyle name="Normal 380" xfId="7925"/>
    <cellStyle name="Normal 380 2" xfId="11274"/>
    <cellStyle name="Normal 380 2 2" xfId="10949"/>
    <cellStyle name="Normal 381" xfId="7926"/>
    <cellStyle name="Normal 381 2" xfId="13007"/>
    <cellStyle name="Normal 381 2 2" xfId="12379"/>
    <cellStyle name="Normal 382" xfId="7927"/>
    <cellStyle name="Normal 382 2" xfId="13335"/>
    <cellStyle name="Normal 382 2 2" xfId="11073"/>
    <cellStyle name="Normal 383" xfId="7928"/>
    <cellStyle name="Normal 383 2" xfId="13271"/>
    <cellStyle name="Normal 383 2 2" xfId="10951"/>
    <cellStyle name="Normal 384" xfId="7929"/>
    <cellStyle name="Normal 384 2" xfId="12737"/>
    <cellStyle name="Normal 384 2 2" xfId="11040"/>
    <cellStyle name="Normal 385" xfId="7930"/>
    <cellStyle name="Normal 385 2" xfId="10937"/>
    <cellStyle name="Normal 385 2 2" xfId="12358"/>
    <cellStyle name="Normal 386" xfId="7931"/>
    <cellStyle name="Normal 386 2" xfId="11544"/>
    <cellStyle name="Normal 386 2 2" xfId="12981"/>
    <cellStyle name="Normal 387" xfId="7932"/>
    <cellStyle name="Normal 387 2" xfId="12222"/>
    <cellStyle name="Normal 387 2 2" xfId="10953"/>
    <cellStyle name="Normal 388" xfId="7933"/>
    <cellStyle name="Normal 388 2" xfId="11809"/>
    <cellStyle name="Normal 388 2 2" xfId="10952"/>
    <cellStyle name="Normal 389" xfId="7934"/>
    <cellStyle name="Normal 389 2" xfId="11254"/>
    <cellStyle name="Normal 389 2 2" xfId="12371"/>
    <cellStyle name="Normal 39" xfId="231"/>
    <cellStyle name="Normal 39 2" xfId="9221"/>
    <cellStyle name="Normal 39 2 2" xfId="9686"/>
    <cellStyle name="Normal 39 3" xfId="9140"/>
    <cellStyle name="Normal 39 4" xfId="9067"/>
    <cellStyle name="Normal 39 5" xfId="8999"/>
    <cellStyle name="Normal 39 6" xfId="8971"/>
    <cellStyle name="Normal 390" xfId="7935"/>
    <cellStyle name="Normal 391" xfId="7936"/>
    <cellStyle name="Normal 392" xfId="7937"/>
    <cellStyle name="Normal 393" xfId="7938"/>
    <cellStyle name="Normal 394" xfId="7939"/>
    <cellStyle name="Normal 395" xfId="7940"/>
    <cellStyle name="Normal 396" xfId="7941"/>
    <cellStyle name="Normal 397" xfId="7942"/>
    <cellStyle name="Normal 398" xfId="7943"/>
    <cellStyle name="Normal 399" xfId="7944"/>
    <cellStyle name="Normal 4" xfId="32"/>
    <cellStyle name="Normal 4 10" xfId="1781"/>
    <cellStyle name="Normal 4 11" xfId="7945"/>
    <cellStyle name="Normal 4 12" xfId="7946"/>
    <cellStyle name="Normal 4 2" xfId="92"/>
    <cellStyle name="Normal 4 2 10" xfId="2952"/>
    <cellStyle name="Normal 4 2 10 2" xfId="4457"/>
    <cellStyle name="Normal 4 2 10 2 2" xfId="13081"/>
    <cellStyle name="Normal 4 2 10 3" xfId="7947"/>
    <cellStyle name="Normal 4 2 10 4" xfId="13538"/>
    <cellStyle name="Normal 4 2 11" xfId="7948"/>
    <cellStyle name="Normal 4 2 12" xfId="7949"/>
    <cellStyle name="Normal 4 2 2" xfId="232"/>
    <cellStyle name="Normal 4 2 2 2" xfId="1783"/>
    <cellStyle name="Normal 4 2 2 2 2" xfId="7950"/>
    <cellStyle name="Normal 4 2 2 3" xfId="1784"/>
    <cellStyle name="Normal 4 2 2 3 2" xfId="7951"/>
    <cellStyle name="Normal 4 2 2 4" xfId="1785"/>
    <cellStyle name="Normal 4 2 2 5" xfId="1782"/>
    <cellStyle name="Normal 4 2 2 6" xfId="2953"/>
    <cellStyle name="Normal 4 2 2 6 2" xfId="7952"/>
    <cellStyle name="Normal 4 2 2 6 2 2" xfId="12579"/>
    <cellStyle name="Normal 4 2 2 6 2 3" xfId="12449"/>
    <cellStyle name="Normal 4 2 2 6 3" xfId="7953"/>
    <cellStyle name="Normal 4 2 2 6 4" xfId="13539"/>
    <cellStyle name="Normal 4 2 2 7" xfId="7954"/>
    <cellStyle name="Normal 4 2 2 8" xfId="7955"/>
    <cellStyle name="Normal 4 2 2 9" xfId="7956"/>
    <cellStyle name="Normal 4 2 3" xfId="719"/>
    <cellStyle name="Normal 4 2 3 2" xfId="7957"/>
    <cellStyle name="Normal 4 2 4" xfId="1786"/>
    <cellStyle name="Normal 4 2 4 2" xfId="7958"/>
    <cellStyle name="Normal 4 2 5" xfId="1787"/>
    <cellStyle name="Normal 4 2 5 2" xfId="1788"/>
    <cellStyle name="Normal 4 2 5 3" xfId="1789"/>
    <cellStyle name="Normal 4 2 5 4" xfId="13489"/>
    <cellStyle name="Normal 4 2 6" xfId="1790"/>
    <cellStyle name="Normal 4 2 6 2" xfId="7959"/>
    <cellStyle name="Normal 4 2 7" xfId="1791"/>
    <cellStyle name="Normal 4 2 8" xfId="1792"/>
    <cellStyle name="Normal 4 2 9" xfId="1793"/>
    <cellStyle name="Normal 4 3" xfId="233"/>
    <cellStyle name="Normal 4 3 2" xfId="768"/>
    <cellStyle name="Normal 4 3 2 2" xfId="7960"/>
    <cellStyle name="Normal 4 3 3" xfId="2954"/>
    <cellStyle name="Normal 4 3 3 2" xfId="7961"/>
    <cellStyle name="Normal 4 3 3 2 2" xfId="13331"/>
    <cellStyle name="Normal 4 3 3 2 3" xfId="11343"/>
    <cellStyle name="Normal 4 3 3 3" xfId="7962"/>
    <cellStyle name="Normal 4 3 3 4" xfId="13540"/>
    <cellStyle name="Normal 4 3 4" xfId="7963"/>
    <cellStyle name="Normal 4 3 5" xfId="7964"/>
    <cellStyle name="Normal 4 3 6" xfId="7965"/>
    <cellStyle name="Normal 4 3 7" xfId="7966"/>
    <cellStyle name="Normal 4 3 8" xfId="7967"/>
    <cellStyle name="Normal 4 3 9" xfId="9222"/>
    <cellStyle name="Normal 4 4" xfId="660"/>
    <cellStyle name="Normal 4 4 2" xfId="2955"/>
    <cellStyle name="Normal 4 5" xfId="1794"/>
    <cellStyle name="Normal 4 5 2" xfId="10607"/>
    <cellStyle name="Normal 4 6" xfId="1795"/>
    <cellStyle name="Normal 4 7" xfId="1796"/>
    <cellStyle name="Normal 4 8" xfId="1797"/>
    <cellStyle name="Normal 4 9" xfId="1798"/>
    <cellStyle name="Normal 40" xfId="234"/>
    <cellStyle name="Normal 40 2" xfId="9223"/>
    <cellStyle name="Normal 40 2 2" xfId="9687"/>
    <cellStyle name="Normal 40 3" xfId="9141"/>
    <cellStyle name="Normal 40 4" xfId="9068"/>
    <cellStyle name="Normal 40 5" xfId="9000"/>
    <cellStyle name="Normal 40 6" xfId="8972"/>
    <cellStyle name="Normal 400" xfId="7968"/>
    <cellStyle name="Normal 401" xfId="7969"/>
    <cellStyle name="Normal 402" xfId="7970"/>
    <cellStyle name="Normal 403" xfId="7971"/>
    <cellStyle name="Normal 404" xfId="7972"/>
    <cellStyle name="Normal 405" xfId="7973"/>
    <cellStyle name="Normal 406" xfId="7974"/>
    <cellStyle name="Normal 407" xfId="7975"/>
    <cellStyle name="Normal 408" xfId="7976"/>
    <cellStyle name="Normal 409" xfId="2535"/>
    <cellStyle name="Normal 409 2" xfId="7977"/>
    <cellStyle name="Normal 409 3" xfId="13535"/>
    <cellStyle name="Normal 41" xfId="235"/>
    <cellStyle name="Normal 41 2" xfId="9224"/>
    <cellStyle name="Normal 41 2 2" xfId="9688"/>
    <cellStyle name="Normal 41 3" xfId="9142"/>
    <cellStyle name="Normal 41 4" xfId="9069"/>
    <cellStyle name="Normal 41 5" xfId="9001"/>
    <cellStyle name="Normal 41 6" xfId="8973"/>
    <cellStyle name="Normal 410" xfId="7978"/>
    <cellStyle name="Normal 411" xfId="7979"/>
    <cellStyle name="Normal 412" xfId="7980"/>
    <cellStyle name="Normal 413" xfId="7981"/>
    <cellStyle name="Normal 414" xfId="7982"/>
    <cellStyle name="Normal 415" xfId="7983"/>
    <cellStyle name="Normal 416" xfId="7984"/>
    <cellStyle name="Normal 417" xfId="7985"/>
    <cellStyle name="Normal 418" xfId="7986"/>
    <cellStyle name="Normal 419" xfId="7987"/>
    <cellStyle name="Normal 42" xfId="236"/>
    <cellStyle name="Normal 42 2" xfId="9225"/>
    <cellStyle name="Normal 42 2 2" xfId="9689"/>
    <cellStyle name="Normal 42 3" xfId="9143"/>
    <cellStyle name="Normal 42 4" xfId="9070"/>
    <cellStyle name="Normal 42 5" xfId="9002"/>
    <cellStyle name="Normal 42 6" xfId="8974"/>
    <cellStyle name="Normal 420" xfId="7988"/>
    <cellStyle name="Normal 421" xfId="7989"/>
    <cellStyle name="Normal 422" xfId="7990"/>
    <cellStyle name="Normal 423" xfId="7991"/>
    <cellStyle name="Normal 424" xfId="7992"/>
    <cellStyle name="Normal 425" xfId="7993"/>
    <cellStyle name="Normal 426" xfId="7994"/>
    <cellStyle name="Normal 427" xfId="7995"/>
    <cellStyle name="Normal 428" xfId="7996"/>
    <cellStyle name="Normal 429" xfId="7997"/>
    <cellStyle name="Normal 43" xfId="237"/>
    <cellStyle name="Normal 43 2" xfId="9226"/>
    <cellStyle name="Normal 43 2 2" xfId="9690"/>
    <cellStyle name="Normal 43 3" xfId="9144"/>
    <cellStyle name="Normal 43 4" xfId="9071"/>
    <cellStyle name="Normal 43 5" xfId="9003"/>
    <cellStyle name="Normal 43 6" xfId="8975"/>
    <cellStyle name="Normal 430" xfId="7998"/>
    <cellStyle name="Normal 431" xfId="7999"/>
    <cellStyle name="Normal 432" xfId="8000"/>
    <cellStyle name="Normal 433" xfId="8001"/>
    <cellStyle name="Normal 434" xfId="8002"/>
    <cellStyle name="Normal 435" xfId="8003"/>
    <cellStyle name="Normal 436" xfId="8004"/>
    <cellStyle name="Normal 437" xfId="8005"/>
    <cellStyle name="Normal 438" xfId="8006"/>
    <cellStyle name="Normal 439" xfId="8007"/>
    <cellStyle name="Normal 44" xfId="238"/>
    <cellStyle name="Normal 44 2" xfId="9227"/>
    <cellStyle name="Normal 44 2 2" xfId="9691"/>
    <cellStyle name="Normal 44 3" xfId="9145"/>
    <cellStyle name="Normal 44 4" xfId="9072"/>
    <cellStyle name="Normal 44 5" xfId="9004"/>
    <cellStyle name="Normal 44 6" xfId="8976"/>
    <cellStyle name="Normal 440" xfId="8008"/>
    <cellStyle name="Normal 441" xfId="8009"/>
    <cellStyle name="Normal 442" xfId="8010"/>
    <cellStyle name="Normal 443" xfId="8011"/>
    <cellStyle name="Normal 444" xfId="8012"/>
    <cellStyle name="Normal 445" xfId="8013"/>
    <cellStyle name="Normal 446" xfId="8014"/>
    <cellStyle name="Normal 447" xfId="8015"/>
    <cellStyle name="Normal 448" xfId="8016"/>
    <cellStyle name="Normal 449" xfId="8017"/>
    <cellStyle name="Normal 45" xfId="239"/>
    <cellStyle name="Normal 45 2" xfId="9228"/>
    <cellStyle name="Normal 45 2 2" xfId="9692"/>
    <cellStyle name="Normal 45 3" xfId="9146"/>
    <cellStyle name="Normal 45 4" xfId="9073"/>
    <cellStyle name="Normal 45 5" xfId="9005"/>
    <cellStyle name="Normal 45 6" xfId="8977"/>
    <cellStyle name="Normal 450" xfId="8018"/>
    <cellStyle name="Normal 451" xfId="987"/>
    <cellStyle name="Normal 452" xfId="8019"/>
    <cellStyle name="Normal 453" xfId="8020"/>
    <cellStyle name="Normal 454" xfId="8021"/>
    <cellStyle name="Normal 455" xfId="8022"/>
    <cellStyle name="Normal 456" xfId="8962"/>
    <cellStyle name="Normal 46" xfId="240"/>
    <cellStyle name="Normal 46 2" xfId="9229"/>
    <cellStyle name="Normal 46 2 2" xfId="9693"/>
    <cellStyle name="Normal 46 3" xfId="9147"/>
    <cellStyle name="Normal 46 4" xfId="9074"/>
    <cellStyle name="Normal 46 5" xfId="9006"/>
    <cellStyle name="Normal 46 6" xfId="8978"/>
    <cellStyle name="Normal 47" xfId="241"/>
    <cellStyle name="Normal 47 2" xfId="9230"/>
    <cellStyle name="Normal 47 2 2" xfId="9694"/>
    <cellStyle name="Normal 47 3" xfId="9148"/>
    <cellStyle name="Normal 47 4" xfId="9075"/>
    <cellStyle name="Normal 47 5" xfId="9007"/>
    <cellStyle name="Normal 47 6" xfId="8979"/>
    <cellStyle name="Normal 48" xfId="242"/>
    <cellStyle name="Normal 48 2" xfId="9231"/>
    <cellStyle name="Normal 48 2 2" xfId="9695"/>
    <cellStyle name="Normal 48 3" xfId="9149"/>
    <cellStyle name="Normal 48 4" xfId="9076"/>
    <cellStyle name="Normal 48 5" xfId="9008"/>
    <cellStyle name="Normal 48 6" xfId="8980"/>
    <cellStyle name="Normal 49" xfId="243"/>
    <cellStyle name="Normal 49 2" xfId="9232"/>
    <cellStyle name="Normal 49 2 2" xfId="9696"/>
    <cellStyle name="Normal 49 3" xfId="9150"/>
    <cellStyle name="Normal 49 4" xfId="9077"/>
    <cellStyle name="Normal 49 5" xfId="9009"/>
    <cellStyle name="Normal 49 6" xfId="8981"/>
    <cellStyle name="Normal 5" xfId="33"/>
    <cellStyle name="Normal 5 10" xfId="9452"/>
    <cellStyle name="Normal 5 10 2" xfId="10109"/>
    <cellStyle name="Normal 5 11" xfId="9877"/>
    <cellStyle name="Normal 5 12" xfId="9036"/>
    <cellStyle name="Normal 5 13" xfId="10640"/>
    <cellStyle name="Normal 5 14" xfId="10662"/>
    <cellStyle name="Normal 5 15" xfId="10794"/>
    <cellStyle name="Normal 5 2" xfId="34"/>
    <cellStyle name="Normal 5 2 10" xfId="9878"/>
    <cellStyle name="Normal 5 2 11" xfId="9037"/>
    <cellStyle name="Normal 5 2 12" xfId="10663"/>
    <cellStyle name="Normal 5 2 13" xfId="10795"/>
    <cellStyle name="Normal 5 2 2" xfId="72"/>
    <cellStyle name="Normal 5 2 2 10" xfId="1799"/>
    <cellStyle name="Normal 5 2 2 10 2" xfId="10664"/>
    <cellStyle name="Normal 5 2 2 11" xfId="1800"/>
    <cellStyle name="Normal 5 2 2 11 2" xfId="10796"/>
    <cellStyle name="Normal 5 2 2 12" xfId="1801"/>
    <cellStyle name="Normal 5 2 2 13" xfId="8023"/>
    <cellStyle name="Normal 5 2 2 14" xfId="8024"/>
    <cellStyle name="Normal 5 2 2 2" xfId="93"/>
    <cellStyle name="Normal 5 2 2 2 10" xfId="8025"/>
    <cellStyle name="Normal 5 2 2 2 11" xfId="8026"/>
    <cellStyle name="Normal 5 2 2 2 12" xfId="9233"/>
    <cellStyle name="Normal 5 2 2 2 2" xfId="720"/>
    <cellStyle name="Normal 5 2 2 2 2 2" xfId="9776"/>
    <cellStyle name="Normal 5 2 2 2 2 2 2" xfId="10112"/>
    <cellStyle name="Normal 5 2 2 2 2 3" xfId="10111"/>
    <cellStyle name="Normal 5 2 2 2 2 4" xfId="9360"/>
    <cellStyle name="Normal 5 2 2 2 3" xfId="1802"/>
    <cellStyle name="Normal 5 2 2 2 3 2" xfId="10113"/>
    <cellStyle name="Normal 5 2 2 2 3 3" xfId="9497"/>
    <cellStyle name="Normal 5 2 2 2 4" xfId="1803"/>
    <cellStyle name="Normal 5 2 2 2 4 2" xfId="10110"/>
    <cellStyle name="Normal 5 2 2 2 5" xfId="1804"/>
    <cellStyle name="Normal 5 2 2 2 5 2" xfId="10709"/>
    <cellStyle name="Normal 5 2 2 2 6" xfId="1805"/>
    <cellStyle name="Normal 5 2 2 2 6 2" xfId="10840"/>
    <cellStyle name="Normal 5 2 2 2 7" xfId="1806"/>
    <cellStyle name="Normal 5 2 2 2 8" xfId="1807"/>
    <cellStyle name="Normal 5 2 2 2 9" xfId="1808"/>
    <cellStyle name="Normal 5 2 2 3" xfId="438"/>
    <cellStyle name="Normal 5 2 2 3 2" xfId="9397"/>
    <cellStyle name="Normal 5 2 2 3 2 2" xfId="9818"/>
    <cellStyle name="Normal 5 2 2 3 2 2 2" xfId="10116"/>
    <cellStyle name="Normal 5 2 2 3 2 3" xfId="10115"/>
    <cellStyle name="Normal 5 2 2 3 3" xfId="9537"/>
    <cellStyle name="Normal 5 2 2 3 3 2" xfId="10117"/>
    <cellStyle name="Normal 5 2 2 3 4" xfId="10114"/>
    <cellStyle name="Normal 5 2 2 3 5" xfId="10749"/>
    <cellStyle name="Normal 5 2 2 3 6" xfId="10879"/>
    <cellStyle name="Normal 5 2 2 4" xfId="439"/>
    <cellStyle name="Normal 5 2 2 4 2" xfId="1810"/>
    <cellStyle name="Normal 5 2 2 4 2 2" xfId="10118"/>
    <cellStyle name="Normal 5 2 2 4 2 3" xfId="9632"/>
    <cellStyle name="Normal 5 2 2 4 3" xfId="1811"/>
    <cellStyle name="Normal 5 2 2 4 4" xfId="1812"/>
    <cellStyle name="Normal 5 2 2 4 5" xfId="1809"/>
    <cellStyle name="Normal 5 2 2 4 6" xfId="8027"/>
    <cellStyle name="Normal 5 2 2 4 7" xfId="8028"/>
    <cellStyle name="Normal 5 2 2 4 8" xfId="8029"/>
    <cellStyle name="Normal 5 2 2 4 9" xfId="8030"/>
    <cellStyle name="Normal 5 2 2 5" xfId="1073"/>
    <cellStyle name="Normal 5 2 2 5 2" xfId="9735"/>
    <cellStyle name="Normal 5 2 2 5 2 2" xfId="10120"/>
    <cellStyle name="Normal 5 2 2 5 3" xfId="10119"/>
    <cellStyle name="Normal 5 2 2 6" xfId="1813"/>
    <cellStyle name="Normal 5 2 2 6 2" xfId="9585"/>
    <cellStyle name="Normal 5 2 2 6 2 2" xfId="10122"/>
    <cellStyle name="Normal 5 2 2 6 3" xfId="10121"/>
    <cellStyle name="Normal 5 2 2 6 4" xfId="9106"/>
    <cellStyle name="Normal 5 2 2 7" xfId="1814"/>
    <cellStyle name="Normal 5 2 2 7 2" xfId="10123"/>
    <cellStyle name="Normal 5 2 2 7 3" xfId="9454"/>
    <cellStyle name="Normal 5 2 2 8" xfId="1815"/>
    <cellStyle name="Normal 5 2 2 8 2" xfId="9879"/>
    <cellStyle name="Normal 5 2 2 9" xfId="1816"/>
    <cellStyle name="Normal 5 2 2 9 2" xfId="9038"/>
    <cellStyle name="Normal 5 2 3" xfId="94"/>
    <cellStyle name="Normal 5 2 3 10" xfId="10665"/>
    <cellStyle name="Normal 5 2 3 11" xfId="10797"/>
    <cellStyle name="Normal 5 2 3 2" xfId="244"/>
    <cellStyle name="Normal 5 2 3 2 2" xfId="769"/>
    <cellStyle name="Normal 5 2 3 2 2 2" xfId="1818"/>
    <cellStyle name="Normal 5 2 3 2 2 2 2" xfId="10125"/>
    <cellStyle name="Normal 5 2 3 2 2 3" xfId="10124"/>
    <cellStyle name="Normal 5 2 3 2 3" xfId="1819"/>
    <cellStyle name="Normal 5 2 3 2 3 2" xfId="10126"/>
    <cellStyle name="Normal 5 2 3 2 3 3" xfId="9498"/>
    <cellStyle name="Normal 5 2 3 2 4" xfId="1820"/>
    <cellStyle name="Normal 5 2 3 2 5" xfId="1817"/>
    <cellStyle name="Normal 5 2 3 2 6" xfId="8031"/>
    <cellStyle name="Normal 5 2 3 2 7" xfId="8032"/>
    <cellStyle name="Normal 5 2 3 2 8" xfId="8033"/>
    <cellStyle name="Normal 5 2 3 2 9" xfId="8034"/>
    <cellStyle name="Normal 5 2 3 3" xfId="553"/>
    <cellStyle name="Normal 5 2 3 3 2" xfId="814"/>
    <cellStyle name="Normal 5 2 3 3 2 2" xfId="9819"/>
    <cellStyle name="Normal 5 2 3 3 2 2 2" xfId="10129"/>
    <cellStyle name="Normal 5 2 3 3 2 3" xfId="10128"/>
    <cellStyle name="Normal 5 2 3 3 2 4" xfId="9398"/>
    <cellStyle name="Normal 5 2 3 3 3" xfId="8035"/>
    <cellStyle name="Normal 5 2 3 3 3 2" xfId="10130"/>
    <cellStyle name="Normal 5 2 3 3 3 3" xfId="9538"/>
    <cellStyle name="Normal 5 2 3 3 4" xfId="8036"/>
    <cellStyle name="Normal 5 2 3 3 4 2" xfId="10127"/>
    <cellStyle name="Normal 5 2 3 3 5" xfId="8037"/>
    <cellStyle name="Normal 5 2 3 3 5 2" xfId="10750"/>
    <cellStyle name="Normal 5 2 3 3 6" xfId="8038"/>
    <cellStyle name="Normal 5 2 3 3 6 2" xfId="10880"/>
    <cellStyle name="Normal 5 2 3 3 7" xfId="8039"/>
    <cellStyle name="Normal 5 2 3 3 8" xfId="8040"/>
    <cellStyle name="Normal 5 2 3 3 9" xfId="9278"/>
    <cellStyle name="Normal 5 2 3 4" xfId="4245"/>
    <cellStyle name="Normal 5 2 3 4 2" xfId="9633"/>
    <cellStyle name="Normal 5 2 3 4 2 2" xfId="10132"/>
    <cellStyle name="Normal 5 2 3 4 2 3" xfId="11966"/>
    <cellStyle name="Normal 5 2 3 4 2 4" xfId="10920"/>
    <cellStyle name="Normal 5 2 3 4 3" xfId="10131"/>
    <cellStyle name="Normal 5 2 3 5" xfId="8041"/>
    <cellStyle name="Normal 5 2 3 5 2" xfId="9736"/>
    <cellStyle name="Normal 5 2 3 5 2 2" xfId="10134"/>
    <cellStyle name="Normal 5 2 3 5 3" xfId="10133"/>
    <cellStyle name="Normal 5 2 3 6" xfId="9107"/>
    <cellStyle name="Normal 5 2 3 6 2" xfId="9586"/>
    <cellStyle name="Normal 5 2 3 6 2 2" xfId="10136"/>
    <cellStyle name="Normal 5 2 3 6 3" xfId="10135"/>
    <cellStyle name="Normal 5 2 3 7" xfId="9455"/>
    <cellStyle name="Normal 5 2 3 7 2" xfId="10137"/>
    <cellStyle name="Normal 5 2 3 8" xfId="9880"/>
    <cellStyle name="Normal 5 2 3 9" xfId="9039"/>
    <cellStyle name="Normal 5 2 4" xfId="126"/>
    <cellStyle name="Normal 5 2 4 10" xfId="2956"/>
    <cellStyle name="Normal 5 2 4 10 2" xfId="8042"/>
    <cellStyle name="Normal 5 2 4 10 2 2" xfId="13267"/>
    <cellStyle name="Normal 5 2 4 10 2 3" xfId="11534"/>
    <cellStyle name="Normal 5 2 4 10 3" xfId="8043"/>
    <cellStyle name="Normal 5 2 4 10 4" xfId="13541"/>
    <cellStyle name="Normal 5 2 4 11" xfId="8044"/>
    <cellStyle name="Normal 5 2 4 2" xfId="735"/>
    <cellStyle name="Normal 5 2 4 2 2" xfId="8045"/>
    <cellStyle name="Normal 5 2 4 2 2 2" xfId="10139"/>
    <cellStyle name="Normal 5 2 4 2 3" xfId="10138"/>
    <cellStyle name="Normal 5 2 4 3" xfId="1821"/>
    <cellStyle name="Normal 5 2 4 3 2" xfId="10140"/>
    <cellStyle name="Normal 5 2 4 3 3" xfId="9496"/>
    <cellStyle name="Normal 5 2 4 4" xfId="1822"/>
    <cellStyle name="Normal 5 2 4 4 2" xfId="8046"/>
    <cellStyle name="Normal 5 2 4 5" xfId="1823"/>
    <cellStyle name="Normal 5 2 4 5 2" xfId="10708"/>
    <cellStyle name="Normal 5 2 4 6" xfId="1824"/>
    <cellStyle name="Normal 5 2 4 6 2" xfId="10839"/>
    <cellStyle name="Normal 5 2 4 7" xfId="1825"/>
    <cellStyle name="Normal 5 2 4 8" xfId="1826"/>
    <cellStyle name="Normal 5 2 4 9" xfId="1827"/>
    <cellStyle name="Normal 5 2 5" xfId="440"/>
    <cellStyle name="Normal 5 2 5 2" xfId="9396"/>
    <cellStyle name="Normal 5 2 5 2 2" xfId="9817"/>
    <cellStyle name="Normal 5 2 5 2 2 2" xfId="10143"/>
    <cellStyle name="Normal 5 2 5 2 3" xfId="10142"/>
    <cellStyle name="Normal 5 2 5 3" xfId="9536"/>
    <cellStyle name="Normal 5 2 5 3 2" xfId="10144"/>
    <cellStyle name="Normal 5 2 5 4" xfId="10141"/>
    <cellStyle name="Normal 5 2 5 5" xfId="10748"/>
    <cellStyle name="Normal 5 2 5 6" xfId="10878"/>
    <cellStyle name="Normal 5 2 6" xfId="689"/>
    <cellStyle name="Normal 5 2 6 2" xfId="9631"/>
    <cellStyle name="Normal 5 2 6 2 2" xfId="10146"/>
    <cellStyle name="Normal 5 2 6 3" xfId="10145"/>
    <cellStyle name="Normal 5 2 6 4" xfId="9179"/>
    <cellStyle name="Normal 5 2 7" xfId="8047"/>
    <cellStyle name="Normal 5 2 7 2" xfId="9734"/>
    <cellStyle name="Normal 5 2 7 2 2" xfId="10148"/>
    <cellStyle name="Normal 5 2 7 3" xfId="10147"/>
    <cellStyle name="Normal 5 2 7 4" xfId="9323"/>
    <cellStyle name="Normal 5 2 8" xfId="8048"/>
    <cellStyle name="Normal 5 2 8 2" xfId="9584"/>
    <cellStyle name="Normal 5 2 8 2 2" xfId="10150"/>
    <cellStyle name="Normal 5 2 8 3" xfId="10149"/>
    <cellStyle name="Normal 5 2 8 4" xfId="9105"/>
    <cellStyle name="Normal 5 2 9" xfId="9453"/>
    <cellStyle name="Normal 5 2 9 2" xfId="10151"/>
    <cellStyle name="Normal 5 3" xfId="70"/>
    <cellStyle name="Normal 5 3 10" xfId="1828"/>
    <cellStyle name="Normal 5 3 10 2" xfId="10666"/>
    <cellStyle name="Normal 5 3 11" xfId="8049"/>
    <cellStyle name="Normal 5 3 11 2" xfId="10798"/>
    <cellStyle name="Normal 5 3 12" xfId="8050"/>
    <cellStyle name="Normal 5 3 2" xfId="95"/>
    <cellStyle name="Normal 5 3 2 2" xfId="441"/>
    <cellStyle name="Normal 5 3 2 2 2" xfId="9777"/>
    <cellStyle name="Normal 5 3 2 2 2 2" xfId="10154"/>
    <cellStyle name="Normal 5 3 2 2 3" xfId="10153"/>
    <cellStyle name="Normal 5 3 2 3" xfId="9499"/>
    <cellStyle name="Normal 5 3 2 3 2" xfId="10155"/>
    <cellStyle name="Normal 5 3 2 4" xfId="10152"/>
    <cellStyle name="Normal 5 3 2 5" xfId="10710"/>
    <cellStyle name="Normal 5 3 2 6" xfId="10841"/>
    <cellStyle name="Normal 5 3 3" xfId="703"/>
    <cellStyle name="Normal 5 3 3 2" xfId="9399"/>
    <cellStyle name="Normal 5 3 3 2 2" xfId="9820"/>
    <cellStyle name="Normal 5 3 3 2 2 2" xfId="10158"/>
    <cellStyle name="Normal 5 3 3 2 3" xfId="10157"/>
    <cellStyle name="Normal 5 3 3 3" xfId="9539"/>
    <cellStyle name="Normal 5 3 3 3 2" xfId="10159"/>
    <cellStyle name="Normal 5 3 3 4" xfId="10156"/>
    <cellStyle name="Normal 5 3 3 5" xfId="10751"/>
    <cellStyle name="Normal 5 3 3 6" xfId="10881"/>
    <cellStyle name="Normal 5 3 3 7" xfId="9279"/>
    <cellStyle name="Normal 5 3 4" xfId="1829"/>
    <cellStyle name="Normal 5 3 4 2" xfId="9634"/>
    <cellStyle name="Normal 5 3 4 2 2" xfId="10161"/>
    <cellStyle name="Normal 5 3 4 3" xfId="10160"/>
    <cellStyle name="Normal 5 3 4 4" xfId="9180"/>
    <cellStyle name="Normal 5 3 5" xfId="1830"/>
    <cellStyle name="Normal 5 3 5 2" xfId="9737"/>
    <cellStyle name="Normal 5 3 5 2 2" xfId="10163"/>
    <cellStyle name="Normal 5 3 5 3" xfId="10162"/>
    <cellStyle name="Normal 5 3 5 4" xfId="9324"/>
    <cellStyle name="Normal 5 3 6" xfId="1831"/>
    <cellStyle name="Normal 5 3 6 2" xfId="9587"/>
    <cellStyle name="Normal 5 3 6 2 2" xfId="10165"/>
    <cellStyle name="Normal 5 3 6 3" xfId="10164"/>
    <cellStyle name="Normal 5 3 6 4" xfId="9108"/>
    <cellStyle name="Normal 5 3 7" xfId="1832"/>
    <cellStyle name="Normal 5 3 7 2" xfId="10166"/>
    <cellStyle name="Normal 5 3 7 3" xfId="9456"/>
    <cellStyle name="Normal 5 3 8" xfId="1833"/>
    <cellStyle name="Normal 5 3 8 2" xfId="9881"/>
    <cellStyle name="Normal 5 3 9" xfId="1834"/>
    <cellStyle name="Normal 5 3 9 2" xfId="9040"/>
    <cellStyle name="Normal 5 4" xfId="245"/>
    <cellStyle name="Normal 5 4 10" xfId="10667"/>
    <cellStyle name="Normal 5 4 11" xfId="10799"/>
    <cellStyle name="Normal 5 4 2" xfId="442"/>
    <cellStyle name="Normal 5 4 2 2" xfId="9361"/>
    <cellStyle name="Normal 5 4 2 2 2" xfId="9778"/>
    <cellStyle name="Normal 5 4 2 2 2 2" xfId="10169"/>
    <cellStyle name="Normal 5 4 2 2 3" xfId="10168"/>
    <cellStyle name="Normal 5 4 2 3" xfId="9500"/>
    <cellStyle name="Normal 5 4 2 3 2" xfId="10170"/>
    <cellStyle name="Normal 5 4 2 4" xfId="10167"/>
    <cellStyle name="Normal 5 4 2 5" xfId="10711"/>
    <cellStyle name="Normal 5 4 2 6" xfId="10842"/>
    <cellStyle name="Normal 5 4 3" xfId="9280"/>
    <cellStyle name="Normal 5 4 3 2" xfId="9400"/>
    <cellStyle name="Normal 5 4 3 2 2" xfId="9821"/>
    <cellStyle name="Normal 5 4 3 2 2 2" xfId="10173"/>
    <cellStyle name="Normal 5 4 3 2 3" xfId="10172"/>
    <cellStyle name="Normal 5 4 3 3" xfId="9540"/>
    <cellStyle name="Normal 5 4 3 3 2" xfId="10174"/>
    <cellStyle name="Normal 5 4 3 4" xfId="10171"/>
    <cellStyle name="Normal 5 4 3 5" xfId="10752"/>
    <cellStyle name="Normal 5 4 3 6" xfId="10882"/>
    <cellStyle name="Normal 5 4 4" xfId="9181"/>
    <cellStyle name="Normal 5 4 4 2" xfId="9635"/>
    <cellStyle name="Normal 5 4 4 2 2" xfId="10176"/>
    <cellStyle name="Normal 5 4 4 3" xfId="10175"/>
    <cellStyle name="Normal 5 4 5" xfId="9325"/>
    <cellStyle name="Normal 5 4 5 2" xfId="9738"/>
    <cellStyle name="Normal 5 4 5 2 2" xfId="10178"/>
    <cellStyle name="Normal 5 4 5 3" xfId="10177"/>
    <cellStyle name="Normal 5 4 6" xfId="9109"/>
    <cellStyle name="Normal 5 4 6 2" xfId="9588"/>
    <cellStyle name="Normal 5 4 6 2 2" xfId="10180"/>
    <cellStyle name="Normal 5 4 6 3" xfId="10179"/>
    <cellStyle name="Normal 5 4 7" xfId="9457"/>
    <cellStyle name="Normal 5 4 7 2" xfId="10181"/>
    <cellStyle name="Normal 5 4 8" xfId="9882"/>
    <cellStyle name="Normal 5 4 9" xfId="9041"/>
    <cellStyle name="Normal 5 5" xfId="443"/>
    <cellStyle name="Normal 5 5 2" xfId="444"/>
    <cellStyle name="Normal 5 5 2 2" xfId="9775"/>
    <cellStyle name="Normal 5 5 2 2 2" xfId="10184"/>
    <cellStyle name="Normal 5 5 2 3" xfId="10183"/>
    <cellStyle name="Normal 5 5 3" xfId="9495"/>
    <cellStyle name="Normal 5 5 3 2" xfId="10185"/>
    <cellStyle name="Normal 5 5 4" xfId="10182"/>
    <cellStyle name="Normal 5 5 5" xfId="10707"/>
    <cellStyle name="Normal 5 5 6" xfId="10838"/>
    <cellStyle name="Normal 5 6" xfId="445"/>
    <cellStyle name="Normal 5 6 2" xfId="9395"/>
    <cellStyle name="Normal 5 6 2 2" xfId="9816"/>
    <cellStyle name="Normal 5 6 2 2 2" xfId="10188"/>
    <cellStyle name="Normal 5 6 2 3" xfId="10187"/>
    <cellStyle name="Normal 5 6 3" xfId="9535"/>
    <cellStyle name="Normal 5 6 3 2" xfId="10189"/>
    <cellStyle name="Normal 5 6 4" xfId="10186"/>
    <cellStyle name="Normal 5 6 5" xfId="10747"/>
    <cellStyle name="Normal 5 6 6" xfId="10877"/>
    <cellStyle name="Normal 5 7" xfId="9178"/>
    <cellStyle name="Normal 5 7 2" xfId="9630"/>
    <cellStyle name="Normal 5 7 2 2" xfId="10191"/>
    <cellStyle name="Normal 5 7 3" xfId="10190"/>
    <cellStyle name="Normal 5 8" xfId="9322"/>
    <cellStyle name="Normal 5 8 2" xfId="9733"/>
    <cellStyle name="Normal 5 8 2 2" xfId="10193"/>
    <cellStyle name="Normal 5 8 3" xfId="10192"/>
    <cellStyle name="Normal 5 9" xfId="9104"/>
    <cellStyle name="Normal 5 9 2" xfId="9583"/>
    <cellStyle name="Normal 5 9 2 2" xfId="10195"/>
    <cellStyle name="Normal 5 9 3" xfId="10194"/>
    <cellStyle name="Normal 50" xfId="246"/>
    <cellStyle name="Normal 50 2" xfId="9234"/>
    <cellStyle name="Normal 50 2 2" xfId="9697"/>
    <cellStyle name="Normal 50 3" xfId="9151"/>
    <cellStyle name="Normal 50 4" xfId="9078"/>
    <cellStyle name="Normal 50 5" xfId="9010"/>
    <cellStyle name="Normal 50 6" xfId="8982"/>
    <cellStyle name="Normal 51" xfId="247"/>
    <cellStyle name="Normal 51 2" xfId="9235"/>
    <cellStyle name="Normal 51 2 2" xfId="9698"/>
    <cellStyle name="Normal 51 3" xfId="9152"/>
    <cellStyle name="Normal 51 4" xfId="9079"/>
    <cellStyle name="Normal 51 5" xfId="9011"/>
    <cellStyle name="Normal 51 6" xfId="8983"/>
    <cellStyle name="Normal 52" xfId="248"/>
    <cellStyle name="Normal 52 2" xfId="9236"/>
    <cellStyle name="Normal 52 2 2" xfId="9699"/>
    <cellStyle name="Normal 52 3" xfId="9153"/>
    <cellStyle name="Normal 52 4" xfId="9080"/>
    <cellStyle name="Normal 52 5" xfId="9012"/>
    <cellStyle name="Normal 52 6" xfId="8984"/>
    <cellStyle name="Normal 53" xfId="249"/>
    <cellStyle name="Normal 53 2" xfId="9237"/>
    <cellStyle name="Normal 53 2 2" xfId="9700"/>
    <cellStyle name="Normal 53 3" xfId="9154"/>
    <cellStyle name="Normal 53 4" xfId="9081"/>
    <cellStyle name="Normal 53 5" xfId="9013"/>
    <cellStyle name="Normal 53 6" xfId="8985"/>
    <cellStyle name="Normal 54" xfId="250"/>
    <cellStyle name="Normal 54 2" xfId="9238"/>
    <cellStyle name="Normal 54 2 2" xfId="9701"/>
    <cellStyle name="Normal 54 3" xfId="9155"/>
    <cellStyle name="Normal 54 4" xfId="9082"/>
    <cellStyle name="Normal 54 5" xfId="9014"/>
    <cellStyle name="Normal 54 6" xfId="8986"/>
    <cellStyle name="Normal 55" xfId="251"/>
    <cellStyle name="Normal 55 2" xfId="9239"/>
    <cellStyle name="Normal 55 2 2" xfId="9702"/>
    <cellStyle name="Normal 55 3" xfId="9156"/>
    <cellStyle name="Normal 55 4" xfId="9083"/>
    <cellStyle name="Normal 55 5" xfId="9015"/>
    <cellStyle name="Normal 55 6" xfId="8987"/>
    <cellStyle name="Normal 56" xfId="252"/>
    <cellStyle name="Normal 56 2" xfId="9240"/>
    <cellStyle name="Normal 56 2 2" xfId="9703"/>
    <cellStyle name="Normal 56 3" xfId="9157"/>
    <cellStyle name="Normal 56 4" xfId="9084"/>
    <cellStyle name="Normal 56 5" xfId="9016"/>
    <cellStyle name="Normal 56 6" xfId="8988"/>
    <cellStyle name="Normal 57" xfId="253"/>
    <cellStyle name="Normal 57 2" xfId="9241"/>
    <cellStyle name="Normal 57 2 2" xfId="9704"/>
    <cellStyle name="Normal 57 3" xfId="9158"/>
    <cellStyle name="Normal 57 4" xfId="9085"/>
    <cellStyle name="Normal 57 5" xfId="9017"/>
    <cellStyle name="Normal 57 6" xfId="8989"/>
    <cellStyle name="Normal 58" xfId="254"/>
    <cellStyle name="Normal 58 2" xfId="9242"/>
    <cellStyle name="Normal 58 2 2" xfId="9705"/>
    <cellStyle name="Normal 58 3" xfId="9159"/>
    <cellStyle name="Normal 58 4" xfId="9086"/>
    <cellStyle name="Normal 58 5" xfId="9018"/>
    <cellStyle name="Normal 58 6" xfId="8990"/>
    <cellStyle name="Normal 59" xfId="255"/>
    <cellStyle name="Normal 59 2" xfId="9243"/>
    <cellStyle name="Normal 59 2 2" xfId="9706"/>
    <cellStyle name="Normal 59 3" xfId="9160"/>
    <cellStyle name="Normal 59 4" xfId="9087"/>
    <cellStyle name="Normal 59 5" xfId="9019"/>
    <cellStyle name="Normal 59 6" xfId="8991"/>
    <cellStyle name="Normal 6" xfId="1"/>
    <cellStyle name="Normal 6 10" xfId="9066"/>
    <cellStyle name="Normal 6 10 2" xfId="9568"/>
    <cellStyle name="Normal 6 10 2 2" xfId="10197"/>
    <cellStyle name="Normal 6 10 3" xfId="10196"/>
    <cellStyle name="Normal 6 11" xfId="9439"/>
    <cellStyle name="Normal 6 11 2" xfId="10198"/>
    <cellStyle name="Normal 6 12" xfId="9864"/>
    <cellStyle name="Normal 6 13" xfId="8998"/>
    <cellStyle name="Normal 6 14" xfId="10649"/>
    <cellStyle name="Normal 6 15" xfId="10781"/>
    <cellStyle name="Normal 6 2" xfId="97"/>
    <cellStyle name="Normal 6 2 10" xfId="9458"/>
    <cellStyle name="Normal 6 2 10 2" xfId="10199"/>
    <cellStyle name="Normal 6 2 11" xfId="9883"/>
    <cellStyle name="Normal 6 2 12" xfId="9042"/>
    <cellStyle name="Normal 6 2 13" xfId="10668"/>
    <cellStyle name="Normal 6 2 14" xfId="10800"/>
    <cellStyle name="Normal 6 2 2" xfId="256"/>
    <cellStyle name="Normal 6 2 2 10" xfId="9884"/>
    <cellStyle name="Normal 6 2 2 11" xfId="9043"/>
    <cellStyle name="Normal 6 2 2 12" xfId="10669"/>
    <cellStyle name="Normal 6 2 2 13" xfId="10801"/>
    <cellStyle name="Normal 6 2 2 2" xfId="257"/>
    <cellStyle name="Normal 6 2 2 2 10" xfId="10670"/>
    <cellStyle name="Normal 6 2 2 2 11" xfId="10802"/>
    <cellStyle name="Normal 6 2 2 2 2" xfId="9246"/>
    <cellStyle name="Normal 6 2 2 2 2 2" xfId="9365"/>
    <cellStyle name="Normal 6 2 2 2 2 2 2" xfId="9782"/>
    <cellStyle name="Normal 6 2 2 2 2 2 2 2" xfId="10202"/>
    <cellStyle name="Normal 6 2 2 2 2 2 3" xfId="10201"/>
    <cellStyle name="Normal 6 2 2 2 2 3" xfId="9503"/>
    <cellStyle name="Normal 6 2 2 2 2 3 2" xfId="10203"/>
    <cellStyle name="Normal 6 2 2 2 2 4" xfId="10200"/>
    <cellStyle name="Normal 6 2 2 2 2 5" xfId="10714"/>
    <cellStyle name="Normal 6 2 2 2 2 6" xfId="10845"/>
    <cellStyle name="Normal 6 2 2 2 3" xfId="9283"/>
    <cellStyle name="Normal 6 2 2 2 3 2" xfId="9403"/>
    <cellStyle name="Normal 6 2 2 2 3 2 2" xfId="9824"/>
    <cellStyle name="Normal 6 2 2 2 3 2 2 2" xfId="10206"/>
    <cellStyle name="Normal 6 2 2 2 3 2 3" xfId="10205"/>
    <cellStyle name="Normal 6 2 2 2 3 3" xfId="9543"/>
    <cellStyle name="Normal 6 2 2 2 3 3 2" xfId="10207"/>
    <cellStyle name="Normal 6 2 2 2 3 4" xfId="10204"/>
    <cellStyle name="Normal 6 2 2 2 3 5" xfId="10755"/>
    <cellStyle name="Normal 6 2 2 2 3 6" xfId="10885"/>
    <cellStyle name="Normal 6 2 2 2 4" xfId="9184"/>
    <cellStyle name="Normal 6 2 2 2 4 2" xfId="9638"/>
    <cellStyle name="Normal 6 2 2 2 4 2 2" xfId="10209"/>
    <cellStyle name="Normal 6 2 2 2 4 3" xfId="10208"/>
    <cellStyle name="Normal 6 2 2 2 5" xfId="9328"/>
    <cellStyle name="Normal 6 2 2 2 5 2" xfId="9741"/>
    <cellStyle name="Normal 6 2 2 2 5 2 2" xfId="10211"/>
    <cellStyle name="Normal 6 2 2 2 5 3" xfId="10210"/>
    <cellStyle name="Normal 6 2 2 2 6" xfId="9112"/>
    <cellStyle name="Normal 6 2 2 2 6 2" xfId="9591"/>
    <cellStyle name="Normal 6 2 2 2 6 2 2" xfId="10213"/>
    <cellStyle name="Normal 6 2 2 2 6 3" xfId="10212"/>
    <cellStyle name="Normal 6 2 2 2 7" xfId="9460"/>
    <cellStyle name="Normal 6 2 2 2 7 2" xfId="10214"/>
    <cellStyle name="Normal 6 2 2 2 8" xfId="9885"/>
    <cellStyle name="Normal 6 2 2 2 9" xfId="9044"/>
    <cellStyle name="Normal 6 2 2 3" xfId="8966"/>
    <cellStyle name="Normal 6 2 2 3 10" xfId="10671"/>
    <cellStyle name="Normal 6 2 2 3 11" xfId="10803"/>
    <cellStyle name="Normal 6 2 2 3 2" xfId="9247"/>
    <cellStyle name="Normal 6 2 2 3 2 2" xfId="9366"/>
    <cellStyle name="Normal 6 2 2 3 2 2 2" xfId="9783"/>
    <cellStyle name="Normal 6 2 2 3 2 2 2 2" xfId="10217"/>
    <cellStyle name="Normal 6 2 2 3 2 2 3" xfId="10216"/>
    <cellStyle name="Normal 6 2 2 3 2 3" xfId="9504"/>
    <cellStyle name="Normal 6 2 2 3 2 3 2" xfId="10218"/>
    <cellStyle name="Normal 6 2 2 3 2 4" xfId="10215"/>
    <cellStyle name="Normal 6 2 2 3 2 5" xfId="10715"/>
    <cellStyle name="Normal 6 2 2 3 2 6" xfId="10846"/>
    <cellStyle name="Normal 6 2 2 3 3" xfId="9284"/>
    <cellStyle name="Normal 6 2 2 3 3 2" xfId="9404"/>
    <cellStyle name="Normal 6 2 2 3 3 2 2" xfId="9825"/>
    <cellStyle name="Normal 6 2 2 3 3 2 2 2" xfId="10221"/>
    <cellStyle name="Normal 6 2 2 3 3 2 3" xfId="10220"/>
    <cellStyle name="Normal 6 2 2 3 3 3" xfId="9544"/>
    <cellStyle name="Normal 6 2 2 3 3 3 2" xfId="10222"/>
    <cellStyle name="Normal 6 2 2 3 3 4" xfId="10219"/>
    <cellStyle name="Normal 6 2 2 3 3 5" xfId="10756"/>
    <cellStyle name="Normal 6 2 2 3 3 6" xfId="10886"/>
    <cellStyle name="Normal 6 2 2 3 4" xfId="9185"/>
    <cellStyle name="Normal 6 2 2 3 4 2" xfId="9639"/>
    <cellStyle name="Normal 6 2 2 3 4 2 2" xfId="10224"/>
    <cellStyle name="Normal 6 2 2 3 4 3" xfId="10223"/>
    <cellStyle name="Normal 6 2 2 3 5" xfId="9329"/>
    <cellStyle name="Normal 6 2 2 3 5 2" xfId="9742"/>
    <cellStyle name="Normal 6 2 2 3 5 2 2" xfId="10226"/>
    <cellStyle name="Normal 6 2 2 3 5 3" xfId="10225"/>
    <cellStyle name="Normal 6 2 2 3 6" xfId="9113"/>
    <cellStyle name="Normal 6 2 2 3 6 2" xfId="9592"/>
    <cellStyle name="Normal 6 2 2 3 6 2 2" xfId="10228"/>
    <cellStyle name="Normal 6 2 2 3 6 3" xfId="10227"/>
    <cellStyle name="Normal 6 2 2 3 7" xfId="9461"/>
    <cellStyle name="Normal 6 2 2 3 7 2" xfId="10229"/>
    <cellStyle name="Normal 6 2 2 3 8" xfId="9886"/>
    <cellStyle name="Normal 6 2 2 3 9" xfId="9045"/>
    <cellStyle name="Normal 6 2 2 4" xfId="9245"/>
    <cellStyle name="Normal 6 2 2 4 2" xfId="9364"/>
    <cellStyle name="Normal 6 2 2 4 2 2" xfId="9781"/>
    <cellStyle name="Normal 6 2 2 4 2 2 2" xfId="10232"/>
    <cellStyle name="Normal 6 2 2 4 2 3" xfId="10231"/>
    <cellStyle name="Normal 6 2 2 4 3" xfId="9502"/>
    <cellStyle name="Normal 6 2 2 4 3 2" xfId="10233"/>
    <cellStyle name="Normal 6 2 2 4 4" xfId="10230"/>
    <cellStyle name="Normal 6 2 2 4 5" xfId="10713"/>
    <cellStyle name="Normal 6 2 2 4 6" xfId="10844"/>
    <cellStyle name="Normal 6 2 2 5" xfId="9282"/>
    <cellStyle name="Normal 6 2 2 5 2" xfId="9402"/>
    <cellStyle name="Normal 6 2 2 5 2 2" xfId="9823"/>
    <cellStyle name="Normal 6 2 2 5 2 2 2" xfId="10236"/>
    <cellStyle name="Normal 6 2 2 5 2 3" xfId="10235"/>
    <cellStyle name="Normal 6 2 2 5 3" xfId="9542"/>
    <cellStyle name="Normal 6 2 2 5 3 2" xfId="10237"/>
    <cellStyle name="Normal 6 2 2 5 4" xfId="10234"/>
    <cellStyle name="Normal 6 2 2 5 5" xfId="10754"/>
    <cellStyle name="Normal 6 2 2 5 6" xfId="10884"/>
    <cellStyle name="Normal 6 2 2 6" xfId="9183"/>
    <cellStyle name="Normal 6 2 2 6 2" xfId="9637"/>
    <cellStyle name="Normal 6 2 2 6 2 2" xfId="10239"/>
    <cellStyle name="Normal 6 2 2 6 3" xfId="10238"/>
    <cellStyle name="Normal 6 2 2 7" xfId="9327"/>
    <cellStyle name="Normal 6 2 2 7 2" xfId="9740"/>
    <cellStyle name="Normal 6 2 2 7 2 2" xfId="10241"/>
    <cellStyle name="Normal 6 2 2 7 3" xfId="10240"/>
    <cellStyle name="Normal 6 2 2 8" xfId="9111"/>
    <cellStyle name="Normal 6 2 2 8 2" xfId="9590"/>
    <cellStyle name="Normal 6 2 2 8 2 2" xfId="10243"/>
    <cellStyle name="Normal 6 2 2 8 3" xfId="10242"/>
    <cellStyle name="Normal 6 2 2 9" xfId="9459"/>
    <cellStyle name="Normal 6 2 2 9 2" xfId="10244"/>
    <cellStyle name="Normal 6 2 3" xfId="258"/>
    <cellStyle name="Normal 6 2 3 10" xfId="10672"/>
    <cellStyle name="Normal 6 2 3 11" xfId="10804"/>
    <cellStyle name="Normal 6 2 3 2" xfId="8051"/>
    <cellStyle name="Normal 6 2 3 2 2" xfId="9367"/>
    <cellStyle name="Normal 6 2 3 2 2 2" xfId="9784"/>
    <cellStyle name="Normal 6 2 3 2 2 2 2" xfId="10247"/>
    <cellStyle name="Normal 6 2 3 2 2 3" xfId="10246"/>
    <cellStyle name="Normal 6 2 3 2 3" xfId="9505"/>
    <cellStyle name="Normal 6 2 3 2 3 2" xfId="10248"/>
    <cellStyle name="Normal 6 2 3 2 4" xfId="10245"/>
    <cellStyle name="Normal 6 2 3 2 5" xfId="10716"/>
    <cellStyle name="Normal 6 2 3 2 6" xfId="10847"/>
    <cellStyle name="Normal 6 2 3 2 7" xfId="9248"/>
    <cellStyle name="Normal 6 2 3 3" xfId="9285"/>
    <cellStyle name="Normal 6 2 3 3 2" xfId="9405"/>
    <cellStyle name="Normal 6 2 3 3 2 2" xfId="9826"/>
    <cellStyle name="Normal 6 2 3 3 2 2 2" xfId="10251"/>
    <cellStyle name="Normal 6 2 3 3 2 3" xfId="10250"/>
    <cellStyle name="Normal 6 2 3 3 3" xfId="9545"/>
    <cellStyle name="Normal 6 2 3 3 3 2" xfId="10252"/>
    <cellStyle name="Normal 6 2 3 3 4" xfId="10249"/>
    <cellStyle name="Normal 6 2 3 3 5" xfId="10757"/>
    <cellStyle name="Normal 6 2 3 3 6" xfId="10887"/>
    <cellStyle name="Normal 6 2 3 4" xfId="9186"/>
    <cellStyle name="Normal 6 2 3 4 2" xfId="9640"/>
    <cellStyle name="Normal 6 2 3 4 2 2" xfId="10254"/>
    <cellStyle name="Normal 6 2 3 4 3" xfId="10253"/>
    <cellStyle name="Normal 6 2 3 5" xfId="9330"/>
    <cellStyle name="Normal 6 2 3 5 2" xfId="9743"/>
    <cellStyle name="Normal 6 2 3 5 2 2" xfId="10256"/>
    <cellStyle name="Normal 6 2 3 5 3" xfId="10255"/>
    <cellStyle name="Normal 6 2 3 6" xfId="9114"/>
    <cellStyle name="Normal 6 2 3 6 2" xfId="9593"/>
    <cellStyle name="Normal 6 2 3 6 2 2" xfId="10258"/>
    <cellStyle name="Normal 6 2 3 6 3" xfId="10257"/>
    <cellStyle name="Normal 6 2 3 7" xfId="9462"/>
    <cellStyle name="Normal 6 2 3 7 2" xfId="10259"/>
    <cellStyle name="Normal 6 2 3 8" xfId="9887"/>
    <cellStyle name="Normal 6 2 3 9" xfId="9046"/>
    <cellStyle name="Normal 6 2 4" xfId="431"/>
    <cellStyle name="Normal 6 2 4 10" xfId="10673"/>
    <cellStyle name="Normal 6 2 4 11" xfId="10805"/>
    <cellStyle name="Normal 6 2 4 2" xfId="787"/>
    <cellStyle name="Normal 6 2 4 2 2" xfId="8052"/>
    <cellStyle name="Normal 6 2 4 2 2 2" xfId="9785"/>
    <cellStyle name="Normal 6 2 4 2 2 2 2" xfId="10262"/>
    <cellStyle name="Normal 6 2 4 2 2 3" xfId="10261"/>
    <cellStyle name="Normal 6 2 4 2 3" xfId="9506"/>
    <cellStyle name="Normal 6 2 4 2 3 2" xfId="10263"/>
    <cellStyle name="Normal 6 2 4 2 4" xfId="10260"/>
    <cellStyle name="Normal 6 2 4 2 5" xfId="10717"/>
    <cellStyle name="Normal 6 2 4 2 6" xfId="10848"/>
    <cellStyle name="Normal 6 2 4 3" xfId="8053"/>
    <cellStyle name="Normal 6 2 4 3 2" xfId="9406"/>
    <cellStyle name="Normal 6 2 4 3 2 2" xfId="9827"/>
    <cellStyle name="Normal 6 2 4 3 2 2 2" xfId="10266"/>
    <cellStyle name="Normal 6 2 4 3 2 3" xfId="10265"/>
    <cellStyle name="Normal 6 2 4 3 3" xfId="9546"/>
    <cellStyle name="Normal 6 2 4 3 3 2" xfId="10267"/>
    <cellStyle name="Normal 6 2 4 3 4" xfId="10264"/>
    <cellStyle name="Normal 6 2 4 3 5" xfId="10758"/>
    <cellStyle name="Normal 6 2 4 3 6" xfId="10888"/>
    <cellStyle name="Normal 6 2 4 3 7" xfId="9286"/>
    <cellStyle name="Normal 6 2 4 4" xfId="8054"/>
    <cellStyle name="Normal 6 2 4 4 2" xfId="9641"/>
    <cellStyle name="Normal 6 2 4 4 2 2" xfId="10269"/>
    <cellStyle name="Normal 6 2 4 4 3" xfId="10268"/>
    <cellStyle name="Normal 6 2 4 4 4" xfId="9187"/>
    <cellStyle name="Normal 6 2 4 5" xfId="8055"/>
    <cellStyle name="Normal 6 2 4 5 2" xfId="9744"/>
    <cellStyle name="Normal 6 2 4 5 2 2" xfId="10271"/>
    <cellStyle name="Normal 6 2 4 5 3" xfId="10270"/>
    <cellStyle name="Normal 6 2 4 5 4" xfId="9331"/>
    <cellStyle name="Normal 6 2 4 6" xfId="8056"/>
    <cellStyle name="Normal 6 2 4 6 2" xfId="9594"/>
    <cellStyle name="Normal 6 2 4 6 2 2" xfId="10273"/>
    <cellStyle name="Normal 6 2 4 6 3" xfId="10272"/>
    <cellStyle name="Normal 6 2 4 6 4" xfId="9115"/>
    <cellStyle name="Normal 6 2 4 7" xfId="8057"/>
    <cellStyle name="Normal 6 2 4 7 2" xfId="10274"/>
    <cellStyle name="Normal 6 2 4 7 3" xfId="9463"/>
    <cellStyle name="Normal 6 2 4 8" xfId="8058"/>
    <cellStyle name="Normal 6 2 4 8 2" xfId="9888"/>
    <cellStyle name="Normal 6 2 4 9" xfId="9047"/>
    <cellStyle name="Normal 6 2 5" xfId="9244"/>
    <cellStyle name="Normal 6 2 5 2" xfId="9363"/>
    <cellStyle name="Normal 6 2 5 2 2" xfId="9780"/>
    <cellStyle name="Normal 6 2 5 2 2 2" xfId="10277"/>
    <cellStyle name="Normal 6 2 5 2 3" xfId="10276"/>
    <cellStyle name="Normal 6 2 5 3" xfId="9501"/>
    <cellStyle name="Normal 6 2 5 3 2" xfId="10278"/>
    <cellStyle name="Normal 6 2 5 4" xfId="10275"/>
    <cellStyle name="Normal 6 2 5 5" xfId="10712"/>
    <cellStyle name="Normal 6 2 5 6" xfId="10843"/>
    <cellStyle name="Normal 6 2 6" xfId="9281"/>
    <cellStyle name="Normal 6 2 6 2" xfId="9401"/>
    <cellStyle name="Normal 6 2 6 2 2" xfId="9822"/>
    <cellStyle name="Normal 6 2 6 2 2 2" xfId="10281"/>
    <cellStyle name="Normal 6 2 6 2 3" xfId="10280"/>
    <cellStyle name="Normal 6 2 6 3" xfId="9541"/>
    <cellStyle name="Normal 6 2 6 3 2" xfId="10282"/>
    <cellStyle name="Normal 6 2 6 4" xfId="10279"/>
    <cellStyle name="Normal 6 2 6 5" xfId="10753"/>
    <cellStyle name="Normal 6 2 6 6" xfId="10883"/>
    <cellStyle name="Normal 6 2 7" xfId="9182"/>
    <cellStyle name="Normal 6 2 7 2" xfId="9636"/>
    <cellStyle name="Normal 6 2 7 2 2" xfId="10284"/>
    <cellStyle name="Normal 6 2 7 3" xfId="10283"/>
    <cellStyle name="Normal 6 2 8" xfId="9326"/>
    <cellStyle name="Normal 6 2 8 2" xfId="9739"/>
    <cellStyle name="Normal 6 2 8 2 2" xfId="10286"/>
    <cellStyle name="Normal 6 2 8 3" xfId="10285"/>
    <cellStyle name="Normal 6 2 9" xfId="9110"/>
    <cellStyle name="Normal 6 2 9 2" xfId="9589"/>
    <cellStyle name="Normal 6 2 9 2 2" xfId="10288"/>
    <cellStyle name="Normal 6 2 9 3" xfId="10287"/>
    <cellStyle name="Normal 6 3" xfId="98"/>
    <cellStyle name="Normal 6 3 10" xfId="988"/>
    <cellStyle name="Normal 6 3 10 2" xfId="9889"/>
    <cellStyle name="Normal 6 3 11" xfId="1835"/>
    <cellStyle name="Normal 6 3 11 2" xfId="9048"/>
    <cellStyle name="Normal 6 3 12" xfId="8059"/>
    <cellStyle name="Normal 6 3 12 2" xfId="10674"/>
    <cellStyle name="Normal 6 3 13" xfId="8060"/>
    <cellStyle name="Normal 6 3 13 2" xfId="10806"/>
    <cellStyle name="Normal 6 3 2" xfId="259"/>
    <cellStyle name="Normal 6 3 2 10" xfId="1837"/>
    <cellStyle name="Normal 6 3 2 10 2" xfId="10675"/>
    <cellStyle name="Normal 6 3 2 11" xfId="1838"/>
    <cellStyle name="Normal 6 3 2 11 2" xfId="10807"/>
    <cellStyle name="Normal 6 3 2 12" xfId="1836"/>
    <cellStyle name="Normal 6 3 2 2" xfId="554"/>
    <cellStyle name="Normal 6 3 2 2 2" xfId="1840"/>
    <cellStyle name="Normal 6 3 2 2 2 2" xfId="9787"/>
    <cellStyle name="Normal 6 3 2 2 2 2 2" xfId="10291"/>
    <cellStyle name="Normal 6 3 2 2 2 3" xfId="10290"/>
    <cellStyle name="Normal 6 3 2 2 2 4" xfId="9369"/>
    <cellStyle name="Normal 6 3 2 2 3" xfId="1841"/>
    <cellStyle name="Normal 6 3 2 2 3 2" xfId="10292"/>
    <cellStyle name="Normal 6 3 2 2 4" xfId="1842"/>
    <cellStyle name="Normal 6 3 2 2 4 2" xfId="10289"/>
    <cellStyle name="Normal 6 3 2 2 5" xfId="1839"/>
    <cellStyle name="Normal 6 3 2 2 5 2" xfId="10719"/>
    <cellStyle name="Normal 6 3 2 2 6" xfId="8061"/>
    <cellStyle name="Normal 6 3 2 2 6 2" xfId="10850"/>
    <cellStyle name="Normal 6 3 2 2 7" xfId="8062"/>
    <cellStyle name="Normal 6 3 2 2 8" xfId="8063"/>
    <cellStyle name="Normal 6 3 2 2 9" xfId="8064"/>
    <cellStyle name="Normal 6 3 2 3" xfId="1843"/>
    <cellStyle name="Normal 6 3 2 3 2" xfId="9408"/>
    <cellStyle name="Normal 6 3 2 3 2 2" xfId="9829"/>
    <cellStyle name="Normal 6 3 2 3 2 2 2" xfId="10295"/>
    <cellStyle name="Normal 6 3 2 3 2 3" xfId="10294"/>
    <cellStyle name="Normal 6 3 2 3 3" xfId="9548"/>
    <cellStyle name="Normal 6 3 2 3 3 2" xfId="10296"/>
    <cellStyle name="Normal 6 3 2 3 4" xfId="10293"/>
    <cellStyle name="Normal 6 3 2 3 5" xfId="10760"/>
    <cellStyle name="Normal 6 3 2 3 6" xfId="10890"/>
    <cellStyle name="Normal 6 3 2 3 7" xfId="9288"/>
    <cellStyle name="Normal 6 3 2 4" xfId="1844"/>
    <cellStyle name="Normal 6 3 2 4 2" xfId="9643"/>
    <cellStyle name="Normal 6 3 2 4 2 2" xfId="10298"/>
    <cellStyle name="Normal 6 3 2 4 3" xfId="10297"/>
    <cellStyle name="Normal 6 3 2 4 4" xfId="9189"/>
    <cellStyle name="Normal 6 3 2 5" xfId="1845"/>
    <cellStyle name="Normal 6 3 2 5 2" xfId="1846"/>
    <cellStyle name="Normal 6 3 2 5 2 2" xfId="10300"/>
    <cellStyle name="Normal 6 3 2 5 3" xfId="1847"/>
    <cellStyle name="Normal 6 3 2 5 3 2" xfId="10299"/>
    <cellStyle name="Normal 6 3 2 5 4" xfId="13490"/>
    <cellStyle name="Normal 6 3 2 6" xfId="1848"/>
    <cellStyle name="Normal 6 3 2 6 2" xfId="8065"/>
    <cellStyle name="Normal 6 3 2 6 2 2" xfId="10302"/>
    <cellStyle name="Normal 6 3 2 6 3" xfId="10301"/>
    <cellStyle name="Normal 6 3 2 6 3 2" xfId="14899"/>
    <cellStyle name="Normal 6 3 2 6 3 3" xfId="13491"/>
    <cellStyle name="Normal 6 3 2 7" xfId="1849"/>
    <cellStyle name="Normal 6 3 2 7 2" xfId="10303"/>
    <cellStyle name="Normal 6 3 2 7 3" xfId="9465"/>
    <cellStyle name="Normal 6 3 2 8" xfId="1850"/>
    <cellStyle name="Normal 6 3 2 8 2" xfId="9890"/>
    <cellStyle name="Normal 6 3 2 9" xfId="1851"/>
    <cellStyle name="Normal 6 3 2 9 2" xfId="9049"/>
    <cellStyle name="Normal 6 3 3" xfId="260"/>
    <cellStyle name="Normal 6 3 3 10" xfId="10676"/>
    <cellStyle name="Normal 6 3 3 11" xfId="10808"/>
    <cellStyle name="Normal 6 3 3 2" xfId="9250"/>
    <cellStyle name="Normal 6 3 3 2 2" xfId="9370"/>
    <cellStyle name="Normal 6 3 3 2 2 2" xfId="9788"/>
    <cellStyle name="Normal 6 3 3 2 2 2 2" xfId="10306"/>
    <cellStyle name="Normal 6 3 3 2 2 3" xfId="10305"/>
    <cellStyle name="Normal 6 3 3 2 3" xfId="9508"/>
    <cellStyle name="Normal 6 3 3 2 3 2" xfId="10307"/>
    <cellStyle name="Normal 6 3 3 2 4" xfId="10304"/>
    <cellStyle name="Normal 6 3 3 2 5" xfId="10720"/>
    <cellStyle name="Normal 6 3 3 2 6" xfId="10851"/>
    <cellStyle name="Normal 6 3 3 3" xfId="9289"/>
    <cellStyle name="Normal 6 3 3 3 2" xfId="9409"/>
    <cellStyle name="Normal 6 3 3 3 2 2" xfId="9830"/>
    <cellStyle name="Normal 6 3 3 3 2 2 2" xfId="10310"/>
    <cellStyle name="Normal 6 3 3 3 2 3" xfId="10309"/>
    <cellStyle name="Normal 6 3 3 3 3" xfId="9549"/>
    <cellStyle name="Normal 6 3 3 3 3 2" xfId="10311"/>
    <cellStyle name="Normal 6 3 3 3 4" xfId="10308"/>
    <cellStyle name="Normal 6 3 3 3 5" xfId="10761"/>
    <cellStyle name="Normal 6 3 3 3 6" xfId="10891"/>
    <cellStyle name="Normal 6 3 3 4" xfId="9190"/>
    <cellStyle name="Normal 6 3 3 4 2" xfId="9644"/>
    <cellStyle name="Normal 6 3 3 4 2 2" xfId="10313"/>
    <cellStyle name="Normal 6 3 3 4 3" xfId="10312"/>
    <cellStyle name="Normal 6 3 3 5" xfId="9333"/>
    <cellStyle name="Normal 6 3 3 5 2" xfId="9746"/>
    <cellStyle name="Normal 6 3 3 5 2 2" xfId="10315"/>
    <cellStyle name="Normal 6 3 3 5 3" xfId="10314"/>
    <cellStyle name="Normal 6 3 3 6" xfId="9117"/>
    <cellStyle name="Normal 6 3 3 6 2" xfId="9596"/>
    <cellStyle name="Normal 6 3 3 6 2 2" xfId="10317"/>
    <cellStyle name="Normal 6 3 3 6 3" xfId="10316"/>
    <cellStyle name="Normal 6 3 3 7" xfId="9466"/>
    <cellStyle name="Normal 6 3 3 7 2" xfId="10318"/>
    <cellStyle name="Normal 6 3 3 8" xfId="9891"/>
    <cellStyle name="Normal 6 3 3 9" xfId="9050"/>
    <cellStyle name="Normal 6 3 4" xfId="721"/>
    <cellStyle name="Normal 6 3 4 2" xfId="9368"/>
    <cellStyle name="Normal 6 3 4 2 2" xfId="9786"/>
    <cellStyle name="Normal 6 3 4 2 2 2" xfId="10321"/>
    <cellStyle name="Normal 6 3 4 2 3" xfId="10320"/>
    <cellStyle name="Normal 6 3 4 3" xfId="9507"/>
    <cellStyle name="Normal 6 3 4 3 2" xfId="10322"/>
    <cellStyle name="Normal 6 3 4 4" xfId="10319"/>
    <cellStyle name="Normal 6 3 4 5" xfId="10718"/>
    <cellStyle name="Normal 6 3 4 6" xfId="10849"/>
    <cellStyle name="Normal 6 3 4 7" xfId="9249"/>
    <cellStyle name="Normal 6 3 5" xfId="1852"/>
    <cellStyle name="Normal 6 3 5 2" xfId="9407"/>
    <cellStyle name="Normal 6 3 5 2 2" xfId="9828"/>
    <cellStyle name="Normal 6 3 5 2 2 2" xfId="10325"/>
    <cellStyle name="Normal 6 3 5 2 3" xfId="10324"/>
    <cellStyle name="Normal 6 3 5 3" xfId="9547"/>
    <cellStyle name="Normal 6 3 5 3 2" xfId="10326"/>
    <cellStyle name="Normal 6 3 5 4" xfId="10323"/>
    <cellStyle name="Normal 6 3 5 5" xfId="10759"/>
    <cellStyle name="Normal 6 3 5 6" xfId="10889"/>
    <cellStyle name="Normal 6 3 5 7" xfId="9287"/>
    <cellStyle name="Normal 6 3 6" xfId="1853"/>
    <cellStyle name="Normal 6 3 6 2" xfId="9642"/>
    <cellStyle name="Normal 6 3 6 2 2" xfId="10328"/>
    <cellStyle name="Normal 6 3 6 3" xfId="10327"/>
    <cellStyle name="Normal 6 3 6 4" xfId="9188"/>
    <cellStyle name="Normal 6 3 7" xfId="1854"/>
    <cellStyle name="Normal 6 3 7 2" xfId="9745"/>
    <cellStyle name="Normal 6 3 7 2 2" xfId="10330"/>
    <cellStyle name="Normal 6 3 7 3" xfId="10329"/>
    <cellStyle name="Normal 6 3 7 4" xfId="9332"/>
    <cellStyle name="Normal 6 3 8" xfId="1855"/>
    <cellStyle name="Normal 6 3 8 2" xfId="9595"/>
    <cellStyle name="Normal 6 3 8 2 2" xfId="10332"/>
    <cellStyle name="Normal 6 3 8 3" xfId="10331"/>
    <cellStyle name="Normal 6 3 8 4" xfId="9116"/>
    <cellStyle name="Normal 6 3 9" xfId="1856"/>
    <cellStyle name="Normal 6 3 9 2" xfId="10333"/>
    <cellStyle name="Normal 6 3 9 3" xfId="9464"/>
    <cellStyle name="Normal 6 4" xfId="99"/>
    <cellStyle name="Normal 6 4 10" xfId="1857"/>
    <cellStyle name="Normal 6 4 10 2" xfId="10677"/>
    <cellStyle name="Normal 6 4 11" xfId="1858"/>
    <cellStyle name="Normal 6 4 11 2" xfId="10809"/>
    <cellStyle name="Normal 6 4 12" xfId="8066"/>
    <cellStyle name="Normal 6 4 13" xfId="8067"/>
    <cellStyle name="Normal 6 4 2" xfId="261"/>
    <cellStyle name="Normal 6 4 2 2" xfId="446"/>
    <cellStyle name="Normal 6 4 2 2 2" xfId="9789"/>
    <cellStyle name="Normal 6 4 2 2 2 2" xfId="10336"/>
    <cellStyle name="Normal 6 4 2 2 3" xfId="10335"/>
    <cellStyle name="Normal 6 4 2 3" xfId="9509"/>
    <cellStyle name="Normal 6 4 2 3 2" xfId="10337"/>
    <cellStyle name="Normal 6 4 2 4" xfId="10334"/>
    <cellStyle name="Normal 6 4 2 5" xfId="10721"/>
    <cellStyle name="Normal 6 4 2 6" xfId="10852"/>
    <cellStyle name="Normal 6 4 3" xfId="447"/>
    <cellStyle name="Normal 6 4 3 10" xfId="8068"/>
    <cellStyle name="Normal 6 4 3 11" xfId="8069"/>
    <cellStyle name="Normal 6 4 3 12" xfId="9290"/>
    <cellStyle name="Normal 6 4 3 2" xfId="794"/>
    <cellStyle name="Normal 6 4 3 2 2" xfId="9831"/>
    <cellStyle name="Normal 6 4 3 2 2 2" xfId="10340"/>
    <cellStyle name="Normal 6 4 3 2 3" xfId="10339"/>
    <cellStyle name="Normal 6 4 3 2 4" xfId="9410"/>
    <cellStyle name="Normal 6 4 3 3" xfId="1859"/>
    <cellStyle name="Normal 6 4 3 3 2" xfId="10341"/>
    <cellStyle name="Normal 6 4 3 3 3" xfId="9550"/>
    <cellStyle name="Normal 6 4 3 4" xfId="1860"/>
    <cellStyle name="Normal 6 4 3 4 2" xfId="10338"/>
    <cellStyle name="Normal 6 4 3 5" xfId="1861"/>
    <cellStyle name="Normal 6 4 3 5 2" xfId="10762"/>
    <cellStyle name="Normal 6 4 3 6" xfId="1862"/>
    <cellStyle name="Normal 6 4 3 6 2" xfId="10892"/>
    <cellStyle name="Normal 6 4 3 7" xfId="1863"/>
    <cellStyle name="Normal 6 4 3 8" xfId="1864"/>
    <cellStyle name="Normal 6 4 3 9" xfId="1865"/>
    <cellStyle name="Normal 6 4 4" xfId="555"/>
    <cellStyle name="Normal 6 4 4 2" xfId="815"/>
    <cellStyle name="Normal 6 4 4 2 2" xfId="10343"/>
    <cellStyle name="Normal 6 4 4 2 3" xfId="9645"/>
    <cellStyle name="Normal 6 4 4 3" xfId="8070"/>
    <cellStyle name="Normal 6 4 4 3 2" xfId="10342"/>
    <cellStyle name="Normal 6 4 4 4" xfId="8071"/>
    <cellStyle name="Normal 6 4 4 5" xfId="8072"/>
    <cellStyle name="Normal 6 4 4 6" xfId="8073"/>
    <cellStyle name="Normal 6 4 4 7" xfId="8074"/>
    <cellStyle name="Normal 6 4 4 8" xfId="8075"/>
    <cellStyle name="Normal 6 4 4 9" xfId="9191"/>
    <cellStyle name="Normal 6 4 5" xfId="1866"/>
    <cellStyle name="Normal 6 4 5 2" xfId="9747"/>
    <cellStyle name="Normal 6 4 5 2 2" xfId="10345"/>
    <cellStyle name="Normal 6 4 5 3" xfId="10344"/>
    <cellStyle name="Normal 6 4 5 4" xfId="9334"/>
    <cellStyle name="Normal 6 4 6" xfId="1867"/>
    <cellStyle name="Normal 6 4 6 2" xfId="9597"/>
    <cellStyle name="Normal 6 4 6 2 2" xfId="10347"/>
    <cellStyle name="Normal 6 4 6 3" xfId="10346"/>
    <cellStyle name="Normal 6 4 6 4" xfId="9118"/>
    <cellStyle name="Normal 6 4 7" xfId="1868"/>
    <cellStyle name="Normal 6 4 7 2" xfId="10348"/>
    <cellStyle name="Normal 6 4 7 3" xfId="9467"/>
    <cellStyle name="Normal 6 4 8" xfId="1869"/>
    <cellStyle name="Normal 6 4 8 2" xfId="9892"/>
    <cellStyle name="Normal 6 4 9" xfId="1870"/>
    <cellStyle name="Normal 6 4 9 2" xfId="9051"/>
    <cellStyle name="Normal 6 5" xfId="96"/>
    <cellStyle name="Normal 6 5 10" xfId="10678"/>
    <cellStyle name="Normal 6 5 11" xfId="10810"/>
    <cellStyle name="Normal 6 5 2" xfId="448"/>
    <cellStyle name="Normal 6 5 2 2" xfId="9371"/>
    <cellStyle name="Normal 6 5 2 2 2" xfId="9790"/>
    <cellStyle name="Normal 6 5 2 2 2 2" xfId="10351"/>
    <cellStyle name="Normal 6 5 2 2 3" xfId="10350"/>
    <cellStyle name="Normal 6 5 2 3" xfId="9510"/>
    <cellStyle name="Normal 6 5 2 3 2" xfId="10352"/>
    <cellStyle name="Normal 6 5 2 4" xfId="10349"/>
    <cellStyle name="Normal 6 5 2 5" xfId="10722"/>
    <cellStyle name="Normal 6 5 2 6" xfId="10853"/>
    <cellStyle name="Normal 6 5 3" xfId="9291"/>
    <cellStyle name="Normal 6 5 3 2" xfId="9411"/>
    <cellStyle name="Normal 6 5 3 2 2" xfId="9832"/>
    <cellStyle name="Normal 6 5 3 2 2 2" xfId="10355"/>
    <cellStyle name="Normal 6 5 3 2 3" xfId="10354"/>
    <cellStyle name="Normal 6 5 3 3" xfId="9551"/>
    <cellStyle name="Normal 6 5 3 3 2" xfId="10356"/>
    <cellStyle name="Normal 6 5 3 4" xfId="10353"/>
    <cellStyle name="Normal 6 5 3 5" xfId="10763"/>
    <cellStyle name="Normal 6 5 3 6" xfId="10893"/>
    <cellStyle name="Normal 6 5 4" xfId="9192"/>
    <cellStyle name="Normal 6 5 4 2" xfId="9646"/>
    <cellStyle name="Normal 6 5 4 2 2" xfId="10358"/>
    <cellStyle name="Normal 6 5 4 3" xfId="10357"/>
    <cellStyle name="Normal 6 5 5" xfId="9335"/>
    <cellStyle name="Normal 6 5 5 2" xfId="9748"/>
    <cellStyle name="Normal 6 5 5 2 2" xfId="10360"/>
    <cellStyle name="Normal 6 5 5 3" xfId="10359"/>
    <cellStyle name="Normal 6 5 6" xfId="9119"/>
    <cellStyle name="Normal 6 5 6 2" xfId="9598"/>
    <cellStyle name="Normal 6 5 6 2 2" xfId="10362"/>
    <cellStyle name="Normal 6 5 6 3" xfId="10361"/>
    <cellStyle name="Normal 6 5 7" xfId="9468"/>
    <cellStyle name="Normal 6 5 7 2" xfId="10363"/>
    <cellStyle name="Normal 6 5 8" xfId="9893"/>
    <cellStyle name="Normal 6 5 9" xfId="9052"/>
    <cellStyle name="Normal 6 6" xfId="125"/>
    <cellStyle name="Normal 6 6 10" xfId="8076"/>
    <cellStyle name="Normal 6 6 2" xfId="262"/>
    <cellStyle name="Normal 6 6 2 2" xfId="770"/>
    <cellStyle name="Normal 6 6 2 2 2" xfId="10366"/>
    <cellStyle name="Normal 6 6 2 2 3" xfId="9779"/>
    <cellStyle name="Normal 6 6 2 3" xfId="8077"/>
    <cellStyle name="Normal 6 6 2 3 2" xfId="10365"/>
    <cellStyle name="Normal 6 6 2 4" xfId="8078"/>
    <cellStyle name="Normal 6 6 2 5" xfId="8079"/>
    <cellStyle name="Normal 6 6 2 6" xfId="8080"/>
    <cellStyle name="Normal 6 6 2 7" xfId="8081"/>
    <cellStyle name="Normal 6 6 2 8" xfId="8082"/>
    <cellStyle name="Normal 6 6 2 9" xfId="9362"/>
    <cellStyle name="Normal 6 6 3" xfId="1872"/>
    <cellStyle name="Normal 6 6 3 2" xfId="8083"/>
    <cellStyle name="Normal 6 6 3 2 2" xfId="13013"/>
    <cellStyle name="Normal 6 6 3 2 3" xfId="11722"/>
    <cellStyle name="Normal 6 6 3 3" xfId="8084"/>
    <cellStyle name="Normal 6 6 3 4" xfId="8085"/>
    <cellStyle name="Normal 6 6 3 5" xfId="13492"/>
    <cellStyle name="Normal 6 6 4" xfId="1873"/>
    <cellStyle name="Normal 6 6 4 2" xfId="2460"/>
    <cellStyle name="Normal 6 6 4 2 2" xfId="8086"/>
    <cellStyle name="Normal 6 6 4 2 3" xfId="8087"/>
    <cellStyle name="Normal 6 6 4 3" xfId="2764"/>
    <cellStyle name="Normal 6 6 4 4" xfId="10364"/>
    <cellStyle name="Normal 6 6 5" xfId="1874"/>
    <cellStyle name="Normal 6 6 6" xfId="1871"/>
    <cellStyle name="Normal 6 6 7" xfId="8088"/>
    <cellStyle name="Normal 6 6 8" xfId="8089"/>
    <cellStyle name="Normal 6 6 9" xfId="8090"/>
    <cellStyle name="Normal 6 7" xfId="263"/>
    <cellStyle name="Normal 6 7 10" xfId="9267"/>
    <cellStyle name="Normal 6 7 2" xfId="556"/>
    <cellStyle name="Normal 6 7 2 2" xfId="816"/>
    <cellStyle name="Normal 6 7 2 2 2" xfId="1876"/>
    <cellStyle name="Normal 6 7 2 2 2 2" xfId="2857"/>
    <cellStyle name="Normal 6 7 2 2 2 3" xfId="2766"/>
    <cellStyle name="Normal 6 7 2 2 2 4" xfId="2635"/>
    <cellStyle name="Normal 6 7 2 2 2 5" xfId="2568"/>
    <cellStyle name="Normal 6 7 2 2 2 6" xfId="10369"/>
    <cellStyle name="Normal 6 7 2 2 3" xfId="9804"/>
    <cellStyle name="Normal 6 7 2 3" xfId="1877"/>
    <cellStyle name="Normal 6 7 2 3 2" xfId="10368"/>
    <cellStyle name="Normal 6 7 2 4" xfId="1878"/>
    <cellStyle name="Normal 6 7 2 4 2" xfId="2459"/>
    <cellStyle name="Normal 6 7 2 4 3" xfId="2767"/>
    <cellStyle name="Normal 6 7 2 5" xfId="1875"/>
    <cellStyle name="Normal 6 7 2 5 2" xfId="2856"/>
    <cellStyle name="Normal 6 7 2 5 3" xfId="2765"/>
    <cellStyle name="Normal 6 7 2 5 4" xfId="2634"/>
    <cellStyle name="Normal 6 7 2 5 5" xfId="2567"/>
    <cellStyle name="Normal 6 7 2 6" xfId="8091"/>
    <cellStyle name="Normal 6 7 2 7" xfId="8092"/>
    <cellStyle name="Normal 6 7 2 8" xfId="8093"/>
    <cellStyle name="Normal 6 7 2 9" xfId="9384"/>
    <cellStyle name="Normal 6 7 3" xfId="771"/>
    <cellStyle name="Normal 6 7 3 2" xfId="8094"/>
    <cellStyle name="Normal 6 7 3 2 2" xfId="8095"/>
    <cellStyle name="Normal 6 7 3 2 3" xfId="8096"/>
    <cellStyle name="Normal 6 7 3 2 4" xfId="10370"/>
    <cellStyle name="Normal 6 7 3 3" xfId="9523"/>
    <cellStyle name="Normal 6 7 4" xfId="8097"/>
    <cellStyle name="Normal 6 7 4 2" xfId="10367"/>
    <cellStyle name="Normal 6 7 5" xfId="8098"/>
    <cellStyle name="Normal 6 7 5 2" xfId="10735"/>
    <cellStyle name="Normal 6 7 6" xfId="8099"/>
    <cellStyle name="Normal 6 7 6 2" xfId="10865"/>
    <cellStyle name="Normal 6 7 7" xfId="8100"/>
    <cellStyle name="Normal 6 7 8" xfId="8101"/>
    <cellStyle name="Normal 6 7 9" xfId="8102"/>
    <cellStyle name="Normal 6 8" xfId="557"/>
    <cellStyle name="Normal 6 8 2" xfId="558"/>
    <cellStyle name="Normal 6 8 2 2" xfId="817"/>
    <cellStyle name="Normal 6 8 2 2 2" xfId="1880"/>
    <cellStyle name="Normal 6 8 2 2 2 2" xfId="2859"/>
    <cellStyle name="Normal 6 8 2 2 2 3" xfId="2769"/>
    <cellStyle name="Normal 6 8 2 2 2 4" xfId="2637"/>
    <cellStyle name="Normal 6 8 2 2 2 5" xfId="2570"/>
    <cellStyle name="Normal 6 8 2 2 3" xfId="10372"/>
    <cellStyle name="Normal 6 8 2 3" xfId="1881"/>
    <cellStyle name="Normal 6 8 2 4" xfId="1882"/>
    <cellStyle name="Normal 6 8 2 4 2" xfId="2458"/>
    <cellStyle name="Normal 6 8 2 4 3" xfId="2770"/>
    <cellStyle name="Normal 6 8 2 5" xfId="1879"/>
    <cellStyle name="Normal 6 8 2 5 2" xfId="2858"/>
    <cellStyle name="Normal 6 8 2 5 3" xfId="2768"/>
    <cellStyle name="Normal 6 8 2 5 4" xfId="2636"/>
    <cellStyle name="Normal 6 8 2 5 5" xfId="2569"/>
    <cellStyle name="Normal 6 8 2 6" xfId="8103"/>
    <cellStyle name="Normal 6 8 2 7" xfId="8104"/>
    <cellStyle name="Normal 6 8 2 8" xfId="8105"/>
    <cellStyle name="Normal 6 8 2 9" xfId="9617"/>
    <cellStyle name="Normal 6 8 3" xfId="8106"/>
    <cellStyle name="Normal 6 8 3 2" xfId="8107"/>
    <cellStyle name="Normal 6 8 3 3" xfId="8108"/>
    <cellStyle name="Normal 6 8 3 4" xfId="10371"/>
    <cellStyle name="Normal 6 8 4" xfId="9139"/>
    <cellStyle name="Normal 6 9" xfId="847"/>
    <cellStyle name="Normal 6 9 2" xfId="8109"/>
    <cellStyle name="Normal 6 9 2 2" xfId="10374"/>
    <cellStyle name="Normal 6 9 2 3" xfId="9720"/>
    <cellStyle name="Normal 6 9 3" xfId="10373"/>
    <cellStyle name="Normal 6 9 4" xfId="9309"/>
    <cellStyle name="Normal 60" xfId="264"/>
    <cellStyle name="Normal 60 2" xfId="9251"/>
    <cellStyle name="Normal 60 2 2" xfId="9707"/>
    <cellStyle name="Normal 60 3" xfId="9161"/>
    <cellStyle name="Normal 60 4" xfId="9088"/>
    <cellStyle name="Normal 60 5" xfId="9020"/>
    <cellStyle name="Normal 60 6" xfId="8992"/>
    <cellStyle name="Normal 61" xfId="265"/>
    <cellStyle name="Normal 61 2" xfId="9252"/>
    <cellStyle name="Normal 61 2 2" xfId="9708"/>
    <cellStyle name="Normal 61 3" xfId="9162"/>
    <cellStyle name="Normal 61 4" xfId="9089"/>
    <cellStyle name="Normal 61 5" xfId="9021"/>
    <cellStyle name="Normal 61 6" xfId="8993"/>
    <cellStyle name="Normal 62" xfId="266"/>
    <cellStyle name="Normal 62 2" xfId="9253"/>
    <cellStyle name="Normal 62 2 2" xfId="9709"/>
    <cellStyle name="Normal 62 3" xfId="9163"/>
    <cellStyle name="Normal 62 4" xfId="9090"/>
    <cellStyle name="Normal 62 5" xfId="9022"/>
    <cellStyle name="Normal 62 6" xfId="8994"/>
    <cellStyle name="Normal 63" xfId="267"/>
    <cellStyle name="Normal 63 2" xfId="9254"/>
    <cellStyle name="Normal 63 2 2" xfId="9710"/>
    <cellStyle name="Normal 63 3" xfId="9164"/>
    <cellStyle name="Normal 63 4" xfId="9091"/>
    <cellStyle name="Normal 63 5" xfId="9023"/>
    <cellStyle name="Normal 63 6" xfId="8995"/>
    <cellStyle name="Normal 64" xfId="268"/>
    <cellStyle name="Normal 64 10" xfId="10822"/>
    <cellStyle name="Normal 64 11" xfId="8996"/>
    <cellStyle name="Normal 64 2" xfId="9063"/>
    <cellStyle name="Normal 64 2 2" xfId="9614"/>
    <cellStyle name="Normal 64 3" xfId="9208"/>
    <cellStyle name="Normal 64 3 2" xfId="9660"/>
    <cellStyle name="Normal 64 3 2 2" xfId="10376"/>
    <cellStyle name="Normal 64 3 3" xfId="10375"/>
    <cellStyle name="Normal 64 4" xfId="9345"/>
    <cellStyle name="Normal 64 4 2" xfId="9759"/>
    <cellStyle name="Normal 64 4 2 2" xfId="10378"/>
    <cellStyle name="Normal 64 4 3" xfId="10377"/>
    <cellStyle name="Normal 64 5" xfId="9131"/>
    <cellStyle name="Normal 64 5 2" xfId="9613"/>
    <cellStyle name="Normal 64 5 2 2" xfId="10380"/>
    <cellStyle name="Normal 64 5 3" xfId="10379"/>
    <cellStyle name="Normal 64 6" xfId="9479"/>
    <cellStyle name="Normal 64 6 2" xfId="10381"/>
    <cellStyle name="Normal 64 7" xfId="9903"/>
    <cellStyle name="Normal 64 8" xfId="9062"/>
    <cellStyle name="Normal 64 9" xfId="10690"/>
    <cellStyle name="Normal 65" xfId="269"/>
    <cellStyle name="Normal 65 2" xfId="9303"/>
    <cellStyle name="Normal 65 2 2" xfId="9427"/>
    <cellStyle name="Normal 65 2 2 2" xfId="9848"/>
    <cellStyle name="Normal 65 2 2 2 2" xfId="10384"/>
    <cellStyle name="Normal 65 2 2 3" xfId="10383"/>
    <cellStyle name="Normal 65 2 3" xfId="9567"/>
    <cellStyle name="Normal 65 2 3 2" xfId="10385"/>
    <cellStyle name="Normal 65 2 4" xfId="10382"/>
    <cellStyle name="Normal 65 2 5" xfId="10776"/>
    <cellStyle name="Normal 65 2 6" xfId="10906"/>
    <cellStyle name="Normal 65 3" xfId="9615"/>
    <cellStyle name="Normal 65 4" xfId="9064"/>
    <cellStyle name="Normal 66" xfId="270"/>
    <cellStyle name="Normal 66 2" xfId="9264"/>
    <cellStyle name="Normal 66 2 2" xfId="10778"/>
    <cellStyle name="Normal 66 3" xfId="9210"/>
    <cellStyle name="Normal 66 3 2" xfId="9662"/>
    <cellStyle name="Normal 66 3 2 2" xfId="10387"/>
    <cellStyle name="Normal 66 3 3" xfId="10386"/>
    <cellStyle name="Normal 66 4" xfId="9347"/>
    <cellStyle name="Normal 66 4 2" xfId="9761"/>
    <cellStyle name="Normal 66 4 2 2" xfId="10389"/>
    <cellStyle name="Normal 66 4 3" xfId="10388"/>
    <cellStyle name="Normal 66 5" xfId="9481"/>
    <cellStyle name="Normal 66 5 2" xfId="10390"/>
    <cellStyle name="Normal 66 6" xfId="10692"/>
    <cellStyle name="Normal 66 7" xfId="10824"/>
    <cellStyle name="Normal 66 8" xfId="9132"/>
    <cellStyle name="Normal 67" xfId="271"/>
    <cellStyle name="Normal 67 2" xfId="9348"/>
    <cellStyle name="Normal 67 2 2" xfId="9762"/>
    <cellStyle name="Normal 67 2 2 2" xfId="10393"/>
    <cellStyle name="Normal 67 2 3" xfId="10392"/>
    <cellStyle name="Normal 67 3" xfId="9482"/>
    <cellStyle name="Normal 67 3 2" xfId="10394"/>
    <cellStyle name="Normal 67 4" xfId="10391"/>
    <cellStyle name="Normal 67 5" xfId="10693"/>
    <cellStyle name="Normal 67 6" xfId="10779"/>
    <cellStyle name="Normal 67 7" xfId="10825"/>
    <cellStyle name="Normal 68" xfId="272"/>
    <cellStyle name="Normal 68 2" xfId="10682"/>
    <cellStyle name="Normal 68 3" xfId="9277"/>
    <cellStyle name="Normal 69" xfId="273"/>
    <cellStyle name="Normal 69 2" xfId="10703"/>
    <cellStyle name="Normal 69 3" xfId="9137"/>
    <cellStyle name="Normal 7" xfId="65"/>
    <cellStyle name="Normal 7 10" xfId="8110"/>
    <cellStyle name="Normal 7 11" xfId="8111"/>
    <cellStyle name="Normal 7 2" xfId="274"/>
    <cellStyle name="Normal 7 2 2" xfId="772"/>
    <cellStyle name="Normal 7 2 2 2" xfId="8112"/>
    <cellStyle name="Normal 7 2 2 2 2" xfId="9712"/>
    <cellStyle name="Normal 7 2 3" xfId="2957"/>
    <cellStyle name="Normal 7 2 3 2" xfId="8113"/>
    <cellStyle name="Normal 7 2 3 2 2" xfId="12326"/>
    <cellStyle name="Normal 7 2 3 2 3" xfId="11451"/>
    <cellStyle name="Normal 7 2 3 3" xfId="8114"/>
    <cellStyle name="Normal 7 2 3 4" xfId="13542"/>
    <cellStyle name="Normal 7 2 4" xfId="8115"/>
    <cellStyle name="Normal 7 2 5" xfId="8116"/>
    <cellStyle name="Normal 7 2 6" xfId="8117"/>
    <cellStyle name="Normal 7 2 7" xfId="8118"/>
    <cellStyle name="Normal 7 2 8" xfId="8119"/>
    <cellStyle name="Normal 7 3" xfId="700"/>
    <cellStyle name="Normal 7 3 2" xfId="2958"/>
    <cellStyle name="Normal 7 3 2 2" xfId="9711"/>
    <cellStyle name="Normal 7 4" xfId="1883"/>
    <cellStyle name="Normal 7 4 2" xfId="2959"/>
    <cellStyle name="Normal 7 5" xfId="1884"/>
    <cellStyle name="Normal 7 5 2" xfId="2960"/>
    <cellStyle name="Normal 7 6" xfId="1885"/>
    <cellStyle name="Normal 7 6 2" xfId="2961"/>
    <cellStyle name="Normal 7 7" xfId="1886"/>
    <cellStyle name="Normal 7 7 2" xfId="2962"/>
    <cellStyle name="Normal 7 8" xfId="1887"/>
    <cellStyle name="Normal 7 8 2" xfId="2963"/>
    <cellStyle name="Normal 7 9" xfId="1888"/>
    <cellStyle name="Normal 7_cálculo da esp das camadas" xfId="2964"/>
    <cellStyle name="Normal 70" xfId="275"/>
    <cellStyle name="Normal 70 2" xfId="9205"/>
    <cellStyle name="Normal 71" xfId="276"/>
    <cellStyle name="Normal 71 2" xfId="9304"/>
    <cellStyle name="Normal 72" xfId="277"/>
    <cellStyle name="Normal 72 2" xfId="9305"/>
    <cellStyle name="Normal 73" xfId="278"/>
    <cellStyle name="Normal 73 2" xfId="9138"/>
    <cellStyle name="Normal 74" xfId="279"/>
    <cellStyle name="Normal 74 2" xfId="9307"/>
    <cellStyle name="Normal 75" xfId="280"/>
    <cellStyle name="Normal 75 2" xfId="9306"/>
    <cellStyle name="Normal 76" xfId="281"/>
    <cellStyle name="Normal 76 2" xfId="9308"/>
    <cellStyle name="Normal 77" xfId="282"/>
    <cellStyle name="Normal 77 2" xfId="9374"/>
    <cellStyle name="Normal 78" xfId="283"/>
    <cellStyle name="Normal 78 2" xfId="9428"/>
    <cellStyle name="Normal 79" xfId="284"/>
    <cellStyle name="Normal 79 2" xfId="9429"/>
    <cellStyle name="Normal 8" xfId="71"/>
    <cellStyle name="Normal 8 10" xfId="8120"/>
    <cellStyle name="Normal 8 11" xfId="8121"/>
    <cellStyle name="Normal 8 2" xfId="285"/>
    <cellStyle name="Normal 8 2 2" xfId="773"/>
    <cellStyle name="Normal 8 2 2 2" xfId="9713"/>
    <cellStyle name="Normal 8 2 3" xfId="8122"/>
    <cellStyle name="Normal 8 2 4" xfId="8123"/>
    <cellStyle name="Normal 8 2 5" xfId="8124"/>
    <cellStyle name="Normal 8 2 6" xfId="8125"/>
    <cellStyle name="Normal 8 2 7" xfId="8126"/>
    <cellStyle name="Normal 8 2 8" xfId="8127"/>
    <cellStyle name="Normal 8 3" xfId="704"/>
    <cellStyle name="Normal 8 3 2" xfId="8128"/>
    <cellStyle name="Normal 8 4" xfId="1889"/>
    <cellStyle name="Normal 8 4 2" xfId="8129"/>
    <cellStyle name="Normal 8 5" xfId="1890"/>
    <cellStyle name="Normal 8 5 2" xfId="2965"/>
    <cellStyle name="Normal 8 5 2 2" xfId="8130"/>
    <cellStyle name="Normal 8 5 3" xfId="8131"/>
    <cellStyle name="Normal 8 6" xfId="1891"/>
    <cellStyle name="Normal 8 7" xfId="1892"/>
    <cellStyle name="Normal 8 8" xfId="1893"/>
    <cellStyle name="Normal 8 9" xfId="1894"/>
    <cellStyle name="Normal 80" xfId="286"/>
    <cellStyle name="Normal 80 2" xfId="9065"/>
    <cellStyle name="Normal 81" xfId="287"/>
    <cellStyle name="Normal 81 2" xfId="9128"/>
    <cellStyle name="Normal 82" xfId="288"/>
    <cellStyle name="Normal 82 2" xfId="9436"/>
    <cellStyle name="Normal 83" xfId="289"/>
    <cellStyle name="Normal 83 2" xfId="9437"/>
    <cellStyle name="Normal 84" xfId="290"/>
    <cellStyle name="Normal 84 2" xfId="9435"/>
    <cellStyle name="Normal 85" xfId="291"/>
    <cellStyle name="Normal 85 2" xfId="9434"/>
    <cellStyle name="Normal 86" xfId="292"/>
    <cellStyle name="Normal 86 2" xfId="9433"/>
    <cellStyle name="Normal 87" xfId="293"/>
    <cellStyle name="Normal 87 2" xfId="9438"/>
    <cellStyle name="Normal 88" xfId="294"/>
    <cellStyle name="Normal 88 2" xfId="9856"/>
    <cellStyle name="Normal 89" xfId="295"/>
    <cellStyle name="Normal 89 2" xfId="9857"/>
    <cellStyle name="Normal 9" xfId="296"/>
    <cellStyle name="Normal 9 10" xfId="8132"/>
    <cellStyle name="Normal 9 2" xfId="559"/>
    <cellStyle name="Normal 9 2 2" xfId="818"/>
    <cellStyle name="Normal 9 2 3" xfId="8133"/>
    <cellStyle name="Normal 9 2 4" xfId="8134"/>
    <cellStyle name="Normal 9 2 5" xfId="8135"/>
    <cellStyle name="Normal 9 2 6" xfId="8136"/>
    <cellStyle name="Normal 9 2 7" xfId="8137"/>
    <cellStyle name="Normal 9 2 8" xfId="8138"/>
    <cellStyle name="Normal 9 3" xfId="774"/>
    <cellStyle name="Normal 9 3 2" xfId="1896"/>
    <cellStyle name="Normal 9 3 2 2" xfId="8139"/>
    <cellStyle name="Normal 9 3 2 3" xfId="13493"/>
    <cellStyle name="Normal 9 4" xfId="1897"/>
    <cellStyle name="Normal 9 4 2" xfId="8140"/>
    <cellStyle name="Normal 9 4 3" xfId="8141"/>
    <cellStyle name="Normal 9 5" xfId="1895"/>
    <cellStyle name="Normal 9 5 2" xfId="8142"/>
    <cellStyle name="Normal 9 6" xfId="2966"/>
    <cellStyle name="Normal 9 6 2" xfId="8143"/>
    <cellStyle name="Normal 9 6 3" xfId="8144"/>
    <cellStyle name="Normal 9 6 3 2" xfId="11671"/>
    <cellStyle name="Normal 9 6 3 3" xfId="11149"/>
    <cellStyle name="Normal 9 6 4" xfId="8145"/>
    <cellStyle name="Normal 9 6 5" xfId="13543"/>
    <cellStyle name="Normal 9 7" xfId="8146"/>
    <cellStyle name="Normal 9 8" xfId="8147"/>
    <cellStyle name="Normal 9 9" xfId="8148"/>
    <cellStyle name="Normal 90" xfId="297"/>
    <cellStyle name="Normal 90 2" xfId="9855"/>
    <cellStyle name="Normal 91" xfId="298"/>
    <cellStyle name="Normal 91 2" xfId="9599"/>
    <cellStyle name="Normal 92" xfId="299"/>
    <cellStyle name="Normal 92 2" xfId="9854"/>
    <cellStyle name="Normal 93" xfId="300"/>
    <cellStyle name="Normal 93 2" xfId="9852"/>
    <cellStyle name="Normal 94" xfId="301"/>
    <cellStyle name="Normal 94 2" xfId="9576"/>
    <cellStyle name="Normal 95" xfId="302"/>
    <cellStyle name="Normal 95 2" xfId="9861"/>
    <cellStyle name="Normal 96" xfId="303"/>
    <cellStyle name="Normal 96 2" xfId="9853"/>
    <cellStyle name="Normal 97" xfId="304"/>
    <cellStyle name="Normal 97 2" xfId="9859"/>
    <cellStyle name="Normal 98" xfId="305"/>
    <cellStyle name="Normal 98 2" xfId="9858"/>
    <cellStyle name="Normal 99" xfId="306"/>
    <cellStyle name="Normal 99 2" xfId="9862"/>
    <cellStyle name="Normal_Pesquisa no referencial 10 de maio de 2013" xfId="124"/>
    <cellStyle name="Normal1" xfId="307"/>
    <cellStyle name="Normal2" xfId="308"/>
    <cellStyle name="Normal2 10" xfId="13365"/>
    <cellStyle name="Normal2 2" xfId="4979"/>
    <cellStyle name="Normal2 2 2" xfId="7064"/>
    <cellStyle name="Normal2 2 2 2" xfId="8872"/>
    <cellStyle name="Normal2 2 2 2 2" xfId="14850"/>
    <cellStyle name="Normal2 2 2 2 3" xfId="14807"/>
    <cellStyle name="Normal2 2 2 2 4" xfId="14208"/>
    <cellStyle name="Normal2 2 2 3" xfId="13944"/>
    <cellStyle name="Normal2 2 3" xfId="7097"/>
    <cellStyle name="Normal2 2 3 2" xfId="8904"/>
    <cellStyle name="Normal2 2 3 2 2" xfId="14859"/>
    <cellStyle name="Normal2 2 3 2 3" xfId="14317"/>
    <cellStyle name="Normal2 2 3 2 4" xfId="14240"/>
    <cellStyle name="Normal2 2 3 3" xfId="13977"/>
    <cellStyle name="Normal2 2 4" xfId="6982"/>
    <cellStyle name="Normal2 2 4 2" xfId="8805"/>
    <cellStyle name="Normal2 2 4 2 2" xfId="14820"/>
    <cellStyle name="Normal2 2 4 2 3" xfId="14336"/>
    <cellStyle name="Normal2 2 4 2 4" xfId="14141"/>
    <cellStyle name="Normal2 2 4 3" xfId="13864"/>
    <cellStyle name="Normal2 2 5" xfId="7122"/>
    <cellStyle name="Normal2 2 5 2" xfId="8929"/>
    <cellStyle name="Normal2 2 5 2 2" xfId="14869"/>
    <cellStyle name="Normal2 2 5 2 3" xfId="14298"/>
    <cellStyle name="Normal2 2 5 2 4" xfId="14265"/>
    <cellStyle name="Normal2 2 5 3" xfId="14002"/>
    <cellStyle name="Normal2 2 6" xfId="7144"/>
    <cellStyle name="Normal2 2 6 2" xfId="8951"/>
    <cellStyle name="Normal2 2 6 2 2" xfId="14878"/>
    <cellStyle name="Normal2 2 6 2 3" xfId="14672"/>
    <cellStyle name="Normal2 2 6 2 4" xfId="14287"/>
    <cellStyle name="Normal2 2 6 3" xfId="14024"/>
    <cellStyle name="Normal2 2 7" xfId="8710"/>
    <cellStyle name="Normal2 2 7 2" xfId="14784"/>
    <cellStyle name="Normal2 2 7 3" xfId="14342"/>
    <cellStyle name="Normal2 2 7 4" xfId="14046"/>
    <cellStyle name="Normal2 2 8" xfId="13735"/>
    <cellStyle name="Normal2 3" xfId="6891"/>
    <cellStyle name="Normal2 3 2" xfId="8728"/>
    <cellStyle name="Normal2 3 2 2" xfId="14795"/>
    <cellStyle name="Normal2 3 2 3" xfId="14339"/>
    <cellStyle name="Normal2 3 2 4" xfId="14064"/>
    <cellStyle name="Normal2 3 3" xfId="13778"/>
    <cellStyle name="Normal2 4" xfId="7017"/>
    <cellStyle name="Normal2 4 2" xfId="8832"/>
    <cellStyle name="Normal2 4 2 2" xfId="14834"/>
    <cellStyle name="Normal2 4 2 3" xfId="14321"/>
    <cellStyle name="Normal2 4 2 4" xfId="14168"/>
    <cellStyle name="Normal2 4 3" xfId="13899"/>
    <cellStyle name="Normal2 5" xfId="6915"/>
    <cellStyle name="Normal2 5 2" xfId="8748"/>
    <cellStyle name="Normal2 5 2 2" xfId="14803"/>
    <cellStyle name="Normal2 5 2 3" xfId="14642"/>
    <cellStyle name="Normal2 5 2 4" xfId="14084"/>
    <cellStyle name="Normal2 5 3" xfId="13800"/>
    <cellStyle name="Normal2 6" xfId="6924"/>
    <cellStyle name="Normal2 6 2" xfId="8756"/>
    <cellStyle name="Normal2 6 2 2" xfId="14806"/>
    <cellStyle name="Normal2 6 2 3" xfId="14696"/>
    <cellStyle name="Normal2 6 2 4" xfId="14092"/>
    <cellStyle name="Normal2 6 3" xfId="13809"/>
    <cellStyle name="Normal2 7" xfId="7039"/>
    <cellStyle name="Normal2 7 2" xfId="8850"/>
    <cellStyle name="Normal2 7 2 2" xfId="14842"/>
    <cellStyle name="Normal2 7 2 3" xfId="14636"/>
    <cellStyle name="Normal2 7 2 4" xfId="14186"/>
    <cellStyle name="Normal2 7 3" xfId="13920"/>
    <cellStyle name="Normal2 8" xfId="8706"/>
    <cellStyle name="Normal2 8 2" xfId="14780"/>
    <cellStyle name="Normal2 8 3" xfId="14716"/>
    <cellStyle name="Normal2 8 4" xfId="14042"/>
    <cellStyle name="Normal2 9" xfId="13184"/>
    <cellStyle name="Normal2 9 2" xfId="15835"/>
    <cellStyle name="Normal2 9 3" xfId="15773"/>
    <cellStyle name="Normal3" xfId="309"/>
    <cellStyle name="Normal3 10" xfId="13366"/>
    <cellStyle name="Normal3 2" xfId="4989"/>
    <cellStyle name="Normal3 2 2" xfId="7074"/>
    <cellStyle name="Normal3 2 2 2" xfId="8882"/>
    <cellStyle name="Normal3 2 2 2 2" xfId="14854"/>
    <cellStyle name="Normal3 2 2 2 3" xfId="14640"/>
    <cellStyle name="Normal3 2 2 2 4" xfId="14218"/>
    <cellStyle name="Normal3 2 2 3" xfId="13954"/>
    <cellStyle name="Normal3 2 3" xfId="7107"/>
    <cellStyle name="Normal3 2 3 2" xfId="8914"/>
    <cellStyle name="Normal3 2 3 2 2" xfId="14863"/>
    <cellStyle name="Normal3 2 3 2 3" xfId="14615"/>
    <cellStyle name="Normal3 2 3 2 4" xfId="14250"/>
    <cellStyle name="Normal3 2 3 3" xfId="13987"/>
    <cellStyle name="Normal3 2 4" xfId="7110"/>
    <cellStyle name="Normal3 2 4 2" xfId="8917"/>
    <cellStyle name="Normal3 2 4 2 2" xfId="14864"/>
    <cellStyle name="Normal3 2 4 2 3" xfId="14662"/>
    <cellStyle name="Normal3 2 4 2 4" xfId="14253"/>
    <cellStyle name="Normal3 2 4 3" xfId="13990"/>
    <cellStyle name="Normal3 2 5" xfId="7132"/>
    <cellStyle name="Normal3 2 5 2" xfId="8939"/>
    <cellStyle name="Normal3 2 5 2 2" xfId="14873"/>
    <cellStyle name="Normal3 2 5 2 3" xfId="14797"/>
    <cellStyle name="Normal3 2 5 2 4" xfId="14275"/>
    <cellStyle name="Normal3 2 5 3" xfId="14012"/>
    <cellStyle name="Normal3 2 6" xfId="7154"/>
    <cellStyle name="Normal3 2 6 2" xfId="8961"/>
    <cellStyle name="Normal3 2 6 2 2" xfId="14882"/>
    <cellStyle name="Normal3 2 6 2 3" xfId="14669"/>
    <cellStyle name="Normal3 2 6 2 4" xfId="14297"/>
    <cellStyle name="Normal3 2 6 3" xfId="14034"/>
    <cellStyle name="Normal3 2 7" xfId="8712"/>
    <cellStyle name="Normal3 2 7 2" xfId="14786"/>
    <cellStyle name="Normal3 2 7 3" xfId="14713"/>
    <cellStyle name="Normal3 2 7 4" xfId="14048"/>
    <cellStyle name="Normal3 2 8" xfId="13744"/>
    <cellStyle name="Normal3 3" xfId="6892"/>
    <cellStyle name="Normal3 3 2" xfId="8729"/>
    <cellStyle name="Normal3 3 2 2" xfId="14796"/>
    <cellStyle name="Normal3 3 2 3" xfId="14366"/>
    <cellStyle name="Normal3 3 2 4" xfId="14065"/>
    <cellStyle name="Normal3 3 3" xfId="13779"/>
    <cellStyle name="Normal3 4" xfId="6944"/>
    <cellStyle name="Normal3 4 2" xfId="8774"/>
    <cellStyle name="Normal3 4 2 2" xfId="14810"/>
    <cellStyle name="Normal3 4 2 3" xfId="14630"/>
    <cellStyle name="Normal3 4 2 4" xfId="14110"/>
    <cellStyle name="Normal3 4 3" xfId="13828"/>
    <cellStyle name="Normal3 5" xfId="6873"/>
    <cellStyle name="Normal3 5 2" xfId="8714"/>
    <cellStyle name="Normal3 5 2 2" xfId="14788"/>
    <cellStyle name="Normal3 5 2 3" xfId="14711"/>
    <cellStyle name="Normal3 5 2 4" xfId="14050"/>
    <cellStyle name="Normal3 5 3" xfId="13760"/>
    <cellStyle name="Normal3 6" xfId="6909"/>
    <cellStyle name="Normal3 6 2" xfId="8744"/>
    <cellStyle name="Normal3 6 2 2" xfId="14802"/>
    <cellStyle name="Normal3 6 2 3" xfId="14699"/>
    <cellStyle name="Normal3 6 2 4" xfId="14080"/>
    <cellStyle name="Normal3 6 3" xfId="13794"/>
    <cellStyle name="Normal3 7" xfId="7005"/>
    <cellStyle name="Normal3 7 2" xfId="8823"/>
    <cellStyle name="Normal3 7 2 2" xfId="14829"/>
    <cellStyle name="Normal3 7 2 3" xfId="14327"/>
    <cellStyle name="Normal3 7 2 4" xfId="14159"/>
    <cellStyle name="Normal3 7 3" xfId="13887"/>
    <cellStyle name="Normal3 8" xfId="8707"/>
    <cellStyle name="Normal3 8 2" xfId="14781"/>
    <cellStyle name="Normal3 8 3" xfId="14715"/>
    <cellStyle name="Normal3 8 4" xfId="14043"/>
    <cellStyle name="Normal3 9" xfId="13185"/>
    <cellStyle name="Normal3 9 2" xfId="15836"/>
    <cellStyle name="Normal3 9 3" xfId="15774"/>
    <cellStyle name="Nota 2" xfId="416"/>
    <cellStyle name="Nota 2 10" xfId="7034"/>
    <cellStyle name="Nota 2 10 2" xfId="12193"/>
    <cellStyle name="Nota 2 10 2 2" xfId="15270"/>
    <cellStyle name="Nota 2 10 3" xfId="13062"/>
    <cellStyle name="Nota 2 10 3 2" xfId="15730"/>
    <cellStyle name="Nota 2 10 4" xfId="11508"/>
    <cellStyle name="Nota 2 10 5" xfId="14387"/>
    <cellStyle name="Nota 2 10 6" xfId="13915"/>
    <cellStyle name="Nota 2 11" xfId="10641"/>
    <cellStyle name="Nota 2 11 2" xfId="13136"/>
    <cellStyle name="Nota 2 11 2 2" xfId="15752"/>
    <cellStyle name="Nota 2 11 3" xfId="13357"/>
    <cellStyle name="Nota 2 12" xfId="13190"/>
    <cellStyle name="Nota 2 12 2" xfId="13345"/>
    <cellStyle name="Nota 2 12 2 2" xfId="15803"/>
    <cellStyle name="Nota 2 12 3" xfId="15778"/>
    <cellStyle name="Nota 2 13" xfId="11044"/>
    <cellStyle name="Nota 2 13 2" xfId="14928"/>
    <cellStyle name="Nota 2 14" xfId="11690"/>
    <cellStyle name="Nota 2 14 2" xfId="15068"/>
    <cellStyle name="Nota 2 15" xfId="11624"/>
    <cellStyle name="Nota 2 16" xfId="14599"/>
    <cellStyle name="Nota 2 17" xfId="13371"/>
    <cellStyle name="Nota 2 2" xfId="785"/>
    <cellStyle name="Nota 2 2 10" xfId="13195"/>
    <cellStyle name="Nota 2 2 10 2" xfId="13347"/>
    <cellStyle name="Nota 2 2 10 2 2" xfId="15805"/>
    <cellStyle name="Nota 2 2 10 3" xfId="15783"/>
    <cellStyle name="Nota 2 2 11" xfId="11128"/>
    <cellStyle name="Nota 2 2 11 2" xfId="14951"/>
    <cellStyle name="Nota 2 2 12" xfId="11464"/>
    <cellStyle name="Nota 2 2 12 2" xfId="15028"/>
    <cellStyle name="Nota 2 2 13" xfId="11995"/>
    <cellStyle name="Nota 2 2 14" xfId="14399"/>
    <cellStyle name="Nota 2 2 15" xfId="13376"/>
    <cellStyle name="Nota 2 2 2" xfId="4977"/>
    <cellStyle name="Nota 2 2 2 10" xfId="11623"/>
    <cellStyle name="Nota 2 2 2 10 2" xfId="15052"/>
    <cellStyle name="Nota 2 2 2 11" xfId="11439"/>
    <cellStyle name="Nota 2 2 2 12" xfId="15707"/>
    <cellStyle name="Nota 2 2 2 13" xfId="13733"/>
    <cellStyle name="Nota 2 2 2 2" xfId="7062"/>
    <cellStyle name="Nota 2 2 2 2 2" xfId="8870"/>
    <cellStyle name="Nota 2 2 2 2 2 2" xfId="12735"/>
    <cellStyle name="Nota 2 2 2 2 2 2 2" xfId="15586"/>
    <cellStyle name="Nota 2 2 2 2 2 3" xfId="10972"/>
    <cellStyle name="Nota 2 2 2 2 2 3 2" xfId="14921"/>
    <cellStyle name="Nota 2 2 2 2 2 4" xfId="12529"/>
    <cellStyle name="Nota 2 2 2 2 2 5" xfId="14821"/>
    <cellStyle name="Nota 2 2 2 2 2 6" xfId="14206"/>
    <cellStyle name="Nota 2 2 2 2 3" xfId="12220"/>
    <cellStyle name="Nota 2 2 2 2 3 2" xfId="15295"/>
    <cellStyle name="Nota 2 2 2 2 4" xfId="12829"/>
    <cellStyle name="Nota 2 2 2 2 4 2" xfId="15673"/>
    <cellStyle name="Nota 2 2 2 2 5" xfId="12972"/>
    <cellStyle name="Nota 2 2 2 2 6" xfId="14585"/>
    <cellStyle name="Nota 2 2 2 2 7" xfId="13942"/>
    <cellStyle name="Nota 2 2 2 3" xfId="6951"/>
    <cellStyle name="Nota 2 2 2 3 2" xfId="8780"/>
    <cellStyle name="Nota 2 2 2 3 2 2" xfId="12649"/>
    <cellStyle name="Nota 2 2 2 3 2 2 2" xfId="15505"/>
    <cellStyle name="Nota 2 2 2 3 2 3" xfId="11336"/>
    <cellStyle name="Nota 2 2 2 3 2 3 2" xfId="15001"/>
    <cellStyle name="Nota 2 2 2 3 2 4" xfId="11648"/>
    <cellStyle name="Nota 2 2 2 3 2 5" xfId="14655"/>
    <cellStyle name="Nota 2 2 2 3 2 6" xfId="14116"/>
    <cellStyle name="Nota 2 2 2 3 3" xfId="12114"/>
    <cellStyle name="Nota 2 2 2 3 3 2" xfId="15194"/>
    <cellStyle name="Nota 2 2 2 3 4" xfId="12911"/>
    <cellStyle name="Nota 2 2 2 3 4 2" xfId="15697"/>
    <cellStyle name="Nota 2 2 2 3 5" xfId="11701"/>
    <cellStyle name="Nota 2 2 2 3 6" xfId="14550"/>
    <cellStyle name="Nota 2 2 2 3 7" xfId="13835"/>
    <cellStyle name="Nota 2 2 2 4" xfId="7095"/>
    <cellStyle name="Nota 2 2 2 4 2" xfId="8902"/>
    <cellStyle name="Nota 2 2 2 4 2 2" xfId="12765"/>
    <cellStyle name="Nota 2 2 2 4 2 2 2" xfId="15615"/>
    <cellStyle name="Nota 2 2 2 4 2 3" xfId="11321"/>
    <cellStyle name="Nota 2 2 2 4 2 3 2" xfId="14986"/>
    <cellStyle name="Nota 2 2 2 4 2 4" xfId="11449"/>
    <cellStyle name="Nota 2 2 2 4 2 5" xfId="14319"/>
    <cellStyle name="Nota 2 2 2 4 2 6" xfId="14238"/>
    <cellStyle name="Nota 2 2 2 4 3" xfId="12251"/>
    <cellStyle name="Nota 2 2 2 4 3 2" xfId="15325"/>
    <cellStyle name="Nota 2 2 2 4 4" xfId="13058"/>
    <cellStyle name="Nota 2 2 2 4 4 2" xfId="15726"/>
    <cellStyle name="Nota 2 2 2 4 5" xfId="11233"/>
    <cellStyle name="Nota 2 2 2 4 6" xfId="14730"/>
    <cellStyle name="Nota 2 2 2 4 7" xfId="13975"/>
    <cellStyle name="Nota 2 2 2 5" xfId="6928"/>
    <cellStyle name="Nota 2 2 2 5 2" xfId="8760"/>
    <cellStyle name="Nota 2 2 2 5 2 2" xfId="12630"/>
    <cellStyle name="Nota 2 2 2 5 2 2 2" xfId="15486"/>
    <cellStyle name="Nota 2 2 2 5 2 3" xfId="13139"/>
    <cellStyle name="Nota 2 2 2 5 2 3 2" xfId="15754"/>
    <cellStyle name="Nota 2 2 2 5 2 4" xfId="11839"/>
    <cellStyle name="Nota 2 2 2 5 2 5" xfId="14639"/>
    <cellStyle name="Nota 2 2 2 5 2 6" xfId="14096"/>
    <cellStyle name="Nota 2 2 2 5 3" xfId="12092"/>
    <cellStyle name="Nota 2 2 2 5 3 2" xfId="15172"/>
    <cellStyle name="Nota 2 2 2 5 4" xfId="13075"/>
    <cellStyle name="Nota 2 2 2 5 4 2" xfId="15743"/>
    <cellStyle name="Nota 2 2 2 5 5" xfId="13226"/>
    <cellStyle name="Nota 2 2 2 5 6" xfId="14526"/>
    <cellStyle name="Nota 2 2 2 5 7" xfId="13813"/>
    <cellStyle name="Nota 2 2 2 6" xfId="7120"/>
    <cellStyle name="Nota 2 2 2 6 2" xfId="8927"/>
    <cellStyle name="Nota 2 2 2 6 2 2" xfId="12786"/>
    <cellStyle name="Nota 2 2 2 6 2 2 2" xfId="15636"/>
    <cellStyle name="Nota 2 2 2 6 2 3" xfId="12436"/>
    <cellStyle name="Nota 2 2 2 6 2 3 2" xfId="15400"/>
    <cellStyle name="Nota 2 2 2 6 2 4" xfId="11968"/>
    <cellStyle name="Nota 2 2 2 6 2 5" xfId="14347"/>
    <cellStyle name="Nota 2 2 2 6 2 6" xfId="14263"/>
    <cellStyle name="Nota 2 2 2 6 3" xfId="12272"/>
    <cellStyle name="Nota 2 2 2 6 3 2" xfId="15346"/>
    <cellStyle name="Nota 2 2 2 6 4" xfId="12536"/>
    <cellStyle name="Nota 2 2 2 6 4 2" xfId="15424"/>
    <cellStyle name="Nota 2 2 2 6 5" xfId="11129"/>
    <cellStyle name="Nota 2 2 2 6 6" xfId="14725"/>
    <cellStyle name="Nota 2 2 2 6 7" xfId="14000"/>
    <cellStyle name="Nota 2 2 2 7" xfId="7142"/>
    <cellStyle name="Nota 2 2 2 7 2" xfId="8949"/>
    <cellStyle name="Nota 2 2 2 7 2 2" xfId="12806"/>
    <cellStyle name="Nota 2 2 2 7 2 2 2" xfId="15655"/>
    <cellStyle name="Nota 2 2 2 7 2 3" xfId="11075"/>
    <cellStyle name="Nota 2 2 2 7 2 3 2" xfId="14940"/>
    <cellStyle name="Nota 2 2 2 7 2 4" xfId="11418"/>
    <cellStyle name="Nota 2 2 2 7 2 5" xfId="14679"/>
    <cellStyle name="Nota 2 2 2 7 2 6" xfId="14285"/>
    <cellStyle name="Nota 2 2 2 7 3" xfId="12292"/>
    <cellStyle name="Nota 2 2 2 7 3 2" xfId="15365"/>
    <cellStyle name="Nota 2 2 2 7 4" xfId="12821"/>
    <cellStyle name="Nota 2 2 2 7 4 2" xfId="15668"/>
    <cellStyle name="Nota 2 2 2 7 5" xfId="12499"/>
    <cellStyle name="Nota 2 2 2 7 6" xfId="14723"/>
    <cellStyle name="Nota 2 2 2 7 7" xfId="14022"/>
    <cellStyle name="Nota 2 2 2 8" xfId="7049"/>
    <cellStyle name="Nota 2 2 2 8 2" xfId="12207"/>
    <cellStyle name="Nota 2 2 2 8 2 2" xfId="15283"/>
    <cellStyle name="Nota 2 2 2 8 3" xfId="11426"/>
    <cellStyle name="Nota 2 2 2 8 3 2" xfId="15017"/>
    <cellStyle name="Nota 2 2 2 8 4" xfId="12401"/>
    <cellStyle name="Nota 2 2 2 8 5" xfId="14477"/>
    <cellStyle name="Nota 2 2 2 8 6" xfId="13930"/>
    <cellStyle name="Nota 2 2 2 9" xfId="11807"/>
    <cellStyle name="Nota 2 2 2 9 2" xfId="11530"/>
    <cellStyle name="Nota 2 2 3" xfId="6912"/>
    <cellStyle name="Nota 2 2 3 2" xfId="8746"/>
    <cellStyle name="Nota 2 2 3 2 2" xfId="12617"/>
    <cellStyle name="Nota 2 2 3 2 2 2" xfId="15474"/>
    <cellStyle name="Nota 2 2 3 2 3" xfId="13169"/>
    <cellStyle name="Nota 2 2 3 2 3 2" xfId="15764"/>
    <cellStyle name="Nota 2 2 3 2 4" xfId="12883"/>
    <cellStyle name="Nota 2 2 3 2 5" xfId="14692"/>
    <cellStyle name="Nota 2 2 3 2 6" xfId="14082"/>
    <cellStyle name="Nota 2 2 3 3" xfId="12078"/>
    <cellStyle name="Nota 2 2 3 3 2" xfId="15158"/>
    <cellStyle name="Nota 2 2 3 4" xfId="13141"/>
    <cellStyle name="Nota 2 2 3 4 2" xfId="15756"/>
    <cellStyle name="Nota 2 2 3 5" xfId="11885"/>
    <cellStyle name="Nota 2 2 3 6" xfId="14552"/>
    <cellStyle name="Nota 2 2 3 7" xfId="13797"/>
    <cellStyle name="Nota 2 2 4" xfId="6929"/>
    <cellStyle name="Nota 2 2 4 2" xfId="8761"/>
    <cellStyle name="Nota 2 2 4 2 2" xfId="12631"/>
    <cellStyle name="Nota 2 2 4 2 2 2" xfId="15487"/>
    <cellStyle name="Nota 2 2 4 2 3" xfId="12826"/>
    <cellStyle name="Nota 2 2 4 2 3 2" xfId="15671"/>
    <cellStyle name="Nota 2 2 4 2 4" xfId="11819"/>
    <cellStyle name="Nota 2 2 4 2 5" xfId="14858"/>
    <cellStyle name="Nota 2 2 4 2 6" xfId="14097"/>
    <cellStyle name="Nota 2 2 4 3" xfId="12093"/>
    <cellStyle name="Nota 2 2 4 3 2" xfId="15173"/>
    <cellStyle name="Nota 2 2 4 4" xfId="12951"/>
    <cellStyle name="Nota 2 2 4 4 2" xfId="15704"/>
    <cellStyle name="Nota 2 2 4 5" xfId="11987"/>
    <cellStyle name="Nota 2 2 4 6" xfId="14380"/>
    <cellStyle name="Nota 2 2 4 7" xfId="13814"/>
    <cellStyle name="Nota 2 2 5" xfId="7040"/>
    <cellStyle name="Nota 2 2 5 2" xfId="8851"/>
    <cellStyle name="Nota 2 2 5 2 2" xfId="12716"/>
    <cellStyle name="Nota 2 2 5 2 2 2" xfId="15568"/>
    <cellStyle name="Nota 2 2 5 2 3" xfId="12444"/>
    <cellStyle name="Nota 2 2 5 2 3 2" xfId="15408"/>
    <cellStyle name="Nota 2 2 5 2 4" xfId="12917"/>
    <cellStyle name="Nota 2 2 5 2 5" xfId="14798"/>
    <cellStyle name="Nota 2 2 5 2 6" xfId="14187"/>
    <cellStyle name="Nota 2 2 5 3" xfId="12198"/>
    <cellStyle name="Nota 2 2 5 3 2" xfId="15275"/>
    <cellStyle name="Nota 2 2 5 4" xfId="13063"/>
    <cellStyle name="Nota 2 2 5 4 2" xfId="15731"/>
    <cellStyle name="Nota 2 2 5 5" xfId="12388"/>
    <cellStyle name="Nota 2 2 5 6" xfId="14745"/>
    <cellStyle name="Nota 2 2 5 7" xfId="13921"/>
    <cellStyle name="Nota 2 2 6" xfId="6956"/>
    <cellStyle name="Nota 2 2 6 2" xfId="8785"/>
    <cellStyle name="Nota 2 2 6 2 2" xfId="12654"/>
    <cellStyle name="Nota 2 2 6 2 2 2" xfId="15510"/>
    <cellStyle name="Nota 2 2 6 2 3" xfId="11334"/>
    <cellStyle name="Nota 2 2 6 2 3 2" xfId="14999"/>
    <cellStyle name="Nota 2 2 6 2 4" xfId="11049"/>
    <cellStyle name="Nota 2 2 6 2 5" xfId="14616"/>
    <cellStyle name="Nota 2 2 6 2 6" xfId="14121"/>
    <cellStyle name="Nota 2 2 6 3" xfId="12119"/>
    <cellStyle name="Nota 2 2 6 3 2" xfId="15199"/>
    <cellStyle name="Nota 2 2 6 4" xfId="10929"/>
    <cellStyle name="Nota 2 2 6 4 2" xfId="14918"/>
    <cellStyle name="Nota 2 2 6 5" xfId="13221"/>
    <cellStyle name="Nota 2 2 6 6" xfId="14767"/>
    <cellStyle name="Nota 2 2 6 7" xfId="13838"/>
    <cellStyle name="Nota 2 2 7" xfId="6971"/>
    <cellStyle name="Nota 2 2 7 2" xfId="8797"/>
    <cellStyle name="Nota 2 2 7 2 2" xfId="12666"/>
    <cellStyle name="Nota 2 2 7 2 2 2" xfId="15521"/>
    <cellStyle name="Nota 2 2 7 2 3" xfId="12446"/>
    <cellStyle name="Nota 2 2 7 2 3 2" xfId="15410"/>
    <cellStyle name="Nota 2 2 7 2 4" xfId="11916"/>
    <cellStyle name="Nota 2 2 7 2 5" xfId="14570"/>
    <cellStyle name="Nota 2 2 7 2 6" xfId="14133"/>
    <cellStyle name="Nota 2 2 7 3" xfId="12134"/>
    <cellStyle name="Nota 2 2 7 3 2" xfId="15213"/>
    <cellStyle name="Nota 2 2 7 4" xfId="13067"/>
    <cellStyle name="Nota 2 2 7 4 2" xfId="15735"/>
    <cellStyle name="Nota 2 2 7 5" xfId="13086"/>
    <cellStyle name="Nota 2 2 7 6" xfId="14515"/>
    <cellStyle name="Nota 2 2 7 7" xfId="13853"/>
    <cellStyle name="Nota 2 2 8" xfId="6937"/>
    <cellStyle name="Nota 2 2 8 2" xfId="8768"/>
    <cellStyle name="Nota 2 2 8 2 2" xfId="12638"/>
    <cellStyle name="Nota 2 2 8 2 2 2" xfId="15494"/>
    <cellStyle name="Nota 2 2 8 2 3" xfId="11340"/>
    <cellStyle name="Nota 2 2 8 2 3 2" xfId="15005"/>
    <cellStyle name="Nota 2 2 8 2 4" xfId="12509"/>
    <cellStyle name="Nota 2 2 8 2 5" xfId="14670"/>
    <cellStyle name="Nota 2 2 8 2 6" xfId="14104"/>
    <cellStyle name="Nota 2 2 8 3" xfId="12101"/>
    <cellStyle name="Nota 2 2 8 3 2" xfId="15181"/>
    <cellStyle name="Nota 2 2 8 4" xfId="13180"/>
    <cellStyle name="Nota 2 2 8 4 2" xfId="15770"/>
    <cellStyle name="Nota 2 2 8 5" xfId="13220"/>
    <cellStyle name="Nota 2 2 8 6" xfId="14377"/>
    <cellStyle name="Nota 2 2 8 7" xfId="13821"/>
    <cellStyle name="Nota 2 2 9" xfId="7038"/>
    <cellStyle name="Nota 2 2 9 2" xfId="12197"/>
    <cellStyle name="Nota 2 2 9 2 2" xfId="15274"/>
    <cellStyle name="Nota 2 2 9 3" xfId="12539"/>
    <cellStyle name="Nota 2 2 9 3 2" xfId="15427"/>
    <cellStyle name="Nota 2 2 9 4" xfId="11223"/>
    <cellStyle name="Nota 2 2 9 5" xfId="14746"/>
    <cellStyle name="Nota 2 2 9 6" xfId="13919"/>
    <cellStyle name="Nota 2 3" xfId="4983"/>
    <cellStyle name="Nota 2 3 10" xfId="11622"/>
    <cellStyle name="Nota 2 3 10 2" xfId="15051"/>
    <cellStyle name="Nota 2 3 11" xfId="11626"/>
    <cellStyle name="Nota 2 3 12" xfId="14608"/>
    <cellStyle name="Nota 2 3 13" xfId="13390"/>
    <cellStyle name="Nota 2 3 2" xfId="7068"/>
    <cellStyle name="Nota 2 3 2 2" xfId="8876"/>
    <cellStyle name="Nota 2 3 2 2 2" xfId="12740"/>
    <cellStyle name="Nota 2 3 2 2 2 2" xfId="15590"/>
    <cellStyle name="Nota 2 3 2 2 3" xfId="11324"/>
    <cellStyle name="Nota 2 3 2 2 3 2" xfId="14989"/>
    <cellStyle name="Nota 2 3 2 2 4" xfId="12042"/>
    <cellStyle name="Nota 2 3 2 2 5" xfId="14627"/>
    <cellStyle name="Nota 2 3 2 2 6" xfId="14212"/>
    <cellStyle name="Nota 2 3 2 3" xfId="12225"/>
    <cellStyle name="Nota 2 3 2 3 2" xfId="15299"/>
    <cellStyle name="Nota 2 3 2 4" xfId="11425"/>
    <cellStyle name="Nota 2 3 2 4 2" xfId="15016"/>
    <cellStyle name="Nota 2 3 2 5" xfId="11745"/>
    <cellStyle name="Nota 2 3 2 6" xfId="14469"/>
    <cellStyle name="Nota 2 3 2 7" xfId="13948"/>
    <cellStyle name="Nota 2 3 3" xfId="7081"/>
    <cellStyle name="Nota 2 3 3 2" xfId="8888"/>
    <cellStyle name="Nota 2 3 3 2 2" xfId="12751"/>
    <cellStyle name="Nota 2 3 3 2 2 2" xfId="15601"/>
    <cellStyle name="Nota 2 3 3 2 3" xfId="12441"/>
    <cellStyle name="Nota 2 3 3 2 3 2" xfId="15405"/>
    <cellStyle name="Nota 2 3 3 2 4" xfId="12530"/>
    <cellStyle name="Nota 2 3 3 2 5" xfId="14562"/>
    <cellStyle name="Nota 2 3 3 2 6" xfId="14224"/>
    <cellStyle name="Nota 2 3 3 3" xfId="12237"/>
    <cellStyle name="Nota 2 3 3 3 2" xfId="15311"/>
    <cellStyle name="Nota 2 3 3 4" xfId="12537"/>
    <cellStyle name="Nota 2 3 3 4 2" xfId="15425"/>
    <cellStyle name="Nota 2 3 3 5" xfId="12974"/>
    <cellStyle name="Nota 2 3 3 6" xfId="14462"/>
    <cellStyle name="Nota 2 3 3 7" xfId="13961"/>
    <cellStyle name="Nota 2 3 4" xfId="7101"/>
    <cellStyle name="Nota 2 3 4 2" xfId="8908"/>
    <cellStyle name="Nota 2 3 4 2 2" xfId="12769"/>
    <cellStyle name="Nota 2 3 4 2 2 2" xfId="15619"/>
    <cellStyle name="Nota 2 3 4 2 3" xfId="11320"/>
    <cellStyle name="Nota 2 3 4 2 3 2" xfId="14985"/>
    <cellStyle name="Nota 2 3 4 2 4" xfId="11496"/>
    <cellStyle name="Nota 2 3 4 2 5" xfId="14583"/>
    <cellStyle name="Nota 2 3 4 2 6" xfId="14244"/>
    <cellStyle name="Nota 2 3 4 3" xfId="12255"/>
    <cellStyle name="Nota 2 3 4 3 2" xfId="15329"/>
    <cellStyle name="Nota 2 3 4 4" xfId="11422"/>
    <cellStyle name="Nota 2 3 4 4 2" xfId="15013"/>
    <cellStyle name="Nota 2 3 4 5" xfId="12873"/>
    <cellStyle name="Nota 2 3 4 6" xfId="14305"/>
    <cellStyle name="Nota 2 3 4 7" xfId="13981"/>
    <cellStyle name="Nota 2 3 5" xfId="7108"/>
    <cellStyle name="Nota 2 3 5 2" xfId="8915"/>
    <cellStyle name="Nota 2 3 5 2 2" xfId="12775"/>
    <cellStyle name="Nota 2 3 5 2 2 2" xfId="15625"/>
    <cellStyle name="Nota 2 3 5 2 3" xfId="12438"/>
    <cellStyle name="Nota 2 3 5 2 3 2" xfId="15402"/>
    <cellStyle name="Nota 2 3 5 2 4" xfId="11664"/>
    <cellStyle name="Nota 2 3 5 2 5" xfId="14697"/>
    <cellStyle name="Nota 2 3 5 2 6" xfId="14251"/>
    <cellStyle name="Nota 2 3 5 3" xfId="12261"/>
    <cellStyle name="Nota 2 3 5 3 2" xfId="15335"/>
    <cellStyle name="Nota 2 3 5 4" xfId="12910"/>
    <cellStyle name="Nota 2 3 5 4 2" xfId="15696"/>
    <cellStyle name="Nota 2 3 5 5" xfId="11237"/>
    <cellStyle name="Nota 2 3 5 6" xfId="14727"/>
    <cellStyle name="Nota 2 3 5 7" xfId="13988"/>
    <cellStyle name="Nota 2 3 6" xfId="7126"/>
    <cellStyle name="Nota 2 3 6 2" xfId="8933"/>
    <cellStyle name="Nota 2 3 6 2 2" xfId="12791"/>
    <cellStyle name="Nota 2 3 6 2 2 2" xfId="15640"/>
    <cellStyle name="Nota 2 3 6 2 3" xfId="11316"/>
    <cellStyle name="Nota 2 3 6 2 3 2" xfId="14981"/>
    <cellStyle name="Nota 2 3 6 2 4" xfId="11687"/>
    <cellStyle name="Nota 2 3 6 2 5" xfId="14808"/>
    <cellStyle name="Nota 2 3 6 2 6" xfId="14269"/>
    <cellStyle name="Nota 2 3 6 3" xfId="12277"/>
    <cellStyle name="Nota 2 3 6 3 2" xfId="15350"/>
    <cellStyle name="Nota 2 3 6 4" xfId="11420"/>
    <cellStyle name="Nota 2 3 6 4 2" xfId="15011"/>
    <cellStyle name="Nota 2 3 6 5" xfId="11504"/>
    <cellStyle name="Nota 2 3 6 6" xfId="14444"/>
    <cellStyle name="Nota 2 3 6 7" xfId="14006"/>
    <cellStyle name="Nota 2 3 7" xfId="7148"/>
    <cellStyle name="Nota 2 3 7 2" xfId="8955"/>
    <cellStyle name="Nota 2 3 7 2 2" xfId="12811"/>
    <cellStyle name="Nota 2 3 7 2 2 2" xfId="15659"/>
    <cellStyle name="Nota 2 3 7 2 3" xfId="12434"/>
    <cellStyle name="Nota 2 3 7 2 3 2" xfId="15398"/>
    <cellStyle name="Nota 2 3 7 2 4" xfId="11442"/>
    <cellStyle name="Nota 2 3 7 2 5" xfId="14666"/>
    <cellStyle name="Nota 2 3 7 2 6" xfId="14291"/>
    <cellStyle name="Nota 2 3 7 3" xfId="12297"/>
    <cellStyle name="Nota 2 3 7 3 2" xfId="15369"/>
    <cellStyle name="Nota 2 3 7 4" xfId="12817"/>
    <cellStyle name="Nota 2 3 7 4 2" xfId="15665"/>
    <cellStyle name="Nota 2 3 7 5" xfId="11845"/>
    <cellStyle name="Nota 2 3 7 6" xfId="14572"/>
    <cellStyle name="Nota 2 3 7 7" xfId="14028"/>
    <cellStyle name="Nota 2 3 8" xfId="6880"/>
    <cellStyle name="Nota 2 3 8 2" xfId="12049"/>
    <cellStyle name="Nota 2 3 8 2 2" xfId="15134"/>
    <cellStyle name="Nota 2 3 8 3" xfId="13078"/>
    <cellStyle name="Nota 2 3 8 3 2" xfId="15746"/>
    <cellStyle name="Nota 2 3 8 4" xfId="11206"/>
    <cellStyle name="Nota 2 3 8 5" xfId="14416"/>
    <cellStyle name="Nota 2 3 8 6" xfId="13767"/>
    <cellStyle name="Nota 2 3 9" xfId="11812"/>
    <cellStyle name="Nota 2 3 9 2" xfId="15091"/>
    <cellStyle name="Nota 2 4" xfId="6897"/>
    <cellStyle name="Nota 2 4 2" xfId="8734"/>
    <cellStyle name="Nota 2 4 2 2" xfId="12606"/>
    <cellStyle name="Nota 2 4 2 2 2" xfId="15463"/>
    <cellStyle name="Nota 2 4 2 3" xfId="12933"/>
    <cellStyle name="Nota 2 4 2 3 2" xfId="15702"/>
    <cellStyle name="Nota 2 4 2 4" xfId="12005"/>
    <cellStyle name="Nota 2 4 2 5" xfId="14809"/>
    <cellStyle name="Nota 2 4 2 6" xfId="14070"/>
    <cellStyle name="Nota 2 4 3" xfId="12064"/>
    <cellStyle name="Nota 2 4 3 2" xfId="15145"/>
    <cellStyle name="Nota 2 4 4" xfId="13077"/>
    <cellStyle name="Nota 2 4 4 2" xfId="15745"/>
    <cellStyle name="Nota 2 4 5" xfId="11832"/>
    <cellStyle name="Nota 2 4 6" xfId="14549"/>
    <cellStyle name="Nota 2 4 7" xfId="13391"/>
    <cellStyle name="Nota 2 5" xfId="6902"/>
    <cellStyle name="Nota 2 5 2" xfId="8739"/>
    <cellStyle name="Nota 2 5 2 2" xfId="12611"/>
    <cellStyle name="Nota 2 5 2 2 2" xfId="15468"/>
    <cellStyle name="Nota 2 5 2 3" xfId="13042"/>
    <cellStyle name="Nota 2 5 2 3 2" xfId="15718"/>
    <cellStyle name="Nota 2 5 2 4" xfId="13056"/>
    <cellStyle name="Nota 2 5 2 5" xfId="14622"/>
    <cellStyle name="Nota 2 5 2 6" xfId="14075"/>
    <cellStyle name="Nota 2 5 3" xfId="12069"/>
    <cellStyle name="Nota 2 5 3 2" xfId="15149"/>
    <cellStyle name="Nota 2 5 4" xfId="13149"/>
    <cellStyle name="Nota 2 5 4 2" xfId="15758"/>
    <cellStyle name="Nota 2 5 5" xfId="11895"/>
    <cellStyle name="Nota 2 5 6" xfId="14409"/>
    <cellStyle name="Nota 2 5 7" xfId="13392"/>
    <cellStyle name="Nota 2 6" xfId="6953"/>
    <cellStyle name="Nota 2 6 2" xfId="8782"/>
    <cellStyle name="Nota 2 6 2 2" xfId="12651"/>
    <cellStyle name="Nota 2 6 2 2 2" xfId="15507"/>
    <cellStyle name="Nota 2 6 2 3" xfId="11335"/>
    <cellStyle name="Nota 2 6 2 3 2" xfId="15000"/>
    <cellStyle name="Nota 2 6 2 4" xfId="12516"/>
    <cellStyle name="Nota 2 6 2 5" xfId="14661"/>
    <cellStyle name="Nota 2 6 2 6" xfId="14118"/>
    <cellStyle name="Nota 2 6 3" xfId="12116"/>
    <cellStyle name="Nota 2 6 3 2" xfId="15196"/>
    <cellStyle name="Nota 2 6 4" xfId="13070"/>
    <cellStyle name="Nota 2 6 4 2" xfId="15738"/>
    <cellStyle name="Nota 2 6 5" xfId="11736"/>
    <cellStyle name="Nota 2 6 6" xfId="14375"/>
    <cellStyle name="Nota 2 6 7" xfId="13393"/>
    <cellStyle name="Nota 2 7" xfId="6932"/>
    <cellStyle name="Nota 2 7 2" xfId="8763"/>
    <cellStyle name="Nota 2 7 2 2" xfId="12633"/>
    <cellStyle name="Nota 2 7 2 2 2" xfId="15489"/>
    <cellStyle name="Nota 2 7 2 3" xfId="10973"/>
    <cellStyle name="Nota 2 7 2 3 2" xfId="14922"/>
    <cellStyle name="Nota 2 7 2 4" xfId="12386"/>
    <cellStyle name="Nota 2 7 2 5" xfId="14849"/>
    <cellStyle name="Nota 2 7 2 6" xfId="14099"/>
    <cellStyle name="Nota 2 7 3" xfId="12096"/>
    <cellStyle name="Nota 2 7 3 2" xfId="15176"/>
    <cellStyle name="Nota 2 7 4" xfId="13072"/>
    <cellStyle name="Nota 2 7 4 2" xfId="15740"/>
    <cellStyle name="Nota 2 7 5" xfId="11970"/>
    <cellStyle name="Nota 2 7 6" xfId="14524"/>
    <cellStyle name="Nota 2 7 7" xfId="13394"/>
    <cellStyle name="Nota 2 8" xfId="6952"/>
    <cellStyle name="Nota 2 8 2" xfId="8781"/>
    <cellStyle name="Nota 2 8 2 2" xfId="12650"/>
    <cellStyle name="Nota 2 8 2 2 2" xfId="15506"/>
    <cellStyle name="Nota 2 8 2 3" xfId="11080"/>
    <cellStyle name="Nota 2 8 2 3 2" xfId="14945"/>
    <cellStyle name="Nota 2 8 2 4" xfId="12001"/>
    <cellStyle name="Nota 2 8 2 5" xfId="14629"/>
    <cellStyle name="Nota 2 8 2 6" xfId="14117"/>
    <cellStyle name="Nota 2 8 3" xfId="12115"/>
    <cellStyle name="Nota 2 8 3 2" xfId="15195"/>
    <cellStyle name="Nota 2 8 4" xfId="13069"/>
    <cellStyle name="Nota 2 8 4 2" xfId="15737"/>
    <cellStyle name="Nota 2 8 5" xfId="12845"/>
    <cellStyle name="Nota 2 8 6" xfId="14519"/>
    <cellStyle name="Nota 2 8 7" xfId="13395"/>
    <cellStyle name="Nota 2 9" xfId="6911"/>
    <cellStyle name="Nota 2 9 2" xfId="8745"/>
    <cellStyle name="Nota 2 9 2 2" xfId="12616"/>
    <cellStyle name="Nota 2 9 2 2 2" xfId="15473"/>
    <cellStyle name="Nota 2 9 2 3" xfId="12867"/>
    <cellStyle name="Nota 2 9 2 3 2" xfId="15686"/>
    <cellStyle name="Nota 2 9 2 4" xfId="13217"/>
    <cellStyle name="Nota 2 9 2 5" xfId="14872"/>
    <cellStyle name="Nota 2 9 2 6" xfId="14081"/>
    <cellStyle name="Nota 2 9 3" xfId="12077"/>
    <cellStyle name="Nota 2 9 3 2" xfId="15157"/>
    <cellStyle name="Nota 2 9 4" xfId="13163"/>
    <cellStyle name="Nota 2 9 4 2" xfId="15763"/>
    <cellStyle name="Nota 2 9 5" xfId="11634"/>
    <cellStyle name="Nota 2 9 6" xfId="14548"/>
    <cellStyle name="Nota 2 9 7" xfId="13796"/>
    <cellStyle name="Nota 3" xfId="989"/>
    <cellStyle name="Nota 3 10" xfId="6874"/>
    <cellStyle name="Nota 3 10 2" xfId="12043"/>
    <cellStyle name="Nota 3 10 2 2" xfId="15128"/>
    <cellStyle name="Nota 3 10 3" xfId="11054"/>
    <cellStyle name="Nota 3 10 3 2" xfId="14935"/>
    <cellStyle name="Nota 3 10 4" xfId="11148"/>
    <cellStyle name="Nota 3 10 5" xfId="14346"/>
    <cellStyle name="Nota 3 10 6" xfId="13761"/>
    <cellStyle name="Nota 3 11" xfId="13196"/>
    <cellStyle name="Nota 3 11 2" xfId="13348"/>
    <cellStyle name="Nota 3 11 2 2" xfId="15806"/>
    <cellStyle name="Nota 3 11 3" xfId="15784"/>
    <cellStyle name="Nota 3 12" xfId="11170"/>
    <cellStyle name="Nota 3 12 2" xfId="14955"/>
    <cellStyle name="Nota 3 13" xfId="11653"/>
    <cellStyle name="Nota 3 13 2" xfId="15060"/>
    <cellStyle name="Nota 3 14" xfId="12890"/>
    <cellStyle name="Nota 3 15" xfId="14576"/>
    <cellStyle name="Nota 3 16" xfId="13377"/>
    <cellStyle name="Nota 3 2" xfId="990"/>
    <cellStyle name="Nota 3 2 10" xfId="13197"/>
    <cellStyle name="Nota 3 2 10 2" xfId="13349"/>
    <cellStyle name="Nota 3 2 10 2 2" xfId="15807"/>
    <cellStyle name="Nota 3 2 10 3" xfId="15785"/>
    <cellStyle name="Nota 3 2 11" xfId="11171"/>
    <cellStyle name="Nota 3 2 11 2" xfId="14956"/>
    <cellStyle name="Nota 3 2 12" xfId="11481"/>
    <cellStyle name="Nota 3 2 12 2" xfId="15033"/>
    <cellStyle name="Nota 3 2 13" xfId="11437"/>
    <cellStyle name="Nota 3 2 14" xfId="14396"/>
    <cellStyle name="Nota 3 2 15" xfId="13378"/>
    <cellStyle name="Nota 3 2 2" xfId="4984"/>
    <cellStyle name="Nota 3 2 2 10" xfId="11434"/>
    <cellStyle name="Nota 3 2 2 10 2" xfId="15023"/>
    <cellStyle name="Nota 3 2 2 11" xfId="12901"/>
    <cellStyle name="Nota 3 2 2 12" xfId="14584"/>
    <cellStyle name="Nota 3 2 2 13" xfId="13739"/>
    <cellStyle name="Nota 3 2 2 2" xfId="7069"/>
    <cellStyle name="Nota 3 2 2 2 2" xfId="8877"/>
    <cellStyle name="Nota 3 2 2 2 2 2" xfId="12741"/>
    <cellStyle name="Nota 3 2 2 2 2 2 2" xfId="15591"/>
    <cellStyle name="Nota 3 2 2 2 2 3" xfId="12442"/>
    <cellStyle name="Nota 3 2 2 2 2 3 2" xfId="15406"/>
    <cellStyle name="Nota 3 2 2 2 2 4" xfId="12009"/>
    <cellStyle name="Nota 3 2 2 2 2 5" xfId="14880"/>
    <cellStyle name="Nota 3 2 2 2 2 6" xfId="14213"/>
    <cellStyle name="Nota 3 2 2 2 3" xfId="12226"/>
    <cellStyle name="Nota 3 2 2 2 3 2" xfId="15300"/>
    <cellStyle name="Nota 3 2 2 2 4" xfId="12841"/>
    <cellStyle name="Nota 3 2 2 2 4 2" xfId="15679"/>
    <cellStyle name="Nota 3 2 2 2 5" xfId="13263"/>
    <cellStyle name="Nota 3 2 2 2 6" xfId="14738"/>
    <cellStyle name="Nota 3 2 2 2 7" xfId="13949"/>
    <cellStyle name="Nota 3 2 2 3" xfId="7082"/>
    <cellStyle name="Nota 3 2 2 3 2" xfId="8889"/>
    <cellStyle name="Nota 3 2 2 3 2 2" xfId="12752"/>
    <cellStyle name="Nota 3 2 2 3 2 2 2" xfId="15602"/>
    <cellStyle name="Nota 3 2 2 3 2 3" xfId="11322"/>
    <cellStyle name="Nota 3 2 2 3 2 3 2" xfId="14987"/>
    <cellStyle name="Nota 3 2 2 3 2 4" xfId="12531"/>
    <cellStyle name="Nota 3 2 2 3 2 5" xfId="14356"/>
    <cellStyle name="Nota 3 2 2 3 2 6" xfId="14225"/>
    <cellStyle name="Nota 3 2 2 3 3" xfId="12238"/>
    <cellStyle name="Nota 3 2 2 3 3 2" xfId="15312"/>
    <cellStyle name="Nota 3 2 2 3 4" xfId="11423"/>
    <cellStyle name="Nota 3 2 2 3 4 2" xfId="15014"/>
    <cellStyle name="Nota 3 2 2 3 5" xfId="11658"/>
    <cellStyle name="Nota 3 2 2 3 6" xfId="14461"/>
    <cellStyle name="Nota 3 2 2 3 7" xfId="13962"/>
    <cellStyle name="Nota 3 2 2 4" xfId="7102"/>
    <cellStyle name="Nota 3 2 2 4 2" xfId="8909"/>
    <cellStyle name="Nota 3 2 2 4 2 2" xfId="12770"/>
    <cellStyle name="Nota 3 2 2 4 2 2 2" xfId="15620"/>
    <cellStyle name="Nota 3 2 2 4 2 3" xfId="11076"/>
    <cellStyle name="Nota 3 2 2 4 2 3 2" xfId="14941"/>
    <cellStyle name="Nota 3 2 2 4 2 4" xfId="11685"/>
    <cellStyle name="Nota 3 2 2 4 2 5" xfId="14400"/>
    <cellStyle name="Nota 3 2 2 4 2 6" xfId="14245"/>
    <cellStyle name="Nota 3 2 2 4 3" xfId="12256"/>
    <cellStyle name="Nota 3 2 2 4 3 2" xfId="15330"/>
    <cellStyle name="Nota 3 2 2 4 4" xfId="13170"/>
    <cellStyle name="Nota 3 2 2 4 4 2" xfId="15765"/>
    <cellStyle name="Nota 3 2 2 4 5" xfId="11923"/>
    <cellStyle name="Nota 3 2 2 4 6" xfId="14456"/>
    <cellStyle name="Nota 3 2 2 4 7" xfId="13982"/>
    <cellStyle name="Nota 3 2 2 5" xfId="6945"/>
    <cellStyle name="Nota 3 2 2 5 2" xfId="8775"/>
    <cellStyle name="Nota 3 2 2 5 2 2" xfId="12644"/>
    <cellStyle name="Nota 3 2 2 5 2 2 2" xfId="15500"/>
    <cellStyle name="Nota 3 2 2 5 2 3" xfId="11338"/>
    <cellStyle name="Nota 3 2 2 5 2 3 2" xfId="15003"/>
    <cellStyle name="Nota 3 2 2 5 2 4" xfId="12511"/>
    <cellStyle name="Nota 3 2 2 5 2 5" xfId="14825"/>
    <cellStyle name="Nota 3 2 2 5 2 6" xfId="14111"/>
    <cellStyle name="Nota 3 2 2 5 3" xfId="12108"/>
    <cellStyle name="Nota 3 2 2 5 3 2" xfId="15188"/>
    <cellStyle name="Nota 3 2 2 5 4" xfId="12889"/>
    <cellStyle name="Nota 3 2 2 5 4 2" xfId="15691"/>
    <cellStyle name="Nota 3 2 2 5 5" xfId="11950"/>
    <cellStyle name="Nota 3 2 2 5 6" xfId="14376"/>
    <cellStyle name="Nota 3 2 2 5 7" xfId="13829"/>
    <cellStyle name="Nota 3 2 2 6" xfId="7127"/>
    <cellStyle name="Nota 3 2 2 6 2" xfId="8934"/>
    <cellStyle name="Nota 3 2 2 6 2 2" xfId="12792"/>
    <cellStyle name="Nota 3 2 2 6 2 2 2" xfId="15641"/>
    <cellStyle name="Nota 3 2 2 6 2 3" xfId="11315"/>
    <cellStyle name="Nota 3 2 2 6 2 3 2" xfId="14980"/>
    <cellStyle name="Nota 3 2 2 6 2 4" xfId="11893"/>
    <cellStyle name="Nota 3 2 2 6 2 5" xfId="14633"/>
    <cellStyle name="Nota 3 2 2 6 2 6" xfId="14270"/>
    <cellStyle name="Nota 3 2 2 6 3" xfId="12278"/>
    <cellStyle name="Nota 3 2 2 6 3 2" xfId="15351"/>
    <cellStyle name="Nota 3 2 2 6 4" xfId="10921"/>
    <cellStyle name="Nota 3 2 2 6 4 2" xfId="14916"/>
    <cellStyle name="Nota 3 2 2 6 5" xfId="10914"/>
    <cellStyle name="Nota 3 2 2 6 6" xfId="14443"/>
    <cellStyle name="Nota 3 2 2 6 7" xfId="14007"/>
    <cellStyle name="Nota 3 2 2 7" xfId="7149"/>
    <cellStyle name="Nota 3 2 2 7 2" xfId="8956"/>
    <cellStyle name="Nota 3 2 2 7 2 2" xfId="12812"/>
    <cellStyle name="Nota 3 2 2 7 2 2 2" xfId="15660"/>
    <cellStyle name="Nota 3 2 2 7 2 3" xfId="12433"/>
    <cellStyle name="Nota 3 2 2 7 2 3 2" xfId="15397"/>
    <cellStyle name="Nota 3 2 2 7 2 4" xfId="11669"/>
    <cellStyle name="Nota 3 2 2 7 2 5" xfId="14801"/>
    <cellStyle name="Nota 3 2 2 7 2 6" xfId="14292"/>
    <cellStyle name="Nota 3 2 2 7 3" xfId="12298"/>
    <cellStyle name="Nota 3 2 2 7 3 2" xfId="15370"/>
    <cellStyle name="Nota 3 2 2 7 4" xfId="12820"/>
    <cellStyle name="Nota 3 2 2 7 4 2" xfId="15667"/>
    <cellStyle name="Nota 3 2 2 7 5" xfId="12501"/>
    <cellStyle name="Nota 3 2 2 7 6" xfId="14722"/>
    <cellStyle name="Nota 3 2 2 7 7" xfId="14029"/>
    <cellStyle name="Nota 3 2 2 8" xfId="6949"/>
    <cellStyle name="Nota 3 2 2 8 2" xfId="12112"/>
    <cellStyle name="Nota 3 2 2 8 2 2" xfId="15192"/>
    <cellStyle name="Nota 3 2 2 8 3" xfId="13068"/>
    <cellStyle name="Nota 3 2 2 8 3 2" xfId="15736"/>
    <cellStyle name="Nota 3 2 2 8 4" xfId="11875"/>
    <cellStyle name="Nota 3 2 2 8 5" xfId="14541"/>
    <cellStyle name="Nota 3 2 2 8 6" xfId="13833"/>
    <cellStyle name="Nota 3 2 2 9" xfId="11813"/>
    <cellStyle name="Nota 3 2 2 9 2" xfId="11394"/>
    <cellStyle name="Nota 3 2 3" xfId="6918"/>
    <cellStyle name="Nota 3 2 3 2" xfId="8751"/>
    <cellStyle name="Nota 3 2 3 2 2" xfId="12622"/>
    <cellStyle name="Nota 3 2 3 2 2 2" xfId="15478"/>
    <cellStyle name="Nota 3 2 3 2 3" xfId="13039"/>
    <cellStyle name="Nota 3 2 3 2 3 2" xfId="15715"/>
    <cellStyle name="Nota 3 2 3 2 4" xfId="13214"/>
    <cellStyle name="Nota 3 2 3 2 5" xfId="14853"/>
    <cellStyle name="Nota 3 2 3 2 6" xfId="14087"/>
    <cellStyle name="Nota 3 2 3 3" xfId="12083"/>
    <cellStyle name="Nota 3 2 3 3 2" xfId="15163"/>
    <cellStyle name="Nota 3 2 3 4" xfId="12900"/>
    <cellStyle name="Nota 3 2 3 4 2" xfId="15694"/>
    <cellStyle name="Nota 3 2 3 5" xfId="12835"/>
    <cellStyle name="Nota 3 2 3 6" xfId="14403"/>
    <cellStyle name="Nota 3 2 3 7" xfId="13803"/>
    <cellStyle name="Nota 3 2 4" xfId="6940"/>
    <cellStyle name="Nota 3 2 4 2" xfId="8771"/>
    <cellStyle name="Nota 3 2 4 2 2" xfId="12641"/>
    <cellStyle name="Nota 3 2 4 2 2 2" xfId="15497"/>
    <cellStyle name="Nota 3 2 4 2 3" xfId="12448"/>
    <cellStyle name="Nota 3 2 4 2 3 2" xfId="15412"/>
    <cellStyle name="Nota 3 2 4 2 4" xfId="11868"/>
    <cellStyle name="Nota 3 2 4 2 5" xfId="14827"/>
    <cellStyle name="Nota 3 2 4 2 6" xfId="14107"/>
    <cellStyle name="Nota 3 2 4 3" xfId="12104"/>
    <cellStyle name="Nota 3 2 4 3 2" xfId="15184"/>
    <cellStyle name="Nota 3 2 4 4" xfId="13071"/>
    <cellStyle name="Nota 3 2 4 4 2" xfId="15739"/>
    <cellStyle name="Nota 3 2 4 5" xfId="11650"/>
    <cellStyle name="Nota 3 2 4 6" xfId="14538"/>
    <cellStyle name="Nota 3 2 4 7" xfId="13824"/>
    <cellStyle name="Nota 3 2 5" xfId="6959"/>
    <cellStyle name="Nota 3 2 5 2" xfId="8788"/>
    <cellStyle name="Nota 3 2 5 2 2" xfId="12657"/>
    <cellStyle name="Nota 3 2 5 2 2 2" xfId="15513"/>
    <cellStyle name="Nota 3 2 5 2 3" xfId="11079"/>
    <cellStyle name="Nota 3 2 5 2 3 2" xfId="14944"/>
    <cellStyle name="Nota 3 2 5 2 4" xfId="11613"/>
    <cellStyle name="Nota 3 2 5 2 5" xfId="14614"/>
    <cellStyle name="Nota 3 2 5 2 6" xfId="14124"/>
    <cellStyle name="Nota 3 2 5 3" xfId="12122"/>
    <cellStyle name="Nota 3 2 5 3 2" xfId="15202"/>
    <cellStyle name="Nota 3 2 5 4" xfId="12545"/>
    <cellStyle name="Nota 3 2 5 4 2" xfId="15433"/>
    <cellStyle name="Nota 3 2 5 5" xfId="13219"/>
    <cellStyle name="Nota 3 2 5 6" xfId="14765"/>
    <cellStyle name="Nota 3 2 5 7" xfId="13841"/>
    <cellStyle name="Nota 3 2 6" xfId="6889"/>
    <cellStyle name="Nota 3 2 6 2" xfId="8727"/>
    <cellStyle name="Nota 3 2 6 2 2" xfId="12601"/>
    <cellStyle name="Nota 3 2 6 2 2 2" xfId="15458"/>
    <cellStyle name="Nota 3 2 6 2 3" xfId="12838"/>
    <cellStyle name="Nota 3 2 6 2 3 2" xfId="15676"/>
    <cellStyle name="Nota 3 2 6 2 4" xfId="13053"/>
    <cellStyle name="Nota 3 2 6 2 5" xfId="14389"/>
    <cellStyle name="Nota 3 2 6 2 6" xfId="14063"/>
    <cellStyle name="Nota 3 2 6 3" xfId="12058"/>
    <cellStyle name="Nota 3 2 6 3 2" xfId="15142"/>
    <cellStyle name="Nota 3 2 6 4" xfId="12936"/>
    <cellStyle name="Nota 3 2 6 4 2" xfId="15703"/>
    <cellStyle name="Nota 3 2 6 5" xfId="11209"/>
    <cellStyle name="Nota 3 2 6 6" xfId="14425"/>
    <cellStyle name="Nota 3 2 6 7" xfId="13776"/>
    <cellStyle name="Nota 3 2 7" xfId="6925"/>
    <cellStyle name="Nota 3 2 7 2" xfId="8757"/>
    <cellStyle name="Nota 3 2 7 2 2" xfId="12627"/>
    <cellStyle name="Nota 3 2 7 2 2 2" xfId="15483"/>
    <cellStyle name="Nota 3 2 7 2 3" xfId="13140"/>
    <cellStyle name="Nota 3 2 7 2 3 2" xfId="15755"/>
    <cellStyle name="Nota 3 2 7 2 4" xfId="13210"/>
    <cellStyle name="Nota 3 2 7 2 5" xfId="14868"/>
    <cellStyle name="Nota 3 2 7 2 6" xfId="14093"/>
    <cellStyle name="Nota 3 2 7 3" xfId="12089"/>
    <cellStyle name="Nota 3 2 7 3 2" xfId="15169"/>
    <cellStyle name="Nota 3 2 7 4" xfId="11430"/>
    <cellStyle name="Nota 3 2 7 4 2" xfId="15021"/>
    <cellStyle name="Nota 3 2 7 5" xfId="11298"/>
    <cellStyle name="Nota 3 2 7 6" xfId="14770"/>
    <cellStyle name="Nota 3 2 7 7" xfId="13810"/>
    <cellStyle name="Nota 3 2 8" xfId="6916"/>
    <cellStyle name="Nota 3 2 8 2" xfId="8749"/>
    <cellStyle name="Nota 3 2 8 2 2" xfId="12620"/>
    <cellStyle name="Nota 3 2 8 2 2 2" xfId="15476"/>
    <cellStyle name="Nota 3 2 8 2 3" xfId="13040"/>
    <cellStyle name="Nota 3 2 8 2 3 2" xfId="15716"/>
    <cellStyle name="Nota 3 2 8 2 4" xfId="13216"/>
    <cellStyle name="Nota 3 2 8 2 5" xfId="14862"/>
    <cellStyle name="Nota 3 2 8 2 6" xfId="14085"/>
    <cellStyle name="Nota 3 2 8 3" xfId="12081"/>
    <cellStyle name="Nota 3 2 8 3 2" xfId="15161"/>
    <cellStyle name="Nota 3 2 8 4" xfId="12977"/>
    <cellStyle name="Nota 3 2 8 4 2" xfId="15709"/>
    <cellStyle name="Nota 3 2 8 5" xfId="13245"/>
    <cellStyle name="Nota 3 2 8 6" xfId="14404"/>
    <cellStyle name="Nota 3 2 8 7" xfId="13801"/>
    <cellStyle name="Nota 3 2 9" xfId="6977"/>
    <cellStyle name="Nota 3 2 9 2" xfId="12140"/>
    <cellStyle name="Nota 3 2 9 2 2" xfId="15219"/>
    <cellStyle name="Nota 3 2 9 3" xfId="13066"/>
    <cellStyle name="Nota 3 2 9 3 2" xfId="15734"/>
    <cellStyle name="Nota 3 2 9 4" xfId="11778"/>
    <cellStyle name="Nota 3 2 9 5" xfId="14760"/>
    <cellStyle name="Nota 3 2 9 6" xfId="13859"/>
    <cellStyle name="Nota 3 3" xfId="4971"/>
    <cellStyle name="Nota 3 3 10" xfId="11612"/>
    <cellStyle name="Nota 3 3 10 2" xfId="15048"/>
    <cellStyle name="Nota 3 3 11" xfId="11963"/>
    <cellStyle name="Nota 3 3 12" xfId="14588"/>
    <cellStyle name="Nota 3 3 13" xfId="13396"/>
    <cellStyle name="Nota 3 3 2" xfId="7056"/>
    <cellStyle name="Nota 3 3 2 2" xfId="8864"/>
    <cellStyle name="Nota 3 3 2 2 2" xfId="12729"/>
    <cellStyle name="Nota 3 3 2 2 2 2" xfId="15580"/>
    <cellStyle name="Nota 3 3 2 2 3" xfId="11078"/>
    <cellStyle name="Nota 3 3 2 2 3 2" xfId="14943"/>
    <cellStyle name="Nota 3 3 2 2 4" xfId="11413"/>
    <cellStyle name="Nota 3 3 2 2 5" xfId="14591"/>
    <cellStyle name="Nota 3 3 2 2 6" xfId="14200"/>
    <cellStyle name="Nota 3 3 2 3" xfId="12214"/>
    <cellStyle name="Nota 3 3 2 3 2" xfId="15290"/>
    <cellStyle name="Nota 3 3 2 4" xfId="11427"/>
    <cellStyle name="Nota 3 3 2 4 2" xfId="15018"/>
    <cellStyle name="Nota 3 3 2 5" xfId="11847"/>
    <cellStyle name="Nota 3 3 2 6" xfId="14742"/>
    <cellStyle name="Nota 3 3 2 7" xfId="13397"/>
    <cellStyle name="Nota 3 3 3" xfId="7022"/>
    <cellStyle name="Nota 3 3 3 2" xfId="8837"/>
    <cellStyle name="Nota 3 3 3 2 2" xfId="12703"/>
    <cellStyle name="Nota 3 3 3 2 2 2" xfId="15556"/>
    <cellStyle name="Nota 3 3 3 2 3" xfId="11472"/>
    <cellStyle name="Nota 3 3 3 2 3 2" xfId="15032"/>
    <cellStyle name="Nota 3 3 3 2 4" xfId="12028"/>
    <cellStyle name="Nota 3 3 3 2 5" xfId="14567"/>
    <cellStyle name="Nota 3 3 3 2 6" xfId="14173"/>
    <cellStyle name="Nota 3 3 3 3" xfId="12182"/>
    <cellStyle name="Nota 3 3 3 3 2" xfId="15259"/>
    <cellStyle name="Nota 3 3 3 4" xfId="12542"/>
    <cellStyle name="Nota 3 3 3 4 2" xfId="15430"/>
    <cellStyle name="Nota 3 3 3 5" xfId="11452"/>
    <cellStyle name="Nota 3 3 3 6" xfId="14488"/>
    <cellStyle name="Nota 3 3 3 7" xfId="13398"/>
    <cellStyle name="Nota 3 3 4" xfId="7089"/>
    <cellStyle name="Nota 3 3 4 2" xfId="8896"/>
    <cellStyle name="Nota 3 3 4 2 2" xfId="12759"/>
    <cellStyle name="Nota 3 3 4 2 2 2" xfId="15609"/>
    <cellStyle name="Nota 3 3 4 2 3" xfId="12440"/>
    <cellStyle name="Nota 3 3 4 2 3 2" xfId="15404"/>
    <cellStyle name="Nota 3 3 4 2 4" xfId="12274"/>
    <cellStyle name="Nota 3 3 4 2 5" xfId="14558"/>
    <cellStyle name="Nota 3 3 4 2 6" xfId="14232"/>
    <cellStyle name="Nota 3 3 4 3" xfId="12245"/>
    <cellStyle name="Nota 3 3 4 3 2" xfId="15319"/>
    <cellStyle name="Nota 3 3 4 4" xfId="13179"/>
    <cellStyle name="Nota 3 3 4 4 2" xfId="15769"/>
    <cellStyle name="Nota 3 3 4 5" xfId="13115"/>
    <cellStyle name="Nota 3 3 4 6" xfId="14733"/>
    <cellStyle name="Nota 3 3 4 7" xfId="13969"/>
    <cellStyle name="Nota 3 3 5" xfId="6907"/>
    <cellStyle name="Nota 3 3 5 2" xfId="8742"/>
    <cellStyle name="Nota 3 3 5 2 2" xfId="12614"/>
    <cellStyle name="Nota 3 3 5 2 2 2" xfId="15471"/>
    <cellStyle name="Nota 3 3 5 2 3" xfId="13041"/>
    <cellStyle name="Nota 3 3 5 2 3 2" xfId="15717"/>
    <cellStyle name="Nota 3 3 5 2 4" xfId="12898"/>
    <cellStyle name="Nota 3 3 5 2 5" xfId="14671"/>
    <cellStyle name="Nota 3 3 5 2 6" xfId="14078"/>
    <cellStyle name="Nota 3 3 5 3" xfId="12074"/>
    <cellStyle name="Nota 3 3 5 3 2" xfId="15154"/>
    <cellStyle name="Nota 3 3 5 4" xfId="13076"/>
    <cellStyle name="Nota 3 3 5 4 2" xfId="15744"/>
    <cellStyle name="Nota 3 3 5 5" xfId="12035"/>
    <cellStyle name="Nota 3 3 5 6" xfId="14406"/>
    <cellStyle name="Nota 3 3 5 7" xfId="13792"/>
    <cellStyle name="Nota 3 3 6" xfId="7114"/>
    <cellStyle name="Nota 3 3 6 2" xfId="8921"/>
    <cellStyle name="Nota 3 3 6 2 2" xfId="12780"/>
    <cellStyle name="Nota 3 3 6 2 2 2" xfId="15630"/>
    <cellStyle name="Nota 3 3 6 2 3" xfId="11317"/>
    <cellStyle name="Nota 3 3 6 2 3 2" xfId="14982"/>
    <cellStyle name="Nota 3 3 6 2 4" xfId="11662"/>
    <cellStyle name="Nota 3 3 6 2 5" xfId="14316"/>
    <cellStyle name="Nota 3 3 6 2 6" xfId="14257"/>
    <cellStyle name="Nota 3 3 6 3" xfId="12266"/>
    <cellStyle name="Nota 3 3 6 3 2" xfId="15340"/>
    <cellStyle name="Nota 3 3 6 4" xfId="12958"/>
    <cellStyle name="Nota 3 3 6 4 2" xfId="15705"/>
    <cellStyle name="Nota 3 3 6 5" xfId="12343"/>
    <cellStyle name="Nota 3 3 6 6" xfId="14448"/>
    <cellStyle name="Nota 3 3 6 7" xfId="13994"/>
    <cellStyle name="Nota 3 3 7" xfId="7136"/>
    <cellStyle name="Nota 3 3 7 2" xfId="8943"/>
    <cellStyle name="Nota 3 3 7 2 2" xfId="12800"/>
    <cellStyle name="Nota 3 3 7 2 2 2" xfId="15649"/>
    <cellStyle name="Nota 3 3 7 2 3" xfId="11313"/>
    <cellStyle name="Nota 3 3 7 2 3 2" xfId="14978"/>
    <cellStyle name="Nota 3 3 7 2 4" xfId="12559"/>
    <cellStyle name="Nota 3 3 7 2 5" xfId="14693"/>
    <cellStyle name="Nota 3 3 7 2 6" xfId="14279"/>
    <cellStyle name="Nota 3 3 7 3" xfId="12286"/>
    <cellStyle name="Nota 3 3 7 3 2" xfId="15359"/>
    <cellStyle name="Nota 3 3 7 4" xfId="12828"/>
    <cellStyle name="Nota 3 3 7 4 2" xfId="15672"/>
    <cellStyle name="Nota 3 3 7 5" xfId="11243"/>
    <cellStyle name="Nota 3 3 7 6" xfId="14435"/>
    <cellStyle name="Nota 3 3 7 7" xfId="14016"/>
    <cellStyle name="Nota 3 3 8" xfId="7015"/>
    <cellStyle name="Nota 3 3 8 2" xfId="12176"/>
    <cellStyle name="Nota 3 3 8 2 2" xfId="15253"/>
    <cellStyle name="Nota 3 3 8 3" xfId="13065"/>
    <cellStyle name="Nota 3 3 8 3 2" xfId="15733"/>
    <cellStyle name="Nota 3 3 8 4" xfId="11543"/>
    <cellStyle name="Nota 3 3 8 5" xfId="14753"/>
    <cellStyle name="Nota 3 3 8 6" xfId="13897"/>
    <cellStyle name="Nota 3 3 9" xfId="11801"/>
    <cellStyle name="Nota 3 3 9 2" xfId="15086"/>
    <cellStyle name="Nota 3 4" xfId="6917"/>
    <cellStyle name="Nota 3 4 2" xfId="8750"/>
    <cellStyle name="Nota 3 4 2 2" xfId="12621"/>
    <cellStyle name="Nota 3 4 2 2 2" xfId="15477"/>
    <cellStyle name="Nota 3 4 2 3" xfId="12909"/>
    <cellStyle name="Nota 3 4 2 3 2" xfId="15695"/>
    <cellStyle name="Nota 3 4 2 4" xfId="11952"/>
    <cellStyle name="Nota 3 4 2 5" xfId="14685"/>
    <cellStyle name="Nota 3 4 2 6" xfId="14086"/>
    <cellStyle name="Nota 3 4 3" xfId="12082"/>
    <cellStyle name="Nota 3 4 3 2" xfId="15162"/>
    <cellStyle name="Nota 3 4 4" xfId="11431"/>
    <cellStyle name="Nota 3 4 4 2" xfId="15022"/>
    <cellStyle name="Nota 3 4 5" xfId="11750"/>
    <cellStyle name="Nota 3 4 6" xfId="14527"/>
    <cellStyle name="Nota 3 4 7" xfId="13802"/>
    <cellStyle name="Nota 3 5" xfId="6947"/>
    <cellStyle name="Nota 3 5 2" xfId="8777"/>
    <cellStyle name="Nota 3 5 2 2" xfId="12646"/>
    <cellStyle name="Nota 3 5 2 2 2" xfId="15502"/>
    <cellStyle name="Nota 3 5 2 3" xfId="11469"/>
    <cellStyle name="Nota 3 5 2 3 2" xfId="15029"/>
    <cellStyle name="Nota 3 5 2 4" xfId="12513"/>
    <cellStyle name="Nota 3 5 2 5" xfId="14835"/>
    <cellStyle name="Nota 3 5 2 6" xfId="14113"/>
    <cellStyle name="Nota 3 5 3" xfId="12110"/>
    <cellStyle name="Nota 3 5 3 2" xfId="15190"/>
    <cellStyle name="Nota 3 5 4" xfId="13171"/>
    <cellStyle name="Nota 3 5 4 2" xfId="15766"/>
    <cellStyle name="Nota 3 5 5" xfId="12000"/>
    <cellStyle name="Nota 3 5 6" xfId="14373"/>
    <cellStyle name="Nota 3 5 7" xfId="13831"/>
    <cellStyle name="Nota 3 6" xfId="7041"/>
    <cellStyle name="Nota 3 6 2" xfId="8852"/>
    <cellStyle name="Nota 3 6 2 2" xfId="12717"/>
    <cellStyle name="Nota 3 6 2 2 2" xfId="15569"/>
    <cellStyle name="Nota 3 6 2 3" xfId="11327"/>
    <cellStyle name="Nota 3 6 2 3 2" xfId="14992"/>
    <cellStyle name="Nota 3 6 2 4" xfId="11467"/>
    <cellStyle name="Nota 3 6 2 5" xfId="14621"/>
    <cellStyle name="Nota 3 6 2 6" xfId="14188"/>
    <cellStyle name="Nota 3 6 3" xfId="12199"/>
    <cellStyle name="Nota 3 6 3 2" xfId="15276"/>
    <cellStyle name="Nota 3 6 4" xfId="13064"/>
    <cellStyle name="Nota 3 6 4 2" xfId="15732"/>
    <cellStyle name="Nota 3 6 5" xfId="11222"/>
    <cellStyle name="Nota 3 6 6" xfId="14395"/>
    <cellStyle name="Nota 3 6 7" xfId="13922"/>
    <cellStyle name="Nota 3 7" xfId="6927"/>
    <cellStyle name="Nota 3 7 2" xfId="8759"/>
    <cellStyle name="Nota 3 7 2 2" xfId="12629"/>
    <cellStyle name="Nota 3 7 2 2 2" xfId="15485"/>
    <cellStyle name="Nota 3 7 2 3" xfId="13159"/>
    <cellStyle name="Nota 3 7 2 3 2" xfId="15760"/>
    <cellStyle name="Nota 3 7 2 4" xfId="11672"/>
    <cellStyle name="Nota 3 7 2 5" xfId="14814"/>
    <cellStyle name="Nota 3 7 2 6" xfId="14095"/>
    <cellStyle name="Nota 3 7 3" xfId="12091"/>
    <cellStyle name="Nota 3 7 3 2" xfId="15171"/>
    <cellStyle name="Nota 3 7 4" xfId="13074"/>
    <cellStyle name="Nota 3 7 4 2" xfId="15742"/>
    <cellStyle name="Nota 3 7 5" xfId="13287"/>
    <cellStyle name="Nota 3 7 6" xfId="14345"/>
    <cellStyle name="Nota 3 7 7" xfId="13812"/>
    <cellStyle name="Nota 3 8" xfId="6876"/>
    <cellStyle name="Nota 3 8 2" xfId="8716"/>
    <cellStyle name="Nota 3 8 2 2" xfId="12590"/>
    <cellStyle name="Nota 3 8 2 2 2" xfId="15448"/>
    <cellStyle name="Nota 3 8 2 3" xfId="12857"/>
    <cellStyle name="Nota 3 8 2 3 2" xfId="15683"/>
    <cellStyle name="Nota 3 8 2 4" xfId="12869"/>
    <cellStyle name="Nota 3 8 2 5" xfId="14709"/>
    <cellStyle name="Nota 3 8 2 6" xfId="14052"/>
    <cellStyle name="Nota 3 8 3" xfId="12045"/>
    <cellStyle name="Nota 3 8 3 2" xfId="15130"/>
    <cellStyle name="Nota 3 8 4" xfId="12978"/>
    <cellStyle name="Nota 3 8 4 2" xfId="15710"/>
    <cellStyle name="Nota 3 8 5" xfId="12934"/>
    <cellStyle name="Nota 3 8 6" xfId="14418"/>
    <cellStyle name="Nota 3 8 7" xfId="13763"/>
    <cellStyle name="Nota 3 9" xfId="7010"/>
    <cellStyle name="Nota 3 9 2" xfId="8827"/>
    <cellStyle name="Nota 3 9 2 2" xfId="12694"/>
    <cellStyle name="Nota 3 9 2 2 2" xfId="15548"/>
    <cellStyle name="Nota 3 9 2 3" xfId="11471"/>
    <cellStyle name="Nota 3 9 2 3 2" xfId="15031"/>
    <cellStyle name="Nota 3 9 2 4" xfId="11668"/>
    <cellStyle name="Nota 3 9 2 5" xfId="14324"/>
    <cellStyle name="Nota 3 9 2 6" xfId="14163"/>
    <cellStyle name="Nota 3 9 3" xfId="12171"/>
    <cellStyle name="Nota 3 9 3 2" xfId="15249"/>
    <cellStyle name="Nota 3 9 4" xfId="10931"/>
    <cellStyle name="Nota 3 9 4 2" xfId="14919"/>
    <cellStyle name="Nota 3 9 5" xfId="13010"/>
    <cellStyle name="Nota 3 9 6" xfId="14493"/>
    <cellStyle name="Nota 3 9 7" xfId="13892"/>
    <cellStyle name="Nota 4" xfId="12419"/>
    <cellStyle name="Nota 4 2" xfId="12938"/>
    <cellStyle name="Note" xfId="417"/>
    <cellStyle name="Note 10" xfId="6989"/>
    <cellStyle name="Note 10 2" xfId="12151"/>
    <cellStyle name="Note 10 2 2" xfId="15229"/>
    <cellStyle name="Note 10 3" xfId="11053"/>
    <cellStyle name="Note 10 3 2" xfId="14934"/>
    <cellStyle name="Note 10 4" xfId="10967"/>
    <cellStyle name="Note 10 5" xfId="14504"/>
    <cellStyle name="Note 10 6" xfId="13871"/>
    <cellStyle name="Note 11" xfId="13191"/>
    <cellStyle name="Note 11 2" xfId="13346"/>
    <cellStyle name="Note 11 2 2" xfId="15804"/>
    <cellStyle name="Note 11 3" xfId="15779"/>
    <cellStyle name="Note 12" xfId="11045"/>
    <cellStyle name="Note 12 2" xfId="14929"/>
    <cellStyle name="Note 13" xfId="11866"/>
    <cellStyle name="Note 13 2" xfId="15106"/>
    <cellStyle name="Note 14" xfId="11764"/>
    <cellStyle name="Note 15" xfId="14611"/>
    <cellStyle name="Note 16" xfId="13372"/>
    <cellStyle name="Note 2" xfId="2967"/>
    <cellStyle name="Note 2 10" xfId="13200"/>
    <cellStyle name="Note 2 10 2" xfId="13350"/>
    <cellStyle name="Note 2 10 2 2" xfId="15808"/>
    <cellStyle name="Note 2 10 3" xfId="15788"/>
    <cellStyle name="Note 2 11" xfId="11593"/>
    <cellStyle name="Note 2 11 2" xfId="15042"/>
    <cellStyle name="Note 2 12" xfId="11886"/>
    <cellStyle name="Note 2 12 2" xfId="15109"/>
    <cellStyle name="Note 2 13" xfId="11960"/>
    <cellStyle name="Note 2 14" xfId="14574"/>
    <cellStyle name="Note 2 15" xfId="13399"/>
    <cellStyle name="Note 2 2" xfId="4985"/>
    <cellStyle name="Note 2 2 10" xfId="11959"/>
    <cellStyle name="Note 2 2 10 2" xfId="15122"/>
    <cellStyle name="Note 2 2 11" xfId="12859"/>
    <cellStyle name="Note 2 2 12" xfId="14601"/>
    <cellStyle name="Note 2 2 13" xfId="13740"/>
    <cellStyle name="Note 2 2 2" xfId="7070"/>
    <cellStyle name="Note 2 2 2 2" xfId="8878"/>
    <cellStyle name="Note 2 2 2 2 2" xfId="12742"/>
    <cellStyle name="Note 2 2 2 2 2 2" xfId="15592"/>
    <cellStyle name="Note 2 2 2 2 3" xfId="11323"/>
    <cellStyle name="Note 2 2 2 2 3 2" xfId="14988"/>
    <cellStyle name="Note 2 2 2 2 4" xfId="11436"/>
    <cellStyle name="Note 2 2 2 2 5" xfId="14698"/>
    <cellStyle name="Note 2 2 2 2 6" xfId="14214"/>
    <cellStyle name="Note 2 2 2 3" xfId="12227"/>
    <cellStyle name="Note 2 2 2 3 2" xfId="15301"/>
    <cellStyle name="Note 2 2 2 4" xfId="13060"/>
    <cellStyle name="Note 2 2 2 4 2" xfId="15728"/>
    <cellStyle name="Note 2 2 2 5" xfId="12341"/>
    <cellStyle name="Note 2 2 2 6" xfId="14468"/>
    <cellStyle name="Note 2 2 2 7" xfId="13950"/>
    <cellStyle name="Note 2 2 3" xfId="7083"/>
    <cellStyle name="Note 2 2 3 2" xfId="8890"/>
    <cellStyle name="Note 2 2 3 2 2" xfId="12753"/>
    <cellStyle name="Note 2 2 3 2 2 2" xfId="15603"/>
    <cellStyle name="Note 2 2 3 2 3" xfId="11077"/>
    <cellStyle name="Note 2 2 3 2 3 2" xfId="14942"/>
    <cellStyle name="Note 2 2 3 2 4" xfId="12532"/>
    <cellStyle name="Note 2 2 3 2 5" xfId="14561"/>
    <cellStyle name="Note 2 2 3 2 6" xfId="14226"/>
    <cellStyle name="Note 2 2 3 3" xfId="12239"/>
    <cellStyle name="Note 2 2 3 3 2" xfId="15313"/>
    <cellStyle name="Note 2 2 3 4" xfId="11424"/>
    <cellStyle name="Note 2 2 3 4 2" xfId="15015"/>
    <cellStyle name="Note 2 2 3 5" xfId="12831"/>
    <cellStyle name="Note 2 2 3 6" xfId="14460"/>
    <cellStyle name="Note 2 2 3 7" xfId="13963"/>
    <cellStyle name="Note 2 2 4" xfId="7103"/>
    <cellStyle name="Note 2 2 4 2" xfId="8910"/>
    <cellStyle name="Note 2 2 4 2 2" xfId="12771"/>
    <cellStyle name="Note 2 2 4 2 2 2" xfId="15621"/>
    <cellStyle name="Note 2 2 4 2 3" xfId="11319"/>
    <cellStyle name="Note 2 2 4 2 3 2" xfId="14984"/>
    <cellStyle name="Note 2 2 4 2 4" xfId="11961"/>
    <cellStyle name="Note 2 2 4 2 5" xfId="14668"/>
    <cellStyle name="Note 2 2 4 2 6" xfId="14246"/>
    <cellStyle name="Note 2 2 4 3" xfId="12257"/>
    <cellStyle name="Note 2 2 4 3 2" xfId="15331"/>
    <cellStyle name="Note 2 2 4 4" xfId="11421"/>
    <cellStyle name="Note 2 2 4 4 2" xfId="15012"/>
    <cellStyle name="Note 2 2 4 5" xfId="13301"/>
    <cellStyle name="Note 2 2 4 6" xfId="14455"/>
    <cellStyle name="Note 2 2 4 7" xfId="13983"/>
    <cellStyle name="Note 2 2 5" xfId="7035"/>
    <cellStyle name="Note 2 2 5 2" xfId="8847"/>
    <cellStyle name="Note 2 2 5 2 2" xfId="12713"/>
    <cellStyle name="Note 2 2 5 2 2 2" xfId="15565"/>
    <cellStyle name="Note 2 2 5 2 3" xfId="11328"/>
    <cellStyle name="Note 2 2 5 2 3 2" xfId="14993"/>
    <cellStyle name="Note 2 2 5 2 4" xfId="12523"/>
    <cellStyle name="Note 2 2 5 2 5" xfId="14840"/>
    <cellStyle name="Note 2 2 5 2 6" xfId="14183"/>
    <cellStyle name="Note 2 2 5 3" xfId="12194"/>
    <cellStyle name="Note 2 2 5 3 2" xfId="15271"/>
    <cellStyle name="Note 2 2 5 4" xfId="12540"/>
    <cellStyle name="Note 2 2 5 4 2" xfId="15428"/>
    <cellStyle name="Note 2 2 5 5" xfId="12423"/>
    <cellStyle name="Note 2 2 5 6" xfId="14749"/>
    <cellStyle name="Note 2 2 5 7" xfId="13916"/>
    <cellStyle name="Note 2 2 6" xfId="7128"/>
    <cellStyle name="Note 2 2 6 2" xfId="8935"/>
    <cellStyle name="Note 2 2 6 2 2" xfId="12793"/>
    <cellStyle name="Note 2 2 6 2 2 2" xfId="15642"/>
    <cellStyle name="Note 2 2 6 2 3" xfId="11314"/>
    <cellStyle name="Note 2 2 6 2 3 2" xfId="14979"/>
    <cellStyle name="Note 2 2 6 2 4" xfId="11497"/>
    <cellStyle name="Note 2 2 6 2 5" xfId="14811"/>
    <cellStyle name="Note 2 2 6 2 6" xfId="14271"/>
    <cellStyle name="Note 2 2 6 3" xfId="12279"/>
    <cellStyle name="Note 2 2 6 3 2" xfId="15352"/>
    <cellStyle name="Note 2 2 6 4" xfId="13161"/>
    <cellStyle name="Note 2 2 6 4 2" xfId="15761"/>
    <cellStyle name="Note 2 2 6 5" xfId="11241"/>
    <cellStyle name="Note 2 2 6 6" xfId="14442"/>
    <cellStyle name="Note 2 2 6 7" xfId="14008"/>
    <cellStyle name="Note 2 2 7" xfId="7150"/>
    <cellStyle name="Note 2 2 7 2" xfId="8957"/>
    <cellStyle name="Note 2 2 7 2 2" xfId="12813"/>
    <cellStyle name="Note 2 2 7 2 2 2" xfId="15661"/>
    <cellStyle name="Note 2 2 7 2 3" xfId="12432"/>
    <cellStyle name="Note 2 2 7 2 3 2" xfId="15396"/>
    <cellStyle name="Note 2 2 7 2 4" xfId="11870"/>
    <cellStyle name="Note 2 2 7 2 5" xfId="14626"/>
    <cellStyle name="Note 2 2 7 2 6" xfId="14293"/>
    <cellStyle name="Note 2 2 7 3" xfId="12299"/>
    <cellStyle name="Note 2 2 7 3 2" xfId="15371"/>
    <cellStyle name="Note 2 2 7 4" xfId="12834"/>
    <cellStyle name="Note 2 2 7 4 2" xfId="15675"/>
    <cellStyle name="Note 2 2 7 5" xfId="13102"/>
    <cellStyle name="Note 2 2 7 6" xfId="14431"/>
    <cellStyle name="Note 2 2 7 7" xfId="14030"/>
    <cellStyle name="Note 2 2 8" xfId="7014"/>
    <cellStyle name="Note 2 2 8 2" xfId="12175"/>
    <cellStyle name="Note 2 2 8 2 2" xfId="15252"/>
    <cellStyle name="Note 2 2 8 3" xfId="12899"/>
    <cellStyle name="Note 2 2 8 3 2" xfId="15693"/>
    <cellStyle name="Note 2 2 8 4" xfId="11788"/>
    <cellStyle name="Note 2 2 8 5" xfId="14491"/>
    <cellStyle name="Note 2 2 8 6" xfId="13896"/>
    <cellStyle name="Note 2 2 9" xfId="11814"/>
    <cellStyle name="Note 2 2 9 2" xfId="11102"/>
    <cellStyle name="Note 2 3" xfId="6992"/>
    <cellStyle name="Note 2 3 2" xfId="8813"/>
    <cellStyle name="Note 2 3 2 2" xfId="12681"/>
    <cellStyle name="Note 2 3 2 2 2" xfId="15535"/>
    <cellStyle name="Note 2 3 2 3" xfId="11331"/>
    <cellStyle name="Note 2 3 2 3 2" xfId="14996"/>
    <cellStyle name="Note 2 3 2 4" xfId="12846"/>
    <cellStyle name="Note 2 3 2 5" xfId="14360"/>
    <cellStyle name="Note 2 3 2 6" xfId="14149"/>
    <cellStyle name="Note 2 3 3" xfId="12154"/>
    <cellStyle name="Note 2 3 3 2" xfId="15232"/>
    <cellStyle name="Note 2 3 4" xfId="11429"/>
    <cellStyle name="Note 2 3 4 2" xfId="15020"/>
    <cellStyle name="Note 2 3 5" xfId="11964"/>
    <cellStyle name="Note 2 3 6" xfId="14501"/>
    <cellStyle name="Note 2 3 7" xfId="13874"/>
    <cellStyle name="Note 2 4" xfId="7048"/>
    <cellStyle name="Note 2 4 2" xfId="8858"/>
    <cellStyle name="Note 2 4 2 2" xfId="12723"/>
    <cellStyle name="Note 2 4 2 2 2" xfId="15574"/>
    <cellStyle name="Note 2 4 2 3" xfId="11326"/>
    <cellStyle name="Note 2 4 2 3 2" xfId="14991"/>
    <cellStyle name="Note 2 4 2 4" xfId="11760"/>
    <cellStyle name="Note 2 4 2 5" xfId="14831"/>
    <cellStyle name="Note 2 4 2 6" xfId="14194"/>
    <cellStyle name="Note 2 4 3" xfId="12206"/>
    <cellStyle name="Note 2 4 3 2" xfId="15282"/>
    <cellStyle name="Note 2 4 4" xfId="12538"/>
    <cellStyle name="Note 2 4 4 2" xfId="15426"/>
    <cellStyle name="Note 2 4 5" xfId="11225"/>
    <cellStyle name="Note 2 4 6" xfId="14478"/>
    <cellStyle name="Note 2 4 7" xfId="13929"/>
    <cellStyle name="Note 2 5" xfId="6980"/>
    <cellStyle name="Note 2 5 2" xfId="8803"/>
    <cellStyle name="Note 2 5 2 2" xfId="12672"/>
    <cellStyle name="Note 2 5 2 2 2" xfId="15527"/>
    <cellStyle name="Note 2 5 2 3" xfId="11470"/>
    <cellStyle name="Note 2 5 2 3 2" xfId="15030"/>
    <cellStyle name="Note 2 5 2 4" xfId="11702"/>
    <cellStyle name="Note 2 5 2 5" xfId="14363"/>
    <cellStyle name="Note 2 5 2 6" xfId="14139"/>
    <cellStyle name="Note 2 5 3" xfId="12143"/>
    <cellStyle name="Note 2 5 3 2" xfId="15222"/>
    <cellStyle name="Note 2 5 4" xfId="13178"/>
    <cellStyle name="Note 2 5 4 2" xfId="15768"/>
    <cellStyle name="Note 2 5 5" xfId="11992"/>
    <cellStyle name="Note 2 5 6" xfId="14510"/>
    <cellStyle name="Note 2 5 7" xfId="13862"/>
    <cellStyle name="Note 2 6" xfId="6988"/>
    <cellStyle name="Note 2 6 2" xfId="8810"/>
    <cellStyle name="Note 2 6 2 2" xfId="12678"/>
    <cellStyle name="Note 2 6 2 2 2" xfId="15532"/>
    <cellStyle name="Note 2 6 2 3" xfId="12445"/>
    <cellStyle name="Note 2 6 2 3 2" xfId="15409"/>
    <cellStyle name="Note 2 6 2 4" xfId="11739"/>
    <cellStyle name="Note 2 6 2 5" xfId="14362"/>
    <cellStyle name="Note 2 6 2 6" xfId="14146"/>
    <cellStyle name="Note 2 6 3" xfId="12150"/>
    <cellStyle name="Note 2 6 3 2" xfId="15228"/>
    <cellStyle name="Note 2 6 4" xfId="12888"/>
    <cellStyle name="Note 2 6 4 2" xfId="15690"/>
    <cellStyle name="Note 2 6 5" xfId="11915"/>
    <cellStyle name="Note 2 6 6" xfId="14505"/>
    <cellStyle name="Note 2 6 7" xfId="13870"/>
    <cellStyle name="Note 2 7" xfId="7052"/>
    <cellStyle name="Note 2 7 2" xfId="8860"/>
    <cellStyle name="Note 2 7 2 2" xfId="12725"/>
    <cellStyle name="Note 2 7 2 2 2" xfId="15576"/>
    <cellStyle name="Note 2 7 2 3" xfId="12443"/>
    <cellStyle name="Note 2 7 2 3 2" xfId="15407"/>
    <cellStyle name="Note 2 7 2 4" xfId="12525"/>
    <cellStyle name="Note 2 7 2 5" xfId="14856"/>
    <cellStyle name="Note 2 7 2 6" xfId="14196"/>
    <cellStyle name="Note 2 7 3" xfId="12210"/>
    <cellStyle name="Note 2 7 3 2" xfId="15286"/>
    <cellStyle name="Note 2 7 4" xfId="13061"/>
    <cellStyle name="Note 2 7 4 2" xfId="15729"/>
    <cellStyle name="Note 2 7 5" xfId="11280"/>
    <cellStyle name="Note 2 7 6" xfId="14475"/>
    <cellStyle name="Note 2 7 7" xfId="13933"/>
    <cellStyle name="Note 2 8" xfId="7109"/>
    <cellStyle name="Note 2 8 2" xfId="8916"/>
    <cellStyle name="Note 2 8 2 2" xfId="12776"/>
    <cellStyle name="Note 2 8 2 2 2" xfId="15626"/>
    <cellStyle name="Note 2 8 2 3" xfId="12437"/>
    <cellStyle name="Note 2 8 2 3 2" xfId="15401"/>
    <cellStyle name="Note 2 8 2 4" xfId="11752"/>
    <cellStyle name="Note 2 8 2 5" xfId="14690"/>
    <cellStyle name="Note 2 8 2 6" xfId="14252"/>
    <cellStyle name="Note 2 8 3" xfId="12262"/>
    <cellStyle name="Note 2 8 3 2" xfId="15336"/>
    <cellStyle name="Note 2 8 4" xfId="13057"/>
    <cellStyle name="Note 2 8 4 2" xfId="15725"/>
    <cellStyle name="Note 2 8 5" xfId="10966"/>
    <cellStyle name="Note 2 8 6" xfId="14573"/>
    <cellStyle name="Note 2 8 7" xfId="13989"/>
    <cellStyle name="Note 2 9" xfId="6994"/>
    <cellStyle name="Note 2 9 2" xfId="12156"/>
    <cellStyle name="Note 2 9 2 2" xfId="15234"/>
    <cellStyle name="Note 2 9 3" xfId="11428"/>
    <cellStyle name="Note 2 9 3 2" xfId="15019"/>
    <cellStyle name="Note 2 9 4" xfId="11213"/>
    <cellStyle name="Note 2 9 5" xfId="14758"/>
    <cellStyle name="Note 2 9 6" xfId="13876"/>
    <cellStyle name="Note 3" xfId="4972"/>
    <cellStyle name="Note 3 10" xfId="11096"/>
    <cellStyle name="Note 3 10 2" xfId="14947"/>
    <cellStyle name="Note 3 11" xfId="12034"/>
    <cellStyle name="Note 3 12" xfId="14578"/>
    <cellStyle name="Note 3 13" xfId="13400"/>
    <cellStyle name="Note 3 2" xfId="7057"/>
    <cellStyle name="Note 3 2 2" xfId="8865"/>
    <cellStyle name="Note 3 2 2 2" xfId="12730"/>
    <cellStyle name="Note 3 2 2 2 2" xfId="15581"/>
    <cellStyle name="Note 3 2 2 3" xfId="11325"/>
    <cellStyle name="Note 3 2 2 3 2" xfId="14990"/>
    <cellStyle name="Note 3 2 2 4" xfId="12528"/>
    <cellStyle name="Note 3 2 2 5" xfId="14619"/>
    <cellStyle name="Note 3 2 2 6" xfId="14201"/>
    <cellStyle name="Note 3 2 3" xfId="12215"/>
    <cellStyle name="Note 3 2 3 2" xfId="11715"/>
    <cellStyle name="Note 3 2 4" xfId="11126"/>
    <cellStyle name="Note 3 2 4 2" xfId="14950"/>
    <cellStyle name="Note 3 2 5" xfId="11453"/>
    <cellStyle name="Note 3 2 6" xfId="14473"/>
    <cellStyle name="Note 3 2 7" xfId="13937"/>
    <cellStyle name="Note 3 3" xfId="6969"/>
    <cellStyle name="Note 3 3 2" xfId="8795"/>
    <cellStyle name="Note 3 3 2 2" xfId="12664"/>
    <cellStyle name="Note 3 3 2 2 2" xfId="15519"/>
    <cellStyle name="Note 3 3 2 3" xfId="12447"/>
    <cellStyle name="Note 3 3 2 3 2" xfId="15411"/>
    <cellStyle name="Note 3 3 2 4" xfId="11878"/>
    <cellStyle name="Note 3 3 2 5" xfId="14571"/>
    <cellStyle name="Note 3 3 2 6" xfId="14131"/>
    <cellStyle name="Note 3 3 3" xfId="12132"/>
    <cellStyle name="Note 3 3 3 2" xfId="15211"/>
    <cellStyle name="Note 3 3 4" xfId="12544"/>
    <cellStyle name="Note 3 3 4 2" xfId="15432"/>
    <cellStyle name="Note 3 3 5" xfId="11607"/>
    <cellStyle name="Note 3 3 6" xfId="14517"/>
    <cellStyle name="Note 3 3 7" xfId="13851"/>
    <cellStyle name="Note 3 4" xfId="7090"/>
    <cellStyle name="Note 3 4 2" xfId="8897"/>
    <cellStyle name="Note 3 4 2 2" xfId="12760"/>
    <cellStyle name="Note 3 4 2 2 2" xfId="15610"/>
    <cellStyle name="Note 3 4 2 3" xfId="12439"/>
    <cellStyle name="Note 3 4 2 3 2" xfId="15403"/>
    <cellStyle name="Note 3 4 2 4" xfId="11904"/>
    <cellStyle name="Note 3 4 2 5" xfId="14352"/>
    <cellStyle name="Note 3 4 2 6" xfId="14233"/>
    <cellStyle name="Note 3 4 3" xfId="12246"/>
    <cellStyle name="Note 3 4 3 2" xfId="15320"/>
    <cellStyle name="Note 3 4 4" xfId="13154"/>
    <cellStyle name="Note 3 4 4 2" xfId="15759"/>
    <cellStyle name="Note 3 4 5" xfId="11232"/>
    <cellStyle name="Note 3 4 6" xfId="14732"/>
    <cellStyle name="Note 3 4 7" xfId="13970"/>
    <cellStyle name="Note 3 5" xfId="6997"/>
    <cellStyle name="Note 3 5 2" xfId="8817"/>
    <cellStyle name="Note 3 5 2 2" xfId="12685"/>
    <cellStyle name="Note 3 5 2 2 2" xfId="15539"/>
    <cellStyle name="Note 3 5 2 3" xfId="11332"/>
    <cellStyle name="Note 3 5 2 3 2" xfId="14997"/>
    <cellStyle name="Note 3 5 2 4" xfId="11444"/>
    <cellStyle name="Note 3 5 2 5" xfId="14332"/>
    <cellStyle name="Note 3 5 2 6" xfId="14153"/>
    <cellStyle name="Note 3 5 3" xfId="12159"/>
    <cellStyle name="Note 3 5 3 2" xfId="15237"/>
    <cellStyle name="Note 3 5 4" xfId="12543"/>
    <cellStyle name="Note 3 5 4 2" xfId="15431"/>
    <cellStyle name="Note 3 5 5" xfId="12907"/>
    <cellStyle name="Note 3 5 6" xfId="14500"/>
    <cellStyle name="Note 3 5 7" xfId="13879"/>
    <cellStyle name="Note 3 6" xfId="7115"/>
    <cellStyle name="Note 3 6 2" xfId="8922"/>
    <cellStyle name="Note 3 6 2 2" xfId="12781"/>
    <cellStyle name="Note 3 6 2 2 2" xfId="15631"/>
    <cellStyle name="Note 3 6 2 3" xfId="11318"/>
    <cellStyle name="Note 3 6 2 3 2" xfId="14983"/>
    <cellStyle name="Note 3 6 2 4" xfId="11790"/>
    <cellStyle name="Note 3 6 2 5" xfId="14315"/>
    <cellStyle name="Note 3 6 2 6" xfId="14258"/>
    <cellStyle name="Note 3 6 3" xfId="12267"/>
    <cellStyle name="Note 3 6 3 2" xfId="15341"/>
    <cellStyle name="Note 3 6 4" xfId="11115"/>
    <cellStyle name="Note 3 6 4 2" xfId="14949"/>
    <cellStyle name="Note 3 6 5" xfId="11238"/>
    <cellStyle name="Note 3 6 6" xfId="14447"/>
    <cellStyle name="Note 3 6 7" xfId="13995"/>
    <cellStyle name="Note 3 7" xfId="7137"/>
    <cellStyle name="Note 3 7 2" xfId="8944"/>
    <cellStyle name="Note 3 7 2 2" xfId="12801"/>
    <cellStyle name="Note 3 7 2 2 2" xfId="15650"/>
    <cellStyle name="Note 3 7 2 3" xfId="12435"/>
    <cellStyle name="Note 3 7 2 3 2" xfId="15399"/>
    <cellStyle name="Note 3 7 2 4" xfId="11633"/>
    <cellStyle name="Note 3 7 2 5" xfId="14865"/>
    <cellStyle name="Note 3 7 2 6" xfId="14280"/>
    <cellStyle name="Note 3 7 3" xfId="12287"/>
    <cellStyle name="Note 3 7 3 2" xfId="15360"/>
    <cellStyle name="Note 3 7 4" xfId="12976"/>
    <cellStyle name="Note 3 7 4 2" xfId="15708"/>
    <cellStyle name="Note 3 7 5" xfId="13101"/>
    <cellStyle name="Note 3 7 6" xfId="14434"/>
    <cellStyle name="Note 3 7 7" xfId="14017"/>
    <cellStyle name="Note 3 8" xfId="7075"/>
    <cellStyle name="Note 3 8 2" xfId="12231"/>
    <cellStyle name="Note 3 8 2 2" xfId="15305"/>
    <cellStyle name="Note 3 8 3" xfId="13059"/>
    <cellStyle name="Note 3 8 3 2" xfId="15727"/>
    <cellStyle name="Note 3 8 4" xfId="11262"/>
    <cellStyle name="Note 3 8 5" xfId="14420"/>
    <cellStyle name="Note 3 8 6" xfId="13955"/>
    <cellStyle name="Note 3 9" xfId="11802"/>
    <cellStyle name="Note 3 9 2" xfId="11392"/>
    <cellStyle name="Note 3 9 3" xfId="15087"/>
    <cellStyle name="Note 3 9 4" xfId="13728"/>
    <cellStyle name="Note 4" xfId="6898"/>
    <cellStyle name="Note 4 2" xfId="8735"/>
    <cellStyle name="Note 4 2 2" xfId="12607"/>
    <cellStyle name="Note 4 2 2 2" xfId="15464"/>
    <cellStyle name="Note 4 2 3" xfId="12852"/>
    <cellStyle name="Note 4 2 3 2" xfId="15681"/>
    <cellStyle name="Note 4 2 4" xfId="13055"/>
    <cellStyle name="Note 4 2 5" xfId="14634"/>
    <cellStyle name="Note 4 2 6" xfId="14071"/>
    <cellStyle name="Note 4 3" xfId="12065"/>
    <cellStyle name="Note 4 3 2" xfId="12373"/>
    <cellStyle name="Note 4 4" xfId="12966"/>
    <cellStyle name="Note 4 4 2" xfId="15706"/>
    <cellStyle name="Note 4 5" xfId="11884"/>
    <cellStyle name="Note 4 6" xfId="14553"/>
    <cellStyle name="Note 4 7" xfId="13784"/>
    <cellStyle name="Note 5" xfId="6948"/>
    <cellStyle name="Note 5 2" xfId="8778"/>
    <cellStyle name="Note 5 2 2" xfId="12647"/>
    <cellStyle name="Note 5 2 2 2" xfId="15503"/>
    <cellStyle name="Note 5 2 3" xfId="11337"/>
    <cellStyle name="Note 5 2 3 2" xfId="15002"/>
    <cellStyle name="Note 5 2 4" xfId="12514"/>
    <cellStyle name="Note 5 2 5" xfId="14660"/>
    <cellStyle name="Note 5 2 6" xfId="14114"/>
    <cellStyle name="Note 5 3" xfId="12111"/>
    <cellStyle name="Note 5 3 2" xfId="15191"/>
    <cellStyle name="Note 5 4" xfId="13148"/>
    <cellStyle name="Note 5 4 2" xfId="15757"/>
    <cellStyle name="Note 5 5" xfId="10981"/>
    <cellStyle name="Note 5 6" xfId="14537"/>
    <cellStyle name="Note 5 7" xfId="13832"/>
    <cellStyle name="Note 6" xfId="6958"/>
    <cellStyle name="Note 6 2" xfId="8787"/>
    <cellStyle name="Note 6 2 2" xfId="12656"/>
    <cellStyle name="Note 6 2 2 2" xfId="15512"/>
    <cellStyle name="Note 6 2 3" xfId="11333"/>
    <cellStyle name="Note 6 2 3 2" xfId="14998"/>
    <cellStyle name="Note 6 2 4" xfId="13222"/>
    <cellStyle name="Note 6 2 5" xfId="14688"/>
    <cellStyle name="Note 6 2 6" xfId="14123"/>
    <cellStyle name="Note 6 3" xfId="12121"/>
    <cellStyle name="Note 6 3 2" xfId="15201"/>
    <cellStyle name="Note 6 4" xfId="13162"/>
    <cellStyle name="Note 6 4 2" xfId="15762"/>
    <cellStyle name="Note 6 5" xfId="11758"/>
    <cellStyle name="Note 6 6" xfId="14374"/>
    <cellStyle name="Note 6 7" xfId="13840"/>
    <cellStyle name="Note 7" xfId="6933"/>
    <cellStyle name="Note 7 2" xfId="8764"/>
    <cellStyle name="Note 7 2 2" xfId="12634"/>
    <cellStyle name="Note 7 2 2 2" xfId="15490"/>
    <cellStyle name="Note 7 2 3" xfId="11339"/>
    <cellStyle name="Note 7 2 3 2" xfId="15004"/>
    <cellStyle name="Note 7 2 4" xfId="13174"/>
    <cellStyle name="Note 7 2 5" xfId="14675"/>
    <cellStyle name="Note 7 2 6" xfId="14100"/>
    <cellStyle name="Note 7 3" xfId="12097"/>
    <cellStyle name="Note 7 3 2" xfId="15177"/>
    <cellStyle name="Note 7 4" xfId="13073"/>
    <cellStyle name="Note 7 4 2" xfId="15741"/>
    <cellStyle name="Note 7 5" xfId="13029"/>
    <cellStyle name="Note 7 6" xfId="14379"/>
    <cellStyle name="Note 7 7" xfId="13817"/>
    <cellStyle name="Note 8" xfId="7018"/>
    <cellStyle name="Note 8 2" xfId="8833"/>
    <cellStyle name="Note 8 2 2" xfId="12699"/>
    <cellStyle name="Note 8 2 2 2" xfId="15552"/>
    <cellStyle name="Note 8 2 3" xfId="11330"/>
    <cellStyle name="Note 8 2 3 2" xfId="14995"/>
    <cellStyle name="Note 8 2 4" xfId="12517"/>
    <cellStyle name="Note 8 2 5" xfId="14320"/>
    <cellStyle name="Note 8 2 6" xfId="14169"/>
    <cellStyle name="Note 8 3" xfId="12178"/>
    <cellStyle name="Note 8 3 2" xfId="15255"/>
    <cellStyle name="Note 8 4" xfId="12842"/>
    <cellStyle name="Note 8 4 2" xfId="15680"/>
    <cellStyle name="Note 8 5" xfId="11876"/>
    <cellStyle name="Note 8 6" xfId="14490"/>
    <cellStyle name="Note 8 7" xfId="13900"/>
    <cellStyle name="Note 9" xfId="7031"/>
    <cellStyle name="Note 9 2" xfId="8844"/>
    <cellStyle name="Note 9 2 2" xfId="12710"/>
    <cellStyle name="Note 9 2 2 2" xfId="15562"/>
    <cellStyle name="Note 9 2 3" xfId="11329"/>
    <cellStyle name="Note 9 2 3 2" xfId="14994"/>
    <cellStyle name="Note 9 2 4" xfId="12520"/>
    <cellStyle name="Note 9 2 5" xfId="14617"/>
    <cellStyle name="Note 9 2 6" xfId="14180"/>
    <cellStyle name="Note 9 3" xfId="12190"/>
    <cellStyle name="Note 9 3 2" xfId="15267"/>
    <cellStyle name="Note 9 4" xfId="12541"/>
    <cellStyle name="Note 9 4 2" xfId="15429"/>
    <cellStyle name="Note 9 5" xfId="11221"/>
    <cellStyle name="Note 9 6" xfId="14421"/>
    <cellStyle name="Note 9 7" xfId="13912"/>
    <cellStyle name="Numero" xfId="2968"/>
    <cellStyle name="Numero 2" xfId="8149"/>
    <cellStyle name="Output" xfId="418"/>
    <cellStyle name="Output 10" xfId="13192"/>
    <cellStyle name="Output 10 2" xfId="15780"/>
    <cellStyle name="Output 11" xfId="11046"/>
    <cellStyle name="Output 11 2" xfId="14930"/>
    <cellStyle name="Output 12" xfId="11446"/>
    <cellStyle name="Output 12 2" xfId="15026"/>
    <cellStyle name="Output 13" xfId="14606"/>
    <cellStyle name="Output 14" xfId="13373"/>
    <cellStyle name="Output 2" xfId="4978"/>
    <cellStyle name="Output 2 10" xfId="11808"/>
    <cellStyle name="Output 2 10 2" xfId="11507"/>
    <cellStyle name="Output 2 10 2 2" xfId="15034"/>
    <cellStyle name="Output 2 10 3" xfId="15090"/>
    <cellStyle name="Output 2 11" xfId="11846"/>
    <cellStyle name="Output 2 11 2" xfId="15097"/>
    <cellStyle name="Output 2 12" xfId="14775"/>
    <cellStyle name="Output 2 13" xfId="13734"/>
    <cellStyle name="Output 2 2" xfId="7063"/>
    <cellStyle name="Output 2 2 2" xfId="8871"/>
    <cellStyle name="Output 2 2 2 2" xfId="12736"/>
    <cellStyle name="Output 2 2 2 2 2" xfId="15587"/>
    <cellStyle name="Output 2 2 2 3" xfId="11415"/>
    <cellStyle name="Output 2 2 2 3 2" xfId="15008"/>
    <cellStyle name="Output 2 2 2 4" xfId="14646"/>
    <cellStyle name="Output 2 2 2 5" xfId="14207"/>
    <cellStyle name="Output 2 2 3" xfId="12221"/>
    <cellStyle name="Output 2 2 3 2" xfId="15296"/>
    <cellStyle name="Output 2 2 4" xfId="11228"/>
    <cellStyle name="Output 2 2 4 2" xfId="14964"/>
    <cellStyle name="Output 2 2 5" xfId="14471"/>
    <cellStyle name="Output 2 2 6" xfId="13943"/>
    <cellStyle name="Output 2 3" xfId="7078"/>
    <cellStyle name="Output 2 3 2" xfId="8885"/>
    <cellStyle name="Output 2 3 2 2" xfId="12748"/>
    <cellStyle name="Output 2 3 2 2 2" xfId="15598"/>
    <cellStyle name="Output 2 3 2 3" xfId="11720"/>
    <cellStyle name="Output 2 3 2 3 2" xfId="15073"/>
    <cellStyle name="Output 2 3 2 4" xfId="14852"/>
    <cellStyle name="Output 2 3 2 5" xfId="14221"/>
    <cellStyle name="Output 2 3 3" xfId="12234"/>
    <cellStyle name="Output 2 3 3 2" xfId="15308"/>
    <cellStyle name="Output 2 3 4" xfId="11050"/>
    <cellStyle name="Output 2 3 4 2" xfId="14933"/>
    <cellStyle name="Output 2 3 5" xfId="14465"/>
    <cellStyle name="Output 2 3 6" xfId="13958"/>
    <cellStyle name="Output 2 4" xfId="6875"/>
    <cellStyle name="Output 2 4 2" xfId="8715"/>
    <cellStyle name="Output 2 4 2 2" xfId="12589"/>
    <cellStyle name="Output 2 4 2 2 2" xfId="15447"/>
    <cellStyle name="Output 2 4 2 3" xfId="13177"/>
    <cellStyle name="Output 2 4 2 3 2" xfId="15767"/>
    <cellStyle name="Output 2 4 2 4" xfId="14710"/>
    <cellStyle name="Output 2 4 2 5" xfId="14051"/>
    <cellStyle name="Output 2 4 3" xfId="12044"/>
    <cellStyle name="Output 2 4 3 2" xfId="15129"/>
    <cellStyle name="Output 2 4 4" xfId="13030"/>
    <cellStyle name="Output 2 4 4 2" xfId="15714"/>
    <cellStyle name="Output 2 4 5" xfId="14532"/>
    <cellStyle name="Output 2 4 6" xfId="13762"/>
    <cellStyle name="Output 2 5" xfId="7096"/>
    <cellStyle name="Output 2 5 2" xfId="8903"/>
    <cellStyle name="Output 2 5 2 2" xfId="12766"/>
    <cellStyle name="Output 2 5 2 2 2" xfId="15616"/>
    <cellStyle name="Output 2 5 2 3" xfId="11552"/>
    <cellStyle name="Output 2 5 2 3 2" xfId="15037"/>
    <cellStyle name="Output 2 5 2 4" xfId="14318"/>
    <cellStyle name="Output 2 5 2 5" xfId="14239"/>
    <cellStyle name="Output 2 5 3" xfId="12252"/>
    <cellStyle name="Output 2 5 3 2" xfId="15326"/>
    <cellStyle name="Output 2 5 4" xfId="11263"/>
    <cellStyle name="Output 2 5 4 2" xfId="14971"/>
    <cellStyle name="Output 2 5 5" xfId="14729"/>
    <cellStyle name="Output 2 5 6" xfId="13976"/>
    <cellStyle name="Output 2 6" xfId="6998"/>
    <cellStyle name="Output 2 6 2" xfId="8818"/>
    <cellStyle name="Output 2 6 2 2" xfId="12686"/>
    <cellStyle name="Output 2 6 2 2 2" xfId="15540"/>
    <cellStyle name="Output 2 6 2 3" xfId="11673"/>
    <cellStyle name="Output 2 6 2 3 2" xfId="15067"/>
    <cellStyle name="Output 2 6 2 4" xfId="14331"/>
    <cellStyle name="Output 2 6 2 5" xfId="14154"/>
    <cellStyle name="Output 2 6 3" xfId="12160"/>
    <cellStyle name="Output 2 6 3 2" xfId="15238"/>
    <cellStyle name="Output 2 6 4" xfId="11215"/>
    <cellStyle name="Output 2 6 4 2" xfId="14960"/>
    <cellStyle name="Output 2 6 5" xfId="14499"/>
    <cellStyle name="Output 2 6 6" xfId="13880"/>
    <cellStyle name="Output 2 7" xfId="7121"/>
    <cellStyle name="Output 2 7 2" xfId="8928"/>
    <cellStyle name="Output 2 7 2 2" xfId="12787"/>
    <cellStyle name="Output 2 7 2 2 2" xfId="15637"/>
    <cellStyle name="Output 2 7 2 3" xfId="11615"/>
    <cellStyle name="Output 2 7 2 3 2" xfId="15049"/>
    <cellStyle name="Output 2 7 2 4" xfId="14299"/>
    <cellStyle name="Output 2 7 2 5" xfId="14264"/>
    <cellStyle name="Output 2 7 3" xfId="12273"/>
    <cellStyle name="Output 2 7 3 2" xfId="15347"/>
    <cellStyle name="Output 2 7 4" xfId="12928"/>
    <cellStyle name="Output 2 7 4 2" xfId="15699"/>
    <cellStyle name="Output 2 7 5" xfId="14311"/>
    <cellStyle name="Output 2 7 6" xfId="14001"/>
    <cellStyle name="Output 2 8" xfId="7143"/>
    <cellStyle name="Output 2 8 2" xfId="8950"/>
    <cellStyle name="Output 2 8 2 2" xfId="12807"/>
    <cellStyle name="Output 2 8 2 2 2" xfId="15656"/>
    <cellStyle name="Output 2 8 2 3" xfId="11419"/>
    <cellStyle name="Output 2 8 2 3 2" xfId="15010"/>
    <cellStyle name="Output 2 8 2 4" xfId="14846"/>
    <cellStyle name="Output 2 8 2 5" xfId="14286"/>
    <cellStyle name="Output 2 8 3" xfId="12293"/>
    <cellStyle name="Output 2 8 3 2" xfId="15366"/>
    <cellStyle name="Output 2 8 4" xfId="13285"/>
    <cellStyle name="Output 2 8 4 2" xfId="15798"/>
    <cellStyle name="Output 2 8 5" xfId="14310"/>
    <cellStyle name="Output 2 8 6" xfId="14023"/>
    <cellStyle name="Output 2 9" xfId="6942"/>
    <cellStyle name="Output 2 9 2" xfId="12106"/>
    <cellStyle name="Output 2 9 2 2" xfId="15186"/>
    <cellStyle name="Output 2 9 3" xfId="11777"/>
    <cellStyle name="Output 2 9 3 2" xfId="15080"/>
    <cellStyle name="Output 2 9 4" xfId="14547"/>
    <cellStyle name="Output 2 9 5" xfId="13826"/>
    <cellStyle name="Output 3" xfId="6899"/>
    <cellStyle name="Output 3 2" xfId="8736"/>
    <cellStyle name="Output 3 2 2" xfId="12608"/>
    <cellStyle name="Output 3 2 2 2" xfId="15465"/>
    <cellStyle name="Output 3 2 3" xfId="13054"/>
    <cellStyle name="Output 3 2 3 2" xfId="15724"/>
    <cellStyle name="Output 3 2 4" xfId="14826"/>
    <cellStyle name="Output 3 2 5" xfId="14072"/>
    <cellStyle name="Output 3 3" xfId="12066"/>
    <cellStyle name="Output 3 3 2" xfId="13048"/>
    <cellStyle name="Output 3 3 2 2" xfId="15721"/>
    <cellStyle name="Output 3 3 3" xfId="15146"/>
    <cellStyle name="Output 3 4" xfId="11933"/>
    <cellStyle name="Output 3 4 2" xfId="15117"/>
    <cellStyle name="Output 3 5" xfId="14530"/>
    <cellStyle name="Output 3 6" xfId="13785"/>
    <cellStyle name="Output 4" xfId="6938"/>
    <cellStyle name="Output 4 2" xfId="8769"/>
    <cellStyle name="Output 4 2 2" xfId="12639"/>
    <cellStyle name="Output 4 2 2 2" xfId="15495"/>
    <cellStyle name="Output 4 2 3" xfId="11941"/>
    <cellStyle name="Output 4 2 3 2" xfId="15119"/>
    <cellStyle name="Output 4 2 4" xfId="14824"/>
    <cellStyle name="Output 4 2 5" xfId="14105"/>
    <cellStyle name="Output 4 3" xfId="12102"/>
    <cellStyle name="Output 4 3 2" xfId="15182"/>
    <cellStyle name="Output 4 4" xfId="11595"/>
    <cellStyle name="Output 4 4 2" xfId="15044"/>
    <cellStyle name="Output 4 5" xfId="14521"/>
    <cellStyle name="Output 4 6" xfId="13822"/>
    <cellStyle name="Output 5" xfId="7036"/>
    <cellStyle name="Output 5 2" xfId="8848"/>
    <cellStyle name="Output 5 2 2" xfId="12714"/>
    <cellStyle name="Output 5 2 2 2" xfId="15566"/>
    <cellStyle name="Output 5 2 3" xfId="12524"/>
    <cellStyle name="Output 5 2 3 2" xfId="15420"/>
    <cellStyle name="Output 5 2 4" xfId="14665"/>
    <cellStyle name="Output 5 2 5" xfId="14184"/>
    <cellStyle name="Output 5 3" xfId="12195"/>
    <cellStyle name="Output 5 3 2" xfId="15272"/>
    <cellStyle name="Output 5 4" xfId="13344"/>
    <cellStyle name="Output 5 4 2" xfId="15802"/>
    <cellStyle name="Output 5 5" xfId="14748"/>
    <cellStyle name="Output 5 6" xfId="13917"/>
    <cellStyle name="Output 6" xfId="7050"/>
    <cellStyle name="Output 6 2" xfId="8859"/>
    <cellStyle name="Output 6 2 2" xfId="12724"/>
    <cellStyle name="Output 6 2 2 2" xfId="15575"/>
    <cellStyle name="Output 6 2 3" xfId="11670"/>
    <cellStyle name="Output 6 2 3 2" xfId="15066"/>
    <cellStyle name="Output 6 2 4" xfId="14657"/>
    <cellStyle name="Output 6 2 5" xfId="14195"/>
    <cellStyle name="Output 6 3" xfId="12208"/>
    <cellStyle name="Output 6 3 2" xfId="15284"/>
    <cellStyle name="Output 6 4" xfId="10913"/>
    <cellStyle name="Output 6 4 2" xfId="14915"/>
    <cellStyle name="Output 6 5" xfId="14743"/>
    <cellStyle name="Output 6 6" xfId="13931"/>
    <cellStyle name="Output 7" xfId="7045"/>
    <cellStyle name="Output 7 2" xfId="8856"/>
    <cellStyle name="Output 7 2 2" xfId="12721"/>
    <cellStyle name="Output 7 2 2 2" xfId="15572"/>
    <cellStyle name="Output 7 2 3" xfId="10928"/>
    <cellStyle name="Output 7 2 3 2" xfId="14917"/>
    <cellStyle name="Output 7 2 4" xfId="14866"/>
    <cellStyle name="Output 7 2 5" xfId="14192"/>
    <cellStyle name="Output 7 3" xfId="12203"/>
    <cellStyle name="Output 7 3 2" xfId="15279"/>
    <cellStyle name="Output 7 4" xfId="12564"/>
    <cellStyle name="Output 7 4 2" xfId="15439"/>
    <cellStyle name="Output 7 5" xfId="14480"/>
    <cellStyle name="Output 7 6" xfId="13926"/>
    <cellStyle name="Output 8" xfId="6936"/>
    <cellStyle name="Output 8 2" xfId="8767"/>
    <cellStyle name="Output 8 2 2" xfId="12637"/>
    <cellStyle name="Output 8 2 2 2" xfId="15493"/>
    <cellStyle name="Output 8 2 3" xfId="12508"/>
    <cellStyle name="Output 8 2 3 2" xfId="15416"/>
    <cellStyle name="Output 8 2 4" xfId="14643"/>
    <cellStyle name="Output 8 2 5" xfId="14103"/>
    <cellStyle name="Output 8 3" xfId="12100"/>
    <cellStyle name="Output 8 3 2" xfId="15180"/>
    <cellStyle name="Output 8 4" xfId="12581"/>
    <cellStyle name="Output 8 4 2" xfId="15441"/>
    <cellStyle name="Output 8 5" xfId="14522"/>
    <cellStyle name="Output 8 6" xfId="13820"/>
    <cellStyle name="Output 9" xfId="7009"/>
    <cellStyle name="Output 9 2" xfId="12170"/>
    <cellStyle name="Output 9 2 2" xfId="15248"/>
    <cellStyle name="Output 9 3" xfId="12897"/>
    <cellStyle name="Output 9 3 2" xfId="15692"/>
    <cellStyle name="Output 9 4" xfId="14754"/>
    <cellStyle name="Output 9 5" xfId="13891"/>
    <cellStyle name="Percent [2]" xfId="310"/>
    <cellStyle name="Percent [2] 2" xfId="775"/>
    <cellStyle name="Percent [2] 2 2" xfId="9714"/>
    <cellStyle name="Percent [2] 3" xfId="8150"/>
    <cellStyle name="Percent [2] 4" xfId="8151"/>
    <cellStyle name="Percent [2] 5" xfId="8152"/>
    <cellStyle name="Percent [2] 6" xfId="8153"/>
    <cellStyle name="Percent [2] 7" xfId="8154"/>
    <cellStyle name="Percent [2] 8" xfId="8155"/>
    <cellStyle name="Percent_Sheet1" xfId="311"/>
    <cellStyle name="Percentual" xfId="312"/>
    <cellStyle name="Ponto" xfId="313"/>
    <cellStyle name="Porcentagem" xfId="924" builtinId="5"/>
    <cellStyle name="Porcentagem 10" xfId="1898"/>
    <cellStyle name="Porcentagem 11" xfId="1899"/>
    <cellStyle name="Porcentagem 12" xfId="1900"/>
    <cellStyle name="Porcentagem 13" xfId="1901"/>
    <cellStyle name="Porcentagem 14" xfId="1902"/>
    <cellStyle name="Porcentagem 15" xfId="1903"/>
    <cellStyle name="Porcentagem 2" xfId="36"/>
    <cellStyle name="Porcentagem 2 10" xfId="645"/>
    <cellStyle name="Porcentagem 2 11" xfId="1904"/>
    <cellStyle name="Porcentagem 2 12" xfId="1905"/>
    <cellStyle name="Porcentagem 2 13" xfId="8156"/>
    <cellStyle name="Porcentagem 2 14" xfId="8157"/>
    <cellStyle name="Porcentagem 2 2" xfId="37"/>
    <cellStyle name="Porcentagem 2 2 10" xfId="1906"/>
    <cellStyle name="Porcentagem 2 2 11" xfId="8158"/>
    <cellStyle name="Porcentagem 2 2 12" xfId="8159"/>
    <cellStyle name="Porcentagem 2 2 2" xfId="100"/>
    <cellStyle name="Porcentagem 2 2 2 10" xfId="8160"/>
    <cellStyle name="Porcentagem 2 2 2 11" xfId="8161"/>
    <cellStyle name="Porcentagem 2 2 2 2" xfId="639"/>
    <cellStyle name="Porcentagem 2 2 2 3" xfId="1907"/>
    <cellStyle name="Porcentagem 2 2 2 4" xfId="1908"/>
    <cellStyle name="Porcentagem 2 2 2 5" xfId="1909"/>
    <cellStyle name="Porcentagem 2 2 2 6" xfId="1910"/>
    <cellStyle name="Porcentagem 2 2 2 7" xfId="1911"/>
    <cellStyle name="Porcentagem 2 2 2 8" xfId="1912"/>
    <cellStyle name="Porcentagem 2 2 2 9" xfId="1913"/>
    <cellStyle name="Porcentagem 2 2 3" xfId="848"/>
    <cellStyle name="Porcentagem 2 2 4" xfId="1914"/>
    <cellStyle name="Porcentagem 2 2 5" xfId="1915"/>
    <cellStyle name="Porcentagem 2 2 6" xfId="1916"/>
    <cellStyle name="Porcentagem 2 2 7" xfId="1917"/>
    <cellStyle name="Porcentagem 2 2 8" xfId="1918"/>
    <cellStyle name="Porcentagem 2 2 9" xfId="1919"/>
    <cellStyle name="Porcentagem 2 3" xfId="38"/>
    <cellStyle name="Porcentagem 2 3 10" xfId="8162"/>
    <cellStyle name="Porcentagem 2 3 11" xfId="8163"/>
    <cellStyle name="Porcentagem 2 3 2" xfId="690"/>
    <cellStyle name="Porcentagem 2 3 2 2" xfId="8164"/>
    <cellStyle name="Porcentagem 2 3 3" xfId="1920"/>
    <cellStyle name="Porcentagem 2 3 4" xfId="1921"/>
    <cellStyle name="Porcentagem 2 3 5" xfId="1922"/>
    <cellStyle name="Porcentagem 2 3 6" xfId="1923"/>
    <cellStyle name="Porcentagem 2 3 7" xfId="1924"/>
    <cellStyle name="Porcentagem 2 3 8" xfId="1925"/>
    <cellStyle name="Porcentagem 2 3 9" xfId="1926"/>
    <cellStyle name="Porcentagem 2 4" xfId="39"/>
    <cellStyle name="Porcentagem 2 4 10" xfId="1927"/>
    <cellStyle name="Porcentagem 2 4 11" xfId="8165"/>
    <cellStyle name="Porcentagem 2 4 12" xfId="8166"/>
    <cellStyle name="Porcentagem 2 4 2" xfId="77"/>
    <cellStyle name="Porcentagem 2 4 2 10" xfId="8167"/>
    <cellStyle name="Porcentagem 2 4 2 11" xfId="8168"/>
    <cellStyle name="Porcentagem 2 4 2 2" xfId="706"/>
    <cellStyle name="Porcentagem 2 4 2 3" xfId="1928"/>
    <cellStyle name="Porcentagem 2 4 2 4" xfId="1929"/>
    <cellStyle name="Porcentagem 2 4 2 5" xfId="1930"/>
    <cellStyle name="Porcentagem 2 4 2 6" xfId="1931"/>
    <cellStyle name="Porcentagem 2 4 2 7" xfId="1932"/>
    <cellStyle name="Porcentagem 2 4 2 8" xfId="1933"/>
    <cellStyle name="Porcentagem 2 4 2 9" xfId="1934"/>
    <cellStyle name="Porcentagem 2 4 3" xfId="691"/>
    <cellStyle name="Porcentagem 2 4 4" xfId="1935"/>
    <cellStyle name="Porcentagem 2 4 5" xfId="1936"/>
    <cellStyle name="Porcentagem 2 4 6" xfId="1937"/>
    <cellStyle name="Porcentagem 2 4 7" xfId="1938"/>
    <cellStyle name="Porcentagem 2 4 8" xfId="1939"/>
    <cellStyle name="Porcentagem 2 4 9" xfId="1940"/>
    <cellStyle name="Porcentagem 2 5" xfId="849"/>
    <cellStyle name="Porcentagem 2 5 2" xfId="8169"/>
    <cellStyle name="Porcentagem 2 6" xfId="1941"/>
    <cellStyle name="Porcentagem 2 7" xfId="1942"/>
    <cellStyle name="Porcentagem 2 8" xfId="1943"/>
    <cellStyle name="Porcentagem 2 9" xfId="1944"/>
    <cellStyle name="Porcentagem 3" xfId="40"/>
    <cellStyle name="Porcentagem 3 10" xfId="1945"/>
    <cellStyle name="Porcentagem 3 11" xfId="1946"/>
    <cellStyle name="Porcentagem 3 12" xfId="1947"/>
    <cellStyle name="Porcentagem 3 13" xfId="8170"/>
    <cellStyle name="Porcentagem 3 14" xfId="8171"/>
    <cellStyle name="Porcentagem 3 2" xfId="41"/>
    <cellStyle name="Porcentagem 3 2 10" xfId="1948"/>
    <cellStyle name="Porcentagem 3 2 11" xfId="1949"/>
    <cellStyle name="Porcentagem 3 2 12" xfId="8172"/>
    <cellStyle name="Porcentagem 3 2 13" xfId="8173"/>
    <cellStyle name="Porcentagem 3 2 2" xfId="42"/>
    <cellStyle name="Porcentagem 3 2 2 10" xfId="8174"/>
    <cellStyle name="Porcentagem 3 2 2 11" xfId="8175"/>
    <cellStyle name="Porcentagem 3 2 2 2" xfId="692"/>
    <cellStyle name="Porcentagem 3 2 2 3" xfId="1950"/>
    <cellStyle name="Porcentagem 3 2 2 4" xfId="1951"/>
    <cellStyle name="Porcentagem 3 2 2 5" xfId="1952"/>
    <cellStyle name="Porcentagem 3 2 2 6" xfId="1953"/>
    <cellStyle name="Porcentagem 3 2 2 7" xfId="1954"/>
    <cellStyle name="Porcentagem 3 2 2 8" xfId="1955"/>
    <cellStyle name="Porcentagem 3 2 2 9" xfId="1956"/>
    <cellStyle name="Porcentagem 3 2 3" xfId="101"/>
    <cellStyle name="Porcentagem 3 2 3 10" xfId="1957"/>
    <cellStyle name="Porcentagem 3 2 3 10 2" xfId="1958"/>
    <cellStyle name="Porcentagem 3 2 3 10 3" xfId="8176"/>
    <cellStyle name="Porcentagem 3 2 3 10 4" xfId="13494"/>
    <cellStyle name="Porcentagem 3 2 3 11" xfId="3738"/>
    <cellStyle name="Porcentagem 3 2 3 12" xfId="8177"/>
    <cellStyle name="Porcentagem 3 2 3 2" xfId="314"/>
    <cellStyle name="Porcentagem 3 2 3 2 10" xfId="8178"/>
    <cellStyle name="Porcentagem 3 2 3 2 11" xfId="8179"/>
    <cellStyle name="Porcentagem 3 2 3 2 12" xfId="8180"/>
    <cellStyle name="Porcentagem 3 2 3 2 12 2" xfId="8181"/>
    <cellStyle name="Porcentagem 3 2 3 2 13" xfId="8182"/>
    <cellStyle name="Porcentagem 3 2 3 2 13 2" xfId="8183"/>
    <cellStyle name="Porcentagem 3 2 3 2 14" xfId="8184"/>
    <cellStyle name="Porcentagem 3 2 3 2 15" xfId="8185"/>
    <cellStyle name="Porcentagem 3 2 3 2 2" xfId="560"/>
    <cellStyle name="Porcentagem 3 2 3 2 3" xfId="1074"/>
    <cellStyle name="Porcentagem 3 2 3 2 3 2" xfId="1960"/>
    <cellStyle name="Porcentagem 3 2 3 2 4" xfId="1961"/>
    <cellStyle name="Porcentagem 3 2 3 2 4 2" xfId="8186"/>
    <cellStyle name="Porcentagem 3 2 3 2 5" xfId="1962"/>
    <cellStyle name="Porcentagem 3 2 3 2 5 2" xfId="8187"/>
    <cellStyle name="Porcentagem 3 2 3 2 5 3" xfId="8188"/>
    <cellStyle name="Porcentagem 3 2 3 2 5 4" xfId="13495"/>
    <cellStyle name="Porcentagem 3 2 3 2 6" xfId="1959"/>
    <cellStyle name="Porcentagem 3 2 3 2 7" xfId="8189"/>
    <cellStyle name="Porcentagem 3 2 3 2 8" xfId="8190"/>
    <cellStyle name="Porcentagem 3 2 3 2 8 2" xfId="8191"/>
    <cellStyle name="Porcentagem 3 2 3 2 9" xfId="8192"/>
    <cellStyle name="Porcentagem 3 2 3 2 9 2" xfId="8193"/>
    <cellStyle name="Porcentagem 3 2 3 3" xfId="722"/>
    <cellStyle name="Porcentagem 3 2 3 4" xfId="1963"/>
    <cellStyle name="Porcentagem 3 2 3 5" xfId="1964"/>
    <cellStyle name="Porcentagem 3 2 3 5 2" xfId="1965"/>
    <cellStyle name="Porcentagem 3 2 3 5 2 2" xfId="1966"/>
    <cellStyle name="Porcentagem 3 2 3 5 3" xfId="1967"/>
    <cellStyle name="Porcentagem 3 2 3 5 4" xfId="1968"/>
    <cellStyle name="Porcentagem 3 2 3 5 5" xfId="13496"/>
    <cellStyle name="Porcentagem 3 2 3 6" xfId="1969"/>
    <cellStyle name="Porcentagem 3 2 3 7" xfId="1970"/>
    <cellStyle name="Porcentagem 3 2 3 8" xfId="1971"/>
    <cellStyle name="Porcentagem 3 2 3 9" xfId="1972"/>
    <cellStyle name="Porcentagem 3 2 4" xfId="315"/>
    <cellStyle name="Porcentagem 3 2 4 2" xfId="776"/>
    <cellStyle name="Porcentagem 3 2 4 3" xfId="8194"/>
    <cellStyle name="Porcentagem 3 2 4 4" xfId="8195"/>
    <cellStyle name="Porcentagem 3 2 4 5" xfId="8196"/>
    <cellStyle name="Porcentagem 3 2 4 6" xfId="8197"/>
    <cellStyle name="Porcentagem 3 2 4 7" xfId="8198"/>
    <cellStyle name="Porcentagem 3 2 4 8" xfId="8199"/>
    <cellStyle name="Porcentagem 3 2 5" xfId="662"/>
    <cellStyle name="Porcentagem 3 2 6" xfId="1973"/>
    <cellStyle name="Porcentagem 3 2 7" xfId="1974"/>
    <cellStyle name="Porcentagem 3 2 8" xfId="1975"/>
    <cellStyle name="Porcentagem 3 2 9" xfId="1976"/>
    <cellStyle name="Porcentagem 3 3" xfId="43"/>
    <cellStyle name="Porcentagem 3 3 10" xfId="8200"/>
    <cellStyle name="Porcentagem 3 3 11" xfId="8201"/>
    <cellStyle name="Porcentagem 3 3 12" xfId="9255"/>
    <cellStyle name="Porcentagem 3 3 2" xfId="693"/>
    <cellStyle name="Porcentagem 3 3 2 2" xfId="8202"/>
    <cellStyle name="Porcentagem 3 3 3" xfId="1977"/>
    <cellStyle name="Porcentagem 3 3 3 2" xfId="2969"/>
    <cellStyle name="Porcentagem 3 3 4" xfId="1978"/>
    <cellStyle name="Porcentagem 3 3 5" xfId="1979"/>
    <cellStyle name="Porcentagem 3 3 6" xfId="1980"/>
    <cellStyle name="Porcentagem 3 3 7" xfId="1981"/>
    <cellStyle name="Porcentagem 3 3 8" xfId="1982"/>
    <cellStyle name="Porcentagem 3 3 9" xfId="1983"/>
    <cellStyle name="Porcentagem 3 4" xfId="102"/>
    <cellStyle name="Porcentagem 3 4 10" xfId="4060"/>
    <cellStyle name="Porcentagem 3 4 11" xfId="8203"/>
    <cellStyle name="Porcentagem 3 4 12" xfId="8204"/>
    <cellStyle name="Porcentagem 3 4 2" xfId="316"/>
    <cellStyle name="Porcentagem 3 4 2 2" xfId="1985"/>
    <cellStyle name="Porcentagem 3 4 2 3" xfId="1986"/>
    <cellStyle name="Porcentagem 3 4 2 4" xfId="1987"/>
    <cellStyle name="Porcentagem 3 4 2 5" xfId="1984"/>
    <cellStyle name="Porcentagem 3 4 2 6" xfId="8205"/>
    <cellStyle name="Porcentagem 3 4 2 7" xfId="8206"/>
    <cellStyle name="Porcentagem 3 4 2 8" xfId="8207"/>
    <cellStyle name="Porcentagem 3 4 2 9" xfId="8208"/>
    <cellStyle name="Porcentagem 3 4 3" xfId="723"/>
    <cellStyle name="Porcentagem 3 4 3 2" xfId="8209"/>
    <cellStyle name="Porcentagem 3 4 4" xfId="1988"/>
    <cellStyle name="Porcentagem 3 4 5" xfId="1989"/>
    <cellStyle name="Porcentagem 3 4 5 2" xfId="1990"/>
    <cellStyle name="Porcentagem 3 4 5 3" xfId="1991"/>
    <cellStyle name="Porcentagem 3 4 5 4" xfId="13497"/>
    <cellStyle name="Porcentagem 3 4 6" xfId="1992"/>
    <cellStyle name="Porcentagem 3 4 7" xfId="1993"/>
    <cellStyle name="Porcentagem 3 4 8" xfId="1994"/>
    <cellStyle name="Porcentagem 3 4 9" xfId="1995"/>
    <cellStyle name="Porcentagem 3 5" xfId="317"/>
    <cellStyle name="Porcentagem 3 5 2" xfId="777"/>
    <cellStyle name="Porcentagem 3 5 3" xfId="8210"/>
    <cellStyle name="Porcentagem 3 5 4" xfId="8211"/>
    <cellStyle name="Porcentagem 3 5 5" xfId="8212"/>
    <cellStyle name="Porcentagem 3 5 6" xfId="8213"/>
    <cellStyle name="Porcentagem 3 5 7" xfId="8214"/>
    <cellStyle name="Porcentagem 3 5 8" xfId="8215"/>
    <cellStyle name="Porcentagem 3 6" xfId="661"/>
    <cellStyle name="Porcentagem 3 7" xfId="1996"/>
    <cellStyle name="Porcentagem 3 8" xfId="1997"/>
    <cellStyle name="Porcentagem 3 9" xfId="1998"/>
    <cellStyle name="Porcentagem 4" xfId="44"/>
    <cellStyle name="Porcentagem 4 10" xfId="8216"/>
    <cellStyle name="Porcentagem 4 11" xfId="8217"/>
    <cellStyle name="Porcentagem 4 2" xfId="318"/>
    <cellStyle name="Porcentagem 4 2 2" xfId="778"/>
    <cellStyle name="Porcentagem 4 2 2 2" xfId="9610"/>
    <cellStyle name="Porcentagem 4 2 3" xfId="8218"/>
    <cellStyle name="Porcentagem 4 2 4" xfId="8219"/>
    <cellStyle name="Porcentagem 4 2 5" xfId="8220"/>
    <cellStyle name="Porcentagem 4 2 6" xfId="8221"/>
    <cellStyle name="Porcentagem 4 2 7" xfId="8222"/>
    <cellStyle name="Porcentagem 4 2 8" xfId="8223"/>
    <cellStyle name="Porcentagem 4 3" xfId="663"/>
    <cellStyle name="Porcentagem 4 3 2" xfId="8224"/>
    <cellStyle name="Porcentagem 4 4" xfId="1999"/>
    <cellStyle name="Porcentagem 4 4 2" xfId="8225"/>
    <cellStyle name="Porcentagem 4 5" xfId="2000"/>
    <cellStyle name="Porcentagem 4 5 2" xfId="8226"/>
    <cellStyle name="Porcentagem 4 6" xfId="2001"/>
    <cellStyle name="Porcentagem 4 6 2" xfId="8227"/>
    <cellStyle name="Porcentagem 4 7" xfId="2002"/>
    <cellStyle name="Porcentagem 4 7 2" xfId="8228"/>
    <cellStyle name="Porcentagem 4 8" xfId="2003"/>
    <cellStyle name="Porcentagem 4 9" xfId="2004"/>
    <cellStyle name="Porcentagem 5" xfId="35"/>
    <cellStyle name="Porcentagem 5 10" xfId="2005"/>
    <cellStyle name="Porcentagem 5 11" xfId="2006"/>
    <cellStyle name="Porcentagem 5 2" xfId="103"/>
    <cellStyle name="Porcentagem 5 2 10" xfId="2970"/>
    <cellStyle name="Porcentagem 5 2 10 2" xfId="4180"/>
    <cellStyle name="Porcentagem 5 2 10 2 2" xfId="11066"/>
    <cellStyle name="Porcentagem 5 2 10 3" xfId="8229"/>
    <cellStyle name="Porcentagem 5 2 10 4" xfId="13544"/>
    <cellStyle name="Porcentagem 5 2 11" xfId="8230"/>
    <cellStyle name="Porcentagem 5 2 12" xfId="8231"/>
    <cellStyle name="Porcentagem 5 2 2" xfId="319"/>
    <cellStyle name="Porcentagem 5 2 2 2" xfId="2008"/>
    <cellStyle name="Porcentagem 5 2 2 2 2" xfId="8232"/>
    <cellStyle name="Porcentagem 5 2 2 3" xfId="2009"/>
    <cellStyle name="Porcentagem 5 2 2 4" xfId="2010"/>
    <cellStyle name="Porcentagem 5 2 2 5" xfId="2007"/>
    <cellStyle name="Porcentagem 5 2 2 6" xfId="8233"/>
    <cellStyle name="Porcentagem 5 2 2 7" xfId="8234"/>
    <cellStyle name="Porcentagem 5 2 2 8" xfId="8235"/>
    <cellStyle name="Porcentagem 5 2 2 9" xfId="8236"/>
    <cellStyle name="Porcentagem 5 2 3" xfId="724"/>
    <cellStyle name="Porcentagem 5 2 4" xfId="2011"/>
    <cellStyle name="Porcentagem 5 2 4 2" xfId="8237"/>
    <cellStyle name="Porcentagem 5 2 5" xfId="2012"/>
    <cellStyle name="Porcentagem 5 2 5 2" xfId="2013"/>
    <cellStyle name="Porcentagem 5 2 5 3" xfId="2014"/>
    <cellStyle name="Porcentagem 5 2 5 4" xfId="13498"/>
    <cellStyle name="Porcentagem 5 2 6" xfId="2015"/>
    <cellStyle name="Porcentagem 5 2 7" xfId="2016"/>
    <cellStyle name="Porcentagem 5 2 8" xfId="2017"/>
    <cellStyle name="Porcentagem 5 2 9" xfId="2018"/>
    <cellStyle name="Porcentagem 5 3" xfId="104"/>
    <cellStyle name="Porcentagem 5 3 10" xfId="2020"/>
    <cellStyle name="Porcentagem 5 3 10 2" xfId="1093"/>
    <cellStyle name="Porcentagem 5 3 10 3" xfId="2772"/>
    <cellStyle name="Porcentagem 5 3 10 3 2" xfId="8238"/>
    <cellStyle name="Porcentagem 5 3 10 3 3" xfId="8239"/>
    <cellStyle name="Porcentagem 5 3 10 4" xfId="11312"/>
    <cellStyle name="Porcentagem 5 3 10 4 2" xfId="14977"/>
    <cellStyle name="Porcentagem 5 3 10 4 3" xfId="13499"/>
    <cellStyle name="Porcentagem 5 3 11" xfId="2021"/>
    <cellStyle name="Porcentagem 5 3 11 2" xfId="1094"/>
    <cellStyle name="Porcentagem 5 3 11 3" xfId="2773"/>
    <cellStyle name="Porcentagem 5 3 12" xfId="2019"/>
    <cellStyle name="Porcentagem 5 3 12 2" xfId="2860"/>
    <cellStyle name="Porcentagem 5 3 12 3" xfId="2771"/>
    <cellStyle name="Porcentagem 5 3 12 4" xfId="2638"/>
    <cellStyle name="Porcentagem 5 3 12 5" xfId="2571"/>
    <cellStyle name="Porcentagem 5 3 13" xfId="2971"/>
    <cellStyle name="Porcentagem 5 3 2" xfId="105"/>
    <cellStyle name="Porcentagem 5 3 2 10" xfId="8240"/>
    <cellStyle name="Porcentagem 5 3 2 11" xfId="8241"/>
    <cellStyle name="Porcentagem 5 3 2 2" xfId="725"/>
    <cellStyle name="Porcentagem 5 3 2 3" xfId="2022"/>
    <cellStyle name="Porcentagem 5 3 2 4" xfId="2023"/>
    <cellStyle name="Porcentagem 5 3 2 5" xfId="2024"/>
    <cellStyle name="Porcentagem 5 3 2 6" xfId="2025"/>
    <cellStyle name="Porcentagem 5 3 2 7" xfId="2026"/>
    <cellStyle name="Porcentagem 5 3 2 8" xfId="2027"/>
    <cellStyle name="Porcentagem 5 3 2 9" xfId="2028"/>
    <cellStyle name="Porcentagem 5 3 3" xfId="449"/>
    <cellStyle name="Porcentagem 5 3 3 2" xfId="561"/>
    <cellStyle name="Porcentagem 5 3 3 2 2" xfId="819"/>
    <cellStyle name="Porcentagem 5 3 3 2 3" xfId="8242"/>
    <cellStyle name="Porcentagem 5 3 3 2 4" xfId="8243"/>
    <cellStyle name="Porcentagem 5 3 3 2 5" xfId="8244"/>
    <cellStyle name="Porcentagem 5 3 3 2 6" xfId="8245"/>
    <cellStyle name="Porcentagem 5 3 3 2 7" xfId="8246"/>
    <cellStyle name="Porcentagem 5 3 3 2 8" xfId="8247"/>
    <cellStyle name="Porcentagem 5 3 3 3" xfId="795"/>
    <cellStyle name="Porcentagem 5 3 3 3 2" xfId="2030"/>
    <cellStyle name="Porcentagem 5 3 3 3 2 2" xfId="2862"/>
    <cellStyle name="Porcentagem 5 3 3 3 2 2 2" xfId="8248"/>
    <cellStyle name="Porcentagem 5 3 3 3 2 2 3" xfId="8249"/>
    <cellStyle name="Porcentagem 5 3 3 3 2 3" xfId="2775"/>
    <cellStyle name="Porcentagem 5 3 3 3 2 4" xfId="2640"/>
    <cellStyle name="Porcentagem 5 3 3 3 2 5" xfId="2573"/>
    <cellStyle name="Porcentagem 5 3 3 3 2 6" xfId="11719"/>
    <cellStyle name="Porcentagem 5 3 3 3 2 6 2" xfId="15072"/>
    <cellStyle name="Porcentagem 5 3 3 3 2 6 3" xfId="13500"/>
    <cellStyle name="Porcentagem 5 3 3 4" xfId="2031"/>
    <cellStyle name="Porcentagem 5 3 3 4 2" xfId="1109"/>
    <cellStyle name="Porcentagem 5 3 3 4 3" xfId="2776"/>
    <cellStyle name="Porcentagem 5 3 3 5" xfId="2029"/>
    <cellStyle name="Porcentagem 5 3 3 5 2" xfId="2861"/>
    <cellStyle name="Porcentagem 5 3 3 5 3" xfId="2774"/>
    <cellStyle name="Porcentagem 5 3 3 5 4" xfId="2639"/>
    <cellStyle name="Porcentagem 5 3 3 5 5" xfId="2572"/>
    <cellStyle name="Porcentagem 5 3 3 6" xfId="8250"/>
    <cellStyle name="Porcentagem 5 3 3 7" xfId="8251"/>
    <cellStyle name="Porcentagem 5 3 3 8" xfId="8252"/>
    <cellStyle name="Porcentagem 5 3 3 9" xfId="8253"/>
    <cellStyle name="Porcentagem 5 3 4" xfId="450"/>
    <cellStyle name="Porcentagem 5 3 4 2" xfId="562"/>
    <cellStyle name="Porcentagem 5 3 4 2 2" xfId="820"/>
    <cellStyle name="Porcentagem 5 3 4 2 3" xfId="8254"/>
    <cellStyle name="Porcentagem 5 3 4 2 4" xfId="8255"/>
    <cellStyle name="Porcentagem 5 3 4 2 5" xfId="8256"/>
    <cellStyle name="Porcentagem 5 3 4 2 6" xfId="8257"/>
    <cellStyle name="Porcentagem 5 3 4 2 7" xfId="8258"/>
    <cellStyle name="Porcentagem 5 3 4 2 8" xfId="8259"/>
    <cellStyle name="Porcentagem 5 3 4 3" xfId="796"/>
    <cellStyle name="Porcentagem 5 3 4 4" xfId="8260"/>
    <cellStyle name="Porcentagem 5 3 4 5" xfId="8261"/>
    <cellStyle name="Porcentagem 5 3 4 6" xfId="8262"/>
    <cellStyle name="Porcentagem 5 3 4 7" xfId="8263"/>
    <cellStyle name="Porcentagem 5 3 4 8" xfId="8264"/>
    <cellStyle name="Porcentagem 5 3 4 9" xfId="8265"/>
    <cellStyle name="Porcentagem 5 3 5" xfId="563"/>
    <cellStyle name="Porcentagem 5 3 5 2" xfId="564"/>
    <cellStyle name="Porcentagem 5 3 5 2 2" xfId="821"/>
    <cellStyle name="Porcentagem 5 3 5 2 3" xfId="8266"/>
    <cellStyle name="Porcentagem 5 3 5 2 4" xfId="8267"/>
    <cellStyle name="Porcentagem 5 3 5 2 5" xfId="8268"/>
    <cellStyle name="Porcentagem 5 3 5 2 6" xfId="8269"/>
    <cellStyle name="Porcentagem 5 3 5 2 7" xfId="8270"/>
    <cellStyle name="Porcentagem 5 3 5 2 8" xfId="8271"/>
    <cellStyle name="Porcentagem 5 3 5 3" xfId="2032"/>
    <cellStyle name="Porcentagem 5 3 5 3 2" xfId="2863"/>
    <cellStyle name="Porcentagem 5 3 5 3 3" xfId="2777"/>
    <cellStyle name="Porcentagem 5 3 5 3 4" xfId="2641"/>
    <cellStyle name="Porcentagem 5 3 5 3 5" xfId="2574"/>
    <cellStyle name="Porcentagem 5 3 6" xfId="565"/>
    <cellStyle name="Porcentagem 5 3 6 2" xfId="566"/>
    <cellStyle name="Porcentagem 5 3 6 2 2" xfId="823"/>
    <cellStyle name="Porcentagem 5 3 6 2 3" xfId="8272"/>
    <cellStyle name="Porcentagem 5 3 6 2 4" xfId="8273"/>
    <cellStyle name="Porcentagem 5 3 6 2 5" xfId="8274"/>
    <cellStyle name="Porcentagem 5 3 6 2 6" xfId="8275"/>
    <cellStyle name="Porcentagem 5 3 6 2 7" xfId="8276"/>
    <cellStyle name="Porcentagem 5 3 6 2 8" xfId="8277"/>
    <cellStyle name="Porcentagem 5 3 6 3" xfId="822"/>
    <cellStyle name="Porcentagem 5 3 6 3 2" xfId="2034"/>
    <cellStyle name="Porcentagem 5 3 6 3 2 2" xfId="2865"/>
    <cellStyle name="Porcentagem 5 3 6 3 2 3" xfId="2779"/>
    <cellStyle name="Porcentagem 5 3 6 3 2 4" xfId="2643"/>
    <cellStyle name="Porcentagem 5 3 6 3 2 5" xfId="2576"/>
    <cellStyle name="Porcentagem 5 3 6 4" xfId="2035"/>
    <cellStyle name="Porcentagem 5 3 6 4 2" xfId="1149"/>
    <cellStyle name="Porcentagem 5 3 6 4 3" xfId="2780"/>
    <cellStyle name="Porcentagem 5 3 6 5" xfId="2033"/>
    <cellStyle name="Porcentagem 5 3 6 5 2" xfId="2864"/>
    <cellStyle name="Porcentagem 5 3 6 5 3" xfId="2778"/>
    <cellStyle name="Porcentagem 5 3 6 5 4" xfId="2642"/>
    <cellStyle name="Porcentagem 5 3 6 5 5" xfId="2575"/>
    <cellStyle name="Porcentagem 5 3 6 6" xfId="8278"/>
    <cellStyle name="Porcentagem 5 3 6 7" xfId="8279"/>
    <cellStyle name="Porcentagem 5 3 6 8" xfId="8280"/>
    <cellStyle name="Porcentagem 5 3 6 9" xfId="8281"/>
    <cellStyle name="Porcentagem 5 3 7" xfId="567"/>
    <cellStyle name="Porcentagem 5 3 7 2" xfId="2037"/>
    <cellStyle name="Porcentagem 5 3 7 2 2" xfId="8282"/>
    <cellStyle name="Porcentagem 5 3 7 3" xfId="2036"/>
    <cellStyle name="Porcentagem 5 3 7 3 2" xfId="2866"/>
    <cellStyle name="Porcentagem 5 3 7 3 3" xfId="2781"/>
    <cellStyle name="Porcentagem 5 3 7 3 4" xfId="2644"/>
    <cellStyle name="Porcentagem 5 3 7 3 5" xfId="2577"/>
    <cellStyle name="Porcentagem 5 3 8" xfId="568"/>
    <cellStyle name="Porcentagem 5 3 8 2" xfId="2038"/>
    <cellStyle name="Porcentagem 5 3 8 2 2" xfId="8283"/>
    <cellStyle name="Porcentagem 5 3 8 3" xfId="2039"/>
    <cellStyle name="Porcentagem 5 3 8 4" xfId="2040"/>
    <cellStyle name="Porcentagem 5 3 8 4 2" xfId="1164"/>
    <cellStyle name="Porcentagem 5 3 8 4 3" xfId="2782"/>
    <cellStyle name="Porcentagem 5 3 8 5" xfId="2041"/>
    <cellStyle name="Porcentagem 5 3 9" xfId="569"/>
    <cellStyle name="Porcentagem 5 3 9 2" xfId="2042"/>
    <cellStyle name="Porcentagem 5 3 9 2 2" xfId="2867"/>
    <cellStyle name="Porcentagem 5 3 9 2 3" xfId="2783"/>
    <cellStyle name="Porcentagem 5 3 9 2 4" xfId="2645"/>
    <cellStyle name="Porcentagem 5 3 9 2 5" xfId="2578"/>
    <cellStyle name="Porcentagem 5 4" xfId="2043"/>
    <cellStyle name="Porcentagem 5 4 2" xfId="2972"/>
    <cellStyle name="Porcentagem 5 5" xfId="2044"/>
    <cellStyle name="Porcentagem 5 6" xfId="2045"/>
    <cellStyle name="Porcentagem 5 7" xfId="2046"/>
    <cellStyle name="Porcentagem 5 8" xfId="2047"/>
    <cellStyle name="Porcentagem 5 9" xfId="2048"/>
    <cellStyle name="Porcentagem 6" xfId="66"/>
    <cellStyle name="Porcentagem 6 10" xfId="8284"/>
    <cellStyle name="Porcentagem 6 10 2" xfId="9053"/>
    <cellStyle name="Porcentagem 6 11" xfId="8285"/>
    <cellStyle name="Porcentagem 6 11 2" xfId="10680"/>
    <cellStyle name="Porcentagem 6 12" xfId="10811"/>
    <cellStyle name="Porcentagem 6 2" xfId="320"/>
    <cellStyle name="Porcentagem 6 2 10" xfId="10681"/>
    <cellStyle name="Porcentagem 6 2 11" xfId="10812"/>
    <cellStyle name="Porcentagem 6 2 12" xfId="8970"/>
    <cellStyle name="Porcentagem 6 2 2" xfId="779"/>
    <cellStyle name="Porcentagem 6 2 2 2" xfId="9373"/>
    <cellStyle name="Porcentagem 6 2 2 2 2" xfId="9792"/>
    <cellStyle name="Porcentagem 6 2 2 2 2 2" xfId="10397"/>
    <cellStyle name="Porcentagem 6 2 2 2 3" xfId="10396"/>
    <cellStyle name="Porcentagem 6 2 2 3" xfId="9511"/>
    <cellStyle name="Porcentagem 6 2 2 3 2" xfId="10398"/>
    <cellStyle name="Porcentagem 6 2 2 4" xfId="10395"/>
    <cellStyle name="Porcentagem 6 2 2 5" xfId="10724"/>
    <cellStyle name="Porcentagem 6 2 2 6" xfId="10855"/>
    <cellStyle name="Porcentagem 6 2 2 7" xfId="9256"/>
    <cellStyle name="Porcentagem 6 2 3" xfId="8286"/>
    <cellStyle name="Porcentagem 6 2 3 2" xfId="9413"/>
    <cellStyle name="Porcentagem 6 2 3 2 2" xfId="9834"/>
    <cellStyle name="Porcentagem 6 2 3 2 2 2" xfId="10401"/>
    <cellStyle name="Porcentagem 6 2 3 2 3" xfId="10400"/>
    <cellStyle name="Porcentagem 6 2 3 3" xfId="9553"/>
    <cellStyle name="Porcentagem 6 2 3 3 2" xfId="10402"/>
    <cellStyle name="Porcentagem 6 2 3 4" xfId="10399"/>
    <cellStyle name="Porcentagem 6 2 3 5" xfId="10765"/>
    <cellStyle name="Porcentagem 6 2 3 6" xfId="10895"/>
    <cellStyle name="Porcentagem 6 2 3 7" xfId="9293"/>
    <cellStyle name="Porcentagem 6 2 4" xfId="8287"/>
    <cellStyle name="Porcentagem 6 2 4 2" xfId="9648"/>
    <cellStyle name="Porcentagem 6 2 4 2 2" xfId="10404"/>
    <cellStyle name="Porcentagem 6 2 4 3" xfId="10403"/>
    <cellStyle name="Porcentagem 6 2 4 4" xfId="9194"/>
    <cellStyle name="Porcentagem 6 2 5" xfId="8288"/>
    <cellStyle name="Porcentagem 6 2 5 2" xfId="9750"/>
    <cellStyle name="Porcentagem 6 2 5 2 2" xfId="10406"/>
    <cellStyle name="Porcentagem 6 2 5 3" xfId="10405"/>
    <cellStyle name="Porcentagem 6 2 5 4" xfId="9337"/>
    <cellStyle name="Porcentagem 6 2 6" xfId="8289"/>
    <cellStyle name="Porcentagem 6 2 6 2" xfId="9601"/>
    <cellStyle name="Porcentagem 6 2 6 2 2" xfId="10408"/>
    <cellStyle name="Porcentagem 6 2 6 3" xfId="10407"/>
    <cellStyle name="Porcentagem 6 2 6 4" xfId="9121"/>
    <cellStyle name="Porcentagem 6 2 7" xfId="8290"/>
    <cellStyle name="Porcentagem 6 2 7 2" xfId="10409"/>
    <cellStyle name="Porcentagem 6 2 7 3" xfId="9470"/>
    <cellStyle name="Porcentagem 6 2 8" xfId="8291"/>
    <cellStyle name="Porcentagem 6 2 8 2" xfId="9895"/>
    <cellStyle name="Porcentagem 6 2 9" xfId="9054"/>
    <cellStyle name="Porcentagem 6 3" xfId="321"/>
    <cellStyle name="Porcentagem 6 3 10" xfId="8292"/>
    <cellStyle name="Porcentagem 6 3 11" xfId="8293"/>
    <cellStyle name="Porcentagem 6 3 12" xfId="8294"/>
    <cellStyle name="Porcentagem 6 3 12 2" xfId="8295"/>
    <cellStyle name="Porcentagem 6 3 13" xfId="8296"/>
    <cellStyle name="Porcentagem 6 3 13 2" xfId="8297"/>
    <cellStyle name="Porcentagem 6 3 14" xfId="8298"/>
    <cellStyle name="Porcentagem 6 3 15" xfId="8299"/>
    <cellStyle name="Porcentagem 6 3 2" xfId="570"/>
    <cellStyle name="Porcentagem 6 3 2 2" xfId="2050"/>
    <cellStyle name="Porcentagem 6 3 2 2 2" xfId="8300"/>
    <cellStyle name="Porcentagem 6 3 2 2 2 2" xfId="10412"/>
    <cellStyle name="Porcentagem 6 3 2 2 3" xfId="9791"/>
    <cellStyle name="Porcentagem 6 3 2 2 3 2" xfId="14897"/>
    <cellStyle name="Porcentagem 6 3 2 2 3 3" xfId="13501"/>
    <cellStyle name="Porcentagem 6 3 2 3" xfId="10411"/>
    <cellStyle name="Porcentagem 6 3 2 4" xfId="9372"/>
    <cellStyle name="Porcentagem 6 3 3" xfId="1075"/>
    <cellStyle name="Porcentagem 6 3 3 2" xfId="2052"/>
    <cellStyle name="Porcentagem 6 3 3 2 2" xfId="10413"/>
    <cellStyle name="Porcentagem 6 3 3 2 2 2" xfId="14901"/>
    <cellStyle name="Porcentagem 6 3 3 2 2 3" xfId="13502"/>
    <cellStyle name="Porcentagem 6 3 3 2 3" xfId="13401"/>
    <cellStyle name="Porcentagem 6 3 3 3" xfId="2051"/>
    <cellStyle name="Porcentagem 6 3 3 4" xfId="8301"/>
    <cellStyle name="Porcentagem 6 3 4" xfId="2053"/>
    <cellStyle name="Porcentagem 6 3 4 2" xfId="8302"/>
    <cellStyle name="Porcentagem 6 3 4 3" xfId="8303"/>
    <cellStyle name="Porcentagem 6 3 4 4" xfId="10410"/>
    <cellStyle name="Porcentagem 6 3 4 4 2" xfId="14900"/>
    <cellStyle name="Porcentagem 6 3 4 4 3" xfId="13503"/>
    <cellStyle name="Porcentagem 6 3 5" xfId="2054"/>
    <cellStyle name="Porcentagem 6 3 5 2" xfId="8304"/>
    <cellStyle name="Porcentagem 6 3 5 3" xfId="10723"/>
    <cellStyle name="Porcentagem 6 3 6" xfId="2055"/>
    <cellStyle name="Porcentagem 6 3 6 2" xfId="10854"/>
    <cellStyle name="Porcentagem 6 3 7" xfId="2049"/>
    <cellStyle name="Porcentagem 6 3 8" xfId="8305"/>
    <cellStyle name="Porcentagem 6 3 8 2" xfId="8306"/>
    <cellStyle name="Porcentagem 6 3 9" xfId="8307"/>
    <cellStyle name="Porcentagem 6 3 9 2" xfId="8308"/>
    <cellStyle name="Porcentagem 6 4" xfId="701"/>
    <cellStyle name="Porcentagem 6 4 2" xfId="8309"/>
    <cellStyle name="Porcentagem 6 4 2 2" xfId="9833"/>
    <cellStyle name="Porcentagem 6 4 2 2 2" xfId="10416"/>
    <cellStyle name="Porcentagem 6 4 2 3" xfId="10415"/>
    <cellStyle name="Porcentagem 6 4 2 4" xfId="9412"/>
    <cellStyle name="Porcentagem 6 4 3" xfId="9552"/>
    <cellStyle name="Porcentagem 6 4 3 2" xfId="10417"/>
    <cellStyle name="Porcentagem 6 4 4" xfId="10414"/>
    <cellStyle name="Porcentagem 6 4 5" xfId="10764"/>
    <cellStyle name="Porcentagem 6 4 6" xfId="10894"/>
    <cellStyle name="Porcentagem 6 4 7" xfId="9292"/>
    <cellStyle name="Porcentagem 6 5" xfId="2056"/>
    <cellStyle name="Porcentagem 6 5 2" xfId="8310"/>
    <cellStyle name="Porcentagem 6 5 2 2" xfId="10419"/>
    <cellStyle name="Porcentagem 6 5 2 3" xfId="9647"/>
    <cellStyle name="Porcentagem 6 5 3" xfId="10418"/>
    <cellStyle name="Porcentagem 6 5 4" xfId="9193"/>
    <cellStyle name="Porcentagem 6 6" xfId="2057"/>
    <cellStyle name="Porcentagem 6 6 2" xfId="8311"/>
    <cellStyle name="Porcentagem 6 6 2 2" xfId="10421"/>
    <cellStyle name="Porcentagem 6 6 2 3" xfId="9749"/>
    <cellStyle name="Porcentagem 6 6 3" xfId="10420"/>
    <cellStyle name="Porcentagem 6 6 4" xfId="9336"/>
    <cellStyle name="Porcentagem 6 7" xfId="2058"/>
    <cellStyle name="Porcentagem 6 7 2" xfId="8312"/>
    <cellStyle name="Porcentagem 6 7 2 2" xfId="10423"/>
    <cellStyle name="Porcentagem 6 7 2 3" xfId="9600"/>
    <cellStyle name="Porcentagem 6 7 3" xfId="10422"/>
    <cellStyle name="Porcentagem 6 7 4" xfId="9120"/>
    <cellStyle name="Porcentagem 6 8" xfId="2059"/>
    <cellStyle name="Porcentagem 6 8 2" xfId="10424"/>
    <cellStyle name="Porcentagem 6 8 3" xfId="9469"/>
    <cellStyle name="Porcentagem 6 9" xfId="2060"/>
    <cellStyle name="Porcentagem 6 9 2" xfId="9894"/>
    <cellStyle name="Porcentagem 7" xfId="106"/>
    <cellStyle name="Porcentagem 7 10" xfId="571"/>
    <cellStyle name="Porcentagem 7 10 2" xfId="2062"/>
    <cellStyle name="Porcentagem 7 10 2 2" xfId="2869"/>
    <cellStyle name="Porcentagem 7 10 2 3" xfId="2785"/>
    <cellStyle name="Porcentagem 7 10 2 4" xfId="2647"/>
    <cellStyle name="Porcentagem 7 10 2 5" xfId="2580"/>
    <cellStyle name="Porcentagem 7 11" xfId="2063"/>
    <cellStyle name="Porcentagem 7 11 2" xfId="1267"/>
    <cellStyle name="Porcentagem 7 11 3" xfId="2786"/>
    <cellStyle name="Porcentagem 7 11 3 2" xfId="8313"/>
    <cellStyle name="Porcentagem 7 11 3 3" xfId="8314"/>
    <cellStyle name="Porcentagem 7 11 4" xfId="11173"/>
    <cellStyle name="Porcentagem 7 11 4 2" xfId="14957"/>
    <cellStyle name="Porcentagem 7 11 4 3" xfId="13504"/>
    <cellStyle name="Porcentagem 7 12" xfId="2064"/>
    <cellStyle name="Porcentagem 7 12 2" xfId="2065"/>
    <cellStyle name="Porcentagem 7 12 3" xfId="8315"/>
    <cellStyle name="Porcentagem 7 12 4" xfId="13505"/>
    <cellStyle name="Porcentagem 7 13" xfId="2061"/>
    <cellStyle name="Porcentagem 7 13 2" xfId="2868"/>
    <cellStyle name="Porcentagem 7 13 3" xfId="2784"/>
    <cellStyle name="Porcentagem 7 13 4" xfId="2646"/>
    <cellStyle name="Porcentagem 7 13 5" xfId="2579"/>
    <cellStyle name="Porcentagem 7 14" xfId="2973"/>
    <cellStyle name="Porcentagem 7 14 2" xfId="4236"/>
    <cellStyle name="Porcentagem 7 2" xfId="107"/>
    <cellStyle name="Porcentagem 7 2 10" xfId="8316"/>
    <cellStyle name="Porcentagem 7 2 11" xfId="8317"/>
    <cellStyle name="Porcentagem 7 2 2" xfId="726"/>
    <cellStyle name="Porcentagem 7 2 3" xfId="2066"/>
    <cellStyle name="Porcentagem 7 2 4" xfId="2067"/>
    <cellStyle name="Porcentagem 7 2 5" xfId="2068"/>
    <cellStyle name="Porcentagem 7 2 6" xfId="2069"/>
    <cellStyle name="Porcentagem 7 2 7" xfId="2070"/>
    <cellStyle name="Porcentagem 7 2 8" xfId="2071"/>
    <cellStyle name="Porcentagem 7 2 9" xfId="2072"/>
    <cellStyle name="Porcentagem 7 3" xfId="322"/>
    <cellStyle name="Porcentagem 7 3 10" xfId="8318"/>
    <cellStyle name="Porcentagem 7 3 11" xfId="8319"/>
    <cellStyle name="Porcentagem 7 3 12" xfId="8320"/>
    <cellStyle name="Porcentagem 7 3 12 2" xfId="8321"/>
    <cellStyle name="Porcentagem 7 3 13" xfId="8322"/>
    <cellStyle name="Porcentagem 7 3 13 2" xfId="8323"/>
    <cellStyle name="Porcentagem 7 3 14" xfId="8324"/>
    <cellStyle name="Porcentagem 7 3 15" xfId="8325"/>
    <cellStyle name="Porcentagem 7 3 2" xfId="572"/>
    <cellStyle name="Porcentagem 7 3 2 2" xfId="824"/>
    <cellStyle name="Porcentagem 7 3 2 3" xfId="8326"/>
    <cellStyle name="Porcentagem 7 3 2 4" xfId="8327"/>
    <cellStyle name="Porcentagem 7 3 2 5" xfId="8328"/>
    <cellStyle name="Porcentagem 7 3 2 6" xfId="8329"/>
    <cellStyle name="Porcentagem 7 3 2 7" xfId="8330"/>
    <cellStyle name="Porcentagem 7 3 2 8" xfId="8331"/>
    <cellStyle name="Porcentagem 7 3 3" xfId="1077"/>
    <cellStyle name="Porcentagem 7 3 3 2" xfId="1314"/>
    <cellStyle name="Porcentagem 7 3 3 2 2" xfId="8332"/>
    <cellStyle name="Porcentagem 7 3 3 2 3" xfId="13425"/>
    <cellStyle name="Porcentagem 7 3 3 3" xfId="2074"/>
    <cellStyle name="Porcentagem 7 3 3 3 2" xfId="2871"/>
    <cellStyle name="Porcentagem 7 3 3 3 3" xfId="2788"/>
    <cellStyle name="Porcentagem 7 3 3 3 4" xfId="2649"/>
    <cellStyle name="Porcentagem 7 3 3 3 5" xfId="2582"/>
    <cellStyle name="Porcentagem 7 3 4" xfId="1076"/>
    <cellStyle name="Porcentagem 7 3 4 2" xfId="8333"/>
    <cellStyle name="Porcentagem 7 3 5" xfId="2075"/>
    <cellStyle name="Porcentagem 7 3 5 2" xfId="1320"/>
    <cellStyle name="Porcentagem 7 3 5 2 2" xfId="8334"/>
    <cellStyle name="Porcentagem 7 3 5 2 3" xfId="13426"/>
    <cellStyle name="Porcentagem 7 3 5 3" xfId="2789"/>
    <cellStyle name="Porcentagem 7 3 5 3 2" xfId="8335"/>
    <cellStyle name="Porcentagem 7 3 5 3 3" xfId="8336"/>
    <cellStyle name="Porcentagem 7 3 5 4" xfId="13103"/>
    <cellStyle name="Porcentagem 7 3 5 4 2" xfId="15749"/>
    <cellStyle name="Porcentagem 7 3 5 4 3" xfId="13506"/>
    <cellStyle name="Porcentagem 7 3 6" xfId="2073"/>
    <cellStyle name="Porcentagem 7 3 6 2" xfId="2870"/>
    <cellStyle name="Porcentagem 7 3 6 3" xfId="2787"/>
    <cellStyle name="Porcentagem 7 3 6 4" xfId="2648"/>
    <cellStyle name="Porcentagem 7 3 6 5" xfId="2581"/>
    <cellStyle name="Porcentagem 7 3 7" xfId="8337"/>
    <cellStyle name="Porcentagem 7 3 8" xfId="8338"/>
    <cellStyle name="Porcentagem 7 3 8 2" xfId="8339"/>
    <cellStyle name="Porcentagem 7 3 9" xfId="8340"/>
    <cellStyle name="Porcentagem 7 3 9 2" xfId="8341"/>
    <cellStyle name="Porcentagem 7 4" xfId="451"/>
    <cellStyle name="Porcentagem 7 4 2" xfId="573"/>
    <cellStyle name="Porcentagem 7 4 2 2" xfId="825"/>
    <cellStyle name="Porcentagem 7 4 2 3" xfId="8342"/>
    <cellStyle name="Porcentagem 7 4 2 4" xfId="8343"/>
    <cellStyle name="Porcentagem 7 4 2 5" xfId="8344"/>
    <cellStyle name="Porcentagem 7 4 2 6" xfId="8345"/>
    <cellStyle name="Porcentagem 7 4 2 7" xfId="8346"/>
    <cellStyle name="Porcentagem 7 4 2 8" xfId="8347"/>
    <cellStyle name="Porcentagem 7 4 3" xfId="797"/>
    <cellStyle name="Porcentagem 7 4 4" xfId="8348"/>
    <cellStyle name="Porcentagem 7 4 5" xfId="8349"/>
    <cellStyle name="Porcentagem 7 4 6" xfId="8350"/>
    <cellStyle name="Porcentagem 7 4 7" xfId="8351"/>
    <cellStyle name="Porcentagem 7 4 8" xfId="8352"/>
    <cellStyle name="Porcentagem 7 4 9" xfId="8353"/>
    <cellStyle name="Porcentagem 7 5" xfId="574"/>
    <cellStyle name="Porcentagem 7 5 2" xfId="575"/>
    <cellStyle name="Porcentagem 7 5 2 2" xfId="826"/>
    <cellStyle name="Porcentagem 7 5 2 3" xfId="8354"/>
    <cellStyle name="Porcentagem 7 5 2 4" xfId="8355"/>
    <cellStyle name="Porcentagem 7 5 2 5" xfId="8356"/>
    <cellStyle name="Porcentagem 7 5 2 6" xfId="8357"/>
    <cellStyle name="Porcentagem 7 5 2 7" xfId="8358"/>
    <cellStyle name="Porcentagem 7 5 2 8" xfId="8359"/>
    <cellStyle name="Porcentagem 7 5 3" xfId="2076"/>
    <cellStyle name="Porcentagem 7 5 3 2" xfId="2872"/>
    <cellStyle name="Porcentagem 7 5 3 3" xfId="2790"/>
    <cellStyle name="Porcentagem 7 5 3 4" xfId="2650"/>
    <cellStyle name="Porcentagem 7 5 3 5" xfId="2583"/>
    <cellStyle name="Porcentagem 7 6" xfId="576"/>
    <cellStyle name="Porcentagem 7 6 2" xfId="577"/>
    <cellStyle name="Porcentagem 7 6 2 2" xfId="828"/>
    <cellStyle name="Porcentagem 7 6 2 3" xfId="8360"/>
    <cellStyle name="Porcentagem 7 6 2 4" xfId="8361"/>
    <cellStyle name="Porcentagem 7 6 2 5" xfId="8362"/>
    <cellStyle name="Porcentagem 7 6 2 6" xfId="8363"/>
    <cellStyle name="Porcentagem 7 6 2 7" xfId="8364"/>
    <cellStyle name="Porcentagem 7 6 2 8" xfId="8365"/>
    <cellStyle name="Porcentagem 7 6 3" xfId="827"/>
    <cellStyle name="Porcentagem 7 6 3 2" xfId="2078"/>
    <cellStyle name="Porcentagem 7 6 3 2 2" xfId="2874"/>
    <cellStyle name="Porcentagem 7 6 3 2 3" xfId="2792"/>
    <cellStyle name="Porcentagem 7 6 3 2 4" xfId="2652"/>
    <cellStyle name="Porcentagem 7 6 3 2 5" xfId="2585"/>
    <cellStyle name="Porcentagem 7 6 4" xfId="2079"/>
    <cellStyle name="Porcentagem 7 6 4 2" xfId="1324"/>
    <cellStyle name="Porcentagem 7 6 4 3" xfId="2793"/>
    <cellStyle name="Porcentagem 7 6 5" xfId="2077"/>
    <cellStyle name="Porcentagem 7 6 5 2" xfId="2873"/>
    <cellStyle name="Porcentagem 7 6 5 3" xfId="2791"/>
    <cellStyle name="Porcentagem 7 6 5 4" xfId="2651"/>
    <cellStyle name="Porcentagem 7 6 5 5" xfId="2584"/>
    <cellStyle name="Porcentagem 7 6 6" xfId="8366"/>
    <cellStyle name="Porcentagem 7 6 7" xfId="8367"/>
    <cellStyle name="Porcentagem 7 6 8" xfId="8368"/>
    <cellStyle name="Porcentagem 7 6 9" xfId="8369"/>
    <cellStyle name="Porcentagem 7 7" xfId="578"/>
    <cellStyle name="Porcentagem 7 7 2" xfId="579"/>
    <cellStyle name="Porcentagem 7 7 2 2" xfId="2080"/>
    <cellStyle name="Porcentagem 7 7 3" xfId="2081"/>
    <cellStyle name="Porcentagem 7 7 3 2" xfId="2082"/>
    <cellStyle name="Porcentagem 7 7 3 3" xfId="2794"/>
    <cellStyle name="Porcentagem 7 7 4" xfId="2083"/>
    <cellStyle name="Porcentagem 7 7 5" xfId="2084"/>
    <cellStyle name="Porcentagem 7 8" xfId="580"/>
    <cellStyle name="Porcentagem 7 8 2" xfId="2085"/>
    <cellStyle name="Porcentagem 7 8 2 2" xfId="8370"/>
    <cellStyle name="Porcentagem 7 8 3" xfId="2086"/>
    <cellStyle name="Porcentagem 7 8 4" xfId="2087"/>
    <cellStyle name="Porcentagem 7 8 4 2" xfId="1328"/>
    <cellStyle name="Porcentagem 7 8 4 3" xfId="2795"/>
    <cellStyle name="Porcentagem 7 8 5" xfId="2088"/>
    <cellStyle name="Porcentagem 7 9" xfId="581"/>
    <cellStyle name="Porcentagem 7 9 2" xfId="2089"/>
    <cellStyle name="Porcentagem 7 9 2 2" xfId="2875"/>
    <cellStyle name="Porcentagem 7 9 2 3" xfId="2796"/>
    <cellStyle name="Porcentagem 7 9 2 4" xfId="2653"/>
    <cellStyle name="Porcentagem 7 9 2 5" xfId="2586"/>
    <cellStyle name="Porcentagem 8" xfId="2090"/>
    <cellStyle name="Porcentagem 8 2" xfId="2974"/>
    <cellStyle name="Porcentagem 8 3" xfId="10777"/>
    <cellStyle name="Porcentagem 9" xfId="2091"/>
    <cellStyle name="Porcentagem 9 2" xfId="8371"/>
    <cellStyle name="Porcentagem 9 2 2" xfId="8372"/>
    <cellStyle name="Result" xfId="323"/>
    <cellStyle name="Result2" xfId="324"/>
    <cellStyle name="Saída 2" xfId="419"/>
    <cellStyle name="Saída 2 10" xfId="6983"/>
    <cellStyle name="Saída 2 10 2" xfId="12145"/>
    <cellStyle name="Saída 2 10 2 2" xfId="15223"/>
    <cellStyle name="Saída 2 10 3" xfId="11939"/>
    <cellStyle name="Saída 2 10 3 2" xfId="15118"/>
    <cellStyle name="Saída 2 10 4" xfId="14509"/>
    <cellStyle name="Saída 2 10 5" xfId="13865"/>
    <cellStyle name="Saída 2 11" xfId="10642"/>
    <cellStyle name="Saída 2 11 2" xfId="13137"/>
    <cellStyle name="Saída 2 11 2 2" xfId="15753"/>
    <cellStyle name="Saída 2 11 3" xfId="13358"/>
    <cellStyle name="Saída 2 11 3 2" xfId="15809"/>
    <cellStyle name="Saída 2 11 4" xfId="14905"/>
    <cellStyle name="Saída 2 12" xfId="13193"/>
    <cellStyle name="Saída 2 12 2" xfId="15781"/>
    <cellStyle name="Saída 2 13" xfId="11047"/>
    <cellStyle name="Saída 2 13 2" xfId="14931"/>
    <cellStyle name="Saída 2 14" xfId="12547"/>
    <cellStyle name="Saída 2 14 2" xfId="15435"/>
    <cellStyle name="Saída 2 15" xfId="14582"/>
    <cellStyle name="Saída 2 16" xfId="13374"/>
    <cellStyle name="Saída 2 2" xfId="2975"/>
    <cellStyle name="Saída 2 2 10" xfId="13201"/>
    <cellStyle name="Saída 2 2 10 2" xfId="15789"/>
    <cellStyle name="Saída 2 2 11" xfId="11594"/>
    <cellStyle name="Saída 2 2 11 2" xfId="15043"/>
    <cellStyle name="Saída 2 2 12" xfId="11438"/>
    <cellStyle name="Saída 2 2 12 2" xfId="15024"/>
    <cellStyle name="Saída 2 2 13" xfId="14610"/>
    <cellStyle name="Saída 2 2 14" xfId="13402"/>
    <cellStyle name="Saída 2 2 2" xfId="4988"/>
    <cellStyle name="Saída 2 2 2 10" xfId="11817"/>
    <cellStyle name="Saída 2 2 2 10 2" xfId="12428"/>
    <cellStyle name="Saída 2 2 2 10 2 2" xfId="15394"/>
    <cellStyle name="Saída 2 2 2 10 3" xfId="15093"/>
    <cellStyle name="Saída 2 2 2 11" xfId="11831"/>
    <cellStyle name="Saída 2 2 2 11 2" xfId="15094"/>
    <cellStyle name="Saída 2 2 2 12" xfId="14534"/>
    <cellStyle name="Saída 2 2 2 13" xfId="13743"/>
    <cellStyle name="Saída 2 2 2 2" xfId="7073"/>
    <cellStyle name="Saída 2 2 2 2 2" xfId="8881"/>
    <cellStyle name="Saída 2 2 2 2 2 2" xfId="12745"/>
    <cellStyle name="Saída 2 2 2 2 2 2 2" xfId="15595"/>
    <cellStyle name="Saída 2 2 2 2 2 3" xfId="11789"/>
    <cellStyle name="Saída 2 2 2 2 2 3 2" xfId="15083"/>
    <cellStyle name="Saída 2 2 2 2 2 4" xfId="14815"/>
    <cellStyle name="Saída 2 2 2 2 2 5" xfId="14217"/>
    <cellStyle name="Saída 2 2 2 2 3" xfId="12230"/>
    <cellStyle name="Saída 2 2 2 2 3 2" xfId="15304"/>
    <cellStyle name="Saída 2 2 2 2 4" xfId="11230"/>
    <cellStyle name="Saída 2 2 2 2 4 2" xfId="14966"/>
    <cellStyle name="Saída 2 2 2 2 5" xfId="14736"/>
    <cellStyle name="Saída 2 2 2 2 6" xfId="13953"/>
    <cellStyle name="Saída 2 2 2 3" xfId="7080"/>
    <cellStyle name="Saída 2 2 2 3 2" xfId="8887"/>
    <cellStyle name="Saída 2 2 2 3 2 2" xfId="12750"/>
    <cellStyle name="Saída 2 2 2 3 2 2 2" xfId="15600"/>
    <cellStyle name="Saída 2 2 2 3 2 3" xfId="11592"/>
    <cellStyle name="Saída 2 2 2 3 2 3 2" xfId="15041"/>
    <cellStyle name="Saída 2 2 2 3 2 4" xfId="14595"/>
    <cellStyle name="Saída 2 2 2 3 2 5" xfId="14223"/>
    <cellStyle name="Saída 2 2 2 3 3" xfId="12236"/>
    <cellStyle name="Saída 2 2 2 3 3 2" xfId="15310"/>
    <cellStyle name="Saída 2 2 2 3 4" xfId="11134"/>
    <cellStyle name="Saída 2 2 2 3 4 2" xfId="14952"/>
    <cellStyle name="Saída 2 2 2 3 5" xfId="14463"/>
    <cellStyle name="Saída 2 2 2 3 6" xfId="13960"/>
    <cellStyle name="Saída 2 2 2 4" xfId="7085"/>
    <cellStyle name="Saída 2 2 2 4 2" xfId="8892"/>
    <cellStyle name="Saída 2 2 2 4 2 2" xfId="12755"/>
    <cellStyle name="Saída 2 2 2 4 2 2 2" xfId="15605"/>
    <cellStyle name="Saída 2 2 2 4 2 3" xfId="12534"/>
    <cellStyle name="Saída 2 2 2 4 2 3 2" xfId="15423"/>
    <cellStyle name="Saída 2 2 2 4 2 4" xfId="14560"/>
    <cellStyle name="Saída 2 2 2 4 2 5" xfId="14228"/>
    <cellStyle name="Saída 2 2 2 4 3" xfId="12241"/>
    <cellStyle name="Saída 2 2 2 4 3 2" xfId="15315"/>
    <cellStyle name="Saída 2 2 2 4 4" xfId="13262"/>
    <cellStyle name="Saída 2 2 2 4 4 2" xfId="15796"/>
    <cellStyle name="Saída 2 2 2 4 5" xfId="14386"/>
    <cellStyle name="Saída 2 2 2 4 6" xfId="13965"/>
    <cellStyle name="Saída 2 2 2 5" xfId="7106"/>
    <cellStyle name="Saída 2 2 2 5 2" xfId="8913"/>
    <cellStyle name="Saída 2 2 2 5 2 2" xfId="12774"/>
    <cellStyle name="Saída 2 2 2 5 2 2 2" xfId="15624"/>
    <cellStyle name="Saída 2 2 2 5 2 3" xfId="11883"/>
    <cellStyle name="Saída 2 2 2 5 2 3 2" xfId="15108"/>
    <cellStyle name="Saída 2 2 2 5 2 4" xfId="14658"/>
    <cellStyle name="Saída 2 2 2 5 2 5" xfId="14249"/>
    <cellStyle name="Saída 2 2 2 5 3" xfId="12260"/>
    <cellStyle name="Saída 2 2 2 5 3 2" xfId="15334"/>
    <cellStyle name="Saída 2 2 2 5 4" xfId="12875"/>
    <cellStyle name="Saída 2 2 2 5 4 2" xfId="15687"/>
    <cellStyle name="Saída 2 2 2 5 5" xfId="14452"/>
    <cellStyle name="Saída 2 2 2 5 6" xfId="13986"/>
    <cellStyle name="Saída 2 2 2 6" xfId="6908"/>
    <cellStyle name="Saída 2 2 2 6 2" xfId="8743"/>
    <cellStyle name="Saída 2 2 2 6 2 2" xfId="12615"/>
    <cellStyle name="Saída 2 2 2 6 2 2 2" xfId="15472"/>
    <cellStyle name="Saída 2 2 2 6 2 3" xfId="12507"/>
    <cellStyle name="Saída 2 2 2 6 2 3 2" xfId="15415"/>
    <cellStyle name="Saída 2 2 2 6 2 4" xfId="14881"/>
    <cellStyle name="Saída 2 2 2 6 2 5" xfId="14079"/>
    <cellStyle name="Saída 2 2 2 6 3" xfId="12075"/>
    <cellStyle name="Saída 2 2 2 6 3 2" xfId="15155"/>
    <cellStyle name="Saída 2 2 2 6 4" xfId="12336"/>
    <cellStyle name="Saída 2 2 2 6 4 2" xfId="15382"/>
    <cellStyle name="Saída 2 2 2 6 5" xfId="14405"/>
    <cellStyle name="Saída 2 2 2 6 6" xfId="13793"/>
    <cellStyle name="Saída 2 2 2 7" xfId="7131"/>
    <cellStyle name="Saída 2 2 2 7 2" xfId="8938"/>
    <cellStyle name="Saída 2 2 2 7 2 2" xfId="12796"/>
    <cellStyle name="Saída 2 2 2 7 2 2 2" xfId="15645"/>
    <cellStyle name="Saída 2 2 2 7 2 3" xfId="11787"/>
    <cellStyle name="Saída 2 2 2 7 2 3 2" xfId="15082"/>
    <cellStyle name="Saída 2 2 2 7 2 4" xfId="14641"/>
    <cellStyle name="Saída 2 2 2 7 2 5" xfId="14274"/>
    <cellStyle name="Saída 2 2 2 7 3" xfId="12282"/>
    <cellStyle name="Saída 2 2 2 7 3 2" xfId="15355"/>
    <cellStyle name="Saída 2 2 2 7 4" xfId="12930"/>
    <cellStyle name="Saída 2 2 2 7 4 2" xfId="15701"/>
    <cellStyle name="Saída 2 2 2 7 5" xfId="14439"/>
    <cellStyle name="Saída 2 2 2 7 6" xfId="14011"/>
    <cellStyle name="Saída 2 2 2 8" xfId="7153"/>
    <cellStyle name="Saída 2 2 2 8 2" xfId="8960"/>
    <cellStyle name="Saída 2 2 2 8 2 2" xfId="12816"/>
    <cellStyle name="Saída 2 2 2 8 2 2 2" xfId="15664"/>
    <cellStyle name="Saída 2 2 2 8 2 3" xfId="11917"/>
    <cellStyle name="Saída 2 2 2 8 2 3 2" xfId="15114"/>
    <cellStyle name="Saída 2 2 2 8 2 4" xfId="14845"/>
    <cellStyle name="Saída 2 2 2 8 2 5" xfId="14296"/>
    <cellStyle name="Saída 2 2 2 8 3" xfId="12302"/>
    <cellStyle name="Saída 2 2 2 8 3 2" xfId="15374"/>
    <cellStyle name="Saída 2 2 2 8 4" xfId="13016"/>
    <cellStyle name="Saída 2 2 2 8 4 2" xfId="15713"/>
    <cellStyle name="Saída 2 2 2 8 5" xfId="14720"/>
    <cellStyle name="Saída 2 2 2 8 6" xfId="14033"/>
    <cellStyle name="Saída 2 2 2 9" xfId="7156"/>
    <cellStyle name="Saída 2 2 2 9 2" xfId="12304"/>
    <cellStyle name="Saída 2 2 2 9 2 2" xfId="15376"/>
    <cellStyle name="Saída 2 2 2 9 3" xfId="11064"/>
    <cellStyle name="Saída 2 2 2 9 3 2" xfId="14939"/>
    <cellStyle name="Saída 2 2 2 9 4" xfId="14429"/>
    <cellStyle name="Saída 2 2 2 9 5" xfId="14036"/>
    <cellStyle name="Saída 2 2 3" xfId="6993"/>
    <cellStyle name="Saída 2 2 3 2" xfId="8814"/>
    <cellStyle name="Saída 2 2 3 2 2" xfId="12682"/>
    <cellStyle name="Saída 2 2 3 2 2 2" xfId="15536"/>
    <cellStyle name="Saída 2 2 3 2 3" xfId="12833"/>
    <cellStyle name="Saída 2 2 3 2 3 2" xfId="15674"/>
    <cellStyle name="Saída 2 2 3 2 4" xfId="14333"/>
    <cellStyle name="Saída 2 2 3 2 5" xfId="14150"/>
    <cellStyle name="Saída 2 2 3 3" xfId="12155"/>
    <cellStyle name="Saída 2 2 3 3 2" xfId="15233"/>
    <cellStyle name="Saída 2 2 3 4" xfId="11772"/>
    <cellStyle name="Saída 2 2 3 4 2" xfId="15079"/>
    <cellStyle name="Saída 2 2 3 5" xfId="14388"/>
    <cellStyle name="Saída 2 2 3 6" xfId="13875"/>
    <cellStyle name="Saída 2 2 4" xfId="7024"/>
    <cellStyle name="Saída 2 2 4 2" xfId="8838"/>
    <cellStyle name="Saída 2 2 4 2 2" xfId="12704"/>
    <cellStyle name="Saída 2 2 4 2 2 2" xfId="15557"/>
    <cellStyle name="Saída 2 2 4 2 3" xfId="11837"/>
    <cellStyle name="Saída 2 2 4 2 3 2" xfId="15096"/>
    <cellStyle name="Saída 2 2 4 2 4" xfId="14566"/>
    <cellStyle name="Saída 2 2 4 2 5" xfId="14174"/>
    <cellStyle name="Saída 2 2 4 3" xfId="12184"/>
    <cellStyle name="Saída 2 2 4 3 2" xfId="15261"/>
    <cellStyle name="Saída 2 2 4 4" xfId="11217"/>
    <cellStyle name="Saída 2 2 4 4 2" xfId="14961"/>
    <cellStyle name="Saída 2 2 4 5" xfId="14487"/>
    <cellStyle name="Saída 2 2 4 6" xfId="13905"/>
    <cellStyle name="Saída 2 2 5" xfId="6939"/>
    <cellStyle name="Saída 2 2 5 2" xfId="8770"/>
    <cellStyle name="Saída 2 2 5 2 2" xfId="12640"/>
    <cellStyle name="Saída 2 2 5 2 2 2" xfId="15496"/>
    <cellStyle name="Saída 2 2 5 2 3" xfId="12510"/>
    <cellStyle name="Saída 2 2 5 2 3 2" xfId="15417"/>
    <cellStyle name="Saída 2 2 5 2 4" xfId="14650"/>
    <cellStyle name="Saída 2 2 5 2 5" xfId="14106"/>
    <cellStyle name="Saída 2 2 5 3" xfId="12103"/>
    <cellStyle name="Saída 2 2 5 3 2" xfId="15183"/>
    <cellStyle name="Saída 2 2 5 4" xfId="11646"/>
    <cellStyle name="Saída 2 2 5 4 2" xfId="15058"/>
    <cellStyle name="Saída 2 2 5 5" xfId="14372"/>
    <cellStyle name="Saída 2 2 5 6" xfId="13823"/>
    <cellStyle name="Saída 2 2 6" xfId="7033"/>
    <cellStyle name="Saída 2 2 6 2" xfId="8846"/>
    <cellStyle name="Saída 2 2 6 2 2" xfId="12712"/>
    <cellStyle name="Saída 2 2 6 2 2 2" xfId="15564"/>
    <cellStyle name="Saída 2 2 6 2 3" xfId="12522"/>
    <cellStyle name="Saída 2 2 6 2 3 2" xfId="15419"/>
    <cellStyle name="Saída 2 2 6 2 4" xfId="14647"/>
    <cellStyle name="Saída 2 2 6 2 5" xfId="14182"/>
    <cellStyle name="Saída 2 2 6 3" xfId="12192"/>
    <cellStyle name="Saída 2 2 6 3 2" xfId="15269"/>
    <cellStyle name="Saída 2 2 6 4" xfId="11061"/>
    <cellStyle name="Saída 2 2 6 4 2" xfId="14937"/>
    <cellStyle name="Saída 2 2 6 5" xfId="14481"/>
    <cellStyle name="Saída 2 2 6 6" xfId="13914"/>
    <cellStyle name="Saída 2 2 7" xfId="6973"/>
    <cellStyle name="Saída 2 2 7 2" xfId="8799"/>
    <cellStyle name="Saída 2 2 7 2 2" xfId="12668"/>
    <cellStyle name="Saída 2 2 7 2 2 2" xfId="15523"/>
    <cellStyle name="Saída 2 2 7 2 3" xfId="11644"/>
    <cellStyle name="Saída 2 2 7 2 3 2" xfId="15057"/>
    <cellStyle name="Saída 2 2 7 2 4" xfId="14419"/>
    <cellStyle name="Saída 2 2 7 2 5" xfId="14135"/>
    <cellStyle name="Saída 2 2 7 3" xfId="12136"/>
    <cellStyle name="Saída 2 2 7 3 2" xfId="15215"/>
    <cellStyle name="Saída 2 2 7 4" xfId="11647"/>
    <cellStyle name="Saída 2 2 7 4 2" xfId="15059"/>
    <cellStyle name="Saída 2 2 7 5" xfId="14513"/>
    <cellStyle name="Saída 2 2 7 6" xfId="13855"/>
    <cellStyle name="Saída 2 2 8" xfId="6883"/>
    <cellStyle name="Saída 2 2 8 2" xfId="8722"/>
    <cellStyle name="Saída 2 2 8 2 2" xfId="12596"/>
    <cellStyle name="Saída 2 2 8 2 2 2" xfId="15454"/>
    <cellStyle name="Saída 2 2 8 2 3" xfId="13052"/>
    <cellStyle name="Saída 2 2 8 2 3 2" xfId="15723"/>
    <cellStyle name="Saída 2 2 8 2 4" xfId="14707"/>
    <cellStyle name="Saída 2 2 8 2 5" xfId="14058"/>
    <cellStyle name="Saída 2 2 8 3" xfId="12052"/>
    <cellStyle name="Saída 2 2 8 3 2" xfId="15137"/>
    <cellStyle name="Saída 2 2 8 4" xfId="11207"/>
    <cellStyle name="Saída 2 2 8 4 2" xfId="14959"/>
    <cellStyle name="Saída 2 2 8 5" xfId="14545"/>
    <cellStyle name="Saída 2 2 8 6" xfId="13770"/>
    <cellStyle name="Saída 2 2 9" xfId="7023"/>
    <cellStyle name="Saída 2 2 9 2" xfId="12183"/>
    <cellStyle name="Saída 2 2 9 2 2" xfId="15260"/>
    <cellStyle name="Saída 2 2 9 3" xfId="11224"/>
    <cellStyle name="Saída 2 2 9 3 2" xfId="14963"/>
    <cellStyle name="Saída 2 2 9 4" xfId="14486"/>
    <cellStyle name="Saída 2 2 9 5" xfId="13904"/>
    <cellStyle name="Saída 2 3" xfId="4976"/>
    <cellStyle name="Saída 2 3 10" xfId="11806"/>
    <cellStyle name="Saída 2 3 10 2" xfId="11549"/>
    <cellStyle name="Saída 2 3 10 2 2" xfId="15036"/>
    <cellStyle name="Saída 2 3 10 3" xfId="15089"/>
    <cellStyle name="Saída 2 3 11" xfId="11944"/>
    <cellStyle name="Saída 2 3 11 2" xfId="15120"/>
    <cellStyle name="Saída 2 3 12" xfId="14776"/>
    <cellStyle name="Saída 2 3 13" xfId="13732"/>
    <cellStyle name="Saída 2 3 2" xfId="7061"/>
    <cellStyle name="Saída 2 3 2 2" xfId="8869"/>
    <cellStyle name="Saída 2 3 2 2 2" xfId="12734"/>
    <cellStyle name="Saída 2 3 2 2 2 2" xfId="15585"/>
    <cellStyle name="Saída 2 3 2 2 3" xfId="11414"/>
    <cellStyle name="Saída 2 3 2 2 3 2" xfId="15007"/>
    <cellStyle name="Saída 2 3 2 2 4" xfId="14623"/>
    <cellStyle name="Saída 2 3 2 2 5" xfId="14205"/>
    <cellStyle name="Saída 2 3 2 3" xfId="12219"/>
    <cellStyle name="Saída 2 3 2 3 2" xfId="15294"/>
    <cellStyle name="Saída 2 3 2 4" xfId="12357"/>
    <cellStyle name="Saída 2 3 2 4 2" xfId="15389"/>
    <cellStyle name="Saída 2 3 2 5" xfId="14740"/>
    <cellStyle name="Saída 2 3 2 6" xfId="13941"/>
    <cellStyle name="Saída 2 3 3" xfId="7077"/>
    <cellStyle name="Saída 2 3 3 2" xfId="8884"/>
    <cellStyle name="Saída 2 3 3 2 2" xfId="12747"/>
    <cellStyle name="Saída 2 3 3 2 2 2" xfId="15597"/>
    <cellStyle name="Saída 2 3 3 2 3" xfId="11756"/>
    <cellStyle name="Saída 2 3 3 2 3 2" xfId="15076"/>
    <cellStyle name="Saída 2 3 3 2 4" xfId="14684"/>
    <cellStyle name="Saída 2 3 3 2 5" xfId="14220"/>
    <cellStyle name="Saída 2 3 3 3" xfId="12233"/>
    <cellStyle name="Saída 2 3 3 3 2" xfId="15307"/>
    <cellStyle name="Saída 2 3 3 4" xfId="12993"/>
    <cellStyle name="Saída 2 3 3 4 2" xfId="15711"/>
    <cellStyle name="Saída 2 3 3 5" xfId="14383"/>
    <cellStyle name="Saída 2 3 3 6" xfId="13957"/>
    <cellStyle name="Saída 2 3 4" xfId="6941"/>
    <cellStyle name="Saída 2 3 4 2" xfId="8772"/>
    <cellStyle name="Saída 2 3 4 2 2" xfId="12642"/>
    <cellStyle name="Saída 2 3 4 2 2 2" xfId="15498"/>
    <cellStyle name="Saída 2 3 4 2 3" xfId="11731"/>
    <cellStyle name="Saída 2 3 4 2 3 2" xfId="15074"/>
    <cellStyle name="Saída 2 3 4 2 4" xfId="14654"/>
    <cellStyle name="Saída 2 3 4 2 5" xfId="14108"/>
    <cellStyle name="Saída 2 3 4 3" xfId="12105"/>
    <cellStyle name="Saída 2 3 4 3 2" xfId="15185"/>
    <cellStyle name="Saída 2 3 4 4" xfId="13218"/>
    <cellStyle name="Saída 2 3 4 4 2" xfId="15793"/>
    <cellStyle name="Saída 2 3 4 5" xfId="14542"/>
    <cellStyle name="Saída 2 3 4 6" xfId="13825"/>
    <cellStyle name="Saída 2 3 5" xfId="7094"/>
    <cellStyle name="Saída 2 3 5 2" xfId="8901"/>
    <cellStyle name="Saída 2 3 5 2 2" xfId="12764"/>
    <cellStyle name="Saída 2 3 5 2 2 2" xfId="15614"/>
    <cellStyle name="Saída 2 3 5 2 3" xfId="11853"/>
    <cellStyle name="Saída 2 3 5 2 3 2" xfId="15102"/>
    <cellStyle name="Saída 2 3 5 2 4" xfId="14350"/>
    <cellStyle name="Saída 2 3 5 2 5" xfId="14237"/>
    <cellStyle name="Saída 2 3 5 3" xfId="12250"/>
    <cellStyle name="Saída 2 3 5 3 2" xfId="15324"/>
    <cellStyle name="Saída 2 3 5 4" xfId="11234"/>
    <cellStyle name="Saída 2 3 5 4 2" xfId="14968"/>
    <cellStyle name="Saída 2 3 5 5" xfId="14309"/>
    <cellStyle name="Saída 2 3 5 6" xfId="13974"/>
    <cellStyle name="Saída 2 3 6" xfId="6882"/>
    <cellStyle name="Saída 2 3 6 2" xfId="8721"/>
    <cellStyle name="Saída 2 3 6 2 2" xfId="12595"/>
    <cellStyle name="Saída 2 3 6 2 2 2" xfId="15453"/>
    <cellStyle name="Saída 2 3 6 2 3" xfId="11865"/>
    <cellStyle name="Saída 2 3 6 2 3 2" xfId="15105"/>
    <cellStyle name="Saída 2 3 6 2 4" xfId="14708"/>
    <cellStyle name="Saída 2 3 6 2 5" xfId="14057"/>
    <cellStyle name="Saída 2 3 6 3" xfId="12051"/>
    <cellStyle name="Saída 2 3 6 3 2" xfId="15136"/>
    <cellStyle name="Saída 2 3 6 4" xfId="12880"/>
    <cellStyle name="Saída 2 3 6 4 2" xfId="15688"/>
    <cellStyle name="Saída 2 3 6 5" xfId="14540"/>
    <cellStyle name="Saída 2 3 6 6" xfId="13769"/>
    <cellStyle name="Saída 2 3 7" xfId="7119"/>
    <cellStyle name="Saída 2 3 7 2" xfId="8926"/>
    <cellStyle name="Saída 2 3 7 2 2" xfId="12785"/>
    <cellStyle name="Saída 2 3 7 2 2 2" xfId="15635"/>
    <cellStyle name="Saída 2 3 7 2 3" xfId="11655"/>
    <cellStyle name="Saída 2 3 7 2 3 2" xfId="15062"/>
    <cellStyle name="Saída 2 3 7 2 4" xfId="14554"/>
    <cellStyle name="Saída 2 3 7 2 5" xfId="14262"/>
    <cellStyle name="Saída 2 3 7 3" xfId="12271"/>
    <cellStyle name="Saída 2 3 7 3 2" xfId="15345"/>
    <cellStyle name="Saída 2 3 7 4" xfId="11239"/>
    <cellStyle name="Saída 2 3 7 4 2" xfId="14969"/>
    <cellStyle name="Saída 2 3 7 5" xfId="14726"/>
    <cellStyle name="Saída 2 3 7 6" xfId="13999"/>
    <cellStyle name="Saída 2 3 8" xfId="7141"/>
    <cellStyle name="Saída 2 3 8 2" xfId="8948"/>
    <cellStyle name="Saída 2 3 8 2 2" xfId="12805"/>
    <cellStyle name="Saída 2 3 8 2 2 2" xfId="15654"/>
    <cellStyle name="Saída 2 3 8 2 3" xfId="11417"/>
    <cellStyle name="Saída 2 3 8 2 3 2" xfId="15009"/>
    <cellStyle name="Saída 2 3 8 2 4" xfId="14855"/>
    <cellStyle name="Saída 2 3 8 2 5" xfId="14284"/>
    <cellStyle name="Saída 2 3 8 3" xfId="12291"/>
    <cellStyle name="Saída 2 3 8 3 2" xfId="15364"/>
    <cellStyle name="Saída 2 3 8 4" xfId="11299"/>
    <cellStyle name="Saída 2 3 8 4 2" xfId="14974"/>
    <cellStyle name="Saída 2 3 8 5" xfId="14724"/>
    <cellStyle name="Saída 2 3 8 6" xfId="14021"/>
    <cellStyle name="Saída 2 3 9" xfId="7004"/>
    <cellStyle name="Saída 2 3 9 2" xfId="12166"/>
    <cellStyle name="Saída 2 3 9 2 2" xfId="15244"/>
    <cellStyle name="Saída 2 3 9 3" xfId="11300"/>
    <cellStyle name="Saída 2 3 9 3 2" xfId="14975"/>
    <cellStyle name="Saída 2 3 9 4" xfId="14382"/>
    <cellStyle name="Saída 2 3 9 5" xfId="13886"/>
    <cellStyle name="Saída 2 4" xfId="6900"/>
    <cellStyle name="Saída 2 4 2" xfId="8737"/>
    <cellStyle name="Saída 2 4 2 2" xfId="12609"/>
    <cellStyle name="Saída 2 4 2 2 2" xfId="15466"/>
    <cellStyle name="Saída 2 4 2 3" xfId="12840"/>
    <cellStyle name="Saída 2 4 2 3 2" xfId="15678"/>
    <cellStyle name="Saída 2 4 2 4" xfId="14653"/>
    <cellStyle name="Saída 2 4 2 5" xfId="14073"/>
    <cellStyle name="Saída 2 4 3" xfId="12067"/>
    <cellStyle name="Saída 2 4 3 2" xfId="13327"/>
    <cellStyle name="Saída 2 4 3 2 2" xfId="15801"/>
    <cellStyle name="Saída 2 4 3 3" xfId="15147"/>
    <cellStyle name="Saída 2 4 4" xfId="11929"/>
    <cellStyle name="Saída 2 4 4 2" xfId="15116"/>
    <cellStyle name="Saída 2 4 5" xfId="14424"/>
    <cellStyle name="Saída 2 4 6" xfId="13786"/>
    <cellStyle name="Saída 2 5" xfId="6975"/>
    <cellStyle name="Saída 2 5 2" xfId="8800"/>
    <cellStyle name="Saída 2 5 2 2" xfId="12669"/>
    <cellStyle name="Saída 2 5 2 2 2" xfId="15524"/>
    <cellStyle name="Saída 2 5 2 3" xfId="11718"/>
    <cellStyle name="Saída 2 5 2 3 2" xfId="15071"/>
    <cellStyle name="Saída 2 5 2 4" xfId="14428"/>
    <cellStyle name="Saída 2 5 2 5" xfId="14136"/>
    <cellStyle name="Saída 2 5 3" xfId="12138"/>
    <cellStyle name="Saída 2 5 3 2" xfId="15217"/>
    <cellStyle name="Saída 2 5 4" xfId="12554"/>
    <cellStyle name="Saída 2 5 4 2" xfId="15437"/>
    <cellStyle name="Saída 2 5 5" xfId="14511"/>
    <cellStyle name="Saída 2 5 6" xfId="13857"/>
    <cellStyle name="Saída 2 6" xfId="6881"/>
    <cellStyle name="Saída 2 6 2" xfId="8720"/>
    <cellStyle name="Saída 2 6 2 2" xfId="12594"/>
    <cellStyle name="Saída 2 6 2 2 2" xfId="15452"/>
    <cellStyle name="Saída 2 6 2 3" xfId="11851"/>
    <cellStyle name="Saída 2 6 2 3 2" xfId="15100"/>
    <cellStyle name="Saída 2 6 2 4" xfId="14340"/>
    <cellStyle name="Saída 2 6 2 5" xfId="14056"/>
    <cellStyle name="Saída 2 6 3" xfId="12050"/>
    <cellStyle name="Saída 2 6 3 2" xfId="15135"/>
    <cellStyle name="Saída 2 6 4" xfId="13045"/>
    <cellStyle name="Saída 2 6 4 2" xfId="15719"/>
    <cellStyle name="Saída 2 6 5" xfId="14774"/>
    <cellStyle name="Saída 2 6 6" xfId="13768"/>
    <cellStyle name="Saída 2 7" xfId="6984"/>
    <cellStyle name="Saída 2 7 2" xfId="8806"/>
    <cellStyle name="Saída 2 7 2 2" xfId="12674"/>
    <cellStyle name="Saída 2 7 2 2 2" xfId="15528"/>
    <cellStyle name="Saída 2 7 2 3" xfId="11631"/>
    <cellStyle name="Saída 2 7 2 3 2" xfId="15055"/>
    <cellStyle name="Saída 2 7 2 4" xfId="14335"/>
    <cellStyle name="Saída 2 7 2 5" xfId="14142"/>
    <cellStyle name="Saída 2 7 3" xfId="12146"/>
    <cellStyle name="Saída 2 7 3 2" xfId="15224"/>
    <cellStyle name="Saída 2 7 4" xfId="11908"/>
    <cellStyle name="Saída 2 7 4 2" xfId="15112"/>
    <cellStyle name="Saída 2 7 5" xfId="14508"/>
    <cellStyle name="Saída 2 7 6" xfId="13866"/>
    <cellStyle name="Saída 2 8" xfId="6913"/>
    <cellStyle name="Saída 2 8 2" xfId="8747"/>
    <cellStyle name="Saída 2 8 2 2" xfId="12618"/>
    <cellStyle name="Saída 2 8 2 2 2" xfId="15475"/>
    <cellStyle name="Saída 2 8 2 3" xfId="13212"/>
    <cellStyle name="Saída 2 8 2 3 2" xfId="15792"/>
    <cellStyle name="Saída 2 8 2 4" xfId="14817"/>
    <cellStyle name="Saída 2 8 2 5" xfId="14083"/>
    <cellStyle name="Saída 2 8 3" xfId="12079"/>
    <cellStyle name="Saída 2 8 3 2" xfId="15159"/>
    <cellStyle name="Saída 2 8 4" xfId="13047"/>
    <cellStyle name="Saída 2 8 4 2" xfId="15720"/>
    <cellStyle name="Saída 2 8 5" xfId="14528"/>
    <cellStyle name="Saída 2 8 6" xfId="13798"/>
    <cellStyle name="Saída 2 9" xfId="7042"/>
    <cellStyle name="Saída 2 9 2" xfId="8853"/>
    <cellStyle name="Saída 2 9 2 2" xfId="12718"/>
    <cellStyle name="Saída 2 9 2 2 2" xfId="15570"/>
    <cellStyle name="Saída 2 9 2 3" xfId="11412"/>
    <cellStyle name="Saída 2 9 2 3 2" xfId="15006"/>
    <cellStyle name="Saída 2 9 2 4" xfId="14625"/>
    <cellStyle name="Saída 2 9 2 5" xfId="14189"/>
    <cellStyle name="Saída 2 9 3" xfId="12200"/>
    <cellStyle name="Saída 2 9 3 2" xfId="15277"/>
    <cellStyle name="Saída 2 9 4" xfId="12338"/>
    <cellStyle name="Saída 2 9 4 2" xfId="15383"/>
    <cellStyle name="Saída 2 9 5" xfId="14368"/>
    <cellStyle name="Saída 2 9 6" xfId="13923"/>
    <cellStyle name="Sep. milhar [0]" xfId="325"/>
    <cellStyle name="Separador de m" xfId="326"/>
    <cellStyle name="Separador de milhares 2" xfId="45"/>
    <cellStyle name="Separador de milhares 2 10" xfId="2092"/>
    <cellStyle name="Separador de milhares 2 10 2" xfId="3221"/>
    <cellStyle name="Separador de milhares 2 10 2 2" xfId="4557"/>
    <cellStyle name="Separador de milhares 2 10 2 3" xfId="5390"/>
    <cellStyle name="Separador de milhares 2 10 3" xfId="4061"/>
    <cellStyle name="Separador de milhares 2 10 3 2" xfId="6120"/>
    <cellStyle name="Separador de milhares 2 11" xfId="2093"/>
    <cellStyle name="Separador de milhares 2 11 2" xfId="3222"/>
    <cellStyle name="Separador de milhares 2 11 2 2" xfId="4558"/>
    <cellStyle name="Separador de milhares 2 11 2 3" xfId="5391"/>
    <cellStyle name="Separador de milhares 2 11 3" xfId="4335"/>
    <cellStyle name="Separador de milhares 2 11 3 2" xfId="6121"/>
    <cellStyle name="Separador de milhares 2 12" xfId="2094"/>
    <cellStyle name="Separador de milhares 2 12 2" xfId="3223"/>
    <cellStyle name="Separador de milhares 2 12 2 2" xfId="4559"/>
    <cellStyle name="Separador de milhares 2 12 2 3" xfId="5392"/>
    <cellStyle name="Separador de milhares 2 12 3" xfId="4219"/>
    <cellStyle name="Separador de milhares 2 12 3 2" xfId="6122"/>
    <cellStyle name="Separador de milhares 2 13" xfId="3023"/>
    <cellStyle name="Separador de milhares 2 13 2" xfId="3703"/>
    <cellStyle name="Separador de milhares 2 13 2 2" xfId="5868"/>
    <cellStyle name="Separador de milhares 2 13 3" xfId="5192"/>
    <cellStyle name="Separador de milhares 2 13 4" xfId="12415"/>
    <cellStyle name="Separador de milhares 2 13 4 2" xfId="15393"/>
    <cellStyle name="Separador de milhares 2 13 4 3" xfId="13554"/>
    <cellStyle name="Separador de milhares 2 14" xfId="8373"/>
    <cellStyle name="Separador de milhares 2 14 2" xfId="12971"/>
    <cellStyle name="Separador de milhares 2 14 3" xfId="12580"/>
    <cellStyle name="Separador de milhares 2 15" xfId="8374"/>
    <cellStyle name="Separador de milhares 2 16" xfId="8375"/>
    <cellStyle name="Separador de milhares 2 2" xfId="46"/>
    <cellStyle name="Separador de milhares 2 2 10" xfId="2095"/>
    <cellStyle name="Separador de milhares 2 2 10 2" xfId="3224"/>
    <cellStyle name="Separador de milhares 2 2 10 2 2" xfId="4560"/>
    <cellStyle name="Separador de milhares 2 2 10 2 3" xfId="5393"/>
    <cellStyle name="Separador de milhares 2 2 10 3" xfId="4434"/>
    <cellStyle name="Separador de milhares 2 2 10 3 2" xfId="6123"/>
    <cellStyle name="Separador de milhares 2 2 11" xfId="3024"/>
    <cellStyle name="Separador de milhares 2 2 11 2" xfId="4454"/>
    <cellStyle name="Separador de milhares 2 2 11 2 2" xfId="5869"/>
    <cellStyle name="Separador de milhares 2 2 11 3" xfId="5193"/>
    <cellStyle name="Separador de milhares 2 2 11 3 2" xfId="12385"/>
    <cellStyle name="Separador de milhares 2 2 11 3 3" xfId="12988"/>
    <cellStyle name="Separador de milhares 2 2 11 4" xfId="13555"/>
    <cellStyle name="Separador de milhares 2 2 12" xfId="8376"/>
    <cellStyle name="Separador de milhares 2 2 12 2" xfId="10956"/>
    <cellStyle name="Separador de milhares 2 2 12 3" xfId="10983"/>
    <cellStyle name="Separador de milhares 2 2 13" xfId="8377"/>
    <cellStyle name="Separador de milhares 2 2 14" xfId="8378"/>
    <cellStyle name="Separador de milhares 2 2 2" xfId="108"/>
    <cellStyle name="Separador de milhares 2 2 2 10" xfId="3036"/>
    <cellStyle name="Separador de milhares 2 2 2 10 2" xfId="4489"/>
    <cellStyle name="Separador de milhares 2 2 2 10 3" xfId="5205"/>
    <cellStyle name="Separador de milhares 2 2 2 10 3 2" xfId="12332"/>
    <cellStyle name="Separador de milhares 2 2 2 10 3 3" xfId="12872"/>
    <cellStyle name="Separador de milhares 2 2 2 10 4" xfId="13566"/>
    <cellStyle name="Separador de milhares 2 2 2 11" xfId="3810"/>
    <cellStyle name="Separador de milhares 2 2 2 11 2" xfId="5889"/>
    <cellStyle name="Separador de milhares 2 2 2 11 2 2" xfId="11404"/>
    <cellStyle name="Separador de milhares 2 2 2 11 2 3" xfId="11821"/>
    <cellStyle name="Separador de milhares 2 2 2 11 3" xfId="13680"/>
    <cellStyle name="Separador de milhares 2 2 2 12" xfId="8379"/>
    <cellStyle name="Separador de milhares 2 2 2 13" xfId="8380"/>
    <cellStyle name="Separador de milhares 2 2 2 2" xfId="727"/>
    <cellStyle name="Separador de milhares 2 2 2 2 2" xfId="2976"/>
    <cellStyle name="Separador de milhares 2 2 2 2 3" xfId="3112"/>
    <cellStyle name="Separador de milhares 2 2 2 2 3 2" xfId="4527"/>
    <cellStyle name="Separador de milhares 2 2 2 2 3 3" xfId="5281"/>
    <cellStyle name="Separador de milhares 2 2 2 2 3 3 2" xfId="11399"/>
    <cellStyle name="Separador de milhares 2 2 2 2 3 3 3" xfId="12987"/>
    <cellStyle name="Separador de milhares 2 2 2 2 3 4" xfId="13599"/>
    <cellStyle name="Separador de milhares 2 2 2 2 4" xfId="4222"/>
    <cellStyle name="Separador de milhares 2 2 2 2 4 2" xfId="5997"/>
    <cellStyle name="Separador de milhares 2 2 2 2 5" xfId="8381"/>
    <cellStyle name="Separador de milhares 2 2 2 3" xfId="2096"/>
    <cellStyle name="Separador de milhares 2 2 2 3 2" xfId="3225"/>
    <cellStyle name="Separador de milhares 2 2 2 3 2 2" xfId="4561"/>
    <cellStyle name="Separador de milhares 2 2 2 3 2 3" xfId="5394"/>
    <cellStyle name="Separador de milhares 2 2 2 3 2 3 2" xfId="11183"/>
    <cellStyle name="Separador de milhares 2 2 2 3 2 3 3" xfId="13164"/>
    <cellStyle name="Separador de milhares 2 2 2 3 2 4" xfId="13620"/>
    <cellStyle name="Separador de milhares 2 2 2 3 3" xfId="3876"/>
    <cellStyle name="Separador de milhares 2 2 2 3 3 2" xfId="6124"/>
    <cellStyle name="Separador de milhares 2 2 2 3 4" xfId="8382"/>
    <cellStyle name="Separador de milhares 2 2 2 4" xfId="2097"/>
    <cellStyle name="Separador de milhares 2 2 2 4 2" xfId="3226"/>
    <cellStyle name="Separador de milhares 2 2 2 4 2 2" xfId="4562"/>
    <cellStyle name="Separador de milhares 2 2 2 4 2 3" xfId="5395"/>
    <cellStyle name="Separador de milhares 2 2 2 4 3" xfId="3839"/>
    <cellStyle name="Separador de milhares 2 2 2 4 3 2" xfId="6125"/>
    <cellStyle name="Separador de milhares 2 2 2 5" xfId="2098"/>
    <cellStyle name="Separador de milhares 2 2 2 5 2" xfId="3227"/>
    <cellStyle name="Separador de milhares 2 2 2 5 2 2" xfId="4563"/>
    <cellStyle name="Separador de milhares 2 2 2 5 2 3" xfId="5396"/>
    <cellStyle name="Separador de milhares 2 2 2 5 3" xfId="4330"/>
    <cellStyle name="Separador de milhares 2 2 2 5 3 2" xfId="6126"/>
    <cellStyle name="Separador de milhares 2 2 2 6" xfId="2099"/>
    <cellStyle name="Separador de milhares 2 2 2 6 2" xfId="3228"/>
    <cellStyle name="Separador de milhares 2 2 2 6 2 2" xfId="4564"/>
    <cellStyle name="Separador de milhares 2 2 2 6 2 3" xfId="5397"/>
    <cellStyle name="Separador de milhares 2 2 2 6 3" xfId="3721"/>
    <cellStyle name="Separador de milhares 2 2 2 6 3 2" xfId="6127"/>
    <cellStyle name="Separador de milhares 2 2 2 7" xfId="2100"/>
    <cellStyle name="Separador de milhares 2 2 2 7 2" xfId="3229"/>
    <cellStyle name="Separador de milhares 2 2 2 7 2 2" xfId="4565"/>
    <cellStyle name="Separador de milhares 2 2 2 7 2 3" xfId="5398"/>
    <cellStyle name="Separador de milhares 2 2 2 7 3" xfId="4357"/>
    <cellStyle name="Separador de milhares 2 2 2 7 3 2" xfId="6128"/>
    <cellStyle name="Separador de milhares 2 2 2 8" xfId="2101"/>
    <cellStyle name="Separador de milhares 2 2 2 8 2" xfId="3230"/>
    <cellStyle name="Separador de milhares 2 2 2 8 2 2" xfId="4566"/>
    <cellStyle name="Separador de milhares 2 2 2 8 2 3" xfId="5399"/>
    <cellStyle name="Separador de milhares 2 2 2 8 3" xfId="3720"/>
    <cellStyle name="Separador de milhares 2 2 2 8 3 2" xfId="6129"/>
    <cellStyle name="Separador de milhares 2 2 2 9" xfId="2102"/>
    <cellStyle name="Separador de milhares 2 2 2 9 2" xfId="3231"/>
    <cellStyle name="Separador de milhares 2 2 2 9 2 2" xfId="4567"/>
    <cellStyle name="Separador de milhares 2 2 2 9 2 3" xfId="5400"/>
    <cellStyle name="Separador de milhares 2 2 2 9 3" xfId="4005"/>
    <cellStyle name="Separador de milhares 2 2 2 9 3 2" xfId="6130"/>
    <cellStyle name="Separador de milhares 2 2 3" xfId="665"/>
    <cellStyle name="Separador de milhares 2 2 3 2" xfId="3100"/>
    <cellStyle name="Separador de milhares 2 2 3 2 2" xfId="4515"/>
    <cellStyle name="Separador de milhares 2 2 3 2 3" xfId="5269"/>
    <cellStyle name="Separador de milhares 2 2 3 2 3 2" xfId="13026"/>
    <cellStyle name="Separador de milhares 2 2 3 2 3 3" xfId="11071"/>
    <cellStyle name="Separador de milhares 2 2 3 2 4" xfId="13596"/>
    <cellStyle name="Separador de milhares 2 2 3 3" xfId="3845"/>
    <cellStyle name="Separador de milhares 2 2 3 3 2" xfId="5984"/>
    <cellStyle name="Separador de milhares 2 2 3 4" xfId="8383"/>
    <cellStyle name="Separador de milhares 2 2 3 4 2" xfId="7158"/>
    <cellStyle name="Separador de milhares 2 2 4" xfId="2103"/>
    <cellStyle name="Separador de milhares 2 2 4 2" xfId="3232"/>
    <cellStyle name="Separador de milhares 2 2 4 2 2" xfId="4568"/>
    <cellStyle name="Separador de milhares 2 2 4 2 3" xfId="5401"/>
    <cellStyle name="Separador de milhares 2 2 4 2 3 2" xfId="10975"/>
    <cellStyle name="Separador de milhares 2 2 4 2 3 3" xfId="11089"/>
    <cellStyle name="Separador de milhares 2 2 4 2 4" xfId="13621"/>
    <cellStyle name="Separador de milhares 2 2 4 3" xfId="4104"/>
    <cellStyle name="Separador de milhares 2 2 4 3 2" xfId="6131"/>
    <cellStyle name="Separador de milhares 2 2 4 4" xfId="8384"/>
    <cellStyle name="Separador de milhares 2 2 5" xfId="2104"/>
    <cellStyle name="Separador de milhares 2 2 5 2" xfId="3233"/>
    <cellStyle name="Separador de milhares 2 2 5 2 2" xfId="4569"/>
    <cellStyle name="Separador de milhares 2 2 5 2 3" xfId="5402"/>
    <cellStyle name="Separador de milhares 2 2 5 2 3 2" xfId="11124"/>
    <cellStyle name="Separador de milhares 2 2 5 2 3 3" xfId="12422"/>
    <cellStyle name="Separador de milhares 2 2 5 2 4" xfId="13622"/>
    <cellStyle name="Separador de milhares 2 2 5 3" xfId="3714"/>
    <cellStyle name="Separador de milhares 2 2 5 3 2" xfId="6132"/>
    <cellStyle name="Separador de milhares 2 2 5 4" xfId="8385"/>
    <cellStyle name="Separador de milhares 2 2 6" xfId="2105"/>
    <cellStyle name="Separador de milhares 2 2 6 2" xfId="3234"/>
    <cellStyle name="Separador de milhares 2 2 6 2 2" xfId="4570"/>
    <cellStyle name="Separador de milhares 2 2 6 2 3" xfId="5403"/>
    <cellStyle name="Separador de milhares 2 2 6 2 3 2" xfId="12940"/>
    <cellStyle name="Separador de milhares 2 2 6 2 3 3" xfId="11151"/>
    <cellStyle name="Separador de milhares 2 2 6 2 4" xfId="13623"/>
    <cellStyle name="Separador de milhares 2 2 6 3" xfId="4035"/>
    <cellStyle name="Separador de milhares 2 2 6 3 2" xfId="6133"/>
    <cellStyle name="Separador de milhares 2 2 6 4" xfId="8386"/>
    <cellStyle name="Separador de milhares 2 2 7" xfId="2106"/>
    <cellStyle name="Separador de milhares 2 2 7 2" xfId="3235"/>
    <cellStyle name="Separador de milhares 2 2 7 2 2" xfId="4571"/>
    <cellStyle name="Separador de milhares 2 2 7 2 3" xfId="5404"/>
    <cellStyle name="Separador de milhares 2 2 7 2 3 2" xfId="12481"/>
    <cellStyle name="Separador de milhares 2 2 7 2 3 3" xfId="12923"/>
    <cellStyle name="Separador de milhares 2 2 7 2 4" xfId="13624"/>
    <cellStyle name="Separador de milhares 2 2 7 3" xfId="4085"/>
    <cellStyle name="Separador de milhares 2 2 7 3 2" xfId="6134"/>
    <cellStyle name="Separador de milhares 2 2 7 4" xfId="8387"/>
    <cellStyle name="Separador de milhares 2 2 8" xfId="2107"/>
    <cellStyle name="Separador de milhares 2 2 8 2" xfId="3236"/>
    <cellStyle name="Separador de milhares 2 2 8 2 2" xfId="4572"/>
    <cellStyle name="Separador de milhares 2 2 8 2 3" xfId="5405"/>
    <cellStyle name="Separador de milhares 2 2 8 3" xfId="3969"/>
    <cellStyle name="Separador de milhares 2 2 8 3 2" xfId="6135"/>
    <cellStyle name="Separador de milhares 2 2 9" xfId="2108"/>
    <cellStyle name="Separador de milhares 2 2 9 2" xfId="3237"/>
    <cellStyle name="Separador de milhares 2 2 9 2 2" xfId="4573"/>
    <cellStyle name="Separador de milhares 2 2 9 2 3" xfId="5406"/>
    <cellStyle name="Separador de milhares 2 2 9 3" xfId="4409"/>
    <cellStyle name="Separador de milhares 2 2 9 3 2" xfId="6136"/>
    <cellStyle name="Separador de milhares 2 3" xfId="47"/>
    <cellStyle name="Separador de milhares 2 3 10" xfId="2109"/>
    <cellStyle name="Separador de milhares 2 3 10 2" xfId="3238"/>
    <cellStyle name="Separador de milhares 2 3 10 2 2" xfId="4574"/>
    <cellStyle name="Separador de milhares 2 3 10 2 3" xfId="5407"/>
    <cellStyle name="Separador de milhares 2 3 10 3" xfId="4234"/>
    <cellStyle name="Separador de milhares 2 3 10 3 2" xfId="6137"/>
    <cellStyle name="Separador de milhares 2 3 11" xfId="3025"/>
    <cellStyle name="Separador de milhares 2 3 11 2" xfId="4243"/>
    <cellStyle name="Separador de milhares 2 3 11 2 2" xfId="5870"/>
    <cellStyle name="Separador de milhares 2 3 11 3" xfId="5194"/>
    <cellStyle name="Separador de milhares 2 3 11 3 2" xfId="13158"/>
    <cellStyle name="Separador de milhares 2 3 11 3 3" xfId="11619"/>
    <cellStyle name="Separador de milhares 2 3 11 4" xfId="13556"/>
    <cellStyle name="Separador de milhares 2 3 12" xfId="8388"/>
    <cellStyle name="Separador de milhares 2 3 12 2" xfId="11465"/>
    <cellStyle name="Separador de milhares 2 3 12 3" xfId="13002"/>
    <cellStyle name="Separador de milhares 2 3 13" xfId="8389"/>
    <cellStyle name="Separador de milhares 2 3 14" xfId="8390"/>
    <cellStyle name="Separador de milhares 2 3 2" xfId="109"/>
    <cellStyle name="Separador de milhares 2 3 2 10" xfId="3037"/>
    <cellStyle name="Separador de milhares 2 3 2 10 2" xfId="4490"/>
    <cellStyle name="Separador de milhares 2 3 2 10 3" xfId="5206"/>
    <cellStyle name="Separador de milhares 2 3 2 10 3 2" xfId="12330"/>
    <cellStyle name="Separador de milhares 2 3 2 10 3 3" xfId="11742"/>
    <cellStyle name="Separador de milhares 2 3 2 10 4" xfId="13567"/>
    <cellStyle name="Separador de milhares 2 3 2 11" xfId="3801"/>
    <cellStyle name="Separador de milhares 2 3 2 11 2" xfId="5890"/>
    <cellStyle name="Separador de milhares 2 3 2 11 2 2" xfId="11405"/>
    <cellStyle name="Separador de milhares 2 3 2 11 2 3" xfId="11440"/>
    <cellStyle name="Separador de milhares 2 3 2 11 3" xfId="13679"/>
    <cellStyle name="Separador de milhares 2 3 2 12" xfId="8391"/>
    <cellStyle name="Separador de milhares 2 3 2 13" xfId="8392"/>
    <cellStyle name="Separador de milhares 2 3 2 2" xfId="728"/>
    <cellStyle name="Separador de milhares 2 3 2 2 2" xfId="3113"/>
    <cellStyle name="Separador de milhares 2 3 2 2 2 2" xfId="4528"/>
    <cellStyle name="Separador de milhares 2 3 2 2 2 3" xfId="5282"/>
    <cellStyle name="Separador de milhares 2 3 2 2 3" xfId="3986"/>
    <cellStyle name="Separador de milhares 2 3 2 2 3 2" xfId="5998"/>
    <cellStyle name="Separador de milhares 2 3 2 3" xfId="2110"/>
    <cellStyle name="Separador de milhares 2 3 2 3 2" xfId="3239"/>
    <cellStyle name="Separador de milhares 2 3 2 3 2 2" xfId="4575"/>
    <cellStyle name="Separador de milhares 2 3 2 3 2 3" xfId="5408"/>
    <cellStyle name="Separador de milhares 2 3 2 3 3" xfId="3872"/>
    <cellStyle name="Separador de milhares 2 3 2 3 3 2" xfId="6138"/>
    <cellStyle name="Separador de milhares 2 3 2 4" xfId="2111"/>
    <cellStyle name="Separador de milhares 2 3 2 4 2" xfId="3240"/>
    <cellStyle name="Separador de milhares 2 3 2 4 2 2" xfId="4576"/>
    <cellStyle name="Separador de milhares 2 3 2 4 2 3" xfId="5409"/>
    <cellStyle name="Separador de milhares 2 3 2 4 3" xfId="4188"/>
    <cellStyle name="Separador de milhares 2 3 2 4 3 2" xfId="6139"/>
    <cellStyle name="Separador de milhares 2 3 2 5" xfId="2112"/>
    <cellStyle name="Separador de milhares 2 3 2 5 2" xfId="3241"/>
    <cellStyle name="Separador de milhares 2 3 2 5 2 2" xfId="4577"/>
    <cellStyle name="Separador de milhares 2 3 2 5 2 3" xfId="5410"/>
    <cellStyle name="Separador de milhares 2 3 2 5 3" xfId="3963"/>
    <cellStyle name="Separador de milhares 2 3 2 5 3 2" xfId="6140"/>
    <cellStyle name="Separador de milhares 2 3 2 6" xfId="2113"/>
    <cellStyle name="Separador de milhares 2 3 2 6 2" xfId="3242"/>
    <cellStyle name="Separador de milhares 2 3 2 6 2 2" xfId="4578"/>
    <cellStyle name="Separador de milhares 2 3 2 6 2 3" xfId="5411"/>
    <cellStyle name="Separador de milhares 2 3 2 6 3" xfId="3739"/>
    <cellStyle name="Separador de milhares 2 3 2 6 3 2" xfId="6141"/>
    <cellStyle name="Separador de milhares 2 3 2 7" xfId="2114"/>
    <cellStyle name="Separador de milhares 2 3 2 7 2" xfId="3243"/>
    <cellStyle name="Separador de milhares 2 3 2 7 2 2" xfId="4579"/>
    <cellStyle name="Separador de milhares 2 3 2 7 2 3" xfId="5412"/>
    <cellStyle name="Separador de milhares 2 3 2 7 3" xfId="4047"/>
    <cellStyle name="Separador de milhares 2 3 2 7 3 2" xfId="6142"/>
    <cellStyle name="Separador de milhares 2 3 2 8" xfId="2115"/>
    <cellStyle name="Separador de milhares 2 3 2 8 2" xfId="3244"/>
    <cellStyle name="Separador de milhares 2 3 2 8 2 2" xfId="4580"/>
    <cellStyle name="Separador de milhares 2 3 2 8 2 3" xfId="5413"/>
    <cellStyle name="Separador de milhares 2 3 2 8 3" xfId="4015"/>
    <cellStyle name="Separador de milhares 2 3 2 8 3 2" xfId="6143"/>
    <cellStyle name="Separador de milhares 2 3 2 9" xfId="2116"/>
    <cellStyle name="Separador de milhares 2 3 2 9 2" xfId="3245"/>
    <cellStyle name="Separador de milhares 2 3 2 9 2 2" xfId="4581"/>
    <cellStyle name="Separador de milhares 2 3 2 9 2 3" xfId="5414"/>
    <cellStyle name="Separador de milhares 2 3 2 9 3" xfId="4329"/>
    <cellStyle name="Separador de milhares 2 3 2 9 3 2" xfId="6144"/>
    <cellStyle name="Separador de milhares 2 3 3" xfId="666"/>
    <cellStyle name="Separador de milhares 2 3 3 2" xfId="3101"/>
    <cellStyle name="Separador de milhares 2 3 3 2 2" xfId="4516"/>
    <cellStyle name="Separador de milhares 2 3 3 2 3" xfId="5270"/>
    <cellStyle name="Separador de milhares 2 3 3 3" xfId="4344"/>
    <cellStyle name="Separador de milhares 2 3 3 3 2" xfId="5985"/>
    <cellStyle name="Separador de milhares 2 3 4" xfId="2117"/>
    <cellStyle name="Separador de milhares 2 3 4 2" xfId="3246"/>
    <cellStyle name="Separador de milhares 2 3 4 2 2" xfId="4582"/>
    <cellStyle name="Separador de milhares 2 3 4 2 3" xfId="5415"/>
    <cellStyle name="Separador de milhares 2 3 4 3" xfId="3843"/>
    <cellStyle name="Separador de milhares 2 3 4 3 2" xfId="6145"/>
    <cellStyle name="Separador de milhares 2 3 5" xfId="2118"/>
    <cellStyle name="Separador de milhares 2 3 5 2" xfId="3247"/>
    <cellStyle name="Separador de milhares 2 3 5 2 2" xfId="4583"/>
    <cellStyle name="Separador de milhares 2 3 5 2 3" xfId="5416"/>
    <cellStyle name="Separador de milhares 2 3 5 3" xfId="4037"/>
    <cellStyle name="Separador de milhares 2 3 5 3 2" xfId="6146"/>
    <cellStyle name="Separador de milhares 2 3 6" xfId="2119"/>
    <cellStyle name="Separador de milhares 2 3 6 2" xfId="3248"/>
    <cellStyle name="Separador de milhares 2 3 6 2 2" xfId="4584"/>
    <cellStyle name="Separador de milhares 2 3 6 2 3" xfId="5417"/>
    <cellStyle name="Separador de milhares 2 3 6 3" xfId="4214"/>
    <cellStyle name="Separador de milhares 2 3 6 3 2" xfId="6147"/>
    <cellStyle name="Separador de milhares 2 3 7" xfId="2120"/>
    <cellStyle name="Separador de milhares 2 3 7 2" xfId="3249"/>
    <cellStyle name="Separador de milhares 2 3 7 2 2" xfId="4585"/>
    <cellStyle name="Separador de milhares 2 3 7 2 3" xfId="5418"/>
    <cellStyle name="Separador de milhares 2 3 7 3" xfId="4280"/>
    <cellStyle name="Separador de milhares 2 3 7 3 2" xfId="6148"/>
    <cellStyle name="Separador de milhares 2 3 8" xfId="2121"/>
    <cellStyle name="Separador de milhares 2 3 8 2" xfId="3250"/>
    <cellStyle name="Separador de milhares 2 3 8 2 2" xfId="4586"/>
    <cellStyle name="Separador de milhares 2 3 8 2 3" xfId="5419"/>
    <cellStyle name="Separador de milhares 2 3 8 3" xfId="3804"/>
    <cellStyle name="Separador de milhares 2 3 8 3 2" xfId="6149"/>
    <cellStyle name="Separador de milhares 2 3 9" xfId="2122"/>
    <cellStyle name="Separador de milhares 2 3 9 2" xfId="3251"/>
    <cellStyle name="Separador de milhares 2 3 9 2 2" xfId="4587"/>
    <cellStyle name="Separador de milhares 2 3 9 2 3" xfId="5420"/>
    <cellStyle name="Separador de milhares 2 3 9 3" xfId="4377"/>
    <cellStyle name="Separador de milhares 2 3 9 3 2" xfId="6150"/>
    <cellStyle name="Separador de milhares 2 4" xfId="48"/>
    <cellStyle name="Separador de milhares 2 4 10" xfId="3026"/>
    <cellStyle name="Separador de milhares 2 4 10 2" xfId="4127"/>
    <cellStyle name="Separador de milhares 2 4 10 2 2" xfId="5871"/>
    <cellStyle name="Separador de milhares 2 4 10 3" xfId="5195"/>
    <cellStyle name="Separador de milhares 2 4 10 3 2" xfId="10911"/>
    <cellStyle name="Separador de milhares 2 4 10 3 3" xfId="11737"/>
    <cellStyle name="Separador de milhares 2 4 10 4" xfId="13557"/>
    <cellStyle name="Separador de milhares 2 4 11" xfId="8393"/>
    <cellStyle name="Separador de milhares 2 4 11 2" xfId="12856"/>
    <cellStyle name="Separador de milhares 2 4 11 3" xfId="11627"/>
    <cellStyle name="Separador de milhares 2 4 12" xfId="8394"/>
    <cellStyle name="Separador de milhares 2 4 13" xfId="8395"/>
    <cellStyle name="Separador de milhares 2 4 2" xfId="694"/>
    <cellStyle name="Separador de milhares 2 4 2 2" xfId="3108"/>
    <cellStyle name="Separador de milhares 2 4 2 2 2" xfId="4523"/>
    <cellStyle name="Separador de milhares 2 4 2 2 3" xfId="5277"/>
    <cellStyle name="Separador de milhares 2 4 2 2 3 2" xfId="11165"/>
    <cellStyle name="Separador de milhares 2 4 2 2 3 3" xfId="11971"/>
    <cellStyle name="Separador de milhares 2 4 2 2 4" xfId="13597"/>
    <cellStyle name="Separador de milhares 2 4 2 3" xfId="4145"/>
    <cellStyle name="Separador de milhares 2 4 2 3 2" xfId="5993"/>
    <cellStyle name="Separador de milhares 2 4 2 4" xfId="8396"/>
    <cellStyle name="Separador de milhares 2 4 3" xfId="2123"/>
    <cellStyle name="Separador de milhares 2 4 3 2" xfId="2977"/>
    <cellStyle name="Separador de milhares 2 4 3 3" xfId="3252"/>
    <cellStyle name="Separador de milhares 2 4 3 3 2" xfId="4588"/>
    <cellStyle name="Separador de milhares 2 4 3 3 3" xfId="5421"/>
    <cellStyle name="Separador de milhares 2 4 3 4" xfId="4105"/>
    <cellStyle name="Separador de milhares 2 4 3 4 2" xfId="6151"/>
    <cellStyle name="Separador de milhares 2 4 4" xfId="2124"/>
    <cellStyle name="Separador de milhares 2 4 4 2" xfId="3253"/>
    <cellStyle name="Separador de milhares 2 4 4 2 2" xfId="4589"/>
    <cellStyle name="Separador de milhares 2 4 4 2 3" xfId="5422"/>
    <cellStyle name="Separador de milhares 2 4 4 3" xfId="4237"/>
    <cellStyle name="Separador de milhares 2 4 4 3 2" xfId="6152"/>
    <cellStyle name="Separador de milhares 2 4 5" xfId="2125"/>
    <cellStyle name="Separador de milhares 2 4 5 2" xfId="3254"/>
    <cellStyle name="Separador de milhares 2 4 5 2 2" xfId="4590"/>
    <cellStyle name="Separador de milhares 2 4 5 2 3" xfId="5423"/>
    <cellStyle name="Separador de milhares 2 4 5 3" xfId="4475"/>
    <cellStyle name="Separador de milhares 2 4 5 3 2" xfId="6153"/>
    <cellStyle name="Separador de milhares 2 4 6" xfId="2126"/>
    <cellStyle name="Separador de milhares 2 4 6 2" xfId="3255"/>
    <cellStyle name="Separador de milhares 2 4 6 2 2" xfId="4591"/>
    <cellStyle name="Separador de milhares 2 4 6 2 3" xfId="5424"/>
    <cellStyle name="Separador de milhares 2 4 6 3" xfId="3874"/>
    <cellStyle name="Separador de milhares 2 4 6 3 2" xfId="6154"/>
    <cellStyle name="Separador de milhares 2 4 7" xfId="2127"/>
    <cellStyle name="Separador de milhares 2 4 7 2" xfId="3256"/>
    <cellStyle name="Separador de milhares 2 4 7 2 2" xfId="4592"/>
    <cellStyle name="Separador de milhares 2 4 7 2 3" xfId="5425"/>
    <cellStyle name="Separador de milhares 2 4 7 3" xfId="4432"/>
    <cellStyle name="Separador de milhares 2 4 7 3 2" xfId="6155"/>
    <cellStyle name="Separador de milhares 2 4 8" xfId="2128"/>
    <cellStyle name="Separador de milhares 2 4 8 2" xfId="3257"/>
    <cellStyle name="Separador de milhares 2 4 8 2 2" xfId="4593"/>
    <cellStyle name="Separador de milhares 2 4 8 2 3" xfId="5426"/>
    <cellStyle name="Separador de milhares 2 4 8 3" xfId="4185"/>
    <cellStyle name="Separador de milhares 2 4 8 3 2" xfId="6156"/>
    <cellStyle name="Separador de milhares 2 4 9" xfId="2129"/>
    <cellStyle name="Separador de milhares 2 4 9 2" xfId="3258"/>
    <cellStyle name="Separador de milhares 2 4 9 2 2" xfId="4594"/>
    <cellStyle name="Separador de milhares 2 4 9 2 3" xfId="5427"/>
    <cellStyle name="Separador de milhares 2 4 9 3" xfId="4069"/>
    <cellStyle name="Separador de milhares 2 4 9 3 2" xfId="6157"/>
    <cellStyle name="Separador de milhares 2 5" xfId="664"/>
    <cellStyle name="Separador de milhares 2 5 2" xfId="2978"/>
    <cellStyle name="Separador de milhares 2 5 2 2" xfId="3670"/>
    <cellStyle name="Separador de milhares 2 5 2 2 2" xfId="4948"/>
    <cellStyle name="Separador de milhares 2 5 2 2 3" xfId="5839"/>
    <cellStyle name="Separador de milhares 2 5 2 2 3 2" xfId="12038"/>
    <cellStyle name="Separador de milhares 2 5 2 2 3 3" xfId="12013"/>
    <cellStyle name="Separador de milhares 2 5 2 3" xfId="8397"/>
    <cellStyle name="Separador de milhares 2 5 3" xfId="2979"/>
    <cellStyle name="Separador de milhares 2 5 3 2" xfId="8398"/>
    <cellStyle name="Separador de milhares 2 5 4" xfId="3099"/>
    <cellStyle name="Separador de milhares 2 5 4 2" xfId="4514"/>
    <cellStyle name="Separador de milhares 2 5 4 3" xfId="5268"/>
    <cellStyle name="Separador de milhares 2 5 4 3 2" xfId="13227"/>
    <cellStyle name="Separador de milhares 2 5 4 3 3" xfId="12036"/>
    <cellStyle name="Separador de milhares 2 5 4 4" xfId="13595"/>
    <cellStyle name="Separador de milhares 2 5 5" xfId="4257"/>
    <cellStyle name="Separador de milhares 2 5 5 2" xfId="5983"/>
    <cellStyle name="Separador de milhares 2 5 6" xfId="8399"/>
    <cellStyle name="Separador de milhares 2 6" xfId="2130"/>
    <cellStyle name="Separador de milhares 2 6 2" xfId="3259"/>
    <cellStyle name="Separador de milhares 2 6 2 2" xfId="4595"/>
    <cellStyle name="Separador de milhares 2 6 2 3" xfId="5428"/>
    <cellStyle name="Separador de milhares 2 6 3" xfId="4485"/>
    <cellStyle name="Separador de milhares 2 6 3 2" xfId="6158"/>
    <cellStyle name="Separador de milhares 2 7" xfId="2131"/>
    <cellStyle name="Separador de milhares 2 7 2" xfId="3260"/>
    <cellStyle name="Separador de milhares 2 7 2 2" xfId="4596"/>
    <cellStyle name="Separador de milhares 2 7 2 3" xfId="5429"/>
    <cellStyle name="Separador de milhares 2 7 3" xfId="4345"/>
    <cellStyle name="Separador de milhares 2 7 3 2" xfId="6159"/>
    <cellStyle name="Separador de milhares 2 8" xfId="2132"/>
    <cellStyle name="Separador de milhares 2 8 2" xfId="3261"/>
    <cellStyle name="Separador de milhares 2 8 2 2" xfId="4597"/>
    <cellStyle name="Separador de milhares 2 8 2 3" xfId="5430"/>
    <cellStyle name="Separador de milhares 2 8 3" xfId="4351"/>
    <cellStyle name="Separador de milhares 2 8 3 2" xfId="6160"/>
    <cellStyle name="Separador de milhares 2 9" xfId="2133"/>
    <cellStyle name="Separador de milhares 2 9 2" xfId="3262"/>
    <cellStyle name="Separador de milhares 2 9 2 2" xfId="4598"/>
    <cellStyle name="Separador de milhares 2 9 2 3" xfId="5431"/>
    <cellStyle name="Separador de milhares 2 9 3" xfId="3842"/>
    <cellStyle name="Separador de milhares 2 9 3 2" xfId="6161"/>
    <cellStyle name="Separador de milhares 3" xfId="49"/>
    <cellStyle name="Separador de milhares 3 10" xfId="2134"/>
    <cellStyle name="Separador de milhares 3 10 2" xfId="3263"/>
    <cellStyle name="Separador de milhares 3 10 2 2" xfId="4599"/>
    <cellStyle name="Separador de milhares 3 10 2 3" xfId="5432"/>
    <cellStyle name="Separador de milhares 3 10 2 3 2" xfId="11776"/>
    <cellStyle name="Separador de milhares 3 10 2 3 3" xfId="11887"/>
    <cellStyle name="Separador de milhares 3 10 2 4" xfId="13625"/>
    <cellStyle name="Separador de milhares 3 10 3" xfId="3764"/>
    <cellStyle name="Separador de milhares 3 10 3 2" xfId="6162"/>
    <cellStyle name="Separador de milhares 3 10 4" xfId="8400"/>
    <cellStyle name="Separador de milhares 3 11" xfId="3868"/>
    <cellStyle name="Separador de milhares 3 11 2" xfId="5872"/>
    <cellStyle name="Separador de milhares 3 11 2 2" xfId="12409"/>
    <cellStyle name="Separador de milhares 3 11 2 2 2" xfId="15392"/>
    <cellStyle name="Separador de milhares 3 11 2 2 3" xfId="13751"/>
    <cellStyle name="Separador de milhares 3 11 2 3" xfId="11998"/>
    <cellStyle name="Separador de milhares 3 11 2 4" xfId="11725"/>
    <cellStyle name="Separador de milhares 3 11 3" xfId="11848"/>
    <cellStyle name="Separador de milhares 3 11 3 2" xfId="15098"/>
    <cellStyle name="Separador de milhares 3 11 3 3" xfId="13687"/>
    <cellStyle name="Separador de milhares 3 11 4" xfId="11042"/>
    <cellStyle name="Separador de milhares 3 12" xfId="8401"/>
    <cellStyle name="Separador de milhares 3 12 2" xfId="8402"/>
    <cellStyle name="Separador de milhares 3 12 2 2" xfId="10957"/>
    <cellStyle name="Separador de milhares 3 12 2 3" xfId="11965"/>
    <cellStyle name="Separador de milhares 3 12 3" xfId="11117"/>
    <cellStyle name="Separador de milhares 3 12 4" xfId="11601"/>
    <cellStyle name="Separador de milhares 3 13" xfId="8403"/>
    <cellStyle name="Separador de milhares 3 13 2" xfId="8404"/>
    <cellStyle name="Separador de milhares 3 13 2 2" xfId="11074"/>
    <cellStyle name="Separador de milhares 3 13 2 3" xfId="11538"/>
    <cellStyle name="Separador de milhares 3 13 3" xfId="12382"/>
    <cellStyle name="Separador de milhares 3 13 4" xfId="11743"/>
    <cellStyle name="Separador de milhares 3 2" xfId="111"/>
    <cellStyle name="Separador de milhares 3 2 10" xfId="2135"/>
    <cellStyle name="Separador de milhares 3 2 10 2" xfId="3264"/>
    <cellStyle name="Separador de milhares 3 2 10 2 2" xfId="4600"/>
    <cellStyle name="Separador de milhares 3 2 10 2 3" xfId="5433"/>
    <cellStyle name="Separador de milhares 3 2 10 2 3 2" xfId="11902"/>
    <cellStyle name="Separador de milhares 3 2 10 2 3 3" xfId="11441"/>
    <cellStyle name="Separador de milhares 3 2 10 2 4" xfId="13626"/>
    <cellStyle name="Separador de milhares 3 2 10 3" xfId="4169"/>
    <cellStyle name="Separador de milhares 3 2 10 3 2" xfId="6163"/>
    <cellStyle name="Separador de milhares 3 2 10 4" xfId="8405"/>
    <cellStyle name="Separador de milhares 3 2 11" xfId="2980"/>
    <cellStyle name="Separador de milhares 3 2 11 2" xfId="3671"/>
    <cellStyle name="Separador de milhares 3 2 11 2 2" xfId="4949"/>
    <cellStyle name="Separador de milhares 3 2 11 2 3" xfId="5840"/>
    <cellStyle name="Separador de milhares 3 2 11 2 3 2" xfId="11994"/>
    <cellStyle name="Separador de milhares 3 2 11 2 3 3" xfId="11345"/>
    <cellStyle name="Separador de milhares 3 2 11 2 4" xfId="12307"/>
    <cellStyle name="Separador de milhares 3 2 11 2 4 2" xfId="15378"/>
    <cellStyle name="Separador de milhares 3 2 11 2 4 3" xfId="13636"/>
    <cellStyle name="Separador de milhares 3 2 11 3" xfId="4187"/>
    <cellStyle name="Separador de milhares 3 2 11 3 2" xfId="5892"/>
    <cellStyle name="Separador de milhares 3 2 11 3 2 2" xfId="11403"/>
    <cellStyle name="Separador de milhares 3 2 11 3 2 3" xfId="11609"/>
    <cellStyle name="Separador de milhares 3 2 11 3 3" xfId="11927"/>
    <cellStyle name="Separador de milhares 3 2 11 4" xfId="8406"/>
    <cellStyle name="Separador de milhares 3 2 11 4 2" xfId="13160"/>
    <cellStyle name="Separador de milhares 3 2 11 4 3" xfId="13096"/>
    <cellStyle name="Separador de milhares 3 2 11 5" xfId="13545"/>
    <cellStyle name="Separador de milhares 3 2 12" xfId="8407"/>
    <cellStyle name="Separador de milhares 3 2 12 2" xfId="14038"/>
    <cellStyle name="Separador de milhares 3 2 12 3" xfId="13380"/>
    <cellStyle name="Separador de milhares 3 2 2" xfId="112"/>
    <cellStyle name="Separador de milhares 3 2 2 2" xfId="850"/>
    <cellStyle name="Separador de milhares 3 2 2 2 2" xfId="3135"/>
    <cellStyle name="Separador de milhares 3 2 2 2 2 2" xfId="4340"/>
    <cellStyle name="Separador de milhares 3 2 2 2 2 2 2" xfId="6535"/>
    <cellStyle name="Separador de milhares 3 2 2 2 2 3" xfId="5304"/>
    <cellStyle name="Separador de milhares 3 2 2 2 2 3 2" xfId="12939"/>
    <cellStyle name="Separador de milhares 3 2 2 2 2 3 3" xfId="12450"/>
    <cellStyle name="Separador de milhares 3 2 2 2 2 4" xfId="12361"/>
    <cellStyle name="Separador de milhares 3 2 2 2 2 4 2" xfId="15390"/>
    <cellStyle name="Separador de milhares 3 2 2 2 2 4 3" xfId="13604"/>
    <cellStyle name="Separador de milhares 3 2 2 2 3" xfId="3884"/>
    <cellStyle name="Separador de milhares 3 2 2 2 3 2" xfId="6025"/>
    <cellStyle name="Separador de milhares 3 2 2 2 4" xfId="6720"/>
    <cellStyle name="Separador de milhares 3 2 2 2 5" xfId="5038"/>
    <cellStyle name="Separador de milhares 3 2 2 3" xfId="2981"/>
    <cellStyle name="Separador de milhares 3 2 2 3 2" xfId="3672"/>
    <cellStyle name="Separador de milhares 3 2 2 3 2 2" xfId="4950"/>
    <cellStyle name="Separador de milhares 3 2 2 3 2 3" xfId="5841"/>
    <cellStyle name="Separador de milhares 3 2 2 3 2 3 2" xfId="12489"/>
    <cellStyle name="Separador de milhares 3 2 2 3 2 3 3" xfId="11346"/>
    <cellStyle name="Separador de milhares 3 2 2 3 2 4" xfId="11256"/>
    <cellStyle name="Separador de milhares 3 2 2 3 3" xfId="8408"/>
    <cellStyle name="Separador de milhares 3 2 2 3 3 2" xfId="12902"/>
    <cellStyle name="Separador de milhares 3 2 2 3 3 3" xfId="10955"/>
    <cellStyle name="Separador de milhares 3 2 2 3 4" xfId="11301"/>
    <cellStyle name="Separador de milhares 3 2 2 3 4 2" xfId="14976"/>
    <cellStyle name="Separador de milhares 3 2 2 3 4 3" xfId="13546"/>
    <cellStyle name="Separador de milhares 3 2 2 4" xfId="5893"/>
    <cellStyle name="Separador de milhares 3 2 2 4 2" xfId="12309"/>
    <cellStyle name="Separador de milhares 3 2 2 4 2 2" xfId="15379"/>
    <cellStyle name="Separador de milhares 3 2 2 4 2 3" xfId="13752"/>
    <cellStyle name="Separador de milhares 3 2 2 4 3" xfId="11055"/>
    <cellStyle name="Separador de milhares 3 2 2 4 4" xfId="11344"/>
    <cellStyle name="Separador de milhares 3 2 3" xfId="327"/>
    <cellStyle name="Separador de milhares 3 2 3 2" xfId="582"/>
    <cellStyle name="Separador de milhares 3 2 3 2 2" xfId="851"/>
    <cellStyle name="Separador de milhares 3 2 3 2 2 2" xfId="3136"/>
    <cellStyle name="Separador de milhares 3 2 3 2 2 2 2" xfId="4374"/>
    <cellStyle name="Separador de milhares 3 2 3 2 2 2 2 2" xfId="6536"/>
    <cellStyle name="Separador de milhares 3 2 3 2 2 2 3" xfId="5305"/>
    <cellStyle name="Separador de milhares 3 2 3 2 2 3" xfId="3885"/>
    <cellStyle name="Separador de milhares 3 2 3 2 2 3 2" xfId="6026"/>
    <cellStyle name="Separador de milhares 3 2 3 2 2 4" xfId="6721"/>
    <cellStyle name="Separador de milhares 3 2 3 2 2 5" xfId="5039"/>
    <cellStyle name="Separador de milhares 3 2 3 2 3" xfId="5928"/>
    <cellStyle name="Separador de milhares 3 2 3 3" xfId="852"/>
    <cellStyle name="Separador de milhares 3 2 3 3 2" xfId="2136"/>
    <cellStyle name="Separador de milhares 3 2 3 3 2 2" xfId="3265"/>
    <cellStyle name="Separador de milhares 3 2 3 3 2 2 2" xfId="4601"/>
    <cellStyle name="Separador de milhares 3 2 3 3 2 2 3" xfId="5434"/>
    <cellStyle name="Separador de milhares 3 2 3 3 2 2 3 2" xfId="11684"/>
    <cellStyle name="Separador de milhares 3 2 3 3 2 2 3 3" xfId="11347"/>
    <cellStyle name="Separador de milhares 3 2 3 3 2 2 4" xfId="12308"/>
    <cellStyle name="Separador de milhares 3 2 3 3 2 3" xfId="4023"/>
    <cellStyle name="Separador de milhares 3 2 3 3 2 3 2" xfId="6164"/>
    <cellStyle name="Separador de milhares 3 2 3 3 2 4" xfId="13507"/>
    <cellStyle name="Separador de milhares 3 2 3 3 3" xfId="3137"/>
    <cellStyle name="Separador de milhares 3 2 3 3 3 2" xfId="3796"/>
    <cellStyle name="Separador de milhares 3 2 3 3 3 2 2" xfId="6537"/>
    <cellStyle name="Separador de milhares 3 2 3 3 3 3" xfId="5306"/>
    <cellStyle name="Separador de milhares 3 2 3 3 3 3 2" xfId="12472"/>
    <cellStyle name="Separador de milhares 3 2 3 3 3 3 3" xfId="11348"/>
    <cellStyle name="Separador de milhares 3 2 3 3 3 4" xfId="11275"/>
    <cellStyle name="Separador de milhares 3 2 3 3 3 4 2" xfId="14972"/>
    <cellStyle name="Separador de milhares 3 2 3 3 3 4 3" xfId="13605"/>
    <cellStyle name="Separador de milhares 3 2 3 3 4" xfId="3886"/>
    <cellStyle name="Separador de milhares 3 2 3 3 4 2" xfId="6027"/>
    <cellStyle name="Separador de milhares 3 2 3 3 4 2 2" xfId="11889"/>
    <cellStyle name="Separador de milhares 3 2 3 3 4 2 3" xfId="11122"/>
    <cellStyle name="Separador de milhares 3 2 3 3 4 3" xfId="12854"/>
    <cellStyle name="Separador de milhares 3 2 3 3 4 3 2" xfId="15682"/>
    <cellStyle name="Separador de milhares 3 2 3 3 4 3 3" xfId="13656"/>
    <cellStyle name="Separador de milhares 3 2 3 3 5" xfId="6722"/>
    <cellStyle name="Separador de milhares 3 2 3 3 6" xfId="5040"/>
    <cellStyle name="Separador de milhares 3 2 3 4" xfId="5906"/>
    <cellStyle name="Separador de milhares 3 2 3 4 2" xfId="11628"/>
    <cellStyle name="Separador de milhares 3 2 3 4 2 2" xfId="15054"/>
    <cellStyle name="Separador de milhares 3 2 3 4 2 3" xfId="13753"/>
    <cellStyle name="Separador de milhares 3 2 3 4 3" xfId="13334"/>
    <cellStyle name="Separador de milhares 3 2 3 4 4" xfId="11706"/>
    <cellStyle name="Separador de milhares 3 2 4" xfId="583"/>
    <cellStyle name="Separador de milhares 3 2 4 10" xfId="8409"/>
    <cellStyle name="Separador de milhares 3 2 4 10 2" xfId="13270"/>
    <cellStyle name="Separador de milhares 3 2 4 10 3" xfId="11271"/>
    <cellStyle name="Separador de milhares 3 2 4 2" xfId="853"/>
    <cellStyle name="Separador de milhares 3 2 4 2 2" xfId="2138"/>
    <cellStyle name="Separador de milhares 3 2 4 2 2 2" xfId="3267"/>
    <cellStyle name="Separador de milhares 3 2 4 2 2 2 2" xfId="4603"/>
    <cellStyle name="Separador de milhares 3 2 4 2 2 2 3" xfId="5436"/>
    <cellStyle name="Separador de milhares 3 2 4 2 2 2 3 2" xfId="11184"/>
    <cellStyle name="Separador de milhares 3 2 4 2 2 2 3 3" xfId="11909"/>
    <cellStyle name="Separador de milhares 3 2 4 2 2 2 4" xfId="13627"/>
    <cellStyle name="Separador de milhares 3 2 4 2 2 3" xfId="3861"/>
    <cellStyle name="Separador de milhares 3 2 4 2 2 3 2" xfId="6166"/>
    <cellStyle name="Separador de milhares 3 2 4 2 2 3 2 2" xfId="12967"/>
    <cellStyle name="Separador de milhares 3 2 4 2 2 3 2 3" xfId="12451"/>
    <cellStyle name="Separador de milhares 3 2 4 2 2 3 3" xfId="10958"/>
    <cellStyle name="Separador de milhares 3 2 4 2 2 4" xfId="8410"/>
    <cellStyle name="Separador de milhares 3 2 4 2 3" xfId="3138"/>
    <cellStyle name="Separador de milhares 3 2 4 2 3 2" xfId="3991"/>
    <cellStyle name="Separador de milhares 3 2 4 2 3 2 2" xfId="6538"/>
    <cellStyle name="Separador de milhares 3 2 4 2 3 3" xfId="5307"/>
    <cellStyle name="Separador de milhares 3 2 4 2 3 3 2" xfId="12473"/>
    <cellStyle name="Separador de milhares 3 2 4 2 3 3 3" xfId="12310"/>
    <cellStyle name="Separador de milhares 3 2 4 2 3 4" xfId="13606"/>
    <cellStyle name="Separador de milhares 3 2 4 2 3 5" xfId="13403"/>
    <cellStyle name="Separador de milhares 3 2 4 2 4" xfId="3887"/>
    <cellStyle name="Separador de milhares 3 2 4 2 4 2" xfId="6028"/>
    <cellStyle name="Separador de milhares 3 2 4 2 5" xfId="6723"/>
    <cellStyle name="Separador de milhares 3 2 4 2 6" xfId="5041"/>
    <cellStyle name="Separador de milhares 3 2 4 3" xfId="2139"/>
    <cellStyle name="Separador de milhares 3 2 4 3 2" xfId="3268"/>
    <cellStyle name="Separador de milhares 3 2 4 3 2 2" xfId="4604"/>
    <cellStyle name="Separador de milhares 3 2 4 3 2 3" xfId="5437"/>
    <cellStyle name="Separador de milhares 3 2 4 3 3" xfId="3803"/>
    <cellStyle name="Separador de milhares 3 2 4 3 3 2" xfId="6167"/>
    <cellStyle name="Separador de milhares 3 2 4 4" xfId="2140"/>
    <cellStyle name="Separador de milhares 3 2 4 4 2" xfId="3269"/>
    <cellStyle name="Separador de milhares 3 2 4 4 2 2" xfId="4605"/>
    <cellStyle name="Separador de milhares 3 2 4 4 2 3" xfId="5438"/>
    <cellStyle name="Separador de milhares 3 2 4 4 3" xfId="4338"/>
    <cellStyle name="Separador de milhares 3 2 4 4 3 2" xfId="6168"/>
    <cellStyle name="Separador de milhares 3 2 4 5" xfId="2141"/>
    <cellStyle name="Separador de milhares 3 2 4 5 2" xfId="3270"/>
    <cellStyle name="Separador de milhares 3 2 4 5 2 2" xfId="4606"/>
    <cellStyle name="Separador de milhares 3 2 4 5 2 3" xfId="5439"/>
    <cellStyle name="Separador de milhares 3 2 4 5 3" xfId="3875"/>
    <cellStyle name="Separador de milhares 3 2 4 5 3 2" xfId="6169"/>
    <cellStyle name="Separador de milhares 3 2 4 6" xfId="2137"/>
    <cellStyle name="Separador de milhares 3 2 4 6 2" xfId="3266"/>
    <cellStyle name="Separador de milhares 3 2 4 6 2 2" xfId="4602"/>
    <cellStyle name="Separador de milhares 3 2 4 6 2 3" xfId="5435"/>
    <cellStyle name="Separador de milhares 3 2 4 6 3" xfId="3786"/>
    <cellStyle name="Separador de milhares 3 2 4 6 3 2" xfId="6165"/>
    <cellStyle name="Separador de milhares 3 2 4 7" xfId="5929"/>
    <cellStyle name="Separador de milhares 3 2 4 7 2" xfId="11522"/>
    <cellStyle name="Separador de milhares 3 2 4 7 2 2" xfId="15035"/>
    <cellStyle name="Separador de milhares 3 2 4 7 2 3" xfId="13755"/>
    <cellStyle name="Separador de milhares 3 2 4 7 3" xfId="11948"/>
    <cellStyle name="Separador de milhares 3 2 4 7 4" xfId="12002"/>
    <cellStyle name="Separador de milhares 3 2 4 8" xfId="8411"/>
    <cellStyle name="Separador de milhares 3 2 4 8 2" xfId="12312"/>
    <cellStyle name="Separador de milhares 3 2 4 8 3" xfId="11349"/>
    <cellStyle name="Separador de milhares 3 2 4 9" xfId="8412"/>
    <cellStyle name="Separador de milhares 3 2 4 9 2" xfId="12311"/>
    <cellStyle name="Separador de milhares 3 2 4 9 3" xfId="11350"/>
    <cellStyle name="Separador de milhares 3 2 5" xfId="584"/>
    <cellStyle name="Separador de milhares 3 2 5 2" xfId="854"/>
    <cellStyle name="Separador de milhares 3 2 5 2 2" xfId="2143"/>
    <cellStyle name="Separador de milhares 3 2 5 2 2 2" xfId="3272"/>
    <cellStyle name="Separador de milhares 3 2 5 2 2 2 2" xfId="4608"/>
    <cellStyle name="Separador de milhares 3 2 5 2 2 2 3" xfId="5441"/>
    <cellStyle name="Separador de milhares 3 2 5 2 2 3" xfId="3797"/>
    <cellStyle name="Separador de milhares 3 2 5 2 2 3 2" xfId="6171"/>
    <cellStyle name="Separador de milhares 3 2 5 2 2 4" xfId="13508"/>
    <cellStyle name="Separador de milhares 3 2 5 2 2 5" xfId="13404"/>
    <cellStyle name="Separador de milhares 3 2 5 2 3" xfId="3139"/>
    <cellStyle name="Separador de milhares 3 2 5 2 3 2" xfId="3869"/>
    <cellStyle name="Separador de milhares 3 2 5 2 3 2 2" xfId="6539"/>
    <cellStyle name="Separador de milhares 3 2 5 2 3 3" xfId="5308"/>
    <cellStyle name="Separador de milhares 3 2 5 2 3 3 2" xfId="12474"/>
    <cellStyle name="Separador de milhares 3 2 5 2 3 3 3" xfId="11781"/>
    <cellStyle name="Separador de milhares 3 2 5 2 4" xfId="3888"/>
    <cellStyle name="Separador de milhares 3 2 5 2 4 2" xfId="6029"/>
    <cellStyle name="Separador de milhares 3 2 5 2 5" xfId="6724"/>
    <cellStyle name="Separador de milhares 3 2 5 2 6" xfId="5042"/>
    <cellStyle name="Separador de milhares 3 2 5 3" xfId="2144"/>
    <cellStyle name="Separador de milhares 3 2 5 3 2" xfId="3273"/>
    <cellStyle name="Separador de milhares 3 2 5 3 2 2" xfId="4609"/>
    <cellStyle name="Separador de milhares 3 2 5 3 2 3" xfId="5442"/>
    <cellStyle name="Separador de milhares 3 2 5 3 3" xfId="3702"/>
    <cellStyle name="Separador de milhares 3 2 5 3 3 2" xfId="6172"/>
    <cellStyle name="Separador de milhares 3 2 5 4" xfId="2145"/>
    <cellStyle name="Separador de milhares 3 2 5 4 2" xfId="3274"/>
    <cellStyle name="Separador de milhares 3 2 5 4 2 2" xfId="4610"/>
    <cellStyle name="Separador de milhares 3 2 5 4 2 3" xfId="5443"/>
    <cellStyle name="Separador de milhares 3 2 5 4 3" xfId="4249"/>
    <cellStyle name="Separador de milhares 3 2 5 4 3 2" xfId="6173"/>
    <cellStyle name="Separador de milhares 3 2 5 5" xfId="2142"/>
    <cellStyle name="Separador de milhares 3 2 5 5 2" xfId="3271"/>
    <cellStyle name="Separador de milhares 3 2 5 5 2 2" xfId="4607"/>
    <cellStyle name="Separador de milhares 3 2 5 5 2 3" xfId="5440"/>
    <cellStyle name="Separador de milhares 3 2 5 5 3" xfId="4028"/>
    <cellStyle name="Separador de milhares 3 2 5 5 3 2" xfId="6170"/>
    <cellStyle name="Separador de milhares 3 2 5 6" xfId="5930"/>
    <cellStyle name="Separador de milhares 3 2 6" xfId="855"/>
    <cellStyle name="Separador de milhares 3 2 6 2" xfId="1078"/>
    <cellStyle name="Separador de milhares 3 2 6 2 2" xfId="3210"/>
    <cellStyle name="Separador de milhares 3 2 6 2 2 2" xfId="4552"/>
    <cellStyle name="Separador de milhares 3 2 6 2 2 3" xfId="5379"/>
    <cellStyle name="Separador de milhares 3 2 6 2 3" xfId="3742"/>
    <cellStyle name="Separador de milhares 3 2 6 2 3 2" xfId="6103"/>
    <cellStyle name="Separador de milhares 3 2 6 3" xfId="2146"/>
    <cellStyle name="Separador de milhares 3 2 6 3 2" xfId="3275"/>
    <cellStyle name="Separador de milhares 3 2 6 3 2 2" xfId="4611"/>
    <cellStyle name="Separador de milhares 3 2 6 3 2 3" xfId="5444"/>
    <cellStyle name="Separador de milhares 3 2 6 3 2 3 2" xfId="12482"/>
    <cellStyle name="Separador de milhares 3 2 6 3 2 3 3" xfId="11159"/>
    <cellStyle name="Separador de milhares 3 2 6 3 2 4" xfId="11255"/>
    <cellStyle name="Separador de milhares 3 2 6 3 3" xfId="4232"/>
    <cellStyle name="Separador de milhares 3 2 6 3 3 2" xfId="6174"/>
    <cellStyle name="Separador de milhares 3 2 6 3 4" xfId="13509"/>
    <cellStyle name="Separador de milhares 3 2 6 4" xfId="3140"/>
    <cellStyle name="Separador de milhares 3 2 6 4 2" xfId="4119"/>
    <cellStyle name="Separador de milhares 3 2 6 4 2 2" xfId="6540"/>
    <cellStyle name="Separador de milhares 3 2 6 4 3" xfId="5309"/>
    <cellStyle name="Separador de milhares 3 2 6 4 3 2" xfId="12475"/>
    <cellStyle name="Separador de milhares 3 2 6 4 3 3" xfId="11490"/>
    <cellStyle name="Separador de milhares 3 2 6 5" xfId="3889"/>
    <cellStyle name="Separador de milhares 3 2 6 5 2" xfId="6030"/>
    <cellStyle name="Separador de milhares 3 2 6 6" xfId="6725"/>
    <cellStyle name="Separador de milhares 3 2 6 7" xfId="5043"/>
    <cellStyle name="Separador de milhares 3 2 7" xfId="1079"/>
    <cellStyle name="Separador de milhares 3 2 7 2" xfId="2148"/>
    <cellStyle name="Separador de milhares 3 2 7 2 2" xfId="3277"/>
    <cellStyle name="Separador de milhares 3 2 7 2 2 2" xfId="4613"/>
    <cellStyle name="Separador de milhares 3 2 7 2 2 3" xfId="5446"/>
    <cellStyle name="Separador de milhares 3 2 7 2 3" xfId="3748"/>
    <cellStyle name="Separador de milhares 3 2 7 2 3 2" xfId="6176"/>
    <cellStyle name="Separador de milhares 3 2 7 3" xfId="2147"/>
    <cellStyle name="Separador de milhares 3 2 7 3 2" xfId="3276"/>
    <cellStyle name="Separador de milhares 3 2 7 3 2 2" xfId="4612"/>
    <cellStyle name="Separador de milhares 3 2 7 3 2 3" xfId="5445"/>
    <cellStyle name="Separador de milhares 3 2 7 3 3" xfId="4477"/>
    <cellStyle name="Separador de milhares 3 2 7 3 3 2" xfId="6175"/>
    <cellStyle name="Separador de milhares 3 2 7 4" xfId="3211"/>
    <cellStyle name="Separador de milhares 3 2 7 4 2" xfId="4553"/>
    <cellStyle name="Separador de milhares 3 2 7 4 3" xfId="5380"/>
    <cellStyle name="Separador de milhares 3 2 7 4 3 2" xfId="11180"/>
    <cellStyle name="Separador de milhares 3 2 7 4 3 3" xfId="12855"/>
    <cellStyle name="Separador de milhares 3 2 7 5" xfId="4141"/>
    <cellStyle name="Separador de milhares 3 2 7 5 2" xfId="6104"/>
    <cellStyle name="Separador de milhares 3 2 8" xfId="2149"/>
    <cellStyle name="Separador de milhares 3 2 8 2" xfId="2150"/>
    <cellStyle name="Separador de milhares 3 2 8 2 2" xfId="3279"/>
    <cellStyle name="Separador de milhares 3 2 8 2 2 2" xfId="4615"/>
    <cellStyle name="Separador de milhares 3 2 8 2 2 3" xfId="5448"/>
    <cellStyle name="Separador de milhares 3 2 8 2 3" xfId="4006"/>
    <cellStyle name="Separador de milhares 3 2 8 2 3 2" xfId="6178"/>
    <cellStyle name="Separador de milhares 3 2 8 3" xfId="3278"/>
    <cellStyle name="Separador de milhares 3 2 8 3 2" xfId="4614"/>
    <cellStyle name="Separador de milhares 3 2 8 3 3" xfId="5447"/>
    <cellStyle name="Separador de milhares 3 2 8 4" xfId="4124"/>
    <cellStyle name="Separador de milhares 3 2 8 4 2" xfId="6177"/>
    <cellStyle name="Separador de milhares 3 2 9" xfId="2151"/>
    <cellStyle name="Separador de milhares 3 2 9 2" xfId="2152"/>
    <cellStyle name="Separador de milhares 3 2 9 2 2" xfId="3281"/>
    <cellStyle name="Separador de milhares 3 2 9 2 2 2" xfId="4617"/>
    <cellStyle name="Separador de milhares 3 2 9 2 2 3" xfId="5450"/>
    <cellStyle name="Separador de milhares 3 2 9 2 3" xfId="3824"/>
    <cellStyle name="Separador de milhares 3 2 9 2 3 2" xfId="6180"/>
    <cellStyle name="Separador de milhares 3 2 9 3" xfId="3280"/>
    <cellStyle name="Separador de milhares 3 2 9 3 2" xfId="4616"/>
    <cellStyle name="Separador de milhares 3 2 9 3 3" xfId="5449"/>
    <cellStyle name="Separador de milhares 3 2 9 4" xfId="3788"/>
    <cellStyle name="Separador de milhares 3 2 9 4 2" xfId="6179"/>
    <cellStyle name="Separador de milhares 3 3" xfId="113"/>
    <cellStyle name="Separador de milhares 3 3 2" xfId="328"/>
    <cellStyle name="Separador de milhares 3 3 2 2" xfId="585"/>
    <cellStyle name="Separador de milhares 3 3 2 2 2" xfId="856"/>
    <cellStyle name="Separador de milhares 3 3 2 2 2 2" xfId="3141"/>
    <cellStyle name="Separador de milhares 3 3 2 2 2 2 2" xfId="4087"/>
    <cellStyle name="Separador de milhares 3 3 2 2 2 2 2 2" xfId="6541"/>
    <cellStyle name="Separador de milhares 3 3 2 2 2 2 3" xfId="5310"/>
    <cellStyle name="Separador de milhares 3 3 2 2 2 3" xfId="3890"/>
    <cellStyle name="Separador de milhares 3 3 2 2 2 3 2" xfId="6031"/>
    <cellStyle name="Separador de milhares 3 3 2 2 2 4" xfId="6726"/>
    <cellStyle name="Separador de milhares 3 3 2 2 2 5" xfId="5044"/>
    <cellStyle name="Separador de milhares 3 3 2 2 3" xfId="5931"/>
    <cellStyle name="Separador de milhares 3 3 2 3" xfId="857"/>
    <cellStyle name="Separador de milhares 3 3 2 3 2" xfId="1080"/>
    <cellStyle name="Separador de milhares 3 3 2 3 2 2" xfId="2153"/>
    <cellStyle name="Separador de milhares 3 3 2 3 2 2 2" xfId="3282"/>
    <cellStyle name="Separador de milhares 3 3 2 3 2 2 2 2" xfId="4618"/>
    <cellStyle name="Separador de milhares 3 3 2 3 2 2 2 3" xfId="5451"/>
    <cellStyle name="Separador de milhares 3 3 2 3 2 2 3" xfId="4389"/>
    <cellStyle name="Separador de milhares 3 3 2 3 2 2 3 2" xfId="6181"/>
    <cellStyle name="Separador de milhares 3 3 2 3 2 3" xfId="3212"/>
    <cellStyle name="Separador de milhares 3 3 2 3 2 3 2" xfId="4554"/>
    <cellStyle name="Separador de milhares 3 3 2 3 2 3 3" xfId="5381"/>
    <cellStyle name="Separador de milhares 3 3 2 3 2 3 3 2" xfId="11181"/>
    <cellStyle name="Separador de milhares 3 3 2 3 2 3 3 3" xfId="13313"/>
    <cellStyle name="Separador de milhares 3 3 2 3 2 4" xfId="4077"/>
    <cellStyle name="Separador de milhares 3 3 2 3 2 4 2" xfId="6105"/>
    <cellStyle name="Separador de milhares 3 3 2 3 3" xfId="3142"/>
    <cellStyle name="Separador de milhares 3 3 2 3 3 2" xfId="3759"/>
    <cellStyle name="Separador de milhares 3 3 2 3 3 2 2" xfId="6542"/>
    <cellStyle name="Separador de milhares 3 3 2 3 3 3" xfId="5311"/>
    <cellStyle name="Separador de milhares 3 3 2 3 3 3 2" xfId="11144"/>
    <cellStyle name="Separador de milhares 3 3 2 3 3 3 3" xfId="13247"/>
    <cellStyle name="Separador de milhares 3 3 2 3 3 4" xfId="13607"/>
    <cellStyle name="Separador de milhares 3 3 2 3 4" xfId="3891"/>
    <cellStyle name="Separador de milhares 3 3 2 3 4 2" xfId="6032"/>
    <cellStyle name="Separador de milhares 3 3 2 3 4 2 2" xfId="11988"/>
    <cellStyle name="Separador de milhares 3 3 2 3 4 2 3" xfId="13252"/>
    <cellStyle name="Separador de milhares 3 3 2 3 4 3" xfId="13657"/>
    <cellStyle name="Separador de milhares 3 3 2 3 4 4" xfId="13405"/>
    <cellStyle name="Separador de milhares 3 3 2 3 5" xfId="6727"/>
    <cellStyle name="Separador de milhares 3 3 2 3 6" xfId="5045"/>
    <cellStyle name="Separador de milhares 3 3 2 4" xfId="5907"/>
    <cellStyle name="Separador de milhares 3 3 2 4 2" xfId="8413"/>
    <cellStyle name="Separador de milhares 3 3 2 4 2 2" xfId="11141"/>
    <cellStyle name="Separador de milhares 3 3 2 4 2 3" xfId="12963"/>
    <cellStyle name="Separador de milhares 3 3 2 4 3" xfId="12313"/>
    <cellStyle name="Separador de milhares 3 3 2 4 3 2" xfId="15380"/>
    <cellStyle name="Separador de milhares 3 3 2 4 3 3" xfId="13754"/>
    <cellStyle name="Separador de milhares 3 3 2 4 4" xfId="12026"/>
    <cellStyle name="Separador de milhares 3 3 2 4 5" xfId="13088"/>
    <cellStyle name="Separador de milhares 3 3 2 5" xfId="8414"/>
    <cellStyle name="Separador de milhares 3 3 2 5 2" xfId="8415"/>
    <cellStyle name="Separador de milhares 3 3 2 5 2 2" xfId="11118"/>
    <cellStyle name="Separador de milhares 3 3 2 5 2 3" xfId="11879"/>
    <cellStyle name="Separador de milhares 3 3 2 5 3" xfId="12399"/>
    <cellStyle name="Separador de milhares 3 3 2 5 4" xfId="13238"/>
    <cellStyle name="Separador de milhares 3 3 2 6" xfId="8416"/>
    <cellStyle name="Separador de milhares 3 3 2 6 2" xfId="8417"/>
    <cellStyle name="Separador de milhares 3 3 2 6 2 2" xfId="11512"/>
    <cellStyle name="Separador de milhares 3 3 2 6 2 3" xfId="13282"/>
    <cellStyle name="Separador de milhares 3 3 2 6 3" xfId="10959"/>
    <cellStyle name="Separador de milhares 3 3 2 6 4" xfId="13304"/>
    <cellStyle name="Separador de milhares 3 3 2 7" xfId="8418"/>
    <cellStyle name="Separador de milhares 3 3 2 7 2" xfId="8419"/>
    <cellStyle name="Separador de milhares 3 3 2 7 2 2" xfId="11665"/>
    <cellStyle name="Separador de milhares 3 3 2 7 2 3" xfId="13206"/>
    <cellStyle name="Separador de milhares 3 3 2 7 3" xfId="11157"/>
    <cellStyle name="Separador de milhares 3 3 2 7 4" xfId="13242"/>
    <cellStyle name="Separador de milhares 3 3 2 8" xfId="8420"/>
    <cellStyle name="Separador de milhares 3 3 2 8 2" xfId="8421"/>
    <cellStyle name="Separador de milhares 3 3 2 8 2 2" xfId="13229"/>
    <cellStyle name="Separador de milhares 3 3 2 8 2 3" xfId="10965"/>
    <cellStyle name="Separador de milhares 3 3 2 8 3" xfId="13292"/>
    <cellStyle name="Separador de milhares 3 3 2 8 4" xfId="13209"/>
    <cellStyle name="Separador de milhares 3 3 2 9" xfId="8422"/>
    <cellStyle name="Separador de milhares 3 3 2 9 2" xfId="8423"/>
    <cellStyle name="Separador de milhares 3 3 2 9 2 2" xfId="12866"/>
    <cellStyle name="Separador de milhares 3 3 2 9 2 3" xfId="13208"/>
    <cellStyle name="Separador de milhares 3 3 2 9 3" xfId="13090"/>
    <cellStyle name="Separador de milhares 3 3 2 9 4" xfId="13207"/>
    <cellStyle name="Separador de milhares 3 3 3" xfId="858"/>
    <cellStyle name="Separador de milhares 3 3 3 2" xfId="2155"/>
    <cellStyle name="Separador de milhares 3 3 3 2 2" xfId="3284"/>
    <cellStyle name="Separador de milhares 3 3 3 2 2 2" xfId="4620"/>
    <cellStyle name="Separador de milhares 3 3 3 2 2 3" xfId="5453"/>
    <cellStyle name="Separador de milhares 3 3 3 2 3" xfId="4100"/>
    <cellStyle name="Separador de milhares 3 3 3 2 3 2" xfId="6183"/>
    <cellStyle name="Separador de milhares 3 3 3 3" xfId="2154"/>
    <cellStyle name="Separador de milhares 3 3 3 3 2" xfId="3283"/>
    <cellStyle name="Separador de milhares 3 3 3 3 2 2" xfId="4619"/>
    <cellStyle name="Separador de milhares 3 3 3 3 2 3" xfId="5452"/>
    <cellStyle name="Separador de milhares 3 3 3 3 3" xfId="4358"/>
    <cellStyle name="Separador de milhares 3 3 3 3 3 2" xfId="6182"/>
    <cellStyle name="Separador de milhares 3 3 3 4" xfId="3143"/>
    <cellStyle name="Separador de milhares 3 3 3 4 2" xfId="3973"/>
    <cellStyle name="Separador de milhares 3 3 3 4 2 2" xfId="6543"/>
    <cellStyle name="Separador de milhares 3 3 3 4 3" xfId="5312"/>
    <cellStyle name="Separador de milhares 3 3 3 5" xfId="3892"/>
    <cellStyle name="Separador de milhares 3 3 3 5 2" xfId="6033"/>
    <cellStyle name="Separador de milhares 3 3 3 6" xfId="6728"/>
    <cellStyle name="Separador de milhares 3 3 3 7" xfId="5046"/>
    <cellStyle name="Separador de milhares 3 3 4" xfId="2982"/>
    <cellStyle name="Separador de milhares 3 3 4 2" xfId="3713"/>
    <cellStyle name="Separador de milhares 3 3 4 2 2" xfId="5894"/>
    <cellStyle name="Separador de milhares 3 3 4 2 2 2" xfId="11982"/>
    <cellStyle name="Separador de milhares 3 3 4 2 2 3" xfId="11132"/>
    <cellStyle name="Separador de milhares 3 3 4 2 3" xfId="13674"/>
    <cellStyle name="Separador de milhares 3 3 5" xfId="8424"/>
    <cellStyle name="Separador de milhares 3 3 5 2" xfId="11458"/>
    <cellStyle name="Separador de milhares 3 3 5 3" xfId="11069"/>
    <cellStyle name="Separador de milhares 3 3 6" xfId="8425"/>
    <cellStyle name="Separador de milhares 3 3 6 2" xfId="14039"/>
    <cellStyle name="Separador de milhares 3 3 6 3" xfId="13381"/>
    <cellStyle name="Separador de milhares 3 4" xfId="114"/>
    <cellStyle name="Separador de milhares 3 4 2" xfId="859"/>
    <cellStyle name="Separador de milhares 3 4 2 2" xfId="3144"/>
    <cellStyle name="Separador de milhares 3 4 2 2 2" xfId="3785"/>
    <cellStyle name="Separador de milhares 3 4 2 2 2 2" xfId="6544"/>
    <cellStyle name="Separador de milhares 3 4 2 2 3" xfId="5313"/>
    <cellStyle name="Separador de milhares 3 4 2 3" xfId="3893"/>
    <cellStyle name="Separador de milhares 3 4 2 3 2" xfId="6034"/>
    <cellStyle name="Separador de milhares 3 4 2 4" xfId="6729"/>
    <cellStyle name="Separador de milhares 3 4 2 5" xfId="5047"/>
    <cellStyle name="Separador de milhares 3 4 3" xfId="5895"/>
    <cellStyle name="Separador de milhares 3 5" xfId="110"/>
    <cellStyle name="Separador de milhares 3 5 2" xfId="860"/>
    <cellStyle name="Separador de milhares 3 5 2 2" xfId="3145"/>
    <cellStyle name="Separador de milhares 3 5 2 2 2" xfId="3756"/>
    <cellStyle name="Separador de milhares 3 5 2 2 2 2" xfId="6545"/>
    <cellStyle name="Separador de milhares 3 5 2 2 3" xfId="5314"/>
    <cellStyle name="Separador de milhares 3 5 2 2 3 2" xfId="12918"/>
    <cellStyle name="Separador de milhares 3 5 2 2 3 3" xfId="12960"/>
    <cellStyle name="Separador de milhares 3 5 2 2 4" xfId="13608"/>
    <cellStyle name="Separador de milhares 3 5 2 3" xfId="3894"/>
    <cellStyle name="Separador de milhares 3 5 2 3 2" xfId="6035"/>
    <cellStyle name="Separador de milhares 3 5 2 4" xfId="6730"/>
    <cellStyle name="Separador de milhares 3 5 2 5" xfId="5048"/>
    <cellStyle name="Separador de milhares 3 5 3" xfId="2983"/>
    <cellStyle name="Separador de milhares 3 5 3 2" xfId="8426"/>
    <cellStyle name="Separador de milhares 3 5 3 2 2" xfId="12413"/>
    <cellStyle name="Separador de milhares 3 5 3 2 3" xfId="11072"/>
    <cellStyle name="Separador de milhares 3 5 3 3" xfId="8427"/>
    <cellStyle name="Separador de milhares 3 5 3 4" xfId="13547"/>
    <cellStyle name="Separador de milhares 3 5 4" xfId="5891"/>
    <cellStyle name="Separador de milhares 3 5 4 2" xfId="11406"/>
    <cellStyle name="Separador de milhares 3 5 4 3" xfId="13303"/>
    <cellStyle name="Separador de milhares 3 6" xfId="586"/>
    <cellStyle name="Separador de milhares 3 6 2" xfId="587"/>
    <cellStyle name="Separador de milhares 3 6 2 2" xfId="861"/>
    <cellStyle name="Separador de milhares 3 6 2 2 2" xfId="3146"/>
    <cellStyle name="Separador de milhares 3 6 2 2 2 2" xfId="4339"/>
    <cellStyle name="Separador de milhares 3 6 2 2 2 2 2" xfId="6546"/>
    <cellStyle name="Separador de milhares 3 6 2 2 2 3" xfId="5315"/>
    <cellStyle name="Separador de milhares 3 6 2 2 3" xfId="3895"/>
    <cellStyle name="Separador de milhares 3 6 2 2 3 2" xfId="6036"/>
    <cellStyle name="Separador de milhares 3 6 2 2 4" xfId="6731"/>
    <cellStyle name="Separador de milhares 3 6 2 2 5" xfId="5049"/>
    <cellStyle name="Separador de milhares 3 6 2 3" xfId="5933"/>
    <cellStyle name="Separador de milhares 3 6 3" xfId="862"/>
    <cellStyle name="Separador de milhares 3 6 3 2" xfId="3147"/>
    <cellStyle name="Separador de milhares 3 6 3 2 2" xfId="3825"/>
    <cellStyle name="Separador de milhares 3 6 3 2 2 2" xfId="6547"/>
    <cellStyle name="Separador de milhares 3 6 3 2 3" xfId="5316"/>
    <cellStyle name="Separador de milhares 3 6 3 3" xfId="3896"/>
    <cellStyle name="Separador de milhares 3 6 3 3 2" xfId="6037"/>
    <cellStyle name="Separador de milhares 3 6 3 4" xfId="6732"/>
    <cellStyle name="Separador de milhares 3 6 3 5" xfId="5050"/>
    <cellStyle name="Separador de milhares 3 6 4" xfId="5932"/>
    <cellStyle name="Separador de milhares 3 7" xfId="588"/>
    <cellStyle name="Separador de milhares 3 7 2" xfId="863"/>
    <cellStyle name="Separador de milhares 3 7 2 2" xfId="2156"/>
    <cellStyle name="Separador de milhares 3 7 2 2 2" xfId="3285"/>
    <cellStyle name="Separador de milhares 3 7 2 2 2 2" xfId="4621"/>
    <cellStyle name="Separador de milhares 3 7 2 2 2 3" xfId="5454"/>
    <cellStyle name="Separador de milhares 3 7 2 2 3" xfId="4413"/>
    <cellStyle name="Separador de milhares 3 7 2 2 3 2" xfId="6184"/>
    <cellStyle name="Separador de milhares 3 7 2 3" xfId="3148"/>
    <cellStyle name="Separador de milhares 3 7 2 3 2" xfId="4113"/>
    <cellStyle name="Separador de milhares 3 7 2 3 2 2" xfId="6548"/>
    <cellStyle name="Separador de milhares 3 7 2 3 3" xfId="5317"/>
    <cellStyle name="Separador de milhares 3 7 2 4" xfId="3897"/>
    <cellStyle name="Separador de milhares 3 7 2 4 2" xfId="6038"/>
    <cellStyle name="Separador de milhares 3 7 2 5" xfId="6733"/>
    <cellStyle name="Separador de milhares 3 7 2 6" xfId="5051"/>
    <cellStyle name="Separador de milhares 3 7 3" xfId="5934"/>
    <cellStyle name="Separador de milhares 3 8" xfId="864"/>
    <cellStyle name="Separador de milhares 3 8 2" xfId="1081"/>
    <cellStyle name="Separador de milhares 3 8 2 2" xfId="2158"/>
    <cellStyle name="Separador de milhares 3 8 2 2 2" xfId="3287"/>
    <cellStyle name="Separador de milhares 3 8 2 2 2 2" xfId="4623"/>
    <cellStyle name="Separador de milhares 3 8 2 2 2 3" xfId="5456"/>
    <cellStyle name="Separador de milhares 3 8 2 2 3" xfId="4197"/>
    <cellStyle name="Separador de milhares 3 8 2 2 3 2" xfId="6186"/>
    <cellStyle name="Separador de milhares 3 8 2 3" xfId="3213"/>
    <cellStyle name="Separador de milhares 3 8 2 3 2" xfId="4555"/>
    <cellStyle name="Separador de milhares 3 8 2 3 3" xfId="5382"/>
    <cellStyle name="Separador de milhares 3 8 2 3 3 2" xfId="12480"/>
    <cellStyle name="Separador de milhares 3 8 2 3 3 3" xfId="11121"/>
    <cellStyle name="Separador de milhares 3 8 2 4" xfId="4129"/>
    <cellStyle name="Separador de milhares 3 8 2 4 2" xfId="6106"/>
    <cellStyle name="Separador de milhares 3 8 3" xfId="2157"/>
    <cellStyle name="Separador de milhares 3 8 3 2" xfId="3286"/>
    <cellStyle name="Separador de milhares 3 8 3 2 2" xfId="4622"/>
    <cellStyle name="Separador de milhares 3 8 3 2 3" xfId="5455"/>
    <cellStyle name="Separador de milhares 3 8 3 3" xfId="4456"/>
    <cellStyle name="Separador de milhares 3 8 3 3 2" xfId="6185"/>
    <cellStyle name="Separador de milhares 3 8 4" xfId="3149"/>
    <cellStyle name="Separador de milhares 3 8 4 2" xfId="4192"/>
    <cellStyle name="Separador de milhares 3 8 4 2 2" xfId="6549"/>
    <cellStyle name="Separador de milhares 3 8 4 3" xfId="5318"/>
    <cellStyle name="Separador de milhares 3 8 4 3 2" xfId="11168"/>
    <cellStyle name="Separador de milhares 3 8 4 3 3" xfId="13342"/>
    <cellStyle name="Separador de milhares 3 8 4 4" xfId="12314"/>
    <cellStyle name="Separador de milhares 3 8 5" xfId="3898"/>
    <cellStyle name="Separador de milhares 3 8 5 2" xfId="6039"/>
    <cellStyle name="Separador de milhares 3 8 6" xfId="6734"/>
    <cellStyle name="Separador de milhares 3 8 7" xfId="5052"/>
    <cellStyle name="Separador de milhares 3 9" xfId="2159"/>
    <cellStyle name="Separador de milhares 3 9 2" xfId="2160"/>
    <cellStyle name="Separador de milhares 3 9 2 2" xfId="3289"/>
    <cellStyle name="Separador de milhares 3 9 2 2 2" xfId="4625"/>
    <cellStyle name="Separador de milhares 3 9 2 2 3" xfId="5458"/>
    <cellStyle name="Separador de milhares 3 9 2 3" xfId="3752"/>
    <cellStyle name="Separador de milhares 3 9 2 3 2" xfId="6188"/>
    <cellStyle name="Separador de milhares 3 9 3" xfId="3288"/>
    <cellStyle name="Separador de milhares 3 9 3 2" xfId="4624"/>
    <cellStyle name="Separador de milhares 3 9 3 3" xfId="5457"/>
    <cellStyle name="Separador de milhares 3 9 4" xfId="3857"/>
    <cellStyle name="Separador de milhares 3 9 4 2" xfId="6187"/>
    <cellStyle name="Separador de milhares 4" xfId="329"/>
    <cellStyle name="Separador de milhares 4 2" xfId="991"/>
    <cellStyle name="Separador de milhares 4 2 2" xfId="2985"/>
    <cellStyle name="Separador de milhares 4 2 2 2" xfId="3674"/>
    <cellStyle name="Separador de milhares 4 2 2 2 2" xfId="4952"/>
    <cellStyle name="Separador de milhares 4 2 2 2 3" xfId="5843"/>
    <cellStyle name="Separador de milhares 4 2 2 2 3 2" xfId="11735"/>
    <cellStyle name="Separador de milhares 4 2 2 2 3 3" xfId="13241"/>
    <cellStyle name="Separador de milhares 4 2 2 2 4" xfId="13637"/>
    <cellStyle name="Separador de milhares 4 2 2 3" xfId="8428"/>
    <cellStyle name="Separador de milhares 4 2 2 3 2" xfId="11535"/>
    <cellStyle name="Separador de milhares 4 2 2 4" xfId="8429"/>
    <cellStyle name="Separador de milhares 4 2 3" xfId="2984"/>
    <cellStyle name="Separador de milhares 4 2 3 2" xfId="3673"/>
    <cellStyle name="Separador de milhares 4 2 3 2 2" xfId="4951"/>
    <cellStyle name="Separador de milhares 4 2 3 2 3" xfId="5842"/>
    <cellStyle name="Separador de milhares 4 2 3 3" xfId="4417"/>
    <cellStyle name="Separador de milhares 4 2 3 3 2" xfId="6866"/>
    <cellStyle name="Separador de milhares 4 2 3 4" xfId="5184"/>
    <cellStyle name="Separador de milhares 4 2 4" xfId="6100"/>
    <cellStyle name="Separador de milhares 4 2 5" xfId="8430"/>
    <cellStyle name="Separador de milhares 4 3" xfId="992"/>
    <cellStyle name="Separador de milhares 4 3 2" xfId="2986"/>
    <cellStyle name="Separador de milhares 4 3 2 2" xfId="3675"/>
    <cellStyle name="Separador de milhares 4 3 2 2 2" xfId="4953"/>
    <cellStyle name="Separador de milhares 4 3 2 2 3" xfId="5844"/>
    <cellStyle name="Separador de milhares 4 3 2 2 3 2" xfId="11850"/>
    <cellStyle name="Separador de milhares 4 3 2 2 3 3" xfId="11754"/>
    <cellStyle name="Separador de milhares 4 3 2 3" xfId="8431"/>
    <cellStyle name="Separador de milhares 4 3 3" xfId="3209"/>
    <cellStyle name="Separador de milhares 4 3 3 2" xfId="4551"/>
    <cellStyle name="Separador de milhares 4 3 3 3" xfId="5378"/>
    <cellStyle name="Separador de milhares 4 3 3 3 2" xfId="11179"/>
    <cellStyle name="Separador de milhares 4 3 3 3 3" xfId="11163"/>
    <cellStyle name="Separador de milhares 4 3 3 4" xfId="13619"/>
    <cellStyle name="Separador de milhares 4 3 3 5" xfId="13406"/>
    <cellStyle name="Separador de milhares 4 3 4" xfId="4449"/>
    <cellStyle name="Separador de milhares 4 3 4 2" xfId="6101"/>
    <cellStyle name="Separador de milhares 4 4" xfId="8432"/>
    <cellStyle name="Separador de milhares 4 4 2" xfId="12316"/>
    <cellStyle name="Separador de milhares 4 4 3" xfId="13205"/>
    <cellStyle name="Separador de milhares 4 5" xfId="8433"/>
    <cellStyle name="Separador de milhares 4 5 2" xfId="12315"/>
    <cellStyle name="Separador de milhares 4 5 3" xfId="13097"/>
    <cellStyle name="Separador de milhares 5" xfId="2987"/>
    <cellStyle name="Separador de milhares 5 2" xfId="2988"/>
    <cellStyle name="Separador de milhares 5 2 2" xfId="8434"/>
    <cellStyle name="Separador de milhares 5 3" xfId="3676"/>
    <cellStyle name="Separador de milhares 5 3 2" xfId="4954"/>
    <cellStyle name="Separador de milhares 5 3 3" xfId="5845"/>
    <cellStyle name="Separador de milhares 5 3 3 2" xfId="11604"/>
    <cellStyle name="Separador de milhares 5 3 3 3" xfId="12004"/>
    <cellStyle name="Separador de milhares 5 4" xfId="8435"/>
    <cellStyle name="Separador de milhares 6" xfId="2989"/>
    <cellStyle name="Separador de milhares 7" xfId="2990"/>
    <cellStyle name="Separador de milhares 7 10" xfId="8436"/>
    <cellStyle name="Separador de milhares 7 2" xfId="2991"/>
    <cellStyle name="Separador de milhares 7 2 2" xfId="3678"/>
    <cellStyle name="Separador de milhares 7 2 2 2" xfId="4956"/>
    <cellStyle name="Separador de milhares 7 2 2 3" xfId="5847"/>
    <cellStyle name="Separador de milhares 7 2 2 3 2" xfId="11990"/>
    <cellStyle name="Separador de milhares 7 2 2 3 3" xfId="13204"/>
    <cellStyle name="Separador de milhares 7 2 2 4" xfId="13639"/>
    <cellStyle name="Separador de milhares 7 2 3" xfId="8437"/>
    <cellStyle name="Separador de milhares 7 2 3 2" xfId="13311"/>
    <cellStyle name="Separador de milhares 7 2 4" xfId="8438"/>
    <cellStyle name="Separador de milhares 7 3" xfId="2992"/>
    <cellStyle name="Separador de milhares 7 3 2" xfId="3679"/>
    <cellStyle name="Separador de milhares 7 3 2 2" xfId="4957"/>
    <cellStyle name="Separador de milhares 7 3 2 3" xfId="5848"/>
    <cellStyle name="Separador de milhares 7 3 2 3 2" xfId="11861"/>
    <cellStyle name="Separador de milhares 7 3 2 3 3" xfId="12355"/>
    <cellStyle name="Separador de milhares 7 3 2 4" xfId="13640"/>
    <cellStyle name="Separador de milhares 7 3 3" xfId="8439"/>
    <cellStyle name="Separador de milhares 7 3 3 2" xfId="11709"/>
    <cellStyle name="Separador de milhares 7 3 4" xfId="8440"/>
    <cellStyle name="Separador de milhares 7 4" xfId="2993"/>
    <cellStyle name="Separador de milhares 7 4 2" xfId="3680"/>
    <cellStyle name="Separador de milhares 7 4 2 2" xfId="4958"/>
    <cellStyle name="Separador de milhares 7 4 2 3" xfId="5849"/>
    <cellStyle name="Separador de milhares 7 4 2 3 2" xfId="11680"/>
    <cellStyle name="Separador de milhares 7 4 2 3 3" xfId="11158"/>
    <cellStyle name="Separador de milhares 7 4 2 4" xfId="13641"/>
    <cellStyle name="Separador de milhares 7 4 3" xfId="8441"/>
    <cellStyle name="Separador de milhares 7 4 3 2" xfId="13250"/>
    <cellStyle name="Separador de milhares 7 4 4" xfId="8442"/>
    <cellStyle name="Separador de milhares 7 5" xfId="2994"/>
    <cellStyle name="Separador de milhares 7 5 2" xfId="3681"/>
    <cellStyle name="Separador de milhares 7 5 2 2" xfId="4959"/>
    <cellStyle name="Separador de milhares 7 5 2 3" xfId="5850"/>
    <cellStyle name="Separador de milhares 7 5 2 3 2" xfId="11935"/>
    <cellStyle name="Separador de milhares 7 5 2 3 3" xfId="10933"/>
    <cellStyle name="Separador de milhares 7 5 2 4" xfId="13642"/>
    <cellStyle name="Separador de milhares 7 5 3" xfId="8443"/>
    <cellStyle name="Separador de milhares 7 5 3 2" xfId="11954"/>
    <cellStyle name="Separador de milhares 7 5 4" xfId="8444"/>
    <cellStyle name="Separador de milhares 7 6" xfId="2995"/>
    <cellStyle name="Separador de milhares 7 6 2" xfId="3682"/>
    <cellStyle name="Separador de milhares 7 6 2 2" xfId="4960"/>
    <cellStyle name="Separador de milhares 7 6 2 3" xfId="5851"/>
    <cellStyle name="Separador de milhares 7 6 2 3 2" xfId="11747"/>
    <cellStyle name="Separador de milhares 7 6 2 3 3" xfId="13203"/>
    <cellStyle name="Separador de milhares 7 6 2 4" xfId="13643"/>
    <cellStyle name="Separador de milhares 7 6 3" xfId="8445"/>
    <cellStyle name="Separador de milhares 7 6 3 2" xfId="12327"/>
    <cellStyle name="Separador de milhares 7 6 4" xfId="8446"/>
    <cellStyle name="Separador de milhares 7 7" xfId="2996"/>
    <cellStyle name="Separador de milhares 7 7 2" xfId="3683"/>
    <cellStyle name="Separador de milhares 7 7 2 2" xfId="4961"/>
    <cellStyle name="Separador de milhares 7 7 2 3" xfId="5852"/>
    <cellStyle name="Separador de milhares 7 7 2 3 2" xfId="12490"/>
    <cellStyle name="Separador de milhares 7 7 2 3 3" xfId="11541"/>
    <cellStyle name="Separador de milhares 7 7 2 4" xfId="13644"/>
    <cellStyle name="Separador de milhares 7 7 3" xfId="8447"/>
    <cellStyle name="Separador de milhares 7 7 3 2" xfId="12031"/>
    <cellStyle name="Separador de milhares 7 7 4" xfId="8448"/>
    <cellStyle name="Separador de milhares 7 8" xfId="3677"/>
    <cellStyle name="Separador de milhares 7 8 2" xfId="4955"/>
    <cellStyle name="Separador de milhares 7 8 3" xfId="5846"/>
    <cellStyle name="Separador de milhares 7 8 3 2" xfId="11707"/>
    <cellStyle name="Separador de milhares 7 8 3 3" xfId="13001"/>
    <cellStyle name="Separador de milhares 7 8 4" xfId="13638"/>
    <cellStyle name="Separador de milhares 7 9" xfId="8449"/>
    <cellStyle name="Separador de milhares 7 9 2" xfId="11881"/>
    <cellStyle name="Separador de milhares 8" xfId="2997"/>
    <cellStyle name="Separador de milhares 8 2" xfId="8450"/>
    <cellStyle name="Sepavador de milhares [0]_Pasta2" xfId="330"/>
    <cellStyle name="Standard_RP100_01 (metr.)" xfId="331"/>
    <cellStyle name="sub-total" xfId="2998"/>
    <cellStyle name="sub-total 2" xfId="3684"/>
    <cellStyle name="sub-total 2 2" xfId="4962"/>
    <cellStyle name="sub-total 2 3" xfId="5853"/>
    <cellStyle name="sub-total 3" xfId="4421"/>
    <cellStyle name="sub-total 3 2" xfId="6867"/>
    <cellStyle name="sub-total 4" xfId="5185"/>
    <cellStyle name="Texto de Aviso 2" xfId="420"/>
    <cellStyle name="Texto de Aviso 2 2" xfId="2999"/>
    <cellStyle name="Texto Explicativo 2" xfId="421"/>
    <cellStyle name="Texto Explicativo 2 2" xfId="3000"/>
    <cellStyle name="Title" xfId="422"/>
    <cellStyle name="Título 1 1" xfId="3001"/>
    <cellStyle name="Título 1 2" xfId="423"/>
    <cellStyle name="Título 1 2 2" xfId="3002"/>
    <cellStyle name="Título 1 2 3" xfId="10643"/>
    <cellStyle name="Título 2 2" xfId="424"/>
    <cellStyle name="Título 2 2 2" xfId="3003"/>
    <cellStyle name="Título 2 2 3" xfId="10644"/>
    <cellStyle name="Título 3 2" xfId="425"/>
    <cellStyle name="Título 3 2 2" xfId="3004"/>
    <cellStyle name="Título 3 2 3" xfId="10645"/>
    <cellStyle name="Título 4 2" xfId="426"/>
    <cellStyle name="Título 4 2 2" xfId="3005"/>
    <cellStyle name="Título 4 2 3" xfId="10646"/>
    <cellStyle name="Título 5" xfId="427"/>
    <cellStyle name="Título 5 2" xfId="3006"/>
    <cellStyle name="Titulo1" xfId="332"/>
    <cellStyle name="Titulo2" xfId="333"/>
    <cellStyle name="Total 2" xfId="428"/>
    <cellStyle name="Total 2 10" xfId="6888"/>
    <cellStyle name="Total 2 10 2" xfId="12057"/>
    <cellStyle name="Total 2 10 2 2" xfId="15141"/>
    <cellStyle name="Total 2 10 3" xfId="12929"/>
    <cellStyle name="Total 2 10 3 2" xfId="15700"/>
    <cellStyle name="Total 2 10 4" xfId="14414"/>
    <cellStyle name="Total 2 10 5" xfId="13775"/>
    <cellStyle name="Total 2 11" xfId="13194"/>
    <cellStyle name="Total 2 11 2" xfId="15782"/>
    <cellStyle name="Total 2 12" xfId="11048"/>
    <cellStyle name="Total 2 12 2" xfId="14932"/>
    <cellStyle name="Total 2 13" xfId="12546"/>
    <cellStyle name="Total 2 13 2" xfId="15434"/>
    <cellStyle name="Total 2 14" xfId="14579"/>
    <cellStyle name="Total 2 15" xfId="13375"/>
    <cellStyle name="Total 2 2" xfId="3007"/>
    <cellStyle name="Total 2 2 10" xfId="13202"/>
    <cellStyle name="Total 2 2 10 2" xfId="15790"/>
    <cellStyle name="Total 2 2 11" xfId="11596"/>
    <cellStyle name="Total 2 2 11 2" xfId="15045"/>
    <cellStyle name="Total 2 2 12" xfId="11946"/>
    <cellStyle name="Total 2 2 12 2" xfId="15121"/>
    <cellStyle name="Total 2 2 13" xfId="14603"/>
    <cellStyle name="Total 2 2 14" xfId="13407"/>
    <cellStyle name="Total 2 2 2" xfId="4969"/>
    <cellStyle name="Total 2 2 2 10" xfId="11799"/>
    <cellStyle name="Total 2 2 2 10 2" xfId="12999"/>
    <cellStyle name="Total 2 2 2 10 2 2" xfId="15712"/>
    <cellStyle name="Total 2 2 2 10 3" xfId="15085"/>
    <cellStyle name="Total 2 2 2 11" xfId="12548"/>
    <cellStyle name="Total 2 2 2 11 2" xfId="15436"/>
    <cellStyle name="Total 2 2 2 12" xfId="14586"/>
    <cellStyle name="Total 2 2 2 13" xfId="13726"/>
    <cellStyle name="Total 2 2 2 2" xfId="7054"/>
    <cellStyle name="Total 2 2 2 2 2" xfId="8862"/>
    <cellStyle name="Total 2 2 2 2 2 2" xfId="12727"/>
    <cellStyle name="Total 2 2 2 2 2 2 2" xfId="15578"/>
    <cellStyle name="Total 2 2 2 2 2 3" xfId="12527"/>
    <cellStyle name="Total 2 2 2 2 2 3 2" xfId="15421"/>
    <cellStyle name="Total 2 2 2 2 2 4" xfId="14847"/>
    <cellStyle name="Total 2 2 2 2 2 5" xfId="14198"/>
    <cellStyle name="Total 2 2 2 2 3" xfId="12212"/>
    <cellStyle name="Total 2 2 2 2 3 2" xfId="15288"/>
    <cellStyle name="Total 2 2 2 2 4" xfId="12340"/>
    <cellStyle name="Total 2 2 2 2 4 2" xfId="15384"/>
    <cellStyle name="Total 2 2 2 2 5" xfId="14472"/>
    <cellStyle name="Total 2 2 2 2 6" xfId="13935"/>
    <cellStyle name="Total 2 2 2 3" xfId="7076"/>
    <cellStyle name="Total 2 2 2 3 2" xfId="8883"/>
    <cellStyle name="Total 2 2 2 3 2 2" xfId="12746"/>
    <cellStyle name="Total 2 2 2 3 2 2 2" xfId="15596"/>
    <cellStyle name="Total 2 2 2 3 2 3" xfId="11625"/>
    <cellStyle name="Total 2 2 2 3 2 3 2" xfId="15053"/>
    <cellStyle name="Total 2 2 2 3 2 4" xfId="14861"/>
    <cellStyle name="Total 2 2 2 3 2 5" xfId="14219"/>
    <cellStyle name="Total 2 2 2 3 3" xfId="12232"/>
    <cellStyle name="Total 2 2 2 3 3 2" xfId="15306"/>
    <cellStyle name="Total 2 2 2 3 4" xfId="13051"/>
    <cellStyle name="Total 2 2 2 3 4 2" xfId="15722"/>
    <cellStyle name="Total 2 2 2 3 5" xfId="14466"/>
    <cellStyle name="Total 2 2 2 3 6" xfId="13956"/>
    <cellStyle name="Total 2 2 2 4" xfId="7011"/>
    <cellStyle name="Total 2 2 2 4 2" xfId="8828"/>
    <cellStyle name="Total 2 2 2 4 2 2" xfId="12695"/>
    <cellStyle name="Total 2 2 2 4 2 2 2" xfId="15549"/>
    <cellStyle name="Total 2 2 2 4 2 3" xfId="11852"/>
    <cellStyle name="Total 2 2 2 4 2 3 2" xfId="15101"/>
    <cellStyle name="Total 2 2 2 4 2 4" xfId="14402"/>
    <cellStyle name="Total 2 2 2 4 2 5" xfId="14164"/>
    <cellStyle name="Total 2 2 2 4 3" xfId="12172"/>
    <cellStyle name="Total 2 2 2 4 3 2" xfId="15250"/>
    <cellStyle name="Total 2 2 2 4 4" xfId="11793"/>
    <cellStyle name="Total 2 2 2 4 4 2" xfId="15084"/>
    <cellStyle name="Total 2 2 2 4 5" xfId="14492"/>
    <cellStyle name="Total 2 2 2 4 6" xfId="13893"/>
    <cellStyle name="Total 2 2 2 5" xfId="7087"/>
    <cellStyle name="Total 2 2 2 5 2" xfId="8894"/>
    <cellStyle name="Total 2 2 2 5 2 2" xfId="12757"/>
    <cellStyle name="Total 2 2 2 5 2 2 2" xfId="15607"/>
    <cellStyle name="Total 2 2 2 5 2 3" xfId="11693"/>
    <cellStyle name="Total 2 2 2 5 2 3 2" xfId="15069"/>
    <cellStyle name="Total 2 2 2 5 2 4" xfId="14559"/>
    <cellStyle name="Total 2 2 2 5 2 5" xfId="14230"/>
    <cellStyle name="Total 2 2 2 5 3" xfId="12243"/>
    <cellStyle name="Total 2 2 2 5 3 2" xfId="15317"/>
    <cellStyle name="Total 2 2 2 5 4" xfId="12342"/>
    <cellStyle name="Total 2 2 2 5 4 2" xfId="15385"/>
    <cellStyle name="Total 2 2 2 5 5" xfId="14734"/>
    <cellStyle name="Total 2 2 2 5 6" xfId="13967"/>
    <cellStyle name="Total 2 2 2 6" xfId="6978"/>
    <cellStyle name="Total 2 2 2 6 2" xfId="8801"/>
    <cellStyle name="Total 2 2 2 6 2 2" xfId="12670"/>
    <cellStyle name="Total 2 2 2 6 2 2 2" xfId="15525"/>
    <cellStyle name="Total 2 2 2 6 2 3" xfId="10979"/>
    <cellStyle name="Total 2 2 2 6 2 3 2" xfId="14923"/>
    <cellStyle name="Total 2 2 2 6 2 4" xfId="14427"/>
    <cellStyle name="Total 2 2 2 6 2 5" xfId="14137"/>
    <cellStyle name="Total 2 2 2 6 3" xfId="12141"/>
    <cellStyle name="Total 2 2 2 6 3 2" xfId="15220"/>
    <cellStyle name="Total 2 2 2 6 4" xfId="11654"/>
    <cellStyle name="Total 2 2 2 6 4 2" xfId="15061"/>
    <cellStyle name="Total 2 2 2 6 5" xfId="14759"/>
    <cellStyle name="Total 2 2 2 6 6" xfId="13860"/>
    <cellStyle name="Total 2 2 2 7" xfId="7112"/>
    <cellStyle name="Total 2 2 2 7 2" xfId="8919"/>
    <cellStyle name="Total 2 2 2 7 2 2" xfId="12778"/>
    <cellStyle name="Total 2 2 2 7 2 2 2" xfId="15628"/>
    <cellStyle name="Total 2 2 2 7 2 3" xfId="12582"/>
    <cellStyle name="Total 2 2 2 7 2 3 2" xfId="15442"/>
    <cellStyle name="Total 2 2 2 7 2 4" xfId="14676"/>
    <cellStyle name="Total 2 2 2 7 2 5" xfId="14255"/>
    <cellStyle name="Total 2 2 2 7 3" xfId="12264"/>
    <cellStyle name="Total 2 2 2 7 3 2" xfId="15338"/>
    <cellStyle name="Total 2 2 2 7 4" xfId="11063"/>
    <cellStyle name="Total 2 2 2 7 4 2" xfId="14938"/>
    <cellStyle name="Total 2 2 2 7 5" xfId="14450"/>
    <cellStyle name="Total 2 2 2 7 6" xfId="13992"/>
    <cellStyle name="Total 2 2 2 8" xfId="7134"/>
    <cellStyle name="Total 2 2 2 8 2" xfId="8941"/>
    <cellStyle name="Total 2 2 2 8 2 2" xfId="12798"/>
    <cellStyle name="Total 2 2 2 8 2 2 2" xfId="15647"/>
    <cellStyle name="Total 2 2 2 8 2 3" xfId="11445"/>
    <cellStyle name="Total 2 2 2 8 2 3 2" xfId="15025"/>
    <cellStyle name="Total 2 2 2 8 2 4" xfId="14632"/>
    <cellStyle name="Total 2 2 2 8 2 5" xfId="14277"/>
    <cellStyle name="Total 2 2 2 8 3" xfId="12284"/>
    <cellStyle name="Total 2 2 2 8 3 2" xfId="15357"/>
    <cellStyle name="Total 2 2 2 8 4" xfId="13244"/>
    <cellStyle name="Total 2 2 2 8 4 2" xfId="15795"/>
    <cellStyle name="Total 2 2 2 8 5" xfId="14437"/>
    <cellStyle name="Total 2 2 2 8 6" xfId="14014"/>
    <cellStyle name="Total 2 2 2 9" xfId="6962"/>
    <cellStyle name="Total 2 2 2 9 2" xfId="12125"/>
    <cellStyle name="Total 2 2 2 9 2 2" xfId="15205"/>
    <cellStyle name="Total 2 2 2 9 3" xfId="11983"/>
    <cellStyle name="Total 2 2 2 9 3 2" xfId="15124"/>
    <cellStyle name="Total 2 2 2 9 4" xfId="14762"/>
    <cellStyle name="Total 2 2 2 9 5" xfId="13844"/>
    <cellStyle name="Total 2 2 3" xfId="6995"/>
    <cellStyle name="Total 2 2 3 2" xfId="8815"/>
    <cellStyle name="Total 2 2 3 2 2" xfId="12683"/>
    <cellStyle name="Total 2 2 3 2 2 2" xfId="15537"/>
    <cellStyle name="Total 2 2 3 2 3" xfId="12819"/>
    <cellStyle name="Total 2 2 3 2 3 2" xfId="15666"/>
    <cellStyle name="Total 2 2 3 2 4" xfId="14700"/>
    <cellStyle name="Total 2 2 3 2 5" xfId="14151"/>
    <cellStyle name="Total 2 2 3 3" xfId="12157"/>
    <cellStyle name="Total 2 2 3 3 2" xfId="15235"/>
    <cellStyle name="Total 2 2 3 4" xfId="12822"/>
    <cellStyle name="Total 2 2 3 4 2" xfId="15669"/>
    <cellStyle name="Total 2 2 3 5" xfId="14757"/>
    <cellStyle name="Total 2 2 3 6" xfId="13877"/>
    <cellStyle name="Total 2 2 4" xfId="6877"/>
    <cellStyle name="Total 2 2 4 2" xfId="8717"/>
    <cellStyle name="Total 2 2 4 2 2" xfId="12591"/>
    <cellStyle name="Total 2 2 4 2 2 2" xfId="15449"/>
    <cellStyle name="Total 2 2 4 2 3" xfId="12503"/>
    <cellStyle name="Total 2 2 4 2 3 2" xfId="15413"/>
    <cellStyle name="Total 2 2 4 2 4" xfId="14390"/>
    <cellStyle name="Total 2 2 4 2 5" xfId="14053"/>
    <cellStyle name="Total 2 2 4 3" xfId="12046"/>
    <cellStyle name="Total 2 2 4 3 2" xfId="15131"/>
    <cellStyle name="Total 2 2 4 4" xfId="11714"/>
    <cellStyle name="Total 2 2 4 4 2" xfId="15070"/>
    <cellStyle name="Total 2 2 4 5" xfId="14417"/>
    <cellStyle name="Total 2 2 4 6" xfId="13764"/>
    <cellStyle name="Total 2 2 5" xfId="6972"/>
    <cellStyle name="Total 2 2 5 2" xfId="8798"/>
    <cellStyle name="Total 2 2 5 2 2" xfId="12667"/>
    <cellStyle name="Total 2 2 5 2 2 2" xfId="15522"/>
    <cellStyle name="Total 2 2 5 2 3" xfId="11663"/>
    <cellStyle name="Total 2 2 5 2 3 2" xfId="15065"/>
    <cellStyle name="Total 2 2 5 2 4" xfId="14702"/>
    <cellStyle name="Total 2 2 5 2 5" xfId="14134"/>
    <cellStyle name="Total 2 2 5 3" xfId="12135"/>
    <cellStyle name="Total 2 2 5 3 2" xfId="15214"/>
    <cellStyle name="Total 2 2 5 4" xfId="12824"/>
    <cellStyle name="Total 2 2 5 4 2" xfId="15670"/>
    <cellStyle name="Total 2 2 5 5" xfId="14514"/>
    <cellStyle name="Total 2 2 5 6" xfId="13854"/>
    <cellStyle name="Total 2 2 6" xfId="7007"/>
    <cellStyle name="Total 2 2 6 2" xfId="8825"/>
    <cellStyle name="Total 2 2 6 2 2" xfId="12692"/>
    <cellStyle name="Total 2 2 6 2 2 2" xfId="15546"/>
    <cellStyle name="Total 2 2 6 2 3" xfId="11967"/>
    <cellStyle name="Total 2 2 6 2 3 2" xfId="15123"/>
    <cellStyle name="Total 2 2 6 2 4" xfId="14326"/>
    <cellStyle name="Total 2 2 6 2 5" xfId="14161"/>
    <cellStyle name="Total 2 2 6 3" xfId="12168"/>
    <cellStyle name="Total 2 2 6 3 2" xfId="15246"/>
    <cellStyle name="Total 2 2 6 4" xfId="11058"/>
    <cellStyle name="Total 2 2 6 4 2" xfId="14936"/>
    <cellStyle name="Total 2 2 6 5" xfId="14308"/>
    <cellStyle name="Total 2 2 6 6" xfId="13889"/>
    <cellStyle name="Total 2 2 7" xfId="7027"/>
    <cellStyle name="Total 2 2 7 2" xfId="8840"/>
    <cellStyle name="Total 2 2 7 2 2" xfId="12706"/>
    <cellStyle name="Total 2 2 7 2 2 2" xfId="15559"/>
    <cellStyle name="Total 2 2 7 2 3" xfId="11632"/>
    <cellStyle name="Total 2 2 7 2 3 2" xfId="15056"/>
    <cellStyle name="Total 2 2 7 2 4" xfId="14564"/>
    <cellStyle name="Total 2 2 7 2 5" xfId="14176"/>
    <cellStyle name="Total 2 2 7 3" xfId="12187"/>
    <cellStyle name="Total 2 2 7 3 2" xfId="15264"/>
    <cellStyle name="Total 2 2 7 4" xfId="11218"/>
    <cellStyle name="Total 2 2 7 4 2" xfId="14962"/>
    <cellStyle name="Total 2 2 7 5" xfId="14484"/>
    <cellStyle name="Total 2 2 7 6" xfId="13908"/>
    <cellStyle name="Total 2 2 8" xfId="6955"/>
    <cellStyle name="Total 2 2 8 2" xfId="8784"/>
    <cellStyle name="Total 2 2 8 2 2" xfId="12653"/>
    <cellStyle name="Total 2 2 8 2 2 2" xfId="15509"/>
    <cellStyle name="Total 2 2 8 2 3" xfId="11611"/>
    <cellStyle name="Total 2 2 8 2 3 2" xfId="15047"/>
    <cellStyle name="Total 2 2 8 2 4" xfId="14667"/>
    <cellStyle name="Total 2 2 8 2 5" xfId="14120"/>
    <cellStyle name="Total 2 2 8 3" xfId="12118"/>
    <cellStyle name="Total 2 2 8 3 2" xfId="15198"/>
    <cellStyle name="Total 2 2 8 4" xfId="11911"/>
    <cellStyle name="Total 2 2 8 4 2" xfId="15113"/>
    <cellStyle name="Total 2 2 8 5" xfId="14768"/>
    <cellStyle name="Total 2 2 8 6" xfId="13837"/>
    <cellStyle name="Total 2 2 9" xfId="7155"/>
    <cellStyle name="Total 2 2 9 2" xfId="12303"/>
    <cellStyle name="Total 2 2 9 2 2" xfId="15375"/>
    <cellStyle name="Total 2 2 9 3" xfId="12347"/>
    <cellStyle name="Total 2 2 9 3 2" xfId="15387"/>
    <cellStyle name="Total 2 2 9 4" xfId="14719"/>
    <cellStyle name="Total 2 2 9 5" xfId="14035"/>
    <cellStyle name="Total 2 3" xfId="4986"/>
    <cellStyle name="Total 2 3 10" xfId="11815"/>
    <cellStyle name="Total 2 3 10 2" xfId="12431"/>
    <cellStyle name="Total 2 3 10 2 2" xfId="15395"/>
    <cellStyle name="Total 2 3 10 3" xfId="15092"/>
    <cellStyle name="Total 2 3 11" xfId="11084"/>
    <cellStyle name="Total 2 3 11 2" xfId="14946"/>
    <cellStyle name="Total 2 3 12" xfId="14587"/>
    <cellStyle name="Total 2 3 13" xfId="13741"/>
    <cellStyle name="Total 2 3 2" xfId="7071"/>
    <cellStyle name="Total 2 3 2 2" xfId="8879"/>
    <cellStyle name="Total 2 3 2 2 2" xfId="12743"/>
    <cellStyle name="Total 2 3 2 2 2 2" xfId="15593"/>
    <cellStyle name="Total 2 3 2 2 3" xfId="11447"/>
    <cellStyle name="Total 2 3 2 2 3 2" xfId="15027"/>
    <cellStyle name="Total 2 3 2 2 4" xfId="14871"/>
    <cellStyle name="Total 2 3 2 2 5" xfId="14215"/>
    <cellStyle name="Total 2 3 2 3" xfId="12228"/>
    <cellStyle name="Total 2 3 2 3 2" xfId="15302"/>
    <cellStyle name="Total 2 3 2 4" xfId="11229"/>
    <cellStyle name="Total 2 3 2 4 2" xfId="14965"/>
    <cellStyle name="Total 2 3 2 5" xfId="14737"/>
    <cellStyle name="Total 2 3 2 6" xfId="13951"/>
    <cellStyle name="Total 2 3 3" xfId="7079"/>
    <cellStyle name="Total 2 3 3 2" xfId="8886"/>
    <cellStyle name="Total 2 3 3 2 2" xfId="12749"/>
    <cellStyle name="Total 2 3 3 2 2 2" xfId="15599"/>
    <cellStyle name="Total 2 3 3 2 3" xfId="12011"/>
    <cellStyle name="Total 2 3 3 2 3 2" xfId="15126"/>
    <cellStyle name="Total 2 3 3 2 4" xfId="14677"/>
    <cellStyle name="Total 2 3 3 2 5" xfId="14222"/>
    <cellStyle name="Total 2 3 3 3" xfId="12235"/>
    <cellStyle name="Total 2 3 3 3 2" xfId="15309"/>
    <cellStyle name="Total 2 3 3 4" xfId="11231"/>
    <cellStyle name="Total 2 3 3 4 2" xfId="14967"/>
    <cellStyle name="Total 2 3 3 5" xfId="14464"/>
    <cellStyle name="Total 2 3 3 6" xfId="13959"/>
    <cellStyle name="Total 2 3 4" xfId="7084"/>
    <cellStyle name="Total 2 3 4 2" xfId="8891"/>
    <cellStyle name="Total 2 3 4 2 2" xfId="12754"/>
    <cellStyle name="Total 2 3 4 2 2 2" xfId="15604"/>
    <cellStyle name="Total 2 3 4 2 3" xfId="12533"/>
    <cellStyle name="Total 2 3 4 2 3 2" xfId="15422"/>
    <cellStyle name="Total 2 3 4 2 4" xfId="14355"/>
    <cellStyle name="Total 2 3 4 2 5" xfId="14227"/>
    <cellStyle name="Total 2 3 4 3" xfId="12240"/>
    <cellStyle name="Total 2 3 4 3 2" xfId="15314"/>
    <cellStyle name="Total 2 3 4 4" xfId="13324"/>
    <cellStyle name="Total 2 3 4 4 2" xfId="15800"/>
    <cellStyle name="Total 2 3 4 5" xfId="14459"/>
    <cellStyle name="Total 2 3 4 6" xfId="13964"/>
    <cellStyle name="Total 2 3 5" xfId="7104"/>
    <cellStyle name="Total 2 3 5 2" xfId="8911"/>
    <cellStyle name="Total 2 3 5 2 2" xfId="12772"/>
    <cellStyle name="Total 2 3 5 2 2 2" xfId="15622"/>
    <cellStyle name="Total 2 3 5 2 3" xfId="11856"/>
    <cellStyle name="Total 2 3 5 2 3 2" xfId="15103"/>
    <cellStyle name="Total 2 3 5 2 4" xfId="14645"/>
    <cellStyle name="Total 2 3 5 2 5" xfId="14247"/>
    <cellStyle name="Total 2 3 5 3" xfId="12258"/>
    <cellStyle name="Total 2 3 5 3 2" xfId="15332"/>
    <cellStyle name="Total 2 3 5 4" xfId="13239"/>
    <cellStyle name="Total 2 3 5 4 2" xfId="15794"/>
    <cellStyle name="Total 2 3 5 5" xfId="14454"/>
    <cellStyle name="Total 2 3 5 6" xfId="13984"/>
    <cellStyle name="Total 2 3 6" xfId="6923"/>
    <cellStyle name="Total 2 3 6 2" xfId="8755"/>
    <cellStyle name="Total 2 3 6 2 2" xfId="12626"/>
    <cellStyle name="Total 2 3 6 2 2 2" xfId="15482"/>
    <cellStyle name="Total 2 3 6 2 3" xfId="13211"/>
    <cellStyle name="Total 2 3 6 2 3 2" xfId="15791"/>
    <cellStyle name="Total 2 3 6 2 4" xfId="14877"/>
    <cellStyle name="Total 2 3 6 2 5" xfId="14091"/>
    <cellStyle name="Total 2 3 6 3" xfId="12088"/>
    <cellStyle name="Total 2 3 6 3 2" xfId="15168"/>
    <cellStyle name="Total 2 3 6 4" xfId="11109"/>
    <cellStyle name="Total 2 3 6 4 2" xfId="14948"/>
    <cellStyle name="Total 2 3 6 5" xfId="14771"/>
    <cellStyle name="Total 2 3 6 6" xfId="13808"/>
    <cellStyle name="Total 2 3 7" xfId="7129"/>
    <cellStyle name="Total 2 3 7 2" xfId="8936"/>
    <cellStyle name="Total 2 3 7 2 2" xfId="12794"/>
    <cellStyle name="Total 2 3 7 2 2 2" xfId="15643"/>
    <cellStyle name="Total 2 3 7 2 3" xfId="11656"/>
    <cellStyle name="Total 2 3 7 2 3 2" xfId="15063"/>
    <cellStyle name="Total 2 3 7 2 4" xfId="14635"/>
    <cellStyle name="Total 2 3 7 2 5" xfId="14272"/>
    <cellStyle name="Total 2 3 7 3" xfId="12280"/>
    <cellStyle name="Total 2 3 7 3 2" xfId="15353"/>
    <cellStyle name="Total 2 3 7 4" xfId="11260"/>
    <cellStyle name="Total 2 3 7 4 2" xfId="14970"/>
    <cellStyle name="Total 2 3 7 5" xfId="14441"/>
    <cellStyle name="Total 2 3 7 6" xfId="14009"/>
    <cellStyle name="Total 2 3 8" xfId="7151"/>
    <cellStyle name="Total 2 3 8 2" xfId="8958"/>
    <cellStyle name="Total 2 3 8 2 2" xfId="12814"/>
    <cellStyle name="Total 2 3 8 2 2 2" xfId="15662"/>
    <cellStyle name="Total 2 3 8 2 3" xfId="11770"/>
    <cellStyle name="Total 2 3 8 2 3 2" xfId="15078"/>
    <cellStyle name="Total 2 3 8 2 4" xfId="14839"/>
    <cellStyle name="Total 2 3 8 2 5" xfId="14294"/>
    <cellStyle name="Total 2 3 8 3" xfId="12300"/>
    <cellStyle name="Total 2 3 8 3 2" xfId="15372"/>
    <cellStyle name="Total 2 3 8 4" xfId="12346"/>
    <cellStyle name="Total 2 3 8 4 2" xfId="15386"/>
    <cellStyle name="Total 2 3 8 5" xfId="14721"/>
    <cellStyle name="Total 2 3 8 6" xfId="14031"/>
    <cellStyle name="Total 2 3 9" xfId="6968"/>
    <cellStyle name="Total 2 3 9 2" xfId="12131"/>
    <cellStyle name="Total 2 3 9 2 2" xfId="15210"/>
    <cellStyle name="Total 2 3 9 3" xfId="13083"/>
    <cellStyle name="Total 2 3 9 3 2" xfId="15747"/>
    <cellStyle name="Total 2 3 9 4" xfId="14371"/>
    <cellStyle name="Total 2 3 9 5" xfId="13850"/>
    <cellStyle name="Total 2 4" xfId="6901"/>
    <cellStyle name="Total 2 4 2" xfId="8738"/>
    <cellStyle name="Total 2 4 2 2" xfId="12610"/>
    <cellStyle name="Total 2 4 2 2 2" xfId="15467"/>
    <cellStyle name="Total 2 4 2 3" xfId="12506"/>
    <cellStyle name="Total 2 4 2 3 2" xfId="15414"/>
    <cellStyle name="Total 2 4 2 4" xfId="14799"/>
    <cellStyle name="Total 2 4 2 5" xfId="14074"/>
    <cellStyle name="Total 2 4 3" xfId="12068"/>
    <cellStyle name="Total 2 4 3 2" xfId="13265"/>
    <cellStyle name="Total 2 4 3 2 2" xfId="15797"/>
    <cellStyle name="Total 2 4 3 3" xfId="15148"/>
    <cellStyle name="Total 2 4 4" xfId="11877"/>
    <cellStyle name="Total 2 4 4 2" xfId="15107"/>
    <cellStyle name="Total 2 4 5" xfId="14410"/>
    <cellStyle name="Total 2 4 6" xfId="13787"/>
    <cellStyle name="Total 2 5" xfId="6963"/>
    <cellStyle name="Total 2 5 2" xfId="8790"/>
    <cellStyle name="Total 2 5 2 2" xfId="12659"/>
    <cellStyle name="Total 2 5 2 2 2" xfId="15515"/>
    <cellStyle name="Total 2 5 2 3" xfId="11661"/>
    <cellStyle name="Total 2 5 2 3 2" xfId="15064"/>
    <cellStyle name="Total 2 5 2 4" xfId="14674"/>
    <cellStyle name="Total 2 5 2 5" xfId="14126"/>
    <cellStyle name="Total 2 5 3" xfId="12126"/>
    <cellStyle name="Total 2 5 3 2" xfId="15206"/>
    <cellStyle name="Total 2 5 4" xfId="11746"/>
    <cellStyle name="Total 2 5 4 2" xfId="15075"/>
    <cellStyle name="Total 2 5 5" xfId="14761"/>
    <cellStyle name="Total 2 5 6" xfId="13845"/>
    <cellStyle name="Total 2 6" xfId="6926"/>
    <cellStyle name="Total 2 6 2" xfId="8758"/>
    <cellStyle name="Total 2 6 2 2" xfId="12628"/>
    <cellStyle name="Total 2 6 2 2 2" xfId="15484"/>
    <cellStyle name="Total 2 6 2 3" xfId="13091"/>
    <cellStyle name="Total 2 6 2 3 2" xfId="15748"/>
    <cellStyle name="Total 2 6 2 4" xfId="14689"/>
    <cellStyle name="Total 2 6 2 5" xfId="14094"/>
    <cellStyle name="Total 2 6 3" xfId="12090"/>
    <cellStyle name="Total 2 6 3 2" xfId="15170"/>
    <cellStyle name="Total 2 6 4" xfId="12839"/>
    <cellStyle name="Total 2 6 4 2" xfId="15677"/>
    <cellStyle name="Total 2 6 5" xfId="14393"/>
    <cellStyle name="Total 2 6 6" xfId="13811"/>
    <cellStyle name="Total 2 7" xfId="7019"/>
    <cellStyle name="Total 2 7 2" xfId="8834"/>
    <cellStyle name="Total 2 7 2 2" xfId="12700"/>
    <cellStyle name="Total 2 7 2 2 2" xfId="15553"/>
    <cellStyle name="Total 2 7 2 3" xfId="12518"/>
    <cellStyle name="Total 2 7 2 3 2" xfId="15418"/>
    <cellStyle name="Total 2 7 2 4" xfId="14563"/>
    <cellStyle name="Total 2 7 2 5" xfId="14170"/>
    <cellStyle name="Total 2 7 3" xfId="12179"/>
    <cellStyle name="Total 2 7 3 2" xfId="15256"/>
    <cellStyle name="Total 2 7 4" xfId="11160"/>
    <cellStyle name="Total 2 7 4 2" xfId="14954"/>
    <cellStyle name="Total 2 7 5" xfId="14752"/>
    <cellStyle name="Total 2 7 6" xfId="13901"/>
    <cellStyle name="Total 2 8" xfId="6985"/>
    <cellStyle name="Total 2 8 2" xfId="8807"/>
    <cellStyle name="Total 2 8 2 2" xfId="12675"/>
    <cellStyle name="Total 2 8 2 2 2" xfId="15529"/>
    <cellStyle name="Total 2 8 2 3" xfId="11597"/>
    <cellStyle name="Total 2 8 2 3 2" xfId="15046"/>
    <cellStyle name="Total 2 8 2 4" xfId="14301"/>
    <cellStyle name="Total 2 8 2 5" xfId="14143"/>
    <cellStyle name="Total 2 8 3" xfId="12147"/>
    <cellStyle name="Total 2 8 3 2" xfId="15225"/>
    <cellStyle name="Total 2 8 4" xfId="11784"/>
    <cellStyle name="Total 2 8 4 2" xfId="15081"/>
    <cellStyle name="Total 2 8 5" xfId="14381"/>
    <cellStyle name="Total 2 8 6" xfId="13867"/>
    <cellStyle name="Total 2 9" xfId="6954"/>
    <cellStyle name="Total 2 9 2" xfId="8783"/>
    <cellStyle name="Total 2 9 2 2" xfId="12652"/>
    <cellStyle name="Total 2 9 2 2 2" xfId="15508"/>
    <cellStyle name="Total 2 9 2 3" xfId="12861"/>
    <cellStyle name="Total 2 9 2 3 2" xfId="15684"/>
    <cellStyle name="Total 2 9 2 4" xfId="14659"/>
    <cellStyle name="Total 2 9 2 5" xfId="14119"/>
    <cellStyle name="Total 2 9 3" xfId="12117"/>
    <cellStyle name="Total 2 9 3 2" xfId="15197"/>
    <cellStyle name="Total 2 9 4" xfId="11907"/>
    <cellStyle name="Total 2 9 4 2" xfId="15111"/>
    <cellStyle name="Total 2 9 5" xfId="14769"/>
    <cellStyle name="Total 2 9 6" xfId="13836"/>
    <cellStyle name="Vírgula" xfId="634" builtinId="3"/>
    <cellStyle name="Vírgula 10" xfId="334"/>
    <cellStyle name="Vírgula 10 10" xfId="3750"/>
    <cellStyle name="Vírgula 10 10 2" xfId="6492"/>
    <cellStyle name="Vírgula 10 10 2 2" xfId="8451"/>
    <cellStyle name="Vírgula 10 10 2 3" xfId="13328"/>
    <cellStyle name="Vírgula 10 10 3" xfId="8452"/>
    <cellStyle name="Vírgula 10 10 4" xfId="13645"/>
    <cellStyle name="Vírgula 10 11" xfId="4071"/>
    <cellStyle name="Vírgula 10 11 2" xfId="6500"/>
    <cellStyle name="Vírgula 10 11 2 2" xfId="10969"/>
    <cellStyle name="Vírgula 10 11 2 3" xfId="13022"/>
    <cellStyle name="Vírgula 10 11 3" xfId="12383"/>
    <cellStyle name="Vírgula 10 11 3 2" xfId="15391"/>
    <cellStyle name="Vírgula 10 11 3 3" xfId="13707"/>
    <cellStyle name="Vírgula 10 12" xfId="5862"/>
    <cellStyle name="Vírgula 10 12 2" xfId="11900"/>
    <cellStyle name="Vírgula 10 12 2 2" xfId="15110"/>
    <cellStyle name="Vírgula 10 12 2 3" xfId="13749"/>
    <cellStyle name="Vírgula 10 12 3" xfId="11085"/>
    <cellStyle name="Vírgula 10 12 4" xfId="11487"/>
    <cellStyle name="Vírgula 10 13" xfId="6678"/>
    <cellStyle name="Vírgula 10 13 2" xfId="8453"/>
    <cellStyle name="Vírgula 10 13 2 2" xfId="8454"/>
    <cellStyle name="Vírgula 10 13 3" xfId="8455"/>
    <cellStyle name="Vírgula 10 13 4" xfId="11145"/>
    <cellStyle name="Vírgula 10 14" xfId="4995"/>
    <cellStyle name="Vírgula 10 14 2" xfId="8456"/>
    <cellStyle name="Vírgula 10 14 2 2" xfId="8457"/>
    <cellStyle name="Vírgula 10 14 3" xfId="8458"/>
    <cellStyle name="Vírgula 10 15" xfId="8459"/>
    <cellStyle name="Vírgula 10 15 2" xfId="12421"/>
    <cellStyle name="Vírgula 10 15 3" xfId="12387"/>
    <cellStyle name="Vírgula 10 16" xfId="8460"/>
    <cellStyle name="Vírgula 10 16 2" xfId="12318"/>
    <cellStyle name="Vírgula 10 16 3" xfId="11554"/>
    <cellStyle name="Vírgula 10 17" xfId="8461"/>
    <cellStyle name="Vírgula 10 18" xfId="8462"/>
    <cellStyle name="Vírgula 10 19" xfId="8463"/>
    <cellStyle name="Vírgula 10 2" xfId="335"/>
    <cellStyle name="Vírgula 10 2 10" xfId="4996"/>
    <cellStyle name="Vírgula 10 2 11" xfId="10813"/>
    <cellStyle name="Vírgula 10 2 2" xfId="589"/>
    <cellStyle name="Vírgula 10 2 2 2" xfId="865"/>
    <cellStyle name="Vírgula 10 2 2 2 2" xfId="3150"/>
    <cellStyle name="Vírgula 10 2 2 2 2 2" xfId="4466"/>
    <cellStyle name="Vírgula 10 2 2 2 2 2 2" xfId="6550"/>
    <cellStyle name="Vírgula 10 2 2 2 2 2 3" xfId="10427"/>
    <cellStyle name="Vírgula 10 2 2 2 2 3" xfId="5319"/>
    <cellStyle name="Vírgula 10 2 2 2 2 4" xfId="9794"/>
    <cellStyle name="Vírgula 10 2 2 2 3" xfId="3899"/>
    <cellStyle name="Vírgula 10 2 2 2 3 2" xfId="6040"/>
    <cellStyle name="Vírgula 10 2 2 2 3 3" xfId="10426"/>
    <cellStyle name="Vírgula 10 2 2 2 4" xfId="6735"/>
    <cellStyle name="Vírgula 10 2 2 2 5" xfId="5053"/>
    <cellStyle name="Vírgula 10 2 2 2 6" xfId="9376"/>
    <cellStyle name="Vírgula 10 2 2 3" xfId="3060"/>
    <cellStyle name="Vírgula 10 2 2 3 2" xfId="3757"/>
    <cellStyle name="Vírgula 10 2 2 3 2 2" xfId="6510"/>
    <cellStyle name="Vírgula 10 2 2 3 2 3" xfId="10428"/>
    <cellStyle name="Vírgula 10 2 2 3 3" xfId="5229"/>
    <cellStyle name="Vírgula 10 2 2 3 4" xfId="9513"/>
    <cellStyle name="Vírgula 10 2 2 4" xfId="3808"/>
    <cellStyle name="Vírgula 10 2 2 4 2" xfId="5935"/>
    <cellStyle name="Vírgula 10 2 2 4 3" xfId="10425"/>
    <cellStyle name="Vírgula 10 2 2 5" xfId="6689"/>
    <cellStyle name="Vírgula 10 2 2 5 2" xfId="10726"/>
    <cellStyle name="Vírgula 10 2 2 6" xfId="5007"/>
    <cellStyle name="Vírgula 10 2 2 6 2" xfId="10857"/>
    <cellStyle name="Vírgula 10 2 2 7" xfId="9258"/>
    <cellStyle name="Vírgula 10 2 3" xfId="866"/>
    <cellStyle name="Vírgula 10 2 3 2" xfId="2165"/>
    <cellStyle name="Vírgula 10 2 3 2 2" xfId="3294"/>
    <cellStyle name="Vírgula 10 2 3 2 2 2" xfId="4401"/>
    <cellStyle name="Vírgula 10 2 3 2 2 2 2" xfId="6616"/>
    <cellStyle name="Vírgula 10 2 3 2 2 2 3" xfId="10430"/>
    <cellStyle name="Vírgula 10 2 3 2 2 3" xfId="5463"/>
    <cellStyle name="Vírgula 10 2 3 2 2 4" xfId="9836"/>
    <cellStyle name="Vírgula 10 2 3 2 3" xfId="4200"/>
    <cellStyle name="Vírgula 10 2 3 2 3 2" xfId="6193"/>
    <cellStyle name="Vírgula 10 2 3 2 3 3" xfId="10429"/>
    <cellStyle name="Vírgula 10 2 3 2 4" xfId="6808"/>
    <cellStyle name="Vírgula 10 2 3 2 5" xfId="5126"/>
    <cellStyle name="Vírgula 10 2 3 2 6" xfId="9415"/>
    <cellStyle name="Vírgula 10 2 3 3" xfId="2164"/>
    <cellStyle name="Vírgula 10 2 3 3 2" xfId="3293"/>
    <cellStyle name="Vírgula 10 2 3 3 2 2" xfId="4406"/>
    <cellStyle name="Vírgula 10 2 3 3 2 2 2" xfId="6615"/>
    <cellStyle name="Vírgula 10 2 3 3 2 3" xfId="5462"/>
    <cellStyle name="Vírgula 10 2 3 3 2 4" xfId="10431"/>
    <cellStyle name="Vírgula 10 2 3 3 3" xfId="4199"/>
    <cellStyle name="Vírgula 10 2 3 3 3 2" xfId="6192"/>
    <cellStyle name="Vírgula 10 2 3 3 4" xfId="6807"/>
    <cellStyle name="Vírgula 10 2 3 3 5" xfId="5125"/>
    <cellStyle name="Vírgula 10 2 3 3 6" xfId="9555"/>
    <cellStyle name="Vírgula 10 2 3 4" xfId="3151"/>
    <cellStyle name="Vírgula 10 2 3 4 2" xfId="4045"/>
    <cellStyle name="Vírgula 10 2 3 4 2 2" xfId="6551"/>
    <cellStyle name="Vírgula 10 2 3 4 3" xfId="5320"/>
    <cellStyle name="Vírgula 10 2 3 4 3 2" xfId="11401"/>
    <cellStyle name="Vírgula 10 2 3 4 3 3" xfId="12317"/>
    <cellStyle name="Vírgula 10 2 3 5" xfId="3900"/>
    <cellStyle name="Vírgula 10 2 3 5 2" xfId="6041"/>
    <cellStyle name="Vírgula 10 2 3 5 2 2" xfId="12941"/>
    <cellStyle name="Vírgula 10 2 3 5 2 3" xfId="11640"/>
    <cellStyle name="Vírgula 10 2 3 6" xfId="6736"/>
    <cellStyle name="Vírgula 10 2 3 7" xfId="5054"/>
    <cellStyle name="Vírgula 10 2 4" xfId="2166"/>
    <cellStyle name="Vírgula 10 2 4 2" xfId="3295"/>
    <cellStyle name="Vírgula 10 2 4 2 2" xfId="4469"/>
    <cellStyle name="Vírgula 10 2 4 2 2 2" xfId="6617"/>
    <cellStyle name="Vírgula 10 2 4 2 2 3" xfId="10433"/>
    <cellStyle name="Vírgula 10 2 4 2 3" xfId="5464"/>
    <cellStyle name="Vírgula 10 2 4 2 4" xfId="9650"/>
    <cellStyle name="Vírgula 10 2 4 3" xfId="4201"/>
    <cellStyle name="Vírgula 10 2 4 3 2" xfId="6194"/>
    <cellStyle name="Vírgula 10 2 4 3 3" xfId="10432"/>
    <cellStyle name="Vírgula 10 2 4 4" xfId="6809"/>
    <cellStyle name="Vírgula 10 2 4 5" xfId="5127"/>
    <cellStyle name="Vírgula 10 2 4 6" xfId="9196"/>
    <cellStyle name="Vírgula 10 2 5" xfId="3046"/>
    <cellStyle name="Vírgula 10 2 5 2" xfId="4074"/>
    <cellStyle name="Vírgula 10 2 5 2 2" xfId="5909"/>
    <cellStyle name="Vírgula 10 2 5 2 2 2" xfId="12891"/>
    <cellStyle name="Vírgula 10 2 5 2 2 3" xfId="11958"/>
    <cellStyle name="Vírgula 10 2 5 2 3" xfId="13708"/>
    <cellStyle name="Vírgula 10 2 5 3" xfId="5215"/>
    <cellStyle name="Vírgula 10 2 5 3 2" xfId="13290"/>
    <cellStyle name="Vírgula 10 2 5 4" xfId="12305"/>
    <cellStyle name="Vírgula 10 2 5 4 2" xfId="15377"/>
    <cellStyle name="Vírgula 10 2 5 4 3" xfId="13574"/>
    <cellStyle name="Vírgula 10 2 6" xfId="3751"/>
    <cellStyle name="Vírgula 10 2 6 2" xfId="6493"/>
    <cellStyle name="Vírgula 10 2 6 2 2" xfId="8464"/>
    <cellStyle name="Vírgula 10 2 6 2 2 2" xfId="10435"/>
    <cellStyle name="Vírgula 10 2 6 2 3" xfId="13266"/>
    <cellStyle name="Vírgula 10 2 6 3" xfId="8465"/>
    <cellStyle name="Vírgula 10 2 6 3 2" xfId="10434"/>
    <cellStyle name="Vírgula 10 2 6 4" xfId="13646"/>
    <cellStyle name="Vírgula 10 2 7" xfId="4230"/>
    <cellStyle name="Vírgula 10 2 7 2" xfId="6501"/>
    <cellStyle name="Vírgula 10 2 7 2 2" xfId="8466"/>
    <cellStyle name="Vírgula 10 2 7 2 3" xfId="12992"/>
    <cellStyle name="Vírgula 10 2 7 3" xfId="8467"/>
    <cellStyle name="Vírgula 10 2 8" xfId="5863"/>
    <cellStyle name="Vírgula 10 2 9" xfId="6679"/>
    <cellStyle name="Vírgula 10 3" xfId="590"/>
    <cellStyle name="Vírgula 10 3 2" xfId="867"/>
    <cellStyle name="Vírgula 10 3 2 2" xfId="3152"/>
    <cellStyle name="Vírgula 10 3 2 2 2" xfId="4423"/>
    <cellStyle name="Vírgula 10 3 2 2 2 2" xfId="6552"/>
    <cellStyle name="Vírgula 10 3 2 2 2 3" xfId="10438"/>
    <cellStyle name="Vírgula 10 3 2 2 3" xfId="5321"/>
    <cellStyle name="Vírgula 10 3 2 2 4" xfId="9793"/>
    <cellStyle name="Vírgula 10 3 2 3" xfId="3901"/>
    <cellStyle name="Vírgula 10 3 2 3 2" xfId="6042"/>
    <cellStyle name="Vírgula 10 3 2 3 3" xfId="10437"/>
    <cellStyle name="Vírgula 10 3 2 4" xfId="6737"/>
    <cellStyle name="Vírgula 10 3 2 5" xfId="5055"/>
    <cellStyle name="Vírgula 10 3 2 6" xfId="9375"/>
    <cellStyle name="Vírgula 10 3 3" xfId="3061"/>
    <cellStyle name="Vírgula 10 3 3 2" xfId="4058"/>
    <cellStyle name="Vírgula 10 3 3 2 2" xfId="6511"/>
    <cellStyle name="Vírgula 10 3 3 2 3" xfId="10439"/>
    <cellStyle name="Vírgula 10 3 3 3" xfId="5230"/>
    <cellStyle name="Vírgula 10 3 3 4" xfId="9512"/>
    <cellStyle name="Vírgula 10 3 4" xfId="3809"/>
    <cellStyle name="Vírgula 10 3 4 2" xfId="5936"/>
    <cellStyle name="Vírgula 10 3 4 3" xfId="10436"/>
    <cellStyle name="Vírgula 10 3 5" xfId="6690"/>
    <cellStyle name="Vírgula 10 3 5 2" xfId="10725"/>
    <cellStyle name="Vírgula 10 3 6" xfId="5008"/>
    <cellStyle name="Vírgula 10 3 6 2" xfId="10856"/>
    <cellStyle name="Vírgula 10 3 7" xfId="9257"/>
    <cellStyle name="Vírgula 10 4" xfId="868"/>
    <cellStyle name="Vírgula 10 4 2" xfId="2169"/>
    <cellStyle name="Vírgula 10 4 2 2" xfId="3298"/>
    <cellStyle name="Vírgula 10 4 2 2 2" xfId="4132"/>
    <cellStyle name="Vírgula 10 4 2 2 2 2" xfId="6619"/>
    <cellStyle name="Vírgula 10 4 2 2 2 3" xfId="10441"/>
    <cellStyle name="Vírgula 10 4 2 2 3" xfId="5467"/>
    <cellStyle name="Vírgula 10 4 2 2 4" xfId="9835"/>
    <cellStyle name="Vírgula 10 4 2 3" xfId="4204"/>
    <cellStyle name="Vírgula 10 4 2 3 2" xfId="6197"/>
    <cellStyle name="Vírgula 10 4 2 3 3" xfId="10440"/>
    <cellStyle name="Vírgula 10 4 2 4" xfId="6811"/>
    <cellStyle name="Vírgula 10 4 2 5" xfId="5129"/>
    <cellStyle name="Vírgula 10 4 2 6" xfId="9414"/>
    <cellStyle name="Vírgula 10 4 2 6 2" xfId="14889"/>
    <cellStyle name="Vírgula 10 4 2 6 3" xfId="13510"/>
    <cellStyle name="Vírgula 10 4 2 7" xfId="13408"/>
    <cellStyle name="Vírgula 10 4 3" xfId="2168"/>
    <cellStyle name="Vírgula 10 4 3 2" xfId="3297"/>
    <cellStyle name="Vírgula 10 4 3 2 2" xfId="4323"/>
    <cellStyle name="Vírgula 10 4 3 2 2 2" xfId="6618"/>
    <cellStyle name="Vírgula 10 4 3 2 3" xfId="5466"/>
    <cellStyle name="Vírgula 10 4 3 2 4" xfId="10442"/>
    <cellStyle name="Vírgula 10 4 3 3" xfId="4203"/>
    <cellStyle name="Vírgula 10 4 3 3 2" xfId="6196"/>
    <cellStyle name="Vírgula 10 4 3 4" xfId="6810"/>
    <cellStyle name="Vírgula 10 4 3 5" xfId="5128"/>
    <cellStyle name="Vírgula 10 4 3 6" xfId="9554"/>
    <cellStyle name="Vírgula 10 4 4" xfId="3153"/>
    <cellStyle name="Vírgula 10 4 4 2" xfId="4155"/>
    <cellStyle name="Vírgula 10 4 4 2 2" xfId="6553"/>
    <cellStyle name="Vírgula 10 4 4 3" xfId="5322"/>
    <cellStyle name="Vírgula 10 4 4 3 2" xfId="11169"/>
    <cellStyle name="Vírgula 10 4 4 3 3" xfId="13240"/>
    <cellStyle name="Vírgula 10 4 4 4" xfId="11051"/>
    <cellStyle name="Vírgula 10 4 5" xfId="3902"/>
    <cellStyle name="Vírgula 10 4 5 2" xfId="6043"/>
    <cellStyle name="Vírgula 10 4 6" xfId="6738"/>
    <cellStyle name="Vírgula 10 4 7" xfId="5056"/>
    <cellStyle name="Vírgula 10 5" xfId="2170"/>
    <cellStyle name="Vírgula 10 5 2" xfId="3299"/>
    <cellStyle name="Vírgula 10 5 2 2" xfId="4630"/>
    <cellStyle name="Vírgula 10 5 2 2 2" xfId="10444"/>
    <cellStyle name="Vírgula 10 5 2 2 2 2" xfId="13351"/>
    <cellStyle name="Vírgula 10 5 2 2 2 3" xfId="13289"/>
    <cellStyle name="Vírgula 10 5 2 3" xfId="5468"/>
    <cellStyle name="Vírgula 10 5 2 3 2" xfId="11185"/>
    <cellStyle name="Vírgula 10 5 2 3 3" xfId="12348"/>
    <cellStyle name="Vírgula 10 5 2 4" xfId="9649"/>
    <cellStyle name="Vírgula 10 5 2 4 2" xfId="14895"/>
    <cellStyle name="Vírgula 10 5 2 4 3" xfId="13628"/>
    <cellStyle name="Vírgula 10 5 3" xfId="3841"/>
    <cellStyle name="Vírgula 10 5 3 2" xfId="6198"/>
    <cellStyle name="Vírgula 10 5 3 2 2" xfId="12565"/>
    <cellStyle name="Vírgula 10 5 3 2 3" xfId="12836"/>
    <cellStyle name="Vírgula 10 5 3 3" xfId="10443"/>
    <cellStyle name="Vírgula 10 5 4" xfId="8468"/>
    <cellStyle name="Vírgula 10 5 4 2" xfId="11749"/>
    <cellStyle name="Vírgula 10 5 4 3" xfId="10932"/>
    <cellStyle name="Vírgula 10 5 5" xfId="8469"/>
    <cellStyle name="Vírgula 10 5 6" xfId="9195"/>
    <cellStyle name="Vírgula 10 5 6 2" xfId="14884"/>
    <cellStyle name="Vírgula 10 5 6 3" xfId="13511"/>
    <cellStyle name="Vírgula 10 6" xfId="2171"/>
    <cellStyle name="Vírgula 10 6 2" xfId="3300"/>
    <cellStyle name="Vírgula 10 6 2 2" xfId="4038"/>
    <cellStyle name="Vírgula 10 6 2 2 2" xfId="6620"/>
    <cellStyle name="Vírgula 10 6 2 2 3" xfId="10446"/>
    <cellStyle name="Vírgula 10 6 2 3" xfId="5469"/>
    <cellStyle name="Vírgula 10 6 2 4" xfId="9751"/>
    <cellStyle name="Vírgula 10 6 3" xfId="4206"/>
    <cellStyle name="Vírgula 10 6 3 2" xfId="6199"/>
    <cellStyle name="Vírgula 10 6 3 3" xfId="10445"/>
    <cellStyle name="Vírgula 10 6 4" xfId="6812"/>
    <cellStyle name="Vírgula 10 6 5" xfId="5130"/>
    <cellStyle name="Vírgula 10 6 6" xfId="9338"/>
    <cellStyle name="Vírgula 10 7" xfId="2172"/>
    <cellStyle name="Vírgula 10 7 2" xfId="3301"/>
    <cellStyle name="Vírgula 10 7 2 2" xfId="4631"/>
    <cellStyle name="Vírgula 10 7 2 2 2" xfId="10448"/>
    <cellStyle name="Vírgula 10 7 2 3" xfId="5470"/>
    <cellStyle name="Vírgula 10 7 2 4" xfId="9602"/>
    <cellStyle name="Vírgula 10 7 3" xfId="3704"/>
    <cellStyle name="Vírgula 10 7 3 2" xfId="6200"/>
    <cellStyle name="Vírgula 10 7 3 3" xfId="10447"/>
    <cellStyle name="Vírgula 10 7 4" xfId="9122"/>
    <cellStyle name="Vírgula 10 8" xfId="2163"/>
    <cellStyle name="Vírgula 10 8 2" xfId="3292"/>
    <cellStyle name="Vírgula 10 8 2 2" xfId="4628"/>
    <cellStyle name="Vírgula 10 8 2 3" xfId="5461"/>
    <cellStyle name="Vírgula 10 8 2 4" xfId="10449"/>
    <cellStyle name="Vírgula 10 8 3" xfId="4177"/>
    <cellStyle name="Vírgula 10 8 3 2" xfId="6191"/>
    <cellStyle name="Vírgula 10 8 4" xfId="9471"/>
    <cellStyle name="Vírgula 10 9" xfId="3045"/>
    <cellStyle name="Vírgula 10 9 2" xfId="4179"/>
    <cellStyle name="Vírgula 10 9 2 2" xfId="5908"/>
    <cellStyle name="Vírgula 10 9 2 2 2" xfId="11147"/>
    <cellStyle name="Vírgula 10 9 2 2 3" xfId="13104"/>
    <cellStyle name="Vírgula 10 9 2 3" xfId="13711"/>
    <cellStyle name="Vírgula 10 9 3" xfId="5214"/>
    <cellStyle name="Vírgula 10 9 3 2" xfId="13223"/>
    <cellStyle name="Vírgula 10 9 4" xfId="11555"/>
    <cellStyle name="Vírgula 10 9 4 2" xfId="15038"/>
    <cellStyle name="Vírgula 10 9 4 3" xfId="13573"/>
    <cellStyle name="Vírgula 11" xfId="336"/>
    <cellStyle name="Vírgula 11 2" xfId="780"/>
    <cellStyle name="Vírgula 11 2 2" xfId="9715"/>
    <cellStyle name="Vírgula 11 3" xfId="2173"/>
    <cellStyle name="Vírgula 11 3 2" xfId="3302"/>
    <cellStyle name="Vírgula 11 3 2 2" xfId="4632"/>
    <cellStyle name="Vírgula 11 3 2 3" xfId="5471"/>
    <cellStyle name="Vírgula 11 3 2 3 2" xfId="11186"/>
    <cellStyle name="Vírgula 11 3 2 3 3" xfId="11796"/>
    <cellStyle name="Vírgula 11 3 3" xfId="4173"/>
    <cellStyle name="Vírgula 11 3 3 2" xfId="6201"/>
    <cellStyle name="Vírgula 11 3 4" xfId="9197"/>
    <cellStyle name="Vírgula 11 3 4 2" xfId="14885"/>
    <cellStyle name="Vírgula 11 3 4 3" xfId="13512"/>
    <cellStyle name="Vírgula 11 4" xfId="8470"/>
    <cellStyle name="Vírgula 11 5" xfId="8471"/>
    <cellStyle name="Vírgula 11 6" xfId="8472"/>
    <cellStyle name="Vírgula 11 7" xfId="8473"/>
    <cellStyle name="Vírgula 11 8" xfId="8474"/>
    <cellStyle name="Vírgula 12" xfId="337"/>
    <cellStyle name="Vírgula 12 10" xfId="10683"/>
    <cellStyle name="Vírgula 12 11" xfId="10814"/>
    <cellStyle name="Vírgula 12 12" xfId="8965"/>
    <cellStyle name="Vírgula 12 2" xfId="869"/>
    <cellStyle name="Vírgula 12 2 2" xfId="3154"/>
    <cellStyle name="Vírgula 12 2 2 2" xfId="3783"/>
    <cellStyle name="Vírgula 12 2 2 2 2" xfId="6554"/>
    <cellStyle name="Vírgula 12 2 2 2 2 2" xfId="10452"/>
    <cellStyle name="Vírgula 12 2 2 2 3" xfId="9795"/>
    <cellStyle name="Vírgula 12 2 2 3" xfId="5323"/>
    <cellStyle name="Vírgula 12 2 2 3 2" xfId="10451"/>
    <cellStyle name="Vírgula 12 2 2 3 3" xfId="11402"/>
    <cellStyle name="Vírgula 12 2 2 3 4" xfId="12356"/>
    <cellStyle name="Vírgula 12 2 2 4" xfId="9377"/>
    <cellStyle name="Vírgula 12 2 2 4 2" xfId="14887"/>
    <cellStyle name="Vírgula 12 2 2 4 3" xfId="13609"/>
    <cellStyle name="Vírgula 12 2 3" xfId="3903"/>
    <cellStyle name="Vírgula 12 2 3 2" xfId="6044"/>
    <cellStyle name="Vírgula 12 2 3 2 2" xfId="10453"/>
    <cellStyle name="Vírgula 12 2 3 3" xfId="9514"/>
    <cellStyle name="Vírgula 12 2 4" xfId="6739"/>
    <cellStyle name="Vírgula 12 2 4 2" xfId="10450"/>
    <cellStyle name="Vírgula 12 2 5" xfId="5057"/>
    <cellStyle name="Vírgula 12 2 5 2" xfId="10727"/>
    <cellStyle name="Vírgula 12 2 6" xfId="10858"/>
    <cellStyle name="Vírgula 12 2 7" xfId="9259"/>
    <cellStyle name="Vírgula 12 3" xfId="4082"/>
    <cellStyle name="Vírgula 12 3 2" xfId="5910"/>
    <cellStyle name="Vírgula 12 3 2 2" xfId="9837"/>
    <cellStyle name="Vírgula 12 3 2 2 2" xfId="10456"/>
    <cellStyle name="Vírgula 12 3 2 3" xfId="10455"/>
    <cellStyle name="Vírgula 12 3 2 4" xfId="9416"/>
    <cellStyle name="Vírgula 12 3 3" xfId="9556"/>
    <cellStyle name="Vírgula 12 3 3 2" xfId="10457"/>
    <cellStyle name="Vírgula 12 3 4" xfId="10454"/>
    <cellStyle name="Vírgula 12 3 5" xfId="10766"/>
    <cellStyle name="Vírgula 12 3 6" xfId="10896"/>
    <cellStyle name="Vírgula 12 3 7" xfId="9294"/>
    <cellStyle name="Vírgula 12 4" xfId="9198"/>
    <cellStyle name="Vírgula 12 4 2" xfId="9651"/>
    <cellStyle name="Vírgula 12 4 2 2" xfId="10459"/>
    <cellStyle name="Vírgula 12 4 3" xfId="10458"/>
    <cellStyle name="Vírgula 12 5" xfId="9339"/>
    <cellStyle name="Vírgula 12 5 2" xfId="9752"/>
    <cellStyle name="Vírgula 12 5 2 2" xfId="10461"/>
    <cellStyle name="Vírgula 12 5 3" xfId="10460"/>
    <cellStyle name="Vírgula 12 6" xfId="9123"/>
    <cellStyle name="Vírgula 12 6 2" xfId="9603"/>
    <cellStyle name="Vírgula 12 6 2 2" xfId="10463"/>
    <cellStyle name="Vírgula 12 6 3" xfId="10462"/>
    <cellStyle name="Vírgula 12 7" xfId="9472"/>
    <cellStyle name="Vírgula 12 7 2" xfId="10464"/>
    <cellStyle name="Vírgula 12 8" xfId="9896"/>
    <cellStyle name="Vírgula 12 9" xfId="9056"/>
    <cellStyle name="Vírgula 13" xfId="993"/>
    <cellStyle name="Vírgula 13 2" xfId="1082"/>
    <cellStyle name="Vírgula 13 2 2" xfId="3214"/>
    <cellStyle name="Vírgula 13 2 2 2" xfId="4154"/>
    <cellStyle name="Vírgula 13 2 2 2 2" xfId="6609"/>
    <cellStyle name="Vírgula 13 2 2 3" xfId="5383"/>
    <cellStyle name="Vírgula 13 2 3" xfId="3992"/>
    <cellStyle name="Vírgula 13 2 3 2" xfId="6107"/>
    <cellStyle name="Vírgula 13 2 4" xfId="6795"/>
    <cellStyle name="Vírgula 13 2 5" xfId="5113"/>
    <cellStyle name="Vírgula 13 2 6" xfId="9616"/>
    <cellStyle name="Vírgula 13 3" xfId="2174"/>
    <cellStyle name="Vírgula 13 3 2" xfId="3303"/>
    <cellStyle name="Vírgula 13 3 2 2" xfId="4633"/>
    <cellStyle name="Vírgula 13 3 2 3" xfId="5472"/>
    <cellStyle name="Vírgula 13 3 3" xfId="4125"/>
    <cellStyle name="Vírgula 13 3 3 2" xfId="6202"/>
    <cellStyle name="Vírgula 13 4" xfId="6102"/>
    <cellStyle name="Vírgula 14" xfId="1083"/>
    <cellStyle name="Vírgula 14 2" xfId="2175"/>
    <cellStyle name="Vírgula 14 2 2" xfId="3304"/>
    <cellStyle name="Vírgula 14 2 2 2" xfId="4634"/>
    <cellStyle name="Vírgula 14 2 2 3" xfId="5473"/>
    <cellStyle name="Vírgula 14 2 3" xfId="3782"/>
    <cellStyle name="Vírgula 14 2 3 2" xfId="6203"/>
    <cellStyle name="Vírgula 14 2 4" xfId="10679"/>
    <cellStyle name="Vírgula 14 3" xfId="3215"/>
    <cellStyle name="Vírgula 14 3 2" xfId="4250"/>
    <cellStyle name="Vírgula 14 3 2 2" xfId="6610"/>
    <cellStyle name="Vírgula 14 3 3" xfId="5384"/>
    <cellStyle name="Vírgula 14 4" xfId="3993"/>
    <cellStyle name="Vírgula 14 4 2" xfId="6108"/>
    <cellStyle name="Vírgula 14 5" xfId="6796"/>
    <cellStyle name="Vírgula 14 6" xfId="5114"/>
    <cellStyle name="Vírgula 15" xfId="2176"/>
    <cellStyle name="Vírgula 15 2" xfId="3305"/>
    <cellStyle name="Vírgula 15 2 2" xfId="4635"/>
    <cellStyle name="Vírgula 15 2 3" xfId="5474"/>
    <cellStyle name="Vírgula 15 3" xfId="4207"/>
    <cellStyle name="Vírgula 15 3 2" xfId="6204"/>
    <cellStyle name="Vírgula 16" xfId="2177"/>
    <cellStyle name="Vírgula 16 2" xfId="3306"/>
    <cellStyle name="Vírgula 16 2 2" xfId="4636"/>
    <cellStyle name="Vírgula 16 2 3" xfId="5475"/>
    <cellStyle name="Vírgula 16 3" xfId="4231"/>
    <cellStyle name="Vírgula 16 3 2" xfId="6205"/>
    <cellStyle name="Vírgula 17" xfId="3095"/>
    <cellStyle name="Vírgula 17 2" xfId="4510"/>
    <cellStyle name="Vírgula 17 3" xfId="5264"/>
    <cellStyle name="Vírgula 17 3 2" xfId="13288"/>
    <cellStyle name="Vírgula 17 3 3" xfId="12896"/>
    <cellStyle name="Vírgula 18" xfId="3838"/>
    <cellStyle name="Vírgula 18 2" xfId="6714"/>
    <cellStyle name="Vírgula 19" xfId="5032"/>
    <cellStyle name="Vírgula 2" xfId="50"/>
    <cellStyle name="Vírgula 2 10" xfId="641"/>
    <cellStyle name="Vírgula 2 10 2" xfId="3097"/>
    <cellStyle name="Vírgula 2 10 2 2" xfId="4512"/>
    <cellStyle name="Vírgula 2 10 2 3" xfId="5266"/>
    <cellStyle name="Vírgula 2 10 3" xfId="4468"/>
    <cellStyle name="Vírgula 2 10 3 2" xfId="5981"/>
    <cellStyle name="Vírgula 2 11" xfId="2178"/>
    <cellStyle name="Vírgula 2 11 2" xfId="3307"/>
    <cellStyle name="Vírgula 2 11 2 2" xfId="4637"/>
    <cellStyle name="Vírgula 2 11 2 3" xfId="5476"/>
    <cellStyle name="Vírgula 2 11 3" xfId="4122"/>
    <cellStyle name="Vírgula 2 11 3 2" xfId="6206"/>
    <cellStyle name="Vírgula 2 12" xfId="4194"/>
    <cellStyle name="Vírgula 2 12 2" xfId="5873"/>
    <cellStyle name="Vírgula 2 12 2 2" xfId="13082"/>
    <cellStyle name="Vírgula 2 12 2 3" xfId="10971"/>
    <cellStyle name="Vírgula 2 12 3" xfId="13714"/>
    <cellStyle name="Vírgula 2 13" xfId="8475"/>
    <cellStyle name="Vírgula 2 13 2" xfId="13012"/>
    <cellStyle name="Vírgula 2 13 3" xfId="10986"/>
    <cellStyle name="Vírgula 2 2" xfId="51"/>
    <cellStyle name="Vírgula 2 2 10" xfId="643"/>
    <cellStyle name="Vírgula 2 2 10 2" xfId="3098"/>
    <cellStyle name="Vírgula 2 2 10 2 2" xfId="4513"/>
    <cellStyle name="Vírgula 2 2 10 2 3" xfId="5267"/>
    <cellStyle name="Vírgula 2 2 10 3" xfId="3981"/>
    <cellStyle name="Vírgula 2 2 10 3 2" xfId="5982"/>
    <cellStyle name="Vírgula 2 2 11" xfId="4451"/>
    <cellStyle name="Vírgula 2 2 11 2" xfId="5874"/>
    <cellStyle name="Vírgula 2 2 11 2 2" xfId="11872"/>
    <cellStyle name="Vírgula 2 2 11 2 3" xfId="10985"/>
    <cellStyle name="Vírgula 2 2 11 3" xfId="13723"/>
    <cellStyle name="Vírgula 2 2 12" xfId="8476"/>
    <cellStyle name="Vírgula 2 2 12 2" xfId="13080"/>
    <cellStyle name="Vírgula 2 2 12 3" xfId="11500"/>
    <cellStyle name="Vírgula 2 2 2" xfId="52"/>
    <cellStyle name="Vírgula 2 2 2 10" xfId="2180"/>
    <cellStyle name="Vírgula 2 2 2 10 2" xfId="3309"/>
    <cellStyle name="Vírgula 2 2 2 10 2 2" xfId="4639"/>
    <cellStyle name="Vírgula 2 2 2 10 2 3" xfId="5478"/>
    <cellStyle name="Vírgula 2 2 2 10 3" xfId="4031"/>
    <cellStyle name="Vírgula 2 2 2 10 3 2" xfId="6208"/>
    <cellStyle name="Vírgula 2 2 2 11" xfId="3865"/>
    <cellStyle name="Vírgula 2 2 2 11 2" xfId="5875"/>
    <cellStyle name="Vírgula 2 2 2 11 2 2" xfId="11678"/>
    <cellStyle name="Vírgula 2 2 2 11 2 3" xfId="12893"/>
    <cellStyle name="Vírgula 2 2 2 11 3" xfId="13686"/>
    <cellStyle name="Vírgula 2 2 2 12" xfId="8477"/>
    <cellStyle name="Vírgula 2 2 2 12 2" xfId="12877"/>
    <cellStyle name="Vírgula 2 2 2 12 3" xfId="11281"/>
    <cellStyle name="Vírgula 2 2 2 2" xfId="73"/>
    <cellStyle name="Vírgula 2 2 2 2 10" xfId="5888"/>
    <cellStyle name="Vírgula 2 2 2 2 10 2" xfId="11818"/>
    <cellStyle name="Vírgula 2 2 2 2 10 3" xfId="13021"/>
    <cellStyle name="Vírgula 2 2 2 2 11" xfId="8478"/>
    <cellStyle name="Vírgula 2 2 2 2 11 2" xfId="10960"/>
    <cellStyle name="Vírgula 2 2 2 2 11 3" xfId="12914"/>
    <cellStyle name="Vírgula 2 2 2 2 2" xfId="637"/>
    <cellStyle name="Vírgula 2 2 2 2 2 2" xfId="3096"/>
    <cellStyle name="Vírgula 2 2 2 2 2 2 2" xfId="4511"/>
    <cellStyle name="Vírgula 2 2 2 2 2 2 3" xfId="5265"/>
    <cellStyle name="Vírgula 2 2 2 2 2 3" xfId="4073"/>
    <cellStyle name="Vírgula 2 2 2 2 2 3 2" xfId="5980"/>
    <cellStyle name="Vírgula 2 2 2 2 3" xfId="870"/>
    <cellStyle name="Vírgula 2 2 2 2 3 2" xfId="2181"/>
    <cellStyle name="Vírgula 2 2 2 2 3 2 2" xfId="3310"/>
    <cellStyle name="Vírgula 2 2 2 2 3 2 2 2" xfId="4640"/>
    <cellStyle name="Vírgula 2 2 2 2 3 2 2 3" xfId="5479"/>
    <cellStyle name="Vírgula 2 2 2 2 3 2 3" xfId="4011"/>
    <cellStyle name="Vírgula 2 2 2 2 3 2 3 2" xfId="6209"/>
    <cellStyle name="Vírgula 2 2 2 2 3 3" xfId="3155"/>
    <cellStyle name="Vírgula 2 2 2 2 3 3 2" xfId="4052"/>
    <cellStyle name="Vírgula 2 2 2 2 3 3 2 2" xfId="6555"/>
    <cellStyle name="Vírgula 2 2 2 2 3 3 3" xfId="5324"/>
    <cellStyle name="Vírgula 2 2 2 2 3 4" xfId="3904"/>
    <cellStyle name="Vírgula 2 2 2 2 3 4 2" xfId="6045"/>
    <cellStyle name="Vírgula 2 2 2 2 3 5" xfId="6740"/>
    <cellStyle name="Vírgula 2 2 2 2 3 6" xfId="5058"/>
    <cellStyle name="Vírgula 2 2 2 2 4" xfId="2182"/>
    <cellStyle name="Vírgula 2 2 2 2 4 2" xfId="3311"/>
    <cellStyle name="Vírgula 2 2 2 2 4 2 2" xfId="4641"/>
    <cellStyle name="Vírgula 2 2 2 2 4 2 3" xfId="5480"/>
    <cellStyle name="Vírgula 2 2 2 2 4 3" xfId="4075"/>
    <cellStyle name="Vírgula 2 2 2 2 4 3 2" xfId="6210"/>
    <cellStyle name="Vírgula 2 2 2 2 5" xfId="2183"/>
    <cellStyle name="Vírgula 2 2 2 2 5 2" xfId="3312"/>
    <cellStyle name="Vírgula 2 2 2 2 5 2 2" xfId="4642"/>
    <cellStyle name="Vírgula 2 2 2 2 5 2 3" xfId="5481"/>
    <cellStyle name="Vírgula 2 2 2 2 5 3" xfId="3698"/>
    <cellStyle name="Vírgula 2 2 2 2 5 3 2" xfId="6211"/>
    <cellStyle name="Vírgula 2 2 2 2 6" xfId="2184"/>
    <cellStyle name="Vírgula 2 2 2 2 6 2" xfId="3313"/>
    <cellStyle name="Vírgula 2 2 2 2 6 2 2" xfId="4643"/>
    <cellStyle name="Vírgula 2 2 2 2 6 2 3" xfId="5482"/>
    <cellStyle name="Vírgula 2 2 2 2 6 3" xfId="4106"/>
    <cellStyle name="Vírgula 2 2 2 2 6 3 2" xfId="6212"/>
    <cellStyle name="Vírgula 2 2 2 2 7" xfId="2185"/>
    <cellStyle name="Vírgula 2 2 2 2 7 2" xfId="3314"/>
    <cellStyle name="Vírgula 2 2 2 2 7 2 2" xfId="4644"/>
    <cellStyle name="Vírgula 2 2 2 2 7 2 3" xfId="5483"/>
    <cellStyle name="Vírgula 2 2 2 2 7 3" xfId="4387"/>
    <cellStyle name="Vírgula 2 2 2 2 7 3 2" xfId="6213"/>
    <cellStyle name="Vírgula 2 2 2 2 8" xfId="2186"/>
    <cellStyle name="Vírgula 2 2 2 2 8 2" xfId="3315"/>
    <cellStyle name="Vírgula 2 2 2 2 8 2 2" xfId="4645"/>
    <cellStyle name="Vírgula 2 2 2 2 8 2 3" xfId="5484"/>
    <cellStyle name="Vírgula 2 2 2 2 8 3" xfId="4471"/>
    <cellStyle name="Vírgula 2 2 2 2 8 3 2" xfId="6214"/>
    <cellStyle name="Vírgula 2 2 2 2 9" xfId="2187"/>
    <cellStyle name="Vírgula 2 2 2 2 9 2" xfId="3316"/>
    <cellStyle name="Vírgula 2 2 2 2 9 2 2" xfId="4646"/>
    <cellStyle name="Vírgula 2 2 2 2 9 2 3" xfId="5485"/>
    <cellStyle name="Vírgula 2 2 2 2 9 3" xfId="4107"/>
    <cellStyle name="Vírgula 2 2 2 2 9 3 2" xfId="6215"/>
    <cellStyle name="Vírgula 2 2 2 3" xfId="871"/>
    <cellStyle name="Vírgula 2 2 2 3 2" xfId="1084"/>
    <cellStyle name="Vírgula 2 2 2 3 2 2" xfId="3216"/>
    <cellStyle name="Vírgula 2 2 2 3 2 2 2" xfId="4556"/>
    <cellStyle name="Vírgula 2 2 2 3 2 2 3" xfId="5385"/>
    <cellStyle name="Vírgula 2 2 2 3 2 3" xfId="4050"/>
    <cellStyle name="Vírgula 2 2 2 3 2 3 2" xfId="6109"/>
    <cellStyle name="Vírgula 2 2 2 3 3" xfId="3156"/>
    <cellStyle name="Vírgula 2 2 2 3 3 2" xfId="4140"/>
    <cellStyle name="Vírgula 2 2 2 3 3 2 2" xfId="6556"/>
    <cellStyle name="Vírgula 2 2 2 3 3 3" xfId="5325"/>
    <cellStyle name="Vírgula 2 2 2 3 4" xfId="3905"/>
    <cellStyle name="Vírgula 2 2 2 3 4 2" xfId="6046"/>
    <cellStyle name="Vírgula 2 2 2 3 5" xfId="6741"/>
    <cellStyle name="Vírgula 2 2 2 3 6" xfId="5059"/>
    <cellStyle name="Vírgula 2 2 2 4" xfId="2188"/>
    <cellStyle name="Vírgula 2 2 2 4 2" xfId="3317"/>
    <cellStyle name="Vírgula 2 2 2 4 2 2" xfId="4647"/>
    <cellStyle name="Vírgula 2 2 2 4 2 3" xfId="5486"/>
    <cellStyle name="Vírgula 2 2 2 4 3" xfId="3862"/>
    <cellStyle name="Vírgula 2 2 2 4 3 2" xfId="6216"/>
    <cellStyle name="Vírgula 2 2 2 5" xfId="2189"/>
    <cellStyle name="Vírgula 2 2 2 5 2" xfId="3318"/>
    <cellStyle name="Vírgula 2 2 2 5 2 2" xfId="4648"/>
    <cellStyle name="Vírgula 2 2 2 5 2 3" xfId="5487"/>
    <cellStyle name="Vírgula 2 2 2 5 3" xfId="4318"/>
    <cellStyle name="Vírgula 2 2 2 5 3 2" xfId="6217"/>
    <cellStyle name="Vírgula 2 2 2 6" xfId="2190"/>
    <cellStyle name="Vírgula 2 2 2 6 2" xfId="3319"/>
    <cellStyle name="Vírgula 2 2 2 6 2 2" xfId="4649"/>
    <cellStyle name="Vírgula 2 2 2 6 2 3" xfId="5488"/>
    <cellStyle name="Vírgula 2 2 2 6 3" xfId="4486"/>
    <cellStyle name="Vírgula 2 2 2 6 3 2" xfId="6218"/>
    <cellStyle name="Vírgula 2 2 2 7" xfId="2191"/>
    <cellStyle name="Vírgula 2 2 2 7 2" xfId="3320"/>
    <cellStyle name="Vírgula 2 2 2 7 2 2" xfId="4650"/>
    <cellStyle name="Vírgula 2 2 2 7 2 3" xfId="5489"/>
    <cellStyle name="Vírgula 2 2 2 7 3" xfId="3747"/>
    <cellStyle name="Vírgula 2 2 2 7 3 2" xfId="6219"/>
    <cellStyle name="Vírgula 2 2 2 8" xfId="2192"/>
    <cellStyle name="Vírgula 2 2 2 8 2" xfId="3321"/>
    <cellStyle name="Vírgula 2 2 2 8 2 2" xfId="4651"/>
    <cellStyle name="Vírgula 2 2 2 8 2 3" xfId="5490"/>
    <cellStyle name="Vírgula 2 2 2 8 3" xfId="4008"/>
    <cellStyle name="Vírgula 2 2 2 8 3 2" xfId="6220"/>
    <cellStyle name="Vírgula 2 2 2 9" xfId="2193"/>
    <cellStyle name="Vírgula 2 2 2 9 2" xfId="3322"/>
    <cellStyle name="Vírgula 2 2 2 9 2 2" xfId="4652"/>
    <cellStyle name="Vírgula 2 2 2 9 2 3" xfId="5491"/>
    <cellStyle name="Vírgula 2 2 2 9 3" xfId="4455"/>
    <cellStyle name="Vírgula 2 2 2 9 3 2" xfId="6221"/>
    <cellStyle name="Vírgula 2 2 3" xfId="872"/>
    <cellStyle name="Vírgula 2 2 3 2" xfId="2194"/>
    <cellStyle name="Vírgula 2 2 3 2 2" xfId="3323"/>
    <cellStyle name="Vírgula 2 2 3 2 2 2" xfId="4653"/>
    <cellStyle name="Vírgula 2 2 3 2 2 3" xfId="5492"/>
    <cellStyle name="Vírgula 2 2 3 2 2 3 2" xfId="11187"/>
    <cellStyle name="Vírgula 2 2 3 2 2 3 3" xfId="13302"/>
    <cellStyle name="Vírgula 2 2 3 2 3" xfId="4392"/>
    <cellStyle name="Vírgula 2 2 3 2 3 2" xfId="6222"/>
    <cellStyle name="Vírgula 2 2 3 2 4" xfId="13513"/>
    <cellStyle name="Vírgula 2 2 3 3" xfId="3008"/>
    <cellStyle name="Vírgula 2 2 3 3 2" xfId="4360"/>
    <cellStyle name="Vírgula 2 2 3 3 2 2" xfId="6557"/>
    <cellStyle name="Vírgula 2 2 3 3 2 2 2" xfId="12851"/>
    <cellStyle name="Vírgula 2 2 3 3 2 2 3" xfId="12921"/>
    <cellStyle name="Vírgula 2 2 3 3 3" xfId="8479"/>
    <cellStyle name="Vírgula 2 2 3 3 4" xfId="13548"/>
    <cellStyle name="Vírgula 2 2 3 3 5" xfId="13409"/>
    <cellStyle name="Vírgula 2 2 3 4" xfId="3157"/>
    <cellStyle name="Vírgula 2 2 3 4 2" xfId="4550"/>
    <cellStyle name="Vírgula 2 2 3 4 3" xfId="5326"/>
    <cellStyle name="Vírgula 2 2 3 5" xfId="3906"/>
    <cellStyle name="Vírgula 2 2 3 5 2" xfId="6047"/>
    <cellStyle name="Vírgula 2 2 3 6" xfId="6742"/>
    <cellStyle name="Vírgula 2 2 3 7" xfId="5060"/>
    <cellStyle name="Vírgula 2 2 4" xfId="2195"/>
    <cellStyle name="Vírgula 2 2 4 2" xfId="3324"/>
    <cellStyle name="Vírgula 2 2 4 2 2" xfId="4654"/>
    <cellStyle name="Vírgula 2 2 4 2 3" xfId="5493"/>
    <cellStyle name="Vírgula 2 2 4 2 3 2" xfId="12483"/>
    <cellStyle name="Vírgula 2 2 4 2 3 3" xfId="13087"/>
    <cellStyle name="Vírgula 2 2 4 2 4" xfId="13629"/>
    <cellStyle name="Vírgula 2 2 4 3" xfId="4403"/>
    <cellStyle name="Vírgula 2 2 4 3 2" xfId="6223"/>
    <cellStyle name="Vírgula 2 2 4 4" xfId="8480"/>
    <cellStyle name="Vírgula 2 2 4 5" xfId="10648"/>
    <cellStyle name="Vírgula 2 2 5" xfId="2196"/>
    <cellStyle name="Vírgula 2 2 5 2" xfId="3325"/>
    <cellStyle name="Vírgula 2 2 5 2 2" xfId="4655"/>
    <cellStyle name="Vírgula 2 2 5 2 3" xfId="5494"/>
    <cellStyle name="Vírgula 2 2 5 3" xfId="4326"/>
    <cellStyle name="Vírgula 2 2 5 3 2" xfId="6224"/>
    <cellStyle name="Vírgula 2 2 6" xfId="2197"/>
    <cellStyle name="Vírgula 2 2 6 2" xfId="3326"/>
    <cellStyle name="Vírgula 2 2 6 2 2" xfId="4656"/>
    <cellStyle name="Vírgula 2 2 6 2 3" xfId="5495"/>
    <cellStyle name="Vírgula 2 2 6 3" xfId="4162"/>
    <cellStyle name="Vírgula 2 2 6 3 2" xfId="6225"/>
    <cellStyle name="Vírgula 2 2 7" xfId="2198"/>
    <cellStyle name="Vírgula 2 2 7 2" xfId="3327"/>
    <cellStyle name="Vírgula 2 2 7 2 2" xfId="4657"/>
    <cellStyle name="Vírgula 2 2 7 2 3" xfId="5496"/>
    <cellStyle name="Vírgula 2 2 7 3" xfId="4400"/>
    <cellStyle name="Vírgula 2 2 7 3 2" xfId="6226"/>
    <cellStyle name="Vírgula 2 2 8" xfId="2199"/>
    <cellStyle name="Vírgula 2 2 8 2" xfId="3328"/>
    <cellStyle name="Vírgula 2 2 8 2 2" xfId="4658"/>
    <cellStyle name="Vírgula 2 2 8 2 3" xfId="5497"/>
    <cellStyle name="Vírgula 2 2 8 3" xfId="4016"/>
    <cellStyle name="Vírgula 2 2 8 3 2" xfId="6227"/>
    <cellStyle name="Vírgula 2 2 9" xfId="2200"/>
    <cellStyle name="Vírgula 2 2 9 2" xfId="3329"/>
    <cellStyle name="Vírgula 2 2 9 2 2" xfId="4659"/>
    <cellStyle name="Vírgula 2 2 9 2 3" xfId="5498"/>
    <cellStyle name="Vírgula 2 2 9 3" xfId="4488"/>
    <cellStyle name="Vírgula 2 2 9 3 2" xfId="6228"/>
    <cellStyle name="Vírgula 2 3" xfId="53"/>
    <cellStyle name="Vírgula 2 3 10" xfId="3970"/>
    <cellStyle name="Vírgula 2 3 10 2" xfId="5876"/>
    <cellStyle name="Vírgula 2 3 10 2 2" xfId="11700"/>
    <cellStyle name="Vírgula 2 3 10 2 3" xfId="13034"/>
    <cellStyle name="Vírgula 2 3 10 3" xfId="13695"/>
    <cellStyle name="Vírgula 2 3 11" xfId="8481"/>
    <cellStyle name="Vírgula 2 3 11 2" xfId="11276"/>
    <cellStyle name="Vírgula 2 3 11 3" xfId="13031"/>
    <cellStyle name="Vírgula 2 3 2" xfId="338"/>
    <cellStyle name="Vírgula 2 3 2 10" xfId="8482"/>
    <cellStyle name="Vírgula 2 3 2 2" xfId="781"/>
    <cellStyle name="Vírgula 2 3 2 2 2" xfId="3120"/>
    <cellStyle name="Vírgula 2 3 2 2 2 2" xfId="4535"/>
    <cellStyle name="Vírgula 2 3 2 2 2 3" xfId="5289"/>
    <cellStyle name="Vírgula 2 3 2 2 2 3 2" xfId="11854"/>
    <cellStyle name="Vírgula 2 3 2 2 2 3 3" xfId="13018"/>
    <cellStyle name="Vírgula 2 3 2 2 2 4" xfId="13602"/>
    <cellStyle name="Vírgula 2 3 2 2 3" xfId="3792"/>
    <cellStyle name="Vírgula 2 3 2 2 3 2" xfId="6006"/>
    <cellStyle name="Vírgula 2 3 2 2 4" xfId="8483"/>
    <cellStyle name="Vírgula 2 3 2 3" xfId="3009"/>
    <cellStyle name="Vírgula 2 3 2 3 2" xfId="4131"/>
    <cellStyle name="Vírgula 2 3 2 3 2 2" xfId="5911"/>
    <cellStyle name="Vírgula 2 3 2 3 2 2 2" xfId="11086"/>
    <cellStyle name="Vírgula 2 3 2 3 2 2 3" xfId="11517"/>
    <cellStyle name="Vírgula 2 3 2 3 2 3" xfId="13709"/>
    <cellStyle name="Vírgula 2 3 2 3 3" xfId="8484"/>
    <cellStyle name="Vírgula 2 3 2 3 3 2" xfId="11723"/>
    <cellStyle name="Vírgula 2 3 2 3 3 3" xfId="11506"/>
    <cellStyle name="Vírgula 2 3 2 3 4" xfId="12707"/>
    <cellStyle name="Vírgula 2 3 2 4" xfId="3047"/>
    <cellStyle name="Vírgula 2 3 2 4 2" xfId="4495"/>
    <cellStyle name="Vírgula 2 3 2 4 3" xfId="5216"/>
    <cellStyle name="Vírgula 2 3 2 4 3 2" xfId="13248"/>
    <cellStyle name="Vírgula 2 3 2 4 3 3" xfId="12823"/>
    <cellStyle name="Vírgula 2 3 2 4 4" xfId="13575"/>
    <cellStyle name="Vírgula 2 3 2 5" xfId="8485"/>
    <cellStyle name="Vírgula 2 3 2 5 2" xfId="11674"/>
    <cellStyle name="Vírgula 2 3 2 5 3" xfId="12029"/>
    <cellStyle name="Vírgula 2 3 2 6" xfId="8486"/>
    <cellStyle name="Vírgula 2 3 2 6 2" xfId="12864"/>
    <cellStyle name="Vírgula 2 3 2 6 3" xfId="13152"/>
    <cellStyle name="Vírgula 2 3 2 7" xfId="8487"/>
    <cellStyle name="Vírgula 2 3 2 7 2" xfId="13333"/>
    <cellStyle name="Vírgula 2 3 2 7 3" xfId="12837"/>
    <cellStyle name="Vírgula 2 3 2 8" xfId="8488"/>
    <cellStyle name="Vírgula 2 3 2 8 2" xfId="13269"/>
    <cellStyle name="Vírgula 2 3 2 8 3" xfId="13015"/>
    <cellStyle name="Vírgula 2 3 2 9" xfId="8489"/>
    <cellStyle name="Vírgula 2 3 3" xfId="668"/>
    <cellStyle name="Vírgula 2 3 3 2" xfId="3102"/>
    <cellStyle name="Vírgula 2 3 3 2 2" xfId="4517"/>
    <cellStyle name="Vírgula 2 3 3 2 3" xfId="5271"/>
    <cellStyle name="Vírgula 2 3 3 3" xfId="4076"/>
    <cellStyle name="Vírgula 2 3 3 3 2" xfId="5986"/>
    <cellStyle name="Vírgula 2 3 4" xfId="873"/>
    <cellStyle name="Vírgula 2 3 4 2" xfId="2201"/>
    <cellStyle name="Vírgula 2 3 4 2 2" xfId="3330"/>
    <cellStyle name="Vírgula 2 3 4 2 2 2" xfId="4660"/>
    <cellStyle name="Vírgula 2 3 4 2 2 3" xfId="5499"/>
    <cellStyle name="Vírgula 2 3 4 2 3" xfId="3805"/>
    <cellStyle name="Vírgula 2 3 4 2 3 2" xfId="6229"/>
    <cellStyle name="Vírgula 2 3 4 3" xfId="3158"/>
    <cellStyle name="Vírgula 2 3 4 3 2" xfId="4121"/>
    <cellStyle name="Vírgula 2 3 4 3 2 2" xfId="6558"/>
    <cellStyle name="Vírgula 2 3 4 3 3" xfId="5327"/>
    <cellStyle name="Vírgula 2 3 4 4" xfId="3907"/>
    <cellStyle name="Vírgula 2 3 4 4 2" xfId="6048"/>
    <cellStyle name="Vírgula 2 3 4 5" xfId="6743"/>
    <cellStyle name="Vírgula 2 3 4 6" xfId="5061"/>
    <cellStyle name="Vírgula 2 3 5" xfId="2202"/>
    <cellStyle name="Vírgula 2 3 5 2" xfId="3331"/>
    <cellStyle name="Vírgula 2 3 5 2 2" xfId="4661"/>
    <cellStyle name="Vírgula 2 3 5 2 3" xfId="5500"/>
    <cellStyle name="Vírgula 2 3 5 3" xfId="4172"/>
    <cellStyle name="Vírgula 2 3 5 3 2" xfId="6230"/>
    <cellStyle name="Vírgula 2 3 6" xfId="2203"/>
    <cellStyle name="Vírgula 2 3 6 2" xfId="3332"/>
    <cellStyle name="Vírgula 2 3 6 2 2" xfId="4662"/>
    <cellStyle name="Vírgula 2 3 6 2 3" xfId="5501"/>
    <cellStyle name="Vírgula 2 3 6 3" xfId="3979"/>
    <cellStyle name="Vírgula 2 3 6 3 2" xfId="6231"/>
    <cellStyle name="Vírgula 2 3 7" xfId="2204"/>
    <cellStyle name="Vírgula 2 3 7 2" xfId="3333"/>
    <cellStyle name="Vírgula 2 3 7 2 2" xfId="4663"/>
    <cellStyle name="Vírgula 2 3 7 2 3" xfId="5502"/>
    <cellStyle name="Vírgula 2 3 7 3" xfId="4176"/>
    <cellStyle name="Vírgula 2 3 7 3 2" xfId="6232"/>
    <cellStyle name="Vírgula 2 3 8" xfId="2205"/>
    <cellStyle name="Vírgula 2 3 8 2" xfId="3334"/>
    <cellStyle name="Vírgula 2 3 8 2 2" xfId="4664"/>
    <cellStyle name="Vírgula 2 3 8 2 3" xfId="5503"/>
    <cellStyle name="Vírgula 2 3 8 3" xfId="4416"/>
    <cellStyle name="Vírgula 2 3 8 3 2" xfId="6233"/>
    <cellStyle name="Vírgula 2 3 9" xfId="2206"/>
    <cellStyle name="Vírgula 2 3 9 2" xfId="3335"/>
    <cellStyle name="Vírgula 2 3 9 2 2" xfId="4665"/>
    <cellStyle name="Vírgula 2 3 9 2 3" xfId="5504"/>
    <cellStyle name="Vírgula 2 3 9 3" xfId="4130"/>
    <cellStyle name="Vírgula 2 3 9 3 2" xfId="6234"/>
    <cellStyle name="Vírgula 2 4" xfId="339"/>
    <cellStyle name="Vírgula 2 4 10" xfId="8490"/>
    <cellStyle name="Vírgula 2 4 11" xfId="9135"/>
    <cellStyle name="Vírgula 2 4 2" xfId="782"/>
    <cellStyle name="Vírgula 2 4 2 2" xfId="3121"/>
    <cellStyle name="Vírgula 2 4 2 2 2" xfId="4536"/>
    <cellStyle name="Vírgula 2 4 2 2 2 2" xfId="13027"/>
    <cellStyle name="Vírgula 2 4 2 2 3" xfId="5290"/>
    <cellStyle name="Vírgula 2 4 2 2 3 2" xfId="11400"/>
    <cellStyle name="Vírgula 2 4 2 2 3 3" xfId="11492"/>
    <cellStyle name="Vírgula 2 4 2 2 4" xfId="13603"/>
    <cellStyle name="Vírgula 2 4 2 3" xfId="4253"/>
    <cellStyle name="Vírgula 2 4 2 3 2" xfId="6007"/>
    <cellStyle name="Vírgula 2 4 2 4" xfId="8491"/>
    <cellStyle name="Vírgula 2 4 3" xfId="3010"/>
    <cellStyle name="Vírgula 2 4 3 2" xfId="3685"/>
    <cellStyle name="Vírgula 2 4 3 2 2" xfId="4963"/>
    <cellStyle name="Vírgula 2 4 3 2 3" xfId="5854"/>
    <cellStyle name="Vírgula 2 4 3 2 3 2" xfId="13095"/>
    <cellStyle name="Vírgula 2 4 3 2 3 3" xfId="11499"/>
    <cellStyle name="Vírgula 2 4 3 3" xfId="4424"/>
    <cellStyle name="Vírgula 2 4 3 3 2" xfId="5912"/>
    <cellStyle name="Vírgula 2 4 3 4" xfId="4297"/>
    <cellStyle name="Vírgula 2 4 3 4 2" xfId="6868"/>
    <cellStyle name="Vírgula 2 4 3 5" xfId="5186"/>
    <cellStyle name="Vírgula 2 4 3 6" xfId="13549"/>
    <cellStyle name="Vírgula 2 4 4" xfId="3048"/>
    <cellStyle name="Vírgula 2 4 4 2" xfId="4496"/>
    <cellStyle name="Vírgula 2 4 4 3" xfId="5217"/>
    <cellStyle name="Vírgula 2 4 4 3 2" xfId="11199"/>
    <cellStyle name="Vírgula 2 4 4 3 3" xfId="11302"/>
    <cellStyle name="Vírgula 2 4 4 4" xfId="13576"/>
    <cellStyle name="Vírgula 2 4 5" xfId="8492"/>
    <cellStyle name="Vírgula 2 4 5 2" xfId="12319"/>
    <cellStyle name="Vírgula 2 4 5 3" xfId="11838"/>
    <cellStyle name="Vírgula 2 4 6" xfId="8493"/>
    <cellStyle name="Vírgula 2 4 6 2" xfId="11503"/>
    <cellStyle name="Vírgula 2 4 6 3" xfId="13175"/>
    <cellStyle name="Vírgula 2 4 7" xfId="8494"/>
    <cellStyle name="Vírgula 2 4 7 2" xfId="12321"/>
    <cellStyle name="Vírgula 2 4 7 3" xfId="12924"/>
    <cellStyle name="Vírgula 2 4 8" xfId="8495"/>
    <cellStyle name="Vírgula 2 4 8 2" xfId="12320"/>
    <cellStyle name="Vírgula 2 4 8 3" xfId="13147"/>
    <cellStyle name="Vírgula 2 4 9" xfId="8496"/>
    <cellStyle name="Vírgula 2 5" xfId="340"/>
    <cellStyle name="Vírgula 2 5 2" xfId="874"/>
    <cellStyle name="Vírgula 2 5 2 2" xfId="2209"/>
    <cellStyle name="Vírgula 2 5 2 2 2" xfId="3338"/>
    <cellStyle name="Vírgula 2 5 2 2 2 2" xfId="4668"/>
    <cellStyle name="Vírgula 2 5 2 2 2 3" xfId="5507"/>
    <cellStyle name="Vírgula 2 5 2 2 3" xfId="3699"/>
    <cellStyle name="Vírgula 2 5 2 2 3 2" xfId="6237"/>
    <cellStyle name="Vírgula 2 5 2 2 4" xfId="13514"/>
    <cellStyle name="Vírgula 2 5 2 2 5" xfId="13410"/>
    <cellStyle name="Vírgula 2 5 2 3" xfId="3159"/>
    <cellStyle name="Vírgula 2 5 2 3 2" xfId="4308"/>
    <cellStyle name="Vírgula 2 5 2 3 2 2" xfId="6559"/>
    <cellStyle name="Vírgula 2 5 2 3 3" xfId="5328"/>
    <cellStyle name="Vírgula 2 5 2 3 3 2" xfId="11531"/>
    <cellStyle name="Vírgula 2 5 2 3 3 3" xfId="12848"/>
    <cellStyle name="Vírgula 2 5 2 3 4" xfId="12411"/>
    <cellStyle name="Vírgula 2 5 2 4" xfId="3908"/>
    <cellStyle name="Vírgula 2 5 2 4 2" xfId="6049"/>
    <cellStyle name="Vírgula 2 5 2 5" xfId="6744"/>
    <cellStyle name="Vírgula 2 5 2 6" xfId="5062"/>
    <cellStyle name="Vírgula 2 5 3" xfId="2210"/>
    <cellStyle name="Vírgula 2 5 3 2" xfId="3339"/>
    <cellStyle name="Vírgula 2 5 3 2 2" xfId="4669"/>
    <cellStyle name="Vírgula 2 5 3 2 3" xfId="5508"/>
    <cellStyle name="Vírgula 2 5 3 2 3 2" xfId="11905"/>
    <cellStyle name="Vírgula 2 5 3 2 3 3" xfId="13143"/>
    <cellStyle name="Vírgula 2 5 3 2 4" xfId="13630"/>
    <cellStyle name="Vírgula 2 5 3 3" xfId="4463"/>
    <cellStyle name="Vírgula 2 5 3 3 2" xfId="6238"/>
    <cellStyle name="Vírgula 2 5 3 3 2 2" xfId="12495"/>
    <cellStyle name="Vírgula 2 5 3 3 2 3" xfId="11484"/>
    <cellStyle name="Vírgula 2 5 3 3 3" xfId="12027"/>
    <cellStyle name="Vírgula 2 5 3 4" xfId="8497"/>
    <cellStyle name="Vírgula 2 5 4" xfId="2211"/>
    <cellStyle name="Vírgula 2 5 4 2" xfId="3340"/>
    <cellStyle name="Vírgula 2 5 4 2 2" xfId="4670"/>
    <cellStyle name="Vírgula 2 5 4 2 3" xfId="5509"/>
    <cellStyle name="Vírgula 2 5 4 3" xfId="4099"/>
    <cellStyle name="Vírgula 2 5 4 3 2" xfId="6239"/>
    <cellStyle name="Vírgula 2 5 5" xfId="2208"/>
    <cellStyle name="Vírgula 2 5 5 2" xfId="3337"/>
    <cellStyle name="Vírgula 2 5 5 2 2" xfId="4667"/>
    <cellStyle name="Vírgula 2 5 5 2 3" xfId="5506"/>
    <cellStyle name="Vírgula 2 5 5 3" xfId="4213"/>
    <cellStyle name="Vírgula 2 5 5 3 2" xfId="6236"/>
    <cellStyle name="Vírgula 2 5 6" xfId="4224"/>
    <cellStyle name="Vírgula 2 5 6 2" xfId="5913"/>
    <cellStyle name="Vírgula 2 5 6 2 2" xfId="11087"/>
    <cellStyle name="Vírgula 2 5 6 2 3" xfId="12882"/>
    <cellStyle name="Vírgula 2 5 6 3" xfId="13312"/>
    <cellStyle name="Vírgula 2 5 6 3 2" xfId="15799"/>
    <cellStyle name="Vírgula 2 5 6 3 3" xfId="13716"/>
    <cellStyle name="Vírgula 2 5 7" xfId="8498"/>
    <cellStyle name="Vírgula 2 5 7 2" xfId="13251"/>
    <cellStyle name="Vírgula 2 5 7 3" xfId="12865"/>
    <cellStyle name="Vírgula 2 5 8" xfId="8499"/>
    <cellStyle name="Vírgula 2 5 8 2" xfId="11056"/>
    <cellStyle name="Vírgula 2 5 8 3" xfId="13032"/>
    <cellStyle name="Vírgula 2 5 9" xfId="8500"/>
    <cellStyle name="Vírgula 2 5 9 2" xfId="12322"/>
    <cellStyle name="Vírgula 2 5 9 3" xfId="13168"/>
    <cellStyle name="Vírgula 2 6" xfId="875"/>
    <cellStyle name="Vírgula 2 6 2" xfId="2212"/>
    <cellStyle name="Vírgula 2 6 2 2" xfId="3341"/>
    <cellStyle name="Vírgula 2 6 2 2 2" xfId="4671"/>
    <cellStyle name="Vírgula 2 6 2 2 3" xfId="5510"/>
    <cellStyle name="Vírgula 2 6 2 3" xfId="4460"/>
    <cellStyle name="Vírgula 2 6 2 3 2" xfId="6240"/>
    <cellStyle name="Vírgula 2 6 3" xfId="3160"/>
    <cellStyle name="Vírgula 2 6 3 2" xfId="3977"/>
    <cellStyle name="Vírgula 2 6 3 2 2" xfId="6560"/>
    <cellStyle name="Vírgula 2 6 3 3" xfId="5329"/>
    <cellStyle name="Vírgula 2 6 4" xfId="3909"/>
    <cellStyle name="Vírgula 2 6 4 2" xfId="6050"/>
    <cellStyle name="Vírgula 2 6 5" xfId="6745"/>
    <cellStyle name="Vírgula 2 6 6" xfId="5063"/>
    <cellStyle name="Vírgula 2 6 7" xfId="10606"/>
    <cellStyle name="Vírgula 2 7" xfId="2213"/>
    <cellStyle name="Vírgula 2 7 2" xfId="3342"/>
    <cellStyle name="Vírgula 2 7 2 2" xfId="4672"/>
    <cellStyle name="Vírgula 2 7 2 3" xfId="5511"/>
    <cellStyle name="Vírgula 2 7 3" xfId="4012"/>
    <cellStyle name="Vírgula 2 7 3 2" xfId="6241"/>
    <cellStyle name="Vírgula 2 8" xfId="2214"/>
    <cellStyle name="Vírgula 2 8 2" xfId="3343"/>
    <cellStyle name="Vírgula 2 8 2 2" xfId="4673"/>
    <cellStyle name="Vírgula 2 8 2 3" xfId="5512"/>
    <cellStyle name="Vírgula 2 8 3" xfId="4402"/>
    <cellStyle name="Vírgula 2 8 3 2" xfId="6242"/>
    <cellStyle name="Vírgula 2 9" xfId="2215"/>
    <cellStyle name="Vírgula 2 9 2" xfId="3344"/>
    <cellStyle name="Vírgula 2 9 2 2" xfId="4674"/>
    <cellStyle name="Vírgula 2 9 2 3" xfId="5513"/>
    <cellStyle name="Vírgula 2 9 3" xfId="3866"/>
    <cellStyle name="Vírgula 2 9 3 2" xfId="6243"/>
    <cellStyle name="Vírgula 3" xfId="54"/>
    <cellStyle name="Vírgula 3 10" xfId="2216"/>
    <cellStyle name="Vírgula 3 10 2" xfId="3345"/>
    <cellStyle name="Vírgula 3 10 2 2" xfId="4675"/>
    <cellStyle name="Vírgula 3 10 2 3" xfId="5514"/>
    <cellStyle name="Vírgula 3 10 3" xfId="3851"/>
    <cellStyle name="Vírgula 3 10 3 2" xfId="6244"/>
    <cellStyle name="Vírgula 3 11" xfId="2217"/>
    <cellStyle name="Vírgula 3 11 2" xfId="3346"/>
    <cellStyle name="Vírgula 3 11 2 2" xfId="4676"/>
    <cellStyle name="Vírgula 3 11 2 3" xfId="5515"/>
    <cellStyle name="Vírgula 3 11 3" xfId="4078"/>
    <cellStyle name="Vírgula 3 11 3 2" xfId="6245"/>
    <cellStyle name="Vírgula 3 12" xfId="2218"/>
    <cellStyle name="Vírgula 3 12 2" xfId="3347"/>
    <cellStyle name="Vírgula 3 12 2 2" xfId="4677"/>
    <cellStyle name="Vírgula 3 12 2 3" xfId="5516"/>
    <cellStyle name="Vírgula 3 12 3" xfId="3972"/>
    <cellStyle name="Vírgula 3 12 3 2" xfId="6246"/>
    <cellStyle name="Vírgula 3 13" xfId="3027"/>
    <cellStyle name="Vírgula 3 13 2" xfId="3724"/>
    <cellStyle name="Vírgula 3 13 2 2" xfId="5877"/>
    <cellStyle name="Vírgula 3 13 3" xfId="5196"/>
    <cellStyle name="Vírgula 3 13 3 2" xfId="12328"/>
    <cellStyle name="Vírgula 3 13 3 3" xfId="12424"/>
    <cellStyle name="Vírgula 3 13 4" xfId="13558"/>
    <cellStyle name="Vírgula 3 14" xfId="8501"/>
    <cellStyle name="Vírgula 3 14 2" xfId="12400"/>
    <cellStyle name="Vírgula 3 14 3" xfId="11060"/>
    <cellStyle name="Vírgula 3 15" xfId="8502"/>
    <cellStyle name="Vírgula 3 16" xfId="8503"/>
    <cellStyle name="Vírgula 3 2" xfId="55"/>
    <cellStyle name="Vírgula 3 2 10" xfId="2219"/>
    <cellStyle name="Vírgula 3 2 10 2" xfId="3348"/>
    <cellStyle name="Vírgula 3 2 10 2 2" xfId="4678"/>
    <cellStyle name="Vírgula 3 2 10 2 3" xfId="5517"/>
    <cellStyle name="Vírgula 3 2 10 3" xfId="4375"/>
    <cellStyle name="Vírgula 3 2 10 3 2" xfId="6247"/>
    <cellStyle name="Vírgula 3 2 11" xfId="2220"/>
    <cellStyle name="Vírgula 3 2 11 2" xfId="3349"/>
    <cellStyle name="Vírgula 3 2 11 2 2" xfId="4679"/>
    <cellStyle name="Vírgula 3 2 11 2 3" xfId="5518"/>
    <cellStyle name="Vírgula 3 2 11 3" xfId="4143"/>
    <cellStyle name="Vírgula 3 2 11 3 2" xfId="6248"/>
    <cellStyle name="Vírgula 3 2 12" xfId="3028"/>
    <cellStyle name="Vírgula 3 2 12 2" xfId="4191"/>
    <cellStyle name="Vírgula 3 2 12 2 2" xfId="5878"/>
    <cellStyle name="Vírgula 3 2 12 3" xfId="5197"/>
    <cellStyle name="Vírgula 3 2 12 3 2" xfId="12363"/>
    <cellStyle name="Vírgula 3 2 12 3 3" xfId="13165"/>
    <cellStyle name="Vírgula 3 2 12 4" xfId="13559"/>
    <cellStyle name="Vírgula 3 2 13" xfId="8504"/>
    <cellStyle name="Vírgula 3 2 13 2" xfId="12323"/>
    <cellStyle name="Vírgula 3 2 13 3" xfId="11610"/>
    <cellStyle name="Vírgula 3 2 14" xfId="8505"/>
    <cellStyle name="Vírgula 3 2 15" xfId="8506"/>
    <cellStyle name="Vírgula 3 2 2" xfId="56"/>
    <cellStyle name="Vírgula 3 2 2 10" xfId="3029"/>
    <cellStyle name="Vírgula 3 2 2 10 2" xfId="3812"/>
    <cellStyle name="Vírgula 3 2 2 10 2 2" xfId="5879"/>
    <cellStyle name="Vírgula 3 2 2 10 3" xfId="5198"/>
    <cellStyle name="Vírgula 3 2 2 10 3 2" xfId="12985"/>
    <cellStyle name="Vírgula 3 2 2 10 3 3" xfId="12947"/>
    <cellStyle name="Vírgula 3 2 2 10 4" xfId="13560"/>
    <cellStyle name="Vírgula 3 2 2 11" xfId="8507"/>
    <cellStyle name="Vírgula 3 2 2 11 2" xfId="11795"/>
    <cellStyle name="Vírgula 3 2 2 11 3" xfId="10988"/>
    <cellStyle name="Vírgula 3 2 2 12" xfId="8508"/>
    <cellStyle name="Vírgula 3 2 2 13" xfId="8509"/>
    <cellStyle name="Vírgula 3 2 2 2" xfId="695"/>
    <cellStyle name="Vírgula 3 2 2 2 2" xfId="3109"/>
    <cellStyle name="Vírgula 3 2 2 2 2 2" xfId="4524"/>
    <cellStyle name="Vírgula 3 2 2 2 2 3" xfId="5278"/>
    <cellStyle name="Vírgula 3 2 2 2 3" xfId="4419"/>
    <cellStyle name="Vírgula 3 2 2 2 3 2" xfId="5994"/>
    <cellStyle name="Vírgula 3 2 2 3" xfId="2221"/>
    <cellStyle name="Vírgula 3 2 2 3 2" xfId="3350"/>
    <cellStyle name="Vírgula 3 2 2 3 2 2" xfId="4680"/>
    <cellStyle name="Vírgula 3 2 2 3 2 3" xfId="5519"/>
    <cellStyle name="Vírgula 3 2 2 3 3" xfId="4084"/>
    <cellStyle name="Vírgula 3 2 2 3 3 2" xfId="6249"/>
    <cellStyle name="Vírgula 3 2 2 4" xfId="2222"/>
    <cellStyle name="Vírgula 3 2 2 4 2" xfId="3351"/>
    <cellStyle name="Vírgula 3 2 2 4 2 2" xfId="4681"/>
    <cellStyle name="Vírgula 3 2 2 4 2 3" xfId="5520"/>
    <cellStyle name="Vírgula 3 2 2 4 3" xfId="4394"/>
    <cellStyle name="Vírgula 3 2 2 4 3 2" xfId="6250"/>
    <cellStyle name="Vírgula 3 2 2 5" xfId="2223"/>
    <cellStyle name="Vírgula 3 2 2 5 2" xfId="3352"/>
    <cellStyle name="Vírgula 3 2 2 5 2 2" xfId="4682"/>
    <cellStyle name="Vírgula 3 2 2 5 2 3" xfId="5521"/>
    <cellStyle name="Vírgula 3 2 2 5 3" xfId="4410"/>
    <cellStyle name="Vírgula 3 2 2 5 3 2" xfId="6251"/>
    <cellStyle name="Vírgula 3 2 2 6" xfId="2224"/>
    <cellStyle name="Vírgula 3 2 2 6 2" xfId="3353"/>
    <cellStyle name="Vírgula 3 2 2 6 2 2" xfId="4683"/>
    <cellStyle name="Vírgula 3 2 2 6 2 3" xfId="5522"/>
    <cellStyle name="Vírgula 3 2 2 6 3" xfId="4134"/>
    <cellStyle name="Vírgula 3 2 2 6 3 2" xfId="6252"/>
    <cellStyle name="Vírgula 3 2 2 7" xfId="2225"/>
    <cellStyle name="Vírgula 3 2 2 7 2" xfId="3354"/>
    <cellStyle name="Vírgula 3 2 2 7 2 2" xfId="4684"/>
    <cellStyle name="Vírgula 3 2 2 7 2 3" xfId="5523"/>
    <cellStyle name="Vírgula 3 2 2 7 3" xfId="4393"/>
    <cellStyle name="Vírgula 3 2 2 7 3 2" xfId="6253"/>
    <cellStyle name="Vírgula 3 2 2 8" xfId="2226"/>
    <cellStyle name="Vírgula 3 2 2 8 2" xfId="3355"/>
    <cellStyle name="Vírgula 3 2 2 8 2 2" xfId="4685"/>
    <cellStyle name="Vírgula 3 2 2 8 2 3" xfId="5524"/>
    <cellStyle name="Vírgula 3 2 2 8 3" xfId="3693"/>
    <cellStyle name="Vírgula 3 2 2 8 3 2" xfId="6254"/>
    <cellStyle name="Vírgula 3 2 2 9" xfId="2227"/>
    <cellStyle name="Vírgula 3 2 2 9 2" xfId="3356"/>
    <cellStyle name="Vírgula 3 2 2 9 2 2" xfId="4686"/>
    <cellStyle name="Vírgula 3 2 2 9 2 3" xfId="5525"/>
    <cellStyle name="Vírgula 3 2 2 9 3" xfId="3694"/>
    <cellStyle name="Vírgula 3 2 2 9 3 2" xfId="6255"/>
    <cellStyle name="Vírgula 3 2 3" xfId="115"/>
    <cellStyle name="Vírgula 3 2 3 10" xfId="3038"/>
    <cellStyle name="Vírgula 3 2 3 10 2" xfId="4491"/>
    <cellStyle name="Vírgula 3 2 3 10 3" xfId="5207"/>
    <cellStyle name="Vírgula 3 2 3 10 3 2" xfId="11477"/>
    <cellStyle name="Vírgula 3 2 3 10 3 3" xfId="11059"/>
    <cellStyle name="Vírgula 3 2 3 10 4" xfId="13568"/>
    <cellStyle name="Vírgula 3 2 3 11" xfId="3844"/>
    <cellStyle name="Vírgula 3 2 3 11 2" xfId="5896"/>
    <cellStyle name="Vírgula 3 2 3 11 2 2" xfId="11991"/>
    <cellStyle name="Vírgula 3 2 3 11 2 3" xfId="10987"/>
    <cellStyle name="Vírgula 3 2 3 11 3" xfId="13681"/>
    <cellStyle name="Vírgula 3 2 3 12" xfId="8510"/>
    <cellStyle name="Vírgula 3 2 3 13" xfId="8511"/>
    <cellStyle name="Vírgula 3 2 3 2" xfId="729"/>
    <cellStyle name="Vírgula 3 2 3 2 2" xfId="3114"/>
    <cellStyle name="Vírgula 3 2 3 2 2 2" xfId="4529"/>
    <cellStyle name="Vírgula 3 2 3 2 2 3" xfId="5283"/>
    <cellStyle name="Vírgula 3 2 3 2 3" xfId="3769"/>
    <cellStyle name="Vírgula 3 2 3 2 3 2" xfId="5999"/>
    <cellStyle name="Vírgula 3 2 3 3" xfId="2228"/>
    <cellStyle name="Vírgula 3 2 3 3 2" xfId="3357"/>
    <cellStyle name="Vírgula 3 2 3 3 2 2" xfId="4687"/>
    <cellStyle name="Vírgula 3 2 3 3 2 3" xfId="5526"/>
    <cellStyle name="Vírgula 3 2 3 3 3" xfId="4397"/>
    <cellStyle name="Vírgula 3 2 3 3 3 2" xfId="6256"/>
    <cellStyle name="Vírgula 3 2 3 4" xfId="2229"/>
    <cellStyle name="Vírgula 3 2 3 4 2" xfId="3358"/>
    <cellStyle name="Vírgula 3 2 3 4 2 2" xfId="4688"/>
    <cellStyle name="Vírgula 3 2 3 4 2 3" xfId="5527"/>
    <cellStyle name="Vírgula 3 2 3 4 3" xfId="4487"/>
    <cellStyle name="Vírgula 3 2 3 4 3 2" xfId="6257"/>
    <cellStyle name="Vírgula 3 2 3 5" xfId="2230"/>
    <cellStyle name="Vírgula 3 2 3 5 2" xfId="3359"/>
    <cellStyle name="Vírgula 3 2 3 5 2 2" xfId="4689"/>
    <cellStyle name="Vírgula 3 2 3 5 2 3" xfId="5528"/>
    <cellStyle name="Vírgula 3 2 3 5 3" xfId="4097"/>
    <cellStyle name="Vírgula 3 2 3 5 3 2" xfId="6258"/>
    <cellStyle name="Vírgula 3 2 3 6" xfId="2231"/>
    <cellStyle name="Vírgula 3 2 3 6 2" xfId="3360"/>
    <cellStyle name="Vírgula 3 2 3 6 2 2" xfId="4690"/>
    <cellStyle name="Vírgula 3 2 3 6 2 3" xfId="5529"/>
    <cellStyle name="Vírgula 3 2 3 6 3" xfId="4110"/>
    <cellStyle name="Vírgula 3 2 3 6 3 2" xfId="6259"/>
    <cellStyle name="Vírgula 3 2 3 7" xfId="2232"/>
    <cellStyle name="Vírgula 3 2 3 7 2" xfId="3361"/>
    <cellStyle name="Vírgula 3 2 3 7 2 2" xfId="4691"/>
    <cellStyle name="Vírgula 3 2 3 7 2 3" xfId="5530"/>
    <cellStyle name="Vírgula 3 2 3 7 3" xfId="4435"/>
    <cellStyle name="Vírgula 3 2 3 7 3 2" xfId="6260"/>
    <cellStyle name="Vírgula 3 2 3 8" xfId="2233"/>
    <cellStyle name="Vírgula 3 2 3 8 2" xfId="3362"/>
    <cellStyle name="Vírgula 3 2 3 8 2 2" xfId="4692"/>
    <cellStyle name="Vírgula 3 2 3 8 2 3" xfId="5531"/>
    <cellStyle name="Vírgula 3 2 3 8 3" xfId="4348"/>
    <cellStyle name="Vírgula 3 2 3 8 3 2" xfId="6261"/>
    <cellStyle name="Vírgula 3 2 3 9" xfId="2234"/>
    <cellStyle name="Vírgula 3 2 3 9 2" xfId="3363"/>
    <cellStyle name="Vírgula 3 2 3 9 2 2" xfId="4693"/>
    <cellStyle name="Vírgula 3 2 3 9 2 3" xfId="5532"/>
    <cellStyle name="Vírgula 3 2 3 9 3" xfId="4120"/>
    <cellStyle name="Vírgula 3 2 3 9 3 2" xfId="6262"/>
    <cellStyle name="Vírgula 3 2 4" xfId="670"/>
    <cellStyle name="Vírgula 3 2 4 2" xfId="3104"/>
    <cellStyle name="Vírgula 3 2 4 2 2" xfId="4519"/>
    <cellStyle name="Vírgula 3 2 4 2 3" xfId="5273"/>
    <cellStyle name="Vírgula 3 2 4 3" xfId="3690"/>
    <cellStyle name="Vírgula 3 2 4 3 2" xfId="5988"/>
    <cellStyle name="Vírgula 3 2 5" xfId="2235"/>
    <cellStyle name="Vírgula 3 2 5 2" xfId="3364"/>
    <cellStyle name="Vírgula 3 2 5 2 2" xfId="4694"/>
    <cellStyle name="Vírgula 3 2 5 2 3" xfId="5533"/>
    <cellStyle name="Vírgula 3 2 5 3" xfId="4096"/>
    <cellStyle name="Vírgula 3 2 5 3 2" xfId="6263"/>
    <cellStyle name="Vírgula 3 2 6" xfId="2236"/>
    <cellStyle name="Vírgula 3 2 6 2" xfId="3365"/>
    <cellStyle name="Vírgula 3 2 6 2 2" xfId="4695"/>
    <cellStyle name="Vírgula 3 2 6 2 3" xfId="5534"/>
    <cellStyle name="Vírgula 3 2 6 3" xfId="4464"/>
    <cellStyle name="Vírgula 3 2 6 3 2" xfId="6264"/>
    <cellStyle name="Vírgula 3 2 7" xfId="2237"/>
    <cellStyle name="Vírgula 3 2 7 2" xfId="3366"/>
    <cellStyle name="Vírgula 3 2 7 2 2" xfId="4696"/>
    <cellStyle name="Vírgula 3 2 7 2 3" xfId="5535"/>
    <cellStyle name="Vírgula 3 2 7 3" xfId="3878"/>
    <cellStyle name="Vírgula 3 2 7 3 2" xfId="6265"/>
    <cellStyle name="Vírgula 3 2 8" xfId="2238"/>
    <cellStyle name="Vírgula 3 2 8 2" xfId="3367"/>
    <cellStyle name="Vírgula 3 2 8 2 2" xfId="4697"/>
    <cellStyle name="Vírgula 3 2 8 2 3" xfId="5536"/>
    <cellStyle name="Vírgula 3 2 8 3" xfId="4034"/>
    <cellStyle name="Vírgula 3 2 8 3 2" xfId="6266"/>
    <cellStyle name="Vírgula 3 2 9" xfId="2239"/>
    <cellStyle name="Vírgula 3 2 9 2" xfId="3368"/>
    <cellStyle name="Vírgula 3 2 9 2 2" xfId="4698"/>
    <cellStyle name="Vírgula 3 2 9 2 3" xfId="5537"/>
    <cellStyle name="Vírgula 3 2 9 3" xfId="4445"/>
    <cellStyle name="Vírgula 3 2 9 3 2" xfId="6267"/>
    <cellStyle name="Vírgula 3 3" xfId="57"/>
    <cellStyle name="Vírgula 3 3 10" xfId="3030"/>
    <cellStyle name="Vírgula 3 3 10 2" xfId="3987"/>
    <cellStyle name="Vírgula 3 3 10 2 2" xfId="5880"/>
    <cellStyle name="Vírgula 3 3 10 3" xfId="5199"/>
    <cellStyle name="Vírgula 3 3 10 3 2" xfId="12329"/>
    <cellStyle name="Vírgula 3 3 10 3 3" xfId="11351"/>
    <cellStyle name="Vírgula 3 3 10 4" xfId="13561"/>
    <cellStyle name="Vírgula 3 3 11" xfId="8512"/>
    <cellStyle name="Vírgula 3 3 11 2" xfId="11379"/>
    <cellStyle name="Vírgula 3 3 11 3" xfId="11600"/>
    <cellStyle name="Vírgula 3 3 12" xfId="8513"/>
    <cellStyle name="Vírgula 3 3 13" xfId="8514"/>
    <cellStyle name="Vírgula 3 3 2" xfId="696"/>
    <cellStyle name="Vírgula 3 3 2 2" xfId="3110"/>
    <cellStyle name="Vírgula 3 3 2 2 2" xfId="4525"/>
    <cellStyle name="Vírgula 3 3 2 2 3" xfId="5279"/>
    <cellStyle name="Vírgula 3 3 2 2 3 2" xfId="11166"/>
    <cellStyle name="Vírgula 3 3 2 2 3 3" xfId="11303"/>
    <cellStyle name="Vírgula 3 3 2 2 4" xfId="13598"/>
    <cellStyle name="Vírgula 3 3 2 3" xfId="4476"/>
    <cellStyle name="Vírgula 3 3 2 3 2" xfId="5995"/>
    <cellStyle name="Vírgula 3 3 2 4" xfId="8515"/>
    <cellStyle name="Vírgula 3 3 3" xfId="2240"/>
    <cellStyle name="Vírgula 3 3 3 2" xfId="3011"/>
    <cellStyle name="Vírgula 3 3 3 2 2" xfId="3686"/>
    <cellStyle name="Vírgula 3 3 3 2 2 2" xfId="4964"/>
    <cellStyle name="Vírgula 3 3 3 2 2 3" xfId="5855"/>
    <cellStyle name="Vírgula 3 3 3 2 3" xfId="4425"/>
    <cellStyle name="Vírgula 3 3 3 2 3 2" xfId="6869"/>
    <cellStyle name="Vírgula 3 3 3 2 4" xfId="5187"/>
    <cellStyle name="Vírgula 3 3 3 3" xfId="3369"/>
    <cellStyle name="Vírgula 3 3 3 3 2" xfId="4699"/>
    <cellStyle name="Vírgula 3 3 3 3 3" xfId="5538"/>
    <cellStyle name="Vírgula 3 3 3 4" xfId="4325"/>
    <cellStyle name="Vírgula 3 3 3 4 2" xfId="6268"/>
    <cellStyle name="Vírgula 3 3 4" xfId="2241"/>
    <cellStyle name="Vírgula 3 3 4 2" xfId="3370"/>
    <cellStyle name="Vírgula 3 3 4 2 2" xfId="4700"/>
    <cellStyle name="Vírgula 3 3 4 2 3" xfId="5539"/>
    <cellStyle name="Vírgula 3 3 4 3" xfId="4355"/>
    <cellStyle name="Vírgula 3 3 4 3 2" xfId="6269"/>
    <cellStyle name="Vírgula 3 3 5" xfId="2242"/>
    <cellStyle name="Vírgula 3 3 5 2" xfId="3371"/>
    <cellStyle name="Vírgula 3 3 5 2 2" xfId="4701"/>
    <cellStyle name="Vírgula 3 3 5 2 3" xfId="5540"/>
    <cellStyle name="Vírgula 3 3 5 3" xfId="4072"/>
    <cellStyle name="Vírgula 3 3 5 3 2" xfId="6270"/>
    <cellStyle name="Vírgula 3 3 6" xfId="2243"/>
    <cellStyle name="Vírgula 3 3 6 2" xfId="3372"/>
    <cellStyle name="Vírgula 3 3 6 2 2" xfId="4702"/>
    <cellStyle name="Vírgula 3 3 6 2 3" xfId="5541"/>
    <cellStyle name="Vírgula 3 3 6 3" xfId="3712"/>
    <cellStyle name="Vírgula 3 3 6 3 2" xfId="6271"/>
    <cellStyle name="Vírgula 3 3 7" xfId="2244"/>
    <cellStyle name="Vírgula 3 3 7 2" xfId="3373"/>
    <cellStyle name="Vírgula 3 3 7 2 2" xfId="4703"/>
    <cellStyle name="Vírgula 3 3 7 2 3" xfId="5542"/>
    <cellStyle name="Vírgula 3 3 7 3" xfId="4317"/>
    <cellStyle name="Vírgula 3 3 7 3 2" xfId="6272"/>
    <cellStyle name="Vírgula 3 3 8" xfId="2245"/>
    <cellStyle name="Vírgula 3 3 8 2" xfId="3374"/>
    <cellStyle name="Vírgula 3 3 8 2 2" xfId="4704"/>
    <cellStyle name="Vírgula 3 3 8 2 3" xfId="5543"/>
    <cellStyle name="Vírgula 3 3 8 3" xfId="4205"/>
    <cellStyle name="Vírgula 3 3 8 3 2" xfId="6273"/>
    <cellStyle name="Vírgula 3 3 9" xfId="2246"/>
    <cellStyle name="Vírgula 3 3 9 2" xfId="3375"/>
    <cellStyle name="Vírgula 3 3 9 2 2" xfId="4705"/>
    <cellStyle name="Vírgula 3 3 9 2 3" xfId="5544"/>
    <cellStyle name="Vírgula 3 3 9 3" xfId="4334"/>
    <cellStyle name="Vírgula 3 3 9 3 2" xfId="6274"/>
    <cellStyle name="Vírgula 3 4" xfId="116"/>
    <cellStyle name="Vírgula 3 4 10" xfId="3039"/>
    <cellStyle name="Vírgula 3 4 10 2" xfId="4492"/>
    <cellStyle name="Vírgula 3 4 10 3" xfId="5208"/>
    <cellStyle name="Vírgula 3 4 10 3 2" xfId="12331"/>
    <cellStyle name="Vírgula 3 4 10 3 3" xfId="10990"/>
    <cellStyle name="Vírgula 3 4 10 4" xfId="13569"/>
    <cellStyle name="Vírgula 3 4 11" xfId="3990"/>
    <cellStyle name="Vírgula 3 4 11 2" xfId="5897"/>
    <cellStyle name="Vírgula 3 4 11 2 2" xfId="11863"/>
    <cellStyle name="Vírgula 3 4 11 2 3" xfId="12452"/>
    <cellStyle name="Vírgula 3 4 11 3" xfId="13697"/>
    <cellStyle name="Vírgula 3 4 12" xfId="8516"/>
    <cellStyle name="Vírgula 3 4 13" xfId="8517"/>
    <cellStyle name="Vírgula 3 4 2" xfId="730"/>
    <cellStyle name="Vírgula 3 4 2 2" xfId="3115"/>
    <cellStyle name="Vírgula 3 4 2 2 2" xfId="4530"/>
    <cellStyle name="Vírgula 3 4 2 2 3" xfId="5284"/>
    <cellStyle name="Vírgula 3 4 2 3" xfId="3961"/>
    <cellStyle name="Vírgula 3 4 2 3 2" xfId="6000"/>
    <cellStyle name="Vírgula 3 4 3" xfId="2247"/>
    <cellStyle name="Vírgula 3 4 3 2" xfId="3376"/>
    <cellStyle name="Vírgula 3 4 3 2 2" xfId="4706"/>
    <cellStyle name="Vírgula 3 4 3 2 3" xfId="5545"/>
    <cellStyle name="Vírgula 3 4 3 3" xfId="4370"/>
    <cellStyle name="Vírgula 3 4 3 3 2" xfId="6275"/>
    <cellStyle name="Vírgula 3 4 4" xfId="2248"/>
    <cellStyle name="Vírgula 3 4 4 2" xfId="3377"/>
    <cellStyle name="Vírgula 3 4 4 2 2" xfId="4707"/>
    <cellStyle name="Vírgula 3 4 4 2 3" xfId="5546"/>
    <cellStyle name="Vírgula 3 4 4 3" xfId="3852"/>
    <cellStyle name="Vírgula 3 4 4 3 2" xfId="6276"/>
    <cellStyle name="Vírgula 3 4 5" xfId="2249"/>
    <cellStyle name="Vírgula 3 4 5 2" xfId="3378"/>
    <cellStyle name="Vírgula 3 4 5 2 2" xfId="4708"/>
    <cellStyle name="Vírgula 3 4 5 2 3" xfId="5547"/>
    <cellStyle name="Vírgula 3 4 5 3" xfId="4109"/>
    <cellStyle name="Vírgula 3 4 5 3 2" xfId="6277"/>
    <cellStyle name="Vírgula 3 4 6" xfId="2250"/>
    <cellStyle name="Vírgula 3 4 6 2" xfId="3379"/>
    <cellStyle name="Vírgula 3 4 6 2 2" xfId="4709"/>
    <cellStyle name="Vírgula 3 4 6 2 3" xfId="5548"/>
    <cellStyle name="Vírgula 3 4 6 3" xfId="4479"/>
    <cellStyle name="Vírgula 3 4 6 3 2" xfId="6278"/>
    <cellStyle name="Vírgula 3 4 7" xfId="2251"/>
    <cellStyle name="Vírgula 3 4 7 2" xfId="3380"/>
    <cellStyle name="Vírgula 3 4 7 2 2" xfId="4710"/>
    <cellStyle name="Vírgula 3 4 7 2 3" xfId="5549"/>
    <cellStyle name="Vírgula 3 4 7 3" xfId="3847"/>
    <cellStyle name="Vírgula 3 4 7 3 2" xfId="6279"/>
    <cellStyle name="Vírgula 3 4 8" xfId="2252"/>
    <cellStyle name="Vírgula 3 4 8 2" xfId="3381"/>
    <cellStyle name="Vírgula 3 4 8 2 2" xfId="4711"/>
    <cellStyle name="Vírgula 3 4 8 2 3" xfId="5550"/>
    <cellStyle name="Vírgula 3 4 8 3" xfId="4378"/>
    <cellStyle name="Vírgula 3 4 8 3 2" xfId="6280"/>
    <cellStyle name="Vírgula 3 4 9" xfId="2253"/>
    <cellStyle name="Vírgula 3 4 9 2" xfId="3382"/>
    <cellStyle name="Vírgula 3 4 9 2 2" xfId="4712"/>
    <cellStyle name="Vírgula 3 4 9 2 3" xfId="5551"/>
    <cellStyle name="Vírgula 3 4 9 3" xfId="4442"/>
    <cellStyle name="Vírgula 3 4 9 3 2" xfId="6281"/>
    <cellStyle name="Vírgula 3 5" xfId="669"/>
    <cellStyle name="Vírgula 3 5 2" xfId="3103"/>
    <cellStyle name="Vírgula 3 5 2 2" xfId="4518"/>
    <cellStyle name="Vírgula 3 5 2 3" xfId="5272"/>
    <cellStyle name="Vírgula 3 5 3" xfId="4478"/>
    <cellStyle name="Vírgula 3 5 3 2" xfId="5987"/>
    <cellStyle name="Vírgula 3 6" xfId="2254"/>
    <cellStyle name="Vírgula 3 6 2" xfId="3383"/>
    <cellStyle name="Vírgula 3 6 2 2" xfId="4713"/>
    <cellStyle name="Vírgula 3 6 2 3" xfId="5552"/>
    <cellStyle name="Vírgula 3 6 3" xfId="4160"/>
    <cellStyle name="Vírgula 3 6 3 2" xfId="6282"/>
    <cellStyle name="Vírgula 3 6 4" xfId="10647"/>
    <cellStyle name="Vírgula 3 7" xfId="2255"/>
    <cellStyle name="Vírgula 3 7 2" xfId="3384"/>
    <cellStyle name="Vírgula 3 7 2 2" xfId="4714"/>
    <cellStyle name="Vírgula 3 7 2 3" xfId="5553"/>
    <cellStyle name="Vírgula 3 7 3" xfId="3854"/>
    <cellStyle name="Vírgula 3 7 3 2" xfId="6283"/>
    <cellStyle name="Vírgula 3 8" xfId="2256"/>
    <cellStyle name="Vírgula 3 8 2" xfId="3385"/>
    <cellStyle name="Vírgula 3 8 2 2" xfId="4715"/>
    <cellStyle name="Vírgula 3 8 2 3" xfId="5554"/>
    <cellStyle name="Vírgula 3 8 3" xfId="3768"/>
    <cellStyle name="Vírgula 3 8 3 2" xfId="6284"/>
    <cellStyle name="Vírgula 3 9" xfId="2257"/>
    <cellStyle name="Vírgula 3 9 2" xfId="3386"/>
    <cellStyle name="Vírgula 3 9 2 2" xfId="4716"/>
    <cellStyle name="Vírgula 3 9 2 3" xfId="5555"/>
    <cellStyle name="Vírgula 3 9 3" xfId="3780"/>
    <cellStyle name="Vírgula 3 9 3 2" xfId="6285"/>
    <cellStyle name="Vírgula 4" xfId="58"/>
    <cellStyle name="Vírgula 4 10" xfId="2258"/>
    <cellStyle name="Vírgula 4 10 2" xfId="3387"/>
    <cellStyle name="Vírgula 4 10 2 2" xfId="4717"/>
    <cellStyle name="Vírgula 4 10 2 3" xfId="5556"/>
    <cellStyle name="Vírgula 4 10 3" xfId="4356"/>
    <cellStyle name="Vírgula 4 10 3 2" xfId="6286"/>
    <cellStyle name="Vírgula 4 11" xfId="2259"/>
    <cellStyle name="Vírgula 4 11 2" xfId="3388"/>
    <cellStyle name="Vírgula 4 11 2 2" xfId="4718"/>
    <cellStyle name="Vírgula 4 11 2 3" xfId="5557"/>
    <cellStyle name="Vírgula 4 11 3" xfId="4337"/>
    <cellStyle name="Vírgula 4 11 3 2" xfId="6287"/>
    <cellStyle name="Vírgula 4 12" xfId="2260"/>
    <cellStyle name="Vírgula 4 12 2" xfId="3389"/>
    <cellStyle name="Vírgula 4 12 2 2" xfId="4719"/>
    <cellStyle name="Vírgula 4 12 2 3" xfId="5558"/>
    <cellStyle name="Vírgula 4 12 3" xfId="4256"/>
    <cellStyle name="Vírgula 4 12 3 2" xfId="6288"/>
    <cellStyle name="Vírgula 4 13" xfId="3031"/>
    <cellStyle name="Vírgula 4 13 2" xfId="3860"/>
    <cellStyle name="Vírgula 4 13 2 2" xfId="5881"/>
    <cellStyle name="Vírgula 4 13 3" xfId="5200"/>
    <cellStyle name="Vírgula 4 13 3 2" xfId="11197"/>
    <cellStyle name="Vírgula 4 13 3 3" xfId="11352"/>
    <cellStyle name="Vírgula 4 13 4" xfId="13562"/>
    <cellStyle name="Vírgula 4 14" xfId="8518"/>
    <cellStyle name="Vírgula 4 14 2" xfId="11380"/>
    <cellStyle name="Vírgula 4 14 3" xfId="11353"/>
    <cellStyle name="Vírgula 4 15" xfId="8519"/>
    <cellStyle name="Vírgula 4 16" xfId="8520"/>
    <cellStyle name="Vírgula 4 2" xfId="59"/>
    <cellStyle name="Vírgula 4 2 10" xfId="2261"/>
    <cellStyle name="Vírgula 4 2 10 2" xfId="3390"/>
    <cellStyle name="Vírgula 4 2 10 2 2" xfId="4720"/>
    <cellStyle name="Vírgula 4 2 10 2 3" xfId="5559"/>
    <cellStyle name="Vírgula 4 2 10 3" xfId="4021"/>
    <cellStyle name="Vírgula 4 2 10 3 2" xfId="6289"/>
    <cellStyle name="Vírgula 4 2 11" xfId="3032"/>
    <cellStyle name="Vírgula 4 2 11 2" xfId="4115"/>
    <cellStyle name="Vírgula 4 2 11 2 2" xfId="5882"/>
    <cellStyle name="Vírgula 4 2 11 3" xfId="5201"/>
    <cellStyle name="Vírgula 4 2 11 3 2" xfId="11136"/>
    <cellStyle name="Vírgula 4 2 11 3 3" xfId="11521"/>
    <cellStyle name="Vírgula 4 2 11 4" xfId="13563"/>
    <cellStyle name="Vírgula 4 2 12" xfId="8521"/>
    <cellStyle name="Vírgula 4 2 12 2" xfId="11975"/>
    <cellStyle name="Vírgula 4 2 12 3" xfId="11354"/>
    <cellStyle name="Vírgula 4 2 13" xfId="8522"/>
    <cellStyle name="Vírgula 4 2 14" xfId="8523"/>
    <cellStyle name="Vírgula 4 2 2" xfId="60"/>
    <cellStyle name="Vírgula 4 2 2 10" xfId="3033"/>
    <cellStyle name="Vírgula 4 2 2 10 2" xfId="4453"/>
    <cellStyle name="Vírgula 4 2 2 10 2 2" xfId="5883"/>
    <cellStyle name="Vírgula 4 2 2 10 3" xfId="5202"/>
    <cellStyle name="Vírgula 4 2 2 10 3 2" xfId="13009"/>
    <cellStyle name="Vírgula 4 2 2 10 3 3" xfId="11082"/>
    <cellStyle name="Vírgula 4 2 2 10 4" xfId="13564"/>
    <cellStyle name="Vírgula 4 2 2 11" xfId="8524"/>
    <cellStyle name="Vírgula 4 2 2 11 2" xfId="11142"/>
    <cellStyle name="Vírgula 4 2 2 11 3" xfId="11140"/>
    <cellStyle name="Vírgula 4 2 2 12" xfId="8525"/>
    <cellStyle name="Vírgula 4 2 2 13" xfId="8526"/>
    <cellStyle name="Vírgula 4 2 2 2" xfId="673"/>
    <cellStyle name="Vírgula 4 2 2 2 2" xfId="3107"/>
    <cellStyle name="Vírgula 4 2 2 2 2 2" xfId="4522"/>
    <cellStyle name="Vírgula 4 2 2 2 2 3" xfId="5276"/>
    <cellStyle name="Vírgula 4 2 2 2 3" xfId="3795"/>
    <cellStyle name="Vírgula 4 2 2 2 3 2" xfId="5991"/>
    <cellStyle name="Vírgula 4 2 2 3" xfId="2262"/>
    <cellStyle name="Vírgula 4 2 2 3 2" xfId="3391"/>
    <cellStyle name="Vírgula 4 2 2 3 2 2" xfId="4721"/>
    <cellStyle name="Vírgula 4 2 2 3 2 3" xfId="5560"/>
    <cellStyle name="Vírgula 4 2 2 3 3" xfId="4046"/>
    <cellStyle name="Vírgula 4 2 2 3 3 2" xfId="6290"/>
    <cellStyle name="Vírgula 4 2 2 4" xfId="2263"/>
    <cellStyle name="Vírgula 4 2 2 4 2" xfId="3392"/>
    <cellStyle name="Vírgula 4 2 2 4 2 2" xfId="4722"/>
    <cellStyle name="Vírgula 4 2 2 4 2 3" xfId="5561"/>
    <cellStyle name="Vírgula 4 2 2 4 3" xfId="3811"/>
    <cellStyle name="Vírgula 4 2 2 4 3 2" xfId="6291"/>
    <cellStyle name="Vírgula 4 2 2 5" xfId="2264"/>
    <cellStyle name="Vírgula 4 2 2 5 2" xfId="3393"/>
    <cellStyle name="Vírgula 4 2 2 5 2 2" xfId="4723"/>
    <cellStyle name="Vírgula 4 2 2 5 2 3" xfId="5562"/>
    <cellStyle name="Vírgula 4 2 2 5 3" xfId="3840"/>
    <cellStyle name="Vírgula 4 2 2 5 3 2" xfId="6292"/>
    <cellStyle name="Vírgula 4 2 2 6" xfId="2265"/>
    <cellStyle name="Vírgula 4 2 2 6 2" xfId="3394"/>
    <cellStyle name="Vírgula 4 2 2 6 2 2" xfId="4724"/>
    <cellStyle name="Vírgula 4 2 2 6 2 3" xfId="5563"/>
    <cellStyle name="Vírgula 4 2 2 6 3" xfId="3718"/>
    <cellStyle name="Vírgula 4 2 2 6 3 2" xfId="6293"/>
    <cellStyle name="Vírgula 4 2 2 7" xfId="2266"/>
    <cellStyle name="Vírgula 4 2 2 7 2" xfId="3395"/>
    <cellStyle name="Vírgula 4 2 2 7 2 2" xfId="4725"/>
    <cellStyle name="Vírgula 4 2 2 7 2 3" xfId="5564"/>
    <cellStyle name="Vírgula 4 2 2 7 3" xfId="4391"/>
    <cellStyle name="Vírgula 4 2 2 7 3 2" xfId="6294"/>
    <cellStyle name="Vírgula 4 2 2 8" xfId="2267"/>
    <cellStyle name="Vírgula 4 2 2 8 2" xfId="3396"/>
    <cellStyle name="Vírgula 4 2 2 8 2 2" xfId="4726"/>
    <cellStyle name="Vírgula 4 2 2 8 2 3" xfId="5565"/>
    <cellStyle name="Vírgula 4 2 2 8 3" xfId="4252"/>
    <cellStyle name="Vírgula 4 2 2 8 3 2" xfId="6295"/>
    <cellStyle name="Vírgula 4 2 2 9" xfId="2268"/>
    <cellStyle name="Vírgula 4 2 2 9 2" xfId="3397"/>
    <cellStyle name="Vírgula 4 2 2 9 2 2" xfId="4727"/>
    <cellStyle name="Vírgula 4 2 2 9 2 3" xfId="5566"/>
    <cellStyle name="Vírgula 4 2 2 9 3" xfId="4003"/>
    <cellStyle name="Vírgula 4 2 2 9 3 2" xfId="6296"/>
    <cellStyle name="Vírgula 4 2 3" xfId="672"/>
    <cellStyle name="Vírgula 4 2 3 2" xfId="3012"/>
    <cellStyle name="Vírgula 4 2 3 2 2" xfId="3687"/>
    <cellStyle name="Vírgula 4 2 3 2 2 2" xfId="4965"/>
    <cellStyle name="Vírgula 4 2 3 2 2 3" xfId="5856"/>
    <cellStyle name="Vírgula 4 2 3 2 3" xfId="4426"/>
    <cellStyle name="Vírgula 4 2 3 2 3 2" xfId="6870"/>
    <cellStyle name="Vírgula 4 2 3 2 4" xfId="5188"/>
    <cellStyle name="Vírgula 4 2 3 3" xfId="3106"/>
    <cellStyle name="Vírgula 4 2 3 3 2" xfId="4521"/>
    <cellStyle name="Vírgula 4 2 3 3 3" xfId="5275"/>
    <cellStyle name="Vírgula 4 2 3 4" xfId="3767"/>
    <cellStyle name="Vírgula 4 2 3 4 2" xfId="5990"/>
    <cellStyle name="Vírgula 4 2 4" xfId="2269"/>
    <cellStyle name="Vírgula 4 2 4 2" xfId="3398"/>
    <cellStyle name="Vírgula 4 2 4 2 2" xfId="4728"/>
    <cellStyle name="Vírgula 4 2 4 2 3" xfId="5567"/>
    <cellStyle name="Vírgula 4 2 4 3" xfId="4465"/>
    <cellStyle name="Vírgula 4 2 4 3 2" xfId="6297"/>
    <cellStyle name="Vírgula 4 2 5" xfId="2270"/>
    <cellStyle name="Vírgula 4 2 5 2" xfId="3399"/>
    <cellStyle name="Vírgula 4 2 5 2 2" xfId="4729"/>
    <cellStyle name="Vírgula 4 2 5 2 3" xfId="5568"/>
    <cellStyle name="Vírgula 4 2 5 3" xfId="3725"/>
    <cellStyle name="Vírgula 4 2 5 3 2" xfId="6298"/>
    <cellStyle name="Vírgula 4 2 6" xfId="2271"/>
    <cellStyle name="Vírgula 4 2 6 2" xfId="3400"/>
    <cellStyle name="Vírgula 4 2 6 2 2" xfId="4730"/>
    <cellStyle name="Vírgula 4 2 6 2 3" xfId="5569"/>
    <cellStyle name="Vírgula 4 2 6 3" xfId="3850"/>
    <cellStyle name="Vírgula 4 2 6 3 2" xfId="6299"/>
    <cellStyle name="Vírgula 4 2 7" xfId="2272"/>
    <cellStyle name="Vírgula 4 2 7 2" xfId="3401"/>
    <cellStyle name="Vírgula 4 2 7 2 2" xfId="4731"/>
    <cellStyle name="Vírgula 4 2 7 2 3" xfId="5570"/>
    <cellStyle name="Vírgula 4 2 7 3" xfId="3761"/>
    <cellStyle name="Vírgula 4 2 7 3 2" xfId="6300"/>
    <cellStyle name="Vírgula 4 2 8" xfId="2273"/>
    <cellStyle name="Vírgula 4 2 8 2" xfId="3402"/>
    <cellStyle name="Vírgula 4 2 8 2 2" xfId="4732"/>
    <cellStyle name="Vírgula 4 2 8 2 3" xfId="5571"/>
    <cellStyle name="Vírgula 4 2 8 3" xfId="4431"/>
    <cellStyle name="Vírgula 4 2 8 3 2" xfId="6301"/>
    <cellStyle name="Vírgula 4 2 9" xfId="2274"/>
    <cellStyle name="Vírgula 4 2 9 2" xfId="3403"/>
    <cellStyle name="Vírgula 4 2 9 2 2" xfId="4733"/>
    <cellStyle name="Vírgula 4 2 9 2 3" xfId="5572"/>
    <cellStyle name="Vírgula 4 2 9 3" xfId="4459"/>
    <cellStyle name="Vírgula 4 2 9 3 2" xfId="6302"/>
    <cellStyle name="Vírgula 4 3" xfId="61"/>
    <cellStyle name="Vírgula 4 3 10" xfId="3034"/>
    <cellStyle name="Vírgula 4 3 10 2" xfId="3778"/>
    <cellStyle name="Vírgula 4 3 10 2 2" xfId="5884"/>
    <cellStyle name="Vírgula 4 3 10 3" xfId="5203"/>
    <cellStyle name="Vírgula 4 3 10 3 2" xfId="13329"/>
    <cellStyle name="Vírgula 4 3 10 3 3" xfId="11762"/>
    <cellStyle name="Vírgula 4 3 10 4" xfId="13565"/>
    <cellStyle name="Vírgula 4 3 11" xfId="8527"/>
    <cellStyle name="Vírgula 4 3 11 2" xfId="12426"/>
    <cellStyle name="Vírgula 4 3 11 3" xfId="11599"/>
    <cellStyle name="Vírgula 4 3 12" xfId="8528"/>
    <cellStyle name="Vírgula 4 3 13" xfId="8529"/>
    <cellStyle name="Vírgula 4 3 2" xfId="697"/>
    <cellStyle name="Vírgula 4 3 2 2" xfId="3111"/>
    <cellStyle name="Vírgula 4 3 2 2 2" xfId="4526"/>
    <cellStyle name="Vírgula 4 3 2 2 3" xfId="5280"/>
    <cellStyle name="Vírgula 4 3 2 3" xfId="4246"/>
    <cellStyle name="Vírgula 4 3 2 3 2" xfId="5996"/>
    <cellStyle name="Vírgula 4 3 3" xfId="2276"/>
    <cellStyle name="Vírgula 4 3 3 2" xfId="3405"/>
    <cellStyle name="Vírgula 4 3 3 2 2" xfId="4735"/>
    <cellStyle name="Vírgula 4 3 3 2 3" xfId="5574"/>
    <cellStyle name="Vírgula 4 3 3 3" xfId="4208"/>
    <cellStyle name="Vírgula 4 3 3 3 2" xfId="6304"/>
    <cellStyle name="Vírgula 4 3 4" xfId="2277"/>
    <cellStyle name="Vírgula 4 3 4 2" xfId="3406"/>
    <cellStyle name="Vírgula 4 3 4 2 2" xfId="4736"/>
    <cellStyle name="Vírgula 4 3 4 2 3" xfId="5575"/>
    <cellStyle name="Vírgula 4 3 4 3" xfId="4013"/>
    <cellStyle name="Vírgula 4 3 4 3 2" xfId="6305"/>
    <cellStyle name="Vírgula 4 3 5" xfId="2278"/>
    <cellStyle name="Vírgula 4 3 5 2" xfId="3407"/>
    <cellStyle name="Vírgula 4 3 5 2 2" xfId="4737"/>
    <cellStyle name="Vírgula 4 3 5 2 3" xfId="5576"/>
    <cellStyle name="Vírgula 4 3 5 3" xfId="4440"/>
    <cellStyle name="Vírgula 4 3 5 3 2" xfId="6306"/>
    <cellStyle name="Vírgula 4 3 6" xfId="2279"/>
    <cellStyle name="Vírgula 4 3 6 2" xfId="3408"/>
    <cellStyle name="Vírgula 4 3 6 2 2" xfId="4738"/>
    <cellStyle name="Vírgula 4 3 6 2 3" xfId="5577"/>
    <cellStyle name="Vírgula 4 3 6 3" xfId="3974"/>
    <cellStyle name="Vírgula 4 3 6 3 2" xfId="6307"/>
    <cellStyle name="Vírgula 4 3 7" xfId="2280"/>
    <cellStyle name="Vírgula 4 3 7 2" xfId="3409"/>
    <cellStyle name="Vírgula 4 3 7 2 2" xfId="4739"/>
    <cellStyle name="Vírgula 4 3 7 2 3" xfId="5578"/>
    <cellStyle name="Vírgula 4 3 7 3" xfId="4390"/>
    <cellStyle name="Vírgula 4 3 7 3 2" xfId="6308"/>
    <cellStyle name="Vírgula 4 3 8" xfId="2281"/>
    <cellStyle name="Vírgula 4 3 8 2" xfId="3410"/>
    <cellStyle name="Vírgula 4 3 8 2 2" xfId="4740"/>
    <cellStyle name="Vírgula 4 3 8 2 3" xfId="5579"/>
    <cellStyle name="Vírgula 4 3 8 3" xfId="3760"/>
    <cellStyle name="Vírgula 4 3 8 3 2" xfId="6309"/>
    <cellStyle name="Vírgula 4 3 9" xfId="2282"/>
    <cellStyle name="Vírgula 4 3 9 2" xfId="3411"/>
    <cellStyle name="Vírgula 4 3 9 2 2" xfId="4741"/>
    <cellStyle name="Vírgula 4 3 9 2 3" xfId="5580"/>
    <cellStyle name="Vírgula 4 3 9 3" xfId="4054"/>
    <cellStyle name="Vírgula 4 3 9 3 2" xfId="6310"/>
    <cellStyle name="Vírgula 4 4" xfId="341"/>
    <cellStyle name="Vírgula 4 4 10" xfId="2284"/>
    <cellStyle name="Vírgula 4 4 10 2" xfId="3413"/>
    <cellStyle name="Vírgula 4 4 10 2 2" xfId="4743"/>
    <cellStyle name="Vírgula 4 4 10 2 3" xfId="5582"/>
    <cellStyle name="Vírgula 4 4 10 3" xfId="4029"/>
    <cellStyle name="Vírgula 4 4 10 3 2" xfId="6312"/>
    <cellStyle name="Vírgula 4 4 11" xfId="2285"/>
    <cellStyle name="Vírgula 4 4 11 2" xfId="3414"/>
    <cellStyle name="Vírgula 4 4 11 2 2" xfId="4744"/>
    <cellStyle name="Vírgula 4 4 11 2 3" xfId="5583"/>
    <cellStyle name="Vírgula 4 4 11 3" xfId="3731"/>
    <cellStyle name="Vírgula 4 4 11 3 2" xfId="6313"/>
    <cellStyle name="Vírgula 4 4 12" xfId="2283"/>
    <cellStyle name="Vírgula 4 4 12 2" xfId="3412"/>
    <cellStyle name="Vírgula 4 4 12 2 2" xfId="4742"/>
    <cellStyle name="Vírgula 4 4 12 2 3" xfId="5581"/>
    <cellStyle name="Vírgula 4 4 12 3" xfId="4216"/>
    <cellStyle name="Vírgula 4 4 12 3 2" xfId="6311"/>
    <cellStyle name="Vírgula 4 4 13" xfId="4158"/>
    <cellStyle name="Vírgula 4 4 13 2" xfId="5914"/>
    <cellStyle name="Vírgula 4 4 2" xfId="591"/>
    <cellStyle name="Vírgula 4 4 2 2" xfId="876"/>
    <cellStyle name="Vírgula 4 4 2 2 2" xfId="2287"/>
    <cellStyle name="Vírgula 4 4 2 2 2 2" xfId="3416"/>
    <cellStyle name="Vírgula 4 4 2 2 2 2 2" xfId="4746"/>
    <cellStyle name="Vírgula 4 4 2 2 2 2 3" xfId="5585"/>
    <cellStyle name="Vírgula 4 4 2 2 2 3" xfId="3784"/>
    <cellStyle name="Vírgula 4 4 2 2 2 3 2" xfId="6315"/>
    <cellStyle name="Vírgula 4 4 2 2 3" xfId="3161"/>
    <cellStyle name="Vírgula 4 4 2 2 3 2" xfId="3744"/>
    <cellStyle name="Vírgula 4 4 2 2 3 2 2" xfId="6561"/>
    <cellStyle name="Vírgula 4 4 2 2 3 3" xfId="5330"/>
    <cellStyle name="Vírgula 4 4 2 2 3 3 2" xfId="11494"/>
    <cellStyle name="Vírgula 4 4 2 2 3 3 3" xfId="11695"/>
    <cellStyle name="Vírgula 4 4 2 2 4" xfId="3910"/>
    <cellStyle name="Vírgula 4 4 2 2 4 2" xfId="6051"/>
    <cellStyle name="Vírgula 4 4 2 2 5" xfId="6746"/>
    <cellStyle name="Vírgula 4 4 2 2 6" xfId="5064"/>
    <cellStyle name="Vírgula 4 4 2 3" xfId="2288"/>
    <cellStyle name="Vírgula 4 4 2 3 2" xfId="3417"/>
    <cellStyle name="Vírgula 4 4 2 3 2 2" xfId="4747"/>
    <cellStyle name="Vírgula 4 4 2 3 2 3" xfId="5586"/>
    <cellStyle name="Vírgula 4 4 2 3 3" xfId="4004"/>
    <cellStyle name="Vírgula 4 4 2 3 3 2" xfId="6316"/>
    <cellStyle name="Vírgula 4 4 2 4" xfId="2289"/>
    <cellStyle name="Vírgula 4 4 2 4 2" xfId="3418"/>
    <cellStyle name="Vírgula 4 4 2 4 2 2" xfId="4748"/>
    <cellStyle name="Vírgula 4 4 2 4 2 3" xfId="5587"/>
    <cellStyle name="Vírgula 4 4 2 4 3" xfId="3789"/>
    <cellStyle name="Vírgula 4 4 2 4 3 2" xfId="6317"/>
    <cellStyle name="Vírgula 4 4 2 5" xfId="2286"/>
    <cellStyle name="Vírgula 4 4 2 5 2" xfId="3415"/>
    <cellStyle name="Vírgula 4 4 2 5 2 2" xfId="4745"/>
    <cellStyle name="Vírgula 4 4 2 5 2 3" xfId="5584"/>
    <cellStyle name="Vírgula 4 4 2 5 3" xfId="4418"/>
    <cellStyle name="Vírgula 4 4 2 5 3 2" xfId="6314"/>
    <cellStyle name="Vírgula 4 4 2 6" xfId="5937"/>
    <cellStyle name="Vírgula 4 4 2 6 2" xfId="11137"/>
    <cellStyle name="Vírgula 4 4 2 6 2 2" xfId="14953"/>
    <cellStyle name="Vírgula 4 4 2 6 2 3" xfId="13756"/>
    <cellStyle name="Vírgula 4 4 2 6 3" xfId="11864"/>
    <cellStyle name="Vírgula 4 4 2 6 4" xfId="11857"/>
    <cellStyle name="Vírgula 4 4 2 7" xfId="8530"/>
    <cellStyle name="Vírgula 4 4 2 7 2" xfId="11381"/>
    <cellStyle name="Vírgula 4 4 2 7 3" xfId="11765"/>
    <cellStyle name="Vírgula 4 4 2 8" xfId="8531"/>
    <cellStyle name="Vírgula 4 4 2 8 2" xfId="12962"/>
    <cellStyle name="Vírgula 4 4 2 8 3" xfId="11986"/>
    <cellStyle name="Vírgula 4 4 2 9" xfId="8532"/>
    <cellStyle name="Vírgula 4 4 2 9 2" xfId="11829"/>
    <cellStyle name="Vírgula 4 4 2 9 3" xfId="11598"/>
    <cellStyle name="Vírgula 4 4 3" xfId="877"/>
    <cellStyle name="Vírgula 4 4 3 2" xfId="2290"/>
    <cellStyle name="Vírgula 4 4 3 2 2" xfId="3419"/>
    <cellStyle name="Vírgula 4 4 3 2 2 2" xfId="4749"/>
    <cellStyle name="Vírgula 4 4 3 2 2 3" xfId="5588"/>
    <cellStyle name="Vírgula 4 4 3 2 2 3 2" xfId="11717"/>
    <cellStyle name="Vírgula 4 4 3 2 2 3 3" xfId="11603"/>
    <cellStyle name="Vírgula 4 4 3 2 2 4" xfId="12020"/>
    <cellStyle name="Vírgula 4 4 3 2 3" xfId="4415"/>
    <cellStyle name="Vírgula 4 4 3 2 3 2" xfId="6318"/>
    <cellStyle name="Vírgula 4 4 3 2 4" xfId="13516"/>
    <cellStyle name="Vírgula 4 4 3 3" xfId="3162"/>
    <cellStyle name="Vírgula 4 4 3 3 2" xfId="4117"/>
    <cellStyle name="Vírgula 4 4 3 3 2 2" xfId="6562"/>
    <cellStyle name="Vírgula 4 4 3 3 3" xfId="5331"/>
    <cellStyle name="Vírgula 4 4 3 3 3 2" xfId="12369"/>
    <cellStyle name="Vírgula 4 4 3 3 3 3" xfId="12362"/>
    <cellStyle name="Vírgula 4 4 3 3 4" xfId="13610"/>
    <cellStyle name="Vírgula 4 4 3 3 5" xfId="13411"/>
    <cellStyle name="Vírgula 4 4 3 4" xfId="3911"/>
    <cellStyle name="Vírgula 4 4 3 4 2" xfId="6052"/>
    <cellStyle name="Vírgula 4 4 3 5" xfId="6747"/>
    <cellStyle name="Vírgula 4 4 3 5 2" xfId="12868"/>
    <cellStyle name="Vírgula 4 4 3 5 3" xfId="11435"/>
    <cellStyle name="Vírgula 4 4 3 6" xfId="5065"/>
    <cellStyle name="Vírgula 4 4 4" xfId="2291"/>
    <cellStyle name="Vírgula 4 4 4 2" xfId="3420"/>
    <cellStyle name="Vírgula 4 4 4 2 2" xfId="4750"/>
    <cellStyle name="Vírgula 4 4 4 2 3" xfId="5589"/>
    <cellStyle name="Vírgula 4 4 4 3" xfId="4165"/>
    <cellStyle name="Vírgula 4 4 4 3 2" xfId="6319"/>
    <cellStyle name="Vírgula 4 4 5" xfId="2292"/>
    <cellStyle name="Vírgula 4 4 5 2" xfId="2293"/>
    <cellStyle name="Vírgula 4 4 5 2 2" xfId="3422"/>
    <cellStyle name="Vírgula 4 4 5 2 2 2" xfId="4752"/>
    <cellStyle name="Vírgula 4 4 5 2 2 3" xfId="5591"/>
    <cellStyle name="Vírgula 4 4 5 2 3" xfId="3806"/>
    <cellStyle name="Vírgula 4 4 5 2 3 2" xfId="6321"/>
    <cellStyle name="Vírgula 4 4 5 3" xfId="2294"/>
    <cellStyle name="Vírgula 4 4 5 3 2" xfId="3423"/>
    <cellStyle name="Vírgula 4 4 5 3 2 2" xfId="4753"/>
    <cellStyle name="Vírgula 4 4 5 3 2 3" xfId="5592"/>
    <cellStyle name="Vírgula 4 4 5 3 3" xfId="4209"/>
    <cellStyle name="Vírgula 4 4 5 3 3 2" xfId="6322"/>
    <cellStyle name="Vírgula 4 4 5 4" xfId="3421"/>
    <cellStyle name="Vírgula 4 4 5 4 2" xfId="4751"/>
    <cellStyle name="Vírgula 4 4 5 4 3" xfId="5590"/>
    <cellStyle name="Vírgula 4 4 5 4 3 2" xfId="11727"/>
    <cellStyle name="Vírgula 4 4 5 4 3 3" xfId="11107"/>
    <cellStyle name="Vírgula 4 4 5 5" xfId="4363"/>
    <cellStyle name="Vírgula 4 4 5 5 2" xfId="6320"/>
    <cellStyle name="Vírgula 4 4 5 6" xfId="13517"/>
    <cellStyle name="Vírgula 4 4 6" xfId="2295"/>
    <cellStyle name="Vírgula 4 4 6 2" xfId="3424"/>
    <cellStyle name="Vírgula 4 4 6 2 2" xfId="4754"/>
    <cellStyle name="Vírgula 4 4 6 2 3" xfId="5593"/>
    <cellStyle name="Vírgula 4 4 6 2 3 2" xfId="12578"/>
    <cellStyle name="Vírgula 4 4 6 2 3 3" xfId="11932"/>
    <cellStyle name="Vírgula 4 4 6 2 4" xfId="12954"/>
    <cellStyle name="Vírgula 4 4 6 3" xfId="4175"/>
    <cellStyle name="Vírgula 4 4 6 3 2" xfId="6323"/>
    <cellStyle name="Vírgula 4 4 6 4" xfId="13518"/>
    <cellStyle name="Vírgula 4 4 7" xfId="2296"/>
    <cellStyle name="Vírgula 4 4 7 2" xfId="3425"/>
    <cellStyle name="Vírgula 4 4 7 2 2" xfId="4755"/>
    <cellStyle name="Vírgula 4 4 7 2 3" xfId="5594"/>
    <cellStyle name="Vírgula 4 4 7 3" xfId="4086"/>
    <cellStyle name="Vírgula 4 4 7 3 2" xfId="6324"/>
    <cellStyle name="Vírgula 4 4 8" xfId="2297"/>
    <cellStyle name="Vírgula 4 4 8 2" xfId="3426"/>
    <cellStyle name="Vírgula 4 4 8 2 2" xfId="4756"/>
    <cellStyle name="Vírgula 4 4 8 2 3" xfId="5595"/>
    <cellStyle name="Vírgula 4 4 8 3" xfId="3708"/>
    <cellStyle name="Vírgula 4 4 8 3 2" xfId="6325"/>
    <cellStyle name="Vírgula 4 4 9" xfId="2298"/>
    <cellStyle name="Vírgula 4 4 9 2" xfId="3427"/>
    <cellStyle name="Vírgula 4 4 9 2 2" xfId="4757"/>
    <cellStyle name="Vírgula 4 4 9 2 3" xfId="5596"/>
    <cellStyle name="Vírgula 4 4 9 3" xfId="3700"/>
    <cellStyle name="Vírgula 4 4 9 3 2" xfId="6326"/>
    <cellStyle name="Vírgula 4 5" xfId="671"/>
    <cellStyle name="Vírgula 4 5 2" xfId="3105"/>
    <cellStyle name="Vírgula 4 5 2 2" xfId="4520"/>
    <cellStyle name="Vírgula 4 5 2 3" xfId="5274"/>
    <cellStyle name="Vírgula 4 5 3" xfId="4198"/>
    <cellStyle name="Vírgula 4 5 3 2" xfId="5989"/>
    <cellStyle name="Vírgula 4 6" xfId="2299"/>
    <cellStyle name="Vírgula 4 6 2" xfId="3428"/>
    <cellStyle name="Vírgula 4 6 2 2" xfId="4758"/>
    <cellStyle name="Vírgula 4 6 2 3" xfId="5597"/>
    <cellStyle name="Vírgula 4 6 3" xfId="4163"/>
    <cellStyle name="Vírgula 4 6 3 2" xfId="6327"/>
    <cellStyle name="Vírgula 4 7" xfId="2300"/>
    <cellStyle name="Vírgula 4 7 2" xfId="3429"/>
    <cellStyle name="Vírgula 4 7 2 2" xfId="4759"/>
    <cellStyle name="Vírgula 4 7 2 3" xfId="5598"/>
    <cellStyle name="Vírgula 4 7 3" xfId="3989"/>
    <cellStyle name="Vírgula 4 7 3 2" xfId="6328"/>
    <cellStyle name="Vírgula 4 8" xfId="2301"/>
    <cellStyle name="Vírgula 4 8 2" xfId="3430"/>
    <cellStyle name="Vírgula 4 8 2 2" xfId="4760"/>
    <cellStyle name="Vírgula 4 8 2 3" xfId="5599"/>
    <cellStyle name="Vírgula 4 8 3" xfId="4062"/>
    <cellStyle name="Vírgula 4 8 3 2" xfId="6329"/>
    <cellStyle name="Vírgula 4 9" xfId="2302"/>
    <cellStyle name="Vírgula 4 9 2" xfId="3431"/>
    <cellStyle name="Vírgula 4 9 2 2" xfId="4761"/>
    <cellStyle name="Vírgula 4 9 2 3" xfId="5600"/>
    <cellStyle name="Vírgula 4 9 3" xfId="4103"/>
    <cellStyle name="Vírgula 4 9 3 2" xfId="6330"/>
    <cellStyle name="Vírgula 5" xfId="62"/>
    <cellStyle name="Vírgula 5 10" xfId="2303"/>
    <cellStyle name="Vírgula 5 10 2" xfId="3432"/>
    <cellStyle name="Vírgula 5 10 2 2" xfId="4762"/>
    <cellStyle name="Vírgula 5 10 2 3" xfId="5601"/>
    <cellStyle name="Vírgula 5 10 3" xfId="4254"/>
    <cellStyle name="Vírgula 5 10 3 2" xfId="6331"/>
    <cellStyle name="Vírgula 5 11" xfId="4248"/>
    <cellStyle name="Vírgula 5 11 2" xfId="5885"/>
    <cellStyle name="Vírgula 5 11 3" xfId="11859"/>
    <cellStyle name="Vírgula 5 11 3 2" xfId="15104"/>
    <cellStyle name="Vírgula 5 11 3 3" xfId="13717"/>
    <cellStyle name="Vírgula 5 12" xfId="8533"/>
    <cellStyle name="Vírgula 5 12 2" xfId="11937"/>
    <cellStyle name="Vírgula 5 12 3" xfId="10989"/>
    <cellStyle name="Vírgula 5 13" xfId="8534"/>
    <cellStyle name="Vírgula 5 2" xfId="117"/>
    <cellStyle name="Vírgula 5 2 10" xfId="3040"/>
    <cellStyle name="Vírgula 5 2 10 2" xfId="4010"/>
    <cellStyle name="Vírgula 5 2 10 2 2" xfId="5898"/>
    <cellStyle name="Vírgula 5 2 10 3" xfId="5209"/>
    <cellStyle name="Vírgula 5 2 10 3 2" xfId="10922"/>
    <cellStyle name="Vírgula 5 2 10 3 3" xfId="11605"/>
    <cellStyle name="Vírgula 5 2 10 4" xfId="13570"/>
    <cellStyle name="Vírgula 5 2 11" xfId="8535"/>
    <cellStyle name="Vírgula 5 2 11 2" xfId="11279"/>
    <cellStyle name="Vírgula 5 2 11 3" xfId="10930"/>
    <cellStyle name="Vírgula 5 2 12" xfId="8536"/>
    <cellStyle name="Vírgula 5 2 13" xfId="8537"/>
    <cellStyle name="Vírgula 5 2 2" xfId="731"/>
    <cellStyle name="Vírgula 5 2 2 2" xfId="3116"/>
    <cellStyle name="Vírgula 5 2 2 2 2" xfId="4531"/>
    <cellStyle name="Vírgula 5 2 2 2 3" xfId="5285"/>
    <cellStyle name="Vírgula 5 2 2 2 4" xfId="9609"/>
    <cellStyle name="Vírgula 5 2 2 3" xfId="4384"/>
    <cellStyle name="Vírgula 5 2 2 3 2" xfId="6001"/>
    <cellStyle name="Vírgula 5 2 3" xfId="2305"/>
    <cellStyle name="Vírgula 5 2 3 2" xfId="3434"/>
    <cellStyle name="Vírgula 5 2 3 2 2" xfId="4764"/>
    <cellStyle name="Vírgula 5 2 3 2 3" xfId="5603"/>
    <cellStyle name="Vírgula 5 2 3 3" xfId="4373"/>
    <cellStyle name="Vírgula 5 2 3 3 2" xfId="6333"/>
    <cellStyle name="Vírgula 5 2 4" xfId="2306"/>
    <cellStyle name="Vírgula 5 2 4 2" xfId="3435"/>
    <cellStyle name="Vírgula 5 2 4 2 2" xfId="4765"/>
    <cellStyle name="Vírgula 5 2 4 2 3" xfId="5604"/>
    <cellStyle name="Vírgula 5 2 4 3" xfId="4439"/>
    <cellStyle name="Vírgula 5 2 4 3 2" xfId="6334"/>
    <cellStyle name="Vírgula 5 2 5" xfId="2307"/>
    <cellStyle name="Vírgula 5 2 5 2" xfId="3436"/>
    <cellStyle name="Vírgula 5 2 5 2 2" xfId="4766"/>
    <cellStyle name="Vírgula 5 2 5 2 3" xfId="5605"/>
    <cellStyle name="Vírgula 5 2 5 3" xfId="4128"/>
    <cellStyle name="Vírgula 5 2 5 3 2" xfId="6335"/>
    <cellStyle name="Vírgula 5 2 6" xfId="2308"/>
    <cellStyle name="Vírgula 5 2 6 2" xfId="3437"/>
    <cellStyle name="Vírgula 5 2 6 2 2" xfId="4767"/>
    <cellStyle name="Vírgula 5 2 6 2 3" xfId="5606"/>
    <cellStyle name="Vírgula 5 2 6 3" xfId="4310"/>
    <cellStyle name="Vírgula 5 2 6 3 2" xfId="6336"/>
    <cellStyle name="Vírgula 5 2 7" xfId="2309"/>
    <cellStyle name="Vírgula 5 2 7 2" xfId="3438"/>
    <cellStyle name="Vírgula 5 2 7 2 2" xfId="4768"/>
    <cellStyle name="Vírgula 5 2 7 2 3" xfId="5607"/>
    <cellStyle name="Vírgula 5 2 7 3" xfId="4166"/>
    <cellStyle name="Vírgula 5 2 7 3 2" xfId="6337"/>
    <cellStyle name="Vírgula 5 2 8" xfId="2310"/>
    <cellStyle name="Vírgula 5 2 8 2" xfId="3439"/>
    <cellStyle name="Vírgula 5 2 8 2 2" xfId="4769"/>
    <cellStyle name="Vírgula 5 2 8 2 3" xfId="5608"/>
    <cellStyle name="Vírgula 5 2 8 3" xfId="4053"/>
    <cellStyle name="Vírgula 5 2 8 3 2" xfId="6338"/>
    <cellStyle name="Vírgula 5 2 9" xfId="2311"/>
    <cellStyle name="Vírgula 5 2 9 2" xfId="3440"/>
    <cellStyle name="Vírgula 5 2 9 2 2" xfId="4770"/>
    <cellStyle name="Vírgula 5 2 9 2 3" xfId="5609"/>
    <cellStyle name="Vírgula 5 2 9 3" xfId="4242"/>
    <cellStyle name="Vírgula 5 2 9 3 2" xfId="6339"/>
    <cellStyle name="Vírgula 5 3" xfId="674"/>
    <cellStyle name="Vírgula 5 3 2" xfId="3013"/>
    <cellStyle name="Vírgula 5 3 2 2" xfId="3688"/>
    <cellStyle name="Vírgula 5 3 2 2 2" xfId="4966"/>
    <cellStyle name="Vírgula 5 3 2 2 3" xfId="5857"/>
    <cellStyle name="Vírgula 5 3 2 3" xfId="4427"/>
    <cellStyle name="Vírgula 5 3 2 3 2" xfId="6871"/>
    <cellStyle name="Vírgula 5 3 2 4" xfId="5189"/>
    <cellStyle name="Vírgula 5 3 3" xfId="5992"/>
    <cellStyle name="Vírgula 5 3 3 2" xfId="8538"/>
    <cellStyle name="Vírgula 5 3 4" xfId="8539"/>
    <cellStyle name="Vírgula 5 4" xfId="2312"/>
    <cellStyle name="Vírgula 5 4 2" xfId="3441"/>
    <cellStyle name="Vírgula 5 4 2 2" xfId="4771"/>
    <cellStyle name="Vírgula 5 4 2 3" xfId="5610"/>
    <cellStyle name="Vírgula 5 4 3" xfId="3964"/>
    <cellStyle name="Vírgula 5 4 3 2" xfId="6340"/>
    <cellStyle name="Vírgula 5 5" xfId="2313"/>
    <cellStyle name="Vírgula 5 5 2" xfId="3442"/>
    <cellStyle name="Vírgula 5 5 2 2" xfId="4772"/>
    <cellStyle name="Vírgula 5 5 2 3" xfId="5611"/>
    <cellStyle name="Vírgula 5 5 3" xfId="4174"/>
    <cellStyle name="Vírgula 5 5 3 2" xfId="6341"/>
    <cellStyle name="Vírgula 5 6" xfId="2314"/>
    <cellStyle name="Vírgula 5 6 2" xfId="3443"/>
    <cellStyle name="Vírgula 5 6 2 2" xfId="4773"/>
    <cellStyle name="Vírgula 5 6 2 3" xfId="5612"/>
    <cellStyle name="Vírgula 5 6 3" xfId="4123"/>
    <cellStyle name="Vírgula 5 6 3 2" xfId="6342"/>
    <cellStyle name="Vírgula 5 7" xfId="2315"/>
    <cellStyle name="Vírgula 5 7 2" xfId="3444"/>
    <cellStyle name="Vírgula 5 7 2 2" xfId="4774"/>
    <cellStyle name="Vírgula 5 7 2 3" xfId="5613"/>
    <cellStyle name="Vírgula 5 7 3" xfId="4353"/>
    <cellStyle name="Vírgula 5 7 3 2" xfId="6343"/>
    <cellStyle name="Vírgula 5 8" xfId="2316"/>
    <cellStyle name="Vírgula 5 8 2" xfId="3445"/>
    <cellStyle name="Vírgula 5 8 2 2" xfId="4775"/>
    <cellStyle name="Vírgula 5 8 2 3" xfId="5614"/>
    <cellStyle name="Vírgula 5 8 3" xfId="3719"/>
    <cellStyle name="Vírgula 5 8 3 2" xfId="6344"/>
    <cellStyle name="Vírgula 5 9" xfId="2317"/>
    <cellStyle name="Vírgula 5 9 2" xfId="3446"/>
    <cellStyle name="Vírgula 5 9 2 2" xfId="4776"/>
    <cellStyle name="Vírgula 5 9 2 3" xfId="5615"/>
    <cellStyle name="Vírgula 5 9 3" xfId="3858"/>
    <cellStyle name="Vírgula 5 9 3 2" xfId="6345"/>
    <cellStyle name="Vírgula 6" xfId="67"/>
    <cellStyle name="Vírgula 6 10" xfId="2318"/>
    <cellStyle name="Vírgula 6 10 2" xfId="3447"/>
    <cellStyle name="Vírgula 6 10 2 2" xfId="4777"/>
    <cellStyle name="Vírgula 6 10 2 3" xfId="5616"/>
    <cellStyle name="Vírgula 6 10 3" xfId="4473"/>
    <cellStyle name="Vírgula 6 10 3 2" xfId="6346"/>
    <cellStyle name="Vírgula 6 11" xfId="2319"/>
    <cellStyle name="Vírgula 6 11 2" xfId="3448"/>
    <cellStyle name="Vírgula 6 11 2 2" xfId="4778"/>
    <cellStyle name="Vírgula 6 11 2 3" xfId="5617"/>
    <cellStyle name="Vírgula 6 11 3" xfId="3722"/>
    <cellStyle name="Vírgula 6 11 3 2" xfId="6347"/>
    <cellStyle name="Vírgula 6 12" xfId="3711"/>
    <cellStyle name="Vírgula 6 12 2" xfId="5886"/>
    <cellStyle name="Vírgula 6 12 2 2" xfId="12492"/>
    <cellStyle name="Vírgula 6 12 2 3" xfId="11135"/>
    <cellStyle name="Vírgula 6 2" xfId="118"/>
    <cellStyle name="Vírgula 6 2 10" xfId="3014"/>
    <cellStyle name="Vírgula 6 2 10 2" xfId="3689"/>
    <cellStyle name="Vírgula 6 2 10 2 2" xfId="4967"/>
    <cellStyle name="Vírgula 6 2 10 2 3" xfId="5858"/>
    <cellStyle name="Vírgula 6 2 10 2 3 2" xfId="11823"/>
    <cellStyle name="Vírgula 6 2 10 2 3 3" xfId="11630"/>
    <cellStyle name="Vírgula 6 2 10 3" xfId="4428"/>
    <cellStyle name="Vírgula 6 2 10 3 2" xfId="5899"/>
    <cellStyle name="Vírgula 6 2 10 4" xfId="4065"/>
    <cellStyle name="Vírgula 6 2 10 4 2" xfId="6872"/>
    <cellStyle name="Vírgula 6 2 10 5" xfId="5190"/>
    <cellStyle name="Vírgula 6 2 10 6" xfId="13550"/>
    <cellStyle name="Vírgula 6 2 11" xfId="3041"/>
    <cellStyle name="Vírgula 6 2 11 2" xfId="4493"/>
    <cellStyle name="Vírgula 6 2 11 3" xfId="5210"/>
    <cellStyle name="Vírgula 6 2 11 3 2" xfId="11259"/>
    <cellStyle name="Vírgula 6 2 11 3 3" xfId="11744"/>
    <cellStyle name="Vírgula 6 2 11 4" xfId="13571"/>
    <cellStyle name="Vírgula 6 2 12" xfId="8540"/>
    <cellStyle name="Vírgula 6 2 13" xfId="8541"/>
    <cellStyle name="Vírgula 6 2 2" xfId="732"/>
    <cellStyle name="Vírgula 6 2 2 2" xfId="3117"/>
    <cellStyle name="Vírgula 6 2 2 2 2" xfId="4532"/>
    <cellStyle name="Vírgula 6 2 2 2 2 2" xfId="11196"/>
    <cellStyle name="Vírgula 6 2 2 2 3" xfId="5286"/>
    <cellStyle name="Vírgula 6 2 2 2 3 2" xfId="11167"/>
    <cellStyle name="Vírgula 6 2 2 2 3 3" xfId="12903"/>
    <cellStyle name="Vírgula 6 2 2 2 4" xfId="9716"/>
    <cellStyle name="Vírgula 6 2 2 2 4 2" xfId="14896"/>
    <cellStyle name="Vírgula 6 2 2 2 4 3" xfId="13600"/>
    <cellStyle name="Vírgula 6 2 2 3" xfId="4472"/>
    <cellStyle name="Vírgula 6 2 2 3 2" xfId="6002"/>
    <cellStyle name="Vírgula 6 2 2 4" xfId="8542"/>
    <cellStyle name="Vírgula 6 2 3" xfId="2321"/>
    <cellStyle name="Vírgula 6 2 3 2" xfId="3450"/>
    <cellStyle name="Vírgula 6 2 3 2 2" xfId="4780"/>
    <cellStyle name="Vírgula 6 2 3 2 3" xfId="5619"/>
    <cellStyle name="Vírgula 6 2 3 3" xfId="4430"/>
    <cellStyle name="Vírgula 6 2 3 3 2" xfId="6349"/>
    <cellStyle name="Vírgula 6 2 4" xfId="2322"/>
    <cellStyle name="Vírgula 6 2 4 2" xfId="3451"/>
    <cellStyle name="Vírgula 6 2 4 2 2" xfId="4781"/>
    <cellStyle name="Vírgula 6 2 4 2 2 2" xfId="12410"/>
    <cellStyle name="Vírgula 6 2 4 2 3" xfId="5620"/>
    <cellStyle name="Vírgula 6 2 4 2 3 2" xfId="11608"/>
    <cellStyle name="Vírgula 6 2 4 2 3 3" xfId="11150"/>
    <cellStyle name="Vírgula 6 2 4 2 4" xfId="13631"/>
    <cellStyle name="Vírgula 6 2 4 3" xfId="4136"/>
    <cellStyle name="Vírgula 6 2 4 3 2" xfId="6350"/>
    <cellStyle name="Vírgula 6 2 4 4" xfId="8543"/>
    <cellStyle name="Vírgula 6 2 5" xfId="2323"/>
    <cellStyle name="Vírgula 6 2 5 2" xfId="3452"/>
    <cellStyle name="Vírgula 6 2 5 2 2" xfId="4782"/>
    <cellStyle name="Vírgula 6 2 5 2 3" xfId="5621"/>
    <cellStyle name="Vírgula 6 2 5 3" xfId="4388"/>
    <cellStyle name="Vírgula 6 2 5 3 2" xfId="6351"/>
    <cellStyle name="Vírgula 6 2 6" xfId="2324"/>
    <cellStyle name="Vírgula 6 2 6 2" xfId="3453"/>
    <cellStyle name="Vírgula 6 2 6 2 2" xfId="4783"/>
    <cellStyle name="Vírgula 6 2 6 2 3" xfId="5622"/>
    <cellStyle name="Vírgula 6 2 6 3" xfId="4481"/>
    <cellStyle name="Vírgula 6 2 6 3 2" xfId="6352"/>
    <cellStyle name="Vírgula 6 2 7" xfId="2325"/>
    <cellStyle name="Vírgula 6 2 7 2" xfId="3454"/>
    <cellStyle name="Vírgula 6 2 7 2 2" xfId="4784"/>
    <cellStyle name="Vírgula 6 2 7 2 3" xfId="5623"/>
    <cellStyle name="Vírgula 6 2 7 3" xfId="4094"/>
    <cellStyle name="Vírgula 6 2 7 3 2" xfId="6353"/>
    <cellStyle name="Vírgula 6 2 8" xfId="2326"/>
    <cellStyle name="Vírgula 6 2 8 2" xfId="3455"/>
    <cellStyle name="Vírgula 6 2 8 2 2" xfId="4785"/>
    <cellStyle name="Vírgula 6 2 8 2 3" xfId="5624"/>
    <cellStyle name="Vírgula 6 2 8 3" xfId="3871"/>
    <cellStyle name="Vírgula 6 2 8 3 2" xfId="6354"/>
    <cellStyle name="Vírgula 6 2 9" xfId="2327"/>
    <cellStyle name="Vírgula 6 2 9 2" xfId="3456"/>
    <cellStyle name="Vírgula 6 2 9 2 2" xfId="4786"/>
    <cellStyle name="Vírgula 6 2 9 2 3" xfId="5625"/>
    <cellStyle name="Vírgula 6 2 9 3" xfId="4239"/>
    <cellStyle name="Vírgula 6 2 9 3 2" xfId="6355"/>
    <cellStyle name="Vírgula 6 3" xfId="119"/>
    <cellStyle name="Vírgula 6 3 10" xfId="878"/>
    <cellStyle name="Vírgula 6 3 10 2" xfId="2329"/>
    <cellStyle name="Vírgula 6 3 10 2 2" xfId="2877"/>
    <cellStyle name="Vírgula 6 3 10 2 2 2" xfId="3654"/>
    <cellStyle name="Vírgula 6 3 10 2 2 2 2" xfId="4932"/>
    <cellStyle name="Vírgula 6 3 10 2 2 2 3" xfId="5823"/>
    <cellStyle name="Vírgula 6 3 10 2 3" xfId="2798"/>
    <cellStyle name="Vírgula 6 3 10 2 3 2" xfId="3626"/>
    <cellStyle name="Vírgula 6 3 10 2 3 2 2" xfId="4904"/>
    <cellStyle name="Vírgula 6 3 10 2 3 2 3" xfId="5795"/>
    <cellStyle name="Vírgula 6 3 10 2 4" xfId="2655"/>
    <cellStyle name="Vírgula 6 3 10 2 4 2" xfId="3610"/>
    <cellStyle name="Vírgula 6 3 10 2 4 2 2" xfId="4888"/>
    <cellStyle name="Vírgula 6 3 10 2 4 2 3" xfId="5779"/>
    <cellStyle name="Vírgula 6 3 10 2 5" xfId="2588"/>
    <cellStyle name="Vírgula 6 3 10 2 5 2" xfId="3594"/>
    <cellStyle name="Vírgula 6 3 10 2 5 2 2" xfId="4872"/>
    <cellStyle name="Vírgula 6 3 10 2 5 2 3" xfId="5763"/>
    <cellStyle name="Vírgula 6 3 10 2 6" xfId="3458"/>
    <cellStyle name="Vírgula 6 3 10 2 6 2" xfId="4788"/>
    <cellStyle name="Vírgula 6 3 10 2 6 3" xfId="5627"/>
    <cellStyle name="Vírgula 6 3 10 2 7" xfId="3729"/>
    <cellStyle name="Vírgula 6 3 10 2 7 2" xfId="6357"/>
    <cellStyle name="Vírgula 6 3 10 3" xfId="2161"/>
    <cellStyle name="Vírgula 6 3 10 3 2" xfId="3290"/>
    <cellStyle name="Vírgula 6 3 10 3 2 2" xfId="4626"/>
    <cellStyle name="Vírgula 6 3 10 3 2 3" xfId="5459"/>
    <cellStyle name="Vírgula 6 3 10 3 3" xfId="4412"/>
    <cellStyle name="Vírgula 6 3 10 3 3 2" xfId="6189"/>
    <cellStyle name="Vírgula 6 3 10 4" xfId="3163"/>
    <cellStyle name="Vírgula 6 3 10 4 2" xfId="3802"/>
    <cellStyle name="Vírgula 6 3 10 4 2 2" xfId="6563"/>
    <cellStyle name="Vírgula 6 3 10 4 3" xfId="5332"/>
    <cellStyle name="Vírgula 6 3 10 5" xfId="3912"/>
    <cellStyle name="Vírgula 6 3 10 5 2" xfId="6053"/>
    <cellStyle name="Vírgula 6 3 10 6" xfId="6748"/>
    <cellStyle name="Vírgula 6 3 10 7" xfId="5066"/>
    <cellStyle name="Vírgula 6 3 11" xfId="2330"/>
    <cellStyle name="Vírgula 6 3 11 2" xfId="2162"/>
    <cellStyle name="Vírgula 6 3 11 2 2" xfId="3291"/>
    <cellStyle name="Vírgula 6 3 11 2 2 2" xfId="4627"/>
    <cellStyle name="Vírgula 6 3 11 2 2 3" xfId="5460"/>
    <cellStyle name="Vírgula 6 3 11 2 3" xfId="4093"/>
    <cellStyle name="Vírgula 6 3 11 2 3 2" xfId="6190"/>
    <cellStyle name="Vírgula 6 3 11 3" xfId="2799"/>
    <cellStyle name="Vírgula 6 3 11 3 2" xfId="3627"/>
    <cellStyle name="Vírgula 6 3 11 3 2 2" xfId="4905"/>
    <cellStyle name="Vírgula 6 3 11 3 2 3" xfId="5796"/>
    <cellStyle name="Vírgula 6 3 11 4" xfId="3459"/>
    <cellStyle name="Vírgula 6 3 11 4 2" xfId="4789"/>
    <cellStyle name="Vírgula 6 3 11 4 3" xfId="5628"/>
    <cellStyle name="Vírgula 6 3 11 5" xfId="4320"/>
    <cellStyle name="Vírgula 6 3 11 5 2" xfId="6358"/>
    <cellStyle name="Vírgula 6 3 12" xfId="2328"/>
    <cellStyle name="Vírgula 6 3 12 2" xfId="2876"/>
    <cellStyle name="Vírgula 6 3 12 2 2" xfId="3653"/>
    <cellStyle name="Vírgula 6 3 12 2 2 2" xfId="4931"/>
    <cellStyle name="Vírgula 6 3 12 2 2 3" xfId="5822"/>
    <cellStyle name="Vírgula 6 3 12 3" xfId="2797"/>
    <cellStyle name="Vírgula 6 3 12 3 2" xfId="3625"/>
    <cellStyle name="Vírgula 6 3 12 3 2 2" xfId="4903"/>
    <cellStyle name="Vírgula 6 3 12 3 2 3" xfId="5794"/>
    <cellStyle name="Vírgula 6 3 12 4" xfId="2654"/>
    <cellStyle name="Vírgula 6 3 12 4 2" xfId="3609"/>
    <cellStyle name="Vírgula 6 3 12 4 2 2" xfId="4887"/>
    <cellStyle name="Vírgula 6 3 12 4 2 3" xfId="5778"/>
    <cellStyle name="Vírgula 6 3 12 5" xfId="2587"/>
    <cellStyle name="Vírgula 6 3 12 5 2" xfId="3593"/>
    <cellStyle name="Vírgula 6 3 12 5 2 2" xfId="4871"/>
    <cellStyle name="Vírgula 6 3 12 5 2 3" xfId="5762"/>
    <cellStyle name="Vírgula 6 3 12 6" xfId="3457"/>
    <cellStyle name="Vírgula 6 3 12 6 2" xfId="4787"/>
    <cellStyle name="Vírgula 6 3 12 6 3" xfId="5626"/>
    <cellStyle name="Vírgula 6 3 12 7" xfId="4395"/>
    <cellStyle name="Vírgula 6 3 12 7 2" xfId="6356"/>
    <cellStyle name="Vírgula 6 3 13" xfId="5900"/>
    <cellStyle name="Vírgula 6 3 2" xfId="120"/>
    <cellStyle name="Vírgula 6 3 2 10" xfId="3042"/>
    <cellStyle name="Vírgula 6 3 2 10 2" xfId="4494"/>
    <cellStyle name="Vírgula 6 3 2 10 3" xfId="5211"/>
    <cellStyle name="Vírgula 6 3 2 10 3 2" xfId="13100"/>
    <cellStyle name="Vírgula 6 3 2 10 3 3" xfId="11466"/>
    <cellStyle name="Vírgula 6 3 2 10 4" xfId="13572"/>
    <cellStyle name="Vírgula 6 3 2 11" xfId="3877"/>
    <cellStyle name="Vírgula 6 3 2 11 2" xfId="5901"/>
    <cellStyle name="Vírgula 6 3 2 11 2 2" xfId="11688"/>
    <cellStyle name="Vírgula 6 3 2 11 2 3" xfId="12453"/>
    <cellStyle name="Vírgula 6 3 2 11 3" xfId="13688"/>
    <cellStyle name="Vírgula 6 3 2 12" xfId="8544"/>
    <cellStyle name="Vírgula 6 3 2 13" xfId="8545"/>
    <cellStyle name="Vírgula 6 3 2 2" xfId="733"/>
    <cellStyle name="Vírgula 6 3 2 2 2" xfId="3118"/>
    <cellStyle name="Vírgula 6 3 2 2 2 2" xfId="4533"/>
    <cellStyle name="Vírgula 6 3 2 2 2 3" xfId="5287"/>
    <cellStyle name="Vírgula 6 3 2 2 3" xfId="3706"/>
    <cellStyle name="Vírgula 6 3 2 2 3 2" xfId="6003"/>
    <cellStyle name="Vírgula 6 3 2 3" xfId="2331"/>
    <cellStyle name="Vírgula 6 3 2 3 2" xfId="3460"/>
    <cellStyle name="Vírgula 6 3 2 3 2 2" xfId="4790"/>
    <cellStyle name="Vírgula 6 3 2 3 2 3" xfId="5629"/>
    <cellStyle name="Vírgula 6 3 2 3 3" xfId="4184"/>
    <cellStyle name="Vírgula 6 3 2 3 3 2" xfId="6359"/>
    <cellStyle name="Vírgula 6 3 2 4" xfId="2332"/>
    <cellStyle name="Vírgula 6 3 2 4 2" xfId="3461"/>
    <cellStyle name="Vírgula 6 3 2 4 2 2" xfId="4791"/>
    <cellStyle name="Vírgula 6 3 2 4 2 3" xfId="5630"/>
    <cellStyle name="Vírgula 6 3 2 4 3" xfId="3794"/>
    <cellStyle name="Vírgula 6 3 2 4 3 2" xfId="6360"/>
    <cellStyle name="Vírgula 6 3 2 5" xfId="2333"/>
    <cellStyle name="Vírgula 6 3 2 5 2" xfId="3462"/>
    <cellStyle name="Vírgula 6 3 2 5 2 2" xfId="4792"/>
    <cellStyle name="Vírgula 6 3 2 5 2 3" xfId="5631"/>
    <cellStyle name="Vírgula 6 3 2 5 3" xfId="4233"/>
    <cellStyle name="Vírgula 6 3 2 5 3 2" xfId="6361"/>
    <cellStyle name="Vírgula 6 3 2 6" xfId="2334"/>
    <cellStyle name="Vírgula 6 3 2 6 2" xfId="3463"/>
    <cellStyle name="Vírgula 6 3 2 6 2 2" xfId="4793"/>
    <cellStyle name="Vírgula 6 3 2 6 2 3" xfId="5632"/>
    <cellStyle name="Vírgula 6 3 2 6 3" xfId="3985"/>
    <cellStyle name="Vírgula 6 3 2 6 3 2" xfId="6362"/>
    <cellStyle name="Vírgula 6 3 2 7" xfId="2335"/>
    <cellStyle name="Vírgula 6 3 2 7 2" xfId="3464"/>
    <cellStyle name="Vírgula 6 3 2 7 2 2" xfId="4794"/>
    <cellStyle name="Vírgula 6 3 2 7 2 3" xfId="5633"/>
    <cellStyle name="Vírgula 6 3 2 7 3" xfId="4167"/>
    <cellStyle name="Vírgula 6 3 2 7 3 2" xfId="6363"/>
    <cellStyle name="Vírgula 6 3 2 8" xfId="2336"/>
    <cellStyle name="Vírgula 6 3 2 8 2" xfId="3465"/>
    <cellStyle name="Vírgula 6 3 2 8 2 2" xfId="4795"/>
    <cellStyle name="Vírgula 6 3 2 8 2 3" xfId="5634"/>
    <cellStyle name="Vírgula 6 3 2 8 3" xfId="4133"/>
    <cellStyle name="Vírgula 6 3 2 8 3 2" xfId="6364"/>
    <cellStyle name="Vírgula 6 3 2 9" xfId="2337"/>
    <cellStyle name="Vírgula 6 3 2 9 2" xfId="3466"/>
    <cellStyle name="Vírgula 6 3 2 9 2 2" xfId="4796"/>
    <cellStyle name="Vírgula 6 3 2 9 2 3" xfId="5635"/>
    <cellStyle name="Vírgula 6 3 2 9 3" xfId="3723"/>
    <cellStyle name="Vírgula 6 3 2 9 3 2" xfId="6365"/>
    <cellStyle name="Vírgula 6 3 3" xfId="452"/>
    <cellStyle name="Vírgula 6 3 3 10" xfId="8546"/>
    <cellStyle name="Vírgula 6 3 3 11" xfId="8547"/>
    <cellStyle name="Vírgula 6 3 3 2" xfId="592"/>
    <cellStyle name="Vírgula 6 3 3 2 10" xfId="8548"/>
    <cellStyle name="Vírgula 6 3 3 2 2" xfId="829"/>
    <cellStyle name="Vírgula 6 3 3 2 2 2" xfId="3125"/>
    <cellStyle name="Vírgula 6 3 3 2 2 2 2" xfId="4540"/>
    <cellStyle name="Vírgula 6 3 3 2 2 2 3" xfId="5294"/>
    <cellStyle name="Vírgula 6 3 3 2 2 3" xfId="4226"/>
    <cellStyle name="Vírgula 6 3 3 2 2 3 2" xfId="6011"/>
    <cellStyle name="Vírgula 6 3 3 2 3" xfId="3062"/>
    <cellStyle name="Vírgula 6 3 3 2 3 2" xfId="4500"/>
    <cellStyle name="Vírgula 6 3 3 2 3 3" xfId="5231"/>
    <cellStyle name="Vírgula 6 3 3 2 3 3 2" xfId="11201"/>
    <cellStyle name="Vírgula 6 3 3 2 3 3 3" xfId="12454"/>
    <cellStyle name="Vírgula 6 3 3 2 3 4" xfId="13584"/>
    <cellStyle name="Vírgula 6 3 3 2 4" xfId="3848"/>
    <cellStyle name="Vírgula 6 3 3 2 4 2" xfId="5938"/>
    <cellStyle name="Vírgula 6 3 3 2 4 2 2" xfId="11689"/>
    <cellStyle name="Vírgula 6 3 3 2 4 2 3" xfId="12455"/>
    <cellStyle name="Vírgula 6 3 3 2 4 3" xfId="13683"/>
    <cellStyle name="Vírgula 6 3 3 2 5" xfId="8549"/>
    <cellStyle name="Vírgula 6 3 3 2 5 2" xfId="11192"/>
    <cellStyle name="Vírgula 6 3 3 2 5 3" xfId="13326"/>
    <cellStyle name="Vírgula 6 3 3 2 6" xfId="8550"/>
    <cellStyle name="Vírgula 6 3 3 2 6 2" xfId="12016"/>
    <cellStyle name="Vírgula 6 3 3 2 6 3" xfId="12456"/>
    <cellStyle name="Vírgula 6 3 3 2 7" xfId="8551"/>
    <cellStyle name="Vírgula 6 3 3 2 7 2" xfId="11284"/>
    <cellStyle name="Vírgula 6 3 3 2 7 3" xfId="13264"/>
    <cellStyle name="Vírgula 6 3 3 2 8" xfId="8552"/>
    <cellStyle name="Vírgula 6 3 3 2 8 2" xfId="11143"/>
    <cellStyle name="Vírgula 6 3 3 2 8 3" xfId="12457"/>
    <cellStyle name="Vírgula 6 3 3 2 9" xfId="8553"/>
    <cellStyle name="Vírgula 6 3 3 3" xfId="798"/>
    <cellStyle name="Vírgula 6 3 3 3 2" xfId="2339"/>
    <cellStyle name="Vírgula 6 3 3 3 2 2" xfId="2879"/>
    <cellStyle name="Vírgula 6 3 3 3 2 2 2" xfId="3656"/>
    <cellStyle name="Vírgula 6 3 3 3 2 2 2 2" xfId="4934"/>
    <cellStyle name="Vírgula 6 3 3 3 2 2 2 3" xfId="5825"/>
    <cellStyle name="Vírgula 6 3 3 3 2 3" xfId="2801"/>
    <cellStyle name="Vírgula 6 3 3 3 2 3 2" xfId="3629"/>
    <cellStyle name="Vírgula 6 3 3 3 2 3 2 2" xfId="4907"/>
    <cellStyle name="Vírgula 6 3 3 3 2 3 2 3" xfId="5798"/>
    <cellStyle name="Vírgula 6 3 3 3 2 4" xfId="2657"/>
    <cellStyle name="Vírgula 6 3 3 3 2 4 2" xfId="3612"/>
    <cellStyle name="Vírgula 6 3 3 3 2 4 2 2" xfId="4890"/>
    <cellStyle name="Vírgula 6 3 3 3 2 4 2 3" xfId="5781"/>
    <cellStyle name="Vírgula 6 3 3 3 2 5" xfId="2590"/>
    <cellStyle name="Vírgula 6 3 3 3 2 5 2" xfId="3596"/>
    <cellStyle name="Vírgula 6 3 3 3 2 5 2 2" xfId="4874"/>
    <cellStyle name="Vírgula 6 3 3 3 2 5 2 3" xfId="5765"/>
    <cellStyle name="Vírgula 6 3 3 3 2 6" xfId="3468"/>
    <cellStyle name="Vírgula 6 3 3 3 2 6 2" xfId="4798"/>
    <cellStyle name="Vírgula 6 3 3 3 2 6 3" xfId="5637"/>
    <cellStyle name="Vírgula 6 3 3 3 2 7" xfId="3763"/>
    <cellStyle name="Vírgula 6 3 3 3 2 7 2" xfId="6367"/>
    <cellStyle name="Vírgula 6 3 3 3 3" xfId="3122"/>
    <cellStyle name="Vírgula 6 3 3 3 3 2" xfId="4537"/>
    <cellStyle name="Vírgula 6 3 3 3 3 3" xfId="5291"/>
    <cellStyle name="Vírgula 6 3 3 3 4" xfId="4183"/>
    <cellStyle name="Vírgula 6 3 3 3 4 2" xfId="6008"/>
    <cellStyle name="Vírgula 6 3 3 4" xfId="2340"/>
    <cellStyle name="Vírgula 6 3 3 4 2" xfId="2167"/>
    <cellStyle name="Vírgula 6 3 3 4 2 2" xfId="3296"/>
    <cellStyle name="Vírgula 6 3 3 4 2 2 2" xfId="4629"/>
    <cellStyle name="Vírgula 6 3 3 4 2 2 3" xfId="5465"/>
    <cellStyle name="Vírgula 6 3 3 4 2 3" xfId="4461"/>
    <cellStyle name="Vírgula 6 3 3 4 2 3 2" xfId="6195"/>
    <cellStyle name="Vírgula 6 3 3 4 3" xfId="2802"/>
    <cellStyle name="Vírgula 6 3 3 4 3 2" xfId="3630"/>
    <cellStyle name="Vírgula 6 3 3 4 3 2 2" xfId="4908"/>
    <cellStyle name="Vírgula 6 3 3 4 3 2 3" xfId="5799"/>
    <cellStyle name="Vírgula 6 3 3 4 3 2 3 2" xfId="11721"/>
    <cellStyle name="Vírgula 6 3 3 4 3 2 3 3" xfId="11901"/>
    <cellStyle name="Vírgula 6 3 3 4 3 3" xfId="8554"/>
    <cellStyle name="Vírgula 6 3 3 4 4" xfId="3469"/>
    <cellStyle name="Vírgula 6 3 3 4 4 2" xfId="4799"/>
    <cellStyle name="Vírgula 6 3 3 4 4 3" xfId="5638"/>
    <cellStyle name="Vírgula 6 3 3 4 5" xfId="4137"/>
    <cellStyle name="Vírgula 6 3 3 4 5 2" xfId="6368"/>
    <cellStyle name="Vírgula 6 3 3 5" xfId="2338"/>
    <cellStyle name="Vírgula 6 3 3 5 2" xfId="2878"/>
    <cellStyle name="Vírgula 6 3 3 5 2 2" xfId="3655"/>
    <cellStyle name="Vírgula 6 3 3 5 2 2 2" xfId="4933"/>
    <cellStyle name="Vírgula 6 3 3 5 2 2 3" xfId="5824"/>
    <cellStyle name="Vírgula 6 3 3 5 2 2 3 2" xfId="11125"/>
    <cellStyle name="Vírgula 6 3 3 5 2 2 3 3" xfId="10974"/>
    <cellStyle name="Vírgula 6 3 3 5 2 3" xfId="8555"/>
    <cellStyle name="Vírgula 6 3 3 5 3" xfId="2800"/>
    <cellStyle name="Vírgula 6 3 3 5 3 2" xfId="3628"/>
    <cellStyle name="Vírgula 6 3 3 5 3 2 2" xfId="4906"/>
    <cellStyle name="Vírgula 6 3 3 5 3 2 3" xfId="5797"/>
    <cellStyle name="Vírgula 6 3 3 5 4" xfId="2656"/>
    <cellStyle name="Vírgula 6 3 3 5 4 2" xfId="3611"/>
    <cellStyle name="Vírgula 6 3 3 5 4 2 2" xfId="4889"/>
    <cellStyle name="Vírgula 6 3 3 5 4 2 3" xfId="5780"/>
    <cellStyle name="Vírgula 6 3 3 5 5" xfId="2589"/>
    <cellStyle name="Vírgula 6 3 3 5 5 2" xfId="3595"/>
    <cellStyle name="Vírgula 6 3 3 5 5 2 2" xfId="4873"/>
    <cellStyle name="Vírgula 6 3 3 5 5 2 3" xfId="5764"/>
    <cellStyle name="Vírgula 6 3 3 5 6" xfId="3467"/>
    <cellStyle name="Vírgula 6 3 3 5 6 2" xfId="4797"/>
    <cellStyle name="Vírgula 6 3 3 5 6 3" xfId="5636"/>
    <cellStyle name="Vírgula 6 3 3 5 7" xfId="4448"/>
    <cellStyle name="Vírgula 6 3 3 5 7 2" xfId="6366"/>
    <cellStyle name="Vírgula 6 3 3 6" xfId="3052"/>
    <cellStyle name="Vírgula 6 3 3 6 2" xfId="4497"/>
    <cellStyle name="Vírgula 6 3 3 6 3" xfId="5221"/>
    <cellStyle name="Vírgula 6 3 3 6 3 2" xfId="10964"/>
    <cellStyle name="Vírgula 6 3 3 6 3 3" xfId="13107"/>
    <cellStyle name="Vírgula 6 3 3 6 4" xfId="13580"/>
    <cellStyle name="Vírgula 6 3 3 7" xfId="4359"/>
    <cellStyle name="Vírgula 6 3 3 7 2" xfId="5919"/>
    <cellStyle name="Vírgula 6 3 3 7 2 2" xfId="11985"/>
    <cellStyle name="Vírgula 6 3 3 7 2 3" xfId="12458"/>
    <cellStyle name="Vírgula 6 3 3 7 3" xfId="13719"/>
    <cellStyle name="Vírgula 6 3 3 8" xfId="8556"/>
    <cellStyle name="Vírgula 6 3 3 8 2" xfId="11824"/>
    <cellStyle name="Vírgula 6 3 3 8 3" xfId="11043"/>
    <cellStyle name="Vírgula 6 3 3 9" xfId="8557"/>
    <cellStyle name="Vírgula 6 3 3 9 2" xfId="11257"/>
    <cellStyle name="Vírgula 6 3 3 9 3" xfId="10934"/>
    <cellStyle name="Vírgula 6 3 4" xfId="453"/>
    <cellStyle name="Vírgula 6 3 4 10" xfId="8558"/>
    <cellStyle name="Vírgula 6 3 4 11" xfId="8559"/>
    <cellStyle name="Vírgula 6 3 4 2" xfId="593"/>
    <cellStyle name="Vírgula 6 3 4 2 10" xfId="8560"/>
    <cellStyle name="Vírgula 6 3 4 2 2" xfId="830"/>
    <cellStyle name="Vírgula 6 3 4 2 2 2" xfId="3126"/>
    <cellStyle name="Vírgula 6 3 4 2 2 2 2" xfId="4541"/>
    <cellStyle name="Vírgula 6 3 4 2 2 2 3" xfId="5295"/>
    <cellStyle name="Vírgula 6 3 4 2 2 3" xfId="4319"/>
    <cellStyle name="Vírgula 6 3 4 2 2 3 2" xfId="6012"/>
    <cellStyle name="Vírgula 6 3 4 2 3" xfId="3063"/>
    <cellStyle name="Vírgula 6 3 4 2 3 2" xfId="4501"/>
    <cellStyle name="Vírgula 6 3 4 2 3 3" xfId="5232"/>
    <cellStyle name="Vírgula 6 3 4 2 3 3 2" xfId="11200"/>
    <cellStyle name="Vírgula 6 3 4 2 3 3 3" xfId="11112"/>
    <cellStyle name="Vírgula 6 3 4 2 3 4" xfId="13585"/>
    <cellStyle name="Vírgula 6 3 4 2 4" xfId="3978"/>
    <cellStyle name="Vírgula 6 3 4 2 4 2" xfId="5939"/>
    <cellStyle name="Vírgula 6 3 4 2 4 2 2" xfId="11938"/>
    <cellStyle name="Vírgula 6 3 4 2 4 2 3" xfId="11355"/>
    <cellStyle name="Vírgula 6 3 4 2 4 3" xfId="13696"/>
    <cellStyle name="Vírgula 6 3 4 2 5" xfId="8561"/>
    <cellStyle name="Vírgula 6 3 4 2 5 2" xfId="12414"/>
    <cellStyle name="Vírgula 6 3 4 2 5 3" xfId="12459"/>
    <cellStyle name="Vírgula 6 3 4 2 6" xfId="8562"/>
    <cellStyle name="Vírgula 6 3 4 2 6 2" xfId="11925"/>
    <cellStyle name="Vírgula 6 3 4 2 6 3" xfId="11740"/>
    <cellStyle name="Vírgula 6 3 4 2 7" xfId="8563"/>
    <cellStyle name="Vírgula 6 3 4 2 7 2" xfId="12959"/>
    <cellStyle name="Vírgula 6 3 4 2 7 3" xfId="11127"/>
    <cellStyle name="Vírgula 6 3 4 2 8" xfId="8564"/>
    <cellStyle name="Vírgula 6 3 4 2 8 2" xfId="11616"/>
    <cellStyle name="Vírgula 6 3 4 2 8 3" xfId="11174"/>
    <cellStyle name="Vírgula 6 3 4 2 9" xfId="8565"/>
    <cellStyle name="Vírgula 6 3 4 3" xfId="799"/>
    <cellStyle name="Vírgula 6 3 4 3 2" xfId="3123"/>
    <cellStyle name="Vírgula 6 3 4 3 2 2" xfId="4538"/>
    <cellStyle name="Vírgula 6 3 4 3 2 3" xfId="5292"/>
    <cellStyle name="Vírgula 6 3 4 3 3" xfId="4030"/>
    <cellStyle name="Vírgula 6 3 4 3 3 2" xfId="6009"/>
    <cellStyle name="Vírgula 6 3 4 4" xfId="3053"/>
    <cellStyle name="Vírgula 6 3 4 4 2" xfId="4498"/>
    <cellStyle name="Vírgula 6 3 4 4 3" xfId="5222"/>
    <cellStyle name="Vírgula 6 3 4 4 3 2" xfId="11198"/>
    <cellStyle name="Vírgula 6 3 4 4 3 3" xfId="11356"/>
    <cellStyle name="Vírgula 6 3 4 4 4" xfId="13581"/>
    <cellStyle name="Vírgula 6 3 4 5" xfId="3960"/>
    <cellStyle name="Vírgula 6 3 4 5 2" xfId="5920"/>
    <cellStyle name="Vírgula 6 3 4 5 2 2" xfId="11407"/>
    <cellStyle name="Vírgula 6 3 4 5 2 3" xfId="11357"/>
    <cellStyle name="Vírgula 6 3 4 5 3" xfId="13694"/>
    <cellStyle name="Vírgula 6 3 4 6" xfId="8566"/>
    <cellStyle name="Vírgula 6 3 4 6 2" xfId="11683"/>
    <cellStyle name="Vírgula 6 3 4 6 3" xfId="11692"/>
    <cellStyle name="Vírgula 6 3 4 7" xfId="8567"/>
    <cellStyle name="Vírgula 6 3 4 7 2" xfId="13310"/>
    <cellStyle name="Vírgula 6 3 4 7 3" xfId="11858"/>
    <cellStyle name="Vírgula 6 3 4 8" xfId="8568"/>
    <cellStyle name="Vírgula 6 3 4 8 2" xfId="11997"/>
    <cellStyle name="Vírgula 6 3 4 8 3" xfId="11116"/>
    <cellStyle name="Vírgula 6 3 4 9" xfId="8569"/>
    <cellStyle name="Vírgula 6 3 4 9 2" xfId="13249"/>
    <cellStyle name="Vírgula 6 3 4 9 3" xfId="11724"/>
    <cellStyle name="Vírgula 6 3 5" xfId="594"/>
    <cellStyle name="Vírgula 6 3 5 2" xfId="595"/>
    <cellStyle name="Vírgula 6 3 5 2 10" xfId="8570"/>
    <cellStyle name="Vírgula 6 3 5 2 2" xfId="831"/>
    <cellStyle name="Vírgula 6 3 5 2 2 2" xfId="3127"/>
    <cellStyle name="Vírgula 6 3 5 2 2 2 2" xfId="4542"/>
    <cellStyle name="Vírgula 6 3 5 2 2 2 3" xfId="5296"/>
    <cellStyle name="Vírgula 6 3 5 2 2 3" xfId="3770"/>
    <cellStyle name="Vírgula 6 3 5 2 2 3 2" xfId="6013"/>
    <cellStyle name="Vírgula 6 3 5 2 3" xfId="3064"/>
    <cellStyle name="Vírgula 6 3 5 2 3 2" xfId="4502"/>
    <cellStyle name="Vírgula 6 3 5 2 3 3" xfId="5233"/>
    <cellStyle name="Vírgula 6 3 5 2 3 3 2" xfId="12384"/>
    <cellStyle name="Vírgula 6 3 5 2 3 3 3" xfId="11636"/>
    <cellStyle name="Vírgula 6 3 5 2 3 4" xfId="13586"/>
    <cellStyle name="Vírgula 6 3 5 2 4" xfId="4149"/>
    <cellStyle name="Vírgula 6 3 5 2 4 2" xfId="5941"/>
    <cellStyle name="Vírgula 6 3 5 2 4 2 2" xfId="11409"/>
    <cellStyle name="Vírgula 6 3 5 2 4 2 3" xfId="12560"/>
    <cellStyle name="Vírgula 6 3 5 2 4 3" xfId="13710"/>
    <cellStyle name="Vírgula 6 3 5 2 5" xfId="8571"/>
    <cellStyle name="Vírgula 6 3 5 2 5 2" xfId="11871"/>
    <cellStyle name="Vírgula 6 3 5 2 5 3" xfId="11942"/>
    <cellStyle name="Vírgula 6 3 5 2 6" xfId="8572"/>
    <cellStyle name="Vírgula 6 3 5 2 6 2" xfId="11382"/>
    <cellStyle name="Vírgula 6 3 5 2 6 3" xfId="11930"/>
    <cellStyle name="Vírgula 6 3 5 2 7" xfId="8573"/>
    <cellStyle name="Vírgula 6 3 5 2 7 2" xfId="11699"/>
    <cellStyle name="Vírgula 6 3 5 2 7 3" xfId="11556"/>
    <cellStyle name="Vírgula 6 3 5 2 8" xfId="8574"/>
    <cellStyle name="Vírgula 6 3 5 2 8 2" xfId="10963"/>
    <cellStyle name="Vírgula 6 3 5 2 8 3" xfId="10982"/>
    <cellStyle name="Vírgula 6 3 5 2 9" xfId="8575"/>
    <cellStyle name="Vírgula 6 3 5 3" xfId="879"/>
    <cellStyle name="Vírgula 6 3 5 3 2" xfId="3164"/>
    <cellStyle name="Vírgula 6 3 5 3 2 2" xfId="4450"/>
    <cellStyle name="Vírgula 6 3 5 3 2 2 2" xfId="6564"/>
    <cellStyle name="Vírgula 6 3 5 3 2 3" xfId="5333"/>
    <cellStyle name="Vírgula 6 3 5 3 2 3 2" xfId="11620"/>
    <cellStyle name="Vírgula 6 3 5 3 2 3 3" xfId="10991"/>
    <cellStyle name="Vírgula 6 3 5 3 2 4" xfId="13611"/>
    <cellStyle name="Vírgula 6 3 5 3 3" xfId="3913"/>
    <cellStyle name="Vírgula 6 3 5 3 3 2" xfId="6054"/>
    <cellStyle name="Vírgula 6 3 5 3 3 2 2" xfId="11834"/>
    <cellStyle name="Vírgula 6 3 5 3 3 2 3" xfId="11261"/>
    <cellStyle name="Vírgula 6 3 5 3 3 3" xfId="13658"/>
    <cellStyle name="Vírgula 6 3 5 3 4" xfId="6749"/>
    <cellStyle name="Vírgula 6 3 5 3 5" xfId="5067"/>
    <cellStyle name="Vírgula 6 3 5 4" xfId="2341"/>
    <cellStyle name="Vírgula 6 3 5 4 2" xfId="2880"/>
    <cellStyle name="Vírgula 6 3 5 4 2 2" xfId="3657"/>
    <cellStyle name="Vírgula 6 3 5 4 2 2 2" xfId="4935"/>
    <cellStyle name="Vírgula 6 3 5 4 2 2 3" xfId="5826"/>
    <cellStyle name="Vírgula 6 3 5 4 3" xfId="2803"/>
    <cellStyle name="Vírgula 6 3 5 4 3 2" xfId="3631"/>
    <cellStyle name="Vírgula 6 3 5 4 3 2 2" xfId="4909"/>
    <cellStyle name="Vírgula 6 3 5 4 3 2 3" xfId="5800"/>
    <cellStyle name="Vírgula 6 3 5 4 4" xfId="2658"/>
    <cellStyle name="Vírgula 6 3 5 4 4 2" xfId="3613"/>
    <cellStyle name="Vírgula 6 3 5 4 4 2 2" xfId="4891"/>
    <cellStyle name="Vírgula 6 3 5 4 4 2 3" xfId="5782"/>
    <cellStyle name="Vírgula 6 3 5 4 5" xfId="2591"/>
    <cellStyle name="Vírgula 6 3 5 4 5 2" xfId="3597"/>
    <cellStyle name="Vírgula 6 3 5 4 5 2 2" xfId="4875"/>
    <cellStyle name="Vírgula 6 3 5 4 5 2 3" xfId="5766"/>
    <cellStyle name="Vírgula 6 3 5 4 6" xfId="3470"/>
    <cellStyle name="Vírgula 6 3 5 4 6 2" xfId="4800"/>
    <cellStyle name="Vírgula 6 3 5 4 6 3" xfId="5639"/>
    <cellStyle name="Vírgula 6 3 5 4 7" xfId="4331"/>
    <cellStyle name="Vírgula 6 3 5 4 7 2" xfId="6369"/>
    <cellStyle name="Vírgula 6 3 5 5" xfId="5940"/>
    <cellStyle name="Vírgula 6 3 6" xfId="596"/>
    <cellStyle name="Vírgula 6 3 6 10" xfId="8576"/>
    <cellStyle name="Vírgula 6 3 6 11" xfId="8577"/>
    <cellStyle name="Vírgula 6 3 6 2" xfId="597"/>
    <cellStyle name="Vírgula 6 3 6 2 10" xfId="8578"/>
    <cellStyle name="Vírgula 6 3 6 2 2" xfId="833"/>
    <cellStyle name="Vírgula 6 3 6 2 2 2" xfId="3129"/>
    <cellStyle name="Vírgula 6 3 6 2 2 2 2" xfId="4544"/>
    <cellStyle name="Vírgula 6 3 6 2 2 2 3" xfId="5298"/>
    <cellStyle name="Vírgula 6 3 6 2 2 3" xfId="3800"/>
    <cellStyle name="Vírgula 6 3 6 2 2 3 2" xfId="6015"/>
    <cellStyle name="Vírgula 6 3 6 2 3" xfId="3066"/>
    <cellStyle name="Vírgula 6 3 6 2 3 2" xfId="4504"/>
    <cellStyle name="Vírgula 6 3 6 2 3 3" xfId="5235"/>
    <cellStyle name="Vírgula 6 3 6 2 3 3 2" xfId="11172"/>
    <cellStyle name="Vírgula 6 3 6 2 3 3 3" xfId="11862"/>
    <cellStyle name="Vírgula 6 3 6 2 3 4" xfId="13588"/>
    <cellStyle name="Vírgula 6 3 6 2 4" xfId="4223"/>
    <cellStyle name="Vírgula 6 3 6 2 4 2" xfId="5943"/>
    <cellStyle name="Vírgula 6 3 6 2 4 2 2" xfId="13094"/>
    <cellStyle name="Vírgula 6 3 6 2 4 2 3" xfId="11761"/>
    <cellStyle name="Vírgula 6 3 6 2 4 3" xfId="13715"/>
    <cellStyle name="Vírgula 6 3 6 2 5" xfId="8579"/>
    <cellStyle name="Vírgula 6 3 6 2 5 2" xfId="11711"/>
    <cellStyle name="Vírgula 6 3 6 2 5 3" xfId="12561"/>
    <cellStyle name="Vírgula 6 3 6 2 6" xfId="8580"/>
    <cellStyle name="Vírgula 6 3 6 2 6 2" xfId="11947"/>
    <cellStyle name="Vírgula 6 3 6 2 6 3" xfId="11890"/>
    <cellStyle name="Vírgula 6 3 6 2 7" xfId="8581"/>
    <cellStyle name="Vírgula 6 3 6 2 7 2" xfId="12033"/>
    <cellStyle name="Vírgula 6 3 6 2 7 3" xfId="11455"/>
    <cellStyle name="Vírgula 6 3 6 2 8" xfId="8582"/>
    <cellStyle name="Vírgula 6 3 6 2 8 2" xfId="11956"/>
    <cellStyle name="Vírgula 6 3 6 2 8 3" xfId="13084"/>
    <cellStyle name="Vírgula 6 3 6 2 9" xfId="8583"/>
    <cellStyle name="Vírgula 6 3 6 3" xfId="832"/>
    <cellStyle name="Vírgula 6 3 6 3 2" xfId="2343"/>
    <cellStyle name="Vírgula 6 3 6 3 2 2" xfId="2882"/>
    <cellStyle name="Vírgula 6 3 6 3 2 2 2" xfId="3659"/>
    <cellStyle name="Vírgula 6 3 6 3 2 2 2 2" xfId="4937"/>
    <cellStyle name="Vírgula 6 3 6 3 2 2 2 3" xfId="5828"/>
    <cellStyle name="Vírgula 6 3 6 3 2 3" xfId="2805"/>
    <cellStyle name="Vírgula 6 3 6 3 2 3 2" xfId="3633"/>
    <cellStyle name="Vírgula 6 3 6 3 2 3 2 2" xfId="4911"/>
    <cellStyle name="Vírgula 6 3 6 3 2 3 2 3" xfId="5802"/>
    <cellStyle name="Vírgula 6 3 6 3 2 4" xfId="2660"/>
    <cellStyle name="Vírgula 6 3 6 3 2 4 2" xfId="3615"/>
    <cellStyle name="Vírgula 6 3 6 3 2 4 2 2" xfId="4893"/>
    <cellStyle name="Vírgula 6 3 6 3 2 4 2 3" xfId="5784"/>
    <cellStyle name="Vírgula 6 3 6 3 2 5" xfId="2593"/>
    <cellStyle name="Vírgula 6 3 6 3 2 5 2" xfId="3599"/>
    <cellStyle name="Vírgula 6 3 6 3 2 5 2 2" xfId="4877"/>
    <cellStyle name="Vírgula 6 3 6 3 2 5 2 3" xfId="5768"/>
    <cellStyle name="Vírgula 6 3 6 3 2 6" xfId="3472"/>
    <cellStyle name="Vírgula 6 3 6 3 2 6 2" xfId="4802"/>
    <cellStyle name="Vírgula 6 3 6 3 2 6 3" xfId="5641"/>
    <cellStyle name="Vírgula 6 3 6 3 2 7" xfId="4361"/>
    <cellStyle name="Vírgula 6 3 6 3 2 7 2" xfId="6371"/>
    <cellStyle name="Vírgula 6 3 6 3 3" xfId="3128"/>
    <cellStyle name="Vírgula 6 3 6 3 3 2" xfId="4543"/>
    <cellStyle name="Vírgula 6 3 6 3 3 3" xfId="5297"/>
    <cellStyle name="Vírgula 6 3 6 3 4" xfId="4036"/>
    <cellStyle name="Vírgula 6 3 6 3 4 2" xfId="6014"/>
    <cellStyle name="Vírgula 6 3 6 4" xfId="2344"/>
    <cellStyle name="Vírgula 6 3 6 4 2" xfId="2179"/>
    <cellStyle name="Vírgula 6 3 6 4 2 2" xfId="3308"/>
    <cellStyle name="Vírgula 6 3 6 4 2 2 2" xfId="4638"/>
    <cellStyle name="Vírgula 6 3 6 4 2 2 3" xfId="5477"/>
    <cellStyle name="Vírgula 6 3 6 4 2 3" xfId="4240"/>
    <cellStyle name="Vírgula 6 3 6 4 2 3 2" xfId="6207"/>
    <cellStyle name="Vírgula 6 3 6 4 3" xfId="2806"/>
    <cellStyle name="Vírgula 6 3 6 4 3 2" xfId="3634"/>
    <cellStyle name="Vírgula 6 3 6 4 3 2 2" xfId="4912"/>
    <cellStyle name="Vírgula 6 3 6 4 3 2 3" xfId="5803"/>
    <cellStyle name="Vírgula 6 3 6 4 3 2 3 2" xfId="10917"/>
    <cellStyle name="Vírgula 6 3 6 4 3 2 3 3" xfId="11195"/>
    <cellStyle name="Vírgula 6 3 6 4 3 3" xfId="8584"/>
    <cellStyle name="Vírgula 6 3 6 4 4" xfId="3473"/>
    <cellStyle name="Vírgula 6 3 6 4 4 2" xfId="4803"/>
    <cellStyle name="Vírgula 6 3 6 4 4 3" xfId="5642"/>
    <cellStyle name="Vírgula 6 3 6 4 5" xfId="4164"/>
    <cellStyle name="Vírgula 6 3 6 4 5 2" xfId="6372"/>
    <cellStyle name="Vírgula 6 3 6 5" xfId="2342"/>
    <cellStyle name="Vírgula 6 3 6 5 2" xfId="2881"/>
    <cellStyle name="Vírgula 6 3 6 5 2 2" xfId="3658"/>
    <cellStyle name="Vírgula 6 3 6 5 2 2 2" xfId="4936"/>
    <cellStyle name="Vírgula 6 3 6 5 2 2 3" xfId="5827"/>
    <cellStyle name="Vírgula 6 3 6 5 2 2 3 2" xfId="11738"/>
    <cellStyle name="Vírgula 6 3 6 5 2 2 3 3" xfId="11123"/>
    <cellStyle name="Vírgula 6 3 6 5 2 3" xfId="8585"/>
    <cellStyle name="Vírgula 6 3 6 5 3" xfId="2804"/>
    <cellStyle name="Vírgula 6 3 6 5 3 2" xfId="3632"/>
    <cellStyle name="Vírgula 6 3 6 5 3 2 2" xfId="4910"/>
    <cellStyle name="Vírgula 6 3 6 5 3 2 3" xfId="5801"/>
    <cellStyle name="Vírgula 6 3 6 5 4" xfId="2659"/>
    <cellStyle name="Vírgula 6 3 6 5 4 2" xfId="3614"/>
    <cellStyle name="Vírgula 6 3 6 5 4 2 2" xfId="4892"/>
    <cellStyle name="Vírgula 6 3 6 5 4 2 3" xfId="5783"/>
    <cellStyle name="Vírgula 6 3 6 5 5" xfId="2592"/>
    <cellStyle name="Vírgula 6 3 6 5 5 2" xfId="3598"/>
    <cellStyle name="Vírgula 6 3 6 5 5 2 2" xfId="4876"/>
    <cellStyle name="Vírgula 6 3 6 5 5 2 3" xfId="5767"/>
    <cellStyle name="Vírgula 6 3 6 5 6" xfId="3471"/>
    <cellStyle name="Vírgula 6 3 6 5 6 2" xfId="4801"/>
    <cellStyle name="Vírgula 6 3 6 5 6 3" xfId="5640"/>
    <cellStyle name="Vírgula 6 3 6 5 7" xfId="4116"/>
    <cellStyle name="Vírgula 6 3 6 5 7 2" xfId="6370"/>
    <cellStyle name="Vírgula 6 3 6 6" xfId="3065"/>
    <cellStyle name="Vírgula 6 3 6 6 2" xfId="4503"/>
    <cellStyle name="Vírgula 6 3 6 6 3" xfId="5234"/>
    <cellStyle name="Vírgula 6 3 6 6 3 2" xfId="13138"/>
    <cellStyle name="Vírgula 6 3 6 6 3 3" xfId="11649"/>
    <cellStyle name="Vírgula 6 3 6 6 4" xfId="13587"/>
    <cellStyle name="Vírgula 6 3 6 7" xfId="4352"/>
    <cellStyle name="Vírgula 6 3 6 7 2" xfId="5942"/>
    <cellStyle name="Vírgula 6 3 6 7 2 2" xfId="11410"/>
    <cellStyle name="Vírgula 6 3 6 7 2 3" xfId="12994"/>
    <cellStyle name="Vírgula 6 3 6 7 3" xfId="13718"/>
    <cellStyle name="Vírgula 6 3 6 8" xfId="8586"/>
    <cellStyle name="Vírgula 6 3 6 8 2" xfId="11383"/>
    <cellStyle name="Vírgula 6 3 6 8 3" xfId="11675"/>
    <cellStyle name="Vírgula 6 3 6 9" xfId="8587"/>
    <cellStyle name="Vírgula 6 3 6 9 2" xfId="13156"/>
    <cellStyle name="Vírgula 6 3 6 9 3" xfId="11358"/>
    <cellStyle name="Vírgula 6 3 7" xfId="598"/>
    <cellStyle name="Vírgula 6 3 7 2" xfId="880"/>
    <cellStyle name="Vírgula 6 3 7 2 2" xfId="2346"/>
    <cellStyle name="Vírgula 6 3 7 2 2 2" xfId="3475"/>
    <cellStyle name="Vírgula 6 3 7 2 2 2 2" xfId="4805"/>
    <cellStyle name="Vírgula 6 3 7 2 2 2 3" xfId="5644"/>
    <cellStyle name="Vírgula 6 3 7 2 2 3" xfId="3864"/>
    <cellStyle name="Vírgula 6 3 7 2 2 3 2" xfId="6374"/>
    <cellStyle name="Vírgula 6 3 7 2 3" xfId="3165"/>
    <cellStyle name="Vírgula 6 3 7 2 3 2" xfId="4148"/>
    <cellStyle name="Vírgula 6 3 7 2 3 2 2" xfId="6565"/>
    <cellStyle name="Vírgula 6 3 7 2 3 3" xfId="5334"/>
    <cellStyle name="Vírgula 6 3 7 2 3 4" xfId="13612"/>
    <cellStyle name="Vírgula 6 3 7 2 3 5" xfId="13412"/>
    <cellStyle name="Vírgula 6 3 7 2 4" xfId="3914"/>
    <cellStyle name="Vírgula 6 3 7 2 4 2" xfId="6055"/>
    <cellStyle name="Vírgula 6 3 7 2 5" xfId="6750"/>
    <cellStyle name="Vírgula 6 3 7 2 6" xfId="5068"/>
    <cellStyle name="Vírgula 6 3 7 3" xfId="2345"/>
    <cellStyle name="Vírgula 6 3 7 3 2" xfId="2883"/>
    <cellStyle name="Vírgula 6 3 7 3 2 2" xfId="3660"/>
    <cellStyle name="Vírgula 6 3 7 3 2 2 2" xfId="4938"/>
    <cellStyle name="Vírgula 6 3 7 3 2 2 3" xfId="5829"/>
    <cellStyle name="Vírgula 6 3 7 3 3" xfId="2807"/>
    <cellStyle name="Vírgula 6 3 7 3 3 2" xfId="3635"/>
    <cellStyle name="Vírgula 6 3 7 3 3 2 2" xfId="4913"/>
    <cellStyle name="Vírgula 6 3 7 3 3 2 3" xfId="5804"/>
    <cellStyle name="Vírgula 6 3 7 3 4" xfId="2661"/>
    <cellStyle name="Vírgula 6 3 7 3 4 2" xfId="3616"/>
    <cellStyle name="Vírgula 6 3 7 3 4 2 2" xfId="4894"/>
    <cellStyle name="Vírgula 6 3 7 3 4 2 3" xfId="5785"/>
    <cellStyle name="Vírgula 6 3 7 3 5" xfId="2594"/>
    <cellStyle name="Vírgula 6 3 7 3 5 2" xfId="3600"/>
    <cellStyle name="Vírgula 6 3 7 3 5 2 2" xfId="4878"/>
    <cellStyle name="Vírgula 6 3 7 3 5 2 3" xfId="5769"/>
    <cellStyle name="Vírgula 6 3 7 3 6" xfId="3474"/>
    <cellStyle name="Vírgula 6 3 7 3 6 2" xfId="4804"/>
    <cellStyle name="Vírgula 6 3 7 3 6 3" xfId="5643"/>
    <cellStyle name="Vírgula 6 3 7 3 7" xfId="4089"/>
    <cellStyle name="Vírgula 6 3 7 3 7 2" xfId="6373"/>
    <cellStyle name="Vírgula 6 3 7 4" xfId="5944"/>
    <cellStyle name="Vírgula 6 3 8" xfId="599"/>
    <cellStyle name="Vírgula 6 3 8 2" xfId="881"/>
    <cellStyle name="Vírgula 6 3 8 2 2" xfId="2347"/>
    <cellStyle name="Vírgula 6 3 8 2 2 2" xfId="3476"/>
    <cellStyle name="Vírgula 6 3 8 2 2 2 2" xfId="4806"/>
    <cellStyle name="Vírgula 6 3 8 2 2 2 3" xfId="5645"/>
    <cellStyle name="Vírgula 6 3 8 2 2 3" xfId="3692"/>
    <cellStyle name="Vírgula 6 3 8 2 2 3 2" xfId="6375"/>
    <cellStyle name="Vírgula 6 3 8 2 3" xfId="3166"/>
    <cellStyle name="Vírgula 6 3 8 2 3 2" xfId="4063"/>
    <cellStyle name="Vírgula 6 3 8 2 3 2 2" xfId="6566"/>
    <cellStyle name="Vírgula 6 3 8 2 3 3" xfId="5335"/>
    <cellStyle name="Vírgula 6 3 8 2 3 4" xfId="13613"/>
    <cellStyle name="Vírgula 6 3 8 2 3 5" xfId="13413"/>
    <cellStyle name="Vírgula 6 3 8 2 4" xfId="3915"/>
    <cellStyle name="Vírgula 6 3 8 2 4 2" xfId="6056"/>
    <cellStyle name="Vírgula 6 3 8 2 5" xfId="6751"/>
    <cellStyle name="Vírgula 6 3 8 2 6" xfId="5069"/>
    <cellStyle name="Vírgula 6 3 8 3" xfId="2348"/>
    <cellStyle name="Vírgula 6 3 8 3 2" xfId="3477"/>
    <cellStyle name="Vírgula 6 3 8 3 2 2" xfId="4807"/>
    <cellStyle name="Vírgula 6 3 8 3 2 3" xfId="5646"/>
    <cellStyle name="Vírgula 6 3 8 3 3" xfId="4019"/>
    <cellStyle name="Vírgula 6 3 8 3 3 2" xfId="6376"/>
    <cellStyle name="Vírgula 6 3 8 4" xfId="2349"/>
    <cellStyle name="Vírgula 6 3 8 4 2" xfId="2207"/>
    <cellStyle name="Vírgula 6 3 8 4 2 2" xfId="3336"/>
    <cellStyle name="Vírgula 6 3 8 4 2 2 2" xfId="4666"/>
    <cellStyle name="Vírgula 6 3 8 4 2 2 3" xfId="5505"/>
    <cellStyle name="Vírgula 6 3 8 4 2 3" xfId="4088"/>
    <cellStyle name="Vírgula 6 3 8 4 2 3 2" xfId="6235"/>
    <cellStyle name="Vírgula 6 3 8 4 3" xfId="2808"/>
    <cellStyle name="Vírgula 6 3 8 4 3 2" xfId="3636"/>
    <cellStyle name="Vírgula 6 3 8 4 3 2 2" xfId="4914"/>
    <cellStyle name="Vírgula 6 3 8 4 3 2 3" xfId="5805"/>
    <cellStyle name="Vírgula 6 3 8 4 4" xfId="3478"/>
    <cellStyle name="Vírgula 6 3 8 4 4 2" xfId="4808"/>
    <cellStyle name="Vírgula 6 3 8 4 4 3" xfId="5647"/>
    <cellStyle name="Vírgula 6 3 8 4 5" xfId="3867"/>
    <cellStyle name="Vírgula 6 3 8 4 5 2" xfId="6377"/>
    <cellStyle name="Vírgula 6 3 8 5" xfId="2350"/>
    <cellStyle name="Vírgula 6 3 8 5 2" xfId="3479"/>
    <cellStyle name="Vírgula 6 3 8 5 2 2" xfId="4809"/>
    <cellStyle name="Vírgula 6 3 8 5 2 3" xfId="5648"/>
    <cellStyle name="Vírgula 6 3 8 5 3" xfId="4070"/>
    <cellStyle name="Vírgula 6 3 8 5 3 2" xfId="6378"/>
    <cellStyle name="Vírgula 6 3 8 6" xfId="5945"/>
    <cellStyle name="Vírgula 6 3 9" xfId="600"/>
    <cellStyle name="Vírgula 6 3 9 2" xfId="882"/>
    <cellStyle name="Vírgula 6 3 9 2 2" xfId="3167"/>
    <cellStyle name="Vírgula 6 3 9 2 2 2" xfId="4108"/>
    <cellStyle name="Vírgula 6 3 9 2 2 2 2" xfId="6567"/>
    <cellStyle name="Vírgula 6 3 9 2 2 3" xfId="5336"/>
    <cellStyle name="Vírgula 6 3 9 2 2 3 2" xfId="11175"/>
    <cellStyle name="Vírgula 6 3 9 2 2 3 3" xfId="11360"/>
    <cellStyle name="Vírgula 6 3 9 2 2 4" xfId="13614"/>
    <cellStyle name="Vírgula 6 3 9 2 3" xfId="3916"/>
    <cellStyle name="Vírgula 6 3 9 2 3 2" xfId="6057"/>
    <cellStyle name="Vírgula 6 3 9 2 3 2 2" xfId="11606"/>
    <cellStyle name="Vírgula 6 3 9 2 3 2 3" xfId="11359"/>
    <cellStyle name="Vírgula 6 3 9 2 3 3" xfId="13659"/>
    <cellStyle name="Vírgula 6 3 9 2 4" xfId="6752"/>
    <cellStyle name="Vírgula 6 3 9 2 5" xfId="5070"/>
    <cellStyle name="Vírgula 6 3 9 3" xfId="2351"/>
    <cellStyle name="Vírgula 6 3 9 3 2" xfId="2884"/>
    <cellStyle name="Vírgula 6 3 9 3 2 2" xfId="3661"/>
    <cellStyle name="Vírgula 6 3 9 3 2 2 2" xfId="4939"/>
    <cellStyle name="Vírgula 6 3 9 3 2 2 3" xfId="5830"/>
    <cellStyle name="Vírgula 6 3 9 3 3" xfId="2809"/>
    <cellStyle name="Vírgula 6 3 9 3 3 2" xfId="3637"/>
    <cellStyle name="Vírgula 6 3 9 3 3 2 2" xfId="4915"/>
    <cellStyle name="Vírgula 6 3 9 3 3 2 3" xfId="5806"/>
    <cellStyle name="Vírgula 6 3 9 3 4" xfId="2662"/>
    <cellStyle name="Vírgula 6 3 9 3 4 2" xfId="3617"/>
    <cellStyle name="Vírgula 6 3 9 3 4 2 2" xfId="4895"/>
    <cellStyle name="Vírgula 6 3 9 3 4 2 3" xfId="5786"/>
    <cellStyle name="Vírgula 6 3 9 3 5" xfId="2595"/>
    <cellStyle name="Vírgula 6 3 9 3 5 2" xfId="3601"/>
    <cellStyle name="Vírgula 6 3 9 3 5 2 2" xfId="4879"/>
    <cellStyle name="Vírgula 6 3 9 3 5 2 3" xfId="5770"/>
    <cellStyle name="Vírgula 6 3 9 3 6" xfId="3480"/>
    <cellStyle name="Vírgula 6 3 9 3 6 2" xfId="4810"/>
    <cellStyle name="Vírgula 6 3 9 3 6 3" xfId="5649"/>
    <cellStyle name="Vírgula 6 3 9 3 7" xfId="4367"/>
    <cellStyle name="Vírgula 6 3 9 3 7 2" xfId="6379"/>
    <cellStyle name="Vírgula 6 3 9 4" xfId="5946"/>
    <cellStyle name="Vírgula 6 4" xfId="883"/>
    <cellStyle name="Vírgula 6 4 2" xfId="2352"/>
    <cellStyle name="Vírgula 6 4 2 2" xfId="3481"/>
    <cellStyle name="Vírgula 6 4 2 2 2" xfId="4811"/>
    <cellStyle name="Vírgula 6 4 2 2 3" xfId="5650"/>
    <cellStyle name="Vírgula 6 4 2 3" xfId="4467"/>
    <cellStyle name="Vírgula 6 4 2 3 2" xfId="6380"/>
    <cellStyle name="Vírgula 6 4 3" xfId="3168"/>
    <cellStyle name="Vírgula 6 4 3 2" xfId="3983"/>
    <cellStyle name="Vírgula 6 4 3 2 2" xfId="6568"/>
    <cellStyle name="Vírgula 6 4 3 3" xfId="5337"/>
    <cellStyle name="Vírgula 6 4 4" xfId="3917"/>
    <cellStyle name="Vírgula 6 4 4 2" xfId="6058"/>
    <cellStyle name="Vírgula 6 4 5" xfId="6753"/>
    <cellStyle name="Vírgula 6 4 6" xfId="5071"/>
    <cellStyle name="Vírgula 6 5" xfId="2353"/>
    <cellStyle name="Vírgula 6 5 2" xfId="3482"/>
    <cellStyle name="Vírgula 6 5 2 2" xfId="4812"/>
    <cellStyle name="Vírgula 6 5 2 3" xfId="5651"/>
    <cellStyle name="Vírgula 6 5 3" xfId="4059"/>
    <cellStyle name="Vírgula 6 5 3 2" xfId="6381"/>
    <cellStyle name="Vírgula 6 6" xfId="2354"/>
    <cellStyle name="Vírgula 6 6 2" xfId="3483"/>
    <cellStyle name="Vírgula 6 6 2 2" xfId="4813"/>
    <cellStyle name="Vírgula 6 6 2 3" xfId="5652"/>
    <cellStyle name="Vírgula 6 6 3" xfId="3975"/>
    <cellStyle name="Vírgula 6 6 3 2" xfId="6382"/>
    <cellStyle name="Vírgula 6 7" xfId="2355"/>
    <cellStyle name="Vírgula 6 7 2" xfId="3484"/>
    <cellStyle name="Vírgula 6 7 2 2" xfId="4814"/>
    <cellStyle name="Vírgula 6 7 2 3" xfId="5653"/>
    <cellStyle name="Vírgula 6 7 3" xfId="4144"/>
    <cellStyle name="Vírgula 6 7 3 2" xfId="6383"/>
    <cellStyle name="Vírgula 6 8" xfId="2356"/>
    <cellStyle name="Vírgula 6 8 2" xfId="3485"/>
    <cellStyle name="Vírgula 6 8 2 2" xfId="4815"/>
    <cellStyle name="Vírgula 6 8 2 3" xfId="5654"/>
    <cellStyle name="Vírgula 6 8 3" xfId="3873"/>
    <cellStyle name="Vírgula 6 8 3 2" xfId="6384"/>
    <cellStyle name="Vírgula 6 9" xfId="2357"/>
    <cellStyle name="Vírgula 6 9 2" xfId="3486"/>
    <cellStyle name="Vírgula 6 9 2 2" xfId="4816"/>
    <cellStyle name="Vírgula 6 9 2 3" xfId="5655"/>
    <cellStyle name="Vírgula 6 9 3" xfId="3988"/>
    <cellStyle name="Vírgula 6 9 3 2" xfId="6385"/>
    <cellStyle name="Vírgula 7" xfId="68"/>
    <cellStyle name="Vírgula 7 10" xfId="2359"/>
    <cellStyle name="Vírgula 7 10 2" xfId="2360"/>
    <cellStyle name="Vírgula 7 10 2 2" xfId="3489"/>
    <cellStyle name="Vírgula 7 10 2 2 2" xfId="4090"/>
    <cellStyle name="Vírgula 7 10 2 2 2 2" xfId="6622"/>
    <cellStyle name="Vírgula 7 10 2 2 3" xfId="5658"/>
    <cellStyle name="Vírgula 7 10 2 3" xfId="4259"/>
    <cellStyle name="Vírgula 7 10 2 3 2" xfId="6388"/>
    <cellStyle name="Vírgula 7 10 2 4" xfId="6814"/>
    <cellStyle name="Vírgula 7 10 2 5" xfId="5132"/>
    <cellStyle name="Vírgula 7 10 2 6" xfId="10465"/>
    <cellStyle name="Vírgula 7 10 3" xfId="3488"/>
    <cellStyle name="Vírgula 7 10 3 2" xfId="4098"/>
    <cellStyle name="Vírgula 7 10 3 2 2" xfId="6621"/>
    <cellStyle name="Vírgula 7 10 3 3" xfId="5657"/>
    <cellStyle name="Vírgula 7 10 3 3 2" xfId="12485"/>
    <cellStyle name="Vírgula 7 10 3 3 3" xfId="11973"/>
    <cellStyle name="Vírgula 7 10 3 4" xfId="11384"/>
    <cellStyle name="Vírgula 7 10 4" xfId="4258"/>
    <cellStyle name="Vírgula 7 10 4 2" xfId="6387"/>
    <cellStyle name="Vírgula 7 10 5" xfId="6813"/>
    <cellStyle name="Vírgula 7 10 6" xfId="5131"/>
    <cellStyle name="Vírgula 7 10 7" xfId="9473"/>
    <cellStyle name="Vírgula 7 10 7 2" xfId="14891"/>
    <cellStyle name="Vírgula 7 10 7 3" xfId="13520"/>
    <cellStyle name="Vírgula 7 11" xfId="2361"/>
    <cellStyle name="Vírgula 7 11 2" xfId="2362"/>
    <cellStyle name="Vírgula 7 11 2 2" xfId="3491"/>
    <cellStyle name="Vírgula 7 11 2 2 2" xfId="4819"/>
    <cellStyle name="Vírgula 7 11 2 2 3" xfId="5660"/>
    <cellStyle name="Vírgula 7 11 2 2 3 2" xfId="12487"/>
    <cellStyle name="Vírgula 7 11 2 2 3 3" xfId="13108"/>
    <cellStyle name="Vírgula 7 11 2 3" xfId="3701"/>
    <cellStyle name="Vírgula 7 11 2 3 2" xfId="6390"/>
    <cellStyle name="Vírgula 7 11 2 3 2 2" xfId="11767"/>
    <cellStyle name="Vírgula 7 11 2 3 2 3" xfId="12003"/>
    <cellStyle name="Vírgula 7 11 2 4" xfId="8588"/>
    <cellStyle name="Vírgula 7 11 2 5" xfId="13522"/>
    <cellStyle name="Vírgula 7 11 3" xfId="2811"/>
    <cellStyle name="Vírgula 7 11 3 2" xfId="3639"/>
    <cellStyle name="Vírgula 7 11 3 2 2" xfId="4917"/>
    <cellStyle name="Vírgula 7 11 3 2 3" xfId="5808"/>
    <cellStyle name="Vírgula 7 11 3 2 3 2" xfId="12488"/>
    <cellStyle name="Vírgula 7 11 3 2 3 3" xfId="11844"/>
    <cellStyle name="Vírgula 7 11 3 3" xfId="8589"/>
    <cellStyle name="Vírgula 7 11 4" xfId="3490"/>
    <cellStyle name="Vírgula 7 11 4 2" xfId="4818"/>
    <cellStyle name="Vírgula 7 11 4 3" xfId="5659"/>
    <cellStyle name="Vírgula 7 11 4 3 2" xfId="12486"/>
    <cellStyle name="Vírgula 7 11 4 3 3" xfId="11774"/>
    <cellStyle name="Vírgula 7 11 5" xfId="4153"/>
    <cellStyle name="Vírgula 7 11 5 2" xfId="6389"/>
    <cellStyle name="Vírgula 7 11 6" xfId="9897"/>
    <cellStyle name="Vírgula 7 11 6 2" xfId="14898"/>
    <cellStyle name="Vírgula 7 11 6 3" xfId="13521"/>
    <cellStyle name="Vírgula 7 12" xfId="2363"/>
    <cellStyle name="Vírgula 7 12 2" xfId="2364"/>
    <cellStyle name="Vírgula 7 12 2 2" xfId="3493"/>
    <cellStyle name="Vírgula 7 12 2 2 2" xfId="3736"/>
    <cellStyle name="Vírgula 7 12 2 2 2 2" xfId="6624"/>
    <cellStyle name="Vírgula 7 12 2 2 3" xfId="5662"/>
    <cellStyle name="Vírgula 7 12 2 3" xfId="4261"/>
    <cellStyle name="Vírgula 7 12 2 3 2" xfId="6392"/>
    <cellStyle name="Vírgula 7 12 2 4" xfId="6816"/>
    <cellStyle name="Vírgula 7 12 2 5" xfId="5134"/>
    <cellStyle name="Vírgula 7 12 3" xfId="3492"/>
    <cellStyle name="Vírgula 7 12 3 2" xfId="4189"/>
    <cellStyle name="Vírgula 7 12 3 2 2" xfId="6623"/>
    <cellStyle name="Vírgula 7 12 3 3" xfId="5661"/>
    <cellStyle name="Vírgula 7 12 4" xfId="4260"/>
    <cellStyle name="Vírgula 7 12 4 2" xfId="6391"/>
    <cellStyle name="Vírgula 7 12 5" xfId="6815"/>
    <cellStyle name="Vírgula 7 12 6" xfId="5133"/>
    <cellStyle name="Vírgula 7 12 7" xfId="9057"/>
    <cellStyle name="Vírgula 7 13" xfId="2365"/>
    <cellStyle name="Vírgula 7 13 2" xfId="2366"/>
    <cellStyle name="Vírgula 7 13 2 2" xfId="3495"/>
    <cellStyle name="Vírgula 7 13 2 2 2" xfId="4821"/>
    <cellStyle name="Vírgula 7 13 2 2 3" xfId="5664"/>
    <cellStyle name="Vírgula 7 13 2 2 3 2" xfId="12969"/>
    <cellStyle name="Vírgula 7 13 2 2 3 3" xfId="11106"/>
    <cellStyle name="Vírgula 7 13 2 3" xfId="4332"/>
    <cellStyle name="Vírgula 7 13 2 3 2" xfId="6394"/>
    <cellStyle name="Vírgula 7 13 2 3 2 2" xfId="12497"/>
    <cellStyle name="Vírgula 7 13 2 3 2 3" xfId="12906"/>
    <cellStyle name="Vírgula 7 13 2 4" xfId="8590"/>
    <cellStyle name="Vírgula 7 13 2 5" xfId="13524"/>
    <cellStyle name="Vírgula 7 13 3" xfId="3494"/>
    <cellStyle name="Vírgula 7 13 3 2" xfId="4820"/>
    <cellStyle name="Vírgula 7 13 3 3" xfId="5663"/>
    <cellStyle name="Vírgula 7 13 3 3 2" xfId="11273"/>
    <cellStyle name="Vírgula 7 13 3 3 3" xfId="11614"/>
    <cellStyle name="Vírgula 7 13 4" xfId="4156"/>
    <cellStyle name="Vírgula 7 13 4 2" xfId="6393"/>
    <cellStyle name="Vírgula 7 13 4 2 2" xfId="12573"/>
    <cellStyle name="Vírgula 7 13 4 2 3" xfId="12948"/>
    <cellStyle name="Vírgula 7 13 5" xfId="8591"/>
    <cellStyle name="Vírgula 7 13 6" xfId="10684"/>
    <cellStyle name="Vírgula 7 13 6 2" xfId="14906"/>
    <cellStyle name="Vírgula 7 13 6 3" xfId="13523"/>
    <cellStyle name="Vírgula 7 14" xfId="2367"/>
    <cellStyle name="Vírgula 7 14 2" xfId="2275"/>
    <cellStyle name="Vírgula 7 14 2 2" xfId="3404"/>
    <cellStyle name="Vírgula 7 14 2 2 2" xfId="4734"/>
    <cellStyle name="Vírgula 7 14 2 2 3" xfId="5573"/>
    <cellStyle name="Vírgula 7 14 2 2 3 2" xfId="11189"/>
    <cellStyle name="Vírgula 7 14 2 2 3 3" xfId="11716"/>
    <cellStyle name="Vírgula 7 14 2 3" xfId="4343"/>
    <cellStyle name="Vírgula 7 14 2 3 2" xfId="6303"/>
    <cellStyle name="Vírgula 7 14 2 3 2 2" xfId="13283"/>
    <cellStyle name="Vírgula 7 14 2 3 2 3" xfId="13176"/>
    <cellStyle name="Vírgula 7 14 2 4" xfId="8592"/>
    <cellStyle name="Vírgula 7 14 2 5" xfId="13515"/>
    <cellStyle name="Vírgula 7 14 3" xfId="2812"/>
    <cellStyle name="Vírgula 7 14 3 2" xfId="3640"/>
    <cellStyle name="Vírgula 7 14 3 2 2" xfId="4918"/>
    <cellStyle name="Vírgula 7 14 3 2 3" xfId="5809"/>
    <cellStyle name="Vírgula 7 14 3 2 3 2" xfId="10918"/>
    <cellStyle name="Vírgula 7 14 3 2 3 3" xfId="11133"/>
    <cellStyle name="Vírgula 7 14 3 3" xfId="8593"/>
    <cellStyle name="Vírgula 7 14 4" xfId="3496"/>
    <cellStyle name="Vírgula 7 14 4 2" xfId="4822"/>
    <cellStyle name="Vírgula 7 14 4 3" xfId="5665"/>
    <cellStyle name="Vírgula 7 14 4 3 2" xfId="12937"/>
    <cellStyle name="Vírgula 7 14 4 3 3" xfId="11362"/>
    <cellStyle name="Vírgula 7 14 5" xfId="4371"/>
    <cellStyle name="Vírgula 7 14 5 2" xfId="6395"/>
    <cellStyle name="Vírgula 7 14 6" xfId="10815"/>
    <cellStyle name="Vírgula 7 14 6 2" xfId="14909"/>
    <cellStyle name="Vírgula 7 14 6 3" xfId="13525"/>
    <cellStyle name="Vírgula 7 15" xfId="2368"/>
    <cellStyle name="Vírgula 7 15 2" xfId="2369"/>
    <cellStyle name="Vírgula 7 15 2 2" xfId="3498"/>
    <cellStyle name="Vírgula 7 15 2 2 2" xfId="4044"/>
    <cellStyle name="Vírgula 7 15 2 2 2 2" xfId="6626"/>
    <cellStyle name="Vírgula 7 15 2 2 3" xfId="5667"/>
    <cellStyle name="Vírgula 7 15 2 3" xfId="4265"/>
    <cellStyle name="Vírgula 7 15 2 3 2" xfId="6397"/>
    <cellStyle name="Vírgula 7 15 2 4" xfId="6818"/>
    <cellStyle name="Vírgula 7 15 2 5" xfId="5136"/>
    <cellStyle name="Vírgula 7 15 3" xfId="3497"/>
    <cellStyle name="Vírgula 7 15 3 2" xfId="4470"/>
    <cellStyle name="Vírgula 7 15 3 2 2" xfId="6625"/>
    <cellStyle name="Vírgula 7 15 3 3" xfId="5666"/>
    <cellStyle name="Vírgula 7 15 4" xfId="4264"/>
    <cellStyle name="Vírgula 7 15 4 2" xfId="6396"/>
    <cellStyle name="Vírgula 7 15 5" xfId="6817"/>
    <cellStyle name="Vírgula 7 15 6" xfId="5135"/>
    <cellStyle name="Vírgula 7 16" xfId="2370"/>
    <cellStyle name="Vírgula 7 16 2" xfId="2371"/>
    <cellStyle name="Vírgula 7 16 2 2" xfId="3500"/>
    <cellStyle name="Vírgula 7 16 2 2 2" xfId="4484"/>
    <cellStyle name="Vírgula 7 16 2 2 2 2" xfId="6628"/>
    <cellStyle name="Vírgula 7 16 2 2 3" xfId="5669"/>
    <cellStyle name="Vírgula 7 16 2 3" xfId="4267"/>
    <cellStyle name="Vírgula 7 16 2 3 2" xfId="6399"/>
    <cellStyle name="Vírgula 7 16 2 4" xfId="6820"/>
    <cellStyle name="Vírgula 7 16 2 5" xfId="5138"/>
    <cellStyle name="Vírgula 7 16 3" xfId="3499"/>
    <cellStyle name="Vírgula 7 16 3 2" xfId="4376"/>
    <cellStyle name="Vírgula 7 16 3 2 2" xfId="6627"/>
    <cellStyle name="Vírgula 7 16 3 3" xfId="5668"/>
    <cellStyle name="Vírgula 7 16 4" xfId="4266"/>
    <cellStyle name="Vírgula 7 16 4 2" xfId="6398"/>
    <cellStyle name="Vírgula 7 16 5" xfId="6819"/>
    <cellStyle name="Vírgula 7 16 6" xfId="5137"/>
    <cellStyle name="Vírgula 7 17" xfId="2372"/>
    <cellStyle name="Vírgula 7 17 2" xfId="2304"/>
    <cellStyle name="Vírgula 7 17 2 2" xfId="3433"/>
    <cellStyle name="Vírgula 7 17 2 2 2" xfId="4763"/>
    <cellStyle name="Vírgula 7 17 2 2 3" xfId="5602"/>
    <cellStyle name="Vírgula 7 17 2 2 3 2" xfId="12484"/>
    <cellStyle name="Vírgula 7 17 2 2 3 3" xfId="11361"/>
    <cellStyle name="Vírgula 7 17 2 3" xfId="4482"/>
    <cellStyle name="Vírgula 7 17 2 3 2" xfId="6332"/>
    <cellStyle name="Vírgula 7 17 2 3 2 2" xfId="12496"/>
    <cellStyle name="Vírgula 7 17 2 3 2 3" xfId="13014"/>
    <cellStyle name="Vírgula 7 17 2 4" xfId="8594"/>
    <cellStyle name="Vírgula 7 17 2 5" xfId="13519"/>
    <cellStyle name="Vírgula 7 17 3" xfId="2813"/>
    <cellStyle name="Vírgula 7 17 3 2" xfId="3641"/>
    <cellStyle name="Vírgula 7 17 3 2 2" xfId="4919"/>
    <cellStyle name="Vírgula 7 17 3 2 3" xfId="5810"/>
    <cellStyle name="Vírgula 7 17 3 2 3 2" xfId="10976"/>
    <cellStyle name="Vírgula 7 17 3 2 3 3" xfId="11657"/>
    <cellStyle name="Vírgula 7 17 3 3" xfId="8595"/>
    <cellStyle name="Vírgula 7 17 4" xfId="3501"/>
    <cellStyle name="Vírgula 7 17 4 2" xfId="4823"/>
    <cellStyle name="Vírgula 7 17 4 3" xfId="5670"/>
    <cellStyle name="Vírgula 7 17 4 3 2" xfId="11931"/>
    <cellStyle name="Vírgula 7 17 4 3 3" xfId="11897"/>
    <cellStyle name="Vírgula 7 17 5" xfId="3743"/>
    <cellStyle name="Vírgula 7 17 5 2" xfId="6400"/>
    <cellStyle name="Vírgula 7 17 6" xfId="13526"/>
    <cellStyle name="Vírgula 7 18" xfId="2373"/>
    <cellStyle name="Vírgula 7 18 2" xfId="2374"/>
    <cellStyle name="Vírgula 7 18 2 2" xfId="3503"/>
    <cellStyle name="Vírgula 7 18 2 2 2" xfId="4238"/>
    <cellStyle name="Vírgula 7 18 2 2 2 2" xfId="6630"/>
    <cellStyle name="Vírgula 7 18 2 2 3" xfId="5672"/>
    <cellStyle name="Vírgula 7 18 2 3" xfId="4269"/>
    <cellStyle name="Vírgula 7 18 2 3 2" xfId="6402"/>
    <cellStyle name="Vírgula 7 18 2 4" xfId="6822"/>
    <cellStyle name="Vírgula 7 18 2 5" xfId="5140"/>
    <cellStyle name="Vírgula 7 18 3" xfId="3502"/>
    <cellStyle name="Vírgula 7 18 3 2" xfId="4441"/>
    <cellStyle name="Vírgula 7 18 3 2 2" xfId="6629"/>
    <cellStyle name="Vírgula 7 18 3 3" xfId="5671"/>
    <cellStyle name="Vírgula 7 18 4" xfId="4268"/>
    <cellStyle name="Vírgula 7 18 4 2" xfId="6401"/>
    <cellStyle name="Vírgula 7 18 5" xfId="6821"/>
    <cellStyle name="Vírgula 7 18 6" xfId="5139"/>
    <cellStyle name="Vírgula 7 19" xfId="2375"/>
    <cellStyle name="Vírgula 7 19 2" xfId="2320"/>
    <cellStyle name="Vírgula 7 19 2 2" xfId="3449"/>
    <cellStyle name="Vírgula 7 19 2 2 2" xfId="4779"/>
    <cellStyle name="Vírgula 7 19 2 2 3" xfId="5618"/>
    <cellStyle name="Vírgula 7 19 2 3" xfId="4102"/>
    <cellStyle name="Vírgula 7 19 2 3 2" xfId="6348"/>
    <cellStyle name="Vírgula 7 19 3" xfId="2814"/>
    <cellStyle name="Vírgula 7 19 3 2" xfId="3642"/>
    <cellStyle name="Vírgula 7 19 3 2 2" xfId="4920"/>
    <cellStyle name="Vírgula 7 19 3 2 3" xfId="5811"/>
    <cellStyle name="Vírgula 7 19 4" xfId="3504"/>
    <cellStyle name="Vírgula 7 19 4 2" xfId="4824"/>
    <cellStyle name="Vírgula 7 19 4 3" xfId="5673"/>
    <cellStyle name="Vírgula 7 19 5" xfId="3971"/>
    <cellStyle name="Vírgula 7 19 5 2" xfId="6403"/>
    <cellStyle name="Vírgula 7 2" xfId="122"/>
    <cellStyle name="Vírgula 7 2 10" xfId="2376"/>
    <cellStyle name="Vírgula 7 2 10 2" xfId="2377"/>
    <cellStyle name="Vírgula 7 2 10 2 2" xfId="3506"/>
    <cellStyle name="Vírgula 7 2 10 2 2 2" xfId="4347"/>
    <cellStyle name="Vírgula 7 2 10 2 2 2 2" xfId="6632"/>
    <cellStyle name="Vírgula 7 2 10 2 2 3" xfId="5675"/>
    <cellStyle name="Vírgula 7 2 10 2 3" xfId="4271"/>
    <cellStyle name="Vírgula 7 2 10 2 3 2" xfId="6405"/>
    <cellStyle name="Vírgula 7 2 10 2 4" xfId="6824"/>
    <cellStyle name="Vírgula 7 2 10 2 5" xfId="5142"/>
    <cellStyle name="Vírgula 7 2 10 3" xfId="3505"/>
    <cellStyle name="Vírgula 7 2 10 3 2" xfId="3870"/>
    <cellStyle name="Vírgula 7 2 10 3 2 2" xfId="6631"/>
    <cellStyle name="Vírgula 7 2 10 3 3" xfId="5674"/>
    <cellStyle name="Vírgula 7 2 10 4" xfId="4270"/>
    <cellStyle name="Vírgula 7 2 10 4 2" xfId="6404"/>
    <cellStyle name="Vírgula 7 2 10 5" xfId="6823"/>
    <cellStyle name="Vírgula 7 2 10 6" xfId="5141"/>
    <cellStyle name="Vírgula 7 2 10 7" xfId="10685"/>
    <cellStyle name="Vírgula 7 2 11" xfId="2378"/>
    <cellStyle name="Vírgula 7 2 11 2" xfId="2379"/>
    <cellStyle name="Vírgula 7 2 11 2 2" xfId="3508"/>
    <cellStyle name="Vírgula 7 2 11 2 2 2" xfId="4152"/>
    <cellStyle name="Vírgula 7 2 11 2 2 2 2" xfId="6634"/>
    <cellStyle name="Vírgula 7 2 11 2 2 3" xfId="5677"/>
    <cellStyle name="Vírgula 7 2 11 2 3" xfId="4273"/>
    <cellStyle name="Vírgula 7 2 11 2 3 2" xfId="6407"/>
    <cellStyle name="Vírgula 7 2 11 2 4" xfId="6826"/>
    <cellStyle name="Vírgula 7 2 11 2 5" xfId="5144"/>
    <cellStyle name="Vírgula 7 2 11 3" xfId="3507"/>
    <cellStyle name="Vírgula 7 2 11 3 2" xfId="4328"/>
    <cellStyle name="Vírgula 7 2 11 3 2 2" xfId="6633"/>
    <cellStyle name="Vírgula 7 2 11 3 3" xfId="5676"/>
    <cellStyle name="Vírgula 7 2 11 3 3 2" xfId="11906"/>
    <cellStyle name="Vírgula 7 2 11 3 3 3" xfId="13092"/>
    <cellStyle name="Vírgula 7 2 11 4" xfId="4272"/>
    <cellStyle name="Vírgula 7 2 11 4 2" xfId="6406"/>
    <cellStyle name="Vírgula 7 2 11 5" xfId="6825"/>
    <cellStyle name="Vírgula 7 2 11 6" xfId="5143"/>
    <cellStyle name="Vírgula 7 2 11 7" xfId="10816"/>
    <cellStyle name="Vírgula 7 2 11 7 2" xfId="14910"/>
    <cellStyle name="Vírgula 7 2 11 7 3" xfId="13527"/>
    <cellStyle name="Vírgula 7 2 11 8" xfId="13382"/>
    <cellStyle name="Vírgula 7 2 12" xfId="2380"/>
    <cellStyle name="Vírgula 7 2 12 2" xfId="3509"/>
    <cellStyle name="Vírgula 7 2 12 2 2" xfId="4336"/>
    <cellStyle name="Vírgula 7 2 12 2 2 2" xfId="6635"/>
    <cellStyle name="Vírgula 7 2 12 2 3" xfId="5678"/>
    <cellStyle name="Vírgula 7 2 12 3" xfId="4274"/>
    <cellStyle name="Vírgula 7 2 12 3 2" xfId="6408"/>
    <cellStyle name="Vírgula 7 2 12 4" xfId="6827"/>
    <cellStyle name="Vírgula 7 2 12 5" xfId="5145"/>
    <cellStyle name="Vírgula 7 2 13" xfId="2381"/>
    <cellStyle name="Vírgula 7 2 13 2" xfId="2382"/>
    <cellStyle name="Vírgula 7 2 13 2 2" xfId="3511"/>
    <cellStyle name="Vírgula 7 2 13 2 2 2" xfId="3791"/>
    <cellStyle name="Vírgula 7 2 13 2 2 2 2" xfId="6637"/>
    <cellStyle name="Vírgula 7 2 13 2 2 3" xfId="5680"/>
    <cellStyle name="Vírgula 7 2 13 2 3" xfId="4276"/>
    <cellStyle name="Vírgula 7 2 13 2 3 2" xfId="6410"/>
    <cellStyle name="Vírgula 7 2 13 2 4" xfId="6829"/>
    <cellStyle name="Vírgula 7 2 13 2 5" xfId="5147"/>
    <cellStyle name="Vírgula 7 2 13 3" xfId="3510"/>
    <cellStyle name="Vírgula 7 2 13 3 2" xfId="4247"/>
    <cellStyle name="Vírgula 7 2 13 3 2 2" xfId="6636"/>
    <cellStyle name="Vírgula 7 2 13 3 3" xfId="5679"/>
    <cellStyle name="Vírgula 7 2 13 4" xfId="4275"/>
    <cellStyle name="Vírgula 7 2 13 4 2" xfId="6409"/>
    <cellStyle name="Vírgula 7 2 13 5" xfId="6828"/>
    <cellStyle name="Vírgula 7 2 13 6" xfId="5146"/>
    <cellStyle name="Vírgula 7 2 14" xfId="2383"/>
    <cellStyle name="Vírgula 7 2 14 2" xfId="3512"/>
    <cellStyle name="Vírgula 7 2 14 2 2" xfId="3741"/>
    <cellStyle name="Vírgula 7 2 14 2 2 2" xfId="6638"/>
    <cellStyle name="Vírgula 7 2 14 2 3" xfId="5681"/>
    <cellStyle name="Vírgula 7 2 14 3" xfId="4277"/>
    <cellStyle name="Vírgula 7 2 14 3 2" xfId="6411"/>
    <cellStyle name="Vírgula 7 2 14 4" xfId="6830"/>
    <cellStyle name="Vírgula 7 2 14 5" xfId="5148"/>
    <cellStyle name="Vírgula 7 2 15" xfId="3044"/>
    <cellStyle name="Vírgula 7 2 15 2" xfId="4324"/>
    <cellStyle name="Vírgula 7 2 15 2 2" xfId="5903"/>
    <cellStyle name="Vírgula 7 2 15 3" xfId="5213"/>
    <cellStyle name="Vírgula 7 2 15 3 2" xfId="13309"/>
    <cellStyle name="Vírgula 7 2 15 3 3" xfId="12961"/>
    <cellStyle name="Vírgula 7 2 16" xfId="4327"/>
    <cellStyle name="Vírgula 7 2 16 2" xfId="6495"/>
    <cellStyle name="Vírgula 7 2 16 2 2" xfId="11119"/>
    <cellStyle name="Vírgula 7 2 16 2 3" xfId="12306"/>
    <cellStyle name="Vírgula 7 2 17" xfId="5865"/>
    <cellStyle name="Vírgula 7 2 2" xfId="342"/>
    <cellStyle name="Vírgula 7 2 2 10" xfId="2385"/>
    <cellStyle name="Vírgula 7 2 2 10 2" xfId="3514"/>
    <cellStyle name="Vírgula 7 2 2 10 2 2" xfId="4826"/>
    <cellStyle name="Vírgula 7 2 2 10 2 2 2" xfId="12844"/>
    <cellStyle name="Vírgula 7 2 2 10 2 3" xfId="5683"/>
    <cellStyle name="Vírgula 7 2 2 10 2 3 2" xfId="12007"/>
    <cellStyle name="Vírgula 7 2 2 10 2 3 3" xfId="12460"/>
    <cellStyle name="Vírgula 7 2 2 10 2 4" xfId="13632"/>
    <cellStyle name="Vírgula 7 2 2 10 3" xfId="4220"/>
    <cellStyle name="Vírgula 7 2 2 10 3 2" xfId="6413"/>
    <cellStyle name="Vírgula 7 2 2 10 3 2 2" xfId="12574"/>
    <cellStyle name="Vírgula 7 2 2 10 3 2 3" xfId="11363"/>
    <cellStyle name="Vírgula 7 2 2 10 4" xfId="8596"/>
    <cellStyle name="Vírgula 7 2 2 10 4 2" xfId="11540"/>
    <cellStyle name="Vírgula 7 2 2 10 4 3" xfId="11652"/>
    <cellStyle name="Vírgula 7 2 2 10 5" xfId="8597"/>
    <cellStyle name="Vírgula 7 2 2 10 6" xfId="13528"/>
    <cellStyle name="Vírgula 7 2 2 11" xfId="2386"/>
    <cellStyle name="Vírgula 7 2 2 11 2" xfId="3515"/>
    <cellStyle name="Vírgula 7 2 2 11 2 2" xfId="3779"/>
    <cellStyle name="Vírgula 7 2 2 11 2 2 2" xfId="6639"/>
    <cellStyle name="Vírgula 7 2 2 11 2 3" xfId="5684"/>
    <cellStyle name="Vírgula 7 2 2 11 3" xfId="4279"/>
    <cellStyle name="Vírgula 7 2 2 11 3 2" xfId="6414"/>
    <cellStyle name="Vírgula 7 2 2 11 4" xfId="6831"/>
    <cellStyle name="Vírgula 7 2 2 11 5" xfId="5149"/>
    <cellStyle name="Vírgula 7 2 2 12" xfId="2387"/>
    <cellStyle name="Vírgula 7 2 2 12 2" xfId="3516"/>
    <cellStyle name="Vírgula 7 2 2 12 2 2" xfId="4827"/>
    <cellStyle name="Vírgula 7 2 2 12 2 3" xfId="5685"/>
    <cellStyle name="Vírgula 7 2 2 12 3" xfId="4178"/>
    <cellStyle name="Vírgula 7 2 2 12 3 2" xfId="6415"/>
    <cellStyle name="Vírgula 7 2 2 13" xfId="2384"/>
    <cellStyle name="Vírgula 7 2 2 13 2" xfId="3513"/>
    <cellStyle name="Vírgula 7 2 2 13 2 2" xfId="4825"/>
    <cellStyle name="Vírgula 7 2 2 13 2 3" xfId="5682"/>
    <cellStyle name="Vírgula 7 2 2 13 3" xfId="3781"/>
    <cellStyle name="Vírgula 7 2 2 13 3 2" xfId="6412"/>
    <cellStyle name="Vírgula 7 2 2 14" xfId="3049"/>
    <cellStyle name="Vírgula 7 2 2 14 2" xfId="4190"/>
    <cellStyle name="Vírgula 7 2 2 14 2 2" xfId="6502"/>
    <cellStyle name="Vírgula 7 2 2 14 2 2 2" xfId="13308"/>
    <cellStyle name="Vírgula 7 2 2 14 2 2 3" xfId="11364"/>
    <cellStyle name="Vírgula 7 2 2 14 2 3" xfId="13712"/>
    <cellStyle name="Vírgula 7 2 2 14 3" xfId="5218"/>
    <cellStyle name="Vírgula 7 2 2 14 3 2" xfId="11091"/>
    <cellStyle name="Vírgula 7 2 2 14 3 3" xfId="11068"/>
    <cellStyle name="Vírgula 7 2 2 14 4" xfId="13577"/>
    <cellStyle name="Vírgula 7 2 2 15" xfId="3753"/>
    <cellStyle name="Vírgula 7 2 2 15 2" xfId="5915"/>
    <cellStyle name="Vírgula 7 2 2 15 2 2" xfId="8598"/>
    <cellStyle name="Vírgula 7 2 2 15 2 3" xfId="12493"/>
    <cellStyle name="Vírgula 7 2 2 15 3" xfId="8599"/>
    <cellStyle name="Vírgula 7 2 2 16" xfId="6680"/>
    <cellStyle name="Vírgula 7 2 2 16 2" xfId="12887"/>
    <cellStyle name="Vírgula 7 2 2 16 2 2" xfId="15689"/>
    <cellStyle name="Vírgula 7 2 2 16 2 3" xfId="13757"/>
    <cellStyle name="Vírgula 7 2 2 16 3" xfId="11495"/>
    <cellStyle name="Vírgula 7 2 2 16 4" xfId="11365"/>
    <cellStyle name="Vírgula 7 2 2 17" xfId="4997"/>
    <cellStyle name="Vírgula 7 2 2 17 2" xfId="11928"/>
    <cellStyle name="Vírgula 7 2 2 17 2 2" xfId="15115"/>
    <cellStyle name="Vírgula 7 2 2 17 2 3" xfId="13745"/>
    <cellStyle name="Vírgula 7 2 2 17 3" xfId="11396"/>
    <cellStyle name="Vírgula 7 2 2 17 4" xfId="12461"/>
    <cellStyle name="Vírgula 7 2 2 18" xfId="8600"/>
    <cellStyle name="Vírgula 7 2 2 19" xfId="8601"/>
    <cellStyle name="Vírgula 7 2 2 2" xfId="884"/>
    <cellStyle name="Vírgula 7 2 2 2 2" xfId="2388"/>
    <cellStyle name="Vírgula 7 2 2 2 2 2" xfId="3517"/>
    <cellStyle name="Vírgula 7 2 2 2 2 2 2" xfId="4828"/>
    <cellStyle name="Vírgula 7 2 2 2 2 2 3" xfId="5686"/>
    <cellStyle name="Vírgula 7 2 2 2 2 2 4" xfId="10467"/>
    <cellStyle name="Vírgula 7 2 2 2 2 3" xfId="3733"/>
    <cellStyle name="Vírgula 7 2 2 2 2 3 2" xfId="6416"/>
    <cellStyle name="Vírgula 7 2 2 2 2 4" xfId="9797"/>
    <cellStyle name="Vírgula 7 2 2 2 3" xfId="3169"/>
    <cellStyle name="Vírgula 7 2 2 2 3 2" xfId="3787"/>
    <cellStyle name="Vírgula 7 2 2 2 3 2 2" xfId="6569"/>
    <cellStyle name="Vírgula 7 2 2 2 3 3" xfId="5338"/>
    <cellStyle name="Vírgula 7 2 2 2 3 3 2" xfId="11176"/>
    <cellStyle name="Vírgula 7 2 2 2 3 3 3" xfId="11843"/>
    <cellStyle name="Vírgula 7 2 2 2 4" xfId="3918"/>
    <cellStyle name="Vírgula 7 2 2 2 4 2" xfId="6059"/>
    <cellStyle name="Vírgula 7 2 2 2 5" xfId="6754"/>
    <cellStyle name="Vírgula 7 2 2 2 6" xfId="5072"/>
    <cellStyle name="Vírgula 7 2 2 20" xfId="8602"/>
    <cellStyle name="Vírgula 7 2 2 3" xfId="1085"/>
    <cellStyle name="Vírgula 7 2 2 3 2" xfId="2389"/>
    <cellStyle name="Vírgula 7 2 2 3 2 2" xfId="3518"/>
    <cellStyle name="Vírgula 7 2 2 3 2 2 2" xfId="4829"/>
    <cellStyle name="Vírgula 7 2 2 3 2 2 3" xfId="5687"/>
    <cellStyle name="Vírgula 7 2 2 3 2 3" xfId="4422"/>
    <cellStyle name="Vírgula 7 2 2 3 2 3 2" xfId="6417"/>
    <cellStyle name="Vírgula 7 2 2 3 2 4" xfId="10468"/>
    <cellStyle name="Vírgula 7 2 2 3 3" xfId="3217"/>
    <cellStyle name="Vírgula 7 2 2 3 3 2" xfId="4420"/>
    <cellStyle name="Vírgula 7 2 2 3 3 2 2" xfId="6611"/>
    <cellStyle name="Vírgula 7 2 2 3 3 3" xfId="5386"/>
    <cellStyle name="Vírgula 7 2 2 3 3 3 2" xfId="11182"/>
    <cellStyle name="Vírgula 7 2 2 3 3 3 3" xfId="11288"/>
    <cellStyle name="Vírgula 7 2 2 3 4" xfId="3994"/>
    <cellStyle name="Vírgula 7 2 2 3 4 2" xfId="6110"/>
    <cellStyle name="Vírgula 7 2 2 3 5" xfId="6797"/>
    <cellStyle name="Vírgula 7 2 2 3 6" xfId="5115"/>
    <cellStyle name="Vírgula 7 2 2 3 7" xfId="9516"/>
    <cellStyle name="Vírgula 7 2 2 4" xfId="2390"/>
    <cellStyle name="Vírgula 7 2 2 4 2" xfId="3519"/>
    <cellStyle name="Vírgula 7 2 2 4 2 2" xfId="4830"/>
    <cellStyle name="Vírgula 7 2 2 4 2 3" xfId="5688"/>
    <cellStyle name="Vírgula 7 2 2 4 3" xfId="4221"/>
    <cellStyle name="Vírgula 7 2 2 4 3 2" xfId="6418"/>
    <cellStyle name="Vírgula 7 2 2 4 4" xfId="10466"/>
    <cellStyle name="Vírgula 7 2 2 5" xfId="2391"/>
    <cellStyle name="Vírgula 7 2 2 5 2" xfId="3520"/>
    <cellStyle name="Vírgula 7 2 2 5 2 2" xfId="4831"/>
    <cellStyle name="Vírgula 7 2 2 5 2 3" xfId="5689"/>
    <cellStyle name="Vírgula 7 2 2 5 3" xfId="4170"/>
    <cellStyle name="Vírgula 7 2 2 5 3 2" xfId="6419"/>
    <cellStyle name="Vírgula 7 2 2 5 4" xfId="10729"/>
    <cellStyle name="Vírgula 7 2 2 6" xfId="2392"/>
    <cellStyle name="Vírgula 7 2 2 6 2" xfId="3521"/>
    <cellStyle name="Vírgula 7 2 2 6 2 2" xfId="4832"/>
    <cellStyle name="Vírgula 7 2 2 6 2 2 2" xfId="12895"/>
    <cellStyle name="Vírgula 7 2 2 6 2 3" xfId="5690"/>
    <cellStyle name="Vírgula 7 2 2 6 2 3 2" xfId="12563"/>
    <cellStyle name="Vírgula 7 2 2 6 2 3 3" xfId="11557"/>
    <cellStyle name="Vírgula 7 2 2 6 2 4" xfId="13633"/>
    <cellStyle name="Vírgula 7 2 2 6 3" xfId="4372"/>
    <cellStyle name="Vírgula 7 2 2 6 3 2" xfId="6420"/>
    <cellStyle name="Vírgula 7 2 2 6 3 2 2" xfId="12576"/>
    <cellStyle name="Vírgula 7 2 2 6 3 2 3" xfId="11366"/>
    <cellStyle name="Vírgula 7 2 2 6 4" xfId="8603"/>
    <cellStyle name="Vírgula 7 2 2 6 4 2" xfId="12427"/>
    <cellStyle name="Vírgula 7 2 2 6 4 3" xfId="13284"/>
    <cellStyle name="Vírgula 7 2 2 6 5" xfId="8604"/>
    <cellStyle name="Vírgula 7 2 2 6 6" xfId="10859"/>
    <cellStyle name="Vírgula 7 2 2 6 6 2" xfId="14911"/>
    <cellStyle name="Vírgula 7 2 2 6 6 3" xfId="13529"/>
    <cellStyle name="Vírgula 7 2 2 7" xfId="2393"/>
    <cellStyle name="Vírgula 7 2 2 7 2" xfId="3522"/>
    <cellStyle name="Vírgula 7 2 2 7 2 2" xfId="4833"/>
    <cellStyle name="Vírgula 7 2 2 7 2 2 2" xfId="11527"/>
    <cellStyle name="Vírgula 7 2 2 7 2 3" xfId="5691"/>
    <cellStyle name="Vírgula 7 2 2 7 2 3 2" xfId="12562"/>
    <cellStyle name="Vírgula 7 2 2 7 2 3 3" xfId="11536"/>
    <cellStyle name="Vírgula 7 2 2 7 2 4" xfId="13634"/>
    <cellStyle name="Vírgula 7 2 2 7 3" xfId="4383"/>
    <cellStyle name="Vírgula 7 2 2 7 3 2" xfId="6421"/>
    <cellStyle name="Vírgula 7 2 2 7 3 2 2" xfId="12575"/>
    <cellStyle name="Vírgula 7 2 2 7 3 2 3" xfId="12462"/>
    <cellStyle name="Vírgula 7 2 2 7 4" xfId="8605"/>
    <cellStyle name="Vírgula 7 2 2 7 4 2" xfId="11518"/>
    <cellStyle name="Vírgula 7 2 2 7 4 3" xfId="13224"/>
    <cellStyle name="Vírgula 7 2 2 7 5" xfId="8606"/>
    <cellStyle name="Vírgula 7 2 2 7 6" xfId="13530"/>
    <cellStyle name="Vírgula 7 2 2 8" xfId="2394"/>
    <cellStyle name="Vírgula 7 2 2 8 2" xfId="3523"/>
    <cellStyle name="Vírgula 7 2 2 8 2 2" xfId="4834"/>
    <cellStyle name="Vírgula 7 2 2 8 2 3" xfId="5692"/>
    <cellStyle name="Vírgula 7 2 2 8 3" xfId="3790"/>
    <cellStyle name="Vírgula 7 2 2 8 3 2" xfId="6422"/>
    <cellStyle name="Vírgula 7 2 2 9" xfId="2395"/>
    <cellStyle name="Vírgula 7 2 2 9 2" xfId="3524"/>
    <cellStyle name="Vírgula 7 2 2 9 2 2" xfId="4835"/>
    <cellStyle name="Vírgula 7 2 2 9 2 3" xfId="5693"/>
    <cellStyle name="Vírgula 7 2 2 9 3" xfId="4014"/>
    <cellStyle name="Vírgula 7 2 2 9 3 2" xfId="6423"/>
    <cellStyle name="Vírgula 7 2 3" xfId="454"/>
    <cellStyle name="Vírgula 7 2 3 10" xfId="2396"/>
    <cellStyle name="Vírgula 7 2 3 10 2" xfId="3525"/>
    <cellStyle name="Vírgula 7 2 3 10 2 2" xfId="4443"/>
    <cellStyle name="Vírgula 7 2 3 10 2 2 2" xfId="6640"/>
    <cellStyle name="Vírgula 7 2 3 10 2 3" xfId="5694"/>
    <cellStyle name="Vírgula 7 2 3 10 3" xfId="4281"/>
    <cellStyle name="Vírgula 7 2 3 10 3 2" xfId="6424"/>
    <cellStyle name="Vírgula 7 2 3 10 4" xfId="6832"/>
    <cellStyle name="Vírgula 7 2 3 10 5" xfId="5150"/>
    <cellStyle name="Vírgula 7 2 3 11" xfId="2397"/>
    <cellStyle name="Vírgula 7 2 3 11 2" xfId="2398"/>
    <cellStyle name="Vírgula 7 2 3 11 2 2" xfId="3527"/>
    <cellStyle name="Vírgula 7 2 3 11 2 2 2" xfId="4386"/>
    <cellStyle name="Vírgula 7 2 3 11 2 2 2 2" xfId="6642"/>
    <cellStyle name="Vírgula 7 2 3 11 2 2 3" xfId="5696"/>
    <cellStyle name="Vírgula 7 2 3 11 2 3" xfId="4283"/>
    <cellStyle name="Vírgula 7 2 3 11 2 3 2" xfId="6426"/>
    <cellStyle name="Vírgula 7 2 3 11 2 4" xfId="6834"/>
    <cellStyle name="Vírgula 7 2 3 11 2 5" xfId="5152"/>
    <cellStyle name="Vírgula 7 2 3 11 3" xfId="3526"/>
    <cellStyle name="Vírgula 7 2 3 11 3 2" xfId="4048"/>
    <cellStyle name="Vírgula 7 2 3 11 3 2 2" xfId="6641"/>
    <cellStyle name="Vírgula 7 2 3 11 3 3" xfId="5695"/>
    <cellStyle name="Vírgula 7 2 3 11 4" xfId="4282"/>
    <cellStyle name="Vírgula 7 2 3 11 4 2" xfId="6425"/>
    <cellStyle name="Vírgula 7 2 3 11 5" xfId="6833"/>
    <cellStyle name="Vírgula 7 2 3 11 6" xfId="5151"/>
    <cellStyle name="Vírgula 7 2 3 12" xfId="2399"/>
    <cellStyle name="Vírgula 7 2 3 12 2" xfId="3528"/>
    <cellStyle name="Vírgula 7 2 3 12 2 2" xfId="4333"/>
    <cellStyle name="Vírgula 7 2 3 12 2 2 2" xfId="6643"/>
    <cellStyle name="Vírgula 7 2 3 12 2 3" xfId="5697"/>
    <cellStyle name="Vírgula 7 2 3 12 3" xfId="4284"/>
    <cellStyle name="Vírgula 7 2 3 12 3 2" xfId="6427"/>
    <cellStyle name="Vírgula 7 2 3 12 3 2 2" xfId="12498"/>
    <cellStyle name="Vírgula 7 2 3 12 3 2 3" xfId="10992"/>
    <cellStyle name="Vírgula 7 2 3 12 4" xfId="6835"/>
    <cellStyle name="Vírgula 7 2 3 12 4 2" xfId="13038"/>
    <cellStyle name="Vírgula 7 2 3 12 5" xfId="5153"/>
    <cellStyle name="Vírgula 7 2 3 13" xfId="2400"/>
    <cellStyle name="Vírgula 7 2 3 13 2" xfId="3529"/>
    <cellStyle name="Vírgula 7 2 3 13 2 2" xfId="3735"/>
    <cellStyle name="Vírgula 7 2 3 13 2 2 2" xfId="6644"/>
    <cellStyle name="Vírgula 7 2 3 13 2 3" xfId="5698"/>
    <cellStyle name="Vírgula 7 2 3 13 3" xfId="4285"/>
    <cellStyle name="Vírgula 7 2 3 13 3 2" xfId="6428"/>
    <cellStyle name="Vírgula 7 2 3 13 4" xfId="6836"/>
    <cellStyle name="Vírgula 7 2 3 13 5" xfId="5154"/>
    <cellStyle name="Vírgula 7 2 3 14" xfId="3054"/>
    <cellStyle name="Vírgula 7 2 3 14 2" xfId="3980"/>
    <cellStyle name="Vírgula 7 2 3 14 2 2" xfId="6505"/>
    <cellStyle name="Vírgula 7 2 3 14 3" xfId="5223"/>
    <cellStyle name="Vírgula 7 2 3 15" xfId="3771"/>
    <cellStyle name="Vírgula 7 2 3 15 2" xfId="5921"/>
    <cellStyle name="Vírgula 7 2 3 16" xfId="6683"/>
    <cellStyle name="Vírgula 7 2 3 17" xfId="5001"/>
    <cellStyle name="Vírgula 7 2 3 2" xfId="601"/>
    <cellStyle name="Vírgula 7 2 3 2 2" xfId="885"/>
    <cellStyle name="Vírgula 7 2 3 2 2 2" xfId="3170"/>
    <cellStyle name="Vírgula 7 2 3 2 2 2 2" xfId="4341"/>
    <cellStyle name="Vírgula 7 2 3 2 2 2 2 2" xfId="6570"/>
    <cellStyle name="Vírgula 7 2 3 2 2 2 3" xfId="5339"/>
    <cellStyle name="Vírgula 7 2 3 2 2 2 4" xfId="10471"/>
    <cellStyle name="Vírgula 7 2 3 2 2 3" xfId="3919"/>
    <cellStyle name="Vírgula 7 2 3 2 2 3 2" xfId="6060"/>
    <cellStyle name="Vírgula 7 2 3 2 2 4" xfId="6755"/>
    <cellStyle name="Vírgula 7 2 3 2 2 5" xfId="5073"/>
    <cellStyle name="Vírgula 7 2 3 2 2 6" xfId="9839"/>
    <cellStyle name="Vírgula 7 2 3 2 3" xfId="3067"/>
    <cellStyle name="Vírgula 7 2 3 2 3 2" xfId="4322"/>
    <cellStyle name="Vírgula 7 2 3 2 3 2 2" xfId="6512"/>
    <cellStyle name="Vírgula 7 2 3 2 3 3" xfId="5236"/>
    <cellStyle name="Vírgula 7 2 3 2 3 4" xfId="10470"/>
    <cellStyle name="Vírgula 7 2 3 2 4" xfId="3813"/>
    <cellStyle name="Vírgula 7 2 3 2 4 2" xfId="5947"/>
    <cellStyle name="Vírgula 7 2 3 2 5" xfId="6691"/>
    <cellStyle name="Vírgula 7 2 3 2 6" xfId="5009"/>
    <cellStyle name="Vírgula 7 2 3 2 7" xfId="9418"/>
    <cellStyle name="Vírgula 7 2 3 3" xfId="602"/>
    <cellStyle name="Vírgula 7 2 3 3 2" xfId="603"/>
    <cellStyle name="Vírgula 7 2 3 3 2 2" xfId="886"/>
    <cellStyle name="Vírgula 7 2 3 3 2 2 2" xfId="3171"/>
    <cellStyle name="Vírgula 7 2 3 3 2 2 2 2" xfId="4350"/>
    <cellStyle name="Vírgula 7 2 3 3 2 2 2 2 2" xfId="6571"/>
    <cellStyle name="Vírgula 7 2 3 3 2 2 2 3" xfId="5340"/>
    <cellStyle name="Vírgula 7 2 3 3 2 2 3" xfId="3920"/>
    <cellStyle name="Vírgula 7 2 3 3 2 2 3 2" xfId="6061"/>
    <cellStyle name="Vírgula 7 2 3 3 2 2 4" xfId="6756"/>
    <cellStyle name="Vírgula 7 2 3 3 2 2 5" xfId="5074"/>
    <cellStyle name="Vírgula 7 2 3 3 2 3" xfId="3069"/>
    <cellStyle name="Vírgula 7 2 3 3 2 3 2" xfId="3745"/>
    <cellStyle name="Vírgula 7 2 3 3 2 3 2 2" xfId="6514"/>
    <cellStyle name="Vírgula 7 2 3 3 2 3 3" xfId="5238"/>
    <cellStyle name="Vírgula 7 2 3 3 2 4" xfId="3815"/>
    <cellStyle name="Vírgula 7 2 3 3 2 4 2" xfId="5949"/>
    <cellStyle name="Vírgula 7 2 3 3 2 5" xfId="6693"/>
    <cellStyle name="Vírgula 7 2 3 3 2 6" xfId="5011"/>
    <cellStyle name="Vírgula 7 2 3 3 2 7" xfId="10472"/>
    <cellStyle name="Vírgula 7 2 3 3 3" xfId="887"/>
    <cellStyle name="Vírgula 7 2 3 3 3 2" xfId="3172"/>
    <cellStyle name="Vírgula 7 2 3 3 3 2 2" xfId="3746"/>
    <cellStyle name="Vírgula 7 2 3 3 3 2 2 2" xfId="6572"/>
    <cellStyle name="Vírgula 7 2 3 3 3 2 3" xfId="5341"/>
    <cellStyle name="Vírgula 7 2 3 3 3 3" xfId="3921"/>
    <cellStyle name="Vírgula 7 2 3 3 3 3 2" xfId="6062"/>
    <cellStyle name="Vírgula 7 2 3 3 3 4" xfId="6757"/>
    <cellStyle name="Vírgula 7 2 3 3 3 5" xfId="5075"/>
    <cellStyle name="Vírgula 7 2 3 3 4" xfId="3068"/>
    <cellStyle name="Vírgula 7 2 3 3 4 2" xfId="4483"/>
    <cellStyle name="Vírgula 7 2 3 3 4 2 2" xfId="6513"/>
    <cellStyle name="Vírgula 7 2 3 3 4 3" xfId="5237"/>
    <cellStyle name="Vírgula 7 2 3 3 5" xfId="3814"/>
    <cellStyle name="Vírgula 7 2 3 3 5 2" xfId="5948"/>
    <cellStyle name="Vírgula 7 2 3 3 6" xfId="6692"/>
    <cellStyle name="Vírgula 7 2 3 3 7" xfId="5010"/>
    <cellStyle name="Vírgula 7 2 3 3 8" xfId="9558"/>
    <cellStyle name="Vírgula 7 2 3 4" xfId="604"/>
    <cellStyle name="Vírgula 7 2 3 4 2" xfId="888"/>
    <cellStyle name="Vírgula 7 2 3 4 2 2" xfId="3173"/>
    <cellStyle name="Vírgula 7 2 3 4 2 2 2" xfId="4227"/>
    <cellStyle name="Vírgula 7 2 3 4 2 2 2 2" xfId="6573"/>
    <cellStyle name="Vírgula 7 2 3 4 2 2 3" xfId="5342"/>
    <cellStyle name="Vírgula 7 2 3 4 2 3" xfId="3922"/>
    <cellStyle name="Vírgula 7 2 3 4 2 3 2" xfId="6063"/>
    <cellStyle name="Vírgula 7 2 3 4 2 4" xfId="6758"/>
    <cellStyle name="Vírgula 7 2 3 4 2 5" xfId="5076"/>
    <cellStyle name="Vírgula 7 2 3 4 3" xfId="3070"/>
    <cellStyle name="Vírgula 7 2 3 4 3 2" xfId="4381"/>
    <cellStyle name="Vírgula 7 2 3 4 3 2 2" xfId="6515"/>
    <cellStyle name="Vírgula 7 2 3 4 3 3" xfId="5239"/>
    <cellStyle name="Vírgula 7 2 3 4 4" xfId="3816"/>
    <cellStyle name="Vírgula 7 2 3 4 4 2" xfId="5950"/>
    <cellStyle name="Vírgula 7 2 3 4 5" xfId="6694"/>
    <cellStyle name="Vírgula 7 2 3 4 6" xfId="5012"/>
    <cellStyle name="Vírgula 7 2 3 4 7" xfId="10469"/>
    <cellStyle name="Vírgula 7 2 3 5" xfId="605"/>
    <cellStyle name="Vírgula 7 2 3 5 2" xfId="889"/>
    <cellStyle name="Vírgula 7 2 3 5 2 2" xfId="3174"/>
    <cellStyle name="Vírgula 7 2 3 5 2 2 2" xfId="4202"/>
    <cellStyle name="Vírgula 7 2 3 5 2 2 2 2" xfId="6574"/>
    <cellStyle name="Vírgula 7 2 3 5 2 2 3" xfId="5343"/>
    <cellStyle name="Vírgula 7 2 3 5 2 3" xfId="3923"/>
    <cellStyle name="Vírgula 7 2 3 5 2 3 2" xfId="6064"/>
    <cellStyle name="Vírgula 7 2 3 5 2 4" xfId="6759"/>
    <cellStyle name="Vírgula 7 2 3 5 2 5" xfId="5077"/>
    <cellStyle name="Vírgula 7 2 3 5 3" xfId="3071"/>
    <cellStyle name="Vírgula 7 2 3 5 3 2" xfId="4398"/>
    <cellStyle name="Vírgula 7 2 3 5 3 2 2" xfId="6516"/>
    <cellStyle name="Vírgula 7 2 3 5 3 3" xfId="5240"/>
    <cellStyle name="Vírgula 7 2 3 5 4" xfId="3817"/>
    <cellStyle name="Vírgula 7 2 3 5 4 2" xfId="5951"/>
    <cellStyle name="Vírgula 7 2 3 5 5" xfId="6695"/>
    <cellStyle name="Vírgula 7 2 3 5 6" xfId="5013"/>
    <cellStyle name="Vírgula 7 2 3 5 7" xfId="10768"/>
    <cellStyle name="Vírgula 7 2 3 6" xfId="606"/>
    <cellStyle name="Vírgula 7 2 3 6 2" xfId="890"/>
    <cellStyle name="Vírgula 7 2 3 6 2 2" xfId="3175"/>
    <cellStyle name="Vírgula 7 2 3 6 2 2 2" xfId="4168"/>
    <cellStyle name="Vírgula 7 2 3 6 2 2 2 2" xfId="6575"/>
    <cellStyle name="Vírgula 7 2 3 6 2 2 3" xfId="5344"/>
    <cellStyle name="Vírgula 7 2 3 6 2 3" xfId="3924"/>
    <cellStyle name="Vírgula 7 2 3 6 2 3 2" xfId="6065"/>
    <cellStyle name="Vírgula 7 2 3 6 2 4" xfId="6760"/>
    <cellStyle name="Vírgula 7 2 3 6 2 5" xfId="5078"/>
    <cellStyle name="Vírgula 7 2 3 6 3" xfId="3072"/>
    <cellStyle name="Vírgula 7 2 3 6 3 2" xfId="4458"/>
    <cellStyle name="Vírgula 7 2 3 6 3 2 2" xfId="6517"/>
    <cellStyle name="Vírgula 7 2 3 6 3 3" xfId="5241"/>
    <cellStyle name="Vírgula 7 2 3 6 4" xfId="3818"/>
    <cellStyle name="Vírgula 7 2 3 6 4 2" xfId="5952"/>
    <cellStyle name="Vírgula 7 2 3 6 5" xfId="6696"/>
    <cellStyle name="Vírgula 7 2 3 6 6" xfId="5014"/>
    <cellStyle name="Vírgula 7 2 3 6 7" xfId="10898"/>
    <cellStyle name="Vírgula 7 2 3 7" xfId="607"/>
    <cellStyle name="Vírgula 7 2 3 7 2" xfId="891"/>
    <cellStyle name="Vírgula 7 2 3 7 2 2" xfId="3176"/>
    <cellStyle name="Vírgula 7 2 3 7 2 2 2" xfId="4135"/>
    <cellStyle name="Vírgula 7 2 3 7 2 2 2 2" xfId="6576"/>
    <cellStyle name="Vírgula 7 2 3 7 2 2 3" xfId="5345"/>
    <cellStyle name="Vírgula 7 2 3 7 2 3" xfId="3925"/>
    <cellStyle name="Vírgula 7 2 3 7 2 3 2" xfId="6066"/>
    <cellStyle name="Vírgula 7 2 3 7 2 4" xfId="6761"/>
    <cellStyle name="Vírgula 7 2 3 7 2 5" xfId="5079"/>
    <cellStyle name="Vírgula 7 2 3 7 3" xfId="3073"/>
    <cellStyle name="Vírgula 7 2 3 7 3 2" xfId="4196"/>
    <cellStyle name="Vírgula 7 2 3 7 3 2 2" xfId="6518"/>
    <cellStyle name="Vírgula 7 2 3 7 3 3" xfId="5242"/>
    <cellStyle name="Vírgula 7 2 3 7 4" xfId="3819"/>
    <cellStyle name="Vírgula 7 2 3 7 4 2" xfId="5953"/>
    <cellStyle name="Vírgula 7 2 3 7 5" xfId="6697"/>
    <cellStyle name="Vírgula 7 2 3 7 6" xfId="5015"/>
    <cellStyle name="Vírgula 7 2 3 8" xfId="892"/>
    <cellStyle name="Vírgula 7 2 3 8 2" xfId="2402"/>
    <cellStyle name="Vírgula 7 2 3 8 2 2" xfId="3531"/>
    <cellStyle name="Vírgula 7 2 3 8 2 2 2" xfId="4366"/>
    <cellStyle name="Vírgula 7 2 3 8 2 2 2 2" xfId="6646"/>
    <cellStyle name="Vírgula 7 2 3 8 2 2 3" xfId="5700"/>
    <cellStyle name="Vírgula 7 2 3 8 2 3" xfId="4287"/>
    <cellStyle name="Vírgula 7 2 3 8 2 3 2" xfId="6430"/>
    <cellStyle name="Vírgula 7 2 3 8 2 4" xfId="6838"/>
    <cellStyle name="Vírgula 7 2 3 8 2 5" xfId="5156"/>
    <cellStyle name="Vírgula 7 2 3 8 3" xfId="2401"/>
    <cellStyle name="Vírgula 7 2 3 8 3 2" xfId="3530"/>
    <cellStyle name="Vírgula 7 2 3 8 3 2 2" xfId="4408"/>
    <cellStyle name="Vírgula 7 2 3 8 3 2 2 2" xfId="6645"/>
    <cellStyle name="Vírgula 7 2 3 8 3 2 3" xfId="5699"/>
    <cellStyle name="Vírgula 7 2 3 8 3 3" xfId="4286"/>
    <cellStyle name="Vírgula 7 2 3 8 3 3 2" xfId="6429"/>
    <cellStyle name="Vírgula 7 2 3 8 3 4" xfId="6837"/>
    <cellStyle name="Vírgula 7 2 3 8 3 5" xfId="5155"/>
    <cellStyle name="Vírgula 7 2 3 8 4" xfId="3177"/>
    <cellStyle name="Vírgula 7 2 3 8 4 2" xfId="4147"/>
    <cellStyle name="Vírgula 7 2 3 8 4 2 2" xfId="6577"/>
    <cellStyle name="Vírgula 7 2 3 8 4 3" xfId="5346"/>
    <cellStyle name="Vírgula 7 2 3 8 4 3 2" xfId="11177"/>
    <cellStyle name="Vírgula 7 2 3 8 4 3 3" xfId="11710"/>
    <cellStyle name="Vírgula 7 2 3 8 5" xfId="3926"/>
    <cellStyle name="Vírgula 7 2 3 8 5 2" xfId="6067"/>
    <cellStyle name="Vírgula 7 2 3 8 5 2 2" xfId="11782"/>
    <cellStyle name="Vírgula 7 2 3 8 5 2 3" xfId="12932"/>
    <cellStyle name="Vírgula 7 2 3 8 6" xfId="6762"/>
    <cellStyle name="Vírgula 7 2 3 8 7" xfId="5080"/>
    <cellStyle name="Vírgula 7 2 3 9" xfId="2403"/>
    <cellStyle name="Vírgula 7 2 3 9 2" xfId="2404"/>
    <cellStyle name="Vírgula 7 2 3 9 2 2" xfId="3533"/>
    <cellStyle name="Vírgula 7 2 3 9 2 2 2" xfId="4210"/>
    <cellStyle name="Vírgula 7 2 3 9 2 2 2 2" xfId="6648"/>
    <cellStyle name="Vírgula 7 2 3 9 2 2 3" xfId="5702"/>
    <cellStyle name="Vírgula 7 2 3 9 2 3" xfId="4289"/>
    <cellStyle name="Vírgula 7 2 3 9 2 3 2" xfId="6432"/>
    <cellStyle name="Vírgula 7 2 3 9 2 4" xfId="6840"/>
    <cellStyle name="Vírgula 7 2 3 9 2 5" xfId="5158"/>
    <cellStyle name="Vírgula 7 2 3 9 3" xfId="3532"/>
    <cellStyle name="Vírgula 7 2 3 9 3 2" xfId="3730"/>
    <cellStyle name="Vírgula 7 2 3 9 3 2 2" xfId="6647"/>
    <cellStyle name="Vírgula 7 2 3 9 3 3" xfId="5701"/>
    <cellStyle name="Vírgula 7 2 3 9 4" xfId="4288"/>
    <cellStyle name="Vírgula 7 2 3 9 4 2" xfId="6431"/>
    <cellStyle name="Vírgula 7 2 3 9 5" xfId="6839"/>
    <cellStyle name="Vírgula 7 2 3 9 6" xfId="5157"/>
    <cellStyle name="Vírgula 7 2 4" xfId="455"/>
    <cellStyle name="Vírgula 7 2 4 2" xfId="608"/>
    <cellStyle name="Vírgula 7 2 4 2 2" xfId="893"/>
    <cellStyle name="Vírgula 7 2 4 2 2 2" xfId="3178"/>
    <cellStyle name="Vírgula 7 2 4 2 2 2 2" xfId="3740"/>
    <cellStyle name="Vírgula 7 2 4 2 2 2 2 2" xfId="6578"/>
    <cellStyle name="Vírgula 7 2 4 2 2 2 3" xfId="5347"/>
    <cellStyle name="Vírgula 7 2 4 2 2 3" xfId="3927"/>
    <cellStyle name="Vírgula 7 2 4 2 2 3 2" xfId="6068"/>
    <cellStyle name="Vírgula 7 2 4 2 2 4" xfId="6763"/>
    <cellStyle name="Vírgula 7 2 4 2 2 5" xfId="5081"/>
    <cellStyle name="Vírgula 7 2 4 2 2 6" xfId="10474"/>
    <cellStyle name="Vírgula 7 2 4 2 3" xfId="3074"/>
    <cellStyle name="Vírgula 7 2 4 2 3 2" xfId="4225"/>
    <cellStyle name="Vírgula 7 2 4 2 3 2 2" xfId="6519"/>
    <cellStyle name="Vírgula 7 2 4 2 3 3" xfId="5243"/>
    <cellStyle name="Vírgula 7 2 4 2 4" xfId="3820"/>
    <cellStyle name="Vírgula 7 2 4 2 4 2" xfId="5954"/>
    <cellStyle name="Vírgula 7 2 4 2 5" xfId="6698"/>
    <cellStyle name="Vírgula 7 2 4 2 6" xfId="5016"/>
    <cellStyle name="Vírgula 7 2 4 2 7" xfId="9653"/>
    <cellStyle name="Vírgula 7 2 4 3" xfId="894"/>
    <cellStyle name="Vírgula 7 2 4 3 2" xfId="3179"/>
    <cellStyle name="Vírgula 7 2 4 3 2 2" xfId="4365"/>
    <cellStyle name="Vírgula 7 2 4 3 2 2 2" xfId="6579"/>
    <cellStyle name="Vírgula 7 2 4 3 2 3" xfId="5348"/>
    <cellStyle name="Vírgula 7 2 4 3 3" xfId="3928"/>
    <cellStyle name="Vírgula 7 2 4 3 3 2" xfId="6069"/>
    <cellStyle name="Vírgula 7 2 4 3 4" xfId="6764"/>
    <cellStyle name="Vírgula 7 2 4 3 5" xfId="5082"/>
    <cellStyle name="Vírgula 7 2 4 3 6" xfId="10473"/>
    <cellStyle name="Vírgula 7 2 4 4" xfId="3055"/>
    <cellStyle name="Vírgula 7 2 4 4 2" xfId="4091"/>
    <cellStyle name="Vírgula 7 2 4 4 2 2" xfId="6506"/>
    <cellStyle name="Vírgula 7 2 4 4 3" xfId="5224"/>
    <cellStyle name="Vírgula 7 2 4 5" xfId="3772"/>
    <cellStyle name="Vírgula 7 2 4 5 2" xfId="5922"/>
    <cellStyle name="Vírgula 7 2 4 6" xfId="6684"/>
    <cellStyle name="Vírgula 7 2 4 7" xfId="5002"/>
    <cellStyle name="Vírgula 7 2 4 8" xfId="9200"/>
    <cellStyle name="Vírgula 7 2 5" xfId="456"/>
    <cellStyle name="Vírgula 7 2 5 10" xfId="5003"/>
    <cellStyle name="Vírgula 7 2 5 10 2" xfId="8607"/>
    <cellStyle name="Vírgula 7 2 5 10 3" xfId="11103"/>
    <cellStyle name="Vírgula 7 2 5 11" xfId="8608"/>
    <cellStyle name="Vírgula 7 2 5 11 2" xfId="8609"/>
    <cellStyle name="Vírgula 7 2 5 12" xfId="8610"/>
    <cellStyle name="Vírgula 7 2 5 12 2" xfId="8611"/>
    <cellStyle name="Vírgula 7 2 5 12 2 2" xfId="8612"/>
    <cellStyle name="Vírgula 7 2 5 12 3" xfId="8613"/>
    <cellStyle name="Vírgula 7 2 5 13" xfId="8614"/>
    <cellStyle name="Vírgula 7 2 5 13 2" xfId="8615"/>
    <cellStyle name="Vírgula 7 2 5 13 2 2" xfId="8616"/>
    <cellStyle name="Vírgula 7 2 5 13 3" xfId="8617"/>
    <cellStyle name="Vírgula 7 2 5 14" xfId="8618"/>
    <cellStyle name="Vírgula 7 2 5 14 2" xfId="8619"/>
    <cellStyle name="Vírgula 7 2 5 15" xfId="8620"/>
    <cellStyle name="Vírgula 7 2 5 15 2" xfId="8621"/>
    <cellStyle name="Vírgula 7 2 5 16" xfId="8622"/>
    <cellStyle name="Vírgula 7 2 5 17" xfId="8623"/>
    <cellStyle name="Vírgula 7 2 5 18" xfId="8624"/>
    <cellStyle name="Vírgula 7 2 5 2" xfId="895"/>
    <cellStyle name="Vírgula 7 2 5 2 2" xfId="2406"/>
    <cellStyle name="Vírgula 7 2 5 2 2 2" xfId="3535"/>
    <cellStyle name="Vírgula 7 2 5 2 2 2 2" xfId="4118"/>
    <cellStyle name="Vírgula 7 2 5 2 2 2 2 2" xfId="6650"/>
    <cellStyle name="Vírgula 7 2 5 2 2 2 3" xfId="5704"/>
    <cellStyle name="Vírgula 7 2 5 2 2 3" xfId="4291"/>
    <cellStyle name="Vírgula 7 2 5 2 2 3 2" xfId="6434"/>
    <cellStyle name="Vírgula 7 2 5 2 2 4" xfId="6842"/>
    <cellStyle name="Vírgula 7 2 5 2 2 5" xfId="5160"/>
    <cellStyle name="Vírgula 7 2 5 2 2 6" xfId="10476"/>
    <cellStyle name="Vírgula 7 2 5 2 3" xfId="3180"/>
    <cellStyle name="Vírgula 7 2 5 2 3 2" xfId="4181"/>
    <cellStyle name="Vírgula 7 2 5 2 3 2 2" xfId="6580"/>
    <cellStyle name="Vírgula 7 2 5 2 3 3" xfId="5349"/>
    <cellStyle name="Vírgula 7 2 5 2 3 3 2" xfId="11553"/>
    <cellStyle name="Vírgula 7 2 5 2 3 3 3" xfId="11191"/>
    <cellStyle name="Vírgula 7 2 5 2 4" xfId="3929"/>
    <cellStyle name="Vírgula 7 2 5 2 4 2" xfId="6070"/>
    <cellStyle name="Vírgula 7 2 5 2 4 2 2" xfId="11826"/>
    <cellStyle name="Vírgula 7 2 5 2 4 2 3" xfId="11485"/>
    <cellStyle name="Vírgula 7 2 5 2 5" xfId="6765"/>
    <cellStyle name="Vírgula 7 2 5 2 6" xfId="5083"/>
    <cellStyle name="Vírgula 7 2 5 3" xfId="1086"/>
    <cellStyle name="Vírgula 7 2 5 3 2" xfId="3218"/>
    <cellStyle name="Vírgula 7 2 5 3 2 2" xfId="3855"/>
    <cellStyle name="Vírgula 7 2 5 3 2 2 2" xfId="6612"/>
    <cellStyle name="Vírgula 7 2 5 3 2 3" xfId="5387"/>
    <cellStyle name="Vírgula 7 2 5 3 3" xfId="3995"/>
    <cellStyle name="Vírgula 7 2 5 3 3 2" xfId="6111"/>
    <cellStyle name="Vírgula 7 2 5 3 4" xfId="6798"/>
    <cellStyle name="Vírgula 7 2 5 3 5" xfId="5116"/>
    <cellStyle name="Vírgula 7 2 5 3 6" xfId="10475"/>
    <cellStyle name="Vírgula 7 2 5 4" xfId="2407"/>
    <cellStyle name="Vírgula 7 2 5 4 2" xfId="3536"/>
    <cellStyle name="Vírgula 7 2 5 4 2 2" xfId="4452"/>
    <cellStyle name="Vírgula 7 2 5 4 2 2 2" xfId="6651"/>
    <cellStyle name="Vírgula 7 2 5 4 2 3" xfId="5705"/>
    <cellStyle name="Vírgula 7 2 5 4 3" xfId="4292"/>
    <cellStyle name="Vírgula 7 2 5 4 3 2" xfId="6435"/>
    <cellStyle name="Vírgula 7 2 5 4 4" xfId="6843"/>
    <cellStyle name="Vírgula 7 2 5 4 5" xfId="5161"/>
    <cellStyle name="Vírgula 7 2 5 5" xfId="2408"/>
    <cellStyle name="Vírgula 7 2 5 5 2" xfId="3537"/>
    <cellStyle name="Vírgula 7 2 5 5 2 2" xfId="4411"/>
    <cellStyle name="Vírgula 7 2 5 5 2 2 2" xfId="6652"/>
    <cellStyle name="Vírgula 7 2 5 5 2 3" xfId="5706"/>
    <cellStyle name="Vírgula 7 2 5 5 3" xfId="4293"/>
    <cellStyle name="Vírgula 7 2 5 5 3 2" xfId="6436"/>
    <cellStyle name="Vírgula 7 2 5 5 4" xfId="6844"/>
    <cellStyle name="Vírgula 7 2 5 5 5" xfId="5162"/>
    <cellStyle name="Vírgula 7 2 5 6" xfId="2405"/>
    <cellStyle name="Vírgula 7 2 5 6 2" xfId="3534"/>
    <cellStyle name="Vírgula 7 2 5 6 2 2" xfId="4211"/>
    <cellStyle name="Vírgula 7 2 5 6 2 2 2" xfId="6649"/>
    <cellStyle name="Vírgula 7 2 5 6 2 3" xfId="5703"/>
    <cellStyle name="Vírgula 7 2 5 6 3" xfId="4290"/>
    <cellStyle name="Vírgula 7 2 5 6 3 2" xfId="6433"/>
    <cellStyle name="Vírgula 7 2 5 6 4" xfId="6841"/>
    <cellStyle name="Vírgula 7 2 5 6 5" xfId="5159"/>
    <cellStyle name="Vírgula 7 2 5 7" xfId="3056"/>
    <cellStyle name="Vírgula 7 2 5 7 2" xfId="3758"/>
    <cellStyle name="Vírgula 7 2 5 7 2 2" xfId="6507"/>
    <cellStyle name="Vírgula 7 2 5 7 2 2 2" xfId="12334"/>
    <cellStyle name="Vírgula 7 2 5 7 2 2 3" xfId="11311"/>
    <cellStyle name="Vírgula 7 2 5 7 3" xfId="5225"/>
    <cellStyle name="Vírgula 7 2 5 7 3 2" xfId="11296"/>
    <cellStyle name="Vírgula 7 2 5 7 3 3" xfId="13109"/>
    <cellStyle name="Vírgula 7 2 5 7 4" xfId="13582"/>
    <cellStyle name="Vírgula 7 2 5 8" xfId="3773"/>
    <cellStyle name="Vírgula 7 2 5 8 2" xfId="5923"/>
    <cellStyle name="Vírgula 7 2 5 8 2 2" xfId="8625"/>
    <cellStyle name="Vírgula 7 2 5 8 2 3" xfId="11999"/>
    <cellStyle name="Vírgula 7 2 5 8 3" xfId="8626"/>
    <cellStyle name="Vírgula 7 2 5 8 4" xfId="13649"/>
    <cellStyle name="Vírgula 7 2 5 9" xfId="6685"/>
    <cellStyle name="Vírgula 7 2 5 9 2" xfId="8627"/>
    <cellStyle name="Vírgula 7 2 5 9 2 2" xfId="8628"/>
    <cellStyle name="Vírgula 7 2 5 9 3" xfId="8629"/>
    <cellStyle name="Vírgula 7 2 5 9 4" xfId="13044"/>
    <cellStyle name="Vírgula 7 2 6" xfId="609"/>
    <cellStyle name="Vírgula 7 2 6 2" xfId="610"/>
    <cellStyle name="Vírgula 7 2 6 2 2" xfId="896"/>
    <cellStyle name="Vírgula 7 2 6 2 2 2" xfId="3181"/>
    <cellStyle name="Vírgula 7 2 6 2 2 2 2" xfId="4228"/>
    <cellStyle name="Vírgula 7 2 6 2 2 2 2 2" xfId="6581"/>
    <cellStyle name="Vírgula 7 2 6 2 2 2 3" xfId="5350"/>
    <cellStyle name="Vírgula 7 2 6 2 2 3" xfId="3930"/>
    <cellStyle name="Vírgula 7 2 6 2 2 3 2" xfId="6071"/>
    <cellStyle name="Vírgula 7 2 6 2 2 4" xfId="6766"/>
    <cellStyle name="Vírgula 7 2 6 2 2 5" xfId="5084"/>
    <cellStyle name="Vírgula 7 2 6 2 2 6" xfId="10478"/>
    <cellStyle name="Vírgula 7 2 6 2 3" xfId="3076"/>
    <cellStyle name="Vírgula 7 2 6 2 3 2" xfId="4114"/>
    <cellStyle name="Vírgula 7 2 6 2 3 2 2" xfId="6521"/>
    <cellStyle name="Vírgula 7 2 6 2 3 3" xfId="5245"/>
    <cellStyle name="Vírgula 7 2 6 2 4" xfId="3822"/>
    <cellStyle name="Vírgula 7 2 6 2 4 2" xfId="5956"/>
    <cellStyle name="Vírgula 7 2 6 2 5" xfId="6700"/>
    <cellStyle name="Vírgula 7 2 6 2 6" xfId="5018"/>
    <cellStyle name="Vírgula 7 2 6 2 7" xfId="9605"/>
    <cellStyle name="Vírgula 7 2 6 3" xfId="897"/>
    <cellStyle name="Vírgula 7 2 6 3 2" xfId="3182"/>
    <cellStyle name="Vírgula 7 2 6 3 2 2" xfId="4251"/>
    <cellStyle name="Vírgula 7 2 6 3 2 2 2" xfId="6582"/>
    <cellStyle name="Vírgula 7 2 6 3 2 3" xfId="5351"/>
    <cellStyle name="Vírgula 7 2 6 3 3" xfId="3931"/>
    <cellStyle name="Vírgula 7 2 6 3 3 2" xfId="6072"/>
    <cellStyle name="Vírgula 7 2 6 3 4" xfId="6767"/>
    <cellStyle name="Vírgula 7 2 6 3 5" xfId="5085"/>
    <cellStyle name="Vírgula 7 2 6 3 6" xfId="10477"/>
    <cellStyle name="Vírgula 7 2 6 4" xfId="3075"/>
    <cellStyle name="Vírgula 7 2 6 4 2" xfId="4049"/>
    <cellStyle name="Vírgula 7 2 6 4 2 2" xfId="6520"/>
    <cellStyle name="Vírgula 7 2 6 4 3" xfId="5244"/>
    <cellStyle name="Vírgula 7 2 6 5" xfId="3821"/>
    <cellStyle name="Vírgula 7 2 6 5 2" xfId="5955"/>
    <cellStyle name="Vírgula 7 2 6 6" xfId="6699"/>
    <cellStyle name="Vírgula 7 2 6 7" xfId="5017"/>
    <cellStyle name="Vírgula 7 2 6 8" xfId="9124"/>
    <cellStyle name="Vírgula 7 2 7" xfId="611"/>
    <cellStyle name="Vírgula 7 2 7 2" xfId="898"/>
    <cellStyle name="Vírgula 7 2 7 2 2" xfId="3183"/>
    <cellStyle name="Vírgula 7 2 7 2 2 2" xfId="4480"/>
    <cellStyle name="Vírgula 7 2 7 2 2 2 2" xfId="6583"/>
    <cellStyle name="Vírgula 7 2 7 2 2 3" xfId="5352"/>
    <cellStyle name="Vírgula 7 2 7 2 3" xfId="3932"/>
    <cellStyle name="Vírgula 7 2 7 2 3 2" xfId="6073"/>
    <cellStyle name="Vírgula 7 2 7 2 4" xfId="6768"/>
    <cellStyle name="Vírgula 7 2 7 2 5" xfId="5086"/>
    <cellStyle name="Vírgula 7 2 7 2 6" xfId="10479"/>
    <cellStyle name="Vírgula 7 2 7 3" xfId="3077"/>
    <cellStyle name="Vírgula 7 2 7 3 2" xfId="3849"/>
    <cellStyle name="Vírgula 7 2 7 3 2 2" xfId="6522"/>
    <cellStyle name="Vírgula 7 2 7 3 3" xfId="5246"/>
    <cellStyle name="Vírgula 7 2 7 4" xfId="3823"/>
    <cellStyle name="Vírgula 7 2 7 4 2" xfId="5957"/>
    <cellStyle name="Vírgula 7 2 7 5" xfId="6701"/>
    <cellStyle name="Vírgula 7 2 7 6" xfId="5019"/>
    <cellStyle name="Vírgula 7 2 7 7" xfId="9474"/>
    <cellStyle name="Vírgula 7 2 8" xfId="734"/>
    <cellStyle name="Vírgula 7 2 8 2" xfId="2409"/>
    <cellStyle name="Vírgula 7 2 8 2 2" xfId="3538"/>
    <cellStyle name="Vírgula 7 2 8 2 2 2" xfId="4241"/>
    <cellStyle name="Vírgula 7 2 8 2 2 2 2" xfId="6653"/>
    <cellStyle name="Vírgula 7 2 8 2 2 3" xfId="5707"/>
    <cellStyle name="Vírgula 7 2 8 2 3" xfId="4294"/>
    <cellStyle name="Vírgula 7 2 8 2 3 2" xfId="6437"/>
    <cellStyle name="Vírgula 7 2 8 2 4" xfId="6845"/>
    <cellStyle name="Vírgula 7 2 8 2 5" xfId="5163"/>
    <cellStyle name="Vírgula 7 2 8 3" xfId="3119"/>
    <cellStyle name="Vírgula 7 2 8 3 2" xfId="4534"/>
    <cellStyle name="Vírgula 7 2 8 3 3" xfId="5288"/>
    <cellStyle name="Vírgula 7 2 8 3 3 2" xfId="11704"/>
    <cellStyle name="Vírgula 7 2 8 3 3 3" xfId="10993"/>
    <cellStyle name="Vírgula 7 2 8 3 4" xfId="13601"/>
    <cellStyle name="Vírgula 7 2 8 4" xfId="4218"/>
    <cellStyle name="Vírgula 7 2 8 4 2" xfId="6004"/>
    <cellStyle name="Vírgula 7 2 8 5" xfId="8630"/>
    <cellStyle name="Vírgula 7 2 8 6" xfId="9898"/>
    <cellStyle name="Vírgula 7 2 9" xfId="2410"/>
    <cellStyle name="Vírgula 7 2 9 2" xfId="3539"/>
    <cellStyle name="Vírgula 7 2 9 2 2" xfId="4043"/>
    <cellStyle name="Vírgula 7 2 9 2 2 2" xfId="6654"/>
    <cellStyle name="Vírgula 7 2 9 2 3" xfId="5708"/>
    <cellStyle name="Vírgula 7 2 9 3" xfId="4295"/>
    <cellStyle name="Vírgula 7 2 9 3 2" xfId="6438"/>
    <cellStyle name="Vírgula 7 2 9 4" xfId="6846"/>
    <cellStyle name="Vírgula 7 2 9 5" xfId="5164"/>
    <cellStyle name="Vírgula 7 2 9 6" xfId="9058"/>
    <cellStyle name="Vírgula 7 20" xfId="2411"/>
    <cellStyle name="Vírgula 7 20 2" xfId="3540"/>
    <cellStyle name="Vírgula 7 20 2 2" xfId="4101"/>
    <cellStyle name="Vírgula 7 20 2 2 2" xfId="6655"/>
    <cellStyle name="Vírgula 7 20 2 3" xfId="5709"/>
    <cellStyle name="Vírgula 7 20 3" xfId="4296"/>
    <cellStyle name="Vírgula 7 20 3 2" xfId="6439"/>
    <cellStyle name="Vírgula 7 20 4" xfId="6847"/>
    <cellStyle name="Vírgula 7 20 5" xfId="5165"/>
    <cellStyle name="Vírgula 7 21" xfId="2358"/>
    <cellStyle name="Vírgula 7 21 2" xfId="2885"/>
    <cellStyle name="Vírgula 7 21 2 2" xfId="3662"/>
    <cellStyle name="Vírgula 7 21 2 2 2" xfId="4940"/>
    <cellStyle name="Vírgula 7 21 2 2 3" xfId="5831"/>
    <cellStyle name="Vírgula 7 21 3" xfId="2810"/>
    <cellStyle name="Vírgula 7 21 3 2" xfId="3638"/>
    <cellStyle name="Vírgula 7 21 3 2 2" xfId="4916"/>
    <cellStyle name="Vírgula 7 21 3 2 3" xfId="5807"/>
    <cellStyle name="Vírgula 7 21 4" xfId="2663"/>
    <cellStyle name="Vírgula 7 21 4 2" xfId="3618"/>
    <cellStyle name="Vírgula 7 21 4 2 2" xfId="4896"/>
    <cellStyle name="Vírgula 7 21 4 2 3" xfId="5787"/>
    <cellStyle name="Vírgula 7 21 5" xfId="2596"/>
    <cellStyle name="Vírgula 7 21 5 2" xfId="3602"/>
    <cellStyle name="Vírgula 7 21 5 2 2" xfId="4880"/>
    <cellStyle name="Vírgula 7 21 5 2 3" xfId="5771"/>
    <cellStyle name="Vírgula 7 21 6" xfId="3487"/>
    <cellStyle name="Vírgula 7 21 6 2" xfId="4817"/>
    <cellStyle name="Vírgula 7 21 6 3" xfId="5656"/>
    <cellStyle name="Vírgula 7 21 7" xfId="3695"/>
    <cellStyle name="Vírgula 7 21 7 2" xfId="6386"/>
    <cellStyle name="Vírgula 7 22" xfId="3035"/>
    <cellStyle name="Vírgula 7 22 2" xfId="4020"/>
    <cellStyle name="Vírgula 7 22 2 2" xfId="5887"/>
    <cellStyle name="Vírgula 7 22 3" xfId="5204"/>
    <cellStyle name="Vírgula 7 23" xfId="3705"/>
    <cellStyle name="Vírgula 7 23 2" xfId="6494"/>
    <cellStyle name="Vírgula 7 24" xfId="4067"/>
    <cellStyle name="Vírgula 7 24 2" xfId="6498"/>
    <cellStyle name="Vírgula 7 25" xfId="5864"/>
    <cellStyle name="Vírgula 7 26" xfId="6673"/>
    <cellStyle name="Vírgula 7 27" xfId="4990"/>
    <cellStyle name="Vírgula 7 3" xfId="123"/>
    <cellStyle name="Vírgula 7 3 10" xfId="899"/>
    <cellStyle name="Vírgula 7 3 10 2" xfId="3184"/>
    <cellStyle name="Vírgula 7 3 10 2 2" xfId="4255"/>
    <cellStyle name="Vírgula 7 3 10 2 2 2" xfId="6584"/>
    <cellStyle name="Vírgula 7 3 10 2 3" xfId="5353"/>
    <cellStyle name="Vírgula 7 3 10 3" xfId="3933"/>
    <cellStyle name="Vírgula 7 3 10 3 2" xfId="6074"/>
    <cellStyle name="Vírgula 7 3 10 4" xfId="6769"/>
    <cellStyle name="Vírgula 7 3 10 5" xfId="5087"/>
    <cellStyle name="Vírgula 7 3 10 6" xfId="10686"/>
    <cellStyle name="Vírgula 7 3 11" xfId="5904"/>
    <cellStyle name="Vírgula 7 3 11 2" xfId="10817"/>
    <cellStyle name="Vírgula 7 3 12" xfId="8967"/>
    <cellStyle name="Vírgula 7 3 2" xfId="457"/>
    <cellStyle name="Vírgula 7 3 2 10" xfId="8631"/>
    <cellStyle name="Vírgula 7 3 2 10 2" xfId="11062"/>
    <cellStyle name="Vírgula 7 3 2 10 3" xfId="11479"/>
    <cellStyle name="Vírgula 7 3 2 11" xfId="8632"/>
    <cellStyle name="Vírgula 7 3 2 12" xfId="8633"/>
    <cellStyle name="Vírgula 7 3 2 13" xfId="8634"/>
    <cellStyle name="Vírgula 7 3 2 14" xfId="9261"/>
    <cellStyle name="Vírgula 7 3 2 2" xfId="612"/>
    <cellStyle name="Vírgula 7 3 2 2 10" xfId="8635"/>
    <cellStyle name="Vírgula 7 3 2 2 11" xfId="9379"/>
    <cellStyle name="Vírgula 7 3 2 2 2" xfId="834"/>
    <cellStyle name="Vírgula 7 3 2 2 2 2" xfId="3130"/>
    <cellStyle name="Vírgula 7 3 2 2 2 2 2" xfId="4545"/>
    <cellStyle name="Vírgula 7 3 2 2 2 2 3" xfId="5299"/>
    <cellStyle name="Vírgula 7 3 2 2 2 2 4" xfId="10482"/>
    <cellStyle name="Vírgula 7 3 2 2 2 3" xfId="4017"/>
    <cellStyle name="Vírgula 7 3 2 2 2 3 2" xfId="6016"/>
    <cellStyle name="Vírgula 7 3 2 2 2 4" xfId="9798"/>
    <cellStyle name="Vírgula 7 3 2 2 3" xfId="3078"/>
    <cellStyle name="Vírgula 7 3 2 2 3 2" xfId="4505"/>
    <cellStyle name="Vírgula 7 3 2 2 3 3" xfId="5247"/>
    <cellStyle name="Vírgula 7 3 2 2 3 3 2" xfId="11285"/>
    <cellStyle name="Vírgula 7 3 2 2 3 3 3" xfId="12420"/>
    <cellStyle name="Vírgula 7 3 2 2 3 4" xfId="10481"/>
    <cellStyle name="Vírgula 7 3 2 2 3 4 2" xfId="14902"/>
    <cellStyle name="Vírgula 7 3 2 2 3 4 3" xfId="13589"/>
    <cellStyle name="Vírgula 7 3 2 2 4" xfId="4438"/>
    <cellStyle name="Vírgula 7 3 2 2 4 2" xfId="5958"/>
    <cellStyle name="Vírgula 7 3 2 2 4 2 2" xfId="11677"/>
    <cellStyle name="Vírgula 7 3 2 2 4 2 3" xfId="10994"/>
    <cellStyle name="Vírgula 7 3 2 2 4 3" xfId="13722"/>
    <cellStyle name="Vírgula 7 3 2 2 5" xfId="8636"/>
    <cellStyle name="Vírgula 7 3 2 2 5 2" xfId="13106"/>
    <cellStyle name="Vírgula 7 3 2 2 5 3" xfId="13110"/>
    <cellStyle name="Vírgula 7 3 2 2 6" xfId="8637"/>
    <cellStyle name="Vírgula 7 3 2 2 6 2" xfId="12032"/>
    <cellStyle name="Vírgula 7 3 2 2 6 3" xfId="11520"/>
    <cellStyle name="Vírgula 7 3 2 2 7" xfId="8638"/>
    <cellStyle name="Vírgula 7 3 2 2 7 2" xfId="11955"/>
    <cellStyle name="Vírgula 7 3 2 2 7 3" xfId="13005"/>
    <cellStyle name="Vírgula 7 3 2 2 8" xfId="8639"/>
    <cellStyle name="Vírgula 7 3 2 2 8 2" xfId="11057"/>
    <cellStyle name="Vírgula 7 3 2 2 8 3" xfId="13343"/>
    <cellStyle name="Vírgula 7 3 2 2 9" xfId="8640"/>
    <cellStyle name="Vírgula 7 3 2 3" xfId="900"/>
    <cellStyle name="Vírgula 7 3 2 3 2" xfId="3185"/>
    <cellStyle name="Vírgula 7 3 2 3 2 2" xfId="4404"/>
    <cellStyle name="Vírgula 7 3 2 3 2 2 2" xfId="6585"/>
    <cellStyle name="Vírgula 7 3 2 3 2 3" xfId="5354"/>
    <cellStyle name="Vírgula 7 3 2 3 2 3 2" xfId="11511"/>
    <cellStyle name="Vírgula 7 3 2 3 2 3 3" xfId="13280"/>
    <cellStyle name="Vírgula 7 3 2 3 2 4" xfId="10483"/>
    <cellStyle name="Vírgula 7 3 2 3 2 4 2" xfId="13352"/>
    <cellStyle name="Vírgula 7 3 2 3 2 4 3" xfId="11052"/>
    <cellStyle name="Vírgula 7 3 2 3 2 4 4" xfId="14903"/>
    <cellStyle name="Vírgula 7 3 2 3 2 4 5" xfId="13615"/>
    <cellStyle name="Vírgula 7 3 2 3 3" xfId="3934"/>
    <cellStyle name="Vírgula 7 3 2 3 3 2" xfId="6075"/>
    <cellStyle name="Vírgula 7 3 2 3 4" xfId="6770"/>
    <cellStyle name="Vírgula 7 3 2 3 5" xfId="5088"/>
    <cellStyle name="Vírgula 7 3 2 3 6" xfId="9517"/>
    <cellStyle name="Vírgula 7 3 2 4" xfId="3057"/>
    <cellStyle name="Vírgula 7 3 2 4 2" xfId="4024"/>
    <cellStyle name="Vírgula 7 3 2 4 2 2" xfId="6508"/>
    <cellStyle name="Vírgula 7 3 2 4 3" xfId="5226"/>
    <cellStyle name="Vírgula 7 3 2 4 4" xfId="10480"/>
    <cellStyle name="Vírgula 7 3 2 5" xfId="3774"/>
    <cellStyle name="Vírgula 7 3 2 5 2" xfId="5924"/>
    <cellStyle name="Vírgula 7 3 2 5 2 2" xfId="11408"/>
    <cellStyle name="Vírgula 7 3 2 5 2 3" xfId="11559"/>
    <cellStyle name="Vírgula 7 3 2 5 3" xfId="10730"/>
    <cellStyle name="Vírgula 7 3 2 5 3 2" xfId="13359"/>
    <cellStyle name="Vírgula 7 3 2 5 3 3" xfId="11696"/>
    <cellStyle name="Vírgula 7 3 2 5 3 4" xfId="14907"/>
    <cellStyle name="Vírgula 7 3 2 5 3 5" xfId="13650"/>
    <cellStyle name="Vírgula 7 3 2 6" xfId="6686"/>
    <cellStyle name="Vírgula 7 3 2 6 2" xfId="10860"/>
    <cellStyle name="Vírgula 7 3 2 6 2 2" xfId="13361"/>
    <cellStyle name="Vírgula 7 3 2 6 2 3" xfId="11842"/>
    <cellStyle name="Vírgula 7 3 2 6 2 4" xfId="14912"/>
    <cellStyle name="Vírgula 7 3 2 6 2 5" xfId="13758"/>
    <cellStyle name="Vírgula 7 3 2 6 3" xfId="13043"/>
    <cellStyle name="Vírgula 7 3 2 6 4" xfId="11558"/>
    <cellStyle name="Vírgula 7 3 2 7" xfId="5004"/>
    <cellStyle name="Vírgula 7 3 2 7 2" xfId="11277"/>
    <cellStyle name="Vírgula 7 3 2 7 2 2" xfId="14973"/>
    <cellStyle name="Vírgula 7 3 2 7 2 3" xfId="13747"/>
    <cellStyle name="Vírgula 7 3 2 7 3" xfId="11398"/>
    <cellStyle name="Vírgula 7 3 2 7 4" xfId="11502"/>
    <cellStyle name="Vírgula 7 3 2 8" xfId="8641"/>
    <cellStyle name="Vírgula 7 3 2 8 2" xfId="12023"/>
    <cellStyle name="Vírgula 7 3 2 8 3" xfId="10995"/>
    <cellStyle name="Vírgula 7 3 2 9" xfId="8642"/>
    <cellStyle name="Vírgula 7 3 2 9 2" xfId="12885"/>
    <cellStyle name="Vírgula 7 3 2 9 3" xfId="13111"/>
    <cellStyle name="Vírgula 7 3 3" xfId="458"/>
    <cellStyle name="Vírgula 7 3 3 10" xfId="8643"/>
    <cellStyle name="Vírgula 7 3 3 11" xfId="9296"/>
    <cellStyle name="Vírgula 7 3 3 2" xfId="800"/>
    <cellStyle name="Vírgula 7 3 3 2 2" xfId="3124"/>
    <cellStyle name="Vírgula 7 3 3 2 2 2" xfId="4539"/>
    <cellStyle name="Vírgula 7 3 3 2 2 2 2" xfId="10486"/>
    <cellStyle name="Vírgula 7 3 3 2 2 3" xfId="5293"/>
    <cellStyle name="Vírgula 7 3 3 2 2 4" xfId="9840"/>
    <cellStyle name="Vírgula 7 3 3 2 3" xfId="4354"/>
    <cellStyle name="Vírgula 7 3 3 2 3 2" xfId="6010"/>
    <cellStyle name="Vírgula 7 3 3 2 3 3" xfId="10485"/>
    <cellStyle name="Vírgula 7 3 3 2 4" xfId="9419"/>
    <cellStyle name="Vírgula 7 3 3 3" xfId="3058"/>
    <cellStyle name="Vírgula 7 3 3 3 2" xfId="4499"/>
    <cellStyle name="Vírgula 7 3 3 3 2 2" xfId="10487"/>
    <cellStyle name="Vírgula 7 3 3 3 3" xfId="5227"/>
    <cellStyle name="Vírgula 7 3 3 3 3 2" xfId="13028"/>
    <cellStyle name="Vírgula 7 3 3 3 3 3" xfId="12351"/>
    <cellStyle name="Vírgula 7 3 3 3 4" xfId="9559"/>
    <cellStyle name="Vírgula 7 3 3 3 4 2" xfId="14894"/>
    <cellStyle name="Vírgula 7 3 3 3 4 3" xfId="13583"/>
    <cellStyle name="Vírgula 7 3 3 4" xfId="3846"/>
    <cellStyle name="Vírgula 7 3 3 4 2" xfId="5925"/>
    <cellStyle name="Vírgula 7 3 3 4 2 2" xfId="11873"/>
    <cellStyle name="Vírgula 7 3 3 4 2 3" xfId="11546"/>
    <cellStyle name="Vírgula 7 3 3 4 3" xfId="10484"/>
    <cellStyle name="Vírgula 7 3 3 4 3 2" xfId="14904"/>
    <cellStyle name="Vírgula 7 3 3 4 3 3" xfId="13682"/>
    <cellStyle name="Vírgula 7 3 3 5" xfId="8644"/>
    <cellStyle name="Vírgula 7 3 3 5 2" xfId="10769"/>
    <cellStyle name="Vírgula 7 3 3 5 2 2" xfId="13360"/>
    <cellStyle name="Vírgula 7 3 3 5 2 3" xfId="12469"/>
    <cellStyle name="Vírgula 7 3 3 5 2 4" xfId="14908"/>
    <cellStyle name="Vírgula 7 3 3 5 3" xfId="13157"/>
    <cellStyle name="Vírgula 7 3 3 6" xfId="8645"/>
    <cellStyle name="Vírgula 7 3 3 6 2" xfId="10899"/>
    <cellStyle name="Vírgula 7 3 3 6 2 2" xfId="13362"/>
    <cellStyle name="Vírgula 7 3 3 6 2 3" xfId="12470"/>
    <cellStyle name="Vírgula 7 3 3 6 2 4" xfId="14913"/>
    <cellStyle name="Vírgula 7 3 3 6 3" xfId="13323"/>
    <cellStyle name="Vírgula 7 3 3 7" xfId="8646"/>
    <cellStyle name="Vírgula 7 3 3 7 2" xfId="13332"/>
    <cellStyle name="Vírgula 7 3 3 7 3" xfId="13261"/>
    <cellStyle name="Vírgula 7 3 3 8" xfId="8647"/>
    <cellStyle name="Vírgula 7 3 3 8 2" xfId="11131"/>
    <cellStyle name="Vírgula 7 3 3 8 3" xfId="10998"/>
    <cellStyle name="Vírgula 7 3 3 9" xfId="8648"/>
    <cellStyle name="Vírgula 7 3 4" xfId="613"/>
    <cellStyle name="Vírgula 7 3 4 2" xfId="614"/>
    <cellStyle name="Vírgula 7 3 4 2 10" xfId="8649"/>
    <cellStyle name="Vírgula 7 3 4 2 11" xfId="9654"/>
    <cellStyle name="Vírgula 7 3 4 2 2" xfId="835"/>
    <cellStyle name="Vírgula 7 3 4 2 2 2" xfId="3131"/>
    <cellStyle name="Vírgula 7 3 4 2 2 2 2" xfId="4546"/>
    <cellStyle name="Vírgula 7 3 4 2 2 2 3" xfId="5300"/>
    <cellStyle name="Vírgula 7 3 4 2 2 3" xfId="4126"/>
    <cellStyle name="Vírgula 7 3 4 2 2 3 2" xfId="6017"/>
    <cellStyle name="Vírgula 7 3 4 2 2 4" xfId="10489"/>
    <cellStyle name="Vírgula 7 3 4 2 3" xfId="3079"/>
    <cellStyle name="Vírgula 7 3 4 2 3 2" xfId="4506"/>
    <cellStyle name="Vírgula 7 3 4 2 3 3" xfId="5248"/>
    <cellStyle name="Vírgula 7 3 4 2 3 3 2" xfId="11203"/>
    <cellStyle name="Vírgula 7 3 4 2 3 3 3" xfId="13112"/>
    <cellStyle name="Vírgula 7 3 4 2 3 4" xfId="13590"/>
    <cellStyle name="Vírgula 7 3 4 2 4" xfId="3697"/>
    <cellStyle name="Vírgula 7 3 4 2 4 2" xfId="5960"/>
    <cellStyle name="Vírgula 7 3 4 2 4 2 2" xfId="11874"/>
    <cellStyle name="Vírgula 7 3 4 2 4 2 3" xfId="12393"/>
    <cellStyle name="Vírgula 7 3 4 2 4 3" xfId="13673"/>
    <cellStyle name="Vírgula 7 3 4 2 5" xfId="8650"/>
    <cellStyle name="Vírgula 7 3 4 2 5 2" xfId="13268"/>
    <cellStyle name="Vírgula 7 3 4 2 5 3" xfId="10997"/>
    <cellStyle name="Vírgula 7 3 4 2 6" xfId="8651"/>
    <cellStyle name="Vírgula 7 3 4 2 6 2" xfId="11385"/>
    <cellStyle name="Vírgula 7 3 4 2 6 3" xfId="10996"/>
    <cellStyle name="Vírgula 7 3 4 2 7" xfId="8652"/>
    <cellStyle name="Vírgula 7 3 4 2 7 2" xfId="11193"/>
    <cellStyle name="Vírgula 7 3 4 2 7 3" xfId="11264"/>
    <cellStyle name="Vírgula 7 3 4 2 8" xfId="8653"/>
    <cellStyle name="Vírgula 7 3 4 2 8 2" xfId="11386"/>
    <cellStyle name="Vírgula 7 3 4 2 8 3" xfId="11293"/>
    <cellStyle name="Vírgula 7 3 4 2 9" xfId="8654"/>
    <cellStyle name="Vírgula 7 3 4 3" xfId="901"/>
    <cellStyle name="Vírgula 7 3 4 3 2" xfId="2412"/>
    <cellStyle name="Vírgula 7 3 4 3 2 2" xfId="2886"/>
    <cellStyle name="Vírgula 7 3 4 3 2 2 2" xfId="3663"/>
    <cellStyle name="Vírgula 7 3 4 3 2 2 2 2" xfId="4941"/>
    <cellStyle name="Vírgula 7 3 4 3 2 2 2 3" xfId="5832"/>
    <cellStyle name="Vírgula 7 3 4 3 2 2 2 3 2" xfId="11993"/>
    <cellStyle name="Vírgula 7 3 4 3 2 2 2 3 3" xfId="11621"/>
    <cellStyle name="Vírgula 7 3 4 3 2 2 3" xfId="8655"/>
    <cellStyle name="Vírgula 7 3 4 3 2 3" xfId="2815"/>
    <cellStyle name="Vírgula 7 3 4 3 2 3 2" xfId="3643"/>
    <cellStyle name="Vírgula 7 3 4 3 2 3 2 2" xfId="4921"/>
    <cellStyle name="Vírgula 7 3 4 3 2 3 2 3" xfId="5812"/>
    <cellStyle name="Vírgula 7 3 4 3 2 4" xfId="2664"/>
    <cellStyle name="Vírgula 7 3 4 3 2 4 2" xfId="3619"/>
    <cellStyle name="Vírgula 7 3 4 3 2 4 2 2" xfId="4897"/>
    <cellStyle name="Vírgula 7 3 4 3 2 4 2 3" xfId="5788"/>
    <cellStyle name="Vírgula 7 3 4 3 2 5" xfId="2597"/>
    <cellStyle name="Vírgula 7 3 4 3 2 5 2" xfId="3603"/>
    <cellStyle name="Vírgula 7 3 4 3 2 5 2 2" xfId="4881"/>
    <cellStyle name="Vírgula 7 3 4 3 2 5 2 3" xfId="5772"/>
    <cellStyle name="Vírgula 7 3 4 3 2 6" xfId="3541"/>
    <cellStyle name="Vírgula 7 3 4 3 2 6 2" xfId="4836"/>
    <cellStyle name="Vírgula 7 3 4 3 2 6 3" xfId="5710"/>
    <cellStyle name="Vírgula 7 3 4 3 2 7" xfId="4018"/>
    <cellStyle name="Vírgula 7 3 4 3 2 7 2" xfId="6440"/>
    <cellStyle name="Vírgula 7 3 4 3 3" xfId="2524"/>
    <cellStyle name="Vírgula 7 3 4 3 3 2" xfId="3586"/>
    <cellStyle name="Vírgula 7 3 4 3 3 2 2" xfId="4864"/>
    <cellStyle name="Vírgula 7 3 4 3 3 2 3" xfId="5755"/>
    <cellStyle name="Vírgula 7 3 4 3 3 3" xfId="3765"/>
    <cellStyle name="Vírgula 7 3 4 3 3 3 2" xfId="6485"/>
    <cellStyle name="Vírgula 7 3 4 3 4" xfId="3186"/>
    <cellStyle name="Vírgula 7 3 4 3 4 2" xfId="4346"/>
    <cellStyle name="Vírgula 7 3 4 3 4 2 2" xfId="6586"/>
    <cellStyle name="Vírgula 7 3 4 3 4 3" xfId="5355"/>
    <cellStyle name="Vírgula 7 3 4 3 5" xfId="3935"/>
    <cellStyle name="Vírgula 7 3 4 3 5 2" xfId="6076"/>
    <cellStyle name="Vírgula 7 3 4 3 6" xfId="6771"/>
    <cellStyle name="Vírgula 7 3 4 3 7" xfId="5089"/>
    <cellStyle name="Vírgula 7 3 4 3 8" xfId="10488"/>
    <cellStyle name="Vírgula 7 3 4 4" xfId="5959"/>
    <cellStyle name="Vírgula 7 3 4 5" xfId="9201"/>
    <cellStyle name="Vírgula 7 3 5" xfId="615"/>
    <cellStyle name="Vírgula 7 3 5 2" xfId="616"/>
    <cellStyle name="Vírgula 7 3 5 2 10" xfId="8656"/>
    <cellStyle name="Vírgula 7 3 5 2 11" xfId="9754"/>
    <cellStyle name="Vírgula 7 3 5 2 2" xfId="836"/>
    <cellStyle name="Vírgula 7 3 5 2 2 2" xfId="3132"/>
    <cellStyle name="Vírgula 7 3 5 2 2 2 2" xfId="4547"/>
    <cellStyle name="Vírgula 7 3 5 2 2 2 3" xfId="5301"/>
    <cellStyle name="Vírgula 7 3 5 2 2 3" xfId="4150"/>
    <cellStyle name="Vírgula 7 3 5 2 2 3 2" xfId="6018"/>
    <cellStyle name="Vírgula 7 3 5 2 2 4" xfId="10491"/>
    <cellStyle name="Vírgula 7 3 5 2 3" xfId="3080"/>
    <cellStyle name="Vírgula 7 3 5 2 3 2" xfId="4507"/>
    <cellStyle name="Vírgula 7 3 5 2 3 3" xfId="5249"/>
    <cellStyle name="Vírgula 7 3 5 2 3 3 2" xfId="11202"/>
    <cellStyle name="Vírgula 7 3 5 2 3 3 3" xfId="11912"/>
    <cellStyle name="Vírgula 7 3 5 2 3 4" xfId="13591"/>
    <cellStyle name="Vírgula 7 3 5 2 4" xfId="4474"/>
    <cellStyle name="Vírgula 7 3 5 2 4 2" xfId="5962"/>
    <cellStyle name="Vírgula 7 3 5 2 4 2 2" xfId="11949"/>
    <cellStyle name="Vírgula 7 3 5 2 4 2 3" xfId="13300"/>
    <cellStyle name="Vírgula 7 3 5 2 4 3" xfId="13724"/>
    <cellStyle name="Vírgula 7 3 5 2 5" xfId="8657"/>
    <cellStyle name="Vírgula 7 3 5 2 5 2" xfId="11489"/>
    <cellStyle name="Vírgula 7 3 5 2 5 3" xfId="13237"/>
    <cellStyle name="Vírgula 7 3 5 2 6" xfId="8658"/>
    <cellStyle name="Vírgula 7 3 5 2 6 2" xfId="11943"/>
    <cellStyle name="Vírgula 7 3 5 2 6 3" xfId="11780"/>
    <cellStyle name="Vírgula 7 3 5 2 7" xfId="8659"/>
    <cellStyle name="Vírgula 7 3 5 2 7 2" xfId="11387"/>
    <cellStyle name="Vírgula 7 3 5 2 7 3" xfId="12429"/>
    <cellStyle name="Vírgula 7 3 5 2 8" xfId="8660"/>
    <cellStyle name="Vírgula 7 3 5 2 8 2" xfId="12412"/>
    <cellStyle name="Vírgula 7 3 5 2 8 3" xfId="12566"/>
    <cellStyle name="Vírgula 7 3 5 2 9" xfId="8661"/>
    <cellStyle name="Vírgula 7 3 5 3" xfId="902"/>
    <cellStyle name="Vírgula 7 3 5 3 2" xfId="2413"/>
    <cellStyle name="Vírgula 7 3 5 3 2 2" xfId="2887"/>
    <cellStyle name="Vírgula 7 3 5 3 2 2 2" xfId="3664"/>
    <cellStyle name="Vírgula 7 3 5 3 2 2 2 2" xfId="4942"/>
    <cellStyle name="Vírgula 7 3 5 3 2 2 2 3" xfId="5833"/>
    <cellStyle name="Vírgula 7 3 5 3 2 2 2 3 2" xfId="11642"/>
    <cellStyle name="Vírgula 7 3 5 3 2 2 2 3 3" xfId="11755"/>
    <cellStyle name="Vírgula 7 3 5 3 2 2 3" xfId="8662"/>
    <cellStyle name="Vírgula 7 3 5 3 2 3" xfId="2816"/>
    <cellStyle name="Vírgula 7 3 5 3 2 3 2" xfId="3644"/>
    <cellStyle name="Vírgula 7 3 5 3 2 3 2 2" xfId="4922"/>
    <cellStyle name="Vírgula 7 3 5 3 2 3 2 3" xfId="5813"/>
    <cellStyle name="Vírgula 7 3 5 3 2 4" xfId="2665"/>
    <cellStyle name="Vírgula 7 3 5 3 2 4 2" xfId="3620"/>
    <cellStyle name="Vírgula 7 3 5 3 2 4 2 2" xfId="4898"/>
    <cellStyle name="Vírgula 7 3 5 3 2 4 2 3" xfId="5789"/>
    <cellStyle name="Vírgula 7 3 5 3 2 5" xfId="2598"/>
    <cellStyle name="Vírgula 7 3 5 3 2 5 2" xfId="3604"/>
    <cellStyle name="Vírgula 7 3 5 3 2 5 2 2" xfId="4882"/>
    <cellStyle name="Vírgula 7 3 5 3 2 5 2 3" xfId="5773"/>
    <cellStyle name="Vírgula 7 3 5 3 2 6" xfId="3542"/>
    <cellStyle name="Vírgula 7 3 5 3 2 6 2" xfId="4837"/>
    <cellStyle name="Vírgula 7 3 5 3 2 6 3" xfId="5711"/>
    <cellStyle name="Vírgula 7 3 5 3 2 7" xfId="4064"/>
    <cellStyle name="Vírgula 7 3 5 3 2 7 2" xfId="6441"/>
    <cellStyle name="Vírgula 7 3 5 3 3" xfId="2525"/>
    <cellStyle name="Vírgula 7 3 5 3 3 2" xfId="3587"/>
    <cellStyle name="Vírgula 7 3 5 3 3 2 2" xfId="4865"/>
    <cellStyle name="Vírgula 7 3 5 3 3 2 3" xfId="5756"/>
    <cellStyle name="Vírgula 7 3 5 3 3 3" xfId="4066"/>
    <cellStyle name="Vírgula 7 3 5 3 3 3 2" xfId="6486"/>
    <cellStyle name="Vírgula 7 3 5 3 4" xfId="3187"/>
    <cellStyle name="Vírgula 7 3 5 3 4 2" xfId="4182"/>
    <cellStyle name="Vírgula 7 3 5 3 4 2 2" xfId="6587"/>
    <cellStyle name="Vírgula 7 3 5 3 4 3" xfId="5356"/>
    <cellStyle name="Vírgula 7 3 5 3 5" xfId="3936"/>
    <cellStyle name="Vírgula 7 3 5 3 5 2" xfId="6077"/>
    <cellStyle name="Vírgula 7 3 5 3 6" xfId="6772"/>
    <cellStyle name="Vírgula 7 3 5 3 7" xfId="5090"/>
    <cellStyle name="Vírgula 7 3 5 3 8" xfId="10490"/>
    <cellStyle name="Vírgula 7 3 5 4" xfId="5961"/>
    <cellStyle name="Vírgula 7 3 5 5" xfId="9340"/>
    <cellStyle name="Vírgula 7 3 6" xfId="617"/>
    <cellStyle name="Vírgula 7 3 6 10" xfId="8663"/>
    <cellStyle name="Vírgula 7 3 6 11" xfId="8664"/>
    <cellStyle name="Vírgula 7 3 6 12" xfId="9125"/>
    <cellStyle name="Vírgula 7 3 6 2" xfId="618"/>
    <cellStyle name="Vírgula 7 3 6 2 10" xfId="8665"/>
    <cellStyle name="Vírgula 7 3 6 2 11" xfId="9606"/>
    <cellStyle name="Vírgula 7 3 6 2 2" xfId="838"/>
    <cellStyle name="Vírgula 7 3 6 2 2 2" xfId="3134"/>
    <cellStyle name="Vírgula 7 3 6 2 2 2 2" xfId="4549"/>
    <cellStyle name="Vírgula 7 3 6 2 2 2 3" xfId="5303"/>
    <cellStyle name="Vírgula 7 3 6 2 2 3" xfId="4212"/>
    <cellStyle name="Vírgula 7 3 6 2 2 3 2" xfId="6020"/>
    <cellStyle name="Vírgula 7 3 6 2 2 4" xfId="10493"/>
    <cellStyle name="Vírgula 7 3 6 2 3" xfId="3082"/>
    <cellStyle name="Vírgula 7 3 6 2 3 2" xfId="4509"/>
    <cellStyle name="Vírgula 7 3 6 2 3 3" xfId="5251"/>
    <cellStyle name="Vírgula 7 3 6 2 3 3 2" xfId="10968"/>
    <cellStyle name="Vírgula 7 3 6 2 3 3 3" xfId="11093"/>
    <cellStyle name="Vírgula 7 3 6 2 3 4" xfId="13593"/>
    <cellStyle name="Vírgula 7 3 6 2 4" xfId="4039"/>
    <cellStyle name="Vírgula 7 3 6 2 4 2" xfId="5964"/>
    <cellStyle name="Vírgula 7 3 6 2 4 2 2" xfId="11888"/>
    <cellStyle name="Vírgula 7 3 6 2 4 2 3" xfId="12567"/>
    <cellStyle name="Vírgula 7 3 6 2 4 3" xfId="13706"/>
    <cellStyle name="Vírgula 7 3 6 2 5" xfId="8666"/>
    <cellStyle name="Vírgula 7 3 6 2 5 2" xfId="11830"/>
    <cellStyle name="Vírgula 7 3 6 2 5 3" xfId="11067"/>
    <cellStyle name="Vírgula 7 3 6 2 6" xfId="8667"/>
    <cellStyle name="Vírgula 7 3 6 2 6 2" xfId="12021"/>
    <cellStyle name="Vírgula 7 3 6 2 6 3" xfId="10999"/>
    <cellStyle name="Vírgula 7 3 6 2 7" xfId="8668"/>
    <cellStyle name="Vírgula 7 3 6 2 7 2" xfId="11094"/>
    <cellStyle name="Vírgula 7 3 6 2 7 3" xfId="11456"/>
    <cellStyle name="Vírgula 7 3 6 2 8" xfId="8669"/>
    <cellStyle name="Vírgula 7 3 6 2 8 2" xfId="13144"/>
    <cellStyle name="Vírgula 7 3 6 2 8 3" xfId="11161"/>
    <cellStyle name="Vírgula 7 3 6 2 9" xfId="8670"/>
    <cellStyle name="Vírgula 7 3 6 3" xfId="837"/>
    <cellStyle name="Vírgula 7 3 6 3 2" xfId="3133"/>
    <cellStyle name="Vírgula 7 3 6 3 2 2" xfId="4548"/>
    <cellStyle name="Vírgula 7 3 6 3 2 3" xfId="5302"/>
    <cellStyle name="Vírgula 7 3 6 3 3" xfId="3732"/>
    <cellStyle name="Vírgula 7 3 6 3 3 2" xfId="6019"/>
    <cellStyle name="Vírgula 7 3 6 3 4" xfId="10492"/>
    <cellStyle name="Vírgula 7 3 6 4" xfId="3081"/>
    <cellStyle name="Vírgula 7 3 6 4 2" xfId="4508"/>
    <cellStyle name="Vírgula 7 3 6 4 3" xfId="5250"/>
    <cellStyle name="Vírgula 7 3 6 4 3 2" xfId="11258"/>
    <cellStyle name="Vírgula 7 3 6 4 3 3" xfId="11001"/>
    <cellStyle name="Vírgula 7 3 6 4 4" xfId="13592"/>
    <cellStyle name="Vírgula 7 3 6 5" xfId="4193"/>
    <cellStyle name="Vírgula 7 3 6 5 2" xfId="5963"/>
    <cellStyle name="Vírgula 7 3 6 5 2 2" xfId="11411"/>
    <cellStyle name="Vírgula 7 3 6 5 2 3" xfId="11000"/>
    <cellStyle name="Vírgula 7 3 6 5 3" xfId="13713"/>
    <cellStyle name="Vírgula 7 3 6 6" xfId="8671"/>
    <cellStyle name="Vírgula 7 3 6 6 2" xfId="11748"/>
    <cellStyle name="Vírgula 7 3 6 6 3" xfId="12374"/>
    <cellStyle name="Vírgula 7 3 6 7" xfId="8672"/>
    <cellStyle name="Vírgula 7 3 6 7 2" xfId="11388"/>
    <cellStyle name="Vírgula 7 3 6 7 3" xfId="11637"/>
    <cellStyle name="Vírgula 7 3 6 8" xfId="8673"/>
    <cellStyle name="Vírgula 7 3 6 8 2" xfId="11389"/>
    <cellStyle name="Vírgula 7 3 6 8 3" xfId="12955"/>
    <cellStyle name="Vírgula 7 3 6 9" xfId="8674"/>
    <cellStyle name="Vírgula 7 3 6 9 2" xfId="11390"/>
    <cellStyle name="Vírgula 7 3 6 9 3" xfId="11560"/>
    <cellStyle name="Vírgula 7 3 7" xfId="619"/>
    <cellStyle name="Vírgula 7 3 7 2" xfId="903"/>
    <cellStyle name="Vírgula 7 3 7 2 2" xfId="2414"/>
    <cellStyle name="Vírgula 7 3 7 2 2 2" xfId="3543"/>
    <cellStyle name="Vírgula 7 3 7 2 2 2 2" xfId="4838"/>
    <cellStyle name="Vírgula 7 3 7 2 2 2 3" xfId="5712"/>
    <cellStyle name="Vírgula 7 3 7 2 2 3" xfId="4262"/>
    <cellStyle name="Vírgula 7 3 7 2 2 3 2" xfId="6442"/>
    <cellStyle name="Vírgula 7 3 7 2 3" xfId="3188"/>
    <cellStyle name="Vírgula 7 3 7 2 3 2" xfId="4349"/>
    <cellStyle name="Vírgula 7 3 7 2 3 2 2" xfId="6588"/>
    <cellStyle name="Vírgula 7 3 7 2 3 3" xfId="5357"/>
    <cellStyle name="Vírgula 7 3 7 2 3 4" xfId="13616"/>
    <cellStyle name="Vírgula 7 3 7 2 3 5" xfId="13414"/>
    <cellStyle name="Vírgula 7 3 7 2 4" xfId="3937"/>
    <cellStyle name="Vírgula 7 3 7 2 4 2" xfId="6078"/>
    <cellStyle name="Vírgula 7 3 7 2 5" xfId="6773"/>
    <cellStyle name="Vírgula 7 3 7 2 6" xfId="5091"/>
    <cellStyle name="Vírgula 7 3 7 2 7" xfId="10494"/>
    <cellStyle name="Vírgula 7 3 7 3" xfId="2415"/>
    <cellStyle name="Vírgula 7 3 7 3 2" xfId="2526"/>
    <cellStyle name="Vírgula 7 3 7 3 2 2" xfId="3588"/>
    <cellStyle name="Vírgula 7 3 7 3 2 2 2" xfId="4866"/>
    <cellStyle name="Vírgula 7 3 7 3 2 2 3" xfId="5757"/>
    <cellStyle name="Vírgula 7 3 7 3 2 3" xfId="3709"/>
    <cellStyle name="Vírgula 7 3 7 3 2 3 2" xfId="6487"/>
    <cellStyle name="Vírgula 7 3 7 3 3" xfId="2817"/>
    <cellStyle name="Vírgula 7 3 7 3 3 2" xfId="3645"/>
    <cellStyle name="Vírgula 7 3 7 3 3 2 2" xfId="4923"/>
    <cellStyle name="Vírgula 7 3 7 3 3 2 3" xfId="5814"/>
    <cellStyle name="Vírgula 7 3 7 3 4" xfId="3544"/>
    <cellStyle name="Vírgula 7 3 7 3 4 2" xfId="4839"/>
    <cellStyle name="Vírgula 7 3 7 3 4 3" xfId="5713"/>
    <cellStyle name="Vírgula 7 3 7 3 5" xfId="3984"/>
    <cellStyle name="Vírgula 7 3 7 3 5 2" xfId="6443"/>
    <cellStyle name="Vírgula 7 3 7 4" xfId="2416"/>
    <cellStyle name="Vírgula 7 3 7 4 2" xfId="3545"/>
    <cellStyle name="Vírgula 7 3 7 4 2 2" xfId="4840"/>
    <cellStyle name="Vírgula 7 3 7 4 2 3" xfId="5714"/>
    <cellStyle name="Vírgula 7 3 7 4 3" xfId="3998"/>
    <cellStyle name="Vírgula 7 3 7 4 3 2" xfId="6444"/>
    <cellStyle name="Vírgula 7 3 7 5" xfId="5965"/>
    <cellStyle name="Vírgula 7 3 7 6" xfId="9475"/>
    <cellStyle name="Vírgula 7 3 8" xfId="620"/>
    <cellStyle name="Vírgula 7 3 8 2" xfId="904"/>
    <cellStyle name="Vírgula 7 3 8 2 2" xfId="2417"/>
    <cellStyle name="Vírgula 7 3 8 2 2 2" xfId="3546"/>
    <cellStyle name="Vírgula 7 3 8 2 2 2 2" xfId="4841"/>
    <cellStyle name="Vírgula 7 3 8 2 2 2 3" xfId="5715"/>
    <cellStyle name="Vírgula 7 3 8 2 2 3" xfId="4229"/>
    <cellStyle name="Vírgula 7 3 8 2 2 3 2" xfId="6445"/>
    <cellStyle name="Vírgula 7 3 8 2 3" xfId="3189"/>
    <cellStyle name="Vírgula 7 3 8 2 3 2" xfId="3807"/>
    <cellStyle name="Vírgula 7 3 8 2 3 2 2" xfId="6589"/>
    <cellStyle name="Vírgula 7 3 8 2 3 3" xfId="5358"/>
    <cellStyle name="Vírgula 7 3 8 2 3 4" xfId="13617"/>
    <cellStyle name="Vírgula 7 3 8 2 3 5" xfId="13415"/>
    <cellStyle name="Vírgula 7 3 8 2 4" xfId="3938"/>
    <cellStyle name="Vírgula 7 3 8 2 4 2" xfId="6079"/>
    <cellStyle name="Vírgula 7 3 8 2 5" xfId="6774"/>
    <cellStyle name="Vírgula 7 3 8 2 6" xfId="5092"/>
    <cellStyle name="Vírgula 7 3 8 3" xfId="2418"/>
    <cellStyle name="Vírgula 7 3 8 3 2" xfId="2527"/>
    <cellStyle name="Vírgula 7 3 8 3 2 2" xfId="3589"/>
    <cellStyle name="Vírgula 7 3 8 3 2 2 2" xfId="4867"/>
    <cellStyle name="Vírgula 7 3 8 3 2 2 3" xfId="5758"/>
    <cellStyle name="Vírgula 7 3 8 3 2 3" xfId="4007"/>
    <cellStyle name="Vírgula 7 3 8 3 2 3 2" xfId="6488"/>
    <cellStyle name="Vírgula 7 3 8 3 3" xfId="2818"/>
    <cellStyle name="Vírgula 7 3 8 3 3 2" xfId="3646"/>
    <cellStyle name="Vírgula 7 3 8 3 3 2 2" xfId="4924"/>
    <cellStyle name="Vírgula 7 3 8 3 3 2 3" xfId="5815"/>
    <cellStyle name="Vírgula 7 3 8 3 4" xfId="3547"/>
    <cellStyle name="Vírgula 7 3 8 3 4 2" xfId="4842"/>
    <cellStyle name="Vírgula 7 3 8 3 4 3" xfId="5716"/>
    <cellStyle name="Vírgula 7 3 8 3 5" xfId="4195"/>
    <cellStyle name="Vírgula 7 3 8 3 5 2" xfId="6446"/>
    <cellStyle name="Vírgula 7 3 8 4" xfId="2419"/>
    <cellStyle name="Vírgula 7 3 8 4 2" xfId="3548"/>
    <cellStyle name="Vírgula 7 3 8 4 2 2" xfId="4843"/>
    <cellStyle name="Vírgula 7 3 8 4 2 3" xfId="5717"/>
    <cellStyle name="Vírgula 7 3 8 4 3" xfId="4444"/>
    <cellStyle name="Vírgula 7 3 8 4 3 2" xfId="6447"/>
    <cellStyle name="Vírgula 7 3 8 5" xfId="5966"/>
    <cellStyle name="Vírgula 7 3 8 6" xfId="9899"/>
    <cellStyle name="Vírgula 7 3 9" xfId="621"/>
    <cellStyle name="Vírgula 7 3 9 2" xfId="905"/>
    <cellStyle name="Vírgula 7 3 9 2 2" xfId="2420"/>
    <cellStyle name="Vírgula 7 3 9 2 2 2" xfId="3549"/>
    <cellStyle name="Vírgula 7 3 9 2 2 2 2" xfId="4844"/>
    <cellStyle name="Vírgula 7 3 9 2 2 2 3" xfId="5718"/>
    <cellStyle name="Vírgula 7 3 9 2 2 3" xfId="3726"/>
    <cellStyle name="Vírgula 7 3 9 2 2 3 2" xfId="6448"/>
    <cellStyle name="Vírgula 7 3 9 2 3" xfId="3190"/>
    <cellStyle name="Vírgula 7 3 9 2 3 2" xfId="4186"/>
    <cellStyle name="Vírgula 7 3 9 2 3 2 2" xfId="6590"/>
    <cellStyle name="Vírgula 7 3 9 2 3 3" xfId="5359"/>
    <cellStyle name="Vírgula 7 3 9 2 3 4" xfId="13618"/>
    <cellStyle name="Vírgula 7 3 9 2 3 5" xfId="13416"/>
    <cellStyle name="Vírgula 7 3 9 2 4" xfId="3939"/>
    <cellStyle name="Vírgula 7 3 9 2 4 2" xfId="6080"/>
    <cellStyle name="Vírgula 7 3 9 2 5" xfId="6775"/>
    <cellStyle name="Vírgula 7 3 9 2 6" xfId="5093"/>
    <cellStyle name="Vírgula 7 3 9 3" xfId="2421"/>
    <cellStyle name="Vírgula 7 3 9 3 2" xfId="2528"/>
    <cellStyle name="Vírgula 7 3 9 3 2 2" xfId="3590"/>
    <cellStyle name="Vírgula 7 3 9 3 2 2 2" xfId="4868"/>
    <cellStyle name="Vírgula 7 3 9 3 2 2 3" xfId="5759"/>
    <cellStyle name="Vírgula 7 3 9 3 2 3" xfId="4040"/>
    <cellStyle name="Vírgula 7 3 9 3 2 3 2" xfId="6489"/>
    <cellStyle name="Vírgula 7 3 9 3 3" xfId="2819"/>
    <cellStyle name="Vírgula 7 3 9 3 3 2" xfId="3647"/>
    <cellStyle name="Vírgula 7 3 9 3 3 2 2" xfId="4925"/>
    <cellStyle name="Vírgula 7 3 9 3 3 2 3" xfId="5816"/>
    <cellStyle name="Vírgula 7 3 9 3 4" xfId="3550"/>
    <cellStyle name="Vírgula 7 3 9 3 4 2" xfId="4845"/>
    <cellStyle name="Vírgula 7 3 9 3 4 3" xfId="5719"/>
    <cellStyle name="Vírgula 7 3 9 3 5" xfId="3762"/>
    <cellStyle name="Vírgula 7 3 9 3 5 2" xfId="6449"/>
    <cellStyle name="Vírgula 7 3 9 4" xfId="2422"/>
    <cellStyle name="Vírgula 7 3 9 4 2" xfId="3551"/>
    <cellStyle name="Vírgula 7 3 9 4 2 2" xfId="4846"/>
    <cellStyle name="Vírgula 7 3 9 4 2 3" xfId="5720"/>
    <cellStyle name="Vírgula 7 3 9 4 3" xfId="4437"/>
    <cellStyle name="Vírgula 7 3 9 4 3 2" xfId="6450"/>
    <cellStyle name="Vírgula 7 3 9 5" xfId="5967"/>
    <cellStyle name="Vírgula 7 3 9 6" xfId="9059"/>
    <cellStyle name="Vírgula 7 4" xfId="121"/>
    <cellStyle name="Vírgula 7 4 10" xfId="10821"/>
    <cellStyle name="Vírgula 7 4 11" xfId="9061"/>
    <cellStyle name="Vírgula 7 4 2" xfId="906"/>
    <cellStyle name="Vírgula 7 4 2 2" xfId="3191"/>
    <cellStyle name="Vírgula 7 4 2 2 2" xfId="3798"/>
    <cellStyle name="Vírgula 7 4 2 2 2 2" xfId="6591"/>
    <cellStyle name="Vírgula 7 4 2 2 2 2 2" xfId="10498"/>
    <cellStyle name="Vírgula 7 4 2 2 2 2 3" xfId="9847"/>
    <cellStyle name="Vírgula 7 4 2 2 2 3" xfId="10497"/>
    <cellStyle name="Vírgula 7 4 2 2 2 4" xfId="9426"/>
    <cellStyle name="Vírgula 7 4 2 2 3" xfId="5360"/>
    <cellStyle name="Vírgula 7 4 2 2 3 2" xfId="9851"/>
    <cellStyle name="Vírgula 7 4 2 2 3 2 2" xfId="10500"/>
    <cellStyle name="Vírgula 7 4 2 2 3 3" xfId="10499"/>
    <cellStyle name="Vírgula 7 4 2 2 3 4" xfId="9432"/>
    <cellStyle name="Vírgula 7 4 2 2 4" xfId="9566"/>
    <cellStyle name="Vírgula 7 4 2 2 4 2" xfId="10501"/>
    <cellStyle name="Vírgula 7 4 2 2 5" xfId="10496"/>
    <cellStyle name="Vírgula 7 4 2 2 6" xfId="10775"/>
    <cellStyle name="Vírgula 7 4 2 2 7" xfId="10905"/>
    <cellStyle name="Vírgula 7 4 2 2 8" xfId="9302"/>
    <cellStyle name="Vírgula 7 4 2 3" xfId="3940"/>
    <cellStyle name="Vírgula 7 4 2 3 2" xfId="6081"/>
    <cellStyle name="Vírgula 7 4 2 3 2 2" xfId="10503"/>
    <cellStyle name="Vírgula 7 4 2 3 2 3" xfId="9661"/>
    <cellStyle name="Vírgula 7 4 2 3 3" xfId="10502"/>
    <cellStyle name="Vírgula 7 4 2 3 4" xfId="9209"/>
    <cellStyle name="Vírgula 7 4 2 4" xfId="6776"/>
    <cellStyle name="Vírgula 7 4 2 4 2" xfId="9760"/>
    <cellStyle name="Vírgula 7 4 2 4 2 2" xfId="10505"/>
    <cellStyle name="Vírgula 7 4 2 4 3" xfId="10504"/>
    <cellStyle name="Vírgula 7 4 2 4 4" xfId="9346"/>
    <cellStyle name="Vírgula 7 4 2 5" xfId="5094"/>
    <cellStyle name="Vírgula 7 4 2 5 2" xfId="10506"/>
    <cellStyle name="Vírgula 7 4 2 5 3" xfId="9480"/>
    <cellStyle name="Vírgula 7 4 2 6" xfId="10495"/>
    <cellStyle name="Vírgula 7 4 2 7" xfId="10691"/>
    <cellStyle name="Vírgula 7 4 2 8" xfId="10823"/>
    <cellStyle name="Vírgula 7 4 2 9" xfId="9136"/>
    <cellStyle name="Vírgula 7 4 3" xfId="3043"/>
    <cellStyle name="Vírgula 7 4 3 2" xfId="4364"/>
    <cellStyle name="Vírgula 7 4 3 2 2" xfId="6499"/>
    <cellStyle name="Vírgula 7 4 3 2 2 2" xfId="10509"/>
    <cellStyle name="Vírgula 7 4 3 2 2 3" xfId="9841"/>
    <cellStyle name="Vírgula 7 4 3 2 3" xfId="10508"/>
    <cellStyle name="Vírgula 7 4 3 2 4" xfId="9420"/>
    <cellStyle name="Vírgula 7 4 3 3" xfId="5212"/>
    <cellStyle name="Vírgula 7 4 3 3 2" xfId="10510"/>
    <cellStyle name="Vírgula 7 4 3 3 3" xfId="9560"/>
    <cellStyle name="Vírgula 7 4 3 4" xfId="10507"/>
    <cellStyle name="Vírgula 7 4 3 5" xfId="10770"/>
    <cellStyle name="Vírgula 7 4 3 6" xfId="10900"/>
    <cellStyle name="Vírgula 7 4 3 7" xfId="9297"/>
    <cellStyle name="Vírgula 7 4 4" xfId="3710"/>
    <cellStyle name="Vírgula 7 4 4 2" xfId="5902"/>
    <cellStyle name="Vírgula 7 4 4 2 2" xfId="10512"/>
    <cellStyle name="Vírgula 7 4 4 2 3" xfId="9659"/>
    <cellStyle name="Vírgula 7 4 4 3" xfId="10511"/>
    <cellStyle name="Vírgula 7 4 4 4" xfId="9207"/>
    <cellStyle name="Vírgula 7 4 5" xfId="6674"/>
    <cellStyle name="Vírgula 7 4 5 2" xfId="9758"/>
    <cellStyle name="Vírgula 7 4 5 2 2" xfId="10514"/>
    <cellStyle name="Vírgula 7 4 5 3" xfId="10513"/>
    <cellStyle name="Vírgula 7 4 5 4" xfId="9344"/>
    <cellStyle name="Vírgula 7 4 6" xfId="4991"/>
    <cellStyle name="Vírgula 7 4 6 2" xfId="9612"/>
    <cellStyle name="Vírgula 7 4 6 2 2" xfId="10516"/>
    <cellStyle name="Vírgula 7 4 6 3" xfId="10515"/>
    <cellStyle name="Vírgula 7 4 6 4" xfId="9130"/>
    <cellStyle name="Vírgula 7 4 7" xfId="9478"/>
    <cellStyle name="Vírgula 7 4 7 2" xfId="10517"/>
    <cellStyle name="Vírgula 7 4 8" xfId="9902"/>
    <cellStyle name="Vírgula 7 4 9" xfId="10689"/>
    <cellStyle name="Vírgula 7 5" xfId="459"/>
    <cellStyle name="Vírgula 7 5 10" xfId="2423"/>
    <cellStyle name="Vírgula 7 5 10 2" xfId="3552"/>
    <cellStyle name="Vírgula 7 5 10 2 2" xfId="3967"/>
    <cellStyle name="Vírgula 7 5 10 2 2 2" xfId="6656"/>
    <cellStyle name="Vírgula 7 5 10 2 3" xfId="5721"/>
    <cellStyle name="Vírgula 7 5 10 3" xfId="4298"/>
    <cellStyle name="Vírgula 7 5 10 3 2" xfId="6451"/>
    <cellStyle name="Vírgula 7 5 10 4" xfId="6848"/>
    <cellStyle name="Vírgula 7 5 10 5" xfId="5166"/>
    <cellStyle name="Vírgula 7 5 11" xfId="2424"/>
    <cellStyle name="Vírgula 7 5 11 2" xfId="2425"/>
    <cellStyle name="Vírgula 7 5 11 2 2" xfId="3554"/>
    <cellStyle name="Vírgula 7 5 11 2 2 2" xfId="4382"/>
    <cellStyle name="Vírgula 7 5 11 2 2 2 2" xfId="6658"/>
    <cellStyle name="Vírgula 7 5 11 2 2 3" xfId="5723"/>
    <cellStyle name="Vírgula 7 5 11 2 3" xfId="4300"/>
    <cellStyle name="Vírgula 7 5 11 2 3 2" xfId="6453"/>
    <cellStyle name="Vírgula 7 5 11 2 4" xfId="6850"/>
    <cellStyle name="Vírgula 7 5 11 2 5" xfId="5168"/>
    <cellStyle name="Vírgula 7 5 11 3" xfId="3553"/>
    <cellStyle name="Vírgula 7 5 11 3 2" xfId="3696"/>
    <cellStyle name="Vírgula 7 5 11 3 2 2" xfId="6657"/>
    <cellStyle name="Vírgula 7 5 11 3 3" xfId="5722"/>
    <cellStyle name="Vírgula 7 5 11 4" xfId="4299"/>
    <cellStyle name="Vírgula 7 5 11 4 2" xfId="6452"/>
    <cellStyle name="Vírgula 7 5 11 5" xfId="6849"/>
    <cellStyle name="Vírgula 7 5 11 6" xfId="5167"/>
    <cellStyle name="Vírgula 7 5 12" xfId="2426"/>
    <cellStyle name="Vírgula 7 5 12 2" xfId="3555"/>
    <cellStyle name="Vírgula 7 5 12 2 2" xfId="4157"/>
    <cellStyle name="Vírgula 7 5 12 2 2 2" xfId="6659"/>
    <cellStyle name="Vírgula 7 5 12 2 3" xfId="5724"/>
    <cellStyle name="Vírgula 7 5 12 3" xfId="4301"/>
    <cellStyle name="Vírgula 7 5 12 3 2" xfId="6454"/>
    <cellStyle name="Vírgula 7 5 12 3 2 2" xfId="12372"/>
    <cellStyle name="Vírgula 7 5 12 3 2 3" xfId="11002"/>
    <cellStyle name="Vírgula 7 5 12 4" xfId="6851"/>
    <cellStyle name="Vírgula 7 5 12 4 2" xfId="12471"/>
    <cellStyle name="Vírgula 7 5 12 5" xfId="5169"/>
    <cellStyle name="Vírgula 7 5 13" xfId="2427"/>
    <cellStyle name="Vírgula 7 5 13 2" xfId="3556"/>
    <cellStyle name="Vírgula 7 5 13 2 2" xfId="4022"/>
    <cellStyle name="Vírgula 7 5 13 2 2 2" xfId="6660"/>
    <cellStyle name="Vírgula 7 5 13 2 3" xfId="5725"/>
    <cellStyle name="Vírgula 7 5 13 3" xfId="4302"/>
    <cellStyle name="Vírgula 7 5 13 3 2" xfId="6455"/>
    <cellStyle name="Vírgula 7 5 13 4" xfId="6852"/>
    <cellStyle name="Vírgula 7 5 13 5" xfId="5170"/>
    <cellStyle name="Vírgula 7 5 14" xfId="3059"/>
    <cellStyle name="Vírgula 7 5 14 2" xfId="3966"/>
    <cellStyle name="Vírgula 7 5 14 2 2" xfId="6509"/>
    <cellStyle name="Vírgula 7 5 14 3" xfId="5228"/>
    <cellStyle name="Vírgula 7 5 15" xfId="3775"/>
    <cellStyle name="Vírgula 7 5 15 2" xfId="5926"/>
    <cellStyle name="Vírgula 7 5 16" xfId="6687"/>
    <cellStyle name="Vírgula 7 5 17" xfId="5005"/>
    <cellStyle name="Vírgula 7 5 2" xfId="622"/>
    <cellStyle name="Vírgula 7 5 2 2" xfId="907"/>
    <cellStyle name="Vírgula 7 5 2 2 2" xfId="3192"/>
    <cellStyle name="Vírgula 7 5 2 2 2 2" xfId="4447"/>
    <cellStyle name="Vírgula 7 5 2 2 2 2 2" xfId="6592"/>
    <cellStyle name="Vírgula 7 5 2 2 2 2 3" xfId="10521"/>
    <cellStyle name="Vírgula 7 5 2 2 2 3" xfId="5361"/>
    <cellStyle name="Vírgula 7 5 2 2 2 4" xfId="9846"/>
    <cellStyle name="Vírgula 7 5 2 2 3" xfId="3941"/>
    <cellStyle name="Vírgula 7 5 2 2 3 2" xfId="6082"/>
    <cellStyle name="Vírgula 7 5 2 2 3 3" xfId="10520"/>
    <cellStyle name="Vírgula 7 5 2 2 4" xfId="6777"/>
    <cellStyle name="Vírgula 7 5 2 2 5" xfId="5095"/>
    <cellStyle name="Vírgula 7 5 2 2 6" xfId="9425"/>
    <cellStyle name="Vírgula 7 5 2 3" xfId="3083"/>
    <cellStyle name="Vírgula 7 5 2 3 2" xfId="4079"/>
    <cellStyle name="Vírgula 7 5 2 3 2 2" xfId="6523"/>
    <cellStyle name="Vírgula 7 5 2 3 2 3" xfId="10522"/>
    <cellStyle name="Vírgula 7 5 2 3 3" xfId="5252"/>
    <cellStyle name="Vírgula 7 5 2 3 4" xfId="9565"/>
    <cellStyle name="Vírgula 7 5 2 4" xfId="3826"/>
    <cellStyle name="Vírgula 7 5 2 4 2" xfId="5968"/>
    <cellStyle name="Vírgula 7 5 2 4 3" xfId="10519"/>
    <cellStyle name="Vírgula 7 5 2 5" xfId="6702"/>
    <cellStyle name="Vírgula 7 5 2 5 2" xfId="10774"/>
    <cellStyle name="Vírgula 7 5 2 6" xfId="5020"/>
    <cellStyle name="Vírgula 7 5 2 6 2" xfId="10904"/>
    <cellStyle name="Vírgula 7 5 2 7" xfId="9301"/>
    <cellStyle name="Vírgula 7 5 3" xfId="623"/>
    <cellStyle name="Vírgula 7 5 3 2" xfId="624"/>
    <cellStyle name="Vírgula 7 5 3 2 2" xfId="908"/>
    <cellStyle name="Vírgula 7 5 3 2 2 2" xfId="3193"/>
    <cellStyle name="Vírgula 7 5 3 2 2 2 2" xfId="4235"/>
    <cellStyle name="Vírgula 7 5 3 2 2 2 2 2" xfId="6593"/>
    <cellStyle name="Vírgula 7 5 3 2 2 2 3" xfId="5362"/>
    <cellStyle name="Vírgula 7 5 3 2 2 3" xfId="3942"/>
    <cellStyle name="Vírgula 7 5 3 2 2 3 2" xfId="6083"/>
    <cellStyle name="Vírgula 7 5 3 2 2 4" xfId="6778"/>
    <cellStyle name="Vírgula 7 5 3 2 2 5" xfId="5096"/>
    <cellStyle name="Vírgula 7 5 3 2 2 6" xfId="10524"/>
    <cellStyle name="Vírgula 7 5 3 2 3" xfId="3085"/>
    <cellStyle name="Vírgula 7 5 3 2 3 2" xfId="4042"/>
    <cellStyle name="Vírgula 7 5 3 2 3 2 2" xfId="6525"/>
    <cellStyle name="Vírgula 7 5 3 2 3 3" xfId="5254"/>
    <cellStyle name="Vírgula 7 5 3 2 4" xfId="3828"/>
    <cellStyle name="Vírgula 7 5 3 2 4 2" xfId="5970"/>
    <cellStyle name="Vírgula 7 5 3 2 5" xfId="6704"/>
    <cellStyle name="Vírgula 7 5 3 2 6" xfId="5022"/>
    <cellStyle name="Vírgula 7 5 3 2 7" xfId="9717"/>
    <cellStyle name="Vírgula 7 5 3 3" xfId="909"/>
    <cellStyle name="Vírgula 7 5 3 3 2" xfId="3194"/>
    <cellStyle name="Vírgula 7 5 3 3 2 2" xfId="4462"/>
    <cellStyle name="Vírgula 7 5 3 3 2 2 2" xfId="6594"/>
    <cellStyle name="Vírgula 7 5 3 3 2 3" xfId="5363"/>
    <cellStyle name="Vírgula 7 5 3 3 3" xfId="3943"/>
    <cellStyle name="Vírgula 7 5 3 3 3 2" xfId="6084"/>
    <cellStyle name="Vírgula 7 5 3 3 4" xfId="6779"/>
    <cellStyle name="Vírgula 7 5 3 3 5" xfId="5097"/>
    <cellStyle name="Vírgula 7 5 3 3 6" xfId="10523"/>
    <cellStyle name="Vírgula 7 5 3 4" xfId="3084"/>
    <cellStyle name="Vírgula 7 5 3 4 2" xfId="4342"/>
    <cellStyle name="Vírgula 7 5 3 4 2 2" xfId="6524"/>
    <cellStyle name="Vírgula 7 5 3 4 3" xfId="5253"/>
    <cellStyle name="Vírgula 7 5 3 5" xfId="3827"/>
    <cellStyle name="Vírgula 7 5 3 5 2" xfId="5969"/>
    <cellStyle name="Vírgula 7 5 3 6" xfId="6703"/>
    <cellStyle name="Vírgula 7 5 3 7" xfId="5021"/>
    <cellStyle name="Vírgula 7 5 3 8" xfId="9260"/>
    <cellStyle name="Vírgula 7 5 4" xfId="625"/>
    <cellStyle name="Vírgula 7 5 4 2" xfId="910"/>
    <cellStyle name="Vírgula 7 5 4 2 2" xfId="3195"/>
    <cellStyle name="Vírgula 7 5 4 2 2 2" xfId="3749"/>
    <cellStyle name="Vírgula 7 5 4 2 2 2 2" xfId="6595"/>
    <cellStyle name="Vírgula 7 5 4 2 2 3" xfId="5364"/>
    <cellStyle name="Vírgula 7 5 4 2 2 4" xfId="10526"/>
    <cellStyle name="Vírgula 7 5 4 2 3" xfId="3944"/>
    <cellStyle name="Vírgula 7 5 4 2 3 2" xfId="6085"/>
    <cellStyle name="Vírgula 7 5 4 2 4" xfId="6780"/>
    <cellStyle name="Vírgula 7 5 4 2 5" xfId="5098"/>
    <cellStyle name="Vírgula 7 5 4 2 6" xfId="9796"/>
    <cellStyle name="Vírgula 7 5 4 3" xfId="3086"/>
    <cellStyle name="Vírgula 7 5 4 3 2" xfId="4111"/>
    <cellStyle name="Vírgula 7 5 4 3 2 2" xfId="6526"/>
    <cellStyle name="Vírgula 7 5 4 3 3" xfId="5255"/>
    <cellStyle name="Vírgula 7 5 4 3 4" xfId="10525"/>
    <cellStyle name="Vírgula 7 5 4 4" xfId="3829"/>
    <cellStyle name="Vírgula 7 5 4 4 2" xfId="5971"/>
    <cellStyle name="Vírgula 7 5 4 5" xfId="6705"/>
    <cellStyle name="Vírgula 7 5 4 6" xfId="5023"/>
    <cellStyle name="Vírgula 7 5 4 7" xfId="9378"/>
    <cellStyle name="Vírgula 7 5 5" xfId="626"/>
    <cellStyle name="Vírgula 7 5 5 2" xfId="911"/>
    <cellStyle name="Vírgula 7 5 5 2 2" xfId="3196"/>
    <cellStyle name="Vírgula 7 5 5 2 2 2" xfId="4385"/>
    <cellStyle name="Vírgula 7 5 5 2 2 2 2" xfId="6596"/>
    <cellStyle name="Vírgula 7 5 5 2 2 3" xfId="5365"/>
    <cellStyle name="Vírgula 7 5 5 2 3" xfId="3945"/>
    <cellStyle name="Vírgula 7 5 5 2 3 2" xfId="6086"/>
    <cellStyle name="Vírgula 7 5 5 2 4" xfId="6781"/>
    <cellStyle name="Vírgula 7 5 5 2 5" xfId="5099"/>
    <cellStyle name="Vírgula 7 5 5 2 6" xfId="10527"/>
    <cellStyle name="Vírgula 7 5 5 3" xfId="3087"/>
    <cellStyle name="Vírgula 7 5 5 3 2" xfId="4362"/>
    <cellStyle name="Vírgula 7 5 5 3 2 2" xfId="6527"/>
    <cellStyle name="Vírgula 7 5 5 3 3" xfId="5256"/>
    <cellStyle name="Vírgula 7 5 5 4" xfId="3830"/>
    <cellStyle name="Vírgula 7 5 5 4 2" xfId="5972"/>
    <cellStyle name="Vírgula 7 5 5 5" xfId="6706"/>
    <cellStyle name="Vírgula 7 5 5 6" xfId="5024"/>
    <cellStyle name="Vírgula 7 5 5 7" xfId="9515"/>
    <cellStyle name="Vírgula 7 5 6" xfId="627"/>
    <cellStyle name="Vírgula 7 5 6 2" xfId="912"/>
    <cellStyle name="Vírgula 7 5 6 2 2" xfId="3197"/>
    <cellStyle name="Vírgula 7 5 6 2 2 2" xfId="3793"/>
    <cellStyle name="Vírgula 7 5 6 2 2 2 2" xfId="6597"/>
    <cellStyle name="Vírgula 7 5 6 2 2 3" xfId="5366"/>
    <cellStyle name="Vírgula 7 5 6 2 3" xfId="3946"/>
    <cellStyle name="Vírgula 7 5 6 2 3 2" xfId="6087"/>
    <cellStyle name="Vírgula 7 5 6 2 4" xfId="6782"/>
    <cellStyle name="Vírgula 7 5 6 2 5" xfId="5100"/>
    <cellStyle name="Vírgula 7 5 6 3" xfId="3088"/>
    <cellStyle name="Vírgula 7 5 6 3 2" xfId="4436"/>
    <cellStyle name="Vírgula 7 5 6 3 2 2" xfId="6528"/>
    <cellStyle name="Vírgula 7 5 6 3 3" xfId="5257"/>
    <cellStyle name="Vírgula 7 5 6 4" xfId="3831"/>
    <cellStyle name="Vírgula 7 5 6 4 2" xfId="5973"/>
    <cellStyle name="Vírgula 7 5 6 5" xfId="6707"/>
    <cellStyle name="Vírgula 7 5 6 6" xfId="5025"/>
    <cellStyle name="Vírgula 7 5 6 7" xfId="10518"/>
    <cellStyle name="Vírgula 7 5 7" xfId="628"/>
    <cellStyle name="Vírgula 7 5 7 2" xfId="913"/>
    <cellStyle name="Vírgula 7 5 7 2 2" xfId="3198"/>
    <cellStyle name="Vírgula 7 5 7 2 2 2" xfId="3965"/>
    <cellStyle name="Vírgula 7 5 7 2 2 2 2" xfId="6598"/>
    <cellStyle name="Vírgula 7 5 7 2 2 3" xfId="5367"/>
    <cellStyle name="Vírgula 7 5 7 2 3" xfId="3947"/>
    <cellStyle name="Vírgula 7 5 7 2 3 2" xfId="6088"/>
    <cellStyle name="Vírgula 7 5 7 2 4" xfId="6783"/>
    <cellStyle name="Vírgula 7 5 7 2 5" xfId="5101"/>
    <cellStyle name="Vírgula 7 5 7 3" xfId="3089"/>
    <cellStyle name="Vírgula 7 5 7 3 2" xfId="4244"/>
    <cellStyle name="Vírgula 7 5 7 3 2 2" xfId="6529"/>
    <cellStyle name="Vírgula 7 5 7 3 3" xfId="5258"/>
    <cellStyle name="Vírgula 7 5 7 4" xfId="3832"/>
    <cellStyle name="Vírgula 7 5 7 4 2" xfId="5974"/>
    <cellStyle name="Vírgula 7 5 7 5" xfId="6708"/>
    <cellStyle name="Vírgula 7 5 7 6" xfId="5026"/>
    <cellStyle name="Vírgula 7 5 7 7" xfId="10728"/>
    <cellStyle name="Vírgula 7 5 8" xfId="914"/>
    <cellStyle name="Vírgula 7 5 8 2" xfId="2429"/>
    <cellStyle name="Vírgula 7 5 8 2 2" xfId="3558"/>
    <cellStyle name="Vírgula 7 5 8 2 2 2" xfId="3766"/>
    <cellStyle name="Vírgula 7 5 8 2 2 2 2" xfId="6662"/>
    <cellStyle name="Vírgula 7 5 8 2 2 3" xfId="5727"/>
    <cellStyle name="Vírgula 7 5 8 2 3" xfId="4304"/>
    <cellStyle name="Vírgula 7 5 8 2 3 2" xfId="6457"/>
    <cellStyle name="Vírgula 7 5 8 2 4" xfId="6854"/>
    <cellStyle name="Vírgula 7 5 8 2 5" xfId="5172"/>
    <cellStyle name="Vírgula 7 5 8 3" xfId="2428"/>
    <cellStyle name="Vírgula 7 5 8 3 2" xfId="3557"/>
    <cellStyle name="Vírgula 7 5 8 3 2 2" xfId="4217"/>
    <cellStyle name="Vírgula 7 5 8 3 2 2 2" xfId="6661"/>
    <cellStyle name="Vírgula 7 5 8 3 2 3" xfId="5726"/>
    <cellStyle name="Vírgula 7 5 8 3 3" xfId="4303"/>
    <cellStyle name="Vírgula 7 5 8 3 3 2" xfId="6456"/>
    <cellStyle name="Vírgula 7 5 8 3 4" xfId="6853"/>
    <cellStyle name="Vírgula 7 5 8 3 5" xfId="5171"/>
    <cellStyle name="Vírgula 7 5 8 4" xfId="3199"/>
    <cellStyle name="Vírgula 7 5 8 4 2" xfId="3799"/>
    <cellStyle name="Vírgula 7 5 8 4 2 2" xfId="6599"/>
    <cellStyle name="Vírgula 7 5 8 4 3" xfId="5368"/>
    <cellStyle name="Vírgula 7 5 8 4 3 2" xfId="12476"/>
    <cellStyle name="Vírgula 7 5 8 4 3 3" xfId="11391"/>
    <cellStyle name="Vírgula 7 5 8 5" xfId="3948"/>
    <cellStyle name="Vírgula 7 5 8 5 2" xfId="6089"/>
    <cellStyle name="Vírgula 7 5 8 5 2 2" xfId="12494"/>
    <cellStyle name="Vírgula 7 5 8 5 2 3" xfId="13167"/>
    <cellStyle name="Vírgula 7 5 8 6" xfId="6784"/>
    <cellStyle name="Vírgula 7 5 8 7" xfId="5102"/>
    <cellStyle name="Vírgula 7 5 9" xfId="2430"/>
    <cellStyle name="Vírgula 7 5 9 2" xfId="2431"/>
    <cellStyle name="Vírgula 7 5 9 2 2" xfId="3560"/>
    <cellStyle name="Vírgula 7 5 9 2 2 2" xfId="4151"/>
    <cellStyle name="Vírgula 7 5 9 2 2 2 2" xfId="6664"/>
    <cellStyle name="Vírgula 7 5 9 2 2 3" xfId="5729"/>
    <cellStyle name="Vírgula 7 5 9 2 3" xfId="4306"/>
    <cellStyle name="Vírgula 7 5 9 2 3 2" xfId="6459"/>
    <cellStyle name="Vírgula 7 5 9 2 4" xfId="6856"/>
    <cellStyle name="Vírgula 7 5 9 2 5" xfId="5174"/>
    <cellStyle name="Vírgula 7 5 9 3" xfId="3559"/>
    <cellStyle name="Vírgula 7 5 9 3 2" xfId="4142"/>
    <cellStyle name="Vírgula 7 5 9 3 2 2" xfId="6663"/>
    <cellStyle name="Vírgula 7 5 9 3 3" xfId="5728"/>
    <cellStyle name="Vírgula 7 5 9 4" xfId="4305"/>
    <cellStyle name="Vírgula 7 5 9 4 2" xfId="6458"/>
    <cellStyle name="Vírgula 7 5 9 5" xfId="6855"/>
    <cellStyle name="Vírgula 7 5 9 6" xfId="5173"/>
    <cellStyle name="Vírgula 7 6" xfId="629"/>
    <cellStyle name="Vírgula 7 6 10" xfId="5027"/>
    <cellStyle name="Vírgula 7 6 10 2" xfId="11188"/>
    <cellStyle name="Vírgula 7 6 10 2 2" xfId="14958"/>
    <cellStyle name="Vírgula 7 6 10 2 3" xfId="13748"/>
    <cellStyle name="Vírgula 7 6 10 3" xfId="11539"/>
    <cellStyle name="Vírgula 7 6 10 4" xfId="11516"/>
    <cellStyle name="Vírgula 7 6 11" xfId="8675"/>
    <cellStyle name="Vírgula 7 6 12" xfId="8676"/>
    <cellStyle name="Vírgula 7 6 13" xfId="8677"/>
    <cellStyle name="Vírgula 7 6 14" xfId="9295"/>
    <cellStyle name="Vírgula 7 6 2" xfId="630"/>
    <cellStyle name="Vírgula 7 6 2 10" xfId="9417"/>
    <cellStyle name="Vírgula 7 6 2 2" xfId="915"/>
    <cellStyle name="Vírgula 7 6 2 2 2" xfId="2434"/>
    <cellStyle name="Vírgula 7 6 2 2 2 2" xfId="3563"/>
    <cellStyle name="Vírgula 7 6 2 2 2 2 2" xfId="4849"/>
    <cellStyle name="Vírgula 7 6 2 2 2 2 3" xfId="5732"/>
    <cellStyle name="Vírgula 7 6 2 2 2 3" xfId="4369"/>
    <cellStyle name="Vírgula 7 6 2 2 2 3 2" xfId="6462"/>
    <cellStyle name="Vírgula 7 6 2 2 2 4" xfId="10530"/>
    <cellStyle name="Vírgula 7 6 2 2 3" xfId="3200"/>
    <cellStyle name="Vírgula 7 6 2 2 3 2" xfId="4278"/>
    <cellStyle name="Vírgula 7 6 2 2 3 2 2" xfId="6600"/>
    <cellStyle name="Vírgula 7 6 2 2 3 3" xfId="5369"/>
    <cellStyle name="Vírgula 7 6 2 2 4" xfId="3949"/>
    <cellStyle name="Vírgula 7 6 2 2 4 2" xfId="6090"/>
    <cellStyle name="Vírgula 7 6 2 2 5" xfId="6785"/>
    <cellStyle name="Vírgula 7 6 2 2 6" xfId="5103"/>
    <cellStyle name="Vírgula 7 6 2 2 7" xfId="9838"/>
    <cellStyle name="Vírgula 7 6 2 3" xfId="2435"/>
    <cellStyle name="Vírgula 7 6 2 3 2" xfId="3564"/>
    <cellStyle name="Vírgula 7 6 2 3 2 2" xfId="4056"/>
    <cellStyle name="Vírgula 7 6 2 3 2 2 2" xfId="6665"/>
    <cellStyle name="Vírgula 7 6 2 3 2 3" xfId="5733"/>
    <cellStyle name="Vírgula 7 6 2 3 3" xfId="4307"/>
    <cellStyle name="Vírgula 7 6 2 3 3 2" xfId="6463"/>
    <cellStyle name="Vírgula 7 6 2 3 4" xfId="6857"/>
    <cellStyle name="Vírgula 7 6 2 3 5" xfId="5175"/>
    <cellStyle name="Vírgula 7 6 2 3 6" xfId="10529"/>
    <cellStyle name="Vírgula 7 6 2 4" xfId="2436"/>
    <cellStyle name="Vírgula 7 6 2 4 2" xfId="3565"/>
    <cellStyle name="Vírgula 7 6 2 4 2 2" xfId="4850"/>
    <cellStyle name="Vírgula 7 6 2 4 2 3" xfId="5734"/>
    <cellStyle name="Vírgula 7 6 2 4 3" xfId="4051"/>
    <cellStyle name="Vírgula 7 6 2 4 3 2" xfId="6464"/>
    <cellStyle name="Vírgula 7 6 2 5" xfId="2433"/>
    <cellStyle name="Vírgula 7 6 2 5 2" xfId="3562"/>
    <cellStyle name="Vírgula 7 6 2 5 2 2" xfId="4848"/>
    <cellStyle name="Vírgula 7 6 2 5 2 3" xfId="5731"/>
    <cellStyle name="Vírgula 7 6 2 5 3" xfId="4396"/>
    <cellStyle name="Vírgula 7 6 2 5 3 2" xfId="6461"/>
    <cellStyle name="Vírgula 7 6 2 6" xfId="3091"/>
    <cellStyle name="Vírgula 7 6 2 6 2" xfId="3962"/>
    <cellStyle name="Vírgula 7 6 2 6 2 2" xfId="6531"/>
    <cellStyle name="Vírgula 7 6 2 6 3" xfId="5260"/>
    <cellStyle name="Vírgula 7 6 2 7" xfId="3834"/>
    <cellStyle name="Vírgula 7 6 2 7 2" xfId="5976"/>
    <cellStyle name="Vírgula 7 6 2 8" xfId="6710"/>
    <cellStyle name="Vírgula 7 6 2 9" xfId="5028"/>
    <cellStyle name="Vírgula 7 6 3" xfId="916"/>
    <cellStyle name="Vírgula 7 6 3 2" xfId="2437"/>
    <cellStyle name="Vírgula 7 6 3 2 2" xfId="2889"/>
    <cellStyle name="Vírgula 7 6 3 2 2 2" xfId="3666"/>
    <cellStyle name="Vírgula 7 6 3 2 2 2 2" xfId="4944"/>
    <cellStyle name="Vírgula 7 6 3 2 2 2 3" xfId="5835"/>
    <cellStyle name="Vírgula 7 6 3 2 3" xfId="2821"/>
    <cellStyle name="Vírgula 7 6 3 2 3 2" xfId="3649"/>
    <cellStyle name="Vírgula 7 6 3 2 3 2 2" xfId="4927"/>
    <cellStyle name="Vírgula 7 6 3 2 3 2 3" xfId="5818"/>
    <cellStyle name="Vírgula 7 6 3 2 4" xfId="2667"/>
    <cellStyle name="Vírgula 7 6 3 2 4 2" xfId="3622"/>
    <cellStyle name="Vírgula 7 6 3 2 4 2 2" xfId="4900"/>
    <cellStyle name="Vírgula 7 6 3 2 4 2 3" xfId="5791"/>
    <cellStyle name="Vírgula 7 6 3 2 5" xfId="2600"/>
    <cellStyle name="Vírgula 7 6 3 2 5 2" xfId="3606"/>
    <cellStyle name="Vírgula 7 6 3 2 5 2 2" xfId="4884"/>
    <cellStyle name="Vírgula 7 6 3 2 5 2 3" xfId="5775"/>
    <cellStyle name="Vírgula 7 6 3 2 6" xfId="3566"/>
    <cellStyle name="Vírgula 7 6 3 2 6 2" xfId="4851"/>
    <cellStyle name="Vírgula 7 6 3 2 6 3" xfId="5735"/>
    <cellStyle name="Vírgula 7 6 3 2 7" xfId="4446"/>
    <cellStyle name="Vírgula 7 6 3 2 7 2" xfId="6465"/>
    <cellStyle name="Vírgula 7 6 3 2 8" xfId="10531"/>
    <cellStyle name="Vírgula 7 6 3 3" xfId="2529"/>
    <cellStyle name="Vírgula 7 6 3 3 2" xfId="3591"/>
    <cellStyle name="Vírgula 7 6 3 3 2 2" xfId="4869"/>
    <cellStyle name="Vírgula 7 6 3 3 2 3" xfId="5760"/>
    <cellStyle name="Vírgula 7 6 3 3 3" xfId="3728"/>
    <cellStyle name="Vírgula 7 6 3 3 3 2" xfId="6490"/>
    <cellStyle name="Vírgula 7 6 3 4" xfId="3201"/>
    <cellStyle name="Vírgula 7 6 3 4 2" xfId="3863"/>
    <cellStyle name="Vírgula 7 6 3 4 2 2" xfId="6601"/>
    <cellStyle name="Vírgula 7 6 3 4 3" xfId="5370"/>
    <cellStyle name="Vírgula 7 6 3 4 3 2" xfId="11936"/>
    <cellStyle name="Vírgula 7 6 3 4 3 3" xfId="12024"/>
    <cellStyle name="Vírgula 7 6 3 5" xfId="3950"/>
    <cellStyle name="Vírgula 7 6 3 5 2" xfId="6091"/>
    <cellStyle name="Vírgula 7 6 3 6" xfId="6786"/>
    <cellStyle name="Vírgula 7 6 3 7" xfId="5104"/>
    <cellStyle name="Vírgula 7 6 3 8" xfId="9557"/>
    <cellStyle name="Vírgula 7 6 4" xfId="2438"/>
    <cellStyle name="Vírgula 7 6 4 2" xfId="3567"/>
    <cellStyle name="Vírgula 7 6 4 2 2" xfId="3859"/>
    <cellStyle name="Vírgula 7 6 4 2 2 2" xfId="6666"/>
    <cellStyle name="Vírgula 7 6 4 2 3" xfId="5736"/>
    <cellStyle name="Vírgula 7 6 4 3" xfId="4309"/>
    <cellStyle name="Vírgula 7 6 4 3 2" xfId="6466"/>
    <cellStyle name="Vírgula 7 6 4 4" xfId="6858"/>
    <cellStyle name="Vírgula 7 6 4 4 2" xfId="13307"/>
    <cellStyle name="Vírgula 7 6 4 4 3" xfId="11869"/>
    <cellStyle name="Vírgula 7 6 4 5" xfId="5176"/>
    <cellStyle name="Vírgula 7 6 4 6" xfId="10528"/>
    <cellStyle name="Vírgula 7 6 5" xfId="2439"/>
    <cellStyle name="Vírgula 7 6 5 2" xfId="2530"/>
    <cellStyle name="Vírgula 7 6 5 2 2" xfId="3592"/>
    <cellStyle name="Vírgula 7 6 5 2 2 2" xfId="4870"/>
    <cellStyle name="Vírgula 7 6 5 2 2 3" xfId="5761"/>
    <cellStyle name="Vírgula 7 6 5 2 3" xfId="4159"/>
    <cellStyle name="Vírgula 7 6 5 2 3 2" xfId="6491"/>
    <cellStyle name="Vírgula 7 6 5 3" xfId="2822"/>
    <cellStyle name="Vírgula 7 6 5 3 2" xfId="3650"/>
    <cellStyle name="Vírgula 7 6 5 3 2 2" xfId="4928"/>
    <cellStyle name="Vírgula 7 6 5 3 2 3" xfId="5819"/>
    <cellStyle name="Vírgula 7 6 5 3 2 3 2" xfId="11641"/>
    <cellStyle name="Vírgula 7 6 5 3 2 3 3" xfId="11095"/>
    <cellStyle name="Vírgula 7 6 5 3 3" xfId="8678"/>
    <cellStyle name="Vírgula 7 6 5 4" xfId="3568"/>
    <cellStyle name="Vírgula 7 6 5 4 2" xfId="4852"/>
    <cellStyle name="Vírgula 7 6 5 4 3" xfId="5737"/>
    <cellStyle name="Vírgula 7 6 5 5" xfId="4414"/>
    <cellStyle name="Vírgula 7 6 5 5 2" xfId="6467"/>
    <cellStyle name="Vírgula 7 6 5 6" xfId="10767"/>
    <cellStyle name="Vírgula 7 6 6" xfId="2432"/>
    <cellStyle name="Vírgula 7 6 6 2" xfId="2888"/>
    <cellStyle name="Vírgula 7 6 6 2 2" xfId="3665"/>
    <cellStyle name="Vírgula 7 6 6 2 2 2" xfId="4943"/>
    <cellStyle name="Vírgula 7 6 6 2 2 3" xfId="5834"/>
    <cellStyle name="Vírgula 7 6 6 2 2 3 2" xfId="11676"/>
    <cellStyle name="Vírgula 7 6 6 2 2 3 3" xfId="11976"/>
    <cellStyle name="Vírgula 7 6 6 2 3" xfId="8679"/>
    <cellStyle name="Vírgula 7 6 6 3" xfId="2820"/>
    <cellStyle name="Vírgula 7 6 6 3 2" xfId="3648"/>
    <cellStyle name="Vírgula 7 6 6 3 2 2" xfId="4926"/>
    <cellStyle name="Vírgula 7 6 6 3 2 3" xfId="5817"/>
    <cellStyle name="Vírgula 7 6 6 4" xfId="2666"/>
    <cellStyle name="Vírgula 7 6 6 4 2" xfId="3621"/>
    <cellStyle name="Vírgula 7 6 6 4 2 2" xfId="4899"/>
    <cellStyle name="Vírgula 7 6 6 4 2 3" xfId="5790"/>
    <cellStyle name="Vírgula 7 6 6 5" xfId="2599"/>
    <cellStyle name="Vírgula 7 6 6 5 2" xfId="3605"/>
    <cellStyle name="Vírgula 7 6 6 5 2 2" xfId="4883"/>
    <cellStyle name="Vírgula 7 6 6 5 2 3" xfId="5774"/>
    <cellStyle name="Vírgula 7 6 6 6" xfId="3561"/>
    <cellStyle name="Vírgula 7 6 6 6 2" xfId="4847"/>
    <cellStyle name="Vírgula 7 6 6 6 3" xfId="5730"/>
    <cellStyle name="Vírgula 7 6 6 7" xfId="4095"/>
    <cellStyle name="Vírgula 7 6 6 7 2" xfId="6460"/>
    <cellStyle name="Vírgula 7 6 6 8" xfId="10897"/>
    <cellStyle name="Vírgula 7 6 7" xfId="3090"/>
    <cellStyle name="Vírgula 7 6 7 2" xfId="4080"/>
    <cellStyle name="Vírgula 7 6 7 2 2" xfId="6530"/>
    <cellStyle name="Vírgula 7 6 7 3" xfId="5259"/>
    <cellStyle name="Vírgula 7 6 7 3 2" xfId="11204"/>
    <cellStyle name="Vírgula 7 6 7 3 3" xfId="11681"/>
    <cellStyle name="Vírgula 7 6 7 4" xfId="10962"/>
    <cellStyle name="Vírgula 7 6 7 4 2" xfId="14920"/>
    <cellStyle name="Vírgula 7 6 7 4 3" xfId="13594"/>
    <cellStyle name="Vírgula 7 6 8" xfId="3833"/>
    <cellStyle name="Vírgula 7 6 8 2" xfId="5975"/>
    <cellStyle name="Vírgula 7 6 8 2 2" xfId="10977"/>
    <cellStyle name="Vírgula 7 6 8 2 3" xfId="12919"/>
    <cellStyle name="Vírgula 7 6 8 3" xfId="12324"/>
    <cellStyle name="Vírgula 7 6 8 3 2" xfId="15381"/>
    <cellStyle name="Vírgula 7 6 8 3 3" xfId="13654"/>
    <cellStyle name="Vírgula 7 6 9" xfId="6709"/>
    <cellStyle name="Vírgula 7 6 9 2" xfId="11833"/>
    <cellStyle name="Vírgula 7 6 9 2 2" xfId="15095"/>
    <cellStyle name="Vírgula 7 6 9 2 3" xfId="13759"/>
    <cellStyle name="Vírgula 7 6 9 3" xfId="11660"/>
    <cellStyle name="Vírgula 7 6 9 4" xfId="12463"/>
    <cellStyle name="Vírgula 7 7" xfId="631"/>
    <cellStyle name="Vírgula 7 7 2" xfId="917"/>
    <cellStyle name="Vírgula 7 7 2 2" xfId="3202"/>
    <cellStyle name="Vírgula 7 7 2 2 2" xfId="4146"/>
    <cellStyle name="Vírgula 7 7 2 2 2 2" xfId="6602"/>
    <cellStyle name="Vírgula 7 7 2 2 3" xfId="5371"/>
    <cellStyle name="Vírgula 7 7 2 2 4" xfId="10533"/>
    <cellStyle name="Vírgula 7 7 2 3" xfId="3951"/>
    <cellStyle name="Vírgula 7 7 2 3 2" xfId="6092"/>
    <cellStyle name="Vírgula 7 7 2 4" xfId="6787"/>
    <cellStyle name="Vírgula 7 7 2 5" xfId="5105"/>
    <cellStyle name="Vírgula 7 7 2 6" xfId="9652"/>
    <cellStyle name="Vírgula 7 7 3" xfId="3092"/>
    <cellStyle name="Vírgula 7 7 3 2" xfId="4405"/>
    <cellStyle name="Vírgula 7 7 3 2 2" xfId="6532"/>
    <cellStyle name="Vírgula 7 7 3 3" xfId="5261"/>
    <cellStyle name="Vírgula 7 7 3 4" xfId="10532"/>
    <cellStyle name="Vírgula 7 7 4" xfId="3835"/>
    <cellStyle name="Vírgula 7 7 4 2" xfId="5977"/>
    <cellStyle name="Vírgula 7 7 5" xfId="6711"/>
    <cellStyle name="Vírgula 7 7 6" xfId="5029"/>
    <cellStyle name="Vírgula 7 7 7" xfId="9199"/>
    <cellStyle name="Vírgula 7 8" xfId="918"/>
    <cellStyle name="Vírgula 7 8 2" xfId="1087"/>
    <cellStyle name="Vírgula 7 8 2 2" xfId="2441"/>
    <cellStyle name="Vírgula 7 8 2 2 2" xfId="3570"/>
    <cellStyle name="Vírgula 7 8 2 2 2 2" xfId="4854"/>
    <cellStyle name="Vírgula 7 8 2 2 2 3" xfId="5739"/>
    <cellStyle name="Vírgula 7 8 2 2 3" xfId="4139"/>
    <cellStyle name="Vírgula 7 8 2 2 3 2" xfId="6469"/>
    <cellStyle name="Vírgula 7 8 2 2 4" xfId="10535"/>
    <cellStyle name="Vírgula 7 8 2 3" xfId="3219"/>
    <cellStyle name="Vírgula 7 8 2 3 2" xfId="3982"/>
    <cellStyle name="Vírgula 7 8 2 3 2 2" xfId="6613"/>
    <cellStyle name="Vírgula 7 8 2 3 3" xfId="5388"/>
    <cellStyle name="Vírgula 7 8 2 4" xfId="3996"/>
    <cellStyle name="Vírgula 7 8 2 4 2" xfId="6112"/>
    <cellStyle name="Vírgula 7 8 2 5" xfId="6799"/>
    <cellStyle name="Vírgula 7 8 2 6" xfId="5117"/>
    <cellStyle name="Vírgula 7 8 2 7" xfId="9753"/>
    <cellStyle name="Vírgula 7 8 3" xfId="2440"/>
    <cellStyle name="Vírgula 7 8 3 2" xfId="2890"/>
    <cellStyle name="Vírgula 7 8 3 2 2" xfId="3667"/>
    <cellStyle name="Vírgula 7 8 3 2 2 2" xfId="4945"/>
    <cellStyle name="Vírgula 7 8 3 2 2 3" xfId="5836"/>
    <cellStyle name="Vírgula 7 8 3 3" xfId="2823"/>
    <cellStyle name="Vírgula 7 8 3 3 2" xfId="3651"/>
    <cellStyle name="Vírgula 7 8 3 3 2 2" xfId="4929"/>
    <cellStyle name="Vírgula 7 8 3 3 2 3" xfId="5820"/>
    <cellStyle name="Vírgula 7 8 3 4" xfId="2668"/>
    <cellStyle name="Vírgula 7 8 3 4 2" xfId="3623"/>
    <cellStyle name="Vírgula 7 8 3 4 2 2" xfId="4901"/>
    <cellStyle name="Vírgula 7 8 3 4 2 3" xfId="5792"/>
    <cellStyle name="Vírgula 7 8 3 5" xfId="2601"/>
    <cellStyle name="Vírgula 7 8 3 5 2" xfId="3607"/>
    <cellStyle name="Vírgula 7 8 3 5 2 2" xfId="4885"/>
    <cellStyle name="Vírgula 7 8 3 5 2 3" xfId="5776"/>
    <cellStyle name="Vírgula 7 8 3 6" xfId="3569"/>
    <cellStyle name="Vírgula 7 8 3 6 2" xfId="4853"/>
    <cellStyle name="Vírgula 7 8 3 6 3" xfId="5738"/>
    <cellStyle name="Vírgula 7 8 3 7" xfId="4215"/>
    <cellStyle name="Vírgula 7 8 3 7 2" xfId="6468"/>
    <cellStyle name="Vírgula 7 8 3 8" xfId="10534"/>
    <cellStyle name="Vírgula 7 8 4" xfId="3203"/>
    <cellStyle name="Vírgula 7 8 4 2" xfId="3737"/>
    <cellStyle name="Vírgula 7 8 4 2 2" xfId="6603"/>
    <cellStyle name="Vírgula 7 8 4 3" xfId="5372"/>
    <cellStyle name="Vírgula 7 8 4 3 2" xfId="12477"/>
    <cellStyle name="Vírgula 7 8 4 3 3" xfId="11194"/>
    <cellStyle name="Vírgula 7 8 5" xfId="3952"/>
    <cellStyle name="Vírgula 7 8 5 2" xfId="6093"/>
    <cellStyle name="Vírgula 7 8 5 2 2" xfId="10978"/>
    <cellStyle name="Vírgula 7 8 5 2 3" xfId="11272"/>
    <cellStyle name="Vírgula 7 8 6" xfId="6788"/>
    <cellStyle name="Vírgula 7 8 7" xfId="5106"/>
    <cellStyle name="Vírgula 7 9" xfId="1088"/>
    <cellStyle name="Vírgula 7 9 2" xfId="2443"/>
    <cellStyle name="Vírgula 7 9 2 2" xfId="3572"/>
    <cellStyle name="Vírgula 7 9 2 2 2" xfId="4856"/>
    <cellStyle name="Vírgula 7 9 2 2 3" xfId="5741"/>
    <cellStyle name="Vírgula 7 9 2 2 4" xfId="10537"/>
    <cellStyle name="Vírgula 7 9 2 3" xfId="4083"/>
    <cellStyle name="Vírgula 7 9 2 3 2" xfId="6471"/>
    <cellStyle name="Vírgula 7 9 2 4" xfId="9604"/>
    <cellStyle name="Vírgula 7 9 3" xfId="2442"/>
    <cellStyle name="Vírgula 7 9 3 2" xfId="2891"/>
    <cellStyle name="Vírgula 7 9 3 2 2" xfId="3668"/>
    <cellStyle name="Vírgula 7 9 3 2 2 2" xfId="4946"/>
    <cellStyle name="Vírgula 7 9 3 2 2 3" xfId="5837"/>
    <cellStyle name="Vírgula 7 9 3 3" xfId="2824"/>
    <cellStyle name="Vírgula 7 9 3 3 2" xfId="3652"/>
    <cellStyle name="Vírgula 7 9 3 3 2 2" xfId="4930"/>
    <cellStyle name="Vírgula 7 9 3 3 2 3" xfId="5821"/>
    <cellStyle name="Vírgula 7 9 3 4" xfId="2669"/>
    <cellStyle name="Vírgula 7 9 3 4 2" xfId="3624"/>
    <cellStyle name="Vírgula 7 9 3 4 2 2" xfId="4902"/>
    <cellStyle name="Vírgula 7 9 3 4 2 3" xfId="5793"/>
    <cellStyle name="Vírgula 7 9 3 5" xfId="2602"/>
    <cellStyle name="Vírgula 7 9 3 5 2" xfId="3608"/>
    <cellStyle name="Vírgula 7 9 3 5 2 2" xfId="4886"/>
    <cellStyle name="Vírgula 7 9 3 5 2 3" xfId="5777"/>
    <cellStyle name="Vírgula 7 9 3 6" xfId="3571"/>
    <cellStyle name="Vírgula 7 9 3 6 2" xfId="4855"/>
    <cellStyle name="Vírgula 7 9 3 6 3" xfId="5740"/>
    <cellStyle name="Vírgula 7 9 3 7" xfId="4068"/>
    <cellStyle name="Vírgula 7 9 3 7 2" xfId="6470"/>
    <cellStyle name="Vírgula 7 9 3 8" xfId="10536"/>
    <cellStyle name="Vírgula 7 9 4" xfId="3220"/>
    <cellStyle name="Vírgula 7 9 4 2" xfId="4055"/>
    <cellStyle name="Vírgula 7 9 4 2 2" xfId="6614"/>
    <cellStyle name="Vírgula 7 9 4 3" xfId="5389"/>
    <cellStyle name="Vírgula 7 9 4 3 2" xfId="12015"/>
    <cellStyle name="Vírgula 7 9 4 3 3" xfId="12325"/>
    <cellStyle name="Vírgula 7 9 5" xfId="3997"/>
    <cellStyle name="Vírgula 7 9 5 2" xfId="6113"/>
    <cellStyle name="Vírgula 7 9 6" xfId="6800"/>
    <cellStyle name="Vírgula 7 9 7" xfId="5118"/>
    <cellStyle name="Vírgula 8" xfId="343"/>
    <cellStyle name="Vírgula 8 10" xfId="3754"/>
    <cellStyle name="Vírgula 8 10 2" xfId="6496"/>
    <cellStyle name="Vírgula 8 10 2 2" xfId="8680"/>
    <cellStyle name="Vírgula 8 10 2 3" xfId="11523"/>
    <cellStyle name="Vírgula 8 10 3" xfId="8681"/>
    <cellStyle name="Vírgula 8 10 4" xfId="13647"/>
    <cellStyle name="Vírgula 8 11" xfId="3853"/>
    <cellStyle name="Vírgula 8 11 2" xfId="6503"/>
    <cellStyle name="Vírgula 8 11 2 2" xfId="13246"/>
    <cellStyle name="Vírgula 8 11 2 3" xfId="11367"/>
    <cellStyle name="Vírgula 8 11 3" xfId="12572"/>
    <cellStyle name="Vírgula 8 11 3 2" xfId="15440"/>
    <cellStyle name="Vírgula 8 11 3 3" xfId="13684"/>
    <cellStyle name="Vírgula 8 12" xfId="5866"/>
    <cellStyle name="Vírgula 8 12 2" xfId="12041"/>
    <cellStyle name="Vírgula 8 12 2 2" xfId="15127"/>
    <cellStyle name="Vírgula 8 12 2 3" xfId="13750"/>
    <cellStyle name="Vírgula 8 12 3" xfId="12491"/>
    <cellStyle name="Vírgula 8 12 4" xfId="12464"/>
    <cellStyle name="Vírgula 8 13" xfId="6681"/>
    <cellStyle name="Vírgula 8 13 2" xfId="8682"/>
    <cellStyle name="Vírgula 8 13 2 2" xfId="8683"/>
    <cellStyle name="Vírgula 8 13 3" xfId="8684"/>
    <cellStyle name="Vírgula 8 13 4" xfId="11730"/>
    <cellStyle name="Vírgula 8 14" xfId="4998"/>
    <cellStyle name="Vírgula 8 14 2" xfId="8685"/>
    <cellStyle name="Vírgula 8 14 2 2" xfId="8686"/>
    <cellStyle name="Vírgula 8 14 3" xfId="8687"/>
    <cellStyle name="Vírgula 8 15" xfId="8688"/>
    <cellStyle name="Vírgula 8 15 2" xfId="11913"/>
    <cellStyle name="Vírgula 8 15 3" xfId="12980"/>
    <cellStyle name="Vírgula 8 16" xfId="8689"/>
    <cellStyle name="Vírgula 8 16 2" xfId="13291"/>
    <cellStyle name="Vírgula 8 16 3" xfId="11779"/>
    <cellStyle name="Vírgula 8 17" xfId="8690"/>
    <cellStyle name="Vírgula 8 18" xfId="8691"/>
    <cellStyle name="Vírgula 8 19" xfId="8692"/>
    <cellStyle name="Vírgula 8 2" xfId="344"/>
    <cellStyle name="Vírgula 8 2 10" xfId="4999"/>
    <cellStyle name="Vírgula 8 2 11" xfId="10818"/>
    <cellStyle name="Vírgula 8 2 2" xfId="632"/>
    <cellStyle name="Vírgula 8 2 2 2" xfId="919"/>
    <cellStyle name="Vírgula 8 2 2 2 2" xfId="3204"/>
    <cellStyle name="Vírgula 8 2 2 2 2 2" xfId="4321"/>
    <cellStyle name="Vírgula 8 2 2 2 2 2 2" xfId="6604"/>
    <cellStyle name="Vírgula 8 2 2 2 2 2 3" xfId="10540"/>
    <cellStyle name="Vírgula 8 2 2 2 2 3" xfId="5373"/>
    <cellStyle name="Vírgula 8 2 2 2 2 4" xfId="9800"/>
    <cellStyle name="Vírgula 8 2 2 2 3" xfId="3953"/>
    <cellStyle name="Vírgula 8 2 2 2 3 2" xfId="6094"/>
    <cellStyle name="Vírgula 8 2 2 2 3 3" xfId="10539"/>
    <cellStyle name="Vírgula 8 2 2 2 4" xfId="6789"/>
    <cellStyle name="Vírgula 8 2 2 2 5" xfId="5107"/>
    <cellStyle name="Vírgula 8 2 2 2 6" xfId="9381"/>
    <cellStyle name="Vírgula 8 2 2 3" xfId="3093"/>
    <cellStyle name="Vírgula 8 2 2 3 2" xfId="3734"/>
    <cellStyle name="Vírgula 8 2 2 3 2 2" xfId="6533"/>
    <cellStyle name="Vírgula 8 2 2 3 2 3" xfId="10541"/>
    <cellStyle name="Vírgula 8 2 2 3 3" xfId="5262"/>
    <cellStyle name="Vírgula 8 2 2 3 4" xfId="9519"/>
    <cellStyle name="Vírgula 8 2 2 4" xfId="3836"/>
    <cellStyle name="Vírgula 8 2 2 4 2" xfId="5978"/>
    <cellStyle name="Vírgula 8 2 2 4 3" xfId="10538"/>
    <cellStyle name="Vírgula 8 2 2 5" xfId="6712"/>
    <cellStyle name="Vírgula 8 2 2 5 2" xfId="10731"/>
    <cellStyle name="Vírgula 8 2 2 6" xfId="5030"/>
    <cellStyle name="Vírgula 8 2 2 6 2" xfId="10861"/>
    <cellStyle name="Vírgula 8 2 2 7" xfId="9262"/>
    <cellStyle name="Vírgula 8 2 3" xfId="920"/>
    <cellStyle name="Vírgula 8 2 3 2" xfId="2446"/>
    <cellStyle name="Vírgula 8 2 3 2 2" xfId="3575"/>
    <cellStyle name="Vírgula 8 2 3 2 2 2" xfId="4379"/>
    <cellStyle name="Vírgula 8 2 3 2 2 2 2" xfId="6668"/>
    <cellStyle name="Vírgula 8 2 3 2 2 2 3" xfId="10543"/>
    <cellStyle name="Vírgula 8 2 3 2 2 3" xfId="5744"/>
    <cellStyle name="Vírgula 8 2 3 2 2 4" xfId="9843"/>
    <cellStyle name="Vírgula 8 2 3 2 3" xfId="4312"/>
    <cellStyle name="Vírgula 8 2 3 2 3 2" xfId="6474"/>
    <cellStyle name="Vírgula 8 2 3 2 3 3" xfId="10542"/>
    <cellStyle name="Vírgula 8 2 3 2 4" xfId="6860"/>
    <cellStyle name="Vírgula 8 2 3 2 5" xfId="5178"/>
    <cellStyle name="Vírgula 8 2 3 2 6" xfId="9422"/>
    <cellStyle name="Vírgula 8 2 3 3" xfId="2445"/>
    <cellStyle name="Vírgula 8 2 3 3 2" xfId="3574"/>
    <cellStyle name="Vírgula 8 2 3 3 2 2" xfId="4041"/>
    <cellStyle name="Vírgula 8 2 3 3 2 2 2" xfId="6667"/>
    <cellStyle name="Vírgula 8 2 3 3 2 3" xfId="5743"/>
    <cellStyle name="Vírgula 8 2 3 3 2 4" xfId="10544"/>
    <cellStyle name="Vírgula 8 2 3 3 3" xfId="4311"/>
    <cellStyle name="Vírgula 8 2 3 3 3 2" xfId="6473"/>
    <cellStyle name="Vírgula 8 2 3 3 4" xfId="6859"/>
    <cellStyle name="Vírgula 8 2 3 3 5" xfId="5177"/>
    <cellStyle name="Vírgula 8 2 3 3 6" xfId="9562"/>
    <cellStyle name="Vírgula 8 2 3 4" xfId="3205"/>
    <cellStyle name="Vírgula 8 2 3 4 2" xfId="4032"/>
    <cellStyle name="Vírgula 8 2 3 4 2 2" xfId="6605"/>
    <cellStyle name="Vírgula 8 2 3 4 3" xfId="5374"/>
    <cellStyle name="Vírgula 8 2 3 4 3 2" xfId="12478"/>
    <cellStyle name="Vírgula 8 2 3 4 3 3" xfId="13228"/>
    <cellStyle name="Vírgula 8 2 3 5" xfId="3954"/>
    <cellStyle name="Vírgula 8 2 3 5 2" xfId="6095"/>
    <cellStyle name="Vírgula 8 2 3 5 2 2" xfId="12942"/>
    <cellStyle name="Vírgula 8 2 3 5 2 3" xfId="11100"/>
    <cellStyle name="Vírgula 8 2 3 6" xfId="6790"/>
    <cellStyle name="Vírgula 8 2 3 7" xfId="5108"/>
    <cellStyle name="Vírgula 8 2 4" xfId="2447"/>
    <cellStyle name="Vírgula 8 2 4 2" xfId="3576"/>
    <cellStyle name="Vírgula 8 2 4 2 2" xfId="3883"/>
    <cellStyle name="Vírgula 8 2 4 2 2 2" xfId="6669"/>
    <cellStyle name="Vírgula 8 2 4 2 2 3" xfId="10546"/>
    <cellStyle name="Vírgula 8 2 4 2 3" xfId="5745"/>
    <cellStyle name="Vírgula 8 2 4 2 4" xfId="9656"/>
    <cellStyle name="Vírgula 8 2 4 3" xfId="4313"/>
    <cellStyle name="Vírgula 8 2 4 3 2" xfId="6475"/>
    <cellStyle name="Vírgula 8 2 4 3 3" xfId="10545"/>
    <cellStyle name="Vírgula 8 2 4 4" xfId="6861"/>
    <cellStyle name="Vírgula 8 2 4 5" xfId="5179"/>
    <cellStyle name="Vírgula 8 2 4 6" xfId="9203"/>
    <cellStyle name="Vírgula 8 2 5" xfId="3051"/>
    <cellStyle name="Vírgula 8 2 5 2" xfId="4009"/>
    <cellStyle name="Vírgula 8 2 5 2 2" xfId="5917"/>
    <cellStyle name="Vírgula 8 2 5 2 2 2" xfId="11666"/>
    <cellStyle name="Vírgula 8 2 5 2 2 3" xfId="11898"/>
    <cellStyle name="Vírgula 8 2 5 2 3" xfId="13701"/>
    <cellStyle name="Vírgula 8 2 5 3" xfId="5220"/>
    <cellStyle name="Vírgula 8 2 5 3 2" xfId="11548"/>
    <cellStyle name="Vírgula 8 2 5 4" xfId="12006"/>
    <cellStyle name="Vírgula 8 2 5 4 2" xfId="15125"/>
    <cellStyle name="Vírgula 8 2 5 4 3" xfId="13579"/>
    <cellStyle name="Vírgula 8 2 6" xfId="3755"/>
    <cellStyle name="Vírgula 8 2 6 2" xfId="6497"/>
    <cellStyle name="Vírgula 8 2 6 2 2" xfId="8693"/>
    <cellStyle name="Vírgula 8 2 6 2 2 2" xfId="10548"/>
    <cellStyle name="Vírgula 8 2 6 2 3" xfId="12333"/>
    <cellStyle name="Vírgula 8 2 6 3" xfId="8694"/>
    <cellStyle name="Vírgula 8 2 6 3 2" xfId="10547"/>
    <cellStyle name="Vírgula 8 2 6 4" xfId="13648"/>
    <cellStyle name="Vírgula 8 2 7" xfId="3976"/>
    <cellStyle name="Vírgula 8 2 7 2" xfId="6504"/>
    <cellStyle name="Vírgula 8 2 7 2 2" xfId="8695"/>
    <cellStyle name="Vírgula 8 2 7 2 3" xfId="10961"/>
    <cellStyle name="Vírgula 8 2 7 3" xfId="8696"/>
    <cellStyle name="Vírgula 8 2 8" xfId="5867"/>
    <cellStyle name="Vírgula 8 2 9" xfId="6682"/>
    <cellStyle name="Vírgula 8 3" xfId="633"/>
    <cellStyle name="Vírgula 8 3 10" xfId="10687"/>
    <cellStyle name="Vírgula 8 3 11" xfId="10819"/>
    <cellStyle name="Vírgula 8 3 12" xfId="8968"/>
    <cellStyle name="Vírgula 8 3 2" xfId="921"/>
    <cellStyle name="Vírgula 8 3 2 2" xfId="3206"/>
    <cellStyle name="Vírgula 8 3 2 2 2" xfId="4092"/>
    <cellStyle name="Vírgula 8 3 2 2 2 2" xfId="6606"/>
    <cellStyle name="Vírgula 8 3 2 2 2 2 2" xfId="10551"/>
    <cellStyle name="Vírgula 8 3 2 2 2 3" xfId="9801"/>
    <cellStyle name="Vírgula 8 3 2 2 3" xfId="5375"/>
    <cellStyle name="Vírgula 8 3 2 2 3 2" xfId="10550"/>
    <cellStyle name="Vírgula 8 3 2 2 4" xfId="9382"/>
    <cellStyle name="Vírgula 8 3 2 3" xfId="3955"/>
    <cellStyle name="Vírgula 8 3 2 3 2" xfId="6096"/>
    <cellStyle name="Vírgula 8 3 2 3 2 2" xfId="10552"/>
    <cellStyle name="Vírgula 8 3 2 3 3" xfId="9520"/>
    <cellStyle name="Vírgula 8 3 2 4" xfId="6791"/>
    <cellStyle name="Vírgula 8 3 2 4 2" xfId="10549"/>
    <cellStyle name="Vírgula 8 3 2 5" xfId="5109"/>
    <cellStyle name="Vírgula 8 3 2 5 2" xfId="10732"/>
    <cellStyle name="Vírgula 8 3 2 6" xfId="10862"/>
    <cellStyle name="Vírgula 8 3 2 7" xfId="9263"/>
    <cellStyle name="Vírgula 8 3 3" xfId="3094"/>
    <cellStyle name="Vírgula 8 3 3 2" xfId="4171"/>
    <cellStyle name="Vírgula 8 3 3 2 2" xfId="6534"/>
    <cellStyle name="Vírgula 8 3 3 2 2 2" xfId="10555"/>
    <cellStyle name="Vírgula 8 3 3 2 2 3" xfId="9844"/>
    <cellStyle name="Vírgula 8 3 3 2 3" xfId="10554"/>
    <cellStyle name="Vírgula 8 3 3 2 4" xfId="9423"/>
    <cellStyle name="Vírgula 8 3 3 3" xfId="5263"/>
    <cellStyle name="Vírgula 8 3 3 3 2" xfId="10556"/>
    <cellStyle name="Vírgula 8 3 3 3 3" xfId="9563"/>
    <cellStyle name="Vírgula 8 3 3 4" xfId="10553"/>
    <cellStyle name="Vírgula 8 3 3 5" xfId="10772"/>
    <cellStyle name="Vírgula 8 3 3 6" xfId="10902"/>
    <cellStyle name="Vírgula 8 3 3 7" xfId="9299"/>
    <cellStyle name="Vírgula 8 3 4" xfId="3837"/>
    <cellStyle name="Vírgula 8 3 4 2" xfId="5979"/>
    <cellStyle name="Vírgula 8 3 4 2 2" xfId="10558"/>
    <cellStyle name="Vírgula 8 3 4 2 3" xfId="9657"/>
    <cellStyle name="Vírgula 8 3 4 3" xfId="10557"/>
    <cellStyle name="Vírgula 8 3 4 4" xfId="9204"/>
    <cellStyle name="Vírgula 8 3 5" xfId="6713"/>
    <cellStyle name="Vírgula 8 3 5 2" xfId="9756"/>
    <cellStyle name="Vírgula 8 3 5 2 2" xfId="10560"/>
    <cellStyle name="Vírgula 8 3 5 3" xfId="10559"/>
    <cellStyle name="Vírgula 8 3 5 4" xfId="9342"/>
    <cellStyle name="Vírgula 8 3 6" xfId="5031"/>
    <cellStyle name="Vírgula 8 3 6 2" xfId="9608"/>
    <cellStyle name="Vírgula 8 3 6 2 2" xfId="10562"/>
    <cellStyle name="Vírgula 8 3 6 3" xfId="10561"/>
    <cellStyle name="Vírgula 8 3 6 4" xfId="9127"/>
    <cellStyle name="Vírgula 8 3 7" xfId="9476"/>
    <cellStyle name="Vírgula 8 3 7 2" xfId="10563"/>
    <cellStyle name="Vírgula 8 3 8" xfId="9900"/>
    <cellStyle name="Vírgula 8 3 9" xfId="9060"/>
    <cellStyle name="Vírgula 8 4" xfId="922"/>
    <cellStyle name="Vírgula 8 4 2" xfId="2450"/>
    <cellStyle name="Vírgula 8 4 2 2" xfId="3578"/>
    <cellStyle name="Vírgula 8 4 2 2 2" xfId="4368"/>
    <cellStyle name="Vírgula 8 4 2 2 2 2" xfId="6671"/>
    <cellStyle name="Vírgula 8 4 2 2 2 3" xfId="10565"/>
    <cellStyle name="Vírgula 8 4 2 2 3" xfId="5747"/>
    <cellStyle name="Vírgula 8 4 2 2 4" xfId="9799"/>
    <cellStyle name="Vírgula 8 4 2 3" xfId="4315"/>
    <cellStyle name="Vírgula 8 4 2 3 2" xfId="6477"/>
    <cellStyle name="Vírgula 8 4 2 3 3" xfId="10564"/>
    <cellStyle name="Vírgula 8 4 2 4" xfId="6863"/>
    <cellStyle name="Vírgula 8 4 2 5" xfId="5181"/>
    <cellStyle name="Vírgula 8 4 2 6" xfId="9380"/>
    <cellStyle name="Vírgula 8 4 2 6 2" xfId="14888"/>
    <cellStyle name="Vírgula 8 4 2 6 3" xfId="13531"/>
    <cellStyle name="Vírgula 8 4 2 7" xfId="13417"/>
    <cellStyle name="Vírgula 8 4 3" xfId="2449"/>
    <cellStyle name="Vírgula 8 4 3 2" xfId="3577"/>
    <cellStyle name="Vírgula 8 4 3 2 2" xfId="3968"/>
    <cellStyle name="Vírgula 8 4 3 2 2 2" xfId="6670"/>
    <cellStyle name="Vírgula 8 4 3 2 3" xfId="5746"/>
    <cellStyle name="Vírgula 8 4 3 2 4" xfId="10566"/>
    <cellStyle name="Vírgula 8 4 3 3" xfId="4314"/>
    <cellStyle name="Vírgula 8 4 3 3 2" xfId="6476"/>
    <cellStyle name="Vírgula 8 4 3 4" xfId="6862"/>
    <cellStyle name="Vírgula 8 4 3 5" xfId="5180"/>
    <cellStyle name="Vírgula 8 4 3 6" xfId="9518"/>
    <cellStyle name="Vírgula 8 4 4" xfId="3207"/>
    <cellStyle name="Vírgula 8 4 4 2" xfId="3707"/>
    <cellStyle name="Vírgula 8 4 4 2 2" xfId="6607"/>
    <cellStyle name="Vírgula 8 4 4 3" xfId="5376"/>
    <cellStyle name="Vírgula 8 4 4 3 2" xfId="11178"/>
    <cellStyle name="Vírgula 8 4 4 3 3" xfId="13279"/>
    <cellStyle name="Vírgula 8 4 4 4" xfId="12968"/>
    <cellStyle name="Vírgula 8 4 5" xfId="3956"/>
    <cellStyle name="Vírgula 8 4 5 2" xfId="6097"/>
    <cellStyle name="Vírgula 8 4 6" xfId="6792"/>
    <cellStyle name="Vírgula 8 4 7" xfId="5110"/>
    <cellStyle name="Vírgula 8 5" xfId="2451"/>
    <cellStyle name="Vírgula 8 5 2" xfId="3579"/>
    <cellStyle name="Vírgula 8 5 2 2" xfId="4858"/>
    <cellStyle name="Vírgula 8 5 2 2 2" xfId="10569"/>
    <cellStyle name="Vírgula 8 5 2 2 2 2" xfId="13354"/>
    <cellStyle name="Vírgula 8 5 2 2 2 3" xfId="12874"/>
    <cellStyle name="Vírgula 8 5 2 2 3" xfId="9842"/>
    <cellStyle name="Vírgula 8 5 2 3" xfId="5748"/>
    <cellStyle name="Vírgula 8 5 2 3 2" xfId="10568"/>
    <cellStyle name="Vírgula 8 5 2 3 3" xfId="11751"/>
    <cellStyle name="Vírgula 8 5 2 3 4" xfId="11562"/>
    <cellStyle name="Vírgula 8 5 2 4" xfId="9421"/>
    <cellStyle name="Vírgula 8 5 2 4 2" xfId="14890"/>
    <cellStyle name="Vírgula 8 5 2 4 3" xfId="13635"/>
    <cellStyle name="Vírgula 8 5 3" xfId="4263"/>
    <cellStyle name="Vírgula 8 5 3 2" xfId="6478"/>
    <cellStyle name="Vírgula 8 5 3 2 2" xfId="10570"/>
    <cellStyle name="Vírgula 8 5 3 2 3" xfId="11205"/>
    <cellStyle name="Vírgula 8 5 3 2 4" xfId="12037"/>
    <cellStyle name="Vírgula 8 5 3 3" xfId="9561"/>
    <cellStyle name="Vírgula 8 5 4" xfId="8697"/>
    <cellStyle name="Vírgula 8 5 4 2" xfId="10567"/>
    <cellStyle name="Vírgula 8 5 4 2 2" xfId="13353"/>
    <cellStyle name="Vírgula 8 5 4 2 3" xfId="11099"/>
    <cellStyle name="Vírgula 8 5 4 3" xfId="10910"/>
    <cellStyle name="Vírgula 8 5 5" xfId="8698"/>
    <cellStyle name="Vírgula 8 5 5 2" xfId="10771"/>
    <cellStyle name="Vírgula 8 5 6" xfId="10901"/>
    <cellStyle name="Vírgula 8 5 6 2" xfId="14914"/>
    <cellStyle name="Vírgula 8 5 6 3" xfId="13532"/>
    <cellStyle name="Vírgula 8 5 7" xfId="9298"/>
    <cellStyle name="Vírgula 8 6" xfId="2452"/>
    <cellStyle name="Vírgula 8 6 2" xfId="3580"/>
    <cellStyle name="Vírgula 8 6 2 2" xfId="3959"/>
    <cellStyle name="Vírgula 8 6 2 2 2" xfId="6672"/>
    <cellStyle name="Vírgula 8 6 2 2 3" xfId="10572"/>
    <cellStyle name="Vírgula 8 6 2 3" xfId="5749"/>
    <cellStyle name="Vírgula 8 6 2 4" xfId="9655"/>
    <cellStyle name="Vírgula 8 6 3" xfId="4316"/>
    <cellStyle name="Vírgula 8 6 3 2" xfId="6479"/>
    <cellStyle name="Vírgula 8 6 3 3" xfId="10571"/>
    <cellStyle name="Vírgula 8 6 4" xfId="6864"/>
    <cellStyle name="Vírgula 8 6 5" xfId="5182"/>
    <cellStyle name="Vírgula 8 6 6" xfId="9202"/>
    <cellStyle name="Vírgula 8 7" xfId="2453"/>
    <cellStyle name="Vírgula 8 7 2" xfId="3581"/>
    <cellStyle name="Vírgula 8 7 2 2" xfId="4859"/>
    <cellStyle name="Vírgula 8 7 2 2 2" xfId="10574"/>
    <cellStyle name="Vírgula 8 7 2 3" xfId="5750"/>
    <cellStyle name="Vírgula 8 7 2 4" xfId="9755"/>
    <cellStyle name="Vírgula 8 7 3" xfId="4081"/>
    <cellStyle name="Vírgula 8 7 3 2" xfId="6480"/>
    <cellStyle name="Vírgula 8 7 3 3" xfId="10573"/>
    <cellStyle name="Vírgula 8 7 4" xfId="9341"/>
    <cellStyle name="Vírgula 8 8" xfId="2444"/>
    <cellStyle name="Vírgula 8 8 2" xfId="3573"/>
    <cellStyle name="Vírgula 8 8 2 2" xfId="4857"/>
    <cellStyle name="Vírgula 8 8 2 2 2" xfId="10576"/>
    <cellStyle name="Vírgula 8 8 2 3" xfId="5742"/>
    <cellStyle name="Vírgula 8 8 2 4" xfId="9607"/>
    <cellStyle name="Vírgula 8 8 3" xfId="4138"/>
    <cellStyle name="Vírgula 8 8 3 2" xfId="6472"/>
    <cellStyle name="Vírgula 8 8 3 3" xfId="10575"/>
    <cellStyle name="Vírgula 8 8 4" xfId="9126"/>
    <cellStyle name="Vírgula 8 9" xfId="3050"/>
    <cellStyle name="Vírgula 8 9 2" xfId="3727"/>
    <cellStyle name="Vírgula 8 9 2 2" xfId="5916"/>
    <cellStyle name="Vírgula 8 9 2 2 2" xfId="11114"/>
    <cellStyle name="Vírgula 8 9 2 2 3" xfId="11488"/>
    <cellStyle name="Vírgula 8 9 2 3" xfId="13677"/>
    <cellStyle name="Vírgula 8 9 3" xfId="5219"/>
    <cellStyle name="Vírgula 8 9 3 2" xfId="12850"/>
    <cellStyle name="Vírgula 8 9 4" xfId="11849"/>
    <cellStyle name="Vírgula 8 9 4 2" xfId="15099"/>
    <cellStyle name="Vírgula 8 9 4 3" xfId="13578"/>
    <cellStyle name="Vírgula 9" xfId="345"/>
    <cellStyle name="Vírgula 9 2" xfId="923"/>
    <cellStyle name="Vírgula 9 2 2" xfId="2455"/>
    <cellStyle name="Vírgula 9 2 2 2" xfId="3583"/>
    <cellStyle name="Vírgula 9 2 2 2 2" xfId="4861"/>
    <cellStyle name="Vírgula 9 2 2 2 3" xfId="5752"/>
    <cellStyle name="Vírgula 9 2 2 3" xfId="4057"/>
    <cellStyle name="Vírgula 9 2 2 3 2" xfId="6482"/>
    <cellStyle name="Vírgula 9 2 2 4" xfId="13533"/>
    <cellStyle name="Vírgula 9 2 2 5" xfId="13418"/>
    <cellStyle name="Vírgula 9 2 3" xfId="3208"/>
    <cellStyle name="Vírgula 9 2 3 2" xfId="4380"/>
    <cellStyle name="Vírgula 9 2 3 2 2" xfId="6608"/>
    <cellStyle name="Vírgula 9 2 3 3" xfId="5377"/>
    <cellStyle name="Vírgula 9 2 3 3 2" xfId="12479"/>
    <cellStyle name="Vírgula 9 2 3 3 3" xfId="11561"/>
    <cellStyle name="Vírgula 9 2 3 4" xfId="12965"/>
    <cellStyle name="Vírgula 9 2 4" xfId="3957"/>
    <cellStyle name="Vírgula 9 2 4 2" xfId="6098"/>
    <cellStyle name="Vírgula 9 2 5" xfId="6793"/>
    <cellStyle name="Vírgula 9 2 6" xfId="5111"/>
    <cellStyle name="Vírgula 9 3" xfId="2456"/>
    <cellStyle name="Vírgula 9 3 2" xfId="3584"/>
    <cellStyle name="Vírgula 9 3 2 2" xfId="4862"/>
    <cellStyle name="Vírgula 9 3 2 3" xfId="5753"/>
    <cellStyle name="Vírgula 9 3 2 3 2" xfId="11713"/>
    <cellStyle name="Vírgula 9 3 2 3 3" xfId="11457"/>
    <cellStyle name="Vírgula 9 3 2 4" xfId="11459"/>
    <cellStyle name="Vírgula 9 3 3" xfId="3691"/>
    <cellStyle name="Vírgula 9 3 3 2" xfId="6483"/>
    <cellStyle name="Vírgula 9 3 4" xfId="13534"/>
    <cellStyle name="Vírgula 9 4" xfId="2457"/>
    <cellStyle name="Vírgula 9 4 2" xfId="3585"/>
    <cellStyle name="Vírgula 9 4 2 2" xfId="4863"/>
    <cellStyle name="Vírgula 9 4 2 3" xfId="5754"/>
    <cellStyle name="Vírgula 9 4 3" xfId="4112"/>
    <cellStyle name="Vírgula 9 4 3 2" xfId="6484"/>
    <cellStyle name="Vírgula 9 5" xfId="2454"/>
    <cellStyle name="Vírgula 9 5 2" xfId="3582"/>
    <cellStyle name="Vírgula 9 5 2 2" xfId="4860"/>
    <cellStyle name="Vírgula 9 5 2 3" xfId="5751"/>
    <cellStyle name="Vírgula 9 5 3" xfId="4407"/>
    <cellStyle name="Vírgula 9 5 3 2" xfId="6481"/>
    <cellStyle name="Vírgula 9 6" xfId="4033"/>
    <cellStyle name="Vírgula 9 6 2" xfId="5918"/>
    <cellStyle name="Vírgula 9 6 2 2" xfId="11617"/>
    <cellStyle name="Vírgula 9 6 2 3" xfId="11525"/>
    <cellStyle name="Vírgula 9 6 3" xfId="12350"/>
    <cellStyle name="Vírgula 9 6 3 2" xfId="15388"/>
    <cellStyle name="Vírgula 9 6 3 3" xfId="13705"/>
    <cellStyle name="Vírgula 9 7" xfId="8699"/>
    <cellStyle name="Vírgula 9 7 2" xfId="11639"/>
    <cellStyle name="Vírgula 9 7 3" xfId="11003"/>
    <cellStyle name="Vírgula 9 8" xfId="8700"/>
    <cellStyle name="Vírgula 9 8 2" xfId="11289"/>
    <cellStyle name="Vírgula 9 8 3" xfId="13113"/>
    <cellStyle name="Vírgula 9 9" xfId="8701"/>
    <cellStyle name="Vírgula 9 9 2" xfId="11712"/>
    <cellStyle name="Vírgula 9 9 3" xfId="12352"/>
    <cellStyle name="Währung" xfId="3015"/>
    <cellStyle name="Währung 2" xfId="3016"/>
    <cellStyle name="Währung 2 2" xfId="8702"/>
    <cellStyle name="Währung 3" xfId="8703"/>
    <cellStyle name="Warning Text" xfId="430"/>
  </cellStyles>
  <dxfs count="562">
    <dxf>
      <font>
        <b/>
        <i val="0"/>
        <color theme="1"/>
      </font>
      <fill>
        <patternFill>
          <bgColor theme="0" tint="-0.34998626667073579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0" tint="-0.34998626667073579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0" tint="-0.34998626667073579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0" tint="-0.34998626667073579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/>
        <right/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27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2.png"/><Relationship Id="rId1" Type="http://schemas.openxmlformats.org/officeDocument/2006/relationships/image" Target="../media/image19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2.png"/><Relationship Id="rId1" Type="http://schemas.openxmlformats.org/officeDocument/2006/relationships/image" Target="../media/image19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6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5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31.png"/><Relationship Id="rId11" Type="http://schemas.openxmlformats.org/officeDocument/2006/relationships/image" Target="../media/image34.png"/><Relationship Id="rId5" Type="http://schemas.openxmlformats.org/officeDocument/2006/relationships/image" Target="../media/image30.png"/><Relationship Id="rId10" Type="http://schemas.openxmlformats.org/officeDocument/2006/relationships/image" Target="../media/image33.png"/><Relationship Id="rId4" Type="http://schemas.openxmlformats.org/officeDocument/2006/relationships/image" Target="../media/image29.png"/><Relationship Id="rId9" Type="http://schemas.openxmlformats.org/officeDocument/2006/relationships/image" Target="../media/image2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8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8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emf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2</xdr:row>
      <xdr:rowOff>476251</xdr:rowOff>
    </xdr:from>
    <xdr:to>
      <xdr:col>8</xdr:col>
      <xdr:colOff>847725</xdr:colOff>
      <xdr:row>4</xdr:row>
      <xdr:rowOff>200026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723901"/>
          <a:ext cx="146685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85726</xdr:colOff>
      <xdr:row>2</xdr:row>
      <xdr:rowOff>219076</xdr:rowOff>
    </xdr:from>
    <xdr:to>
      <xdr:col>2</xdr:col>
      <xdr:colOff>733426</xdr:colOff>
      <xdr:row>4</xdr:row>
      <xdr:rowOff>105151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466726"/>
          <a:ext cx="1352550" cy="90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34146</xdr:colOff>
      <xdr:row>4</xdr:row>
      <xdr:rowOff>268941</xdr:rowOff>
    </xdr:from>
    <xdr:to>
      <xdr:col>1</xdr:col>
      <xdr:colOff>1541008</xdr:colOff>
      <xdr:row>5</xdr:row>
      <xdr:rowOff>515471</xdr:rowOff>
    </xdr:to>
    <xdr:pic>
      <xdr:nvPicPr>
        <xdr:cNvPr id="9" name="Imagem 2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721" y="869016"/>
          <a:ext cx="1506862" cy="1008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437029</xdr:colOff>
      <xdr:row>4</xdr:row>
      <xdr:rowOff>437029</xdr:rowOff>
    </xdr:from>
    <xdr:to>
      <xdr:col>6</xdr:col>
      <xdr:colOff>902073</xdr:colOff>
      <xdr:row>5</xdr:row>
      <xdr:rowOff>417979</xdr:rowOff>
    </xdr:to>
    <xdr:pic>
      <xdr:nvPicPr>
        <xdr:cNvPr id="10" name="Imagem 4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6454" y="1037104"/>
          <a:ext cx="1665194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347381</xdr:colOff>
      <xdr:row>2</xdr:row>
      <xdr:rowOff>437030</xdr:rowOff>
    </xdr:from>
    <xdr:to>
      <xdr:col>6</xdr:col>
      <xdr:colOff>1008529</xdr:colOff>
      <xdr:row>3</xdr:row>
      <xdr:rowOff>417980</xdr:rowOff>
    </xdr:to>
    <xdr:pic>
      <xdr:nvPicPr>
        <xdr:cNvPr id="9" name="Imagem 4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2981" y="684680"/>
          <a:ext cx="1870823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58792</xdr:colOff>
      <xdr:row>2</xdr:row>
      <xdr:rowOff>246530</xdr:rowOff>
    </xdr:from>
    <xdr:to>
      <xdr:col>1</xdr:col>
      <xdr:colOff>1557618</xdr:colOff>
      <xdr:row>3</xdr:row>
      <xdr:rowOff>435959</xdr:rowOff>
    </xdr:to>
    <xdr:pic>
      <xdr:nvPicPr>
        <xdr:cNvPr id="10" name="Imagem 2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842" y="494180"/>
          <a:ext cx="1498826" cy="951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35075</xdr:colOff>
      <xdr:row>2</xdr:row>
      <xdr:rowOff>224119</xdr:rowOff>
    </xdr:from>
    <xdr:to>
      <xdr:col>1</xdr:col>
      <xdr:colOff>1363369</xdr:colOff>
      <xdr:row>3</xdr:row>
      <xdr:rowOff>351135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300" y="471769"/>
          <a:ext cx="1328294" cy="889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578176</xdr:colOff>
      <xdr:row>2</xdr:row>
      <xdr:rowOff>238539</xdr:rowOff>
    </xdr:from>
    <xdr:to>
      <xdr:col>6</xdr:col>
      <xdr:colOff>1160805</xdr:colOff>
      <xdr:row>3</xdr:row>
      <xdr:rowOff>314325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0526" y="486189"/>
          <a:ext cx="1697054" cy="837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2</xdr:row>
      <xdr:rowOff>152400</xdr:rowOff>
    </xdr:from>
    <xdr:to>
      <xdr:col>6</xdr:col>
      <xdr:colOff>460001</xdr:colOff>
      <xdr:row>2</xdr:row>
      <xdr:rowOff>819150</xdr:rowOff>
    </xdr:to>
    <xdr:pic>
      <xdr:nvPicPr>
        <xdr:cNvPr id="2" name="Imagem 6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381000"/>
          <a:ext cx="1355351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</xdr:row>
      <xdr:rowOff>161925</xdr:rowOff>
    </xdr:from>
    <xdr:to>
      <xdr:col>1</xdr:col>
      <xdr:colOff>1390650</xdr:colOff>
      <xdr:row>3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0525"/>
          <a:ext cx="1209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600761</xdr:colOff>
      <xdr:row>140</xdr:row>
      <xdr:rowOff>11206</xdr:rowOff>
    </xdr:from>
    <xdr:to>
      <xdr:col>3</xdr:col>
      <xdr:colOff>484965</xdr:colOff>
      <xdr:row>153</xdr:row>
      <xdr:rowOff>176182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1073" t="19243" r="20071" b="56886"/>
        <a:stretch/>
      </xdr:blipFill>
      <xdr:spPr>
        <a:xfrm>
          <a:off x="2686736" y="39539956"/>
          <a:ext cx="6304054" cy="3813052"/>
        </a:xfrm>
        <a:prstGeom prst="rect">
          <a:avLst/>
        </a:prstGeom>
      </xdr:spPr>
    </xdr:pic>
    <xdr:clientData/>
  </xdr:twoCellAnchor>
  <xdr:twoCellAnchor editAs="oneCell">
    <xdr:from>
      <xdr:col>2</xdr:col>
      <xdr:colOff>1185334</xdr:colOff>
      <xdr:row>30</xdr:row>
      <xdr:rowOff>21167</xdr:rowOff>
    </xdr:from>
    <xdr:to>
      <xdr:col>5</xdr:col>
      <xdr:colOff>232834</xdr:colOff>
      <xdr:row>53</xdr:row>
      <xdr:rowOff>74083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6270" t="24900" r="16107" b="29621"/>
        <a:stretch/>
      </xdr:blipFill>
      <xdr:spPr>
        <a:xfrm>
          <a:off x="4842934" y="5507567"/>
          <a:ext cx="6429375" cy="4653491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1111251</xdr:colOff>
      <xdr:row>87</xdr:row>
      <xdr:rowOff>158749</xdr:rowOff>
    </xdr:from>
    <xdr:to>
      <xdr:col>4</xdr:col>
      <xdr:colOff>974289</xdr:colOff>
      <xdr:row>106</xdr:row>
      <xdr:rowOff>63501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9250" t="25311" r="18740" b="38470"/>
        <a:stretch/>
      </xdr:blipFill>
      <xdr:spPr>
        <a:xfrm>
          <a:off x="4768851" y="16989424"/>
          <a:ext cx="5711388" cy="3705226"/>
        </a:xfrm>
        <a:prstGeom prst="rect">
          <a:avLst/>
        </a:prstGeom>
      </xdr:spPr>
    </xdr:pic>
    <xdr:clientData/>
  </xdr:twoCellAnchor>
  <xdr:twoCellAnchor editAs="oneCell">
    <xdr:from>
      <xdr:col>1</xdr:col>
      <xdr:colOff>1141754</xdr:colOff>
      <xdr:row>199</xdr:row>
      <xdr:rowOff>116416</xdr:rowOff>
    </xdr:from>
    <xdr:to>
      <xdr:col>5</xdr:col>
      <xdr:colOff>358590</xdr:colOff>
      <xdr:row>218</xdr:row>
      <xdr:rowOff>21166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6589" t="53094" r="15527" b="12232"/>
        <a:stretch/>
      </xdr:blipFill>
      <xdr:spPr>
        <a:xfrm>
          <a:off x="3227729" y="50036941"/>
          <a:ext cx="8170336" cy="4705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2</xdr:row>
      <xdr:rowOff>152400</xdr:rowOff>
    </xdr:from>
    <xdr:to>
      <xdr:col>6</xdr:col>
      <xdr:colOff>460002</xdr:colOff>
      <xdr:row>2</xdr:row>
      <xdr:rowOff>819150</xdr:rowOff>
    </xdr:to>
    <xdr:pic>
      <xdr:nvPicPr>
        <xdr:cNvPr id="2" name="Imagem 6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381000"/>
          <a:ext cx="1352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</xdr:row>
      <xdr:rowOff>161925</xdr:rowOff>
    </xdr:from>
    <xdr:to>
      <xdr:col>1</xdr:col>
      <xdr:colOff>1390650</xdr:colOff>
      <xdr:row>3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90525"/>
          <a:ext cx="1209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600761</xdr:colOff>
      <xdr:row>160</xdr:row>
      <xdr:rowOff>11206</xdr:rowOff>
    </xdr:from>
    <xdr:to>
      <xdr:col>2</xdr:col>
      <xdr:colOff>5337112</xdr:colOff>
      <xdr:row>173</xdr:row>
      <xdr:rowOff>176184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1073" t="19243" r="20071" b="56886"/>
        <a:stretch/>
      </xdr:blipFill>
      <xdr:spPr>
        <a:xfrm>
          <a:off x="2685055" y="36553588"/>
          <a:ext cx="6305175" cy="3818096"/>
        </a:xfrm>
        <a:prstGeom prst="rect">
          <a:avLst/>
        </a:prstGeom>
      </xdr:spPr>
    </xdr:pic>
    <xdr:clientData/>
  </xdr:twoCellAnchor>
  <xdr:twoCellAnchor editAs="oneCell">
    <xdr:from>
      <xdr:col>2</xdr:col>
      <xdr:colOff>1185334</xdr:colOff>
      <xdr:row>39</xdr:row>
      <xdr:rowOff>21167</xdr:rowOff>
    </xdr:from>
    <xdr:to>
      <xdr:col>4</xdr:col>
      <xdr:colOff>1185334</xdr:colOff>
      <xdr:row>62</xdr:row>
      <xdr:rowOff>74084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6270" t="24900" r="16107" b="29621"/>
        <a:stretch/>
      </xdr:blipFill>
      <xdr:spPr>
        <a:xfrm>
          <a:off x="4842934" y="12098867"/>
          <a:ext cx="6438900" cy="4653492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1111251</xdr:colOff>
      <xdr:row>80</xdr:row>
      <xdr:rowOff>158749</xdr:rowOff>
    </xdr:from>
    <xdr:to>
      <xdr:col>4</xdr:col>
      <xdr:colOff>391583</xdr:colOff>
      <xdr:row>99</xdr:row>
      <xdr:rowOff>63500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9250" t="25311" r="18740" b="38470"/>
        <a:stretch/>
      </xdr:blipFill>
      <xdr:spPr>
        <a:xfrm>
          <a:off x="4773084" y="20573999"/>
          <a:ext cx="5725582" cy="3725334"/>
        </a:xfrm>
        <a:prstGeom prst="rect">
          <a:avLst/>
        </a:prstGeom>
      </xdr:spPr>
    </xdr:pic>
    <xdr:clientData/>
  </xdr:twoCellAnchor>
  <xdr:twoCellAnchor editAs="oneCell">
    <xdr:from>
      <xdr:col>1</xdr:col>
      <xdr:colOff>1141754</xdr:colOff>
      <xdr:row>203</xdr:row>
      <xdr:rowOff>116416</xdr:rowOff>
    </xdr:from>
    <xdr:to>
      <xdr:col>4</xdr:col>
      <xdr:colOff>1311090</xdr:colOff>
      <xdr:row>222</xdr:row>
      <xdr:rowOff>21166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6589" t="53094" r="15527" b="12232"/>
        <a:stretch/>
      </xdr:blipFill>
      <xdr:spPr>
        <a:xfrm>
          <a:off x="3226048" y="44917534"/>
          <a:ext cx="8170336" cy="475689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117</xdr:row>
      <xdr:rowOff>116417</xdr:rowOff>
    </xdr:from>
    <xdr:to>
      <xdr:col>6</xdr:col>
      <xdr:colOff>1010569</xdr:colOff>
      <xdr:row>143</xdr:row>
      <xdr:rowOff>31750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54250" y="29135917"/>
          <a:ext cx="11448225" cy="5143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20080</xdr:colOff>
      <xdr:row>2</xdr:row>
      <xdr:rowOff>168087</xdr:rowOff>
    </xdr:from>
    <xdr:to>
      <xdr:col>1</xdr:col>
      <xdr:colOff>1456765</xdr:colOff>
      <xdr:row>3</xdr:row>
      <xdr:rowOff>401265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505" y="415737"/>
          <a:ext cx="1436685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176994</xdr:colOff>
      <xdr:row>2</xdr:row>
      <xdr:rowOff>302559</xdr:rowOff>
    </xdr:from>
    <xdr:to>
      <xdr:col>6</xdr:col>
      <xdr:colOff>675715</xdr:colOff>
      <xdr:row>3</xdr:row>
      <xdr:rowOff>406774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9394" y="550209"/>
          <a:ext cx="1679821" cy="828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1251858</xdr:colOff>
      <xdr:row>94</xdr:row>
      <xdr:rowOff>54429</xdr:rowOff>
    </xdr:from>
    <xdr:to>
      <xdr:col>6</xdr:col>
      <xdr:colOff>136072</xdr:colOff>
      <xdr:row>95</xdr:row>
      <xdr:rowOff>4041322</xdr:rowOff>
    </xdr:to>
    <xdr:pic>
      <xdr:nvPicPr>
        <xdr:cNvPr id="6" name="Imagem 5" descr="C:\Users\Marcos Vinicios\Desktop\PLAYGROUDN\NOVO\DETALHES\PLACA-ORIENTATIVA-VERTICAL FINAL.png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44" y="8817429"/>
          <a:ext cx="9783535" cy="86133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244930</xdr:colOff>
      <xdr:row>77</xdr:row>
      <xdr:rowOff>108855</xdr:rowOff>
    </xdr:from>
    <xdr:to>
      <xdr:col>5</xdr:col>
      <xdr:colOff>884465</xdr:colOff>
      <xdr:row>78</xdr:row>
      <xdr:rowOff>4435928</xdr:rowOff>
    </xdr:to>
    <xdr:pic>
      <xdr:nvPicPr>
        <xdr:cNvPr id="7" name="Imagem 6" descr="C:\Users\Marcos Vinicios\Desktop\PLAYGROUDN\NOVO\DETALHES\MULTPLO EXCERCITADOR final.png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0323" y="43406784"/>
          <a:ext cx="8817428" cy="89535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247650</xdr:rowOff>
    </xdr:from>
    <xdr:to>
      <xdr:col>1</xdr:col>
      <xdr:colOff>1362075</xdr:colOff>
      <xdr:row>2</xdr:row>
      <xdr:rowOff>971550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76250"/>
          <a:ext cx="11715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2</xdr:row>
      <xdr:rowOff>152400</xdr:rowOff>
    </xdr:from>
    <xdr:to>
      <xdr:col>6</xdr:col>
      <xdr:colOff>393326</xdr:colOff>
      <xdr:row>2</xdr:row>
      <xdr:rowOff>895350</xdr:rowOff>
    </xdr:to>
    <xdr:pic>
      <xdr:nvPicPr>
        <xdr:cNvPr id="3" name="Imagem 3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381000"/>
          <a:ext cx="1507751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159936</xdr:colOff>
      <xdr:row>45</xdr:row>
      <xdr:rowOff>26483</xdr:rowOff>
    </xdr:from>
    <xdr:to>
      <xdr:col>6</xdr:col>
      <xdr:colOff>1116711</xdr:colOff>
      <xdr:row>46</xdr:row>
      <xdr:rowOff>2173941</xdr:rowOff>
    </xdr:to>
    <xdr:pic>
      <xdr:nvPicPr>
        <xdr:cNvPr id="4" name="Imagem 3" descr="ALONGADOR FINAL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536" y="10313483"/>
          <a:ext cx="11539050" cy="7071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78442</xdr:colOff>
      <xdr:row>63</xdr:row>
      <xdr:rowOff>124065</xdr:rowOff>
    </xdr:from>
    <xdr:to>
      <xdr:col>6</xdr:col>
      <xdr:colOff>997323</xdr:colOff>
      <xdr:row>64</xdr:row>
      <xdr:rowOff>2675255</xdr:rowOff>
    </xdr:to>
    <xdr:pic>
      <xdr:nvPicPr>
        <xdr:cNvPr id="5" name="Imagem 4" descr="ROTAÇÃO DIAGONAL DUPLA FINAL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42" y="23546040"/>
          <a:ext cx="11501156" cy="7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210509</xdr:colOff>
      <xdr:row>80</xdr:row>
      <xdr:rowOff>158483</xdr:rowOff>
    </xdr:from>
    <xdr:to>
      <xdr:col>6</xdr:col>
      <xdr:colOff>1061357</xdr:colOff>
      <xdr:row>81</xdr:row>
      <xdr:rowOff>2705475</xdr:rowOff>
    </xdr:to>
    <xdr:pic>
      <xdr:nvPicPr>
        <xdr:cNvPr id="6" name="Imagem 5" descr="ROTAÇÃO VERTICAL DUPLO FINAL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9" y="37467908"/>
          <a:ext cx="11433123" cy="7747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168086</xdr:colOff>
      <xdr:row>98</xdr:row>
      <xdr:rowOff>100852</xdr:rowOff>
    </xdr:from>
    <xdr:to>
      <xdr:col>6</xdr:col>
      <xdr:colOff>998418</xdr:colOff>
      <xdr:row>99</xdr:row>
      <xdr:rowOff>1086971</xdr:rowOff>
    </xdr:to>
    <xdr:pic>
      <xdr:nvPicPr>
        <xdr:cNvPr id="7" name="Imagem 6" descr="SURF DUPLO final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686" y="51269152"/>
          <a:ext cx="11412607" cy="6186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33617</xdr:colOff>
      <xdr:row>115</xdr:row>
      <xdr:rowOff>235324</xdr:rowOff>
    </xdr:from>
    <xdr:to>
      <xdr:col>6</xdr:col>
      <xdr:colOff>1120588</xdr:colOff>
      <xdr:row>116</xdr:row>
      <xdr:rowOff>2274794</xdr:rowOff>
    </xdr:to>
    <xdr:pic>
      <xdr:nvPicPr>
        <xdr:cNvPr id="8" name="Imagem 7" descr="C:\Users\Marcos Vinicios\Desktop\PLAYGROUDN\NOVO\DETALHES\PRESSÃO DE PERNAS final.png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217" y="63481324"/>
          <a:ext cx="11669246" cy="72401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112058</xdr:colOff>
      <xdr:row>200</xdr:row>
      <xdr:rowOff>268941</xdr:rowOff>
    </xdr:from>
    <xdr:to>
      <xdr:col>6</xdr:col>
      <xdr:colOff>1064558</xdr:colOff>
      <xdr:row>201</xdr:row>
      <xdr:rowOff>4796117</xdr:rowOff>
    </xdr:to>
    <xdr:pic>
      <xdr:nvPicPr>
        <xdr:cNvPr id="13" name="Imagem 12" descr="C:\Users\Marcos Vinicios\Desktop\PLAYGROUDN\NOVO\DETALHES\MULTPLO EXCERCITADOR final.png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58" y="127980141"/>
          <a:ext cx="11534775" cy="915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176892</xdr:colOff>
      <xdr:row>217</xdr:row>
      <xdr:rowOff>95249</xdr:rowOff>
    </xdr:from>
    <xdr:to>
      <xdr:col>6</xdr:col>
      <xdr:colOff>1102178</xdr:colOff>
      <xdr:row>218</xdr:row>
      <xdr:rowOff>4095750</xdr:rowOff>
    </xdr:to>
    <xdr:pic>
      <xdr:nvPicPr>
        <xdr:cNvPr id="14" name="Imagem 13" descr="C:\Users\Marcos Vinicios\Desktop\PLAYGROUDN\NOVO\DETALHES\PLACA-ORIENTATIVA-VERTICAL FINAL.png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92" y="142998824"/>
          <a:ext cx="11507561" cy="86296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653143</xdr:colOff>
      <xdr:row>132</xdr:row>
      <xdr:rowOff>353786</xdr:rowOff>
    </xdr:from>
    <xdr:to>
      <xdr:col>6</xdr:col>
      <xdr:colOff>13607</xdr:colOff>
      <xdr:row>133</xdr:row>
      <xdr:rowOff>1454600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" y="69641357"/>
          <a:ext cx="9946822" cy="629874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149</xdr:row>
      <xdr:rowOff>258536</xdr:rowOff>
    </xdr:from>
    <xdr:to>
      <xdr:col>6</xdr:col>
      <xdr:colOff>585107</xdr:colOff>
      <xdr:row>150</xdr:row>
      <xdr:rowOff>1535120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80567893"/>
          <a:ext cx="10504715" cy="647451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166</xdr:row>
      <xdr:rowOff>163287</xdr:rowOff>
    </xdr:from>
    <xdr:to>
      <xdr:col>6</xdr:col>
      <xdr:colOff>748392</xdr:colOff>
      <xdr:row>167</xdr:row>
      <xdr:rowOff>561676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1" y="92065930"/>
          <a:ext cx="10763250" cy="5596317"/>
        </a:xfrm>
        <a:prstGeom prst="rect">
          <a:avLst/>
        </a:prstGeom>
      </xdr:spPr>
    </xdr:pic>
    <xdr:clientData/>
  </xdr:twoCellAnchor>
  <xdr:twoCellAnchor editAs="oneCell">
    <xdr:from>
      <xdr:col>1</xdr:col>
      <xdr:colOff>1251858</xdr:colOff>
      <xdr:row>183</xdr:row>
      <xdr:rowOff>176894</xdr:rowOff>
    </xdr:from>
    <xdr:to>
      <xdr:col>6</xdr:col>
      <xdr:colOff>95250</xdr:colOff>
      <xdr:row>184</xdr:row>
      <xdr:rowOff>2136685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64179" y="102121608"/>
          <a:ext cx="9429750" cy="6586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52107</xdr:colOff>
      <xdr:row>5</xdr:row>
      <xdr:rowOff>273424</xdr:rowOff>
    </xdr:from>
    <xdr:to>
      <xdr:col>1</xdr:col>
      <xdr:colOff>1557033</xdr:colOff>
      <xdr:row>6</xdr:row>
      <xdr:rowOff>466725</xdr:rowOff>
    </xdr:to>
    <xdr:pic>
      <xdr:nvPicPr>
        <xdr:cNvPr id="9" name="Imagem 2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032" y="1063999"/>
          <a:ext cx="1504926" cy="95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475129</xdr:colOff>
      <xdr:row>5</xdr:row>
      <xdr:rowOff>386604</xdr:rowOff>
    </xdr:from>
    <xdr:to>
      <xdr:col>6</xdr:col>
      <xdr:colOff>1136276</xdr:colOff>
      <xdr:row>6</xdr:row>
      <xdr:rowOff>367554</xdr:rowOff>
    </xdr:to>
    <xdr:pic>
      <xdr:nvPicPr>
        <xdr:cNvPr id="10" name="Imagem 4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1717" y="1171016"/>
          <a:ext cx="1871383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52107</xdr:colOff>
      <xdr:row>5</xdr:row>
      <xdr:rowOff>273424</xdr:rowOff>
    </xdr:from>
    <xdr:to>
      <xdr:col>1</xdr:col>
      <xdr:colOff>1557033</xdr:colOff>
      <xdr:row>6</xdr:row>
      <xdr:rowOff>466725</xdr:rowOff>
    </xdr:to>
    <xdr:pic>
      <xdr:nvPicPr>
        <xdr:cNvPr id="9" name="Imagem 2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032" y="1063999"/>
          <a:ext cx="1504926" cy="95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318247</xdr:colOff>
      <xdr:row>5</xdr:row>
      <xdr:rowOff>409015</xdr:rowOff>
    </xdr:from>
    <xdr:to>
      <xdr:col>6</xdr:col>
      <xdr:colOff>979394</xdr:colOff>
      <xdr:row>6</xdr:row>
      <xdr:rowOff>389965</xdr:rowOff>
    </xdr:to>
    <xdr:pic>
      <xdr:nvPicPr>
        <xdr:cNvPr id="10" name="Imagem 4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8197" y="1199590"/>
          <a:ext cx="1870822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52107</xdr:colOff>
      <xdr:row>5</xdr:row>
      <xdr:rowOff>273424</xdr:rowOff>
    </xdr:from>
    <xdr:to>
      <xdr:col>1</xdr:col>
      <xdr:colOff>1557033</xdr:colOff>
      <xdr:row>6</xdr:row>
      <xdr:rowOff>466725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032" y="1063999"/>
          <a:ext cx="1504926" cy="95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318247</xdr:colOff>
      <xdr:row>5</xdr:row>
      <xdr:rowOff>409015</xdr:rowOff>
    </xdr:from>
    <xdr:to>
      <xdr:col>6</xdr:col>
      <xdr:colOff>979394</xdr:colOff>
      <xdr:row>6</xdr:row>
      <xdr:rowOff>389965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8197" y="1199590"/>
          <a:ext cx="1870822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67236</xdr:colOff>
      <xdr:row>1</xdr:row>
      <xdr:rowOff>316008</xdr:rowOff>
    </xdr:from>
    <xdr:to>
      <xdr:col>2</xdr:col>
      <xdr:colOff>1542236</xdr:colOff>
      <xdr:row>5</xdr:row>
      <xdr:rowOff>78443</xdr:rowOff>
    </xdr:to>
    <xdr:pic>
      <xdr:nvPicPr>
        <xdr:cNvPr id="2" name="Imagem 3" descr="LOGO NEURILAN 900 X 636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4" y="484096"/>
          <a:ext cx="2147353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1522718</xdr:colOff>
      <xdr:row>1</xdr:row>
      <xdr:rowOff>381001</xdr:rowOff>
    </xdr:from>
    <xdr:to>
      <xdr:col>5</xdr:col>
      <xdr:colOff>1635047</xdr:colOff>
      <xdr:row>5</xdr:row>
      <xdr:rowOff>67235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3894" y="549089"/>
          <a:ext cx="1860447" cy="1142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27215</xdr:colOff>
      <xdr:row>5</xdr:row>
      <xdr:rowOff>257175</xdr:rowOff>
    </xdr:from>
    <xdr:to>
      <xdr:col>1</xdr:col>
      <xdr:colOff>1569575</xdr:colOff>
      <xdr:row>6</xdr:row>
      <xdr:rowOff>476250</xdr:rowOff>
    </xdr:to>
    <xdr:pic>
      <xdr:nvPicPr>
        <xdr:cNvPr id="10" name="Imagem 2"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815" y="990600"/>
          <a:ext cx="154236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392206</xdr:colOff>
      <xdr:row>5</xdr:row>
      <xdr:rowOff>400610</xdr:rowOff>
    </xdr:from>
    <xdr:to>
      <xdr:col>6</xdr:col>
      <xdr:colOff>1053354</xdr:colOff>
      <xdr:row>6</xdr:row>
      <xdr:rowOff>383241</xdr:rowOff>
    </xdr:to>
    <xdr:pic>
      <xdr:nvPicPr>
        <xdr:cNvPr id="11" name="Imagem 4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5281" y="1438835"/>
          <a:ext cx="1874745" cy="744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2</xdr:row>
      <xdr:rowOff>180975</xdr:rowOff>
    </xdr:from>
    <xdr:to>
      <xdr:col>5</xdr:col>
      <xdr:colOff>803828</xdr:colOff>
      <xdr:row>6</xdr:row>
      <xdr:rowOff>96495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571500"/>
          <a:ext cx="1413428" cy="868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176007</xdr:colOff>
      <xdr:row>2</xdr:row>
      <xdr:rowOff>206652</xdr:rowOff>
    </xdr:from>
    <xdr:to>
      <xdr:col>2</xdr:col>
      <xdr:colOff>84897</xdr:colOff>
      <xdr:row>5</xdr:row>
      <xdr:rowOff>196298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607" y="597177"/>
          <a:ext cx="1051890" cy="704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149679</xdr:colOff>
      <xdr:row>2</xdr:row>
      <xdr:rowOff>272143</xdr:rowOff>
    </xdr:from>
    <xdr:to>
      <xdr:col>29</xdr:col>
      <xdr:colOff>206508</xdr:colOff>
      <xdr:row>6</xdr:row>
      <xdr:rowOff>149679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0929" y="517072"/>
          <a:ext cx="1975436" cy="10205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274177</xdr:colOff>
      <xdr:row>2</xdr:row>
      <xdr:rowOff>94824</xdr:rowOff>
    </xdr:from>
    <xdr:to>
      <xdr:col>3</xdr:col>
      <xdr:colOff>1306287</xdr:colOff>
      <xdr:row>6</xdr:row>
      <xdr:rowOff>144101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641" y="339753"/>
          <a:ext cx="1766896" cy="119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394607</xdr:colOff>
      <xdr:row>2</xdr:row>
      <xdr:rowOff>190499</xdr:rowOff>
    </xdr:from>
    <xdr:to>
      <xdr:col>29</xdr:col>
      <xdr:colOff>655543</xdr:colOff>
      <xdr:row>6</xdr:row>
      <xdr:rowOff>122464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0786" y="435428"/>
          <a:ext cx="2043471" cy="1074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367393</xdr:colOff>
      <xdr:row>2</xdr:row>
      <xdr:rowOff>137373</xdr:rowOff>
    </xdr:from>
    <xdr:to>
      <xdr:col>3</xdr:col>
      <xdr:colOff>1415144</xdr:colOff>
      <xdr:row>6</xdr:row>
      <xdr:rowOff>197204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57" y="382302"/>
          <a:ext cx="1782537" cy="1202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116315</xdr:colOff>
      <xdr:row>34</xdr:row>
      <xdr:rowOff>118783</xdr:rowOff>
    </xdr:from>
    <xdr:to>
      <xdr:col>8</xdr:col>
      <xdr:colOff>786090</xdr:colOff>
      <xdr:row>37</xdr:row>
      <xdr:rowOff>52879</xdr:rowOff>
    </xdr:to>
    <xdr:sp macro="" textlink="">
      <xdr:nvSpPr>
        <xdr:cNvPr id="2" name="Retângulo de cantos arredondados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3343609" y="8489577"/>
          <a:ext cx="9331922" cy="449567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2</xdr:col>
      <xdr:colOff>17927</xdr:colOff>
      <xdr:row>4</xdr:row>
      <xdr:rowOff>203947</xdr:rowOff>
    </xdr:from>
    <xdr:to>
      <xdr:col>3</xdr:col>
      <xdr:colOff>825230</xdr:colOff>
      <xdr:row>5</xdr:row>
      <xdr:rowOff>437030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8" y="932329"/>
          <a:ext cx="1614127" cy="1095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63874</xdr:colOff>
      <xdr:row>4</xdr:row>
      <xdr:rowOff>425263</xdr:rowOff>
    </xdr:from>
    <xdr:to>
      <xdr:col>9</xdr:col>
      <xdr:colOff>1037345</xdr:colOff>
      <xdr:row>5</xdr:row>
      <xdr:rowOff>310002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315" y="1153645"/>
          <a:ext cx="1836324" cy="7475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116315</xdr:colOff>
      <xdr:row>35</xdr:row>
      <xdr:rowOff>118783</xdr:rowOff>
    </xdr:from>
    <xdr:to>
      <xdr:col>10</xdr:col>
      <xdr:colOff>786090</xdr:colOff>
      <xdr:row>38</xdr:row>
      <xdr:rowOff>52879</xdr:rowOff>
    </xdr:to>
    <xdr:sp macro="" textlink="">
      <xdr:nvSpPr>
        <xdr:cNvPr id="2" name="Retângulo de cantos arredondados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/>
      </xdr:nvSpPr>
      <xdr:spPr>
        <a:xfrm>
          <a:off x="3364340" y="8834158"/>
          <a:ext cx="9347050" cy="457971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4</xdr:col>
      <xdr:colOff>17927</xdr:colOff>
      <xdr:row>4</xdr:row>
      <xdr:rowOff>203947</xdr:rowOff>
    </xdr:from>
    <xdr:to>
      <xdr:col>5</xdr:col>
      <xdr:colOff>825231</xdr:colOff>
      <xdr:row>5</xdr:row>
      <xdr:rowOff>437030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327" y="1308847"/>
          <a:ext cx="1616929" cy="1090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63874</xdr:colOff>
      <xdr:row>4</xdr:row>
      <xdr:rowOff>425263</xdr:rowOff>
    </xdr:from>
    <xdr:to>
      <xdr:col>11</xdr:col>
      <xdr:colOff>1037345</xdr:colOff>
      <xdr:row>5</xdr:row>
      <xdr:rowOff>310002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9174" y="1530163"/>
          <a:ext cx="1830721" cy="74198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2879912</xdr:colOff>
      <xdr:row>42</xdr:row>
      <xdr:rowOff>134470</xdr:rowOff>
    </xdr:from>
    <xdr:ext cx="5939118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051862" y="11364445"/>
          <a:ext cx="59391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100"/>
            <a:t>BDI=              (1+AC+S+R+G)*(1+DF)*(1+L)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130539</xdr:colOff>
      <xdr:row>2</xdr:row>
      <xdr:rowOff>265530</xdr:rowOff>
    </xdr:from>
    <xdr:to>
      <xdr:col>2</xdr:col>
      <xdr:colOff>1568822</xdr:colOff>
      <xdr:row>3</xdr:row>
      <xdr:rowOff>439058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9389" y="551280"/>
          <a:ext cx="1438283" cy="935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421822</xdr:colOff>
      <xdr:row>2</xdr:row>
      <xdr:rowOff>204106</xdr:rowOff>
    </xdr:from>
    <xdr:to>
      <xdr:col>7</xdr:col>
      <xdr:colOff>1074566</xdr:colOff>
      <xdr:row>3</xdr:row>
      <xdr:rowOff>489855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0536" y="489856"/>
          <a:ext cx="2040673" cy="104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2</xdr:row>
      <xdr:rowOff>304801</xdr:rowOff>
    </xdr:from>
    <xdr:to>
      <xdr:col>8</xdr:col>
      <xdr:colOff>809625</xdr:colOff>
      <xdr:row>3</xdr:row>
      <xdr:rowOff>333376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552451"/>
          <a:ext cx="146685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85726</xdr:colOff>
      <xdr:row>2</xdr:row>
      <xdr:rowOff>219076</xdr:rowOff>
    </xdr:from>
    <xdr:to>
      <xdr:col>2</xdr:col>
      <xdr:colOff>762001</xdr:colOff>
      <xdr:row>3</xdr:row>
      <xdr:rowOff>409951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466726"/>
          <a:ext cx="1352550" cy="90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2</xdr:row>
      <xdr:rowOff>476251</xdr:rowOff>
    </xdr:from>
    <xdr:to>
      <xdr:col>8</xdr:col>
      <xdr:colOff>847725</xdr:colOff>
      <xdr:row>4</xdr:row>
      <xdr:rowOff>200026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723901"/>
          <a:ext cx="146685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85726</xdr:colOff>
      <xdr:row>2</xdr:row>
      <xdr:rowOff>219076</xdr:rowOff>
    </xdr:from>
    <xdr:to>
      <xdr:col>2</xdr:col>
      <xdr:colOff>733426</xdr:colOff>
      <xdr:row>4</xdr:row>
      <xdr:rowOff>105151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466726"/>
          <a:ext cx="1352550" cy="90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149748</xdr:colOff>
      <xdr:row>4</xdr:row>
      <xdr:rowOff>381590</xdr:rowOff>
    </xdr:from>
    <xdr:to>
      <xdr:col>6</xdr:col>
      <xdr:colOff>889945</xdr:colOff>
      <xdr:row>6</xdr:row>
      <xdr:rowOff>233391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05" y="2000840"/>
          <a:ext cx="1434162" cy="967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338279</xdr:colOff>
      <xdr:row>4</xdr:row>
      <xdr:rowOff>538380</xdr:rowOff>
    </xdr:from>
    <xdr:to>
      <xdr:col>12</xdr:col>
      <xdr:colOff>980375</xdr:colOff>
      <xdr:row>6</xdr:row>
      <xdr:rowOff>172348</xdr:rowOff>
    </xdr:to>
    <xdr:pic>
      <xdr:nvPicPr>
        <xdr:cNvPr id="4" name="Imagem 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8779" y="2157630"/>
          <a:ext cx="1512953" cy="749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12</xdr:row>
      <xdr:rowOff>24493</xdr:rowOff>
    </xdr:from>
    <xdr:to>
      <xdr:col>2</xdr:col>
      <xdr:colOff>4194694</xdr:colOff>
      <xdr:row>12</xdr:row>
      <xdr:rowOff>1047751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3586843"/>
          <a:ext cx="4061344" cy="1023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149678</xdr:rowOff>
    </xdr:from>
    <xdr:to>
      <xdr:col>2</xdr:col>
      <xdr:colOff>757340</xdr:colOff>
      <xdr:row>3</xdr:row>
      <xdr:rowOff>149678</xdr:rowOff>
    </xdr:to>
    <xdr:pic>
      <xdr:nvPicPr>
        <xdr:cNvPr id="3" name="Imagem 3" descr="LOGO NEURILAN 900 X 636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71" y="149678"/>
          <a:ext cx="1519340" cy="83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792036</xdr:colOff>
      <xdr:row>1</xdr:row>
      <xdr:rowOff>9865</xdr:rowOff>
    </xdr:from>
    <xdr:to>
      <xdr:col>14</xdr:col>
      <xdr:colOff>2000250</xdr:colOff>
      <xdr:row>4</xdr:row>
      <xdr:rowOff>49134</xdr:rowOff>
    </xdr:to>
    <xdr:pic>
      <xdr:nvPicPr>
        <xdr:cNvPr id="4" name="Imagem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7011" y="333715"/>
          <a:ext cx="1208214" cy="734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653141</xdr:colOff>
      <xdr:row>15</xdr:row>
      <xdr:rowOff>54429</xdr:rowOff>
    </xdr:from>
    <xdr:to>
      <xdr:col>3</xdr:col>
      <xdr:colOff>1124920</xdr:colOff>
      <xdr:row>34</xdr:row>
      <xdr:rowOff>40822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2741" y="5569404"/>
          <a:ext cx="5653379" cy="3605893"/>
        </a:xfrm>
        <a:prstGeom prst="rect">
          <a:avLst/>
        </a:prstGeom>
      </xdr:spPr>
    </xdr:pic>
    <xdr:clientData/>
  </xdr:twoCellAnchor>
  <xdr:twoCellAnchor editAs="oneCell">
    <xdr:from>
      <xdr:col>5</xdr:col>
      <xdr:colOff>14106</xdr:colOff>
      <xdr:row>15</xdr:row>
      <xdr:rowOff>3</xdr:rowOff>
    </xdr:from>
    <xdr:to>
      <xdr:col>10</xdr:col>
      <xdr:colOff>19712</xdr:colOff>
      <xdr:row>34</xdr:row>
      <xdr:rowOff>132653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86531" y="5514978"/>
          <a:ext cx="4291856" cy="3752150"/>
        </a:xfrm>
        <a:prstGeom prst="rect">
          <a:avLst/>
        </a:prstGeom>
      </xdr:spPr>
    </xdr:pic>
    <xdr:clientData/>
  </xdr:twoCellAnchor>
  <xdr:twoCellAnchor editAs="oneCell">
    <xdr:from>
      <xdr:col>6</xdr:col>
      <xdr:colOff>180621</xdr:colOff>
      <xdr:row>17</xdr:row>
      <xdr:rowOff>22415</xdr:rowOff>
    </xdr:from>
    <xdr:to>
      <xdr:col>8</xdr:col>
      <xdr:colOff>103009</xdr:colOff>
      <xdr:row>22</xdr:row>
      <xdr:rowOff>146105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10296" y="5918390"/>
          <a:ext cx="1636888" cy="1076190"/>
        </a:xfrm>
        <a:prstGeom prst="rect">
          <a:avLst/>
        </a:prstGeom>
      </xdr:spPr>
    </xdr:pic>
    <xdr:clientData/>
  </xdr:twoCellAnchor>
  <xdr:twoCellAnchor editAs="oneCell">
    <xdr:from>
      <xdr:col>8</xdr:col>
      <xdr:colOff>450845</xdr:colOff>
      <xdr:row>33</xdr:row>
      <xdr:rowOff>11210</xdr:rowOff>
    </xdr:from>
    <xdr:to>
      <xdr:col>10</xdr:col>
      <xdr:colOff>487918</xdr:colOff>
      <xdr:row>34</xdr:row>
      <xdr:rowOff>87377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95020" y="8955185"/>
          <a:ext cx="1751573" cy="26666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112063</xdr:rowOff>
    </xdr:from>
    <xdr:to>
      <xdr:col>6</xdr:col>
      <xdr:colOff>341744</xdr:colOff>
      <xdr:row>19</xdr:row>
      <xdr:rowOff>26253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72425" y="5627038"/>
          <a:ext cx="1198994" cy="6761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29550</xdr:colOff>
      <xdr:row>1</xdr:row>
      <xdr:rowOff>198100</xdr:rowOff>
    </xdr:from>
    <xdr:ext cx="1151404" cy="638694"/>
    <xdr:pic>
      <xdr:nvPicPr>
        <xdr:cNvPr id="2" name="Imagem 3" descr="LOGO NEURILAN 900 X 636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50" y="398125"/>
          <a:ext cx="1151404" cy="638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62947</xdr:colOff>
      <xdr:row>3</xdr:row>
      <xdr:rowOff>9326</xdr:rowOff>
    </xdr:from>
    <xdr:ext cx="1133560" cy="525556"/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8647" y="618926"/>
          <a:ext cx="1133560" cy="525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20080</xdr:colOff>
      <xdr:row>2</xdr:row>
      <xdr:rowOff>168087</xdr:rowOff>
    </xdr:from>
    <xdr:to>
      <xdr:col>1</xdr:col>
      <xdr:colOff>1456765</xdr:colOff>
      <xdr:row>3</xdr:row>
      <xdr:rowOff>401265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98" y="403411"/>
          <a:ext cx="1436685" cy="96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176994</xdr:colOff>
      <xdr:row>2</xdr:row>
      <xdr:rowOff>302559</xdr:rowOff>
    </xdr:from>
    <xdr:to>
      <xdr:col>6</xdr:col>
      <xdr:colOff>675715</xdr:colOff>
      <xdr:row>3</xdr:row>
      <xdr:rowOff>406774</xdr:rowOff>
    </xdr:to>
    <xdr:pic>
      <xdr:nvPicPr>
        <xdr:cNvPr id="4" name="Imagem 4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0229" y="537883"/>
          <a:ext cx="1686545" cy="83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20080</xdr:colOff>
      <xdr:row>2</xdr:row>
      <xdr:rowOff>168087</xdr:rowOff>
    </xdr:from>
    <xdr:to>
      <xdr:col>1</xdr:col>
      <xdr:colOff>1456765</xdr:colOff>
      <xdr:row>3</xdr:row>
      <xdr:rowOff>401265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505" y="415737"/>
          <a:ext cx="1436685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176994</xdr:colOff>
      <xdr:row>2</xdr:row>
      <xdr:rowOff>302559</xdr:rowOff>
    </xdr:from>
    <xdr:to>
      <xdr:col>6</xdr:col>
      <xdr:colOff>731744</xdr:colOff>
      <xdr:row>3</xdr:row>
      <xdr:rowOff>406774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4644" y="550209"/>
          <a:ext cx="1678700" cy="828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uriney\c\Meus%20documentos\geosolo\1&#170;%20M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\Projeto%20Alvorada\Projeto%20B&#225;sico%20Croat&#225;\&#193;gua\quadros\Orca_Esgoto_Col&#244;nia%202a%20ETAP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APHAE~1.POR/CONFIG~1/Temp/Rar$DI00.610/Acabamentos2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2\MT%20-%20249%20Ent&#176;%20235%20-%20BR%20-%20163%20(nova%20mutun)%20-%20Lote%20I\MEDI&#199;&#213;ES\4&#170;_MEDI&#199;&#195;O_MT-24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BRAS%20EM%20EXECU&#199;&#195;O\Obra%20114%20-%20Estrada%20do%20Moinho\Obra\pROJETOS\Arquimedes%20Pereira%20Lima\VOLUME%204%20-%20OR&#199;AMENTO\OR&#199;AMENTO%20ARCHIMEDES%20PEREIRA_COMPLET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&#201;CNICO\Nossos%20Documentos\Licita&#231;&#245;es\DNER%20-%2019&#186;\Concorr&#234;ncia%20N.&#186;%20187.2000\Quadros%20para%20Licita&#231;&#245;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R-163\6&#170;%20ap&#243;s%20repac.%20LOTE%2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T%20170%20(Brasnorte%20-%20Rio%20Juruena%20AGRIMAT)\Medi&#231;&#245;es%20Agrimat%20SINFRA\2&#170;%20Medi&#231;&#227;o%20Oficial%20Agrimat%20IC-001%20Set_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MT-170%20(BRASNORTE%20-%20AGRIMAT%20100km)/Medi&#231;&#245;es%20Agrimat/Triunfo/Obra/Obra%20n&#186;%20199/2&#170;%20Repactua&#231;&#227;o/4&#170;%20medi&#231;&#227;o%20199%20ap&#243;s%202&#170;%20repactua&#231;&#227;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2\MT%20-%20370%20POCON&#201;%20-%20PORTO%20CERCADO%20(PARTE%20URBANA)\ALA&#205;NE\EXCEL\TRANSPOR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iversos/PROTOTIPO%20DE%20MEDI&#199;&#195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ato\mt-220\Meus%20documentos\Obra%20326AS\Medi&#231;&#245;es\DVOP\6&#170;%20Medi&#231;&#227;o%20DVOP\6&#170;%20Medi&#231;ao%20DVO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DOVIAS%20FEDERAIS\BR%20163%20GUARANT&#195;%20-%20DIVISA%20MT-PA%20fernando\PLANO%20TRABALHO%20VIGENTE\BR%20163%20CALMON%20FINAL\Oramento_Ago_20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2\MT%20-%20249%20-Lote%20II\Ala&#237;ne\EXCEL\LOTE%2002\OR&#199;AMENTO-MT-249%20(Km%2011-Rio%20Arinos-Entr.%20MT-010)%20-%2016,80%20km_PROJET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3\MT%20-%20351-241%20(MANSO)\ALA&#205;NE\EXCEL\OR&#199;AMENT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&#201;CNICO\Nossos%20Documentos\Licita&#231;&#245;es\DNER%20-%2019&#186;\Concorr&#234;ncia%20N.&#186;%20670.00\Equipamento%20e%20M&#227;o%20de%20Obra%20670.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5\MT%20-%20249%20%20-%20Lote%20II\ALA&#205;NE\EXCEL\LOTE%2002\OR&#199;AMENTO-MT-249%20(Km%2011-Rio%20Arinos-Entr.%20MT-010)%20-%2030%20k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\secor5\MT-270%20(COLONIA%20-%20MIMOSO)\OR&#199;AMENTO%20E%20PLANO%20DE%20TRABALHO\OR&#199;AMENTO%20MT-23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EONARDO\01_SEDUC\01_Boletins\Boletim%20Abril%202005_R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Meus%20documentos\TERCIO\MT%20370%20ESTRADA%20PARQUE\22_JUN\Ultima%20do%20Everaldo%2022_06_05\TRANS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MT-170%20(BRASNORTE%20-%20AGRIMAT)/2&#170;%20medi&#231;&#227;o%20Agrim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Diversos/PROTOTIPO%20DE%20MEDI&#199;&#195;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ata-03\Projetos\Marcelo\docs\PP003%20-%20Restauracao%20-%20PROMG%20-%20DERMG\Levantamentos%20de%20Campo\PRIORIDADES\20CRG\Resultados\CARACT%20PAV%20EXISTEN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f01945\Configura&#231;&#245;es%20locais\Temporary%20Internet%20Files\Content.IE5\QXPOF0PY\OR&#199;AMENTO..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1&#170;%20MED%20PROV%20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ecnico\T&#201;CNICA\DNER\19%20DISTRITO%20RODOVI&#193;RIO%20FEDERAL\CARTA%20CONVITE%20N&#176;%200129-98-19\CARTA%20CONVITE%20N&#176;%200129-98-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guaribe\c\TEMP\Fabio\Campanario_agua\Campanario\Agua\Volume4e5\Memorial-Orcamneto\Orc_Automacao%20agu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MED"/>
      <sheetName val="Relatório-1ª med."/>
      <sheetName val="DRENA"/>
      <sheetName val="ESCAVOCAR"/>
      <sheetName val="TRANSPTERR"/>
      <sheetName val="REG SUBLEITO"/>
      <sheetName val="SUBBASE"/>
      <sheetName val="BASE"/>
      <sheetName val="TRANSPBASE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Relatório_1ª med_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T_OBRAS"/>
      <sheetName val="ligação predial"/>
      <sheetName val="REDE COLETORA"/>
      <sheetName val="ESTA ELEVATÓRIA_"/>
      <sheetName val="EMISSÁRIO_"/>
      <sheetName val="AQU TERRENO-"/>
      <sheetName val="RESUMO"/>
    </sheetNames>
    <sheetDataSet>
      <sheetData sheetId="0">
        <row r="8">
          <cell r="H8">
            <v>15099.060000000001</v>
          </cell>
        </row>
      </sheetData>
      <sheetData sheetId="1">
        <row r="9">
          <cell r="H9">
            <v>87735.12</v>
          </cell>
        </row>
        <row r="19">
          <cell r="H19">
            <v>33993.180000000008</v>
          </cell>
        </row>
      </sheetData>
      <sheetData sheetId="2">
        <row r="9">
          <cell r="H9">
            <v>327265.86999999994</v>
          </cell>
        </row>
        <row r="67">
          <cell r="H67">
            <v>90106.86</v>
          </cell>
        </row>
      </sheetData>
      <sheetData sheetId="3">
        <row r="9">
          <cell r="H9">
            <v>30966.526499999996</v>
          </cell>
        </row>
        <row r="106">
          <cell r="H106">
            <v>49744.2</v>
          </cell>
        </row>
        <row r="143">
          <cell r="H143">
            <v>18679.9211</v>
          </cell>
        </row>
      </sheetData>
      <sheetData sheetId="4">
        <row r="9">
          <cell r="H9">
            <v>797.15</v>
          </cell>
        </row>
        <row r="39">
          <cell r="H39">
            <v>754.13</v>
          </cell>
        </row>
        <row r="50">
          <cell r="H50">
            <v>6502.5400000000009</v>
          </cell>
        </row>
        <row r="80">
          <cell r="H80">
            <v>3995.81</v>
          </cell>
        </row>
      </sheetData>
      <sheetData sheetId="5">
        <row r="9">
          <cell r="H9">
            <v>12000</v>
          </cell>
        </row>
      </sheetData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ÇO PROJETO"/>
      <sheetName val="RESUMO - MEDIÇÃO"/>
      <sheetName val="DRENAGEM"/>
      <sheetName val="Ofício"/>
      <sheetName val="Cabeçalho"/>
      <sheetName val="Desmatamento "/>
      <sheetName val="DMT"/>
      <sheetName val="Corte"/>
      <sheetName val="Aterro"/>
      <sheetName val="Regula"/>
      <sheetName val="Forro de cascalho"/>
      <sheetName val="Sub-base"/>
      <sheetName val="Base"/>
      <sheetName val="Imprimação"/>
      <sheetName val="TSD"/>
      <sheetName val="TSS"/>
      <sheetName val="AGREGADOS"/>
      <sheetName val="EMPRÉSTIMO"/>
      <sheetName val="RECUPERAÇÃO-JAZIDA"/>
      <sheetName val="Nº DE ARB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CBUQ E CAP-50-70 CAPA RECAP"/>
      <sheetName val="PINTURA DE LIGAÇÃO RECAP"/>
      <sheetName val="TSS E RR-2C CICLO"/>
      <sheetName val="CBUQ E CAP-50-70 CAPA PISTA"/>
      <sheetName val="PINTURA DE LIGAÇÃO PISTA"/>
      <sheetName val="IMPRIMAÇÃO  E CM-30 PISTA"/>
      <sheetName val="SUB-BASE"/>
      <sheetName val="BASE"/>
      <sheetName val="REGULARIZAÇÃO DO SUBLEITO"/>
      <sheetName val="CONCRETO"/>
      <sheetName val="DESMAT. DEST. LIMP. AREA"/>
      <sheetName val="Orçamento"/>
      <sheetName val="DRENAGEM"/>
      <sheetName val="Administração - Pessoal"/>
      <sheetName val="INST. MOB."/>
      <sheetName val="Transporte Terra"/>
      <sheetName val="Transporte CICLOVIA"/>
      <sheetName val="Transporte RECAP"/>
      <sheetName val="Transporte PISTA"/>
      <sheetName val="QD QUANTIDADE CAD"/>
    </sheetNames>
    <sheetDataSet>
      <sheetData sheetId="0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CADORES BÁSICOS"/>
      <sheetName val="INSUMOS BÁSICOS"/>
      <sheetName val="QUADRO 08 - PLANILHAS PREÇO (2)"/>
      <sheetName val="INSUMOS - EQUIPAMENTOS"/>
      <sheetName val="CRONOGRAMA FÍSICO I"/>
      <sheetName val="QUADRO 04 - PLANILHAS PREÇOS"/>
      <sheetName val="COMPOSIÇÃO BDI"/>
      <sheetName val="LEIS SOCIAIS"/>
      <sheetName val="QUADRO 11 - C. H. PESSOAL"/>
      <sheetName val="quadro 06 - equipamentos dner"/>
      <sheetName val="Indice de Reajuste"/>
    </sheetNames>
    <sheetDataSet>
      <sheetData sheetId="0"/>
      <sheetData sheetId="1" refreshError="1">
        <row r="66">
          <cell r="E66">
            <v>1.42</v>
          </cell>
        </row>
        <row r="67">
          <cell r="E67">
            <v>0.65100000000000002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RESUMO-DVOP"/>
      <sheetName val="Cronograma Físico-Financeiro"/>
      <sheetName val="REAJU"/>
      <sheetName val="Aterro"/>
      <sheetName val="Aterro a 100% PN (2)"/>
      <sheetName val="DMT MEDIÇÃO (2)"/>
      <sheetName val="DMT MEDIÇÃO"/>
      <sheetName val="Plan1"/>
      <sheetName val="Cortes"/>
      <sheetName val="ESCAVAÇÃO"/>
      <sheetName val="Limpeza da faixa de domínio"/>
      <sheetName val="Colchão drenante"/>
      <sheetName val="Pintura"/>
      <sheetName val="Grama"/>
      <sheetName val="Meio fio"/>
      <sheetName val="Plan2"/>
      <sheetName val="Transporte de brita"/>
      <sheetName val="Sarjeta geral "/>
      <sheetName val="DRENO"/>
      <sheetName val="SINALIZAÇÃO HORIZONTAL (2)"/>
      <sheetName val="SINALIZAÇÃO VERTICAL"/>
      <sheetName val="SINALIZAÇÃO HORIZONTAL"/>
      <sheetName val="Mat Asf"/>
      <sheetName val="RESUMO_DVOP"/>
      <sheetName val="SERV-EXTRAS"/>
      <sheetName val="Planilha 358 (Saldo)"/>
    </sheetNames>
    <sheetDataSet>
      <sheetData sheetId="0" refreshError="1"/>
      <sheetData sheetId="1" refreshError="1">
        <row r="35">
          <cell r="C35" t="str">
            <v>Local e data: Peixoto de Azevedo/MT, 28 de fevereiro de 1998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RESUMO-DVOP_JBS (2)"/>
      <sheetName val="Boletim"/>
      <sheetName val="Empreiteira_Agrimat"/>
      <sheetName val="RESUMO-DVOP MOD SEET"/>
      <sheetName val="Reajustamento"/>
      <sheetName val="Forma Tubulão"/>
      <sheetName val="Forma Compensado"/>
      <sheetName val="AÇO CA-50"/>
      <sheetName val="Crono Físico-Financeiro"/>
      <sheetName val="Mat Asf "/>
      <sheetName val="RESUMO-DVOP_AGRIMAT"/>
      <sheetName val="REAJU (2)"/>
      <sheetName val="Total Mat Asf"/>
      <sheetName val="Meio fio"/>
      <sheetName val="Desmatamento "/>
      <sheetName val="Regular mec Faixa dom"/>
      <sheetName val="Remoção"/>
      <sheetName val="DMT 50m"/>
      <sheetName val="SPA_Esc Jaz e Tranp."/>
      <sheetName val="DMT 600 a 800m"/>
      <sheetName val="DMT 1000 a 1200m"/>
      <sheetName val="Remoção Solo Mole"/>
      <sheetName val="Reconf Plataforma"/>
      <sheetName val="Enrocamento Rachão"/>
      <sheetName val="OAC"/>
      <sheetName val="Agregados P OAC"/>
      <sheetName val="Regula"/>
      <sheetName val="Sub-base"/>
      <sheetName val="Base"/>
      <sheetName val="Imprimação"/>
      <sheetName val="TSD-FOG"/>
      <sheetName val="CAPA SELANTE"/>
      <sheetName val="AGREGADOS"/>
      <sheetName val="Dreno"/>
      <sheetName val="Cerca"/>
      <sheetName val="Valeta"/>
      <sheetName val="Grama muda"/>
      <sheetName val="Valeta (3)"/>
      <sheetName val="AGREGADOS P DRENAGEM"/>
      <sheetName val="TSS"/>
      <sheetName val="DMT modelo (2)"/>
      <sheetName val="DMT"/>
      <sheetName val="Aterro"/>
      <sheetName val="Aterro 100%"/>
      <sheetName val="Aterro 95%"/>
      <sheetName val="Transp. Rio Honorato"/>
      <sheetName val="Cálculo Ponte"/>
      <sheetName val="Defensa"/>
      <sheetName val="Placas"/>
      <sheetName val="Grama"/>
      <sheetName val="Pintura"/>
      <sheetName val="REAJU"/>
      <sheetName val="RESUMO-DV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L10" t="str">
            <v>I.C. Nº 001/2005/00/00-ASJU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Indice de Reajuste"/>
      <sheetName val="Carimbo"/>
      <sheetName val="Sado de contrato a PI"/>
      <sheetName val="Cronograma atual"/>
      <sheetName val="Mat Asf "/>
      <sheetName val="Físico_med"/>
      <sheetName val="Ofício"/>
      <sheetName val="RESUMO-DVOP"/>
      <sheetName val="RELATÓRIO"/>
      <sheetName val="REAJU (2)"/>
      <sheetName val="REAJU (3)"/>
      <sheetName val="REAJU (4)"/>
      <sheetName val="Crono Físico-Financeiro"/>
      <sheetName val="Mat Asf"/>
      <sheetName val="Meio fio"/>
      <sheetName val="Desmatamento "/>
      <sheetName val="Limpeza da faixa de domínio"/>
      <sheetName val="Colchão drenante"/>
      <sheetName val="Remoção"/>
      <sheetName val="Compac alas"/>
      <sheetName val="OAC (2)"/>
      <sheetName val="OAC"/>
      <sheetName val="Patrolamento"/>
      <sheetName val="Regula"/>
      <sheetName val="Forro de cascalho"/>
      <sheetName val="Reforço do sub-leito"/>
      <sheetName val="Sub-base"/>
      <sheetName val="Base"/>
      <sheetName val="Imprimação"/>
      <sheetName val="TSD-FOG"/>
      <sheetName val="AGREGADOS (2)"/>
      <sheetName val="AGREGADOS"/>
      <sheetName val="Dreno"/>
      <sheetName val="Cerca"/>
      <sheetName val="Valeta"/>
      <sheetName val="Valeta (2)"/>
      <sheetName val="Valeta (3)"/>
      <sheetName val="DDL de Cerrado"/>
      <sheetName val="DMT"/>
      <sheetName val="Escalonamento"/>
      <sheetName val="Aterro (2)"/>
      <sheetName val="Aterro 100% (2)"/>
      <sheetName val="Aterro 95% (2)"/>
      <sheetName val="DMT modelo (2)"/>
      <sheetName val="Aterro"/>
      <sheetName val="Aterro 100%"/>
      <sheetName val="Aterro 95%"/>
      <sheetName val="Defensa"/>
      <sheetName val="Placas"/>
      <sheetName val="Grama"/>
      <sheetName val="Pintura"/>
      <sheetName val="REAJ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DRENAGEM"/>
    </sheetNames>
    <sheetDataSet>
      <sheetData sheetId="0" refreshError="1"/>
      <sheetData sheetId="1">
        <row r="17">
          <cell r="B17" t="str">
            <v>TERRAPLENAGEM</v>
          </cell>
          <cell r="C17" t="str">
            <v/>
          </cell>
        </row>
        <row r="18">
          <cell r="A18" t="str">
            <v>2 S 01 000 00</v>
          </cell>
          <cell r="B18" t="str">
            <v>Desm. dest. limpeza áreas c/arv. diam. até 0,15 m</v>
          </cell>
          <cell r="C18" t="str">
            <v>m2</v>
          </cell>
          <cell r="D18">
            <v>574000</v>
          </cell>
        </row>
        <row r="19">
          <cell r="A19" t="str">
            <v>2 S 01 100 03</v>
          </cell>
          <cell r="B19" t="str">
            <v>Esc. carga transp. mat 1ª cat DMT 200 a 400m c/m</v>
          </cell>
          <cell r="C19" t="str">
            <v>m3</v>
          </cell>
          <cell r="D19">
            <v>120254.129</v>
          </cell>
        </row>
        <row r="20">
          <cell r="A20" t="str">
            <v>2 S 01 100 06</v>
          </cell>
          <cell r="B20" t="str">
            <v>Esc. carga transp. mat 1ª cat DMT 800 a 1000m c/m</v>
          </cell>
          <cell r="C20" t="str">
            <v>m3</v>
          </cell>
          <cell r="D20">
            <v>240508.258</v>
          </cell>
        </row>
        <row r="21">
          <cell r="A21" t="str">
            <v>2 S 01 100 08</v>
          </cell>
          <cell r="B21" t="str">
            <v>Esc. carga transp. mat 1ª cat DMT 1200 a 1400m c/m</v>
          </cell>
          <cell r="C21" t="str">
            <v>m3</v>
          </cell>
          <cell r="D21">
            <v>90190.596999999994</v>
          </cell>
        </row>
        <row r="22">
          <cell r="A22" t="str">
            <v>2 S 01 100 18</v>
          </cell>
          <cell r="B22" t="str">
            <v>Esc. carga tr. mat 1ª c. DMT 1800 a 2000m c/carreg</v>
          </cell>
          <cell r="C22" t="str">
            <v>m3</v>
          </cell>
          <cell r="D22">
            <v>150317.66</v>
          </cell>
        </row>
        <row r="23">
          <cell r="A23" t="str">
            <v>2 S 01 510 00</v>
          </cell>
          <cell r="B23" t="str">
            <v>Compactação de aterros a 95% proctor normal</v>
          </cell>
          <cell r="C23" t="str">
            <v>m3</v>
          </cell>
          <cell r="D23">
            <v>181715.88</v>
          </cell>
        </row>
        <row r="24">
          <cell r="A24" t="str">
            <v>2 S 01 511 00</v>
          </cell>
          <cell r="B24" t="str">
            <v>Compactação de aterros a 100% proctor normal</v>
          </cell>
          <cell r="C24" t="str">
            <v>m3</v>
          </cell>
          <cell r="D24">
            <v>280800</v>
          </cell>
        </row>
        <row r="25">
          <cell r="B25" t="str">
            <v>PAVIMENTAÇÃO</v>
          </cell>
          <cell r="C25" t="str">
            <v/>
          </cell>
        </row>
        <row r="26">
          <cell r="A26" t="str">
            <v>2 S 02 110 00</v>
          </cell>
          <cell r="B26" t="str">
            <v>Regularização do subleito</v>
          </cell>
          <cell r="C26" t="str">
            <v>m2</v>
          </cell>
          <cell r="D26">
            <v>459270</v>
          </cell>
        </row>
        <row r="27">
          <cell r="A27" t="str">
            <v>2 S 02 200 00</v>
          </cell>
          <cell r="B27" t="str">
            <v>Sub-base solo estabilizado granul. s/ mistura</v>
          </cell>
          <cell r="C27" t="str">
            <v>m3</v>
          </cell>
          <cell r="D27">
            <v>157464</v>
          </cell>
        </row>
        <row r="28">
          <cell r="A28" t="str">
            <v>2 S 02 200 01</v>
          </cell>
          <cell r="B28" t="str">
            <v>Base solo estabilizado granul. s/ mistura</v>
          </cell>
          <cell r="C28" t="str">
            <v>m3</v>
          </cell>
          <cell r="D28">
            <v>88476.3</v>
          </cell>
        </row>
        <row r="29">
          <cell r="A29" t="str">
            <v>2 S 02 300 00</v>
          </cell>
          <cell r="B29" t="str">
            <v>Imprimação</v>
          </cell>
          <cell r="C29" t="str">
            <v>m2</v>
          </cell>
          <cell r="D29">
            <v>364500</v>
          </cell>
        </row>
        <row r="30">
          <cell r="A30" t="str">
            <v>2 S 02 500 01</v>
          </cell>
          <cell r="B30" t="str">
            <v>Tratamento superficial simples c/ emulsão</v>
          </cell>
          <cell r="C30" t="str">
            <v>m2</v>
          </cell>
          <cell r="D30">
            <v>81000</v>
          </cell>
        </row>
        <row r="31">
          <cell r="A31" t="str">
            <v>2 S 02 501 01</v>
          </cell>
          <cell r="B31" t="str">
            <v>Tratamento superficial duplo c/ emulsão</v>
          </cell>
          <cell r="C31" t="str">
            <v>m2</v>
          </cell>
          <cell r="D31">
            <v>283500</v>
          </cell>
        </row>
        <row r="32">
          <cell r="A32" t="str">
            <v>M103</v>
          </cell>
          <cell r="B32" t="str">
            <v>Asfalto diluído CM-30</v>
          </cell>
          <cell r="C32" t="str">
            <v>t</v>
          </cell>
          <cell r="D32">
            <v>438</v>
          </cell>
        </row>
        <row r="33">
          <cell r="A33" t="str">
            <v>M105</v>
          </cell>
          <cell r="B33" t="str">
            <v>Emulsão asfáltica RR-2C</v>
          </cell>
          <cell r="C33" t="str">
            <v>t</v>
          </cell>
          <cell r="D33">
            <v>966</v>
          </cell>
        </row>
        <row r="34">
          <cell r="A34" t="str">
            <v>2 S 09 002 05</v>
          </cell>
          <cell r="B34" t="str">
            <v>Transporte Local em Rodovia Pavimentada (Brita)</v>
          </cell>
          <cell r="C34" t="str">
            <v>tkm</v>
          </cell>
          <cell r="D34">
            <v>1183519.3500000001</v>
          </cell>
        </row>
        <row r="35">
          <cell r="A35" t="str">
            <v>2 S 09 001 05</v>
          </cell>
          <cell r="B35" t="str">
            <v>Transporte Local em Rodovia Não Pavimentada (Brita)</v>
          </cell>
          <cell r="C35" t="str">
            <v>tkm</v>
          </cell>
          <cell r="D35">
            <v>191183.89499999999</v>
          </cell>
        </row>
        <row r="36">
          <cell r="A36" t="str">
            <v>2 S 09 001 05</v>
          </cell>
          <cell r="B36" t="str">
            <v>Transporte Local em Rodovia Não Pavimentada (Base)</v>
          </cell>
          <cell r="C36" t="str">
            <v>tkm</v>
          </cell>
          <cell r="D36">
            <v>131908.864</v>
          </cell>
        </row>
        <row r="37">
          <cell r="A37" t="str">
            <v>2 S 09 001 05</v>
          </cell>
          <cell r="B37" t="str">
            <v>Transporte Local em Rodovia Não Pavimentada (Sub-Base)</v>
          </cell>
          <cell r="C37" t="str">
            <v>tkm</v>
          </cell>
          <cell r="D37">
            <v>82005.900160000005</v>
          </cell>
        </row>
        <row r="38">
          <cell r="A38" t="str">
            <v>M103</v>
          </cell>
          <cell r="B38" t="str">
            <v>Transporte de Asfalto Diluído CM-30</v>
          </cell>
          <cell r="C38" t="str">
            <v>t</v>
          </cell>
          <cell r="D38">
            <v>438</v>
          </cell>
        </row>
        <row r="39">
          <cell r="A39" t="str">
            <v>M105</v>
          </cell>
          <cell r="B39" t="str">
            <v>Transporte de Emulsão Asfáltica RR-2C</v>
          </cell>
          <cell r="C39" t="str">
            <v>t</v>
          </cell>
          <cell r="D39">
            <v>966</v>
          </cell>
        </row>
        <row r="40">
          <cell r="B40" t="str">
            <v>TOTAL</v>
          </cell>
        </row>
        <row r="44">
          <cell r="B44" t="str">
            <v>DRENAGEM</v>
          </cell>
          <cell r="C44" t="str">
            <v/>
          </cell>
        </row>
        <row r="45">
          <cell r="A45" t="str">
            <v>2 S 04 100 03</v>
          </cell>
          <cell r="B45" t="str">
            <v>Corpo BSTC D=1,00m</v>
          </cell>
          <cell r="C45" t="str">
            <v>m</v>
          </cell>
          <cell r="D45">
            <v>736</v>
          </cell>
        </row>
        <row r="46">
          <cell r="A46" t="str">
            <v>2 S 04 101 03</v>
          </cell>
          <cell r="B46" t="str">
            <v>Boca BSTC D=1,00m normal</v>
          </cell>
          <cell r="C46" t="str">
            <v>und</v>
          </cell>
          <cell r="D46">
            <v>84</v>
          </cell>
        </row>
        <row r="47">
          <cell r="A47" t="str">
            <v>2 S 04 110 01</v>
          </cell>
          <cell r="B47" t="str">
            <v>Corpo BDTC D=1,00m</v>
          </cell>
          <cell r="C47" t="str">
            <v>m</v>
          </cell>
          <cell r="D47">
            <v>107</v>
          </cell>
        </row>
        <row r="48">
          <cell r="A48" t="str">
            <v>2 S 04 111 01</v>
          </cell>
          <cell r="B48" t="str">
            <v>Boca BDTC D=1,00m normal</v>
          </cell>
          <cell r="C48" t="str">
            <v>und</v>
          </cell>
          <cell r="D48">
            <v>10</v>
          </cell>
        </row>
        <row r="49">
          <cell r="A49" t="str">
            <v>2 S 04 120 01</v>
          </cell>
          <cell r="B49" t="str">
            <v>Corpo BTTC D=1,00m</v>
          </cell>
          <cell r="C49" t="str">
            <v>m</v>
          </cell>
          <cell r="D49">
            <v>165</v>
          </cell>
        </row>
        <row r="50">
          <cell r="A50" t="str">
            <v>2 S 04 121 01</v>
          </cell>
          <cell r="B50" t="str">
            <v>Boca BTTC D=1,00m normal</v>
          </cell>
          <cell r="C50" t="str">
            <v>und</v>
          </cell>
          <cell r="D50">
            <v>16</v>
          </cell>
        </row>
        <row r="51">
          <cell r="A51" t="str">
            <v>2 S 04 220 08</v>
          </cell>
          <cell r="B51" t="str">
            <v>Corpo BTCC 3,00 x 3,00 m alt. 1,00 a 2,50 m</v>
          </cell>
          <cell r="C51" t="str">
            <v>m</v>
          </cell>
          <cell r="D51">
            <v>18</v>
          </cell>
        </row>
        <row r="52">
          <cell r="A52" t="str">
            <v>2 S 04 221 04</v>
          </cell>
          <cell r="B52" t="str">
            <v>Boca BTCC 3,00 x 3,00 m normal</v>
          </cell>
          <cell r="C52" t="str">
            <v>und</v>
          </cell>
          <cell r="D52">
            <v>2</v>
          </cell>
        </row>
        <row r="53">
          <cell r="A53" t="str">
            <v>2 S 04 942 01</v>
          </cell>
          <cell r="B53" t="str">
            <v>Entrada d'água - EDA 01</v>
          </cell>
          <cell r="C53" t="str">
            <v>und</v>
          </cell>
          <cell r="D53">
            <v>30</v>
          </cell>
        </row>
        <row r="54">
          <cell r="A54" t="str">
            <v>2 S 04 942 02</v>
          </cell>
          <cell r="B54" t="str">
            <v>Entrada d'água - EDA 02</v>
          </cell>
          <cell r="C54" t="str">
            <v>und</v>
          </cell>
          <cell r="D54">
            <v>8</v>
          </cell>
        </row>
        <row r="55">
          <cell r="A55" t="str">
            <v>2 S 04 940 01</v>
          </cell>
          <cell r="B55" t="str">
            <v>Descida d'água tipo rap. - calha concr. - DAR 01</v>
          </cell>
          <cell r="C55" t="str">
            <v>m</v>
          </cell>
          <cell r="D55">
            <v>112</v>
          </cell>
        </row>
        <row r="56">
          <cell r="A56" t="str">
            <v>2 S 09 001 05</v>
          </cell>
          <cell r="B56" t="str">
            <v>Transporte local em rod. Não  Pav. (Brita)</v>
          </cell>
          <cell r="C56" t="str">
            <v>tkm</v>
          </cell>
          <cell r="D56">
            <v>27920.860800000002</v>
          </cell>
        </row>
        <row r="57">
          <cell r="A57" t="str">
            <v>2 S 09 001 05</v>
          </cell>
          <cell r="B57" t="str">
            <v>Transporte local em rod. Não  Pav. (Areia)</v>
          </cell>
          <cell r="C57" t="str">
            <v>tkm</v>
          </cell>
          <cell r="D57">
            <v>19522.944</v>
          </cell>
        </row>
        <row r="58">
          <cell r="A58" t="str">
            <v>2 S 09 001 05</v>
          </cell>
          <cell r="B58" t="str">
            <v>Transporte local em rod. Não Pav. (Cimento)</v>
          </cell>
          <cell r="C58" t="str">
            <v>tkm</v>
          </cell>
          <cell r="D58">
            <v>19113.194100000001</v>
          </cell>
        </row>
        <row r="59">
          <cell r="A59" t="str">
            <v>2 S 09 001 05</v>
          </cell>
          <cell r="B59" t="str">
            <v>Transporte local em rod. Não Pav. (Madeira)</v>
          </cell>
          <cell r="C59" t="str">
            <v>tkm</v>
          </cell>
          <cell r="D59">
            <v>639.24419999999998</v>
          </cell>
        </row>
        <row r="60">
          <cell r="A60" t="str">
            <v>2 S 09 002 05</v>
          </cell>
          <cell r="B60" t="str">
            <v>Transporte local em rod.  Pav. (Brita)</v>
          </cell>
          <cell r="C60" t="str">
            <v>tkm</v>
          </cell>
          <cell r="D60">
            <v>118319.77299999997</v>
          </cell>
        </row>
        <row r="61">
          <cell r="B61" t="str">
            <v>OBRAS COMPLEMENTARES</v>
          </cell>
          <cell r="C61" t="str">
            <v/>
          </cell>
        </row>
        <row r="62">
          <cell r="A62" t="str">
            <v>4 S 06 010 01</v>
          </cell>
          <cell r="B62" t="str">
            <v>Defensa semi-maleável simples (forn./ impl.)</v>
          </cell>
          <cell r="C62" t="str">
            <v>m</v>
          </cell>
          <cell r="D62">
            <v>720</v>
          </cell>
        </row>
        <row r="63">
          <cell r="A63" t="str">
            <v>4 S 06 010 02</v>
          </cell>
          <cell r="B63" t="str">
            <v>Ancoragem defensa semi-maleável simples (forn/imp)</v>
          </cell>
          <cell r="C63" t="str">
            <v>m</v>
          </cell>
          <cell r="D63">
            <v>270</v>
          </cell>
        </row>
        <row r="64">
          <cell r="A64" t="str">
            <v>4 S 06 100 21</v>
          </cell>
          <cell r="B64" t="str">
            <v>Pintura faixa - tinta durabilidade - 2 anos</v>
          </cell>
          <cell r="C64" t="str">
            <v>m2</v>
          </cell>
          <cell r="D64">
            <v>1677</v>
          </cell>
        </row>
        <row r="65">
          <cell r="A65" t="str">
            <v>4 S 06 100 22</v>
          </cell>
          <cell r="B65" t="str">
            <v>Pintura setas e zebrado - 2 anos</v>
          </cell>
          <cell r="C65" t="str">
            <v>m2</v>
          </cell>
          <cell r="D65">
            <v>48.5</v>
          </cell>
        </row>
        <row r="66">
          <cell r="A66" t="str">
            <v>4 S 06 200 02</v>
          </cell>
          <cell r="B66" t="str">
            <v>Forn. e implantação placa sinaliz. tot.refletiva</v>
          </cell>
          <cell r="C66" t="str">
            <v>m2</v>
          </cell>
          <cell r="D66">
            <v>113.26</v>
          </cell>
        </row>
        <row r="67">
          <cell r="A67" t="str">
            <v>4 S 06 121 01</v>
          </cell>
          <cell r="B67" t="str">
            <v>Forn. e colocação de tacha reflet. bidirecional</v>
          </cell>
          <cell r="C67" t="str">
            <v>und</v>
          </cell>
          <cell r="D67">
            <v>12185</v>
          </cell>
        </row>
        <row r="68">
          <cell r="B68" t="str">
            <v>PROJETO DE RECUPERAÇÃO AMBIENTAL</v>
          </cell>
        </row>
        <row r="69">
          <cell r="A69" t="str">
            <v>2 S 05 102 00</v>
          </cell>
          <cell r="B69" t="str">
            <v>Hidrossemeadura - Area de Aterro</v>
          </cell>
          <cell r="C69" t="str">
            <v>m2</v>
          </cell>
          <cell r="D69">
            <v>14868</v>
          </cell>
        </row>
        <row r="70">
          <cell r="A70" t="str">
            <v>2 S 01 100 01</v>
          </cell>
          <cell r="B70" t="str">
            <v>Reconformação de Área de Jazida de Base e Sub-Base  (Modelagem)</v>
          </cell>
          <cell r="C70" t="str">
            <v>m3</v>
          </cell>
          <cell r="D70">
            <v>35640</v>
          </cell>
        </row>
        <row r="71">
          <cell r="A71" t="str">
            <v>2 S 05 102 00</v>
          </cell>
          <cell r="B71" t="str">
            <v>Hidrossemeadura - Area  de Jazida de Base e Sub-Base</v>
          </cell>
          <cell r="C71" t="str">
            <v>m2</v>
          </cell>
          <cell r="D71">
            <v>237600</v>
          </cell>
        </row>
        <row r="72">
          <cell r="A72" t="str">
            <v>3 S 01 930 00</v>
          </cell>
          <cell r="B72" t="str">
            <v>Regul. e espalhamento de mat. orgânico-Area de Base e Sub-Base</v>
          </cell>
          <cell r="C72" t="str">
            <v>m2</v>
          </cell>
          <cell r="D72">
            <v>237600</v>
          </cell>
        </row>
        <row r="73">
          <cell r="B73" t="str">
            <v>TOTAL</v>
          </cell>
        </row>
        <row r="75">
          <cell r="B75" t="str">
            <v>Importa o presente orçamento em: (       )</v>
          </cell>
        </row>
      </sheetData>
      <sheetData sheetId="2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ício"/>
      <sheetName val="RESUMO-DVOP"/>
      <sheetName val="REAJU"/>
      <sheetName val="Crono Físico-Financeiro"/>
      <sheetName val="Mat Asf"/>
      <sheetName val="Meio fio"/>
      <sheetName val="Limpeza da faixa de domínio"/>
      <sheetName val="Remoção"/>
      <sheetName val="Compac alas"/>
      <sheetName val="OAC (2)"/>
      <sheetName val="OAC"/>
      <sheetName val="Regula"/>
      <sheetName val="Sub e base"/>
      <sheetName val="Imprimação"/>
      <sheetName val="TSD-FOG"/>
      <sheetName val="AGREGADOS"/>
      <sheetName val="Dreno"/>
      <sheetName val="Cerca"/>
      <sheetName val="Valeta"/>
      <sheetName val="Valeta (2)"/>
      <sheetName val="Valeta (3)"/>
      <sheetName val="DMT modelo (1)"/>
      <sheetName val="DMT modelo"/>
      <sheetName val="DMT_EV"/>
      <sheetName val="CÁLC.DMT-T"/>
      <sheetName val="DIST.MAT-T"/>
      <sheetName val="Croqui terra"/>
      <sheetName val="Aterro"/>
      <sheetName val="Defensa"/>
      <sheetName val="Grama"/>
      <sheetName val="Concreto "/>
      <sheetName val="Indice de Reajuste"/>
      <sheetName val="Orçamento"/>
    </sheetNames>
    <sheetDataSet>
      <sheetData sheetId="0"/>
      <sheetData sheetId="1"/>
      <sheetData sheetId="2"/>
      <sheetData sheetId="3"/>
      <sheetData sheetId="4">
        <row r="36">
          <cell r="C36" t="str">
            <v>Engº. ??????????????</v>
          </cell>
        </row>
        <row r="37">
          <cell r="C37" t="str">
            <v xml:space="preserve"> Membro Port. GP Nº. ??????????????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ício"/>
      <sheetName val="RELATÓRIO"/>
      <sheetName val="RESUMO-DVOP"/>
      <sheetName val="REAJU"/>
      <sheetName val="Mat Asf"/>
      <sheetName val="Crono Físico-Financeiro"/>
      <sheetName val="Plan1"/>
      <sheetName val="terraplenagem"/>
      <sheetName val="preench rebaixo em rocha"/>
      <sheetName val="DMT"/>
      <sheetName val="remoção de base antiga"/>
      <sheetName val="subbase (1)"/>
      <sheetName val="base (1)"/>
      <sheetName val="Imprimação (1)"/>
      <sheetName val="pintura de ligação (1)"/>
      <sheetName val="CBUQ (1)"/>
      <sheetName val="Binder (1)"/>
      <sheetName val="Transp-Massa (1)"/>
      <sheetName val="Transp-Brita (1)"/>
      <sheetName val="remoção de pavim (1)"/>
      <sheetName val="dreno transversal (1)"/>
      <sheetName val="meio fio com sarjeta conjug (1)"/>
      <sheetName val="base (2)"/>
      <sheetName val="transp mat jaz (2)"/>
      <sheetName val="remoçao de pavim (1)"/>
      <sheetName val="Pintura de ligação (2)"/>
      <sheetName val="CBUQ (2)"/>
      <sheetName val="Transp-Massa (2)"/>
      <sheetName val="Transp-Brita (2)"/>
      <sheetName val="RESUMO_DVOP"/>
      <sheetName val="Desmat"/>
      <sheetName val="Aux.da anterior"/>
      <sheetName val="Cubação"/>
      <sheetName val="Croqui"/>
      <sheetName val="CALCULOS AUXILIARES"/>
      <sheetName val="Pato"/>
      <sheetName val="ID"/>
      <sheetName val="MT"/>
    </sheetNames>
    <sheetDataSet>
      <sheetData sheetId="0" refreshError="1"/>
      <sheetData sheetId="1" refreshError="1">
        <row r="2">
          <cell r="B2" t="str">
            <v>OBRA: Complementação da Restauração de Rodovias Pavimentadas e Melhoramentos</v>
          </cell>
        </row>
        <row r="3">
          <cell r="B3" t="str">
            <v>RODOVIA/PROGRAMA: MT-358</v>
          </cell>
        </row>
        <row r="4">
          <cell r="B4" t="str">
            <v>TRECHO: Tangará da Serra - Assari</v>
          </cell>
        </row>
        <row r="5">
          <cell r="B5" t="str">
            <v>SUB-TRECHO: Tangará da Serra - Entrº MT-343</v>
          </cell>
        </row>
        <row r="6">
          <cell r="B6" t="str">
            <v>CONTRATO: 005/2001/00/00-P.Jur.</v>
          </cell>
        </row>
        <row r="7">
          <cell r="B7" t="str">
            <v>REFERÊNCIA (nº ordem med./aval): 6ª Medição Provisória</v>
          </cell>
        </row>
        <row r="8">
          <cell r="B8" t="str">
            <v>PERÍODO SIMPLES: 01/08/01 à 31/08/01</v>
          </cell>
        </row>
        <row r="9">
          <cell r="B9" t="str">
            <v>FIRMA: CONSTRUTORA TRIUNFO S/A</v>
          </cell>
        </row>
        <row r="10">
          <cell r="B10" t="str">
            <v>RELATÓRIO  DOS  SERVIÇOS  EXECUTADOS</v>
          </cell>
        </row>
        <row r="11">
          <cell r="B11" t="str">
            <v>CÓDIGO</v>
          </cell>
          <cell r="C11" t="str">
            <v>DISCRIMINAÇÃO</v>
          </cell>
          <cell r="D11" t="str">
            <v>UNID.</v>
          </cell>
        </row>
        <row r="12">
          <cell r="C12" t="str">
            <v>MELHORAMENTOS</v>
          </cell>
        </row>
        <row r="13">
          <cell r="B13">
            <v>40000</v>
          </cell>
          <cell r="C13" t="str">
            <v>TERRAPLENAGEM</v>
          </cell>
        </row>
        <row r="14">
          <cell r="B14">
            <v>40110</v>
          </cell>
          <cell r="C14" t="str">
            <v>Desmatamento, destocamento e limpeza em mata</v>
          </cell>
          <cell r="D14" t="str">
            <v>m²</v>
          </cell>
        </row>
        <row r="15">
          <cell r="B15">
            <v>40140</v>
          </cell>
          <cell r="C15" t="str">
            <v>Remoção e limpeza da camada vegetal</v>
          </cell>
          <cell r="D15" t="str">
            <v>m²</v>
          </cell>
        </row>
        <row r="16">
          <cell r="B16">
            <v>40201</v>
          </cell>
          <cell r="C16" t="str">
            <v>Escavação, carga e transp. de mat. de 1ª cat. DMT &lt; 50 m</v>
          </cell>
          <cell r="D16" t="str">
            <v>m³</v>
          </cell>
        </row>
        <row r="17">
          <cell r="B17">
            <v>40202</v>
          </cell>
          <cell r="C17" t="str">
            <v>Escavação, carga e transp. de mat. de 1ª cat. 50 &lt; DMT &lt; 200 m</v>
          </cell>
          <cell r="D17" t="str">
            <v>m³</v>
          </cell>
        </row>
        <row r="18">
          <cell r="B18">
            <v>40203</v>
          </cell>
          <cell r="C18" t="str">
            <v>Escavação, carga e transp. de mat. de 1ª cat. 200 &lt; DMT &lt; 400 m</v>
          </cell>
          <cell r="D18" t="str">
            <v>m³</v>
          </cell>
        </row>
        <row r="19">
          <cell r="B19">
            <v>40204</v>
          </cell>
          <cell r="C19" t="str">
            <v>Escavação, carga e transp. de mat. de 1ª cat. 400 &lt; DMT &lt; 600 m</v>
          </cell>
          <cell r="D19" t="str">
            <v>m³</v>
          </cell>
        </row>
        <row r="20">
          <cell r="B20">
            <v>40205</v>
          </cell>
          <cell r="C20" t="str">
            <v>Escavação, carga e transp. de mat. de 1ª cat. 600 &lt; DMT &lt; 800 m</v>
          </cell>
          <cell r="D20" t="str">
            <v>m³</v>
          </cell>
        </row>
        <row r="21">
          <cell r="B21">
            <v>40206</v>
          </cell>
          <cell r="C21" t="str">
            <v>Escavação, carga e transp. de mat. de 1ª cat. 800 &lt; DMT &lt; 1000 m</v>
          </cell>
          <cell r="D21" t="str">
            <v>m³</v>
          </cell>
        </row>
        <row r="22">
          <cell r="B22">
            <v>40207</v>
          </cell>
          <cell r="C22" t="str">
            <v>Escavação, carga e transp. de mat. de 1ª cat. 1000 &lt; DMT &lt; 1200 m</v>
          </cell>
          <cell r="D22" t="str">
            <v>m³</v>
          </cell>
        </row>
        <row r="23">
          <cell r="B23">
            <v>40209</v>
          </cell>
          <cell r="C23" t="str">
            <v>Escavação, carga e transp. de mat. de 1ª cat. 1400 &lt; DMT &lt; 1600 m</v>
          </cell>
          <cell r="D23" t="str">
            <v>m³</v>
          </cell>
        </row>
        <row r="24">
          <cell r="B24">
            <v>40211</v>
          </cell>
          <cell r="C24" t="str">
            <v>Escavação, carga e transp. de mat. de 1ª cat. 1800 &lt; DMT &lt; 2000 m</v>
          </cell>
          <cell r="D24" t="str">
            <v>m³</v>
          </cell>
        </row>
        <row r="25">
          <cell r="B25">
            <v>40212</v>
          </cell>
          <cell r="C25" t="str">
            <v>Escavação, carga e transp. de mat. de 1ª cat. 2000 &lt; DMT &lt; 3000 m</v>
          </cell>
          <cell r="D25" t="str">
            <v>m³</v>
          </cell>
        </row>
        <row r="26">
          <cell r="B26">
            <v>40301</v>
          </cell>
          <cell r="C26" t="str">
            <v>Escavação, carga e transp. de mat. de 2ª cat. DMT &lt; 50 m</v>
          </cell>
          <cell r="D26" t="str">
            <v>m³</v>
          </cell>
        </row>
        <row r="27">
          <cell r="B27">
            <v>40302</v>
          </cell>
          <cell r="C27" t="str">
            <v>Escavação, carga e transp. de mat. de 2ª cat. 50 &lt; DMT &lt; 200 m</v>
          </cell>
          <cell r="D27" t="str">
            <v>m³</v>
          </cell>
        </row>
        <row r="28">
          <cell r="B28">
            <v>40303</v>
          </cell>
          <cell r="C28" t="str">
            <v>Escavação, carga e transp. de mat. de 2ª cat. 200 &lt; DMT &lt; 400 m</v>
          </cell>
          <cell r="D28" t="str">
            <v>m³</v>
          </cell>
        </row>
        <row r="29">
          <cell r="B29">
            <v>40304</v>
          </cell>
          <cell r="C29" t="str">
            <v>Escavação, carga e transp. de mat. de 2ª cat. 400 &lt; DMT &lt; 600 m</v>
          </cell>
          <cell r="D29" t="str">
            <v>m³</v>
          </cell>
        </row>
        <row r="30">
          <cell r="B30">
            <v>40305</v>
          </cell>
          <cell r="C30" t="str">
            <v>Escavação, carga e transp. de mat. de 2ª cat. 600 &lt; DMT &lt; 800 m</v>
          </cell>
          <cell r="D30" t="str">
            <v>m³</v>
          </cell>
          <cell r="I30">
            <v>6159.39</v>
          </cell>
        </row>
        <row r="31">
          <cell r="B31">
            <v>40306</v>
          </cell>
          <cell r="C31" t="str">
            <v>Escavação, carga e transp. de mat. de 2ª cat. 800 &lt; DMT &lt; 1000 m</v>
          </cell>
          <cell r="D31" t="str">
            <v>m³</v>
          </cell>
          <cell r="I31">
            <v>1052.415</v>
          </cell>
        </row>
        <row r="32">
          <cell r="B32">
            <v>40401</v>
          </cell>
          <cell r="C32" t="str">
            <v>Escavação, carga e transp. de mat. de 3ª cat. DMT &lt; 50 m</v>
          </cell>
          <cell r="D32" t="str">
            <v>m³</v>
          </cell>
        </row>
        <row r="33">
          <cell r="B33">
            <v>40402</v>
          </cell>
          <cell r="C33" t="str">
            <v>Escavação, carga e transp. de mat. de 3ª cat. 50 &lt; DMT &lt; 200 m</v>
          </cell>
          <cell r="D33" t="str">
            <v>m³</v>
          </cell>
        </row>
        <row r="34">
          <cell r="B34">
            <v>40403</v>
          </cell>
          <cell r="C34" t="str">
            <v>Escavação, carga e transp. de mat. de 3ª cat. 200 &lt; DMT &lt; 400 m</v>
          </cell>
          <cell r="D34" t="str">
            <v>m³</v>
          </cell>
        </row>
        <row r="35">
          <cell r="B35">
            <v>40404</v>
          </cell>
          <cell r="C35" t="str">
            <v>Escavação, carga e transp. de mat. de 3ª cat. 400 &lt; DMT &lt; 600 m</v>
          </cell>
          <cell r="D35" t="str">
            <v>m³</v>
          </cell>
        </row>
        <row r="36">
          <cell r="B36">
            <v>40405</v>
          </cell>
          <cell r="C36" t="str">
            <v>Escavação, carga e transp. de mat. de 3ª cat. 600 &lt; DMT &lt; 800 m</v>
          </cell>
          <cell r="D36" t="str">
            <v>m³</v>
          </cell>
        </row>
        <row r="37">
          <cell r="B37">
            <v>40406</v>
          </cell>
          <cell r="C37" t="str">
            <v>Escavação, carga e transp. de mat. de 3ª cat. 800 &lt; DMT &lt; 1000 m</v>
          </cell>
          <cell r="D37" t="str">
            <v>m³</v>
          </cell>
        </row>
        <row r="38">
          <cell r="B38">
            <v>40407</v>
          </cell>
          <cell r="C38" t="str">
            <v>Escavação, carga e transp. de mat. de 3ª cat. 1000 &lt; DMT &lt; 1200 m</v>
          </cell>
          <cell r="D38" t="str">
            <v>m³</v>
          </cell>
        </row>
        <row r="39">
          <cell r="B39">
            <v>40510</v>
          </cell>
          <cell r="C39" t="str">
            <v>Compactação de aterros a 95% do Proctor Normal</v>
          </cell>
          <cell r="D39" t="str">
            <v>m³</v>
          </cell>
        </row>
        <row r="40">
          <cell r="B40">
            <v>40520</v>
          </cell>
          <cell r="C40" t="str">
            <v>Compactação de aterros a 100% do Proctor Normal</v>
          </cell>
          <cell r="D40" t="str">
            <v>m³</v>
          </cell>
        </row>
        <row r="41">
          <cell r="B41">
            <v>40710</v>
          </cell>
          <cell r="C41" t="str">
            <v>Preenchimento de rebaixo em rocha</v>
          </cell>
          <cell r="D41" t="str">
            <v>m³</v>
          </cell>
        </row>
        <row r="43">
          <cell r="B43">
            <v>50000</v>
          </cell>
          <cell r="C43" t="str">
            <v>PAVIMENTAÇÃO</v>
          </cell>
        </row>
        <row r="44">
          <cell r="B44">
            <v>50100</v>
          </cell>
          <cell r="C44" t="str">
            <v>Regularização do sub-leito</v>
          </cell>
          <cell r="D44" t="str">
            <v>m²</v>
          </cell>
        </row>
        <row r="45">
          <cell r="B45">
            <v>50210</v>
          </cell>
          <cell r="C45" t="str">
            <v>Sub-base de solo estabilizado sem mistura</v>
          </cell>
          <cell r="D45" t="str">
            <v>m³</v>
          </cell>
        </row>
        <row r="46">
          <cell r="B46">
            <v>50230</v>
          </cell>
          <cell r="C46" t="str">
            <v>Base de solo estabilizado sem mistura</v>
          </cell>
          <cell r="D46" t="str">
            <v>m³</v>
          </cell>
        </row>
        <row r="47">
          <cell r="B47">
            <v>50610</v>
          </cell>
          <cell r="C47" t="str">
            <v>Imprimação asfáltica - execução</v>
          </cell>
          <cell r="D47" t="str">
            <v>m²</v>
          </cell>
        </row>
        <row r="48">
          <cell r="B48">
            <v>50620</v>
          </cell>
          <cell r="C48" t="str">
            <v>Pintura de ligação - execução</v>
          </cell>
          <cell r="D48" t="str">
            <v>m²</v>
          </cell>
        </row>
        <row r="49">
          <cell r="B49">
            <v>50740</v>
          </cell>
          <cell r="C49" t="str">
            <v>Concreto betuminoso usinado a quente</v>
          </cell>
          <cell r="D49" t="str">
            <v>m³</v>
          </cell>
        </row>
        <row r="50">
          <cell r="B50">
            <v>50745</v>
          </cell>
          <cell r="C50" t="str">
            <v>Concreto betuminoso usinado a quente para Binder</v>
          </cell>
          <cell r="D50" t="str">
            <v>m³</v>
          </cell>
        </row>
        <row r="51">
          <cell r="B51">
            <v>52010</v>
          </cell>
          <cell r="C51" t="str">
            <v>Transporte de material de jazida para sub-base e base</v>
          </cell>
          <cell r="D51" t="str">
            <v>m³xkm</v>
          </cell>
        </row>
        <row r="52">
          <cell r="B52">
            <v>52100</v>
          </cell>
          <cell r="C52" t="str">
            <v>Fornecimento e transporte de cimento asfáltico penetração CAP-20</v>
          </cell>
          <cell r="D52" t="str">
            <v>t</v>
          </cell>
        </row>
        <row r="53">
          <cell r="B53">
            <v>52200</v>
          </cell>
          <cell r="C53" t="str">
            <v>Fornecimento e transporte de asfalto CM-30</v>
          </cell>
          <cell r="D53" t="str">
            <v>t</v>
          </cell>
        </row>
        <row r="54">
          <cell r="B54">
            <v>52300</v>
          </cell>
          <cell r="C54" t="str">
            <v>Fornecimento e transporte de emulsão asfáltica RR-2C</v>
          </cell>
          <cell r="D54" t="str">
            <v>t</v>
          </cell>
        </row>
        <row r="55">
          <cell r="B55">
            <v>90219</v>
          </cell>
          <cell r="C55" t="str">
            <v>Remoção de pavimento</v>
          </cell>
          <cell r="D55" t="str">
            <v>m³</v>
          </cell>
        </row>
        <row r="56">
          <cell r="B56">
            <v>90543</v>
          </cell>
          <cell r="C56" t="str">
            <v>Transporte de C.B.U.Q. / Binder</v>
          </cell>
          <cell r="D56" t="str">
            <v>txkm</v>
          </cell>
        </row>
        <row r="58">
          <cell r="B58">
            <v>55000</v>
          </cell>
          <cell r="C58" t="str">
            <v>DRENAGEM</v>
          </cell>
        </row>
        <row r="59">
          <cell r="B59">
            <v>55110</v>
          </cell>
          <cell r="C59" t="str">
            <v>Dreno longitudinal para corte em rocha</v>
          </cell>
          <cell r="D59" t="str">
            <v>m</v>
          </cell>
        </row>
        <row r="60">
          <cell r="B60">
            <v>55130</v>
          </cell>
          <cell r="C60" t="str">
            <v>Dreno longitudinal para corte em solo tipo B (com Bidim)</v>
          </cell>
          <cell r="D60" t="str">
            <v>m</v>
          </cell>
        </row>
        <row r="61">
          <cell r="B61">
            <v>55150</v>
          </cell>
          <cell r="C61" t="str">
            <v>Dreno transversal de base</v>
          </cell>
          <cell r="D61" t="str">
            <v>m</v>
          </cell>
        </row>
        <row r="62">
          <cell r="B62">
            <v>55310</v>
          </cell>
          <cell r="C62" t="str">
            <v>Valeta de proteção sem revestimento</v>
          </cell>
          <cell r="D62" t="str">
            <v>m</v>
          </cell>
        </row>
        <row r="63">
          <cell r="B63">
            <v>55320</v>
          </cell>
          <cell r="C63" t="str">
            <v>Valeta de proteção com revestimento vegetal</v>
          </cell>
          <cell r="D63" t="str">
            <v>m</v>
          </cell>
        </row>
        <row r="64">
          <cell r="B64">
            <v>55330</v>
          </cell>
          <cell r="C64" t="str">
            <v>Valeta de proteção com revestimento em concreto para corte</v>
          </cell>
          <cell r="D64" t="str">
            <v>m</v>
          </cell>
        </row>
        <row r="65">
          <cell r="C65" t="str">
            <v>COMISSÃO DE FISCALIZAÇÃO</v>
          </cell>
        </row>
        <row r="72">
          <cell r="B72">
            <v>55340</v>
          </cell>
          <cell r="C72" t="str">
            <v>Valeta de proteção com revestimento em concreto para aterro</v>
          </cell>
          <cell r="D72" t="str">
            <v>m</v>
          </cell>
        </row>
        <row r="73">
          <cell r="B73">
            <v>55410</v>
          </cell>
          <cell r="C73" t="str">
            <v>Meio fio simples</v>
          </cell>
          <cell r="D73" t="str">
            <v>m</v>
          </cell>
        </row>
        <row r="74">
          <cell r="B74">
            <v>55500</v>
          </cell>
          <cell r="C74" t="str">
            <v>Meio fio com sarjeta conjugada</v>
          </cell>
          <cell r="D74" t="str">
            <v>m</v>
          </cell>
        </row>
        <row r="75">
          <cell r="B75">
            <v>55501</v>
          </cell>
          <cell r="C75" t="str">
            <v>Entrada d'água tipo I</v>
          </cell>
          <cell r="D75" t="str">
            <v>ud</v>
          </cell>
        </row>
        <row r="76">
          <cell r="B76">
            <v>55502</v>
          </cell>
          <cell r="C76" t="str">
            <v>Entrada d'água tipo II</v>
          </cell>
          <cell r="D76" t="str">
            <v>ud</v>
          </cell>
        </row>
        <row r="77">
          <cell r="B77">
            <v>55503</v>
          </cell>
          <cell r="C77" t="str">
            <v>Descida d'água tipo I</v>
          </cell>
          <cell r="D77" t="str">
            <v>m</v>
          </cell>
        </row>
        <row r="78">
          <cell r="B78">
            <v>55504</v>
          </cell>
          <cell r="C78" t="str">
            <v>Descida d'água tipo II</v>
          </cell>
          <cell r="D78" t="str">
            <v>m</v>
          </cell>
        </row>
        <row r="79">
          <cell r="B79">
            <v>55505</v>
          </cell>
          <cell r="C79" t="str">
            <v>Bacia de amortecimento tipo I e II</v>
          </cell>
          <cell r="D79" t="str">
            <v>ud</v>
          </cell>
        </row>
        <row r="80">
          <cell r="B80">
            <v>55510</v>
          </cell>
          <cell r="C80" t="str">
            <v>Sarjeta de corte tipo A</v>
          </cell>
          <cell r="D80" t="str">
            <v>m</v>
          </cell>
        </row>
        <row r="81">
          <cell r="B81">
            <v>55610</v>
          </cell>
          <cell r="C81" t="str">
            <v>Saída d'água de sarjeta tipo A</v>
          </cell>
          <cell r="D81" t="str">
            <v>ud</v>
          </cell>
        </row>
        <row r="82">
          <cell r="B82">
            <v>55720</v>
          </cell>
          <cell r="C82" t="str">
            <v>Caixa coletora tipo B</v>
          </cell>
          <cell r="D82" t="str">
            <v>ud</v>
          </cell>
        </row>
        <row r="84">
          <cell r="B84">
            <v>60000</v>
          </cell>
          <cell r="C84" t="str">
            <v>OBRAS DE ARTE CORRENTES</v>
          </cell>
        </row>
        <row r="85">
          <cell r="B85">
            <v>60103</v>
          </cell>
          <cell r="C85" t="str">
            <v>Corpo de BSTC ø = 0,80 m, tipo CA-1, inclusive berço</v>
          </cell>
          <cell r="D85" t="str">
            <v>m</v>
          </cell>
        </row>
        <row r="86">
          <cell r="B86">
            <v>60104</v>
          </cell>
          <cell r="C86" t="str">
            <v>Corpo de BSTC ø = 1,00 m, tipo CA-1, inclusive berço</v>
          </cell>
          <cell r="D86" t="str">
            <v>m</v>
          </cell>
        </row>
        <row r="87">
          <cell r="B87">
            <v>60105</v>
          </cell>
          <cell r="C87" t="str">
            <v>Corpo de BSTC ø = 1,20 m, tipo CA-1, inclusive berço</v>
          </cell>
          <cell r="D87" t="str">
            <v>m</v>
          </cell>
        </row>
        <row r="88">
          <cell r="B88">
            <v>60108</v>
          </cell>
          <cell r="C88" t="str">
            <v>Corpo de BDTC ø = 1,20 m, tipo CA-1, inclusive berço</v>
          </cell>
          <cell r="D88" t="str">
            <v>m</v>
          </cell>
        </row>
        <row r="89">
          <cell r="B89">
            <v>60111</v>
          </cell>
          <cell r="C89" t="str">
            <v>Corpo de BTTC ø = 1,00 m, tipo CA-1, inclusive berço</v>
          </cell>
          <cell r="D89" t="str">
            <v>m</v>
          </cell>
        </row>
        <row r="90">
          <cell r="B90">
            <v>60112</v>
          </cell>
          <cell r="C90" t="str">
            <v>Corpo de BTTC ø = 1,20 m, tipo CA-1, inclusive berço</v>
          </cell>
          <cell r="D90" t="str">
            <v>m</v>
          </cell>
        </row>
        <row r="91">
          <cell r="B91">
            <v>60203</v>
          </cell>
          <cell r="C91" t="str">
            <v>Boca de bueiro simples tubular de concreto ø = 0,80 m</v>
          </cell>
          <cell r="D91" t="str">
            <v>ud</v>
          </cell>
        </row>
        <row r="92">
          <cell r="B92">
            <v>60204</v>
          </cell>
          <cell r="C92" t="str">
            <v>Boca de bueiro simples tubular de concreto ø = 1,00 m</v>
          </cell>
          <cell r="D92" t="str">
            <v>ud</v>
          </cell>
        </row>
        <row r="93">
          <cell r="B93">
            <v>60205</v>
          </cell>
          <cell r="C93" t="str">
            <v>Boca de bueiro simples tubular de concreto ø = 1,20 m</v>
          </cell>
          <cell r="D93" t="str">
            <v>ud</v>
          </cell>
        </row>
        <row r="94">
          <cell r="B94">
            <v>60208</v>
          </cell>
          <cell r="C94" t="str">
            <v>Boca de bueiro duplo tubular de concreto ø = 1,20 m</v>
          </cell>
          <cell r="D94" t="str">
            <v>ud</v>
          </cell>
        </row>
        <row r="95">
          <cell r="B95">
            <v>60211</v>
          </cell>
          <cell r="C95" t="str">
            <v>Boca de bueiro triplo tubular de concreto ø = 1,00 m</v>
          </cell>
          <cell r="D95" t="str">
            <v>ud</v>
          </cell>
        </row>
        <row r="96">
          <cell r="B96">
            <v>60212</v>
          </cell>
          <cell r="C96" t="str">
            <v>Boca de bueiro triplo tubular de concreto ø = 1,20 m</v>
          </cell>
          <cell r="D96" t="str">
            <v>ud</v>
          </cell>
        </row>
        <row r="97">
          <cell r="B97">
            <v>61130</v>
          </cell>
          <cell r="C97" t="str">
            <v>Escavação manual de valas em material de 3ª categoria</v>
          </cell>
          <cell r="D97" t="str">
            <v>m³</v>
          </cell>
        </row>
        <row r="98">
          <cell r="B98">
            <v>61140</v>
          </cell>
          <cell r="C98" t="str">
            <v>Escavação mecânica de valas em material de 1ª categoria</v>
          </cell>
          <cell r="D98" t="str">
            <v>m³</v>
          </cell>
        </row>
        <row r="99">
          <cell r="B99">
            <v>61150</v>
          </cell>
          <cell r="C99" t="str">
            <v>Escavação mecânica de valas em material de 2ª categoria</v>
          </cell>
          <cell r="D99" t="str">
            <v>m³</v>
          </cell>
        </row>
        <row r="100">
          <cell r="B100">
            <v>61160</v>
          </cell>
          <cell r="C100" t="str">
            <v>Reaterro e compactação com placa vibratória</v>
          </cell>
          <cell r="D100" t="str">
            <v>m³</v>
          </cell>
        </row>
        <row r="101">
          <cell r="B101">
            <v>61200</v>
          </cell>
          <cell r="C101" t="str">
            <v>Demolição de estrutura de concreto</v>
          </cell>
          <cell r="D101" t="str">
            <v>m³</v>
          </cell>
        </row>
        <row r="102">
          <cell r="B102">
            <v>61410</v>
          </cell>
          <cell r="C102" t="str">
            <v>Remoção de bueiros tubulares</v>
          </cell>
          <cell r="D102" t="str">
            <v>m</v>
          </cell>
        </row>
        <row r="104">
          <cell r="B104">
            <v>80000</v>
          </cell>
          <cell r="C104" t="str">
            <v>OBRAS COMPLEMENTARES</v>
          </cell>
        </row>
        <row r="105">
          <cell r="B105">
            <v>80110</v>
          </cell>
          <cell r="C105" t="str">
            <v>Remoção e reconstrução de cercas</v>
          </cell>
          <cell r="D105" t="str">
            <v>m</v>
          </cell>
        </row>
        <row r="106">
          <cell r="B106">
            <v>80210</v>
          </cell>
          <cell r="C106" t="str">
            <v>Defensa com perfil e suporte metálico</v>
          </cell>
          <cell r="D106" t="str">
            <v>m</v>
          </cell>
        </row>
        <row r="107">
          <cell r="B107">
            <v>80302</v>
          </cell>
          <cell r="C107" t="str">
            <v>Placa de regulamentação circular ø = 1,00 m</v>
          </cell>
          <cell r="D107" t="str">
            <v>ud</v>
          </cell>
        </row>
        <row r="108">
          <cell r="B108">
            <v>80304</v>
          </cell>
          <cell r="C108" t="str">
            <v>Placa de regulamentação triangular L = 1,00 m</v>
          </cell>
          <cell r="D108" t="str">
            <v>ud</v>
          </cell>
        </row>
        <row r="109">
          <cell r="B109">
            <v>80305</v>
          </cell>
          <cell r="C109" t="str">
            <v>Placa de regulamentação de parada obrigatória (octagonal)</v>
          </cell>
          <cell r="D109" t="str">
            <v>ud</v>
          </cell>
        </row>
        <row r="110">
          <cell r="B110">
            <v>80307</v>
          </cell>
          <cell r="C110" t="str">
            <v>Placa de advertência (1,00 x 1,00 m)</v>
          </cell>
          <cell r="D110" t="str">
            <v>ud</v>
          </cell>
        </row>
        <row r="111">
          <cell r="B111">
            <v>80310</v>
          </cell>
          <cell r="C111" t="str">
            <v>Placa de identificação de rodovia</v>
          </cell>
          <cell r="D111" t="str">
            <v>ud</v>
          </cell>
        </row>
        <row r="112">
          <cell r="B112">
            <v>80332</v>
          </cell>
          <cell r="C112" t="str">
            <v>Placa de indicação (2,00 x 1,00 m)</v>
          </cell>
          <cell r="D112" t="str">
            <v>ud</v>
          </cell>
        </row>
        <row r="113">
          <cell r="B113">
            <v>80415</v>
          </cell>
          <cell r="C113" t="str">
            <v>Pintura de faixas horizontais para 2 anos de duração</v>
          </cell>
          <cell r="D113" t="str">
            <v>m²</v>
          </cell>
        </row>
        <row r="114">
          <cell r="B114">
            <v>80425</v>
          </cell>
          <cell r="C114" t="str">
            <v>Pintura de setas e zebrados para 2 anos de duração</v>
          </cell>
          <cell r="D114" t="str">
            <v>m²</v>
          </cell>
        </row>
        <row r="115">
          <cell r="B115">
            <v>80430</v>
          </cell>
          <cell r="C115" t="str">
            <v>Tacha refletiva bidirecional</v>
          </cell>
          <cell r="D115" t="str">
            <v>ud</v>
          </cell>
        </row>
        <row r="116">
          <cell r="B116">
            <v>80435</v>
          </cell>
          <cell r="C116" t="str">
            <v>Tachão refletivo bidirecional</v>
          </cell>
          <cell r="D116" t="str">
            <v>ud</v>
          </cell>
        </row>
        <row r="117">
          <cell r="B117">
            <v>80512</v>
          </cell>
          <cell r="C117" t="str">
            <v>Plantio de gramas em placas</v>
          </cell>
          <cell r="D117" t="str">
            <v>m²</v>
          </cell>
        </row>
        <row r="118">
          <cell r="C118" t="str">
            <v>Barreira de concreto do tipo New Jersey</v>
          </cell>
          <cell r="D118" t="str">
            <v>m</v>
          </cell>
        </row>
        <row r="119">
          <cell r="C119" t="str">
            <v>Início/final de barreira tipo New Jersey</v>
          </cell>
          <cell r="D119" t="str">
            <v>ud</v>
          </cell>
        </row>
        <row r="121">
          <cell r="C121" t="str">
            <v>RESTAURAÇÃO</v>
          </cell>
        </row>
        <row r="122">
          <cell r="B122">
            <v>90000</v>
          </cell>
          <cell r="C122" t="str">
            <v>SERVIÇOS DE CONSERVAÇÃO</v>
          </cell>
        </row>
        <row r="123">
          <cell r="B123">
            <v>90110</v>
          </cell>
          <cell r="C123" t="str">
            <v>Tapa buraco com mistura betuminosa</v>
          </cell>
          <cell r="D123" t="str">
            <v>m³</v>
          </cell>
        </row>
        <row r="124">
          <cell r="B124">
            <v>90115</v>
          </cell>
          <cell r="C124" t="str">
            <v>Limpeza manual de vala de drenagem</v>
          </cell>
          <cell r="D124" t="str">
            <v>m</v>
          </cell>
        </row>
        <row r="125">
          <cell r="C125" t="str">
            <v>COMISSÃO DE FISCALIZAÇÃO</v>
          </cell>
        </row>
        <row r="132">
          <cell r="B132">
            <v>90118</v>
          </cell>
          <cell r="C132" t="str">
            <v>Desobstrução de bueiro</v>
          </cell>
          <cell r="D132" t="str">
            <v>m³</v>
          </cell>
        </row>
        <row r="134">
          <cell r="B134">
            <v>40000</v>
          </cell>
          <cell r="C134" t="str">
            <v>TERRAPLENAGEM</v>
          </cell>
        </row>
        <row r="135">
          <cell r="B135">
            <v>40110</v>
          </cell>
          <cell r="C135" t="str">
            <v>Desmatamento, destocamento e limpeza em mata</v>
          </cell>
          <cell r="D135" t="str">
            <v>m²</v>
          </cell>
        </row>
        <row r="136">
          <cell r="B136">
            <v>40202</v>
          </cell>
          <cell r="C136" t="str">
            <v>Escavação, carga e transp. de mat. de 1ª cat. 50 &lt; DMT &lt; 200 m</v>
          </cell>
          <cell r="D136" t="str">
            <v>m³</v>
          </cell>
        </row>
        <row r="137">
          <cell r="B137">
            <v>40203</v>
          </cell>
          <cell r="C137" t="str">
            <v>Escavação, carga e transp. de mat. de 1ª cat. 200 &lt; DMT &lt; 400 m</v>
          </cell>
          <cell r="D137" t="str">
            <v>m³</v>
          </cell>
        </row>
        <row r="138">
          <cell r="B138">
            <v>40205</v>
          </cell>
          <cell r="C138" t="str">
            <v>Escavação, carga e transp. de mat. de 1ª cat. 600 &lt; DMT &lt; 800 m</v>
          </cell>
          <cell r="D138" t="str">
            <v>m³</v>
          </cell>
        </row>
        <row r="139">
          <cell r="B139">
            <v>40206</v>
          </cell>
          <cell r="C139" t="str">
            <v>Escavação, carga e transp. de mat. de 1ª cat. 800 &lt; DMT &lt; 1000 m</v>
          </cell>
          <cell r="D139" t="str">
            <v>m³</v>
          </cell>
        </row>
        <row r="140">
          <cell r="B140">
            <v>40401</v>
          </cell>
          <cell r="C140" t="str">
            <v>Escavação, carga e transp. de mat. de 3ª cat. DMT &lt; 50 m</v>
          </cell>
          <cell r="D140" t="str">
            <v>m³</v>
          </cell>
        </row>
        <row r="141">
          <cell r="B141">
            <v>40402</v>
          </cell>
          <cell r="C141" t="str">
            <v>Escavação, carga e transp. de mat. de 3ª cat. 50 &lt; DMT &lt; 200 m</v>
          </cell>
          <cell r="D141" t="str">
            <v>m³</v>
          </cell>
        </row>
        <row r="142">
          <cell r="B142">
            <v>40403</v>
          </cell>
          <cell r="C142" t="str">
            <v>Escavação, carga e transp. de mat. de 3ª cat. 200 &lt; DMT &lt; 400 m</v>
          </cell>
          <cell r="D142" t="str">
            <v>m³</v>
          </cell>
        </row>
        <row r="143">
          <cell r="B143">
            <v>40404</v>
          </cell>
          <cell r="C143" t="str">
            <v>Escavação, carga e transp. de mat. de 3ª cat. 400 &lt; DMT &lt; 600 m</v>
          </cell>
          <cell r="D143" t="str">
            <v>m³</v>
          </cell>
        </row>
        <row r="144">
          <cell r="B144">
            <v>40510</v>
          </cell>
          <cell r="C144" t="str">
            <v>Compactação de aterros a 95% do Proctor Normal</v>
          </cell>
          <cell r="D144" t="str">
            <v>m³</v>
          </cell>
        </row>
        <row r="145">
          <cell r="B145">
            <v>40520</v>
          </cell>
          <cell r="C145" t="str">
            <v>Compactação de aterros a 100% do Proctor Normal</v>
          </cell>
          <cell r="D145" t="str">
            <v>m³</v>
          </cell>
        </row>
        <row r="147">
          <cell r="B147">
            <v>50000</v>
          </cell>
          <cell r="C147" t="str">
            <v>PAVIMENTAÇÃO</v>
          </cell>
        </row>
        <row r="148">
          <cell r="B148">
            <v>40910</v>
          </cell>
          <cell r="C148" t="str">
            <v>Transporte de brita</v>
          </cell>
          <cell r="D148" t="str">
            <v>txkm</v>
          </cell>
        </row>
        <row r="149">
          <cell r="B149">
            <v>50100</v>
          </cell>
          <cell r="C149" t="str">
            <v>Regularização do sub-leito</v>
          </cell>
          <cell r="D149" t="str">
            <v>m²</v>
          </cell>
        </row>
        <row r="150">
          <cell r="B150">
            <v>50210</v>
          </cell>
          <cell r="C150" t="str">
            <v>Sub-base de solo estabilizado sem mistura</v>
          </cell>
          <cell r="D150" t="str">
            <v>m³</v>
          </cell>
        </row>
        <row r="151">
          <cell r="B151">
            <v>50230</v>
          </cell>
          <cell r="C151" t="str">
            <v>Base de solo estabilizado sem mistura</v>
          </cell>
          <cell r="D151" t="str">
            <v>m³</v>
          </cell>
        </row>
        <row r="152">
          <cell r="B152">
            <v>50610</v>
          </cell>
          <cell r="C152" t="str">
            <v>Imprimação asfáltica - execução</v>
          </cell>
          <cell r="D152" t="str">
            <v>m²</v>
          </cell>
        </row>
        <row r="153">
          <cell r="B153">
            <v>50620</v>
          </cell>
          <cell r="C153" t="str">
            <v>Pintura de ligação - execução</v>
          </cell>
          <cell r="D153" t="str">
            <v>m²</v>
          </cell>
        </row>
        <row r="154">
          <cell r="B154">
            <v>50740</v>
          </cell>
          <cell r="C154" t="str">
            <v>Concreto betuminoso usinado a quente</v>
          </cell>
          <cell r="D154" t="str">
            <v>m³</v>
          </cell>
        </row>
        <row r="155">
          <cell r="B155">
            <v>50745</v>
          </cell>
          <cell r="C155" t="str">
            <v>Concreto betuminoso usinado a quente para Binder</v>
          </cell>
          <cell r="D155" t="str">
            <v>m³</v>
          </cell>
        </row>
        <row r="156">
          <cell r="B156">
            <v>52010</v>
          </cell>
          <cell r="C156" t="str">
            <v>Transporte de material de jazida para sub-base e base</v>
          </cell>
          <cell r="D156" t="str">
            <v>m³xkm</v>
          </cell>
        </row>
        <row r="157">
          <cell r="B157">
            <v>52100</v>
          </cell>
          <cell r="C157" t="str">
            <v>Fornecimento e transporte de cimento asfáltico penetração CAP-20</v>
          </cell>
          <cell r="D157" t="str">
            <v>t</v>
          </cell>
        </row>
        <row r="158">
          <cell r="B158">
            <v>52200</v>
          </cell>
          <cell r="C158" t="str">
            <v>Fornecimento e transporte de asfalto CM-30</v>
          </cell>
          <cell r="D158" t="str">
            <v>t</v>
          </cell>
        </row>
        <row r="159">
          <cell r="B159">
            <v>52300</v>
          </cell>
          <cell r="C159" t="str">
            <v>Fornecimento e transporte de emulsão asfáltica RR-2C</v>
          </cell>
          <cell r="D159" t="str">
            <v>t</v>
          </cell>
        </row>
        <row r="160">
          <cell r="B160">
            <v>90219</v>
          </cell>
          <cell r="C160" t="str">
            <v>Remoção de pavimento</v>
          </cell>
          <cell r="D160" t="str">
            <v>m³</v>
          </cell>
        </row>
        <row r="161">
          <cell r="B161">
            <v>90543</v>
          </cell>
          <cell r="C161" t="str">
            <v>Transporte de C.B.U.Q. / Binder</v>
          </cell>
          <cell r="D161" t="str">
            <v>txkm</v>
          </cell>
        </row>
        <row r="163">
          <cell r="B163">
            <v>55000</v>
          </cell>
          <cell r="C163" t="str">
            <v>DRENAGEM</v>
          </cell>
        </row>
        <row r="164">
          <cell r="B164">
            <v>55330</v>
          </cell>
          <cell r="C164" t="str">
            <v>Valeta de proteção com revestimento em concreto para corte</v>
          </cell>
          <cell r="D164" t="str">
            <v>m</v>
          </cell>
        </row>
        <row r="165">
          <cell r="B165">
            <v>55750</v>
          </cell>
          <cell r="C165" t="str">
            <v>Colchão drenante</v>
          </cell>
          <cell r="D165" t="str">
            <v>m³</v>
          </cell>
        </row>
        <row r="167">
          <cell r="B167">
            <v>80000</v>
          </cell>
          <cell r="C167" t="str">
            <v>OBRAS COMPLEMENTARES</v>
          </cell>
        </row>
        <row r="168">
          <cell r="B168">
            <v>80415</v>
          </cell>
          <cell r="C168" t="str">
            <v>Pintura de faixas horiz. p/ 2 anos de duração (contínua amarela)</v>
          </cell>
          <cell r="D168" t="str">
            <v>m²</v>
          </cell>
        </row>
        <row r="169">
          <cell r="B169">
            <v>80415</v>
          </cell>
          <cell r="C169" t="str">
            <v>Pintura de faixas horiz. p/ 2 anos de duração (tracejada amarela)</v>
          </cell>
          <cell r="D169" t="str">
            <v>m²</v>
          </cell>
        </row>
        <row r="170">
          <cell r="B170">
            <v>80415</v>
          </cell>
          <cell r="C170" t="str">
            <v>Pintura de faixas horiz. p/ 2 anos de duração (contínua branca)</v>
          </cell>
          <cell r="D170" t="str">
            <v>m²</v>
          </cell>
        </row>
        <row r="171">
          <cell r="B171">
            <v>80415</v>
          </cell>
          <cell r="C171" t="str">
            <v>Pintura de faixas horiz. p/ 2 anos de duração (tracejada branca)</v>
          </cell>
          <cell r="D171" t="str">
            <v>m²</v>
          </cell>
        </row>
        <row r="172">
          <cell r="B172">
            <v>80302</v>
          </cell>
          <cell r="C172" t="str">
            <v>Placa de regulamentação circular ø = 1,00 m</v>
          </cell>
          <cell r="D172" t="str">
            <v>ud</v>
          </cell>
        </row>
        <row r="173">
          <cell r="B173">
            <v>80305</v>
          </cell>
          <cell r="C173" t="str">
            <v>Placa de regulamentação de parada obrigatória (octagonal)</v>
          </cell>
          <cell r="D173" t="str">
            <v>ud</v>
          </cell>
        </row>
        <row r="174">
          <cell r="B174">
            <v>80307</v>
          </cell>
          <cell r="C174" t="str">
            <v>Placa de advertência (1,00 x 1,00 m)</v>
          </cell>
          <cell r="D174" t="str">
            <v>ud</v>
          </cell>
        </row>
        <row r="175">
          <cell r="B175">
            <v>80310</v>
          </cell>
          <cell r="C175" t="str">
            <v>Placa de identificação de rodovia</v>
          </cell>
          <cell r="D175" t="str">
            <v>ud</v>
          </cell>
        </row>
        <row r="176">
          <cell r="B176">
            <v>80320</v>
          </cell>
          <cell r="C176" t="str">
            <v>Marco quilométrico</v>
          </cell>
          <cell r="D176" t="str">
            <v>ud</v>
          </cell>
        </row>
        <row r="177">
          <cell r="B177">
            <v>80332</v>
          </cell>
          <cell r="C177" t="str">
            <v>Placa de indicação (2,00 x 1,00 m)</v>
          </cell>
          <cell r="D177" t="str">
            <v>ud</v>
          </cell>
        </row>
        <row r="178">
          <cell r="C178" t="str">
            <v>Tangará da Serra/MT, 3 de setembro de 2001.</v>
          </cell>
        </row>
        <row r="179">
          <cell r="C179" t="str">
            <v>COMISSÃO DE FISCALIZAÇÃO</v>
          </cell>
        </row>
      </sheetData>
      <sheetData sheetId="2" refreshError="1">
        <row r="36">
          <cell r="C36" t="str">
            <v>Escavação, carga e transp. de mat. de 3ª cat. 600 &lt; DMT &lt; 800 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 Rodoviários"/>
      <sheetName val="Orçamento"/>
      <sheetName val="Distancia"/>
      <sheetName val="Transporte 01"/>
      <sheetName val="Transporte 02"/>
      <sheetName val="Transporte 03"/>
      <sheetName val="Transporte 04"/>
      <sheetName val="Transporte 05"/>
      <sheetName val="Transporte 06"/>
      <sheetName val="Transporte 07"/>
      <sheetName val="Transporte 08"/>
      <sheetName val="Plan2"/>
    </sheetNames>
    <sheetDataSet>
      <sheetData sheetId="0" refreshError="1">
        <row r="3">
          <cell r="A3" t="str">
            <v>1 A 00 102 00</v>
          </cell>
          <cell r="B3" t="str">
            <v>Transporte local de material betuminoso</v>
          </cell>
          <cell r="C3" t="str">
            <v>tkm</v>
          </cell>
          <cell r="D3">
            <v>0.9</v>
          </cell>
        </row>
        <row r="4">
          <cell r="A4" t="str">
            <v>1 A 00 301 00</v>
          </cell>
          <cell r="B4" t="str">
            <v>Fornecimento de Aço CA-25</v>
          </cell>
          <cell r="C4" t="str">
            <v>kg</v>
          </cell>
          <cell r="D4">
            <v>3.37</v>
          </cell>
        </row>
        <row r="5">
          <cell r="A5" t="str">
            <v>1 A 00 302 00</v>
          </cell>
          <cell r="B5" t="str">
            <v>Fornecimento de Aço CA-50</v>
          </cell>
          <cell r="C5" t="str">
            <v>kg</v>
          </cell>
          <cell r="D5">
            <v>3.15</v>
          </cell>
        </row>
        <row r="6">
          <cell r="A6" t="str">
            <v>1 A 00 303 00</v>
          </cell>
          <cell r="B6" t="str">
            <v>Fornecimento de Aço CA-60</v>
          </cell>
          <cell r="C6" t="str">
            <v>kg</v>
          </cell>
          <cell r="D6">
            <v>3.73</v>
          </cell>
        </row>
        <row r="7">
          <cell r="A7" t="str">
            <v>1 A 00 716 00</v>
          </cell>
          <cell r="B7" t="str">
            <v>Areia Comercial</v>
          </cell>
          <cell r="C7" t="str">
            <v>m3</v>
          </cell>
          <cell r="D7">
            <v>30</v>
          </cell>
        </row>
        <row r="8">
          <cell r="A8" t="str">
            <v>1 A 00 901 01</v>
          </cell>
          <cell r="B8" t="str">
            <v>Alvenaria de pedra argamassada</v>
          </cell>
          <cell r="C8" t="str">
            <v>m3</v>
          </cell>
          <cell r="D8">
            <v>105.8</v>
          </cell>
        </row>
        <row r="9">
          <cell r="A9" t="str">
            <v>1 A 00 903 01</v>
          </cell>
          <cell r="B9" t="str">
            <v>Dentes para bueiros duplos D=1,00 m</v>
          </cell>
          <cell r="C9" t="str">
            <v>und</v>
          </cell>
          <cell r="D9">
            <v>82.34</v>
          </cell>
        </row>
        <row r="10">
          <cell r="A10" t="str">
            <v>1 A 00 904 01</v>
          </cell>
          <cell r="B10" t="str">
            <v>Dentes para bueiros duplos D=1,20 m</v>
          </cell>
          <cell r="C10" t="str">
            <v>und</v>
          </cell>
          <cell r="D10">
            <v>92.63</v>
          </cell>
        </row>
        <row r="11">
          <cell r="A11" t="str">
            <v>1 A 00 908 01</v>
          </cell>
          <cell r="B11" t="str">
            <v>Dentes para bueiros simples D=1,00 m</v>
          </cell>
          <cell r="C11" t="str">
            <v>und</v>
          </cell>
          <cell r="D11">
            <v>41.1</v>
          </cell>
        </row>
        <row r="12">
          <cell r="A12" t="str">
            <v>1 A 00 909 01</v>
          </cell>
          <cell r="B12" t="str">
            <v>Dentes para bueiros simples D=1,20 m</v>
          </cell>
          <cell r="C12" t="str">
            <v>und</v>
          </cell>
          <cell r="D12">
            <v>46.38</v>
          </cell>
        </row>
        <row r="13">
          <cell r="A13" t="str">
            <v>1 A 00 912 01</v>
          </cell>
          <cell r="B13" t="str">
            <v>Dentes para bueiros triplos D=1,20 m</v>
          </cell>
          <cell r="C13" t="str">
            <v>und</v>
          </cell>
          <cell r="D13">
            <v>139.01</v>
          </cell>
        </row>
        <row r="14">
          <cell r="A14" t="str">
            <v>1 A 00 963 00</v>
          </cell>
          <cell r="B14" t="str">
            <v>Peças de Desgaste do Britador 80m3/h</v>
          </cell>
          <cell r="C14" t="str">
            <v>cjh</v>
          </cell>
          <cell r="D14">
            <v>156.22</v>
          </cell>
        </row>
        <row r="15">
          <cell r="A15" t="str">
            <v>1 A 00 964 00</v>
          </cell>
          <cell r="B15" t="str">
            <v>Peças de desgaste britador prod. de rachão</v>
          </cell>
          <cell r="C15" t="str">
            <v>cjh</v>
          </cell>
          <cell r="D15">
            <v>39.35</v>
          </cell>
        </row>
        <row r="16">
          <cell r="A16" t="str">
            <v>1 A 00 999 06</v>
          </cell>
          <cell r="B16" t="str">
            <v>Solo local / selo de argila apiloado</v>
          </cell>
          <cell r="C16" t="str">
            <v>m3</v>
          </cell>
          <cell r="D16">
            <v>9.57</v>
          </cell>
        </row>
        <row r="17">
          <cell r="A17" t="str">
            <v>1 A 01 100 01</v>
          </cell>
          <cell r="B17" t="str">
            <v>Limpeza camada vegetal em jazida (const e restr.)</v>
          </cell>
          <cell r="C17" t="str">
            <v>m2</v>
          </cell>
          <cell r="D17">
            <v>0.3</v>
          </cell>
        </row>
        <row r="18">
          <cell r="A18" t="str">
            <v>1 A 01 105 01</v>
          </cell>
          <cell r="B18" t="str">
            <v>Expurgo de jazida (const e restr)</v>
          </cell>
          <cell r="C18" t="str">
            <v>m3</v>
          </cell>
          <cell r="D18">
            <v>1.6</v>
          </cell>
        </row>
        <row r="19">
          <cell r="A19" t="str">
            <v>1 A 01 120 01</v>
          </cell>
          <cell r="B19" t="str">
            <v>Escav. e carga de mater. de jazida(const e restr)</v>
          </cell>
          <cell r="C19" t="str">
            <v>m3</v>
          </cell>
          <cell r="D19">
            <v>3.45</v>
          </cell>
        </row>
        <row r="20">
          <cell r="A20" t="str">
            <v>1 A 01 150 01</v>
          </cell>
          <cell r="B20" t="str">
            <v>Rocha p/ britagem c/ perfur. sobre esteira</v>
          </cell>
          <cell r="C20" t="str">
            <v>m3</v>
          </cell>
          <cell r="D20">
            <v>20.23</v>
          </cell>
        </row>
        <row r="21">
          <cell r="A21" t="str">
            <v>1 A 01 155 01</v>
          </cell>
          <cell r="B21" t="str">
            <v>Rachão e pedra-de-mão produzidos-(const e rest)</v>
          </cell>
          <cell r="C21" t="str">
            <v>m3</v>
          </cell>
          <cell r="D21">
            <v>16.61</v>
          </cell>
        </row>
        <row r="22">
          <cell r="A22" t="str">
            <v>1 A 01 200 01</v>
          </cell>
          <cell r="B22" t="str">
            <v>Brita produzida em central de britagem de 80 m3/h</v>
          </cell>
          <cell r="C22" t="str">
            <v>m3</v>
          </cell>
          <cell r="D22">
            <v>19.5</v>
          </cell>
        </row>
        <row r="23">
          <cell r="A23" t="str">
            <v>1 A 01 390 02</v>
          </cell>
          <cell r="B23" t="str">
            <v>Usinagem de CBUQ (capa de rolamento)</v>
          </cell>
          <cell r="C23" t="str">
            <v>t</v>
          </cell>
          <cell r="D23">
            <v>33.840000000000003</v>
          </cell>
        </row>
        <row r="24">
          <cell r="A24" t="str">
            <v>1 A 01 401 01</v>
          </cell>
          <cell r="B24" t="str">
            <v>Fôrma comum de madeira</v>
          </cell>
          <cell r="C24" t="str">
            <v>m2</v>
          </cell>
          <cell r="D24">
            <v>32.29</v>
          </cell>
        </row>
        <row r="25">
          <cell r="A25" t="str">
            <v>1 A 01 402 01</v>
          </cell>
          <cell r="B25" t="str">
            <v>Fôrma de placa compensada resinada</v>
          </cell>
          <cell r="C25" t="str">
            <v>m2</v>
          </cell>
          <cell r="D25">
            <v>25.05</v>
          </cell>
        </row>
        <row r="26">
          <cell r="A26" t="str">
            <v>1 A 01 407 01</v>
          </cell>
          <cell r="B26" t="str">
            <v>Confecção e lançam. de concreto magro em betoneira</v>
          </cell>
          <cell r="C26" t="str">
            <v>m3</v>
          </cell>
          <cell r="D26">
            <v>138.16999999999999</v>
          </cell>
        </row>
        <row r="27">
          <cell r="A27" t="str">
            <v>1 A 01 410 01</v>
          </cell>
          <cell r="B27" t="str">
            <v>Concreto fck=10MPa contr raz uso geral conf e lanç</v>
          </cell>
          <cell r="C27" t="str">
            <v>m3</v>
          </cell>
          <cell r="D27">
            <v>159.71</v>
          </cell>
        </row>
        <row r="28">
          <cell r="A28" t="str">
            <v>1 A 01 412 01</v>
          </cell>
          <cell r="B28" t="str">
            <v>Concreto fck=12MPa contr raz uso geral conf e lanç</v>
          </cell>
          <cell r="C28" t="str">
            <v>m3</v>
          </cell>
          <cell r="D28">
            <v>165.47</v>
          </cell>
        </row>
        <row r="29">
          <cell r="A29" t="str">
            <v>1 A 01 415 01</v>
          </cell>
          <cell r="B29" t="str">
            <v>Concr estr fck=15MPa contr raz uso ger conf e lanç</v>
          </cell>
          <cell r="C29" t="str">
            <v>m3</v>
          </cell>
          <cell r="D29">
            <v>171.69</v>
          </cell>
        </row>
        <row r="30">
          <cell r="A30" t="str">
            <v>1 A 01 423 00</v>
          </cell>
          <cell r="B30" t="str">
            <v>Concreto fck=18MPa para pré-moldados (tubos)</v>
          </cell>
          <cell r="C30" t="str">
            <v>m3</v>
          </cell>
          <cell r="D30">
            <v>173.04</v>
          </cell>
        </row>
        <row r="31">
          <cell r="A31" t="str">
            <v>1 A 01 450 01</v>
          </cell>
          <cell r="B31" t="str">
            <v>Escoramento de bueiros celulares</v>
          </cell>
          <cell r="C31" t="str">
            <v>m3</v>
          </cell>
          <cell r="D31">
            <v>27.98</v>
          </cell>
        </row>
        <row r="32">
          <cell r="A32" t="str">
            <v>1 A 01 512 10</v>
          </cell>
          <cell r="B32" t="str">
            <v>Concreto ciclópico fck=12 MPa</v>
          </cell>
          <cell r="C32" t="str">
            <v>m3</v>
          </cell>
          <cell r="D32">
            <v>128.55000000000001</v>
          </cell>
        </row>
        <row r="33">
          <cell r="A33" t="str">
            <v>1 A 01 580 01</v>
          </cell>
          <cell r="B33" t="str">
            <v>Fornecimento, preparo e colocação formas aço CA 60</v>
          </cell>
          <cell r="C33" t="str">
            <v>kg</v>
          </cell>
          <cell r="D33">
            <v>5.77</v>
          </cell>
        </row>
        <row r="34">
          <cell r="A34" t="str">
            <v>1 A 01 580 02</v>
          </cell>
          <cell r="B34" t="str">
            <v>Fornecimento, preparo e colocação formas aço CA 50</v>
          </cell>
          <cell r="C34" t="str">
            <v>kg</v>
          </cell>
          <cell r="D34">
            <v>5.13</v>
          </cell>
        </row>
        <row r="35">
          <cell r="A35" t="str">
            <v>1 A 01 603 01</v>
          </cell>
          <cell r="B35" t="str">
            <v>Argamassa cimento-areia 1:3</v>
          </cell>
          <cell r="C35" t="str">
            <v>m3</v>
          </cell>
          <cell r="D35">
            <v>192.72</v>
          </cell>
        </row>
        <row r="36">
          <cell r="A36" t="str">
            <v>1 A 01 604 01</v>
          </cell>
          <cell r="B36" t="str">
            <v>Argamassa cimento-areia 1:4</v>
          </cell>
          <cell r="C36" t="str">
            <v>m3</v>
          </cell>
          <cell r="D36">
            <v>169.72</v>
          </cell>
        </row>
        <row r="37">
          <cell r="A37" t="str">
            <v>1 A 01 730 00</v>
          </cell>
          <cell r="B37" t="str">
            <v>Concreto fck=18MPa p/ pré moldados (mourões)</v>
          </cell>
          <cell r="C37" t="str">
            <v>m3</v>
          </cell>
          <cell r="D37">
            <v>170.43</v>
          </cell>
        </row>
        <row r="38">
          <cell r="A38" t="str">
            <v>1 A 01 730 01</v>
          </cell>
          <cell r="B38" t="str">
            <v>Fabr. mourão de concr. esticador seção quad. 15cm</v>
          </cell>
          <cell r="C38" t="str">
            <v>un</v>
          </cell>
          <cell r="D38">
            <v>25.64</v>
          </cell>
        </row>
        <row r="39">
          <cell r="A39" t="str">
            <v>1 A 01 735 01</v>
          </cell>
          <cell r="B39" t="str">
            <v>Fabr. mourão de concreto suporte seção quad. 11cm</v>
          </cell>
          <cell r="C39" t="str">
            <v>un</v>
          </cell>
          <cell r="D39">
            <v>18.89</v>
          </cell>
        </row>
        <row r="40">
          <cell r="A40" t="str">
            <v>1 A 01 740 01</v>
          </cell>
          <cell r="B40" t="str">
            <v>Confecção de tubos de concreto perfurado D=0,20m</v>
          </cell>
          <cell r="C40" t="str">
            <v>m</v>
          </cell>
          <cell r="D40">
            <v>10</v>
          </cell>
        </row>
        <row r="41">
          <cell r="A41" t="str">
            <v>1 A 01 765 01</v>
          </cell>
          <cell r="B41" t="str">
            <v>Confecção de tubos de concreto armado D=1,00m CA-4</v>
          </cell>
          <cell r="C41" t="str">
            <v>m</v>
          </cell>
          <cell r="D41">
            <v>265.27</v>
          </cell>
        </row>
        <row r="42">
          <cell r="A42" t="str">
            <v>1 A 01 770 01</v>
          </cell>
          <cell r="B42" t="str">
            <v>Confecção de tubos de concreto armado D=1,20m CA-4</v>
          </cell>
          <cell r="C42" t="str">
            <v>m</v>
          </cell>
          <cell r="D42">
            <v>373.78</v>
          </cell>
        </row>
        <row r="43">
          <cell r="A43" t="str">
            <v>1 A 01 780 01</v>
          </cell>
          <cell r="B43" t="str">
            <v>Obtenção de grama para replantio</v>
          </cell>
          <cell r="C43" t="str">
            <v>m2</v>
          </cell>
          <cell r="D43">
            <v>0.83</v>
          </cell>
        </row>
        <row r="44">
          <cell r="A44" t="str">
            <v>1 A 01 790 01</v>
          </cell>
          <cell r="B44" t="str">
            <v>Guia de madeira - 2,5 x 7,0 cm</v>
          </cell>
          <cell r="C44" t="str">
            <v>m</v>
          </cell>
          <cell r="D44">
            <v>1.66</v>
          </cell>
        </row>
        <row r="45">
          <cell r="A45" t="str">
            <v>1 A 01 860 01</v>
          </cell>
          <cell r="B45" t="str">
            <v>Confecção de placa de sinalização tot. refletiva</v>
          </cell>
          <cell r="C45" t="str">
            <v>m2</v>
          </cell>
          <cell r="D45">
            <v>215.54</v>
          </cell>
        </row>
        <row r="46">
          <cell r="A46" t="str">
            <v>1 A 01 870 01</v>
          </cell>
          <cell r="B46" t="str">
            <v>Confecção de suporte e travessa p/ placa de sinal.</v>
          </cell>
          <cell r="C46" t="str">
            <v>un</v>
          </cell>
          <cell r="D46">
            <v>23.26</v>
          </cell>
        </row>
        <row r="47">
          <cell r="A47" t="str">
            <v>1 A 01 890 01</v>
          </cell>
          <cell r="B47" t="str">
            <v>Escavação manual em material de 1a categoria</v>
          </cell>
          <cell r="C47" t="str">
            <v>m3</v>
          </cell>
          <cell r="D47">
            <v>17.670000000000002</v>
          </cell>
        </row>
        <row r="48">
          <cell r="A48" t="str">
            <v>1 A 01 893 01</v>
          </cell>
          <cell r="B48" t="str">
            <v>Compactação manual</v>
          </cell>
          <cell r="C48" t="str">
            <v>m3</v>
          </cell>
          <cell r="D48">
            <v>8.94</v>
          </cell>
        </row>
        <row r="49">
          <cell r="A49" t="str">
            <v>1 A 01 894 01</v>
          </cell>
          <cell r="B49" t="str">
            <v>Lastro de brita</v>
          </cell>
          <cell r="C49" t="str">
            <v>m3</v>
          </cell>
          <cell r="D49">
            <v>29.15</v>
          </cell>
        </row>
        <row r="50">
          <cell r="A50" t="str">
            <v>2 S 00 000 01</v>
          </cell>
          <cell r="B50" t="str">
            <v>Instalações de Canteiro e Acampamento</v>
          </cell>
          <cell r="C50" t="str">
            <v>vb</v>
          </cell>
          <cell r="D50">
            <v>95391.23</v>
          </cell>
        </row>
        <row r="51">
          <cell r="A51" t="str">
            <v>2 S 00 000 02</v>
          </cell>
          <cell r="B51" t="str">
            <v>Mobilização e Desmobilização</v>
          </cell>
          <cell r="C51" t="str">
            <v>vb</v>
          </cell>
          <cell r="D51">
            <v>49627.78</v>
          </cell>
        </row>
        <row r="52">
          <cell r="A52" t="str">
            <v>2 S 01 000 00</v>
          </cell>
          <cell r="B52" t="str">
            <v>Desm. dest. limpeza áreas c/arv. diam. até 0,15 m</v>
          </cell>
          <cell r="C52" t="str">
            <v>m2</v>
          </cell>
          <cell r="D52">
            <v>0.2</v>
          </cell>
        </row>
        <row r="53">
          <cell r="A53" t="str">
            <v>2 S 01 100 01</v>
          </cell>
          <cell r="B53" t="str">
            <v>Esc. carga transp. mat 1ª cat DMT 50 m</v>
          </cell>
          <cell r="C53" t="str">
            <v>m3</v>
          </cell>
          <cell r="D53">
            <v>1.06</v>
          </cell>
        </row>
        <row r="54">
          <cell r="A54" t="str">
            <v>2 S 01 100 09</v>
          </cell>
          <cell r="B54" t="str">
            <v>Esc. carga tr. mat 1ª cat DMT 50 a 200m c/carreg</v>
          </cell>
          <cell r="C54" t="str">
            <v>m3</v>
          </cell>
          <cell r="D54">
            <v>3.7</v>
          </cell>
        </row>
        <row r="55">
          <cell r="A55" t="str">
            <v>2 S 01 100 10</v>
          </cell>
          <cell r="B55" t="str">
            <v>Esc. carga tr. mat 1ª cat DMT 200 a 400m c/carreg</v>
          </cell>
          <cell r="C55" t="str">
            <v>m3</v>
          </cell>
          <cell r="D55">
            <v>4.01</v>
          </cell>
        </row>
        <row r="56">
          <cell r="A56" t="str">
            <v>2 S 01 100 11</v>
          </cell>
          <cell r="B56" t="str">
            <v>Esc. carga tr. mat 1ª cat DMT 400 a 600m c/carreg</v>
          </cell>
          <cell r="C56" t="str">
            <v>m3</v>
          </cell>
          <cell r="D56">
            <v>4.2300000000000004</v>
          </cell>
        </row>
        <row r="57">
          <cell r="A57" t="str">
            <v>2 S 01 100 12</v>
          </cell>
          <cell r="B57" t="str">
            <v>Esc. carga tr. mat 1ª cat DMT 600 a 800m c/carreg</v>
          </cell>
          <cell r="C57" t="str">
            <v>m3</v>
          </cell>
          <cell r="D57">
            <v>4.6100000000000003</v>
          </cell>
        </row>
        <row r="58">
          <cell r="A58" t="str">
            <v>2 S 01 100 13</v>
          </cell>
          <cell r="B58" t="str">
            <v>Esc. carga tr. mat 1ª cat DMT 800 a 1000m c/carreg</v>
          </cell>
          <cell r="C58" t="str">
            <v>m3</v>
          </cell>
          <cell r="D58">
            <v>4.8499999999999996</v>
          </cell>
        </row>
        <row r="59">
          <cell r="A59" t="str">
            <v>2 S 01 100 14</v>
          </cell>
          <cell r="B59" t="str">
            <v>Esc. carga tr. mat 1ª cat DMT 1000 a 1200m c/carreg</v>
          </cell>
          <cell r="C59" t="str">
            <v>m3</v>
          </cell>
          <cell r="D59">
            <v>5.16</v>
          </cell>
        </row>
        <row r="60">
          <cell r="A60" t="str">
            <v>2 S 01 102 02</v>
          </cell>
          <cell r="B60" t="str">
            <v>Esc. carga transp. mat 3a cat DMT 50 a 200m</v>
          </cell>
          <cell r="C60" t="str">
            <v>m3</v>
          </cell>
          <cell r="D60">
            <v>20.14</v>
          </cell>
        </row>
        <row r="61">
          <cell r="A61" t="str">
            <v>2 S 01 300 01</v>
          </cell>
          <cell r="B61" t="str">
            <v>Esc. carga transp. solos moles DMT 0 a 200m</v>
          </cell>
          <cell r="C61" t="str">
            <v>m3</v>
          </cell>
          <cell r="D61">
            <v>10.27</v>
          </cell>
        </row>
        <row r="62">
          <cell r="A62" t="str">
            <v>2 S 01 510 00</v>
          </cell>
          <cell r="B62" t="str">
            <v>Compactação de aterros a 95% proctor normal</v>
          </cell>
          <cell r="C62" t="str">
            <v>m3</v>
          </cell>
          <cell r="D62">
            <v>1.46</v>
          </cell>
        </row>
        <row r="63">
          <cell r="A63" t="str">
            <v>2 S 01 511 00</v>
          </cell>
          <cell r="B63" t="str">
            <v>Compactação de aterros a 100% proctor normal</v>
          </cell>
          <cell r="C63" t="str">
            <v>m3</v>
          </cell>
          <cell r="D63">
            <v>1.69</v>
          </cell>
        </row>
        <row r="64">
          <cell r="A64" t="str">
            <v>2 S 02 100 00</v>
          </cell>
          <cell r="B64" t="str">
            <v>Reforço do subleito</v>
          </cell>
          <cell r="C64" t="str">
            <v>m3</v>
          </cell>
          <cell r="D64">
            <v>7.72</v>
          </cell>
        </row>
        <row r="65">
          <cell r="A65" t="str">
            <v>2 S 02 110 00</v>
          </cell>
          <cell r="B65" t="str">
            <v>Regularização do subleito</v>
          </cell>
          <cell r="C65" t="str">
            <v>m2</v>
          </cell>
          <cell r="D65">
            <v>0.44</v>
          </cell>
        </row>
        <row r="66">
          <cell r="A66" t="str">
            <v>2 S 02 200 00</v>
          </cell>
          <cell r="B66" t="str">
            <v>Sub-base solo estabilizado granul. s/ mistura</v>
          </cell>
          <cell r="C66" t="str">
            <v>m3</v>
          </cell>
          <cell r="D66">
            <v>7.72</v>
          </cell>
        </row>
        <row r="67">
          <cell r="A67" t="str">
            <v>2 S 02 200 01</v>
          </cell>
          <cell r="B67" t="str">
            <v>Base solo estabilizado granul. s/ mistura</v>
          </cell>
          <cell r="C67" t="str">
            <v>m3</v>
          </cell>
          <cell r="D67">
            <v>7.72</v>
          </cell>
        </row>
        <row r="68">
          <cell r="A68" t="str">
            <v>2 S 02 300 00</v>
          </cell>
          <cell r="B68" t="str">
            <v>Imprimação</v>
          </cell>
          <cell r="C68" t="str">
            <v>m2</v>
          </cell>
          <cell r="D68">
            <v>0.14000000000000001</v>
          </cell>
        </row>
        <row r="69">
          <cell r="A69" t="str">
            <v>2 S 02 400 00</v>
          </cell>
          <cell r="B69" t="str">
            <v>Pintura de ligação</v>
          </cell>
          <cell r="C69" t="str">
            <v>m2</v>
          </cell>
          <cell r="D69">
            <v>0.09</v>
          </cell>
        </row>
        <row r="70">
          <cell r="A70" t="str">
            <v>2 S 02 500 01</v>
          </cell>
          <cell r="B70" t="str">
            <v>Tratamento superficial simples c/ emulsão</v>
          </cell>
          <cell r="C70" t="str">
            <v>m2</v>
          </cell>
          <cell r="D70">
            <v>0.43</v>
          </cell>
        </row>
        <row r="71">
          <cell r="A71" t="str">
            <v>2 S 02 540 01</v>
          </cell>
          <cell r="B71" t="str">
            <v>Conc. betuminoso usinado a quente - capa rolamento</v>
          </cell>
          <cell r="C71" t="str">
            <v>t</v>
          </cell>
          <cell r="D71">
            <v>39.520000000000003</v>
          </cell>
        </row>
        <row r="72">
          <cell r="A72" t="str">
            <v>2 S 02 999 01</v>
          </cell>
          <cell r="B72" t="str">
            <v>Fornecimento de Cimento Asfáltico CAP-20</v>
          </cell>
          <cell r="C72" t="str">
            <v>t</v>
          </cell>
          <cell r="D72">
            <v>1320</v>
          </cell>
        </row>
        <row r="73">
          <cell r="A73" t="str">
            <v>2 S 02 999 03</v>
          </cell>
          <cell r="B73" t="str">
            <v>Fornecimento de Asfálto Diluído CM-30</v>
          </cell>
          <cell r="C73" t="str">
            <v>t</v>
          </cell>
          <cell r="D73">
            <v>1730</v>
          </cell>
        </row>
        <row r="74">
          <cell r="A74" t="str">
            <v>2 S 02 999 05</v>
          </cell>
          <cell r="B74" t="str">
            <v>Fornecimento de Emulsão Asfáltica RR-2C</v>
          </cell>
          <cell r="C74" t="str">
            <v>t</v>
          </cell>
          <cell r="D74">
            <v>999</v>
          </cell>
        </row>
        <row r="75">
          <cell r="A75" t="str">
            <v>2 S 03 940 01</v>
          </cell>
          <cell r="B75" t="str">
            <v>Reaterro e compactação</v>
          </cell>
          <cell r="C75" t="str">
            <v>m3</v>
          </cell>
          <cell r="D75">
            <v>15.19</v>
          </cell>
        </row>
        <row r="76">
          <cell r="A76" t="str">
            <v>2 S 04 000 00</v>
          </cell>
          <cell r="B76" t="str">
            <v>Escavação manual em material de 1a cat</v>
          </cell>
          <cell r="C76" t="str">
            <v>m3</v>
          </cell>
          <cell r="D76">
            <v>22.13</v>
          </cell>
        </row>
        <row r="77">
          <cell r="A77" t="str">
            <v>2 S 04 001 00</v>
          </cell>
          <cell r="B77" t="str">
            <v>Escavação mecânica de vala em mat.1a cat.</v>
          </cell>
          <cell r="C77" t="str">
            <v>m3</v>
          </cell>
          <cell r="D77">
            <v>3.28</v>
          </cell>
        </row>
        <row r="78">
          <cell r="A78" t="str">
            <v>2 S 04 100 03</v>
          </cell>
          <cell r="B78" t="str">
            <v>Corpo BSTC D=1,00m - CA-4, inclusive berço e dentes</v>
          </cell>
          <cell r="C78" t="str">
            <v>m</v>
          </cell>
          <cell r="D78">
            <v>403.59</v>
          </cell>
        </row>
        <row r="79">
          <cell r="A79" t="str">
            <v>2 S 04 100 04</v>
          </cell>
          <cell r="B79" t="str">
            <v>Corpo BSTC D=1,20m - CA-4, inclusive berço e dentes</v>
          </cell>
          <cell r="C79" t="str">
            <v>m</v>
          </cell>
          <cell r="D79">
            <v>546.91</v>
          </cell>
        </row>
        <row r="80">
          <cell r="A80" t="str">
            <v>2 S 04 101 03</v>
          </cell>
          <cell r="B80" t="str">
            <v>Boca BSTC D=1,00m normal</v>
          </cell>
          <cell r="C80" t="str">
            <v>und</v>
          </cell>
          <cell r="D80">
            <v>1036.92</v>
          </cell>
        </row>
        <row r="81">
          <cell r="A81" t="str">
            <v>2 S 04 101 04</v>
          </cell>
          <cell r="B81" t="str">
            <v>Boca BSTC D=1,20m normal</v>
          </cell>
          <cell r="C81" t="str">
            <v>und</v>
          </cell>
          <cell r="D81">
            <v>1479.79</v>
          </cell>
        </row>
        <row r="82">
          <cell r="A82" t="str">
            <v>2 S 04 101 08</v>
          </cell>
          <cell r="B82" t="str">
            <v>Boca BSTC D=1,00 m - esc.=15</v>
          </cell>
          <cell r="C82" t="str">
            <v>und</v>
          </cell>
          <cell r="D82">
            <v>1086.8699999999999</v>
          </cell>
        </row>
        <row r="83">
          <cell r="A83" t="str">
            <v>2 S 04 101 09</v>
          </cell>
          <cell r="B83" t="str">
            <v>Boca BSTC D=1,20 m - esc.=15</v>
          </cell>
          <cell r="C83" t="str">
            <v>und</v>
          </cell>
          <cell r="D83">
            <v>1555.75</v>
          </cell>
        </row>
        <row r="84">
          <cell r="A84" t="str">
            <v>2 S 04 101 13</v>
          </cell>
          <cell r="B84" t="str">
            <v>Boca BSTC D=1,00 m - esc.=30</v>
          </cell>
          <cell r="C84" t="str">
            <v>und</v>
          </cell>
          <cell r="D84">
            <v>1208.68</v>
          </cell>
        </row>
        <row r="85">
          <cell r="A85" t="str">
            <v>2 S 04 101 14</v>
          </cell>
          <cell r="B85" t="str">
            <v>Boca BSTC D=1,20 m - esc.=30</v>
          </cell>
          <cell r="C85" t="str">
            <v>und</v>
          </cell>
          <cell r="D85">
            <v>1734.01</v>
          </cell>
        </row>
        <row r="86">
          <cell r="A86" t="str">
            <v>2 S 04 101 18</v>
          </cell>
          <cell r="B86" t="str">
            <v>Boca BSTC D=1,00 m - esc.=45</v>
          </cell>
          <cell r="C86" t="str">
            <v>und</v>
          </cell>
          <cell r="D86">
            <v>1496.66</v>
          </cell>
        </row>
        <row r="87">
          <cell r="A87" t="str">
            <v>2 S 04 110 01</v>
          </cell>
          <cell r="B87" t="str">
            <v>Corpo BDTC D=1,00m - CA-4, inclusive berço e dentes</v>
          </cell>
          <cell r="C87" t="str">
            <v>m</v>
          </cell>
          <cell r="D87">
            <v>820.5</v>
          </cell>
        </row>
        <row r="88">
          <cell r="A88" t="str">
            <v>2 S 04 110 02</v>
          </cell>
          <cell r="B88" t="str">
            <v>Corpo BDTC D=1,20m - CA-4, inclusive berço e dentes</v>
          </cell>
          <cell r="C88" t="str">
            <v>m</v>
          </cell>
          <cell r="D88">
            <v>1070.0999999999999</v>
          </cell>
        </row>
        <row r="89">
          <cell r="A89" t="str">
            <v>2 S 04 111 01</v>
          </cell>
          <cell r="B89" t="str">
            <v>Boca BDTC D=1,00m normal</v>
          </cell>
          <cell r="C89" t="str">
            <v>und</v>
          </cell>
          <cell r="D89">
            <v>1442.97</v>
          </cell>
        </row>
        <row r="90">
          <cell r="A90" t="str">
            <v>2 S 04 111 02</v>
          </cell>
          <cell r="B90" t="str">
            <v>Boca BDTC D=1,20m normal</v>
          </cell>
          <cell r="C90" t="str">
            <v>und</v>
          </cell>
          <cell r="D90">
            <v>2065.5100000000002</v>
          </cell>
        </row>
        <row r="91">
          <cell r="A91" t="str">
            <v>2 S 04 111 05</v>
          </cell>
          <cell r="B91" t="str">
            <v>Boca BDTC D=1,00 m - esc.=15</v>
          </cell>
          <cell r="C91" t="str">
            <v>und</v>
          </cell>
          <cell r="D91">
            <v>1507.6</v>
          </cell>
        </row>
        <row r="92">
          <cell r="A92" t="str">
            <v>2 S 04 111 06</v>
          </cell>
          <cell r="B92" t="str">
            <v>Boca BDTC D=1,20 m - esc.=15</v>
          </cell>
          <cell r="C92" t="str">
            <v>und</v>
          </cell>
          <cell r="D92">
            <v>2161.86</v>
          </cell>
        </row>
        <row r="93">
          <cell r="A93" t="str">
            <v>2 S 04 111 09</v>
          </cell>
          <cell r="B93" t="str">
            <v>Boca BDTC D=1,20 m - esc.=30</v>
          </cell>
          <cell r="C93" t="str">
            <v>und</v>
          </cell>
          <cell r="D93">
            <v>2405.5500000000002</v>
          </cell>
        </row>
        <row r="94">
          <cell r="A94" t="str">
            <v>2 S 04 120 02</v>
          </cell>
          <cell r="B94" t="str">
            <v>Corpo BTTC D=1,20m - CA-4, inclusive berço e dentes</v>
          </cell>
          <cell r="C94" t="str">
            <v>m</v>
          </cell>
          <cell r="D94">
            <v>1594.36</v>
          </cell>
        </row>
        <row r="95">
          <cell r="A95" t="str">
            <v>2 S 04 121 02</v>
          </cell>
          <cell r="B95" t="str">
            <v>Boca BTTC D=1,20m normal</v>
          </cell>
          <cell r="C95" t="str">
            <v>und</v>
          </cell>
          <cell r="D95">
            <v>2657.93</v>
          </cell>
        </row>
        <row r="96">
          <cell r="A96" t="str">
            <v>2 S 04 121 05</v>
          </cell>
          <cell r="B96" t="str">
            <v>Boca BTTC D=1,20 m - esc.=15</v>
          </cell>
          <cell r="C96" t="str">
            <v>und</v>
          </cell>
          <cell r="D96">
            <v>2776.04</v>
          </cell>
        </row>
        <row r="97">
          <cell r="A97" t="str">
            <v>2 S 04 121 08</v>
          </cell>
          <cell r="B97" t="str">
            <v>Boca BTTC D=1,20 m - esc.=30</v>
          </cell>
          <cell r="C97" t="str">
            <v>und</v>
          </cell>
          <cell r="D97">
            <v>3087.76</v>
          </cell>
        </row>
        <row r="98">
          <cell r="A98" t="str">
            <v>2 S 04 200 14</v>
          </cell>
          <cell r="B98" t="str">
            <v>Corpo BSCC 2,00 x 2,00 m alt. 5,00 a 7,50 m</v>
          </cell>
          <cell r="C98" t="str">
            <v>m</v>
          </cell>
          <cell r="D98">
            <v>1486.5</v>
          </cell>
        </row>
        <row r="99">
          <cell r="A99" t="str">
            <v>2 S 04 200 15</v>
          </cell>
          <cell r="B99" t="str">
            <v>Corpo BSCC 2,50 x 2,50 m alt. 5,00 a 7,50 m</v>
          </cell>
          <cell r="C99" t="str">
            <v>m</v>
          </cell>
          <cell r="D99">
            <v>2160.11</v>
          </cell>
        </row>
        <row r="100">
          <cell r="A100" t="str">
            <v>2 S 04 200 16</v>
          </cell>
          <cell r="B100" t="str">
            <v>Corpo BSCC 3,00 x 3,00 m alt. 5,00 a 7,50 m</v>
          </cell>
          <cell r="C100" t="str">
            <v>m</v>
          </cell>
          <cell r="D100">
            <v>3060.59</v>
          </cell>
        </row>
        <row r="101">
          <cell r="A101" t="str">
            <v>2 S 04 201 02</v>
          </cell>
          <cell r="B101" t="str">
            <v>Boca BSCC 2,00 x 2,00 m normal</v>
          </cell>
          <cell r="C101" t="str">
            <v>und</v>
          </cell>
          <cell r="D101">
            <v>7798.38</v>
          </cell>
        </row>
        <row r="102">
          <cell r="A102" t="str">
            <v>2 S 04 201 03</v>
          </cell>
          <cell r="B102" t="str">
            <v>Boca BSCC 2,50 x 2,50 m normal</v>
          </cell>
          <cell r="C102" t="str">
            <v>und</v>
          </cell>
          <cell r="D102">
            <v>10509.48</v>
          </cell>
        </row>
        <row r="103">
          <cell r="A103" t="str">
            <v>2 S 04 201 04</v>
          </cell>
          <cell r="B103" t="str">
            <v>Boca BSCC 3,00 x 3,00 m normal</v>
          </cell>
          <cell r="C103" t="str">
            <v>und</v>
          </cell>
          <cell r="D103">
            <v>15014.69</v>
          </cell>
        </row>
        <row r="104">
          <cell r="A104" t="str">
            <v>2 S 04 201 07</v>
          </cell>
          <cell r="B104" t="str">
            <v>Boca BSCC 2,50 x 2,50 m - esc.=15</v>
          </cell>
          <cell r="C104" t="str">
            <v>und</v>
          </cell>
          <cell r="D104">
            <v>11197.12</v>
          </cell>
        </row>
        <row r="105">
          <cell r="A105" t="str">
            <v>2 S 04 201 08</v>
          </cell>
          <cell r="B105" t="str">
            <v>Boca BSCC 3,00 x 3,00 m - esc.=15</v>
          </cell>
          <cell r="C105" t="str">
            <v>und</v>
          </cell>
          <cell r="D105">
            <v>15908.84</v>
          </cell>
        </row>
        <row r="106">
          <cell r="A106" t="str">
            <v>2 S 04 201 10</v>
          </cell>
          <cell r="B106" t="str">
            <v>Boca BSCC 2,00 x 2,00 m - esc.=30</v>
          </cell>
          <cell r="C106" t="str">
            <v>und</v>
          </cell>
          <cell r="D106">
            <v>8686.02</v>
          </cell>
        </row>
        <row r="107">
          <cell r="A107" t="str">
            <v>2 S 04 201 11</v>
          </cell>
          <cell r="B107" t="str">
            <v>Boca BSCC 2,50 x 2,50 m - esc.=30</v>
          </cell>
          <cell r="C107" t="str">
            <v>und</v>
          </cell>
          <cell r="D107">
            <v>12465.66</v>
          </cell>
        </row>
        <row r="108">
          <cell r="A108" t="str">
            <v>2 S 04 210 03</v>
          </cell>
          <cell r="B108" t="str">
            <v>Corpo BDCC 2,50 x 2,50 m alt. 0 a 1,00 m</v>
          </cell>
          <cell r="C108" t="str">
            <v>m</v>
          </cell>
          <cell r="D108">
            <v>2765.61</v>
          </cell>
        </row>
        <row r="109">
          <cell r="A109" t="str">
            <v>2 S 04 210 04</v>
          </cell>
          <cell r="B109" t="str">
            <v>Corpo BDCC 3,00 x 3,00 m alt. 0 a 1,00 m</v>
          </cell>
          <cell r="C109" t="str">
            <v>m</v>
          </cell>
          <cell r="D109">
            <v>3775.24</v>
          </cell>
        </row>
        <row r="110">
          <cell r="A110" t="str">
            <v>2 S 04 211 03</v>
          </cell>
          <cell r="B110" t="str">
            <v>Boca BDCC 2,50 x 2,50 m normal</v>
          </cell>
          <cell r="C110" t="str">
            <v>und</v>
          </cell>
          <cell r="D110">
            <v>12667.46</v>
          </cell>
        </row>
        <row r="111">
          <cell r="A111" t="str">
            <v>2 S 04 211 04</v>
          </cell>
          <cell r="B111" t="str">
            <v>Boca BDCC 3,00 x 3,00 m normal</v>
          </cell>
          <cell r="C111" t="str">
            <v>und</v>
          </cell>
          <cell r="D111">
            <v>18400.97</v>
          </cell>
        </row>
        <row r="112">
          <cell r="A112" t="str">
            <v>2 S 04 211 07</v>
          </cell>
          <cell r="B112" t="str">
            <v>Boca BDCC 2,50 x 2,50 m esc=15</v>
          </cell>
          <cell r="C112" t="str">
            <v>und</v>
          </cell>
          <cell r="D112">
            <v>13743.23</v>
          </cell>
        </row>
        <row r="113">
          <cell r="A113" t="str">
            <v>2 S 04 211 11</v>
          </cell>
          <cell r="B113" t="str">
            <v>Boca BDCC 2,50 x 2,50 m esc.=30</v>
          </cell>
          <cell r="C113" t="str">
            <v>und</v>
          </cell>
          <cell r="D113">
            <v>14745.59</v>
          </cell>
        </row>
        <row r="114">
          <cell r="A114" t="str">
            <v>2 S 04 500 07</v>
          </cell>
          <cell r="B114" t="str">
            <v>Dreno longitudinal prof. p/corte em solo - DPS 07</v>
          </cell>
          <cell r="C114" t="str">
            <v>m</v>
          </cell>
          <cell r="D114">
            <v>52.85</v>
          </cell>
        </row>
        <row r="115">
          <cell r="A115" t="str">
            <v>2 S 04 501 02</v>
          </cell>
          <cell r="B115" t="str">
            <v>Dreno longitudinal prof. p/corte em rocha - DPR 02</v>
          </cell>
          <cell r="C115" t="str">
            <v>m</v>
          </cell>
          <cell r="D115">
            <v>32.79</v>
          </cell>
        </row>
        <row r="116">
          <cell r="A116" t="str">
            <v>2 S 04 502 02</v>
          </cell>
          <cell r="B116" t="str">
            <v>Boca saída p/dreno longitudinal prof. BSD 02</v>
          </cell>
          <cell r="C116" t="str">
            <v>und</v>
          </cell>
          <cell r="D116">
            <v>65.739999999999995</v>
          </cell>
        </row>
        <row r="117">
          <cell r="A117" t="str">
            <v>2 S 04 900 02</v>
          </cell>
          <cell r="B117" t="str">
            <v>Sarjeta triangular de concreto - STC 02</v>
          </cell>
          <cell r="C117" t="str">
            <v>m</v>
          </cell>
          <cell r="D117">
            <v>19.18</v>
          </cell>
        </row>
        <row r="118">
          <cell r="A118" t="str">
            <v>2 S 04 901 22</v>
          </cell>
          <cell r="B118" t="str">
            <v>Sarjeta de canteiro central de concreto - SCC 04</v>
          </cell>
          <cell r="C118" t="str">
            <v>m</v>
          </cell>
          <cell r="D118">
            <v>32.53</v>
          </cell>
        </row>
        <row r="119">
          <cell r="A119" t="str">
            <v>2 S 04 910 01</v>
          </cell>
          <cell r="B119" t="str">
            <v>Meio fio de concreto - MFC 01- tipo B - (c/ sarjeta de 50,0 cm)</v>
          </cell>
          <cell r="C119" t="str">
            <v>m</v>
          </cell>
          <cell r="D119">
            <v>29.19</v>
          </cell>
        </row>
        <row r="120">
          <cell r="A120" t="str">
            <v>2 S 04 910 03</v>
          </cell>
          <cell r="B120" t="str">
            <v>Meio fio de concreto - MFC 03</v>
          </cell>
          <cell r="C120" t="str">
            <v>m</v>
          </cell>
          <cell r="D120">
            <v>14.02</v>
          </cell>
        </row>
        <row r="121">
          <cell r="A121" t="str">
            <v>2 S 04 940 02</v>
          </cell>
          <cell r="B121" t="str">
            <v>Descida d'água tipo tipo rápido - canal retang.- DAR 02</v>
          </cell>
          <cell r="C121" t="str">
            <v>m</v>
          </cell>
          <cell r="D121">
            <v>39.01</v>
          </cell>
        </row>
        <row r="122">
          <cell r="A122" t="str">
            <v>2 S 04 941 02</v>
          </cell>
          <cell r="B122" t="str">
            <v>Descida d'água aterros em degraus - arm - DAD 02</v>
          </cell>
          <cell r="C122" t="str">
            <v>m</v>
          </cell>
          <cell r="D122">
            <v>85.22</v>
          </cell>
        </row>
        <row r="123">
          <cell r="A123" t="str">
            <v>2 S 04 942 01</v>
          </cell>
          <cell r="B123" t="str">
            <v>Entrada d'água - EDA 01</v>
          </cell>
          <cell r="C123" t="str">
            <v>und</v>
          </cell>
          <cell r="D123">
            <v>20.6</v>
          </cell>
        </row>
        <row r="124">
          <cell r="A124" t="str">
            <v>2 S 04 942 02</v>
          </cell>
          <cell r="B124" t="str">
            <v>Entrada d'água - EDA 02</v>
          </cell>
          <cell r="C124" t="str">
            <v>und</v>
          </cell>
          <cell r="D124">
            <v>24.81</v>
          </cell>
        </row>
        <row r="125">
          <cell r="A125" t="str">
            <v>2 S 04 950 21</v>
          </cell>
          <cell r="B125" t="str">
            <v>Dissipador de energia - DEB 01</v>
          </cell>
          <cell r="C125" t="str">
            <v>und</v>
          </cell>
          <cell r="D125">
            <v>119.45</v>
          </cell>
        </row>
        <row r="126">
          <cell r="A126" t="str">
            <v>2 S 05 100 00</v>
          </cell>
          <cell r="B126" t="str">
            <v>Enleivamento</v>
          </cell>
          <cell r="C126" t="str">
            <v>m2</v>
          </cell>
          <cell r="D126">
            <v>3.77</v>
          </cell>
        </row>
        <row r="127">
          <cell r="A127" t="str">
            <v>2 S 05 102 00</v>
          </cell>
          <cell r="B127" t="str">
            <v>Hidrossemeadura</v>
          </cell>
          <cell r="C127" t="str">
            <v>m2</v>
          </cell>
          <cell r="D127">
            <v>0.91</v>
          </cell>
        </row>
        <row r="128">
          <cell r="A128" t="str">
            <v>2 S 05 120 01</v>
          </cell>
          <cell r="B128" t="str">
            <v>Plantio de arbusto (h= 0,50m)</v>
          </cell>
          <cell r="C128" t="str">
            <v>un</v>
          </cell>
          <cell r="D128">
            <v>10.19</v>
          </cell>
        </row>
        <row r="129">
          <cell r="A129" t="str">
            <v>2 S 06 400 01</v>
          </cell>
          <cell r="B129" t="str">
            <v>Cerca arame farp. c/ mourão concr. seção quadrada</v>
          </cell>
          <cell r="C129" t="str">
            <v>m</v>
          </cell>
          <cell r="D129">
            <v>14.62</v>
          </cell>
        </row>
        <row r="130">
          <cell r="A130" t="str">
            <v>2 S 09 001 05</v>
          </cell>
          <cell r="B130" t="str">
            <v>Transporte local em rodov. não pav. (const.)</v>
          </cell>
          <cell r="C130" t="str">
            <v>tkm</v>
          </cell>
          <cell r="D130">
            <v>0.41</v>
          </cell>
        </row>
        <row r="131">
          <cell r="A131" t="str">
            <v>2 S 09 001 91</v>
          </cell>
          <cell r="B131" t="str">
            <v>Transporte comercial c/ basc. 10m3 rodov. não pav.</v>
          </cell>
          <cell r="C131" t="str">
            <v>tkm</v>
          </cell>
          <cell r="D131">
            <v>0.33</v>
          </cell>
        </row>
        <row r="132">
          <cell r="A132" t="str">
            <v>2 S 09 002 91</v>
          </cell>
          <cell r="B132" t="str">
            <v>Transporte comercial c/ basc. 10m3 rodov. pavimentada</v>
          </cell>
          <cell r="C132" t="str">
            <v>tkm</v>
          </cell>
          <cell r="D132">
            <v>0.22</v>
          </cell>
        </row>
        <row r="133">
          <cell r="A133" t="str">
            <v>2 S 09 009 01</v>
          </cell>
          <cell r="B133" t="str">
            <v>Transporte de Cimento Asfáltico CAP-20</v>
          </cell>
          <cell r="C133" t="str">
            <v>t</v>
          </cell>
          <cell r="D133">
            <v>200</v>
          </cell>
        </row>
        <row r="134">
          <cell r="A134" t="str">
            <v>2 S 09 009 03</v>
          </cell>
          <cell r="B134" t="str">
            <v>Transporte de Asfálto Diluído CM-30</v>
          </cell>
          <cell r="C134" t="str">
            <v>t</v>
          </cell>
          <cell r="D134">
            <v>200</v>
          </cell>
        </row>
        <row r="135">
          <cell r="A135" t="str">
            <v>2 S 09 009 05</v>
          </cell>
          <cell r="B135" t="str">
            <v>Transporte de Emulsão Asfáltica RR-2C</v>
          </cell>
          <cell r="C135" t="str">
            <v>t</v>
          </cell>
          <cell r="D135">
            <v>200</v>
          </cell>
        </row>
        <row r="136">
          <cell r="A136" t="str">
            <v>3 S 01 930 00</v>
          </cell>
          <cell r="B136" t="str">
            <v>Regularização mecânica da faixa de domínio (c/ trator esteira)</v>
          </cell>
          <cell r="C136" t="str">
            <v>m2</v>
          </cell>
          <cell r="D136">
            <v>0.17</v>
          </cell>
        </row>
        <row r="137">
          <cell r="A137" t="str">
            <v>4 S 06 000 11</v>
          </cell>
          <cell r="B137" t="str">
            <v>Defensa maleável dupla (forn./ impl.)</v>
          </cell>
          <cell r="C137" t="str">
            <v>m</v>
          </cell>
          <cell r="D137">
            <v>254</v>
          </cell>
        </row>
        <row r="138">
          <cell r="A138" t="str">
            <v>4 S 06 000 12</v>
          </cell>
          <cell r="B138" t="str">
            <v>Ancoragem de defensa maleável dupla (forn./ impl.)</v>
          </cell>
          <cell r="C138" t="str">
            <v>m</v>
          </cell>
          <cell r="D138">
            <v>273.51</v>
          </cell>
        </row>
        <row r="139">
          <cell r="A139" t="str">
            <v>4 S 06 100 21</v>
          </cell>
          <cell r="B139" t="str">
            <v>Pintura faixa - tinta durabilidade - 2 anos</v>
          </cell>
          <cell r="C139" t="str">
            <v>m2</v>
          </cell>
          <cell r="D139">
            <v>11.71</v>
          </cell>
        </row>
        <row r="140">
          <cell r="A140" t="str">
            <v>4 S 06 100 22</v>
          </cell>
          <cell r="B140" t="str">
            <v>Pintura setas e zebrado - 2 anos</v>
          </cell>
          <cell r="C140" t="str">
            <v>m2</v>
          </cell>
          <cell r="D140">
            <v>15.44</v>
          </cell>
        </row>
        <row r="141">
          <cell r="A141" t="str">
            <v>4 S 06 121 01</v>
          </cell>
          <cell r="B141" t="str">
            <v>Forn. e colocação de tacha reflet. bidirecional</v>
          </cell>
          <cell r="C141" t="str">
            <v>und</v>
          </cell>
          <cell r="D141">
            <v>10.91</v>
          </cell>
        </row>
        <row r="142">
          <cell r="A142" t="str">
            <v>4 S 06 121 11</v>
          </cell>
          <cell r="B142" t="str">
            <v>Forn. e colocação de tachão reflet. bidirecional</v>
          </cell>
          <cell r="C142" t="str">
            <v>und</v>
          </cell>
          <cell r="D142">
            <v>29.44</v>
          </cell>
        </row>
        <row r="143">
          <cell r="A143" t="str">
            <v>4 S 06 200 02</v>
          </cell>
          <cell r="B143" t="str">
            <v>Forn. e implantação placa sinaliz. tot.refletiva</v>
          </cell>
          <cell r="C143" t="str">
            <v>m2</v>
          </cell>
          <cell r="D143">
            <v>252.87</v>
          </cell>
        </row>
        <row r="144">
          <cell r="A144" t="str">
            <v>5 S 04 999 01</v>
          </cell>
          <cell r="B144" t="str">
            <v>Remoção de bueiros existentes</v>
          </cell>
          <cell r="C144" t="str">
            <v>m</v>
          </cell>
          <cell r="D144">
            <v>35.31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DRENAGEM"/>
      <sheetName val="Mob Desm-Inst. Cant."/>
      <sheetName val="Anexo"/>
      <sheetName val="resumo"/>
      <sheetName val="quantitativos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 Dren."/>
      <sheetName val="Transporte "/>
      <sheetName val="Plan1"/>
      <sheetName val="Plan2"/>
      <sheetName val="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quadro 09 - equipamentos dner"/>
      <sheetName val="QUADRO 10 - C. H. PESSOAL"/>
      <sheetName val="CUSTO HORÁRIO"/>
      <sheetName val="Mão de obra"/>
      <sheetName val="Material"/>
      <sheetName val="Serviços"/>
    </sheetNames>
    <sheetDataSet>
      <sheetData sheetId="0" refreshError="1">
        <row r="5">
          <cell r="B5" t="str">
            <v>SEGMENTO: Km 11,00 - Km 197,15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DRENAGEM"/>
      <sheetName val="Mob Desm-Inst. Cant."/>
      <sheetName val="Anexo"/>
      <sheetName val="resumo"/>
      <sheetName val="quantitativos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QUANTITATIVO"/>
      <sheetName val="Orçamento"/>
      <sheetName val="Transporte"/>
      <sheetName val="DRENAGEM"/>
      <sheetName val="INST MOB"/>
      <sheetName val="DESMAT. DEST. LIMP. AREA"/>
      <sheetName val="REGULARIZAÇÃO DO SUBLEITO"/>
      <sheetName val="BASE"/>
      <sheetName val="SUB-BASE"/>
      <sheetName val="IMPRIMAÇÃO  E CM-30"/>
      <sheetName val="TSS E RR-2C"/>
      <sheetName val="TSD E RR-2C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um"/>
      <sheetName val="Plan2"/>
      <sheetName val="Plan3"/>
      <sheetName val="cobertura quadra"/>
      <sheetName val="CRON REF"/>
      <sheetName val="cobertura_quadra"/>
      <sheetName val="CRON_REF"/>
    </sheetNames>
    <sheetDataSet>
      <sheetData sheetId="0" refreshError="1">
        <row r="3">
          <cell r="A3" t="str">
            <v>Obra :001 -  001</v>
          </cell>
        </row>
        <row r="4">
          <cell r="A4" t="str">
            <v xml:space="preserve">Total da Planilha - </v>
          </cell>
          <cell r="B4" t="str">
            <v>364.742,2448</v>
          </cell>
        </row>
        <row r="5">
          <cell r="A5" t="str">
            <v>Cód. Tarefa</v>
          </cell>
          <cell r="B5" t="str">
            <v>Descrição</v>
          </cell>
          <cell r="C5" t="str">
            <v>Unidade</v>
          </cell>
          <cell r="D5" t="str">
            <v>Valor Unitário</v>
          </cell>
        </row>
        <row r="6">
          <cell r="A6" t="str">
            <v>001</v>
          </cell>
          <cell r="B6" t="str">
            <v>BOLETIM DE REFERÊNCIA DE PREÇOS - ABRIL 2005</v>
          </cell>
          <cell r="D6">
            <v>364742.24479999999</v>
          </cell>
        </row>
        <row r="7">
          <cell r="A7" t="str">
            <v>001.01</v>
          </cell>
          <cell r="B7" t="str">
            <v>DEMOLIÇÃO E RETIRADA</v>
          </cell>
          <cell r="D7">
            <v>1590.6348</v>
          </cell>
        </row>
        <row r="8">
          <cell r="A8" t="str">
            <v>001.01.00020</v>
          </cell>
          <cell r="B8" t="str">
            <v>Demolição de cobertura construída c/telha de barro ou cerâmica</v>
          </cell>
          <cell r="C8" t="str">
            <v>M2</v>
          </cell>
          <cell r="D8">
            <v>2.6091000000000002</v>
          </cell>
        </row>
        <row r="9">
          <cell r="A9" t="str">
            <v>001.01.00040</v>
          </cell>
          <cell r="B9" t="str">
            <v>Demolição de cobertura construída c/telha de cimento amianto, alumínio, plastico e ferro galvanizado</v>
          </cell>
          <cell r="C9" t="str">
            <v>M2</v>
          </cell>
          <cell r="D9">
            <v>1.0871999999999999</v>
          </cell>
        </row>
        <row r="10">
          <cell r="A10" t="str">
            <v>001.01.00060</v>
          </cell>
          <cell r="B10" t="str">
            <v>Demolição de madeiramento de telhado constituído por tesouras (telha de barro)</v>
          </cell>
          <cell r="C10" t="str">
            <v>M2</v>
          </cell>
          <cell r="D10">
            <v>3.9278</v>
          </cell>
        </row>
        <row r="11">
          <cell r="A11" t="str">
            <v>001.01.00080</v>
          </cell>
          <cell r="B11" t="str">
            <v>Demolição de madeiramento de telhado constituído por tesouras (telha de cimento aminato e alumínio)</v>
          </cell>
          <cell r="C11" t="str">
            <v>M2</v>
          </cell>
          <cell r="D11">
            <v>3.3856999999999999</v>
          </cell>
        </row>
        <row r="12">
          <cell r="A12" t="str">
            <v>001.01.00100</v>
          </cell>
          <cell r="B12" t="str">
            <v>Demolição de madeiramento de telhado tipo pontaletados (telhas de barro)</v>
          </cell>
          <cell r="C12" t="str">
            <v>M2</v>
          </cell>
          <cell r="D12">
            <v>2.9251</v>
          </cell>
        </row>
        <row r="13">
          <cell r="A13" t="str">
            <v>001.01.00120</v>
          </cell>
          <cell r="B13" t="str">
            <v>Demolição de madeiramento de telhado tipo pontaletados (telhas de cimento aminato ou alumínio)</v>
          </cell>
          <cell r="C13" t="str">
            <v>M2</v>
          </cell>
          <cell r="D13">
            <v>2.9251</v>
          </cell>
        </row>
        <row r="14">
          <cell r="A14" t="str">
            <v>001.01.00130</v>
          </cell>
          <cell r="B14" t="str">
            <v>Demolição de Ripamento em Cobertura Barro ou Cerâmica</v>
          </cell>
          <cell r="C14" t="str">
            <v>m2</v>
          </cell>
          <cell r="D14">
            <v>0.19040000000000001</v>
          </cell>
        </row>
        <row r="15">
          <cell r="A15" t="str">
            <v>001.01.00140</v>
          </cell>
          <cell r="B15" t="str">
            <v>Demolição de estrutura de ferro  para  telhados</v>
          </cell>
          <cell r="C15" t="str">
            <v>M2</v>
          </cell>
          <cell r="D15">
            <v>8.0597999999999992</v>
          </cell>
        </row>
        <row r="16">
          <cell r="A16" t="str">
            <v>001.01.00160</v>
          </cell>
          <cell r="B16" t="str">
            <v>Retirada de cobertura de madeira - caibros e vigas</v>
          </cell>
          <cell r="C16" t="str">
            <v>ML</v>
          </cell>
          <cell r="D16">
            <v>0.20039999999999999</v>
          </cell>
        </row>
        <row r="17">
          <cell r="A17" t="str">
            <v>001.01.00180</v>
          </cell>
          <cell r="B17" t="str">
            <v>Retirada de cobertura de madeira - ripas</v>
          </cell>
          <cell r="C17" t="str">
            <v>ML</v>
          </cell>
          <cell r="D17">
            <v>0.1002</v>
          </cell>
        </row>
        <row r="18">
          <cell r="A18" t="str">
            <v>001.01.00200</v>
          </cell>
          <cell r="B18" t="str">
            <v>Retirada de cobertura em telhas de barro s/aproveitamento das cumeeiras e espigões</v>
          </cell>
          <cell r="C18" t="str">
            <v>UN</v>
          </cell>
          <cell r="D18">
            <v>0.27660000000000001</v>
          </cell>
        </row>
        <row r="19">
          <cell r="A19" t="str">
            <v>001.01.00220</v>
          </cell>
          <cell r="B19" t="str">
            <v>Retirada de cobertura em telhas de cimento aminato, alumínio, plástico ou ferro galvanizado</v>
          </cell>
          <cell r="C19" t="str">
            <v>UN</v>
          </cell>
          <cell r="D19">
            <v>3.6886000000000001</v>
          </cell>
        </row>
        <row r="20">
          <cell r="A20" t="str">
            <v>001.01.00240</v>
          </cell>
          <cell r="B20" t="str">
            <v>Retirada de cobertura em telhas cerãmicas ( plan , colonial , francesa , etc. )</v>
          </cell>
          <cell r="C20" t="str">
            <v>M2</v>
          </cell>
          <cell r="D20">
            <v>2.4449999999999998</v>
          </cell>
        </row>
        <row r="21">
          <cell r="A21" t="str">
            <v>001.01.00260</v>
          </cell>
          <cell r="B21" t="str">
            <v>Retirada de cobertura em telhas de cimento aminato, alumínio, plástico e c.g.</v>
          </cell>
          <cell r="C21" t="str">
            <v>M2</v>
          </cell>
          <cell r="D21">
            <v>1.3028999999999999</v>
          </cell>
        </row>
        <row r="22">
          <cell r="A22" t="str">
            <v>001.01.00280</v>
          </cell>
          <cell r="B22" t="str">
            <v>Retirada de madeiramento de telhado constituído por tesouras (telha de barro)</v>
          </cell>
          <cell r="C22" t="str">
            <v>M2</v>
          </cell>
          <cell r="D22">
            <v>3.0061</v>
          </cell>
        </row>
        <row r="23">
          <cell r="A23" t="str">
            <v>001.01.00300</v>
          </cell>
          <cell r="B23" t="str">
            <v>Retirada de madeiramento de telhado constituído por tesouras (telha de cimento amianto ou alumínio)</v>
          </cell>
          <cell r="C23" t="str">
            <v>M2</v>
          </cell>
          <cell r="D23">
            <v>2.5051000000000001</v>
          </cell>
        </row>
        <row r="24">
          <cell r="A24" t="str">
            <v>001.01.00320</v>
          </cell>
          <cell r="B24" t="str">
            <v>Retirada de madeiramento de telhado tipo pontaletados (telhas de barro)</v>
          </cell>
          <cell r="C24" t="str">
            <v>M2</v>
          </cell>
          <cell r="D24">
            <v>2.004</v>
          </cell>
        </row>
        <row r="25">
          <cell r="A25" t="str">
            <v>001.01.00340</v>
          </cell>
          <cell r="B25" t="str">
            <v>Retirada de madeiramento de telhado tipo pontaletados (telhas de cimento amianto ou alumínio)</v>
          </cell>
          <cell r="C25" t="str">
            <v>M2</v>
          </cell>
          <cell r="D25">
            <v>1.8036000000000001</v>
          </cell>
        </row>
        <row r="26">
          <cell r="A26" t="str">
            <v>001.01.00360</v>
          </cell>
          <cell r="B26" t="str">
            <v>Retirada de calhas e rufos metálicos</v>
          </cell>
          <cell r="C26" t="str">
            <v>M2</v>
          </cell>
          <cell r="D26">
            <v>3.0522</v>
          </cell>
        </row>
        <row r="27">
          <cell r="A27" t="str">
            <v>001.01.00380</v>
          </cell>
          <cell r="B27" t="str">
            <v>Demolição de revestimento de argamassa de cal e areia (inclusive emboço)</v>
          </cell>
          <cell r="C27" t="str">
            <v>M2</v>
          </cell>
          <cell r="D27">
            <v>1.9035</v>
          </cell>
        </row>
        <row r="28">
          <cell r="A28" t="str">
            <v>001.01.00400</v>
          </cell>
          <cell r="B28" t="str">
            <v>Demolição de revestimento de argamassa mista (inclusive emboço)</v>
          </cell>
          <cell r="C28" t="str">
            <v>M2</v>
          </cell>
          <cell r="D28">
            <v>2.8553000000000002</v>
          </cell>
        </row>
        <row r="29">
          <cell r="A29" t="str">
            <v>001.01.00420</v>
          </cell>
          <cell r="B29" t="str">
            <v>Demolição de revestimento de argamassa de cimento e areia (inclusive emboço)</v>
          </cell>
          <cell r="C29" t="str">
            <v>M2</v>
          </cell>
          <cell r="D29">
            <v>7.3181000000000003</v>
          </cell>
        </row>
        <row r="30">
          <cell r="A30" t="str">
            <v>001.01.00440</v>
          </cell>
          <cell r="B30" t="str">
            <v>Demolição de azulejos pastilas ladrilhos cerâmicos ou base de gres (inclusive emboço)</v>
          </cell>
          <cell r="C30" t="str">
            <v>M2</v>
          </cell>
          <cell r="D30">
            <v>7.0641999999999996</v>
          </cell>
        </row>
        <row r="31">
          <cell r="A31" t="str">
            <v>001.01.00460</v>
          </cell>
          <cell r="B31" t="str">
            <v>Demolição de mármore, pedra ou granito (inclusive emboço)</v>
          </cell>
          <cell r="C31" t="str">
            <v>M2</v>
          </cell>
          <cell r="D31">
            <v>7.0641999999999996</v>
          </cell>
        </row>
        <row r="32">
          <cell r="A32" t="str">
            <v>001.01.00480</v>
          </cell>
          <cell r="B32" t="str">
            <v>Demolição de quadro negro</v>
          </cell>
          <cell r="C32" t="str">
            <v>M2</v>
          </cell>
          <cell r="D32">
            <v>7.0641999999999996</v>
          </cell>
        </row>
        <row r="33">
          <cell r="A33" t="str">
            <v>001.01.00500</v>
          </cell>
          <cell r="B33" t="str">
            <v>Retirada de revestimento com mármore, pedra ou granito (inclusive emboço)</v>
          </cell>
          <cell r="C33" t="str">
            <v>M2</v>
          </cell>
          <cell r="D33">
            <v>6.5143000000000004</v>
          </cell>
        </row>
        <row r="34">
          <cell r="A34" t="str">
            <v>001.01.00520</v>
          </cell>
          <cell r="B34" t="str">
            <v>Demolição de forro de estuque (inclusive entarugamento de madeira)</v>
          </cell>
          <cell r="C34" t="str">
            <v>M2</v>
          </cell>
          <cell r="D34">
            <v>2.0588000000000002</v>
          </cell>
        </row>
        <row r="35">
          <cell r="A35" t="str">
            <v>001.01.00540</v>
          </cell>
          <cell r="B35" t="str">
            <v>Demolição de forro de madeira ou de gesso (incluso entarugamento)</v>
          </cell>
          <cell r="C35" t="str">
            <v>M2</v>
          </cell>
          <cell r="D35">
            <v>1.7394000000000001</v>
          </cell>
        </row>
        <row r="36">
          <cell r="A36" t="str">
            <v>001.01.00560</v>
          </cell>
          <cell r="B36" t="str">
            <v>Demolição somente das tábuas ou chapas de madeira ou de gesso</v>
          </cell>
          <cell r="C36" t="str">
            <v>M2</v>
          </cell>
          <cell r="D36">
            <v>2.6091000000000002</v>
          </cell>
        </row>
        <row r="37">
          <cell r="A37" t="str">
            <v>001.01.00580</v>
          </cell>
          <cell r="B37" t="str">
            <v>Demolição de lambris de madeira inclusive entarugamento</v>
          </cell>
          <cell r="C37" t="str">
            <v>M2</v>
          </cell>
          <cell r="D37">
            <v>7.0641999999999996</v>
          </cell>
        </row>
        <row r="38">
          <cell r="A38" t="str">
            <v>001.01.00600</v>
          </cell>
          <cell r="B38" t="str">
            <v>Demolição somente de chapas ou placas de lambris ou madeira</v>
          </cell>
          <cell r="C38" t="str">
            <v>M2</v>
          </cell>
          <cell r="D38">
            <v>4.3993000000000002</v>
          </cell>
        </row>
        <row r="39">
          <cell r="A39" t="str">
            <v>001.01.00620</v>
          </cell>
          <cell r="B39" t="str">
            <v>Retirada de todo o forro inclusive vigas e sarrafos</v>
          </cell>
          <cell r="C39" t="str">
            <v>M2</v>
          </cell>
          <cell r="D39">
            <v>9.2608999999999995</v>
          </cell>
        </row>
        <row r="40">
          <cell r="A40" t="str">
            <v>001.01.00640</v>
          </cell>
          <cell r="B40" t="str">
            <v>Retirada de todos os lambris inclusive caibros e sarrafos</v>
          </cell>
          <cell r="C40" t="str">
            <v>M2</v>
          </cell>
          <cell r="D40">
            <v>9.2608999999999995</v>
          </cell>
        </row>
        <row r="41">
          <cell r="A41" t="str">
            <v>001.01.00660</v>
          </cell>
          <cell r="B41" t="str">
            <v>Demolição de alvenaria de tijolos maciços</v>
          </cell>
          <cell r="C41" t="str">
            <v>M3</v>
          </cell>
          <cell r="D41">
            <v>17.935300000000002</v>
          </cell>
        </row>
        <row r="42">
          <cell r="A42" t="str">
            <v>001.01.00680</v>
          </cell>
          <cell r="B42" t="str">
            <v>Retirada de alvenaria de tijolos maciços</v>
          </cell>
          <cell r="C42" t="str">
            <v>M3</v>
          </cell>
          <cell r="D42">
            <v>33.967100000000002</v>
          </cell>
        </row>
        <row r="43">
          <cell r="A43" t="str">
            <v>001.01.00700</v>
          </cell>
          <cell r="B43" t="str">
            <v>Demolição de alvenaria de tijolos cerâmicos</v>
          </cell>
          <cell r="C43" t="str">
            <v>M3</v>
          </cell>
          <cell r="D43">
            <v>13.045400000000001</v>
          </cell>
        </row>
        <row r="44">
          <cell r="A44" t="str">
            <v>001.01.00720</v>
          </cell>
          <cell r="B44" t="str">
            <v>Demolição de alvenaria de blocos de concreto</v>
          </cell>
          <cell r="C44" t="str">
            <v>M3</v>
          </cell>
          <cell r="D44">
            <v>13.045400000000001</v>
          </cell>
        </row>
        <row r="45">
          <cell r="A45" t="str">
            <v>001.01.00740</v>
          </cell>
          <cell r="B45" t="str">
            <v>Retirada de alvenaria de blocos de concreto</v>
          </cell>
          <cell r="C45" t="str">
            <v>M3</v>
          </cell>
          <cell r="D45">
            <v>26.090800000000002</v>
          </cell>
        </row>
        <row r="46">
          <cell r="A46" t="str">
            <v>001.01.00760</v>
          </cell>
          <cell r="B46" t="str">
            <v>Demolição de alvenaria de pedra</v>
          </cell>
          <cell r="C46" t="str">
            <v>M3</v>
          </cell>
          <cell r="D46">
            <v>33.1633</v>
          </cell>
        </row>
        <row r="47">
          <cell r="A47" t="str">
            <v>001.01.00780</v>
          </cell>
          <cell r="B47" t="str">
            <v>Retirada de alvenaria de pedra</v>
          </cell>
          <cell r="C47" t="str">
            <v>M3</v>
          </cell>
          <cell r="D47">
            <v>37.511800000000001</v>
          </cell>
        </row>
        <row r="48">
          <cell r="A48" t="str">
            <v>001.01.00800</v>
          </cell>
          <cell r="B48" t="str">
            <v>Demolição de alvenaria de placas de concreto celular</v>
          </cell>
          <cell r="C48" t="str">
            <v>M3</v>
          </cell>
          <cell r="D48">
            <v>7.6139999999999999</v>
          </cell>
        </row>
        <row r="49">
          <cell r="A49" t="str">
            <v>001.01.00820</v>
          </cell>
          <cell r="B49" t="str">
            <v>Retirada de alvenaria de placas de concreto celular</v>
          </cell>
          <cell r="C49" t="str">
            <v>M3</v>
          </cell>
          <cell r="D49">
            <v>13.028600000000001</v>
          </cell>
        </row>
        <row r="50">
          <cell r="A50" t="str">
            <v>001.01.00840</v>
          </cell>
          <cell r="B50" t="str">
            <v>Demolição de alvenaria de adobo</v>
          </cell>
          <cell r="C50" t="str">
            <v>M3</v>
          </cell>
          <cell r="D50">
            <v>19.035</v>
          </cell>
        </row>
        <row r="51">
          <cell r="A51" t="str">
            <v>001.01.00860</v>
          </cell>
          <cell r="B51" t="str">
            <v>Demolição de elemento vazado</v>
          </cell>
          <cell r="C51" t="str">
            <v>M2</v>
          </cell>
          <cell r="D51">
            <v>24.4664</v>
          </cell>
        </row>
        <row r="52">
          <cell r="A52" t="str">
            <v>001.01.00880</v>
          </cell>
          <cell r="B52" t="str">
            <v>Demolição inclusive entarugamento de paredes divisórias de tábuas e chapas</v>
          </cell>
          <cell r="C52" t="str">
            <v>M2</v>
          </cell>
          <cell r="D52">
            <v>3.8069999999999999</v>
          </cell>
        </row>
        <row r="53">
          <cell r="A53" t="str">
            <v>001.01.00900</v>
          </cell>
          <cell r="B53" t="str">
            <v>Demolição apenas das tábuas ou chapas das paredes divisórias</v>
          </cell>
          <cell r="C53" t="str">
            <v>M2</v>
          </cell>
          <cell r="D53">
            <v>2.6648999999999998</v>
          </cell>
        </row>
        <row r="54">
          <cell r="A54" t="str">
            <v>001.01.00920</v>
          </cell>
          <cell r="B54" t="str">
            <v>Retirada de divisória tipo naval</v>
          </cell>
          <cell r="C54" t="str">
            <v>m2</v>
          </cell>
          <cell r="D54">
            <v>1.5227999999999999</v>
          </cell>
        </row>
        <row r="55">
          <cell r="A55" t="str">
            <v>001.01.00940</v>
          </cell>
          <cell r="B55" t="str">
            <v>Demolição de alvenaria de fundação de tijolos maciços inclusive escavações necessárias</v>
          </cell>
          <cell r="C55" t="str">
            <v>M3</v>
          </cell>
          <cell r="D55">
            <v>67.934200000000004</v>
          </cell>
        </row>
        <row r="56">
          <cell r="A56" t="str">
            <v>001.01.00960</v>
          </cell>
          <cell r="B56" t="str">
            <v>Demolição de alvenaria de fundações de pedra</v>
          </cell>
          <cell r="C56" t="str">
            <v>M3</v>
          </cell>
          <cell r="D56">
            <v>34.262999999999998</v>
          </cell>
        </row>
        <row r="57">
          <cell r="A57" t="str">
            <v>001.01.00980</v>
          </cell>
          <cell r="B57" t="str">
            <v>Demolição de concreto simples em fundação</v>
          </cell>
          <cell r="C57" t="str">
            <v>M3</v>
          </cell>
          <cell r="D57">
            <v>58.915799999999997</v>
          </cell>
        </row>
        <row r="58">
          <cell r="A58" t="str">
            <v>001.01.01000</v>
          </cell>
          <cell r="B58" t="str">
            <v>Demolição de concreto armado em fundações</v>
          </cell>
          <cell r="C58" t="str">
            <v>M3</v>
          </cell>
          <cell r="D58">
            <v>150.42070000000001</v>
          </cell>
        </row>
        <row r="59">
          <cell r="A59" t="str">
            <v>001.01.01020</v>
          </cell>
          <cell r="B59" t="str">
            <v>Demolição de concreto simples acima do embasamento</v>
          </cell>
          <cell r="C59" t="str">
            <v>M3</v>
          </cell>
          <cell r="D59">
            <v>48.915999999999997</v>
          </cell>
        </row>
        <row r="60">
          <cell r="A60" t="str">
            <v>001.01.01040</v>
          </cell>
          <cell r="B60" t="str">
            <v>Demolição de concreto armado acima do embasamento</v>
          </cell>
          <cell r="C60" t="str">
            <v>M3</v>
          </cell>
          <cell r="D60">
            <v>135.1079</v>
          </cell>
        </row>
        <row r="61">
          <cell r="A61" t="str">
            <v>001.01.01042</v>
          </cell>
          <cell r="B61" t="str">
            <v>Rasgo em piso de concreto simples 7.00 x 7.00 cm para passagem de tubulação, utilizando máquina corta piso manual com disco diamantado</v>
          </cell>
          <cell r="C61" t="str">
            <v>ml</v>
          </cell>
          <cell r="D61">
            <v>3.4912999999999998</v>
          </cell>
        </row>
        <row r="62">
          <cell r="A62" t="str">
            <v>001.01.01045</v>
          </cell>
          <cell r="B62" t="str">
            <v>Rasgo em piso de concreto simples 10.00 x 7.00 cm para passagem de tubulação, utilizando máquina corta piso manual com disco diamantado</v>
          </cell>
          <cell r="C62" t="str">
            <v>ml</v>
          </cell>
          <cell r="D62">
            <v>4.4429999999999996</v>
          </cell>
        </row>
        <row r="63">
          <cell r="A63" t="str">
            <v>001.01.01050</v>
          </cell>
          <cell r="B63" t="str">
            <v>Rasgo em piso de concreto simples 15.00 x 7.00 cm para passagem de tubulação, utilizando máquina corta piso manual com disco diamantado</v>
          </cell>
          <cell r="C63" t="str">
            <v>ml</v>
          </cell>
          <cell r="D63">
            <v>6.3464999999999998</v>
          </cell>
        </row>
        <row r="64">
          <cell r="A64" t="str">
            <v>001.01.01060</v>
          </cell>
          <cell r="B64" t="str">
            <v>Demolição de assoalhos de tábuas incl.rodapés e cordões</v>
          </cell>
          <cell r="C64" t="str">
            <v>M2</v>
          </cell>
          <cell r="D64">
            <v>6.8522999999999996</v>
          </cell>
        </row>
        <row r="65">
          <cell r="A65" t="str">
            <v>001.01.01080</v>
          </cell>
          <cell r="B65" t="str">
            <v>Demolição de assoalhos de tábuas apenas das tábuas</v>
          </cell>
          <cell r="C65" t="str">
            <v>M2</v>
          </cell>
          <cell r="D65">
            <v>2.7408999999999999</v>
          </cell>
        </row>
        <row r="66">
          <cell r="A66" t="str">
            <v>001.01.01100</v>
          </cell>
          <cell r="B66" t="str">
            <v>Retirada de todo piso assoalho de tábuas inclusive vigamento de peróba</v>
          </cell>
          <cell r="C66" t="str">
            <v>M2</v>
          </cell>
          <cell r="D66">
            <v>11.176299999999999</v>
          </cell>
        </row>
        <row r="67">
          <cell r="A67" t="str">
            <v>001.01.01120</v>
          </cell>
          <cell r="B67" t="str">
            <v>Demolição de pisos de tacos madeira inclusive argamassa de assentamento</v>
          </cell>
          <cell r="C67" t="str">
            <v>M2</v>
          </cell>
          <cell r="D67">
            <v>8.3957999999999995</v>
          </cell>
        </row>
        <row r="68">
          <cell r="A68" t="str">
            <v>001.01.01140</v>
          </cell>
          <cell r="B68" t="str">
            <v>Retirada de pisos de tacos madeira inclusive argamassa de assentamento</v>
          </cell>
          <cell r="C68" t="str">
            <v>M2</v>
          </cell>
          <cell r="D68">
            <v>10.020200000000001</v>
          </cell>
        </row>
        <row r="69">
          <cell r="A69" t="str">
            <v>001.01.01160</v>
          </cell>
          <cell r="B69" t="str">
            <v>Demolição de rodapé de madeira</v>
          </cell>
          <cell r="C69" t="str">
            <v>ML</v>
          </cell>
          <cell r="D69">
            <v>0.30459999999999998</v>
          </cell>
        </row>
        <row r="70">
          <cell r="A70" t="str">
            <v>001.01.01180</v>
          </cell>
          <cell r="B70" t="str">
            <v>Retirada de rodapé de madeira</v>
          </cell>
          <cell r="C70" t="str">
            <v>ML</v>
          </cell>
          <cell r="D70">
            <v>0.48730000000000001</v>
          </cell>
        </row>
        <row r="71">
          <cell r="A71" t="str">
            <v>001.01.01200</v>
          </cell>
          <cell r="B71" t="str">
            <v>Demolição de pisos de ladrilhos em geral</v>
          </cell>
          <cell r="C71" t="str">
            <v>M2</v>
          </cell>
          <cell r="D71">
            <v>3.0438999999999998</v>
          </cell>
        </row>
        <row r="72">
          <cell r="A72" t="str">
            <v>001.01.01220</v>
          </cell>
          <cell r="B72" t="str">
            <v>Demolição de ladrilhos em geral sobre base ou lastro de concreto</v>
          </cell>
          <cell r="C72" t="str">
            <v>M2</v>
          </cell>
          <cell r="D72">
            <v>6.0877999999999997</v>
          </cell>
        </row>
        <row r="73">
          <cell r="A73" t="str">
            <v>001.01.01240</v>
          </cell>
          <cell r="B73" t="str">
            <v>Demolição de pisos de granilite ou cimentado</v>
          </cell>
          <cell r="C73" t="str">
            <v>M2</v>
          </cell>
          <cell r="D73">
            <v>1.1307</v>
          </cell>
        </row>
        <row r="74">
          <cell r="A74" t="str">
            <v>001.01.01260</v>
          </cell>
          <cell r="B74" t="str">
            <v>Retirada de pavimentação em paralelepípedo</v>
          </cell>
          <cell r="C74" t="str">
            <v>M2</v>
          </cell>
          <cell r="D74">
            <v>3.4788000000000001</v>
          </cell>
        </row>
        <row r="75">
          <cell r="A75" t="str">
            <v>001.01.01280</v>
          </cell>
          <cell r="B75" t="str">
            <v>Demolição de pavimentação asfáltica p/processo manual</v>
          </cell>
          <cell r="C75" t="str">
            <v>M2</v>
          </cell>
          <cell r="D75">
            <v>5.7104999999999997</v>
          </cell>
        </row>
        <row r="76">
          <cell r="A76" t="str">
            <v>001.01.01300</v>
          </cell>
          <cell r="B76" t="str">
            <v>Demolição de pisos cimentados sobre base ou lastro concreto</v>
          </cell>
          <cell r="C76" t="str">
            <v>M2</v>
          </cell>
          <cell r="D76">
            <v>5.6529999999999996</v>
          </cell>
        </row>
        <row r="77">
          <cell r="A77" t="str">
            <v>001.01.01320</v>
          </cell>
          <cell r="B77" t="str">
            <v>Demolição de lastro de concreto</v>
          </cell>
          <cell r="C77" t="str">
            <v>M2</v>
          </cell>
          <cell r="D77">
            <v>3.0438999999999998</v>
          </cell>
        </row>
        <row r="78">
          <cell r="A78" t="str">
            <v>001.01.01340</v>
          </cell>
          <cell r="B78" t="str">
            <v>Retirada de vidros inteiros</v>
          </cell>
          <cell r="C78" t="str">
            <v>M2</v>
          </cell>
          <cell r="D78">
            <v>2.3028</v>
          </cell>
        </row>
        <row r="79">
          <cell r="A79" t="str">
            <v>001.01.01360</v>
          </cell>
          <cell r="B79" t="str">
            <v>Retirada de esquadrias de madeira inclusive batente</v>
          </cell>
          <cell r="C79" t="str">
            <v>M2</v>
          </cell>
          <cell r="D79">
            <v>3.4788000000000001</v>
          </cell>
        </row>
        <row r="80">
          <cell r="A80" t="str">
            <v>001.01.01380</v>
          </cell>
          <cell r="B80" t="str">
            <v>Retirada de esquadrias metálicas</v>
          </cell>
          <cell r="C80" t="str">
            <v>M2</v>
          </cell>
          <cell r="D80">
            <v>4.5599999999999996</v>
          </cell>
        </row>
        <row r="81">
          <cell r="A81" t="str">
            <v>001.01.01400</v>
          </cell>
          <cell r="B81" t="str">
            <v>Retirada de fechaduras</v>
          </cell>
          <cell r="C81" t="str">
            <v>UN</v>
          </cell>
          <cell r="D81">
            <v>2.3028</v>
          </cell>
        </row>
        <row r="82">
          <cell r="A82" t="str">
            <v>001.01.01420</v>
          </cell>
          <cell r="B82" t="str">
            <v>Retirada de esquadria de madeira, somente as folhas</v>
          </cell>
          <cell r="C82" t="str">
            <v>M2</v>
          </cell>
          <cell r="D82">
            <v>1.5441</v>
          </cell>
        </row>
        <row r="83">
          <cell r="A83" t="str">
            <v>001.01.01440</v>
          </cell>
          <cell r="B83" t="str">
            <v>Retirada de aparelhos de louça ou ferro sanitário</v>
          </cell>
          <cell r="C83" t="str">
            <v>UN</v>
          </cell>
          <cell r="D83">
            <v>8.3524999999999991</v>
          </cell>
        </row>
        <row r="84">
          <cell r="A84" t="str">
            <v>001.01.01460</v>
          </cell>
          <cell r="B84" t="str">
            <v>Retirada de caixa dágua pré fabricada</v>
          </cell>
          <cell r="C84" t="str">
            <v>UN</v>
          </cell>
          <cell r="D84">
            <v>13.9208</v>
          </cell>
        </row>
        <row r="85">
          <cell r="A85" t="str">
            <v>001.01.01480</v>
          </cell>
          <cell r="B85" t="str">
            <v>Demolição de tubulação de ferro galvanizado até 2 pol</v>
          </cell>
          <cell r="C85" t="str">
            <v>ML</v>
          </cell>
          <cell r="D85">
            <v>1.6705000000000001</v>
          </cell>
        </row>
        <row r="86">
          <cell r="A86" t="str">
            <v>001.01.01500</v>
          </cell>
          <cell r="B86" t="str">
            <v>Demolição de tubulação de ferro galvanizado acima de 2 pol</v>
          </cell>
          <cell r="C86" t="str">
            <v>ML</v>
          </cell>
          <cell r="D86">
            <v>2.7841999999999998</v>
          </cell>
        </row>
        <row r="87">
          <cell r="A87" t="str">
            <v>001.01.01520</v>
          </cell>
          <cell r="B87" t="str">
            <v>Retirada de tubo de ferro galvanizado até 2 pol</v>
          </cell>
          <cell r="C87" t="str">
            <v>ML</v>
          </cell>
          <cell r="D87">
            <v>2.7841999999999998</v>
          </cell>
        </row>
        <row r="88">
          <cell r="A88" t="str">
            <v>001.01.01540</v>
          </cell>
          <cell r="B88" t="str">
            <v>Retirada de tubo de ferro galvanizado acima de 2 pol</v>
          </cell>
          <cell r="C88" t="str">
            <v>ML</v>
          </cell>
          <cell r="D88">
            <v>3.3410000000000002</v>
          </cell>
        </row>
        <row r="89">
          <cell r="A89" t="str">
            <v>001.01.01560</v>
          </cell>
          <cell r="B89" t="str">
            <v>Demolição de tubo de f.f.ate 3 pol</v>
          </cell>
          <cell r="C89" t="str">
            <v>ML</v>
          </cell>
          <cell r="D89">
            <v>1.6705000000000001</v>
          </cell>
        </row>
        <row r="90">
          <cell r="A90" t="str">
            <v>001.01.01580</v>
          </cell>
          <cell r="B90" t="str">
            <v>Demolição de tubo de f.f.acima 3 pol</v>
          </cell>
          <cell r="C90" t="str">
            <v>ML</v>
          </cell>
          <cell r="D90">
            <v>2.7841999999999998</v>
          </cell>
        </row>
        <row r="91">
          <cell r="A91" t="str">
            <v>001.01.01600</v>
          </cell>
          <cell r="B91" t="str">
            <v>Retirada de tubo de f.f.ate 3 pol</v>
          </cell>
          <cell r="C91" t="str">
            <v>ML</v>
          </cell>
          <cell r="D91">
            <v>2.7841999999999998</v>
          </cell>
        </row>
        <row r="92">
          <cell r="A92" t="str">
            <v>001.01.01620</v>
          </cell>
          <cell r="B92" t="str">
            <v>Retirada de tubo de f.f.acima de 3 pol</v>
          </cell>
          <cell r="C92" t="str">
            <v>ML</v>
          </cell>
          <cell r="D92">
            <v>3.3410000000000002</v>
          </cell>
        </row>
        <row r="93">
          <cell r="A93" t="str">
            <v>001.01.01640</v>
          </cell>
          <cell r="B93" t="str">
            <v>Demolição de tubo de barro ou c.a.ate 3 pol</v>
          </cell>
          <cell r="C93" t="str">
            <v>ML</v>
          </cell>
          <cell r="D93">
            <v>1.1136999999999999</v>
          </cell>
        </row>
        <row r="94">
          <cell r="A94" t="str">
            <v>001.01.01660</v>
          </cell>
          <cell r="B94" t="str">
            <v>Demolição de tubo de barro ou c.a.acima de 3 pol</v>
          </cell>
          <cell r="C94" t="str">
            <v>ML</v>
          </cell>
          <cell r="D94">
            <v>1.6705000000000001</v>
          </cell>
        </row>
        <row r="95">
          <cell r="A95" t="str">
            <v>001.01.01680</v>
          </cell>
          <cell r="B95" t="str">
            <v>Retirada de tubos de barro ou cimento amianto até 3 pol</v>
          </cell>
          <cell r="C95" t="str">
            <v>ML</v>
          </cell>
          <cell r="D95">
            <v>3.3410000000000002</v>
          </cell>
        </row>
        <row r="96">
          <cell r="A96" t="str">
            <v>001.01.01700</v>
          </cell>
          <cell r="B96" t="str">
            <v>Retirada de tubos de barro ou cimento amianto acima de 3 pol</v>
          </cell>
          <cell r="C96" t="str">
            <v>ML</v>
          </cell>
          <cell r="D96">
            <v>3.8978000000000002</v>
          </cell>
        </row>
        <row r="97">
          <cell r="A97" t="str">
            <v>001.01.01720</v>
          </cell>
          <cell r="B97" t="str">
            <v>Retirada de registro ate 2 pol</v>
          </cell>
          <cell r="C97" t="str">
            <v>UN</v>
          </cell>
          <cell r="D97">
            <v>6.1250999999999998</v>
          </cell>
        </row>
        <row r="98">
          <cell r="A98" t="str">
            <v>001.01.01740</v>
          </cell>
          <cell r="B98" t="str">
            <v>Retirada de calhas e condutores</v>
          </cell>
          <cell r="C98" t="str">
            <v>ML</v>
          </cell>
          <cell r="D98">
            <v>1.2209000000000001</v>
          </cell>
        </row>
        <row r="99">
          <cell r="A99" t="str">
            <v>001.01.01760</v>
          </cell>
          <cell r="B99" t="str">
            <v>Execução de desentupimento de esgoto</v>
          </cell>
          <cell r="C99" t="str">
            <v>ML</v>
          </cell>
          <cell r="D99">
            <v>2.0348000000000002</v>
          </cell>
        </row>
        <row r="100">
          <cell r="A100" t="str">
            <v>001.01.01780</v>
          </cell>
          <cell r="B100" t="str">
            <v>Retirada de caixa de descarga</v>
          </cell>
          <cell r="C100" t="str">
            <v>UN</v>
          </cell>
          <cell r="D100">
            <v>5.3921999999999999</v>
          </cell>
        </row>
        <row r="101">
          <cell r="A101" t="str">
            <v>001.01.01800</v>
          </cell>
          <cell r="B101" t="str">
            <v>Retirada de bancadas, balcões ou pias (aço,granilite,ardósia,etc)</v>
          </cell>
          <cell r="C101" t="str">
            <v>M2</v>
          </cell>
          <cell r="D101">
            <v>9.2216000000000005</v>
          </cell>
        </row>
        <row r="102">
          <cell r="A102" t="str">
            <v>001.01.01820</v>
          </cell>
          <cell r="B102" t="str">
            <v>Demolição de quadro de luz e força</v>
          </cell>
          <cell r="C102" t="str">
            <v>UN</v>
          </cell>
          <cell r="D102">
            <v>13.9208</v>
          </cell>
        </row>
        <row r="103">
          <cell r="A103" t="str">
            <v>001.01.01840</v>
          </cell>
          <cell r="B103" t="str">
            <v>Retirada de quadro de luz e força</v>
          </cell>
          <cell r="C103" t="str">
            <v>UN</v>
          </cell>
          <cell r="D103">
            <v>19.489100000000001</v>
          </cell>
        </row>
        <row r="104">
          <cell r="A104" t="str">
            <v>001.01.01860</v>
          </cell>
          <cell r="B104" t="str">
            <v>Retirada de aparelhos incandecentes</v>
          </cell>
          <cell r="C104" t="str">
            <v>UN</v>
          </cell>
          <cell r="D104">
            <v>0.55679999999999996</v>
          </cell>
        </row>
        <row r="105">
          <cell r="A105" t="str">
            <v>001.01.01880</v>
          </cell>
          <cell r="B105" t="str">
            <v>Retirada de aparelhos fluorescentes</v>
          </cell>
          <cell r="C105" t="str">
            <v>UN</v>
          </cell>
          <cell r="D105">
            <v>2.2273000000000001</v>
          </cell>
        </row>
        <row r="106">
          <cell r="A106" t="str">
            <v>001.01.01900</v>
          </cell>
          <cell r="B106" t="str">
            <v>Demolição de tubulação elétrica ate 2.00 pol</v>
          </cell>
          <cell r="C106" t="str">
            <v>ML</v>
          </cell>
          <cell r="D106">
            <v>1.6705000000000001</v>
          </cell>
        </row>
        <row r="107">
          <cell r="A107" t="str">
            <v>001.01.01920</v>
          </cell>
          <cell r="B107" t="str">
            <v>Demolição de tubulação elétrica acima de 2.00 pol</v>
          </cell>
          <cell r="C107" t="str">
            <v>ML</v>
          </cell>
          <cell r="D107">
            <v>2.7841999999999998</v>
          </cell>
        </row>
        <row r="108">
          <cell r="A108" t="str">
            <v>001.01.01940</v>
          </cell>
          <cell r="B108" t="str">
            <v>Retirada de fiação (até cabo n.2 awg)</v>
          </cell>
          <cell r="C108" t="str">
            <v>ML</v>
          </cell>
          <cell r="D108">
            <v>0.1114</v>
          </cell>
        </row>
        <row r="109">
          <cell r="A109" t="str">
            <v>001.01.01960</v>
          </cell>
          <cell r="B109" t="str">
            <v>Retirada de fiação (do cabo 1/0 ate 4/0 awg)</v>
          </cell>
          <cell r="C109" t="str">
            <v>ML</v>
          </cell>
          <cell r="D109">
            <v>0.22270000000000001</v>
          </cell>
        </row>
        <row r="110">
          <cell r="A110" t="str">
            <v>001.01.01980</v>
          </cell>
          <cell r="B110" t="str">
            <v>Retirada de interruptores, tomadas, campainhas, etc. (inclusive, condutores e caixas)</v>
          </cell>
          <cell r="C110" t="str">
            <v>UN</v>
          </cell>
          <cell r="D110">
            <v>0.1114</v>
          </cell>
        </row>
        <row r="111">
          <cell r="A111" t="str">
            <v>001.01.02000</v>
          </cell>
          <cell r="B111" t="str">
            <v>Retirada de postes de madeira ou concreto ate 11.00 m</v>
          </cell>
          <cell r="C111" t="str">
            <v>UN</v>
          </cell>
          <cell r="D111">
            <v>17.455300000000001</v>
          </cell>
        </row>
        <row r="112">
          <cell r="A112" t="str">
            <v>001.01.02020</v>
          </cell>
          <cell r="B112" t="str">
            <v>Retirada de arruelas</v>
          </cell>
          <cell r="C112" t="str">
            <v>UN</v>
          </cell>
          <cell r="D112">
            <v>0.1114</v>
          </cell>
        </row>
        <row r="113">
          <cell r="A113" t="str">
            <v>001.01.02040</v>
          </cell>
          <cell r="B113" t="str">
            <v>Retirada de cruzeta de madeira</v>
          </cell>
          <cell r="C113" t="str">
            <v>UN</v>
          </cell>
          <cell r="D113">
            <v>0.27839999999999998</v>
          </cell>
        </row>
        <row r="114">
          <cell r="A114" t="str">
            <v>001.01.02060</v>
          </cell>
          <cell r="B114" t="str">
            <v>Retirada de isoladores</v>
          </cell>
          <cell r="C114" t="str">
            <v>UN</v>
          </cell>
          <cell r="D114">
            <v>0.55679999999999996</v>
          </cell>
        </row>
        <row r="115">
          <cell r="A115" t="str">
            <v>001.01.02080</v>
          </cell>
          <cell r="B115" t="str">
            <v>Retirada de mão francesa</v>
          </cell>
          <cell r="C115" t="str">
            <v>UN</v>
          </cell>
          <cell r="D115">
            <v>0.55679999999999996</v>
          </cell>
        </row>
        <row r="116">
          <cell r="A116" t="str">
            <v>001.01.02100</v>
          </cell>
          <cell r="B116" t="str">
            <v>Retirada de parafuso máquina ou francês</v>
          </cell>
          <cell r="C116" t="str">
            <v>UN</v>
          </cell>
          <cell r="D116">
            <v>0.55679999999999996</v>
          </cell>
        </row>
        <row r="117">
          <cell r="A117" t="str">
            <v>001.01.02120</v>
          </cell>
          <cell r="B117" t="str">
            <v>Retirada de pino p/isolador de 15 kv</v>
          </cell>
          <cell r="C117" t="str">
            <v>UN</v>
          </cell>
          <cell r="D117">
            <v>0.83520000000000005</v>
          </cell>
        </row>
        <row r="118">
          <cell r="A118" t="str">
            <v>001.01.02140</v>
          </cell>
          <cell r="B118" t="str">
            <v>Retirada de disjuntor monofásico, bifásico ou trifásico de 15 a até 200 a</v>
          </cell>
          <cell r="C118" t="str">
            <v>UN</v>
          </cell>
          <cell r="D118">
            <v>1.0174000000000001</v>
          </cell>
        </row>
        <row r="119">
          <cell r="A119" t="str">
            <v>001.01.02160</v>
          </cell>
          <cell r="B119" t="str">
            <v>Retirada de chave trifásica com fusíveis de 30a até 200a</v>
          </cell>
          <cell r="C119" t="str">
            <v>UN</v>
          </cell>
          <cell r="D119">
            <v>3.0522</v>
          </cell>
        </row>
        <row r="120">
          <cell r="A120" t="str">
            <v>001.01.02180</v>
          </cell>
          <cell r="B120" t="str">
            <v>Retirada de ventilador de teto completo</v>
          </cell>
          <cell r="C120" t="str">
            <v>UN</v>
          </cell>
          <cell r="D120">
            <v>1.526</v>
          </cell>
        </row>
        <row r="121">
          <cell r="A121" t="str">
            <v>001.01.02200</v>
          </cell>
          <cell r="B121" t="str">
            <v>Retirada de refletor com lâmpada</v>
          </cell>
          <cell r="C121" t="str">
            <v>UN</v>
          </cell>
          <cell r="D121">
            <v>1.526</v>
          </cell>
        </row>
        <row r="122">
          <cell r="A122" t="str">
            <v>001.01.02220</v>
          </cell>
          <cell r="B122" t="str">
            <v>Remanejamento de fancoils</v>
          </cell>
          <cell r="C122" t="str">
            <v>UN</v>
          </cell>
          <cell r="D122">
            <v>80.161600000000007</v>
          </cell>
        </row>
        <row r="123">
          <cell r="A123" t="str">
            <v>001.01.02240</v>
          </cell>
          <cell r="B123" t="str">
            <v>Retirada c/ remoção de transformador de at/bt-15 kv 75 a 150 kva</v>
          </cell>
          <cell r="C123" t="str">
            <v>UN</v>
          </cell>
          <cell r="D123">
            <v>199.11799999999999</v>
          </cell>
        </row>
        <row r="124">
          <cell r="A124" t="str">
            <v>001.01.02260</v>
          </cell>
          <cell r="B124" t="str">
            <v>Retirada com remoção de grupo motor-gerador de 60 a 250 kva</v>
          </cell>
          <cell r="C124" t="str">
            <v>UN</v>
          </cell>
          <cell r="D124">
            <v>199.11799999999999</v>
          </cell>
        </row>
        <row r="125">
          <cell r="A125" t="str">
            <v>001.01.02280</v>
          </cell>
          <cell r="B125" t="str">
            <v>Remoção de pintura a cal</v>
          </cell>
          <cell r="C125" t="str">
            <v>M2</v>
          </cell>
          <cell r="D125">
            <v>0.81220000000000003</v>
          </cell>
        </row>
        <row r="126">
          <cell r="A126" t="str">
            <v>001.01.02300</v>
          </cell>
          <cell r="B126" t="str">
            <v>Remoção de pintura a gesso cola ou base de látex (pva)</v>
          </cell>
          <cell r="C126" t="str">
            <v>M2</v>
          </cell>
          <cell r="D126">
            <v>1.0829</v>
          </cell>
        </row>
        <row r="127">
          <cell r="A127" t="str">
            <v>001.01.02320</v>
          </cell>
          <cell r="B127" t="str">
            <v>Remoção de pintura a óleo esmalte verniz ou grafite</v>
          </cell>
          <cell r="C127" t="str">
            <v>M2</v>
          </cell>
          <cell r="D127">
            <v>2.0588000000000002</v>
          </cell>
        </row>
        <row r="128">
          <cell r="A128" t="str">
            <v>001.01.02340</v>
          </cell>
          <cell r="B128" t="str">
            <v>Raspagem e lixamento de pintura a óleo esmalte verniz ou grafite</v>
          </cell>
          <cell r="C128" t="str">
            <v>M2</v>
          </cell>
          <cell r="D128">
            <v>1.5441</v>
          </cell>
        </row>
        <row r="129">
          <cell r="A129" t="str">
            <v>001.02</v>
          </cell>
          <cell r="B129" t="str">
            <v>SERVIÇOS PRELIMINARES</v>
          </cell>
          <cell r="D129">
            <v>3235.6857</v>
          </cell>
        </row>
        <row r="130">
          <cell r="A130" t="str">
            <v>001.02.00020</v>
          </cell>
          <cell r="B130" t="str">
            <v>Execução de Corte e destocamento inclusive remoção de árvore de pequeno porte com diâmetro até 15 cm</v>
          </cell>
          <cell r="C130" t="str">
            <v>un</v>
          </cell>
          <cell r="D130">
            <v>19.833600000000001</v>
          </cell>
        </row>
        <row r="131">
          <cell r="A131" t="str">
            <v>001.02.00040</v>
          </cell>
          <cell r="B131" t="str">
            <v>Execução de Corte e destocamento inclusive remoção de árvore de médio porte com diâmetro até 25 cm</v>
          </cell>
          <cell r="C131" t="str">
            <v>UN</v>
          </cell>
          <cell r="D131">
            <v>25.9434</v>
          </cell>
        </row>
        <row r="132">
          <cell r="A132" t="str">
            <v>001.02.00060</v>
          </cell>
          <cell r="B132" t="str">
            <v>Execução de Corte e destocamento de árvore de grande porte com diâmetro médio de 50 cm</v>
          </cell>
          <cell r="C132" t="str">
            <v>un</v>
          </cell>
          <cell r="D132">
            <v>115.05800000000001</v>
          </cell>
        </row>
        <row r="133">
          <cell r="A133" t="str">
            <v>001.02.00080</v>
          </cell>
          <cell r="B133" t="str">
            <v>Execução de Roçado em capoeirão c/empilhamento e queima de resíduos</v>
          </cell>
          <cell r="C133" t="str">
            <v>M2</v>
          </cell>
          <cell r="D133">
            <v>0.27450000000000002</v>
          </cell>
        </row>
        <row r="134">
          <cell r="A134" t="str">
            <v>001.02.00100</v>
          </cell>
          <cell r="B134" t="str">
            <v>Execução de Capinação de terreno inclusive retirada (bota fora)</v>
          </cell>
          <cell r="C134" t="str">
            <v>M2</v>
          </cell>
          <cell r="D134">
            <v>0.38069999999999998</v>
          </cell>
        </row>
        <row r="135">
          <cell r="A135" t="str">
            <v>001.02.00120</v>
          </cell>
          <cell r="B135" t="str">
            <v>Execução de Limpeza do terreno c/ retirada dos entulhos e queima dos mesmos</v>
          </cell>
          <cell r="C135" t="str">
            <v>M2</v>
          </cell>
          <cell r="D135">
            <v>0.30459999999999998</v>
          </cell>
        </row>
        <row r="136">
          <cell r="A136" t="str">
            <v>001.02.00160</v>
          </cell>
          <cell r="B136" t="str">
            <v>Fornecimento e Instalação de Tapume em chapa de madeira compensada 6.00 mm de espessura</v>
          </cell>
          <cell r="C136" t="str">
            <v>m2</v>
          </cell>
          <cell r="D136">
            <v>17.754799999999999</v>
          </cell>
        </row>
        <row r="137">
          <cell r="A137" t="str">
            <v>001.02.00180</v>
          </cell>
          <cell r="B137" t="str">
            <v>Fornecimento e Instalação de Tapume em Chapa Metálica e Fixado em Pilar de Madeira, com Parafusos Auto-Atarrachante,conf. det. SINFRA ( 8 Reaproveitamentos)</v>
          </cell>
          <cell r="C137" t="str">
            <v>ml</v>
          </cell>
          <cell r="D137">
            <v>20.6296</v>
          </cell>
        </row>
        <row r="138">
          <cell r="A138" t="str">
            <v>001.02.00200</v>
          </cell>
          <cell r="B138" t="str">
            <v>Execução de barracão de obra para alojamento</v>
          </cell>
          <cell r="C138" t="str">
            <v>m2</v>
          </cell>
          <cell r="D138">
            <v>65.298699999999997</v>
          </cell>
        </row>
        <row r="139">
          <cell r="A139" t="str">
            <v>001.02.00220</v>
          </cell>
          <cell r="B139" t="str">
            <v>Execução de barracão de obra para depósito ou refeitório</v>
          </cell>
          <cell r="C139" t="str">
            <v>m2</v>
          </cell>
          <cell r="D139">
            <v>62.970100000000002</v>
          </cell>
        </row>
        <row r="140">
          <cell r="A140" t="str">
            <v>001.02.00310</v>
          </cell>
          <cell r="B140" t="str">
            <v>Instalações Provisórias em Estrutura Metálica Tipo Conteiner (Almoxarifado, Depósito, Escritório, Ferramentaria, etc.) dim. 1.50x1.80x3.00 mts</v>
          </cell>
          <cell r="C140" t="str">
            <v>mês</v>
          </cell>
          <cell r="D140">
            <v>180</v>
          </cell>
        </row>
        <row r="141">
          <cell r="A141" t="str">
            <v>001.02.00320</v>
          </cell>
          <cell r="B141" t="str">
            <v>Execução de instalação provisória de água e esgoto</v>
          </cell>
          <cell r="C141" t="str">
            <v>UN</v>
          </cell>
          <cell r="D141">
            <v>769.67160000000001</v>
          </cell>
        </row>
        <row r="142">
          <cell r="A142" t="str">
            <v>001.02.00340</v>
          </cell>
          <cell r="B142" t="str">
            <v>Execução de instalação provisória de luz e força</v>
          </cell>
          <cell r="C142" t="str">
            <v>UN</v>
          </cell>
          <cell r="D142">
            <v>866.22799999999995</v>
          </cell>
        </row>
        <row r="143">
          <cell r="A143" t="str">
            <v>001.02.00380</v>
          </cell>
          <cell r="B143" t="str">
            <v>Fornecimento e instalação de placa de obra,de 5,00x3,00m,conforme detalhe da seet</v>
          </cell>
          <cell r="C143" t="str">
            <v>UN</v>
          </cell>
          <cell r="D143">
            <v>1009.9981</v>
          </cell>
        </row>
        <row r="144">
          <cell r="A144" t="str">
            <v>001.02.00400</v>
          </cell>
          <cell r="B144" t="str">
            <v>Fornecimento e instalação de placa de obra</v>
          </cell>
          <cell r="C144" t="str">
            <v>M2</v>
          </cell>
          <cell r="D144">
            <v>73.5017</v>
          </cell>
        </row>
        <row r="145">
          <cell r="A145" t="str">
            <v>001.02.00420</v>
          </cell>
          <cell r="B145" t="str">
            <v>Execução de locação da obra c/aparelhos topográficos p/medição considerar as faces externas das paredes</v>
          </cell>
          <cell r="C145" t="str">
            <v>M2</v>
          </cell>
          <cell r="D145">
            <v>1.2089000000000001</v>
          </cell>
        </row>
        <row r="146">
          <cell r="A146" t="str">
            <v>001.02.00440</v>
          </cell>
          <cell r="B146" t="str">
            <v>Execução de locação da obra c/tábuas corridas p/medição considerar as faces externas das paredes</v>
          </cell>
          <cell r="C146" t="str">
            <v>M2</v>
          </cell>
          <cell r="D146">
            <v>2.7069999999999999</v>
          </cell>
        </row>
        <row r="147">
          <cell r="A147" t="str">
            <v>001.02.00460</v>
          </cell>
          <cell r="B147" t="str">
            <v>Locação de linhas estaqueadas de 20 em 20 m para construção de muro, sem nivelamento</v>
          </cell>
          <cell r="C147" t="str">
            <v>ml</v>
          </cell>
          <cell r="D147">
            <v>1.5085999999999999</v>
          </cell>
        </row>
        <row r="148">
          <cell r="A148" t="str">
            <v>001.02.00480</v>
          </cell>
          <cell r="B148" t="str">
            <v>Locação de linhas estaqueadas de 20 em 20 m para construção de muro, com nivelamento</v>
          </cell>
          <cell r="C148" t="str">
            <v>ml</v>
          </cell>
          <cell r="D148">
            <v>2.4138000000000002</v>
          </cell>
        </row>
        <row r="149">
          <cell r="A149" t="str">
            <v>001.03</v>
          </cell>
          <cell r="B149" t="str">
            <v>MOVIMENTO DE TERRA</v>
          </cell>
          <cell r="D149">
            <v>268.12540000000001</v>
          </cell>
        </row>
        <row r="150">
          <cell r="A150" t="str">
            <v>001.03.00020</v>
          </cell>
          <cell r="B150" t="str">
            <v>Escavação manual de vala profund. até 2 mts em solo de 1ª categoria -   qualquer que seja o teor de umidade que apresente</v>
          </cell>
          <cell r="C150" t="str">
            <v>m3</v>
          </cell>
          <cell r="D150">
            <v>15.228</v>
          </cell>
        </row>
        <row r="151">
          <cell r="A151" t="str">
            <v>001.03.00030</v>
          </cell>
          <cell r="B151" t="str">
            <v>Escavação manual de vala profund. de 2 a 4 mts em solo de 1ª categoria -  qualquer que seja o teor de umidade que apresente</v>
          </cell>
          <cell r="C151" t="str">
            <v>m3</v>
          </cell>
          <cell r="D151">
            <v>17.131499999999999</v>
          </cell>
        </row>
        <row r="152">
          <cell r="A152" t="str">
            <v>001.03.00040</v>
          </cell>
          <cell r="B152" t="str">
            <v>Escavação manual em terra compacta ate 1,50m em material de primeira catergoria</v>
          </cell>
          <cell r="C152" t="str">
            <v>M3</v>
          </cell>
          <cell r="D152">
            <v>10.659599999999999</v>
          </cell>
        </row>
        <row r="153">
          <cell r="A153" t="str">
            <v>001.03.00060</v>
          </cell>
          <cell r="B153" t="str">
            <v>Escavação manual em terra compacta de 1,50 ate 4,00 m</v>
          </cell>
          <cell r="C153" t="str">
            <v>M3</v>
          </cell>
          <cell r="D153">
            <v>19.035</v>
          </cell>
        </row>
        <row r="154">
          <cell r="A154" t="str">
            <v>001.03.00080</v>
          </cell>
          <cell r="B154" t="str">
            <v>Escavação manual em terra dura ate 1,50m de profundidade</v>
          </cell>
          <cell r="C154" t="str">
            <v>M3</v>
          </cell>
          <cell r="D154">
            <v>13.7052</v>
          </cell>
        </row>
        <row r="155">
          <cell r="A155" t="str">
            <v>001.03.00100</v>
          </cell>
          <cell r="B155" t="str">
            <v>Escavação manual em terra dura de 1,50 a 4,00m de profundidade</v>
          </cell>
          <cell r="C155" t="str">
            <v>M3</v>
          </cell>
          <cell r="D155">
            <v>22.841999999999999</v>
          </cell>
        </row>
        <row r="156">
          <cell r="A156" t="str">
            <v>001.03.00110</v>
          </cell>
          <cell r="B156" t="str">
            <v>Reaterro manual de valas c/o proprio material escavado incl.serviços de apiloamento com masso de 30 kg</v>
          </cell>
          <cell r="C156" t="str">
            <v>m3</v>
          </cell>
          <cell r="D156">
            <v>7.4237000000000002</v>
          </cell>
        </row>
        <row r="157">
          <cell r="A157" t="str">
            <v>001.03.00120</v>
          </cell>
          <cell r="B157" t="str">
            <v>Reaterro manual de valas c/o proprio material escavado incl.serviços de apiloamento com masso de 30 kg a 60 kg</v>
          </cell>
          <cell r="C157" t="str">
            <v>m3</v>
          </cell>
          <cell r="D157">
            <v>8.1851000000000003</v>
          </cell>
        </row>
        <row r="158">
          <cell r="A158" t="str">
            <v>001.03.00130</v>
          </cell>
          <cell r="B158" t="str">
            <v>Reaterro Mecanizado de Vala Empregando Compactador  de Placa Vibratória Movido à Diesel VPY 1750</v>
          </cell>
          <cell r="C158" t="str">
            <v>m3</v>
          </cell>
          <cell r="D158">
            <v>1.2639</v>
          </cell>
        </row>
        <row r="159">
          <cell r="A159" t="str">
            <v>001.03.00140</v>
          </cell>
          <cell r="B159" t="str">
            <v>Aterro interno entre baldrames em camada de 20 cm, utilizando compactador mecânico (tipo sapo mecânico), incluindo transporte e espalhamento do material</v>
          </cell>
          <cell r="C159" t="str">
            <v>m3</v>
          </cell>
          <cell r="D159">
            <v>15.5708</v>
          </cell>
        </row>
        <row r="160">
          <cell r="A160" t="str">
            <v>001.03.00200</v>
          </cell>
          <cell r="B160" t="str">
            <v>Apiloamento de fundo de valas ou cavas com masso ate 30 kg</v>
          </cell>
          <cell r="C160" t="str">
            <v>M2</v>
          </cell>
          <cell r="D160">
            <v>4.3780999999999999</v>
          </cell>
        </row>
        <row r="161">
          <cell r="A161" t="str">
            <v>001.03.00220</v>
          </cell>
          <cell r="B161" t="str">
            <v>Apiloamento de fundo de valas ou cavas com masso de 30 a 60 kg</v>
          </cell>
          <cell r="C161" t="str">
            <v>M2</v>
          </cell>
          <cell r="D161">
            <v>6.4718999999999998</v>
          </cell>
        </row>
        <row r="162">
          <cell r="A162" t="str">
            <v>001.03.00240</v>
          </cell>
          <cell r="B162" t="str">
            <v>Espalhamento manual de terra descarregada</v>
          </cell>
          <cell r="C162" t="str">
            <v>m3</v>
          </cell>
          <cell r="D162">
            <v>1.5227999999999999</v>
          </cell>
        </row>
        <row r="163">
          <cell r="A163" t="str">
            <v>001.03.00280</v>
          </cell>
          <cell r="B163" t="str">
            <v>Aquisição de material para aterro (material de base ou subbase)</v>
          </cell>
          <cell r="C163" t="str">
            <v>m3</v>
          </cell>
          <cell r="D163">
            <v>7.03</v>
          </cell>
        </row>
        <row r="164">
          <cell r="A164" t="str">
            <v>001.03.00300</v>
          </cell>
          <cell r="B164" t="str">
            <v>Escavação manual a céu aberto para tubulões</v>
          </cell>
          <cell r="C164" t="str">
            <v>M3</v>
          </cell>
          <cell r="D164">
            <v>67.300799999999995</v>
          </cell>
        </row>
        <row r="165">
          <cell r="A165" t="str">
            <v>001.03.00310</v>
          </cell>
          <cell r="B165" t="str">
            <v>Escavação Mecanizada Com Perfuratriz com Diâmetro Médio de Perfuração de 80 cm</v>
          </cell>
          <cell r="C165" t="str">
            <v>ml</v>
          </cell>
          <cell r="D165">
            <v>8.5</v>
          </cell>
        </row>
        <row r="166">
          <cell r="A166" t="str">
            <v>001.03.00340</v>
          </cell>
          <cell r="B166" t="str">
            <v>Movimento de terra c/ corte e aterro compensado e c/ volume de corte excedente compensado manual em terreno mole</v>
          </cell>
          <cell r="C166" t="str">
            <v>M3</v>
          </cell>
          <cell r="D166">
            <v>9.5175000000000001</v>
          </cell>
        </row>
        <row r="167">
          <cell r="A167" t="str">
            <v>001.03.00360</v>
          </cell>
          <cell r="B167" t="str">
            <v>Movimento de terra c/ corte e aterro compensado e c/ volume de corte excedente compensado manual em terreno duro</v>
          </cell>
          <cell r="C167" t="str">
            <v>M3</v>
          </cell>
          <cell r="D167">
            <v>11.420999999999999</v>
          </cell>
        </row>
        <row r="168">
          <cell r="A168" t="str">
            <v>001.03.00380</v>
          </cell>
          <cell r="B168" t="str">
            <v>Movimento de terra c/ corte e aterro compensado e c/ volume de aterro por empréstimo volume compensado manual em terreno mole</v>
          </cell>
          <cell r="C168" t="str">
            <v>M3</v>
          </cell>
          <cell r="D168">
            <v>9.5175000000000001</v>
          </cell>
        </row>
        <row r="169">
          <cell r="A169" t="str">
            <v>001.03.00400</v>
          </cell>
          <cell r="B169" t="str">
            <v>Movimento de terra c/ corte e aterro compensado e c/ volume de aterro por empréstimo volume compensado manual em terreno duro</v>
          </cell>
          <cell r="C169" t="str">
            <v>M3</v>
          </cell>
          <cell r="D169">
            <v>11.420999999999999</v>
          </cell>
        </row>
        <row r="170">
          <cell r="A170" t="str">
            <v>001.04</v>
          </cell>
          <cell r="B170" t="str">
            <v>FUNDAÇÕES</v>
          </cell>
          <cell r="D170">
            <v>6408.5231000000003</v>
          </cell>
        </row>
        <row r="171">
          <cell r="A171" t="str">
            <v>001.04.00020</v>
          </cell>
          <cell r="B171" t="str">
            <v>Fornecimento, Lançamento e Aplicação de Lastro de Concreto c/ betoneira em fundações 1:5:10 c/167 kg cim/m3</v>
          </cell>
          <cell r="C171" t="str">
            <v>m3</v>
          </cell>
          <cell r="D171">
            <v>156.33449999999999</v>
          </cell>
        </row>
        <row r="172">
          <cell r="A172" t="str">
            <v>001.04.00105</v>
          </cell>
          <cell r="B172" t="str">
            <v>Fornecimento, confecção, transporte e aplicação de concreto 10 Mpa (241 kgcimento/m3),em fundações, virado na obra, composto por cimento portland CP 32 F, areia lavada tipo média a grossa, seixo rolado, e equipamentos.</v>
          </cell>
          <cell r="C172" t="str">
            <v>m3</v>
          </cell>
          <cell r="D172">
            <v>170.2595</v>
          </cell>
        </row>
        <row r="173">
          <cell r="A173" t="str">
            <v>001.04.00106</v>
          </cell>
          <cell r="B173" t="str">
            <v>Fornecimento, confecção, transporte e aplicação de concreto 13,5 Mpa (268 kgcimento/m3) em fundações, virado na obra, composto por cimento portland CP 32 F, areia lavada tipo média a grossa, seixo rolado, e equipamentos.</v>
          </cell>
          <cell r="C173" t="str">
            <v>m3</v>
          </cell>
          <cell r="D173">
            <v>177.58349999999999</v>
          </cell>
        </row>
        <row r="174">
          <cell r="A174" t="str">
            <v>001.04.00107</v>
          </cell>
          <cell r="B174" t="str">
            <v>Fornecimento, confecção, transporte e aplicação de concreto 15 Mpa (280 kgcimento/m3),em fundações, virado na obra, composto por cimento portland CP 32 F, areia lavada tipo média a grossa, seixo rolado, e equipamentos.</v>
          </cell>
          <cell r="C174" t="str">
            <v>m3</v>
          </cell>
          <cell r="D174">
            <v>174.21950000000001</v>
          </cell>
        </row>
        <row r="175">
          <cell r="A175" t="str">
            <v>001.04.00108</v>
          </cell>
          <cell r="B175" t="str">
            <v>Fornecimento, confecção, transporte e aplicação de concreto 18 Mpa (305 kgcimento/m3) em fundações, virado na obra, composto por cimento portland CP 32 F, areia lavada tipo média a grossa, seixo rolado, e equipamentos.</v>
          </cell>
          <cell r="C175" t="str">
            <v>m3</v>
          </cell>
          <cell r="D175">
            <v>187.62350000000001</v>
          </cell>
        </row>
        <row r="176">
          <cell r="A176" t="str">
            <v>001.04.00109</v>
          </cell>
          <cell r="B176" t="str">
            <v>Fornecimento, confecção, transporte e aplicação de concreto 20 Mpa (322 kgcimento/m3) em fundações, virado na obra, composto por cimento portland CP 32 F, areia lavada tipo média a grossa, seixo rolado, e equipamentos.</v>
          </cell>
          <cell r="C176" t="str">
            <v>m3</v>
          </cell>
          <cell r="D176">
            <v>201.55289999999999</v>
          </cell>
        </row>
        <row r="177">
          <cell r="A177" t="str">
            <v>001.04.00110</v>
          </cell>
          <cell r="B177" t="str">
            <v>Fornecimento, confecção, transporte e aplicação de concreto 21 Mpa (331 kgcimento/m3) em fundações, virado na obra, composto por cimento portland CP 32 F, areia lavada tipo média a grossa, seixo rolado, e equipamentos.</v>
          </cell>
          <cell r="C177" t="str">
            <v>m3</v>
          </cell>
          <cell r="D177">
            <v>188.06649999999999</v>
          </cell>
        </row>
        <row r="178">
          <cell r="A178" t="str">
            <v>001.04.00111</v>
          </cell>
          <cell r="B178" t="str">
            <v>Fornecimento, confecção, transporte e aplicação de concreto 25 Mpa (367 kgcimento/m3) em fundações, virado na obra, composto por cimento portland CP 32 F, areia lavada tipo média a grossa, seixo rolado, e equipamentos.</v>
          </cell>
          <cell r="C178" t="str">
            <v>m3</v>
          </cell>
          <cell r="D178">
            <v>197.83949999999999</v>
          </cell>
        </row>
        <row r="179">
          <cell r="A179" t="str">
            <v>001.04.00205</v>
          </cell>
          <cell r="B179" t="str">
            <v>Fornecimento, confecção, transporte e aplicação de concreto 10 Mpa (241 kgcimento/m3),em fundações, virado na obra, composto por cimento portland CP 32 F, areia lavada tipo média a grossa, pedra granitica britada, e equipamentos.</v>
          </cell>
          <cell r="C179" t="str">
            <v>m3</v>
          </cell>
          <cell r="D179">
            <v>179.58090000000001</v>
          </cell>
        </row>
        <row r="180">
          <cell r="A180" t="str">
            <v>001.04.00206</v>
          </cell>
          <cell r="B180" t="str">
            <v>Fornecimento, confecção, transporte e aplicação de concreto 13,5 Mpa (268 kgcimento/m3) em fundações, virado na obra, composto por cimento portland CP 32 F, areia lavada tipo média a grossa, pedra granitica britada, e equipamentos.</v>
          </cell>
          <cell r="C180" t="str">
            <v>m3</v>
          </cell>
          <cell r="D180">
            <v>186.9049</v>
          </cell>
        </row>
        <row r="181">
          <cell r="A181" t="str">
            <v>001.04.00207</v>
          </cell>
          <cell r="B181" t="str">
            <v>Fornecimento, confecção, transporte e aplicação de concreto 15 Mpa (280 kgcimento/m3),em fundações, virado na obra, composto por cimento portland CP 32 F, areia lavada tipo média a grossa, pedra granitica britada, e equipamentos.</v>
          </cell>
          <cell r="C181" t="str">
            <v>m3</v>
          </cell>
          <cell r="D181">
            <v>190.1549</v>
          </cell>
        </row>
        <row r="182">
          <cell r="A182" t="str">
            <v>001.04.00208</v>
          </cell>
          <cell r="B182" t="str">
            <v>Fornecimento, confecção, transporte e aplicação de concreto 18 Mpa (305 kgcimento/m3) em fundações, virado na obra, composto por cimento portland CP 32 F, areia lavada tipo média a grossa, pedra granitica britada, e equipamentos.</v>
          </cell>
          <cell r="C182" t="str">
            <v>m3</v>
          </cell>
          <cell r="D182">
            <v>196.94489999999999</v>
          </cell>
        </row>
        <row r="183">
          <cell r="A183" t="str">
            <v>001.04.00209</v>
          </cell>
          <cell r="B183" t="str">
            <v>Fornecimento, confecção, transporte e aplicação de concreto 20 Mpa (322 kgcimento/m3) em fundações, virado na obra, composto por cimento portland CP 32 F, areia lavada tipo média a grossa, pedra granitica britada, e equipamentos.</v>
          </cell>
          <cell r="C183" t="str">
            <v>m3</v>
          </cell>
          <cell r="D183">
            <v>201.55289999999999</v>
          </cell>
        </row>
        <row r="184">
          <cell r="A184" t="str">
            <v>001.04.00210</v>
          </cell>
          <cell r="B184" t="str">
            <v>Fornecimento, confecção, transporte e aplicação de concreto 21 Mpa (331 kgcimento/m3) em fundações, virado na obra, composto por cimento portland CP 32 F, areia lavada tipo média a grossa, pedra granitica britada, e equipamentos.</v>
          </cell>
          <cell r="C184" t="str">
            <v>m3</v>
          </cell>
          <cell r="D184">
            <v>204.00190000000001</v>
          </cell>
        </row>
        <row r="185">
          <cell r="A185" t="str">
            <v>001.04.00211</v>
          </cell>
          <cell r="B185" t="str">
            <v>Fornecimento, confecção, transporte e aplicação de concreto 25 Mpa (367 kgcimento/m3) em fundações, virado na obra, composto por cimento portland CP 32 F, areia lavada tipo média a grossa, pedra granitica britada, e equipamentos.</v>
          </cell>
          <cell r="C185" t="str">
            <v>m3</v>
          </cell>
          <cell r="D185">
            <v>221.38890000000001</v>
          </cell>
        </row>
        <row r="186">
          <cell r="A186" t="str">
            <v>001.04.00220</v>
          </cell>
          <cell r="B186" t="str">
            <v>Fornecimento, Transporte, Lançamento e Aplicação de Concreto usinado em fundação Fck= 13,5 Mpa</v>
          </cell>
          <cell r="C186" t="str">
            <v>m3</v>
          </cell>
          <cell r="D186">
            <v>219.32470000000001</v>
          </cell>
        </row>
        <row r="187">
          <cell r="A187" t="str">
            <v>001.04.00240</v>
          </cell>
          <cell r="B187" t="str">
            <v>Fornecimento, Transporte, Lançamento e Aplicação de Concreto usinado em fundação, Fck=15 mpa</v>
          </cell>
          <cell r="C187" t="str">
            <v>m3</v>
          </cell>
          <cell r="D187">
            <v>230.87469999999999</v>
          </cell>
        </row>
        <row r="188">
          <cell r="A188" t="str">
            <v>001.04.00260</v>
          </cell>
          <cell r="B188" t="str">
            <v>Fornecimento, Transporte, Lançamento e Aplicação de Concreto usinado em fundação Fck= 18 Mpa</v>
          </cell>
          <cell r="C188" t="str">
            <v>m3</v>
          </cell>
          <cell r="D188">
            <v>236.12469999999999</v>
          </cell>
        </row>
        <row r="189">
          <cell r="A189" t="str">
            <v>001.04.00280</v>
          </cell>
          <cell r="B189" t="str">
            <v>Fornecimento, Transporte, Lançamento e Aplicação de Concreto usinado em fundação Fck= 20 mpa</v>
          </cell>
          <cell r="C189" t="str">
            <v>m3</v>
          </cell>
          <cell r="D189">
            <v>249.7747</v>
          </cell>
        </row>
        <row r="190">
          <cell r="A190" t="str">
            <v>001.04.00290</v>
          </cell>
          <cell r="B190" t="str">
            <v>Fornecimento, Transporte, Lançamento e Aplicação de Concreto usinado em fundação Fck= 25 mpa</v>
          </cell>
          <cell r="C190" t="str">
            <v>m3</v>
          </cell>
          <cell r="D190">
            <v>260.2747</v>
          </cell>
        </row>
        <row r="191">
          <cell r="A191" t="str">
            <v>001.04.00300</v>
          </cell>
          <cell r="B191" t="str">
            <v>Forma inclusive desforma comum de tábua para fundações sem reaproveitamento</v>
          </cell>
          <cell r="C191" t="str">
            <v>M2</v>
          </cell>
          <cell r="D191">
            <v>33.5563</v>
          </cell>
        </row>
        <row r="192">
          <cell r="A192" t="str">
            <v>001.04.00320</v>
          </cell>
          <cell r="B192" t="str">
            <v>Forma inclusive desforma comum de tábua para fundações c/ 01 reaproveitamento</v>
          </cell>
          <cell r="C192" t="str">
            <v>M2</v>
          </cell>
          <cell r="D192">
            <v>21.167300000000001</v>
          </cell>
        </row>
        <row r="193">
          <cell r="A193" t="str">
            <v>001.04.00340</v>
          </cell>
          <cell r="B193" t="str">
            <v>Forma inclusive desforma comum de tábua para fundações c/ 02 reaproveitamentos</v>
          </cell>
          <cell r="C193" t="str">
            <v>m2</v>
          </cell>
          <cell r="D193">
            <v>17.304300000000001</v>
          </cell>
        </row>
        <row r="194">
          <cell r="A194" t="str">
            <v>001.04.00360</v>
          </cell>
          <cell r="B194" t="str">
            <v>Forma inclusive desforma comum de tábua para fundações c/ 03 reaproveitamentos</v>
          </cell>
          <cell r="C194" t="str">
            <v>m2</v>
          </cell>
          <cell r="D194">
            <v>15.972799999999999</v>
          </cell>
        </row>
        <row r="195">
          <cell r="A195" t="str">
            <v>001.04.00365</v>
          </cell>
          <cell r="B195" t="str">
            <v>Forma inclusive desforma comum de tábua para fundações c/ 04 reaproveitamentos</v>
          </cell>
          <cell r="C195" t="str">
            <v>m2</v>
          </cell>
          <cell r="D195">
            <v>15.2928</v>
          </cell>
        </row>
        <row r="196">
          <cell r="A196" t="str">
            <v>001.04.00400</v>
          </cell>
          <cell r="B196" t="str">
            <v>Fornecimento e Aplicação de Aço CA 50</v>
          </cell>
          <cell r="C196" t="str">
            <v>KG</v>
          </cell>
          <cell r="D196">
            <v>4.6759000000000004</v>
          </cell>
        </row>
        <row r="197">
          <cell r="A197" t="str">
            <v>001.04.00420</v>
          </cell>
          <cell r="B197" t="str">
            <v>Fornecimento e Aplicação de Aço CA - 60</v>
          </cell>
          <cell r="C197" t="str">
            <v>KG</v>
          </cell>
          <cell r="D197">
            <v>5.2900999999999998</v>
          </cell>
        </row>
        <row r="198">
          <cell r="A198" t="str">
            <v>001.04.00440</v>
          </cell>
          <cell r="B198" t="str">
            <v>Concreto ciclópico com 30% de pedra de mão traço 1:4:8</v>
          </cell>
          <cell r="C198" t="str">
            <v>M3</v>
          </cell>
          <cell r="D198">
            <v>160.297</v>
          </cell>
        </row>
        <row r="199">
          <cell r="A199" t="str">
            <v>001.04.00460</v>
          </cell>
          <cell r="B199" t="str">
            <v>Concreto ciclópico com 30% de pedra de mão traço 1:3:6</v>
          </cell>
          <cell r="C199" t="str">
            <v>M3</v>
          </cell>
          <cell r="D199">
            <v>169.07249999999999</v>
          </cell>
        </row>
        <row r="200">
          <cell r="A200" t="str">
            <v>001.04.00480</v>
          </cell>
          <cell r="B200" t="str">
            <v>Execução de Alvenaria de fundação e embasamento em tijolo maciço assente c/  o traço 1:4:12, cimento, cal e areia</v>
          </cell>
          <cell r="C200" t="str">
            <v>M3</v>
          </cell>
          <cell r="D200">
            <v>169.40549999999999</v>
          </cell>
        </row>
        <row r="201">
          <cell r="A201" t="str">
            <v>001.04.00500</v>
          </cell>
          <cell r="B201" t="str">
            <v>Execução de Alvenaria de fundação e embasamento em tijolo maciço assente c/ o traço 1:3, cimento e areia</v>
          </cell>
          <cell r="C201" t="str">
            <v>M3</v>
          </cell>
          <cell r="D201">
            <v>224.51480000000001</v>
          </cell>
        </row>
        <row r="202">
          <cell r="A202" t="str">
            <v>001.04.00520</v>
          </cell>
          <cell r="B202" t="str">
            <v>Execução de Alvenaria de fundação e embasamento em tijolo maciço assente c/ o traço 1:4 cimento e areia</v>
          </cell>
          <cell r="C202" t="str">
            <v>M3</v>
          </cell>
          <cell r="D202">
            <v>216.3278</v>
          </cell>
        </row>
        <row r="203">
          <cell r="A203" t="str">
            <v>001.04.00540</v>
          </cell>
          <cell r="B203" t="str">
            <v>Execução de Alvenaria de fundação e embasamento em tijolo maciço assente c/ o traço 1:5 cimento e areia</v>
          </cell>
          <cell r="C203" t="str">
            <v>M3</v>
          </cell>
          <cell r="D203">
            <v>211.26150000000001</v>
          </cell>
        </row>
        <row r="204">
          <cell r="A204" t="str">
            <v>001.04.00560</v>
          </cell>
          <cell r="B204" t="str">
            <v>Execução de Alvenaria de fundação e embasamento em tijolo maiciço assente c/ argamassa 1:3 c/adição de vedacit a 2 kg p/saco de cimento</v>
          </cell>
          <cell r="C204" t="str">
            <v>M3</v>
          </cell>
          <cell r="D204">
            <v>236.77549999999999</v>
          </cell>
        </row>
        <row r="205">
          <cell r="A205" t="str">
            <v>001.04.00580</v>
          </cell>
          <cell r="B205" t="str">
            <v>Execução de Alvenaria de tijolo comum em espelho p/ cinta de fundação (forma), assente c/ argamassa de cimento e areia 1:3</v>
          </cell>
          <cell r="C205" t="str">
            <v>M2</v>
          </cell>
          <cell r="D205">
            <v>15.642200000000001</v>
          </cell>
        </row>
        <row r="206">
          <cell r="A206" t="str">
            <v>001.04.00600</v>
          </cell>
          <cell r="B206" t="str">
            <v>Execução de Alvenaria de tijolo comum em espelho p/ cinta de fundação (forma), assente c/ argamassa de cimento e areia 1:4</v>
          </cell>
          <cell r="C206" t="str">
            <v>M2</v>
          </cell>
          <cell r="D206">
            <v>15.440200000000001</v>
          </cell>
        </row>
        <row r="207">
          <cell r="A207" t="str">
            <v>001.04.00620</v>
          </cell>
          <cell r="B207" t="str">
            <v>Confecção e lançamento de concreto em tubulão a céu aberto empregando concreto fck 150 mpa</v>
          </cell>
          <cell r="C207" t="str">
            <v>M3</v>
          </cell>
          <cell r="D207">
            <v>207.76410000000001</v>
          </cell>
        </row>
        <row r="208">
          <cell r="A208" t="str">
            <v>001.04.00640</v>
          </cell>
          <cell r="B208" t="str">
            <v>Confecção e lançamento de concreto em tubulão a céu aberto empregando concreto pré-misturado fck 15 mpa</v>
          </cell>
          <cell r="C208" t="str">
            <v>M3</v>
          </cell>
          <cell r="D208">
            <v>228.97120000000001</v>
          </cell>
        </row>
        <row r="209">
          <cell r="A209" t="str">
            <v>001.04.00660</v>
          </cell>
          <cell r="B209" t="str">
            <v>Execução de Broca de concreto armado no traço 1:3:6 até 4 m profundidade e c/ diâmetro 20 cm (escavação manual)</v>
          </cell>
          <cell r="C209" t="str">
            <v>ml</v>
          </cell>
          <cell r="D209">
            <v>15.726100000000001</v>
          </cell>
        </row>
        <row r="210">
          <cell r="A210" t="str">
            <v>001.04.00680</v>
          </cell>
          <cell r="B210" t="str">
            <v>Execução de Broca de concreto armado no traço 1:3:6 até 4 m profundidade e c/ diâmetro 25 cm (escavação manual)</v>
          </cell>
          <cell r="C210" t="str">
            <v>ml</v>
          </cell>
          <cell r="D210">
            <v>23.283100000000001</v>
          </cell>
        </row>
        <row r="211">
          <cell r="A211" t="str">
            <v>001.04.00700</v>
          </cell>
          <cell r="B211" t="str">
            <v>Execução de Broca de concreto armado no traço 1:3:6 até 4 m profundidade e c/ diâmetro 30 cm (escavação manual)</v>
          </cell>
          <cell r="C211" t="str">
            <v>ml</v>
          </cell>
          <cell r="D211">
            <v>32.720700000000001</v>
          </cell>
        </row>
        <row r="212">
          <cell r="A212" t="str">
            <v>001.04.00720</v>
          </cell>
          <cell r="B212" t="str">
            <v>Execução de Broca de concreto armado no traço 1:3:6 de 4 m até 6 m de profundidade e c/ diâmetro 25 cm (escavação manual)</v>
          </cell>
          <cell r="C212" t="str">
            <v>ml</v>
          </cell>
          <cell r="D212">
            <v>25.244</v>
          </cell>
        </row>
        <row r="213">
          <cell r="A213" t="str">
            <v>001.04.00740</v>
          </cell>
          <cell r="B213" t="str">
            <v>Execução de Broca de concreto armado no traço 1:3:6 de 4 m até 6 m de profundidade e c/ diâmetro 30 cm (escavação manual)</v>
          </cell>
          <cell r="C213" t="str">
            <v>ml</v>
          </cell>
          <cell r="D213">
            <v>36.314799999999998</v>
          </cell>
        </row>
        <row r="214">
          <cell r="A214" t="str">
            <v>001.04.00760</v>
          </cell>
          <cell r="B214" t="str">
            <v>Fornecimento e Cravação de estaca de concreto fck=15 mpa moldada no local diâmetro 25 cm tipo """"straus""""</v>
          </cell>
          <cell r="C214" t="str">
            <v>M</v>
          </cell>
          <cell r="D214">
            <v>40.098199999999999</v>
          </cell>
        </row>
        <row r="215">
          <cell r="A215" t="str">
            <v>001.04.00780</v>
          </cell>
          <cell r="B215" t="str">
            <v>Fornecimento e Cravação de estaca de concreto fck=15 mpa moldada no local diâmetro 32 cm tipo """"straus""""</v>
          </cell>
          <cell r="C215" t="str">
            <v>M</v>
          </cell>
          <cell r="D215">
            <v>58.744199999999999</v>
          </cell>
        </row>
        <row r="216">
          <cell r="A216" t="str">
            <v>001.04.00790</v>
          </cell>
          <cell r="B216" t="str">
            <v>Fornecimento e Cravação de Estaca de Concreto Pré Moldada Dim. 17.50 x 17.50 cm - 20 T</v>
          </cell>
          <cell r="C216" t="str">
            <v>ml</v>
          </cell>
          <cell r="D216">
            <v>30.5</v>
          </cell>
        </row>
        <row r="217">
          <cell r="A217" t="str">
            <v>001.04.00800</v>
          </cell>
          <cell r="B217" t="str">
            <v>Fornecimento e Cravação de Estaca de Concreto Pré-Moldada Dim (26,5x26,5)cm - 30 T</v>
          </cell>
          <cell r="C217" t="str">
            <v>ml</v>
          </cell>
          <cell r="D217">
            <v>49.4</v>
          </cell>
        </row>
        <row r="218">
          <cell r="A218" t="str">
            <v>001.04.00820</v>
          </cell>
          <cell r="B218" t="str">
            <v>Fornecimento e Instalação de emenda em estaca pré-moldada de concreto</v>
          </cell>
          <cell r="C218" t="str">
            <v>UN</v>
          </cell>
          <cell r="D218">
            <v>20</v>
          </cell>
        </row>
        <row r="219">
          <cell r="A219" t="str">
            <v>001.04.00840</v>
          </cell>
          <cell r="B219" t="str">
            <v>Lastro de brita granítica apiloado manualmente</v>
          </cell>
          <cell r="C219" t="str">
            <v>m3</v>
          </cell>
          <cell r="D219">
            <v>46.764000000000003</v>
          </cell>
        </row>
        <row r="220">
          <cell r="A220" t="str">
            <v>001.04.00860</v>
          </cell>
          <cell r="B220" t="str">
            <v>Lastro de areia média a grossa apiloado manualmente</v>
          </cell>
          <cell r="C220" t="str">
            <v>m3</v>
          </cell>
          <cell r="D220">
            <v>30.614000000000001</v>
          </cell>
        </row>
        <row r="221">
          <cell r="A221" t="str">
            <v>001.05</v>
          </cell>
          <cell r="B221" t="str">
            <v>ESTRUTURA</v>
          </cell>
          <cell r="D221">
            <v>5099.8338000000003</v>
          </cell>
        </row>
        <row r="222">
          <cell r="A222" t="str">
            <v>001.05.00020</v>
          </cell>
          <cell r="B222" t="str">
            <v>Fornecimento, confecção, transporte e aplicação de concreto 15 Mpa (280 kgcimento/m3),em estrutura, virado na obra, composto por cimento portland CP 32 F, areia lavada tipo média a grossa, seixo rolado, e equipamentos.</v>
          </cell>
          <cell r="C222" t="str">
            <v>m3</v>
          </cell>
          <cell r="D222">
            <v>176.6679</v>
          </cell>
        </row>
        <row r="223">
          <cell r="A223" t="str">
            <v>001.05.00021</v>
          </cell>
          <cell r="B223" t="str">
            <v>Fornecimento, confecção, transporte e aplicação de concreto 18 Mpa (305 kgcimento/m3) em estrutura, virado na obra, composto por cimento portland CP 32 F, areia lavada tipo média a grossa, seixo rolado, e equipamentos.</v>
          </cell>
          <cell r="C223" t="str">
            <v>m3</v>
          </cell>
          <cell r="D223">
            <v>183.4579</v>
          </cell>
        </row>
        <row r="224">
          <cell r="A224" t="str">
            <v>001.05.00022</v>
          </cell>
          <cell r="B224" t="str">
            <v>Fornecimento, confecção, transporte e aplicação de concreto 20 Mpa (322 kgcimento/m3) em estrutura, virado na obra, composto por cimento portland CP 32 F, areia lavada tipo média a grossa, seixo rolado, e equipamentos.</v>
          </cell>
          <cell r="C224" t="str">
            <v>m3</v>
          </cell>
          <cell r="D224">
            <v>197.38730000000001</v>
          </cell>
        </row>
        <row r="225">
          <cell r="A225" t="str">
            <v>001.05.00023</v>
          </cell>
          <cell r="B225" t="str">
            <v>Fornecimento, confecção, transporte e aplicação de concreto 21 Mpa (331 kgcimento/m3) em estrutura, virado na obra, composto por cimento portland CP 32 F, areia lavada tipo média a grossa, seixo rolado, e equipamentos.</v>
          </cell>
          <cell r="C225" t="str">
            <v>m3</v>
          </cell>
          <cell r="D225">
            <v>190.51490000000001</v>
          </cell>
        </row>
        <row r="226">
          <cell r="A226" t="str">
            <v>001.05.00024</v>
          </cell>
          <cell r="B226" t="str">
            <v>Fornecimento, confecção, transporte e aplicação de concreto 25 Mpa (367 kgcimento/m3) em estrutura, virado na obra, composto por cimento portland CP 32 F, areia lavada tipo média a grossa, seixo rolado, e equipamentos.</v>
          </cell>
          <cell r="C226" t="str">
            <v>m3</v>
          </cell>
          <cell r="D226">
            <v>200.28790000000001</v>
          </cell>
        </row>
        <row r="227">
          <cell r="A227" t="str">
            <v>001.05.00030</v>
          </cell>
          <cell r="B227" t="str">
            <v>Fornecimento, confecção, transporte e aplicação de concreto 15 Mpa (280 kgcimento/m3),em estrutura, virado na obra, composto por cimento portland CP 32 F, areia lavada tipo média a grossa, pedra granitica britada, e equipamentos.</v>
          </cell>
          <cell r="C227" t="str">
            <v>m3</v>
          </cell>
          <cell r="D227">
            <v>185.98929999999999</v>
          </cell>
        </row>
        <row r="228">
          <cell r="A228" t="str">
            <v>001.05.00031</v>
          </cell>
          <cell r="B228" t="str">
            <v>Fornecimento, confecção, transporte e aplicação de concreto 18 Mpa (305 kgcimento/m3) em estrutura, virado na obra, composto por cimento portland CP 32 F, areia lavada tipo média a grossa, pedra granitica britada, e equipamentos.</v>
          </cell>
          <cell r="C228" t="str">
            <v>m3</v>
          </cell>
          <cell r="D228">
            <v>192.77930000000001</v>
          </cell>
        </row>
        <row r="229">
          <cell r="A229" t="str">
            <v>001.05.00032</v>
          </cell>
          <cell r="B229" t="str">
            <v>Fornecimento, confecção, transporte e aplicação de concreto 20 Mpa (322 kgcimento/m3) em estrutura, virado na obra, composto por cimento portland CP 32 F, areia lavada tipo média a grossa, pedra granitica britada, e equipamentos.</v>
          </cell>
          <cell r="C229" t="str">
            <v>m3</v>
          </cell>
          <cell r="D229">
            <v>197.38730000000001</v>
          </cell>
        </row>
        <row r="230">
          <cell r="A230" t="str">
            <v>001.05.00033</v>
          </cell>
          <cell r="B230" t="str">
            <v>Fornecimento, confecção, transporte e aplicação de concreto 21 Mpa (322 kgcimento/m3) em estrutura, virado na obra, composto por cimento portland CP 32 F, areia lavada tipo média a grossa, pedra granitica britada, e equipamentos.</v>
          </cell>
          <cell r="C230" t="str">
            <v>m3</v>
          </cell>
          <cell r="D230">
            <v>199.83629999999999</v>
          </cell>
        </row>
        <row r="231">
          <cell r="A231" t="str">
            <v>001.05.00034</v>
          </cell>
          <cell r="B231" t="str">
            <v>Fornecimento, confecção, transporte e aplicação de concreto 25 Mpa (367 kgcimento/m3) em estrutura, virado na obra, composto por cimento portland CP 32 F, areia lavada tipo média a grossa, pedra granitica britada, e equipamentos.</v>
          </cell>
          <cell r="C231" t="str">
            <v>m3</v>
          </cell>
          <cell r="D231">
            <v>217.22329999999999</v>
          </cell>
        </row>
        <row r="232">
          <cell r="A232" t="str">
            <v>001.05.00140</v>
          </cell>
          <cell r="B232" t="str">
            <v>Fornecimento, Transporte, Lançamento, Adensamento e Acabamento Manual de Concreto Usinado Fck= 13,50 Mpa, em Estrutura.</v>
          </cell>
          <cell r="C232" t="str">
            <v>m3</v>
          </cell>
          <cell r="D232">
            <v>215.1591</v>
          </cell>
        </row>
        <row r="233">
          <cell r="A233" t="str">
            <v>001.05.00160</v>
          </cell>
          <cell r="B233" t="str">
            <v>Fornecimento, Transporte, Lançamento, Adensamento e Acabamento Manual de Concreto Usinado Fck= 15 Mpa, em Estrutura.</v>
          </cell>
          <cell r="C233" t="str">
            <v>m3</v>
          </cell>
          <cell r="D233">
            <v>226.70910000000001</v>
          </cell>
        </row>
        <row r="234">
          <cell r="A234" t="str">
            <v>001.05.00180</v>
          </cell>
          <cell r="B234" t="str">
            <v>Fornecimento, Transporte, Lançamento, Adensamento e Acabamento Manual de Concreto Usinado Fck= 18 Mpa, em Estrutura.</v>
          </cell>
          <cell r="C234" t="str">
            <v>m3</v>
          </cell>
          <cell r="D234">
            <v>231.95910000000001</v>
          </cell>
        </row>
        <row r="235">
          <cell r="A235" t="str">
            <v>001.05.00200</v>
          </cell>
          <cell r="B235" t="str">
            <v>Fornecimento, Transporte, Lançamento, Adensamento e Acabamento Manual de Concreto Usinado Fck= 20 Mpa, em Estrutura.</v>
          </cell>
          <cell r="C235" t="str">
            <v>m3</v>
          </cell>
          <cell r="D235">
            <v>245.60910000000001</v>
          </cell>
        </row>
        <row r="236">
          <cell r="A236" t="str">
            <v>001.05.00220</v>
          </cell>
          <cell r="B236" t="str">
            <v>Fornecimento, Transporte, Lançamento, Adensamento e Acabamento Manual de Concreto Usinado Fck= 25 Mpa, em Estrutura.</v>
          </cell>
          <cell r="C236" t="str">
            <v>m3</v>
          </cell>
          <cell r="D236">
            <v>256.10910000000001</v>
          </cell>
        </row>
        <row r="237">
          <cell r="A237" t="str">
            <v>001.05.00230</v>
          </cell>
          <cell r="B237" t="str">
            <v>Fornecimento e Aplicação de Concreto em Estrutura Fck= 13,50 Mpa (não está incluso o bombeamento)</v>
          </cell>
          <cell r="C237" t="str">
            <v>m3</v>
          </cell>
          <cell r="D237">
            <v>198.78899999999999</v>
          </cell>
        </row>
        <row r="238">
          <cell r="A238" t="str">
            <v>001.05.00231</v>
          </cell>
          <cell r="B238" t="str">
            <v>Fornecimento e Aplicação de Concreto em Estrutura Fck= 15 Mpa (não está incluso o bombeamento)</v>
          </cell>
          <cell r="C238" t="str">
            <v>m3</v>
          </cell>
          <cell r="D238">
            <v>210.339</v>
          </cell>
        </row>
        <row r="239">
          <cell r="A239" t="str">
            <v>001.05.00232</v>
          </cell>
          <cell r="B239" t="str">
            <v>Fornecimento e Aplicação de Concreto em Estrutura Fck= 18 Mpa (não está incluso o bombeamento)</v>
          </cell>
          <cell r="C239" t="str">
            <v>m3</v>
          </cell>
          <cell r="D239">
            <v>215.589</v>
          </cell>
        </row>
        <row r="240">
          <cell r="A240" t="str">
            <v>001.05.00233</v>
          </cell>
          <cell r="B240" t="str">
            <v>Fornecimento e Aplicação de Concreto em Estrutura Fck= 20 Mpa (não está incluso o bombeamento)</v>
          </cell>
          <cell r="C240" t="str">
            <v>m3</v>
          </cell>
          <cell r="D240">
            <v>229.239</v>
          </cell>
        </row>
        <row r="241">
          <cell r="A241" t="str">
            <v>001.05.00234</v>
          </cell>
          <cell r="B241" t="str">
            <v>Fornecimento e Aplicação de Concreto em Estrutura Fck= 25 Mpa (não está incluso o bombeamento)</v>
          </cell>
          <cell r="C241" t="str">
            <v>m3</v>
          </cell>
          <cell r="D241">
            <v>239.739</v>
          </cell>
        </row>
        <row r="242">
          <cell r="A242" t="str">
            <v>001.05.00235</v>
          </cell>
          <cell r="B242" t="str">
            <v>Serviço de Bombeamento de Concreto em Estrutura</v>
          </cell>
          <cell r="C242" t="str">
            <v>m3</v>
          </cell>
          <cell r="D242">
            <v>20</v>
          </cell>
        </row>
        <row r="243">
          <cell r="A243" t="str">
            <v>001.05.00260</v>
          </cell>
          <cell r="B243" t="str">
            <v>Fornecimento e Aplicação de Aço  CA 50 em estrutura</v>
          </cell>
          <cell r="C243" t="str">
            <v>KG</v>
          </cell>
          <cell r="D243">
            <v>4.6759000000000004</v>
          </cell>
        </row>
        <row r="244">
          <cell r="A244" t="str">
            <v>001.05.00280</v>
          </cell>
          <cell r="B244" t="str">
            <v>Fornecimento e Aplicação de Aço CA 60 em estrutura</v>
          </cell>
          <cell r="C244" t="str">
            <v>KG</v>
          </cell>
          <cell r="D244">
            <v>5.2900999999999998</v>
          </cell>
        </row>
        <row r="245">
          <cell r="A245" t="str">
            <v>001.05.00300</v>
          </cell>
          <cell r="B245" t="str">
            <v>Fornecimento e Aplicação de Aço em tela soldada 4.20 mm com malha 15x15 cm - Q 92</v>
          </cell>
          <cell r="C245" t="str">
            <v>m2</v>
          </cell>
          <cell r="D245">
            <v>9.0431000000000008</v>
          </cell>
        </row>
        <row r="246">
          <cell r="A246" t="str">
            <v>001.05.00320</v>
          </cell>
          <cell r="B246" t="str">
            <v>Confecção e Montagem de Forma incl. desforma comum de tábua  sem reaproveitamento</v>
          </cell>
          <cell r="C246" t="str">
            <v>M2</v>
          </cell>
          <cell r="D246">
            <v>43.644599999999997</v>
          </cell>
        </row>
        <row r="247">
          <cell r="A247" t="str">
            <v>001.05.00340</v>
          </cell>
          <cell r="B247" t="str">
            <v>Confecção e Montagem de Forma incl. desforma comum de tábua com 01 reaproveitamento</v>
          </cell>
          <cell r="C247" t="str">
            <v>M2</v>
          </cell>
          <cell r="D247">
            <v>26.484300000000001</v>
          </cell>
        </row>
        <row r="248">
          <cell r="A248" t="str">
            <v>001.05.00360</v>
          </cell>
          <cell r="B248" t="str">
            <v>Confecção e Montagem de Forma incl. desforma comum de tábua com 02 reaproveitamentos</v>
          </cell>
          <cell r="C248" t="str">
            <v>m2</v>
          </cell>
          <cell r="D248">
            <v>21.256499999999999</v>
          </cell>
        </row>
        <row r="249">
          <cell r="A249" t="str">
            <v>001.05.00365</v>
          </cell>
          <cell r="B249" t="str">
            <v>Confecção e Montagem de Forma incl. desforma comum de tábua  com 03 reaproveitamentos</v>
          </cell>
          <cell r="C249" t="str">
            <v>m2</v>
          </cell>
          <cell r="D249">
            <v>17.490200000000002</v>
          </cell>
        </row>
        <row r="250">
          <cell r="A250" t="str">
            <v>001.05.00370</v>
          </cell>
          <cell r="B250" t="str">
            <v>Confecção e Montagem de Forma incl. desforma comum de tábua  com 04 reaproveitamentos</v>
          </cell>
          <cell r="C250" t="str">
            <v>m2</v>
          </cell>
          <cell r="D250">
            <v>15.7019</v>
          </cell>
        </row>
        <row r="251">
          <cell r="A251" t="str">
            <v>001.05.00420</v>
          </cell>
          <cell r="B251" t="str">
            <v>Confecção e Montagem de Forma especial em chapa de madeira compensada do tipo resinada c/ 12 mm de espessura sem reaproveitamento</v>
          </cell>
          <cell r="C251" t="str">
            <v>M2</v>
          </cell>
          <cell r="D251">
            <v>42.938099999999999</v>
          </cell>
        </row>
        <row r="252">
          <cell r="A252" t="str">
            <v>001.05.00440</v>
          </cell>
          <cell r="B252" t="str">
            <v>Confecção e Montagem de Forma especial em chapa de madeira compensada do tipo resinada c/ 12 mm de espessura com 01 reaproveitamento</v>
          </cell>
          <cell r="C252" t="str">
            <v>M2</v>
          </cell>
          <cell r="D252">
            <v>36.784999999999997</v>
          </cell>
        </row>
        <row r="253">
          <cell r="A253" t="str">
            <v>001.05.00460</v>
          </cell>
          <cell r="B253" t="str">
            <v>Confecção e Montagem de Forma especial em chapa de madeira compensada do tipo resinada c/ 12 mm de espessura com 02 reaproveitamento</v>
          </cell>
          <cell r="C253" t="str">
            <v>m2</v>
          </cell>
          <cell r="D253">
            <v>31.637499999999999</v>
          </cell>
        </row>
        <row r="254">
          <cell r="A254" t="str">
            <v>001.05.00480</v>
          </cell>
          <cell r="B254" t="str">
            <v>Confecção e Montagem de Forma especial em chapa de madeira compensada do tipo plastificada c/ 12 mm de espessura sem reaproveitamento</v>
          </cell>
          <cell r="C254" t="str">
            <v>M2</v>
          </cell>
          <cell r="D254">
            <v>54.3521</v>
          </cell>
        </row>
        <row r="255">
          <cell r="A255" t="str">
            <v>001.05.00500</v>
          </cell>
          <cell r="B255" t="str">
            <v>Confecção e Montagem de Forma especial em chapa de madeira compensada do tipo plastificada c/ 12 mm de espessura com 01 reaproveitamento</v>
          </cell>
          <cell r="C255" t="str">
            <v>M2</v>
          </cell>
          <cell r="D255">
            <v>42.829000000000001</v>
          </cell>
        </row>
        <row r="256">
          <cell r="A256" t="str">
            <v>001.05.00520</v>
          </cell>
          <cell r="B256" t="str">
            <v>Confecção e Montagem de Forma especial em chapa de madeira compensada do tipo plastificada c/ 12 mm de espessura com 02 reaproveitamento</v>
          </cell>
          <cell r="C256" t="str">
            <v>M2</v>
          </cell>
          <cell r="D256">
            <v>34.566899999999997</v>
          </cell>
        </row>
        <row r="257">
          <cell r="A257" t="str">
            <v>001.05.00540</v>
          </cell>
          <cell r="B257" t="str">
            <v>Confecção e Montagem de Forma especial em chapa de madeira compensada do tipo plastificada c/ 12 mm de espessura com 03 reaproveitamento</v>
          </cell>
          <cell r="C257" t="str">
            <v>M2</v>
          </cell>
          <cell r="D257">
            <v>29.206600000000002</v>
          </cell>
        </row>
        <row r="258">
          <cell r="A258" t="str">
            <v>001.05.00560</v>
          </cell>
          <cell r="B258" t="str">
            <v>Confecção e Montagem de Forma especial em chapa de madeira compensada do tipo plastificada c/ 12 mm de espessura com 04 reaproveitamento</v>
          </cell>
          <cell r="C258" t="str">
            <v>M2</v>
          </cell>
          <cell r="D258">
            <v>25.8553</v>
          </cell>
        </row>
        <row r="259">
          <cell r="A259" t="str">
            <v>001.05.00660</v>
          </cell>
          <cell r="B259" t="str">
            <v>Execução de Laje pré-fabricada para forro espacamento entre vigas de 41cm a espessura da lajota de 8.00 cm e capeamento de 2.00 cm, incl tela soldada CA 60 4.20 mm 15 x 15 cm</v>
          </cell>
          <cell r="C259" t="str">
            <v>m2</v>
          </cell>
          <cell r="D259">
            <v>40.811</v>
          </cell>
        </row>
        <row r="260">
          <cell r="A260" t="str">
            <v>001.05.00680</v>
          </cell>
          <cell r="B260" t="str">
            <v>Execução de Laje pré-fabricada para piso espaçamento entre vigas de 41 cm a espessura da lajota de 8.00 cm e capeamento de 4.00 cm, incl tela soldada CA 60 4.20 mm 15 x 15 cm</v>
          </cell>
          <cell r="C260" t="str">
            <v>m2</v>
          </cell>
          <cell r="D260">
            <v>45.497900000000001</v>
          </cell>
        </row>
        <row r="261">
          <cell r="A261" t="str">
            <v>001.05.00720</v>
          </cell>
          <cell r="B261" t="str">
            <v>Execução de pilar tipo sanduíche de madeira 6x12 cm, entarugado c/ madeira através de parafusos</v>
          </cell>
          <cell r="C261" t="str">
            <v>ml</v>
          </cell>
          <cell r="D261">
            <v>20.256599999999999</v>
          </cell>
        </row>
        <row r="262">
          <cell r="A262" t="str">
            <v>001.05.00820</v>
          </cell>
          <cell r="B262" t="str">
            <v>Fornecimento e Execução de Grauteamento de Estrutura de Concreto Pré Moldado traço 1:3 incl. SuperPlastificante</v>
          </cell>
          <cell r="C262" t="str">
            <v>m3</v>
          </cell>
          <cell r="D262">
            <v>320.73930000000001</v>
          </cell>
        </row>
        <row r="263">
          <cell r="A263" t="str">
            <v>001.06</v>
          </cell>
          <cell r="B263" t="str">
            <v>IMPERMEABILIZAÇÕES E TRATAMENTOS</v>
          </cell>
          <cell r="D263">
            <v>134.8614</v>
          </cell>
        </row>
        <row r="264">
          <cell r="A264" t="str">
            <v>001.06.00020</v>
          </cell>
          <cell r="B264" t="str">
            <v>Execução de descupinização</v>
          </cell>
          <cell r="C264" t="str">
            <v>M2</v>
          </cell>
          <cell r="D264">
            <v>0.83</v>
          </cell>
        </row>
        <row r="265">
          <cell r="A265" t="str">
            <v>001.06.00040</v>
          </cell>
          <cell r="B265" t="str">
            <v>Execução de imunização de madeiramento de cobertura ou forro de madeira com aplicação de pentox claro a uma demão</v>
          </cell>
          <cell r="C265" t="str">
            <v>M2</v>
          </cell>
          <cell r="D265">
            <v>1.6774</v>
          </cell>
        </row>
        <row r="266">
          <cell r="A266" t="str">
            <v>001.06.00060</v>
          </cell>
          <cell r="B266" t="str">
            <v>Execução de pintura c/neutrol 45 c/ 02 demãos</v>
          </cell>
          <cell r="C266" t="str">
            <v>M2</v>
          </cell>
          <cell r="D266">
            <v>4.4787999999999997</v>
          </cell>
        </row>
        <row r="267">
          <cell r="A267" t="str">
            <v>001.06.00080</v>
          </cell>
          <cell r="B267" t="str">
            <v>Fornecimento e Instalação de Lona Plástica Preta ( Encerado)</v>
          </cell>
          <cell r="C267" t="str">
            <v>M2</v>
          </cell>
          <cell r="D267">
            <v>0.59719999999999995</v>
          </cell>
        </row>
        <row r="268">
          <cell r="A268" t="str">
            <v>001.06.00100</v>
          </cell>
          <cell r="B268" t="str">
            <v>Fornecimento e Instalação de Manta Tipo Bidim, com as seguintes características: permissividade de 120 l/s/m2; permeabilidade normal 4x10(-1) e resistência a tração na ruptura 425 N</v>
          </cell>
          <cell r="C268" t="str">
            <v>M2</v>
          </cell>
          <cell r="D268">
            <v>3.0371999999999999</v>
          </cell>
        </row>
        <row r="269">
          <cell r="A269" t="str">
            <v>001.06.00120</v>
          </cell>
          <cell r="B269" t="str">
            <v>Fornecimento e Instalação de Manta Tipo Bidim, com as seguintes características: permissividade de 100 l/s/m2; permeabilidade normal 4x10(-1) e resistência a tração na ruptura 750 N</v>
          </cell>
          <cell r="C269" t="str">
            <v>M2</v>
          </cell>
          <cell r="D269">
            <v>4.4127000000000001</v>
          </cell>
        </row>
        <row r="270">
          <cell r="A270" t="str">
            <v>001.06.00130</v>
          </cell>
          <cell r="B270" t="str">
            <v>Fornecimento e Aplicação de Nata de Cimento na proporção de 5 kg de cimento por m2</v>
          </cell>
          <cell r="C270" t="str">
            <v>m2</v>
          </cell>
          <cell r="D270">
            <v>1.8307</v>
          </cell>
        </row>
        <row r="271">
          <cell r="A271" t="str">
            <v>001.06.00135</v>
          </cell>
          <cell r="B271" t="str">
            <v>Fornecimento e Aplicação de chapisco de aderência c/argamassa de cimento e areia traço 1:3 e= 5 mm, incl. adesivo de alto desempenho para argamassas e chapisco.</v>
          </cell>
          <cell r="C271" t="str">
            <v>m2</v>
          </cell>
          <cell r="D271">
            <v>4.2747000000000002</v>
          </cell>
        </row>
        <row r="272">
          <cell r="A272" t="str">
            <v>001.06.00140</v>
          </cell>
          <cell r="B272" t="str">
            <v>Execução de regularização de laje com argamassa de cimento e areia 1:4 com cimento, espessura média igual a 3.00 cm, incl aplicação de nata de cimento para preparo de superficie.</v>
          </cell>
          <cell r="C272" t="str">
            <v>m2</v>
          </cell>
          <cell r="D272">
            <v>8.4360999999999997</v>
          </cell>
        </row>
        <row r="273">
          <cell r="A273" t="str">
            <v>001.06.00160</v>
          </cell>
          <cell r="B273" t="str">
            <v>Execução de proteção mecânica com argamassa de cimento e areia 1:3,espessura 2.00 cm</v>
          </cell>
          <cell r="C273" t="str">
            <v>m2</v>
          </cell>
          <cell r="D273">
            <v>6.0629</v>
          </cell>
        </row>
        <row r="274">
          <cell r="A274" t="str">
            <v>001.06.00200</v>
          </cell>
          <cell r="B274" t="str">
            <v>Execução de impermeabilização c/argamassa de cimento e areia 1:4 a 2.00 cm espessura c/ adição de 140 g/m2 de impermeabilizante, aplicação em parede como revestimento.</v>
          </cell>
          <cell r="C274" t="str">
            <v>m2</v>
          </cell>
          <cell r="D274">
            <v>14.679600000000001</v>
          </cell>
        </row>
        <row r="275">
          <cell r="A275" t="str">
            <v>001.06.00220</v>
          </cell>
          <cell r="B275" t="str">
            <v>Execução de impermeabilização c/argamassa de cimento e areia 1:3 a 2.50 cm espessura c/ adição de 185 g/m2 de impermeabilizante, para impermeabilização de Reservatórios.</v>
          </cell>
          <cell r="C275" t="str">
            <v>m2</v>
          </cell>
          <cell r="D275">
            <v>15.3651</v>
          </cell>
        </row>
        <row r="276">
          <cell r="A276" t="str">
            <v>001.06.00240</v>
          </cell>
          <cell r="B276" t="str">
            <v>Fornecimento e Aplicação de Impermeabilizante Cristalizante Sobre Superfície Perfeitamente Regularizada</v>
          </cell>
          <cell r="C276" t="str">
            <v>m2</v>
          </cell>
          <cell r="D276">
            <v>6.7892999999999999</v>
          </cell>
        </row>
        <row r="277">
          <cell r="A277" t="str">
            <v>001.06.00300</v>
          </cell>
          <cell r="B277" t="str">
            <v>Execução de impermeabilização de laje de cobertura com utilização de manta asfáltica poliéster 3.00 mm</v>
          </cell>
          <cell r="C277" t="str">
            <v>M2</v>
          </cell>
          <cell r="D277">
            <v>26.46</v>
          </cell>
        </row>
        <row r="278">
          <cell r="A278" t="str">
            <v>001.06.00320</v>
          </cell>
          <cell r="B278" t="str">
            <v>Execução de impermeabilização de laje de cobertura com utilização de manta asfáltica poliéster 4.00 mm</v>
          </cell>
          <cell r="C278" t="str">
            <v>M2</v>
          </cell>
          <cell r="D278">
            <v>28.497</v>
          </cell>
        </row>
        <row r="279">
          <cell r="A279" t="str">
            <v>001.06.00340</v>
          </cell>
          <cell r="B279" t="str">
            <v>Fornecimento e Aplicação de Isopor e = 5,00 cm, conf. Det. Sinfra n.01</v>
          </cell>
          <cell r="C279" t="str">
            <v>M2</v>
          </cell>
          <cell r="D279">
            <v>7.4326999999999996</v>
          </cell>
        </row>
        <row r="280">
          <cell r="A280" t="str">
            <v>001.07</v>
          </cell>
          <cell r="B280" t="str">
            <v>ALVENARIA</v>
          </cell>
          <cell r="D280">
            <v>1844.6894</v>
          </cell>
        </row>
        <row r="281">
          <cell r="A281" t="str">
            <v>001.07.00020</v>
          </cell>
          <cell r="B281" t="str">
            <v>Execução de alvenaria de elevação de tijolo maciço assente c/ argamassa de cimento e areia no traço 1:3 de 1/4 vez</v>
          </cell>
          <cell r="C281" t="str">
            <v>M2</v>
          </cell>
          <cell r="D281">
            <v>16.777699999999999</v>
          </cell>
        </row>
        <row r="282">
          <cell r="A282" t="str">
            <v>001.07.00040</v>
          </cell>
          <cell r="B282" t="str">
            <v>Execução de alvenaria de elevação de tijolo maciço assente c/ argamassa de cimento e areia no traço 1:3 de 1/2 vez</v>
          </cell>
          <cell r="C282" t="str">
            <v>M2</v>
          </cell>
          <cell r="D282">
            <v>31.524699999999999</v>
          </cell>
        </row>
        <row r="283">
          <cell r="A283" t="str">
            <v>001.07.00060</v>
          </cell>
          <cell r="B283" t="str">
            <v>Execução de alvenaria de elevação de tijolo maciço assente c/ argamassa de cimento e areia no traço 1:3 de 1 vez</v>
          </cell>
          <cell r="C283" t="str">
            <v>M2</v>
          </cell>
          <cell r="D283">
            <v>55.713500000000003</v>
          </cell>
        </row>
        <row r="284">
          <cell r="A284" t="str">
            <v>001.07.00080</v>
          </cell>
          <cell r="B284" t="str">
            <v>Execução de alvenaria de elevação de tijolo maciço assente c/ argamassa de cal e areia no traço de 1:4 de 1/4 vez</v>
          </cell>
          <cell r="C284" t="str">
            <v>M2</v>
          </cell>
          <cell r="D284">
            <v>14.9764</v>
          </cell>
        </row>
        <row r="285">
          <cell r="A285" t="str">
            <v>001.07.00100</v>
          </cell>
          <cell r="B285" t="str">
            <v>Execução de alvenaria de elevação de tijolo maciço assente c/ argamassa de cal e areia no traço de 1:4 de 1/2 vez</v>
          </cell>
          <cell r="C285" t="str">
            <v>M2</v>
          </cell>
          <cell r="D285">
            <v>27.887599999999999</v>
          </cell>
        </row>
        <row r="286">
          <cell r="A286" t="str">
            <v>001.07.00120</v>
          </cell>
          <cell r="B286" t="str">
            <v>Execução de alvenaria de elevação de tijolo maciço assente c/ argamassa de cal e areia no traço de 1:4 de 1 vez</v>
          </cell>
          <cell r="C286" t="str">
            <v>M2</v>
          </cell>
          <cell r="D286">
            <v>50.272199999999998</v>
          </cell>
        </row>
        <row r="287">
          <cell r="A287" t="str">
            <v>001.07.00140</v>
          </cell>
          <cell r="B287" t="str">
            <v>Execução de alvenaria de tijolo maciço assente c/ argamassa de cimento e areia no traço 1:4 de 1/4 vez</v>
          </cell>
          <cell r="C287" t="str">
            <v>M2</v>
          </cell>
          <cell r="D287">
            <v>17.266100000000002</v>
          </cell>
        </row>
        <row r="288">
          <cell r="A288" t="str">
            <v>001.07.00160</v>
          </cell>
          <cell r="B288" t="str">
            <v>Execução de alvenaria de tijolo maciço assente c/ argamassa de cimento e areia no traço 1:4 de 1/2 vez</v>
          </cell>
          <cell r="C288" t="str">
            <v>M2</v>
          </cell>
          <cell r="D288">
            <v>29.367699999999999</v>
          </cell>
        </row>
        <row r="289">
          <cell r="A289" t="str">
            <v>001.07.00180</v>
          </cell>
          <cell r="B289" t="str">
            <v>Execução de alvenaria de tijolo maciço assente c/ argamassa de cimento e areia no traço 1:4 de 1 vez</v>
          </cell>
          <cell r="C289" t="str">
            <v>M2</v>
          </cell>
          <cell r="D289">
            <v>54.098999999999997</v>
          </cell>
        </row>
        <row r="290">
          <cell r="A290" t="str">
            <v>001.07.00200</v>
          </cell>
          <cell r="B290" t="str">
            <v>Execução de alvenaria de elevação c/ tijolo maciço assente c/ argamassa mista de cimento cal e areia no traço 1:2:8 de de 1/4 vez</v>
          </cell>
          <cell r="C290" t="str">
            <v>M2</v>
          </cell>
          <cell r="D290">
            <v>15.995900000000001</v>
          </cell>
        </row>
        <row r="291">
          <cell r="A291" t="str">
            <v>001.07.00220</v>
          </cell>
          <cell r="B291" t="str">
            <v>Execução de alvenaria de elevação c/ tijolo maciço assente c/ argamassa mista de cimento cal e areia no traço 1:2:8 de de 1/2 vez</v>
          </cell>
          <cell r="C291" t="str">
            <v>M2</v>
          </cell>
          <cell r="D291">
            <v>30.2836</v>
          </cell>
        </row>
        <row r="292">
          <cell r="A292" t="str">
            <v>001.07.00240</v>
          </cell>
          <cell r="B292" t="str">
            <v>Execução de alvenaria de elevação c/ tijolo maciço assente c/ argamassa mista de cimento cal e areia no traço 1:2:8 de de 1 vez</v>
          </cell>
          <cell r="C292" t="str">
            <v>M2</v>
          </cell>
          <cell r="D292">
            <v>53.873100000000001</v>
          </cell>
        </row>
        <row r="293">
          <cell r="A293" t="str">
            <v>001.07.00260</v>
          </cell>
          <cell r="B293" t="str">
            <v>Execução de alvenaria de elevação de tijolo maciço assente c/ argamassa mista 1:4:12 de 1/2 vez</v>
          </cell>
          <cell r="C293" t="str">
            <v>M2</v>
          </cell>
          <cell r="D293">
            <v>26.956700000000001</v>
          </cell>
        </row>
        <row r="294">
          <cell r="A294" t="str">
            <v>001.07.00280</v>
          </cell>
          <cell r="B294" t="str">
            <v>Execução de alvenaria de elevação de tijolo maciço assente c/ argamassa mista 1:4:12 de 1 vez</v>
          </cell>
          <cell r="C294" t="str">
            <v>M2</v>
          </cell>
          <cell r="D294">
            <v>49.000100000000003</v>
          </cell>
        </row>
        <row r="295">
          <cell r="A295" t="str">
            <v>001.07.00300</v>
          </cell>
          <cell r="B295" t="str">
            <v>Execução de alvenaria de elevação de tijolo maciço assente c/ argamassa mista 1:4:12 de 1.5 vez</v>
          </cell>
          <cell r="C295" t="str">
            <v>M2</v>
          </cell>
          <cell r="D295">
            <v>67.3352</v>
          </cell>
        </row>
        <row r="296">
          <cell r="A296" t="str">
            <v>001.07.00340</v>
          </cell>
          <cell r="B296" t="str">
            <v>Execução de alvenaria de elevação c/ tijolo cerâmico 9x19x19 assente c/ argamassa mista 1:2:8 de 1/2 vez</v>
          </cell>
          <cell r="C296" t="str">
            <v>m2</v>
          </cell>
          <cell r="D296">
            <v>11.666499999999999</v>
          </cell>
        </row>
        <row r="297">
          <cell r="A297" t="str">
            <v>001.07.00360</v>
          </cell>
          <cell r="B297" t="str">
            <v>Execução de alvenaria de elevação c/ tijolo cerâmico 9x19x19 assente c/ argamassa mista 1:2:8 de 1 vez</v>
          </cell>
          <cell r="C297" t="str">
            <v>m2</v>
          </cell>
          <cell r="D297">
            <v>23.483000000000001</v>
          </cell>
        </row>
        <row r="298">
          <cell r="A298" t="str">
            <v>001.07.00420</v>
          </cell>
          <cell r="B298" t="str">
            <v>Execução de alvenaria aparente de tijolo cerâmico c/ 18 ou 21 furos (dim. 6.00x10.00x21.00 cm) assente c/ argamassa de cimento e areia no traço 1:2:8 de 1/2 vez</v>
          </cell>
          <cell r="C298" t="str">
            <v>m2</v>
          </cell>
          <cell r="D298">
            <v>37.906599999999997</v>
          </cell>
        </row>
        <row r="299">
          <cell r="A299" t="str">
            <v>001.07.00440</v>
          </cell>
          <cell r="B299" t="str">
            <v>Execução de alvenaria aparente de tijolo cerâmico c/ 18 ou 21 furos (dim. 6.00x10.00x21.00 cm) assente c/ argamassa de cimento e areia no traço 1:2:8 de 1 vez</v>
          </cell>
          <cell r="C299" t="str">
            <v>m2</v>
          </cell>
          <cell r="D299">
            <v>81.045699999999997</v>
          </cell>
        </row>
        <row r="300">
          <cell r="A300" t="str">
            <v>001.07.00540</v>
          </cell>
          <cell r="B300" t="str">
            <v>Execução de elemento vazado de cerâmica assente c/ argamassa de cimento e areia peneirada no traço 1:3</v>
          </cell>
          <cell r="C300" t="str">
            <v>m2</v>
          </cell>
          <cell r="D300">
            <v>27.084700000000002</v>
          </cell>
        </row>
        <row r="301">
          <cell r="A301" t="str">
            <v>001.07.00550</v>
          </cell>
          <cell r="B301" t="str">
            <v>Alvenaria de vedação com bloco cerâmico furado dim. 9x19x28, com juntas de 20 mm com argamassa mista de cimento, cal hidratada e areia sem peneirar no traço 1:2:9</v>
          </cell>
          <cell r="C301" t="str">
            <v>m2</v>
          </cell>
          <cell r="D301">
            <v>12.625400000000001</v>
          </cell>
        </row>
        <row r="302">
          <cell r="A302" t="str">
            <v>001.07.00551</v>
          </cell>
          <cell r="B302" t="str">
            <v>Alvenaria de vedação com bloco cerâmico furado dim.12x19x28, com juntas de 20 mm com argamassa mista de cimento, cal hidratada e areia sem peneirar no traço 1:2:9</v>
          </cell>
          <cell r="C302" t="str">
            <v>m2</v>
          </cell>
          <cell r="D302">
            <v>15.767799999999999</v>
          </cell>
        </row>
        <row r="303">
          <cell r="A303" t="str">
            <v>001.07.00552</v>
          </cell>
          <cell r="B303" t="str">
            <v>Alvenaria de vedação com bloco cerâmico furado dim.14x19x28, com juntas de 20 mm com argamassa mista de cimento, cal hidratada e areia sem peneirar no traço 1:2:9</v>
          </cell>
          <cell r="C303" t="str">
            <v>m2</v>
          </cell>
          <cell r="D303">
            <v>20.5151</v>
          </cell>
        </row>
        <row r="304">
          <cell r="A304" t="str">
            <v>001.07.00560</v>
          </cell>
          <cell r="B304" t="str">
            <v>Alvenaria de Vedação Com Bloco de Concreto, Juntas de 10 mm Com Argamassa Mista de Cimento, Cal Hidratada e Areia Sem Peneirar no traço 1:0,50:8 dim. 11,50x19x39 cm</v>
          </cell>
          <cell r="C304" t="str">
            <v>M2</v>
          </cell>
          <cell r="D304">
            <v>15.852</v>
          </cell>
        </row>
        <row r="305">
          <cell r="A305" t="str">
            <v>001.07.00580</v>
          </cell>
          <cell r="B305" t="str">
            <v>Alvenaria de Vedação Com Bloco de Concreto, Juntas de 10 mm Com Argamassa Mista de Cimento, Cal Hidratada e Areia Sem Peneirar no traço 1:0,50:8 dim. 14x19x39 cm</v>
          </cell>
          <cell r="C305" t="str">
            <v>M2</v>
          </cell>
          <cell r="D305">
            <v>20.927600000000002</v>
          </cell>
        </row>
        <row r="306">
          <cell r="A306" t="str">
            <v>001.07.00600</v>
          </cell>
          <cell r="B306" t="str">
            <v>Alvenaria de Vedação Com Bloco de Concreto, Juntas de 10 mm Com Argamassa Mista de Cimento, Cal Hidratada e Areia Sem Peneirar no traço 1:0,50:8 dim. 19x19x39 cm</v>
          </cell>
          <cell r="C306" t="str">
            <v>M2</v>
          </cell>
          <cell r="D306">
            <v>25.4863</v>
          </cell>
        </row>
        <row r="307">
          <cell r="A307" t="str">
            <v>001.07.00620</v>
          </cell>
          <cell r="B307" t="str">
            <v>Alvenaria Estrutural Com Bloco de Concreto, Juntas de 10 mm Com Argamassa Mista de Cimento, Cal Hidratada e Areia Sem Peneirar no traço 1:0,25:6 dim. 14x19x39 cm</v>
          </cell>
          <cell r="C307" t="str">
            <v>M2</v>
          </cell>
          <cell r="D307">
            <v>22.66</v>
          </cell>
        </row>
        <row r="308">
          <cell r="A308" t="str">
            <v>001.07.00640</v>
          </cell>
          <cell r="B308" t="str">
            <v>Alvenaria Estrutural Com Bloco de Concreto, Juntas de 10 mm Com Argamassa Mista de Cimento, Cal Hidratada e Areia Sem Peneirar no traço 1:0,25:6 dim. 19x19x39 cm</v>
          </cell>
          <cell r="C308" t="str">
            <v>M2</v>
          </cell>
          <cell r="D308">
            <v>29.4238</v>
          </cell>
        </row>
        <row r="309">
          <cell r="A309" t="str">
            <v>001.07.00710</v>
          </cell>
          <cell r="B309" t="str">
            <v>Execucao de escada com degraus de tijolo macico, asente com massa forte, inclusive revestimento dos espelhos e pisos</v>
          </cell>
          <cell r="C309" t="str">
            <v>m3</v>
          </cell>
          <cell r="D309">
            <v>241.85810000000001</v>
          </cell>
        </row>
        <row r="310">
          <cell r="A310" t="str">
            <v>001.07.00720</v>
          </cell>
          <cell r="B310" t="str">
            <v>Reparo de trincas ou rachaduras em alvenaria de tijolo com ferros transversais e posteriormente refazer o acabamento conforme revestimento existente</v>
          </cell>
          <cell r="C310" t="str">
            <v>M</v>
          </cell>
          <cell r="D310">
            <v>8.8058999999999994</v>
          </cell>
        </row>
        <row r="311">
          <cell r="A311" t="str">
            <v>001.07.00790</v>
          </cell>
          <cell r="B311" t="str">
            <v>Fornecimento e instalação de caixa de concreto pré-moldado para ar condicionado de 7.000 btu</v>
          </cell>
          <cell r="C311" t="str">
            <v>un</v>
          </cell>
          <cell r="D311">
            <v>50.443199999999997</v>
          </cell>
        </row>
        <row r="312">
          <cell r="A312" t="str">
            <v>001.07.00792</v>
          </cell>
          <cell r="B312" t="str">
            <v>Fornecimento e instalação de caixa de concreto pré-moldado para ar condicionado de 10.000 btu</v>
          </cell>
          <cell r="C312" t="str">
            <v>un</v>
          </cell>
          <cell r="D312">
            <v>54.443199999999997</v>
          </cell>
        </row>
        <row r="313">
          <cell r="A313" t="str">
            <v>001.07.00794</v>
          </cell>
          <cell r="B313" t="str">
            <v>Fornecimento e instalação de caixa de concreto pré-moldado para ar condicionado de 20.000 btu</v>
          </cell>
          <cell r="C313" t="str">
            <v>un</v>
          </cell>
          <cell r="D313">
            <v>68.443200000000004</v>
          </cell>
        </row>
        <row r="314">
          <cell r="A314" t="str">
            <v>001.07.00800</v>
          </cell>
          <cell r="B314" t="str">
            <v>Verga, contra-verga ou pilar de concreto armado, incluindo concreto, forma e ferragem com concreto 13,5 mpa (300kg. cim/m3)</v>
          </cell>
          <cell r="C314" t="str">
            <v>M3</v>
          </cell>
          <cell r="D314">
            <v>534.92179999999996</v>
          </cell>
        </row>
        <row r="315">
          <cell r="A315" t="str">
            <v>001.08</v>
          </cell>
          <cell r="B315" t="str">
            <v>COBERTURA</v>
          </cell>
          <cell r="D315">
            <v>1176.3939</v>
          </cell>
        </row>
        <row r="316">
          <cell r="A316" t="str">
            <v>001.08.00005</v>
          </cell>
          <cell r="B316" t="str">
            <v>Estrutura metálica para cobertura, com especificações mínimas: perfil aço dobrado, laminado e chaparia ASTM A 36, eletrodo E6013, especificação AWS. incl. montagem e fundo anti corrosão a base de cromato de zinco</v>
          </cell>
          <cell r="C316" t="str">
            <v>kg</v>
          </cell>
          <cell r="D316">
            <v>5.625</v>
          </cell>
        </row>
        <row r="317">
          <cell r="A317" t="str">
            <v>001.08.00010</v>
          </cell>
          <cell r="B317" t="str">
            <v>Estrutura de madeira para telha de cerâmica ou de concreto, pontaletada sobre laje ou parede</v>
          </cell>
          <cell r="C317" t="str">
            <v>m2</v>
          </cell>
          <cell r="D317">
            <v>25.268599999999999</v>
          </cell>
        </row>
        <row r="318">
          <cell r="A318" t="str">
            <v>001.08.00015</v>
          </cell>
          <cell r="B318" t="str">
            <v>Estrutura de madeira para telha de fibrocimento, alumínio ou aço zincado pontaletada sobre laje ou parede</v>
          </cell>
          <cell r="C318" t="str">
            <v>m2</v>
          </cell>
          <cell r="D318">
            <v>7.6664000000000003</v>
          </cell>
        </row>
        <row r="319">
          <cell r="A319" t="str">
            <v>001.08.00080</v>
          </cell>
          <cell r="B319" t="str">
            <v>Estrutura de madeira para telhado, c/ distância entre tesouras 4.00 m, 02 águas, p/ cobertura c/ chapa ondulada de c.a. ou alumínio, com 10 m de vão</v>
          </cell>
          <cell r="C319" t="str">
            <v>m2</v>
          </cell>
          <cell r="D319">
            <v>20.342400000000001</v>
          </cell>
        </row>
        <row r="320">
          <cell r="A320" t="str">
            <v>001.08.00100</v>
          </cell>
          <cell r="B320" t="str">
            <v>Estrutura de madeira para telhado, c/ distância entre tesouras 4.00 m, 02 águas, p/ cobertura c/ chapa ondulada de c.a. ou alumínio, com 15 m de vão</v>
          </cell>
          <cell r="C320" t="str">
            <v>m2</v>
          </cell>
          <cell r="D320">
            <v>24.297899999999998</v>
          </cell>
        </row>
        <row r="321">
          <cell r="A321" t="str">
            <v>001.08.00120</v>
          </cell>
          <cell r="B321" t="str">
            <v>Estrutura de madeira para telhado, c/ distância entre tesouras 4.00 m, 02 águas, p/ cobertura c/ chapa ondulada de c.a. ou alumínio, com 20 m de vão</v>
          </cell>
          <cell r="C321" t="str">
            <v>m2</v>
          </cell>
          <cell r="D321">
            <v>30.482700000000001</v>
          </cell>
        </row>
        <row r="322">
          <cell r="A322" t="str">
            <v>001.08.00140</v>
          </cell>
          <cell r="B322" t="str">
            <v>Estrutura de madeira para telhado, c/ distância entre tesouras 4.00 m, 04 águas p/ cobertura c/ chapas onduladas de c.a ou alumínio, com 10 m de vao</v>
          </cell>
          <cell r="C322" t="str">
            <v>m2</v>
          </cell>
          <cell r="D322">
            <v>23.178999999999998</v>
          </cell>
        </row>
        <row r="323">
          <cell r="A323" t="str">
            <v>001.08.00160</v>
          </cell>
          <cell r="B323" t="str">
            <v>Execução de estrutura de madeira para telhado, c/ distância entre tesouras 4.00 m, 04 águas p/ cobertura c/ chapas onduladas de c.a ou alumínio, com 15 m de vao</v>
          </cell>
          <cell r="C323" t="str">
            <v>m2</v>
          </cell>
          <cell r="D323">
            <v>26.8645</v>
          </cell>
        </row>
        <row r="324">
          <cell r="A324" t="str">
            <v>001.08.00180</v>
          </cell>
          <cell r="B324" t="str">
            <v>Execução de estrutura de madeira para telhado, c/ distância entre tesouras 4.00 m, 04 águas p/ cobertura c/ chapas onduladas de c.a ou alumínio, com 20 m de vao</v>
          </cell>
          <cell r="C324" t="str">
            <v>m2</v>
          </cell>
          <cell r="D324">
            <v>35.208199999999998</v>
          </cell>
        </row>
        <row r="325">
          <cell r="A325" t="str">
            <v>001.08.00200</v>
          </cell>
          <cell r="B325" t="str">
            <v>Estrutura de Madeira  comum para telhado, constituído de tesouras (6x12 e 6x16 cm), terças (6x12 e 6x16 cm), caibros(5 x 6cm), ripas (1 x 5 cm) e contraventamentos p/ cobertura com telha de barro ou cerâmica de 3 a 7 m de vão</v>
          </cell>
          <cell r="C325" t="str">
            <v>m2</v>
          </cell>
          <cell r="D325">
            <v>27.703399999999998</v>
          </cell>
        </row>
        <row r="326">
          <cell r="A326" t="str">
            <v>001.08.00205</v>
          </cell>
          <cell r="B326" t="str">
            <v>Estrutura de Madeira comum para telhado, constituído de tesouras (6x12 e 6x16 cm), terças (6x12 e 6x16 cm), caibros(5 x 6cm), ripas (1 x 5 cm) e contraventamentos p/ cobertura com telha de barro ou cerâmica de 7 a 10 m de vão</v>
          </cell>
          <cell r="C326" t="str">
            <v>m2</v>
          </cell>
          <cell r="D326">
            <v>31.499500000000001</v>
          </cell>
        </row>
        <row r="327">
          <cell r="A327" t="str">
            <v>001.08.00210</v>
          </cell>
          <cell r="B327" t="str">
            <v>Estrutura de Madeira comum para telhado, constituído de tesouras (6x12 e 6x16 cm), terças (6x12 e 6x16 cm), caibros(5 x 6cm), ripas (1 x 5 cm) e contraventamentos p/ cobertura com telha de barro ou cerâmica de 10 a 13 m de vão</v>
          </cell>
          <cell r="C327" t="str">
            <v>m2</v>
          </cell>
          <cell r="D327">
            <v>35.7776</v>
          </cell>
        </row>
        <row r="328">
          <cell r="A328" t="str">
            <v>001.08.00240</v>
          </cell>
          <cell r="B328" t="str">
            <v>Estrutura de madeira para  telhas canalete 90 ou 43</v>
          </cell>
          <cell r="C328" t="str">
            <v>m2</v>
          </cell>
          <cell r="D328">
            <v>7.5975000000000001</v>
          </cell>
        </row>
        <row r="329">
          <cell r="A329" t="str">
            <v>001.08.00260</v>
          </cell>
          <cell r="B329" t="str">
            <v>Execução de estrutura de madeira para casa popular em telha ceramica</v>
          </cell>
          <cell r="C329" t="str">
            <v>m2</v>
          </cell>
          <cell r="D329">
            <v>15.370100000000001</v>
          </cell>
        </row>
        <row r="330">
          <cell r="A330" t="str">
            <v>001.08.00270</v>
          </cell>
          <cell r="B330" t="str">
            <v>Execução de Cobertura com telha cerâmica tipo ""plan"", inclinação 35%</v>
          </cell>
          <cell r="C330" t="str">
            <v>m2</v>
          </cell>
          <cell r="D330">
            <v>20.971499999999999</v>
          </cell>
        </row>
        <row r="331">
          <cell r="A331" t="str">
            <v>001.08.00275</v>
          </cell>
          <cell r="B331" t="str">
            <v>Execução de Cobertura com telha ceramica tipo portuguesa, inclinação 35%</v>
          </cell>
          <cell r="C331" t="str">
            <v>m2</v>
          </cell>
          <cell r="D331">
            <v>16.964300000000001</v>
          </cell>
        </row>
        <row r="332">
          <cell r="A332" t="str">
            <v>001.08.00280</v>
          </cell>
          <cell r="B332" t="str">
            <v>Execução de Cobertura com telha cerâmica tipo colonial, inclinação 35%</v>
          </cell>
          <cell r="C332" t="str">
            <v>m2</v>
          </cell>
          <cell r="D332">
            <v>26.0471</v>
          </cell>
        </row>
        <row r="333">
          <cell r="A333" t="str">
            <v>001.08.00285</v>
          </cell>
          <cell r="B333" t="str">
            <v>Execução de Cobertura com telha cerâmica tipo romana inclinação 35%</v>
          </cell>
          <cell r="C333" t="str">
            <v>m2</v>
          </cell>
          <cell r="D333">
            <v>16.5443</v>
          </cell>
        </row>
        <row r="334">
          <cell r="A334" t="str">
            <v>001.08.00290</v>
          </cell>
          <cell r="B334" t="str">
            <v>Execução de Cobertura com telha cerâmica tipo tipo francesa, inclinação 35%</v>
          </cell>
          <cell r="C334" t="str">
            <v>m2</v>
          </cell>
          <cell r="D334">
            <v>16.908300000000001</v>
          </cell>
        </row>
        <row r="335">
          <cell r="A335" t="str">
            <v>001.08.00300</v>
          </cell>
          <cell r="B335" t="str">
            <v>Fornecimento de Instalação de Cobertura com chapas onduladas de cimento amianto altura 24 mm, largura útil 450 mm, largura nominal  500 mm, de 4 mm de espessura, inclinação 27%</v>
          </cell>
          <cell r="C335" t="str">
            <v>m2</v>
          </cell>
          <cell r="D335">
            <v>5.5359999999999996</v>
          </cell>
        </row>
        <row r="336">
          <cell r="A336" t="str">
            <v>001.08.00305</v>
          </cell>
          <cell r="B336" t="str">
            <v>Fornecimento e Instalação de Cobertura com chapas onduladas de cimento amianto, altura 125 mm, largura útil 1.020 mm e largura nominal 1.064 mm, de 5 mm de espessura, inclinação 27%</v>
          </cell>
          <cell r="C336" t="str">
            <v>m2</v>
          </cell>
          <cell r="D336">
            <v>15.379</v>
          </cell>
        </row>
        <row r="337">
          <cell r="A337" t="str">
            <v>001.08.00310</v>
          </cell>
          <cell r="B337" t="str">
            <v>Fornecimento e Instalação de Cobertura com chapas onduladas de cimento amianto, altura 125 mm, largura útil 1.020 mm e largura nominal 1.064 mm, de 6 mm de espessura, inclinação 27%</v>
          </cell>
          <cell r="C337" t="str">
            <v>m2</v>
          </cell>
          <cell r="D337">
            <v>18.0379</v>
          </cell>
        </row>
        <row r="338">
          <cell r="A338" t="str">
            <v>001.08.00315</v>
          </cell>
          <cell r="B338" t="str">
            <v>Fornecimento e Instalação de Cobertura de cimento amianto, perfil trapezoidal,altura 181 mm, largura útil 490 mm, largura nominal 521 mm, de 8 mm de espessura, inclinação 3%</v>
          </cell>
          <cell r="C338" t="str">
            <v>m2</v>
          </cell>
          <cell r="D338">
            <v>22.775600000000001</v>
          </cell>
        </row>
        <row r="339">
          <cell r="A339" t="str">
            <v>001.08.00320</v>
          </cell>
          <cell r="B339" t="str">
            <v>Fornecimento e Instalação de Cobertura com telhas onduladas de poliester c/reforço de fibra de vidro</v>
          </cell>
          <cell r="C339" t="str">
            <v>m2</v>
          </cell>
          <cell r="D339">
            <v>29.275400000000001</v>
          </cell>
        </row>
        <row r="340">
          <cell r="A340" t="str">
            <v>001.08.00325</v>
          </cell>
          <cell r="B340" t="str">
            <v>Fornecimento e Instalação de Cobertura com telha de aço galvanizado zincado trapezoidal, trapézio alto ou baixo, com 0.43mm de espessura, incl.10%, fixada com hastes de ferro galvanizado tipo gancho, arruela de borracha e parafuso</v>
          </cell>
          <cell r="C340" t="str">
            <v>m2</v>
          </cell>
          <cell r="D340">
            <v>30.491099999999999</v>
          </cell>
        </row>
        <row r="341">
          <cell r="A341" t="str">
            <v>001.08.00330</v>
          </cell>
          <cell r="B341" t="str">
            <v>Fornecimento e Instalação de Cobertura com telha trapezoidal de aço pré-pintada eletrostaticamente em uma face, e=0,43 mm, inclinação 10%, fixada com hastes de ferro galvanizado tipo gancho, arruela de borracha e parafuso</v>
          </cell>
          <cell r="C341" t="str">
            <v>m2</v>
          </cell>
          <cell r="D341">
            <v>35.6661</v>
          </cell>
        </row>
        <row r="342">
          <cell r="A342" t="str">
            <v>001.08.00335</v>
          </cell>
          <cell r="B342" t="str">
            <v>Fornecimento e Instalação de Cobertura com telha trapezoidal de aço pré-pintada eletrostaticamente em duas faces, e=0,43 mm, inclinação 10%, fixada com hastes de ferro galvanizado tipo gancho, arruela de borracha e parafuso</v>
          </cell>
          <cell r="C342" t="str">
            <v>m2</v>
          </cell>
          <cell r="D342">
            <v>42.106099999999998</v>
          </cell>
        </row>
        <row r="343">
          <cell r="A343" t="str">
            <v>001.08.00401</v>
          </cell>
          <cell r="B343" t="str">
            <v>Execução de Cumeeira para telha de barro tipo francesa</v>
          </cell>
          <cell r="C343" t="str">
            <v>ML</v>
          </cell>
          <cell r="D343">
            <v>9.5657999999999994</v>
          </cell>
        </row>
        <row r="344">
          <cell r="A344" t="str">
            <v>001.08.00421</v>
          </cell>
          <cell r="B344" t="str">
            <v>Execução de Cumeeira para telha de barro tipo paulista ou colonial</v>
          </cell>
          <cell r="C344" t="str">
            <v>ML</v>
          </cell>
          <cell r="D344">
            <v>9.5657999999999994</v>
          </cell>
        </row>
        <row r="345">
          <cell r="A345" t="str">
            <v>001.08.00441</v>
          </cell>
          <cell r="B345" t="str">
            <v>Execução de Cumeeira para telha tipo romana</v>
          </cell>
          <cell r="C345" t="str">
            <v>ML</v>
          </cell>
          <cell r="D345">
            <v>8.9657999999999998</v>
          </cell>
        </row>
        <row r="346">
          <cell r="A346" t="str">
            <v>001.08.00561</v>
          </cell>
          <cell r="B346" t="str">
            <v>Fornecimento e Instalação de Cumeeira de cimento amianto normal p/telhas onduladas</v>
          </cell>
          <cell r="C346" t="str">
            <v>ML</v>
          </cell>
          <cell r="D346">
            <v>27.003799999999998</v>
          </cell>
        </row>
        <row r="347">
          <cell r="A347" t="str">
            <v>001.08.00581</v>
          </cell>
          <cell r="B347" t="str">
            <v>Fornecimento e Instalação de Cumeeira de cimento amianto universal p/telhas onduladas</v>
          </cell>
          <cell r="C347" t="str">
            <v>ML</v>
          </cell>
          <cell r="D347">
            <v>31.194800000000001</v>
          </cell>
        </row>
        <row r="348">
          <cell r="A348" t="str">
            <v>001.08.00601</v>
          </cell>
          <cell r="B348" t="str">
            <v>Fornecimento e Instalação de Cumeeira de cimento amianto para canalete 90</v>
          </cell>
          <cell r="C348" t="str">
            <v>ML</v>
          </cell>
          <cell r="D348">
            <v>30.819400000000002</v>
          </cell>
        </row>
        <row r="349">
          <cell r="A349" t="str">
            <v>001.08.00621</v>
          </cell>
          <cell r="B349" t="str">
            <v>Fornecimento e Instalação de Cumeeira de cimento amianto p/canalete 49</v>
          </cell>
          <cell r="C349" t="str">
            <v>ML</v>
          </cell>
          <cell r="D349">
            <v>30.819400000000002</v>
          </cell>
        </row>
        <row r="350">
          <cell r="A350" t="str">
            <v>001.08.00641</v>
          </cell>
          <cell r="B350" t="str">
            <v>Fornecimento e Instalação de Cumeeira de cimento amianto p/ telha vogatex</v>
          </cell>
          <cell r="C350" t="str">
            <v>ML</v>
          </cell>
          <cell r="D350">
            <v>7.2525000000000004</v>
          </cell>
        </row>
        <row r="351">
          <cell r="A351" t="str">
            <v>001.08.00661</v>
          </cell>
          <cell r="B351" t="str">
            <v>Fornecimento e Instalação de Tampão de cimento aminato para canalete 90 (723x215) mm</v>
          </cell>
          <cell r="C351" t="str">
            <v>UN</v>
          </cell>
          <cell r="D351">
            <v>20.029399999999999</v>
          </cell>
        </row>
        <row r="352">
          <cell r="A352" t="str">
            <v>001.08.00681</v>
          </cell>
          <cell r="B352" t="str">
            <v>Fornecimento e Instalação de Tampão de cimento amianto para cobertura c/canalete 49</v>
          </cell>
          <cell r="C352" t="str">
            <v>M2</v>
          </cell>
          <cell r="D352">
            <v>35.700200000000002</v>
          </cell>
        </row>
        <row r="353">
          <cell r="A353" t="str">
            <v>001.08.00701</v>
          </cell>
          <cell r="B353" t="str">
            <v>Fornecimento e Instalação de Tampão de cimento amianto para cobertura c/canalete 90</v>
          </cell>
          <cell r="C353" t="str">
            <v>M2</v>
          </cell>
          <cell r="D353">
            <v>51.2102</v>
          </cell>
        </row>
        <row r="354">
          <cell r="A354" t="str">
            <v>001.08.00800</v>
          </cell>
          <cell r="B354" t="str">
            <v>Fornecimento e Instalação de calha ou rufo na chapa n.26 com desenvolvimento de 25.00 cm</v>
          </cell>
          <cell r="C354" t="str">
            <v>ML</v>
          </cell>
          <cell r="D354">
            <v>12.5</v>
          </cell>
        </row>
        <row r="355">
          <cell r="A355" t="str">
            <v>001.08.00805</v>
          </cell>
          <cell r="B355" t="str">
            <v>Fornecimento e Instalação de calha ou rufo na chapa n.26 com desenvolvimento de 40.00 cm</v>
          </cell>
          <cell r="C355" t="str">
            <v>ML</v>
          </cell>
          <cell r="D355">
            <v>20</v>
          </cell>
        </row>
        <row r="356">
          <cell r="A356" t="str">
            <v>001.08.00810</v>
          </cell>
          <cell r="B356" t="str">
            <v>Fornecimento e Instalação de calha ou rufo na chapa n.24 com desenvolvimento de 25.00 cm</v>
          </cell>
          <cell r="C356" t="str">
            <v>ML</v>
          </cell>
          <cell r="D356">
            <v>13.75</v>
          </cell>
        </row>
        <row r="357">
          <cell r="A357" t="str">
            <v>001.08.00815</v>
          </cell>
          <cell r="B357" t="str">
            <v>Fornecimento e Instalação de calha ou rufo na chapa n.24 com desenvolvimento de 30.00 cm</v>
          </cell>
          <cell r="C357" t="str">
            <v>ML</v>
          </cell>
          <cell r="D357">
            <v>16.5</v>
          </cell>
        </row>
        <row r="358">
          <cell r="A358" t="str">
            <v>001.08.00820</v>
          </cell>
          <cell r="B358" t="str">
            <v>Fornecimento e Instalação de calha ou rufo na chapa n.24 com desenvolvimento de 50.00 cm</v>
          </cell>
          <cell r="C358" t="str">
            <v>ML</v>
          </cell>
          <cell r="D358">
            <v>27.5</v>
          </cell>
        </row>
        <row r="359">
          <cell r="A359" t="str">
            <v>001.08.00825</v>
          </cell>
          <cell r="B359" t="str">
            <v>Fornecimento e Instalação de calha ou rufo na chapa n.24 com desenvolvimento de 120.00 cm</v>
          </cell>
          <cell r="C359" t="str">
            <v>ML</v>
          </cell>
          <cell r="D359">
            <v>66</v>
          </cell>
        </row>
        <row r="360">
          <cell r="A360" t="str">
            <v>001.08.00830</v>
          </cell>
          <cell r="B360" t="str">
            <v>Fornecimento e Instalação de condutor na chapa n.26</v>
          </cell>
          <cell r="C360" t="str">
            <v>ML</v>
          </cell>
          <cell r="D360">
            <v>20</v>
          </cell>
        </row>
        <row r="361">
          <cell r="A361" t="str">
            <v>001.08.00835</v>
          </cell>
          <cell r="B361" t="str">
            <v>Fornecimento e Instalação de condutor na chapa n.24</v>
          </cell>
          <cell r="C361" t="str">
            <v>ML</v>
          </cell>
          <cell r="D361">
            <v>22</v>
          </cell>
        </row>
        <row r="362">
          <cell r="A362" t="str">
            <v>001.08.01181</v>
          </cell>
          <cell r="B362" t="str">
            <v>Fornecimento e Instalação de Cumeeira lisa de aluminio pré-pintada - perkron</v>
          </cell>
          <cell r="C362" t="str">
            <v>ML</v>
          </cell>
          <cell r="D362">
            <v>20.704000000000001</v>
          </cell>
        </row>
        <row r="363">
          <cell r="A363" t="str">
            <v>001.08.01261</v>
          </cell>
          <cell r="B363" t="str">
            <v>Fornecimento e Instalação de Tubo de pvc para águas pluviais inclusive braçadeira para fixação 100 mm</v>
          </cell>
          <cell r="C363" t="str">
            <v>ML</v>
          </cell>
          <cell r="D363">
            <v>12.404400000000001</v>
          </cell>
        </row>
        <row r="364">
          <cell r="A364" t="str">
            <v>001.08.01281</v>
          </cell>
          <cell r="B364" t="str">
            <v>Fornecimento e Instalação de Curva de pvc 90º diâm.100 mm</v>
          </cell>
          <cell r="C364" t="str">
            <v>un</v>
          </cell>
          <cell r="D364">
            <v>13.850899999999999</v>
          </cell>
        </row>
        <row r="365">
          <cell r="A365" t="str">
            <v>001.08.01301</v>
          </cell>
          <cell r="B365" t="str">
            <v>Fornecimento e Instalação de Ralo seco vertical em ferro fundido diâm.100 mm</v>
          </cell>
          <cell r="C365" t="str">
            <v>UN</v>
          </cell>
          <cell r="D365">
            <v>12.534800000000001</v>
          </cell>
        </row>
        <row r="366">
          <cell r="A366" t="str">
            <v>001.08.01361</v>
          </cell>
          <cell r="B366" t="str">
            <v>Fornecimento e instalação de Acabamento de beiral com tabua trabalhada, tratada e envernizada 1"""" x 10""""</v>
          </cell>
          <cell r="C366" t="str">
            <v>ML</v>
          </cell>
          <cell r="D366">
            <v>10.306100000000001</v>
          </cell>
        </row>
        <row r="367">
          <cell r="A367" t="str">
            <v>001.08.01381</v>
          </cell>
          <cell r="B367" t="str">
            <v>Execução de Reparo de cobertura -  emboçamento da última fiada de telhas cerâmicas, empregando argamassa mista de cimento, cal e areia no traço 1:2:8</v>
          </cell>
          <cell r="C367" t="str">
            <v>ML</v>
          </cell>
          <cell r="D367">
            <v>3.4887000000000001</v>
          </cell>
        </row>
        <row r="368">
          <cell r="A368" t="str">
            <v>001.08.01401</v>
          </cell>
          <cell r="B368" t="str">
            <v>Execução de Reparo de cobertura -  revisão de cobertura de telhas cerâmicas com tomada de  goteiras</v>
          </cell>
          <cell r="C368" t="str">
            <v>M2</v>
          </cell>
          <cell r="D368">
            <v>0.46110000000000001</v>
          </cell>
        </row>
        <row r="369">
          <cell r="A369" t="str">
            <v>001.08.01440</v>
          </cell>
          <cell r="B369" t="str">
            <v>Execução de Reparo de cobertura - substituição de ripa de peróba</v>
          </cell>
          <cell r="C369" t="str">
            <v>m2</v>
          </cell>
          <cell r="D369">
            <v>2.6128</v>
          </cell>
        </row>
        <row r="370">
          <cell r="A370" t="str">
            <v>001.08.01441</v>
          </cell>
          <cell r="B370" t="str">
            <v>Execução de Reparo de cobertura - substituição de caibros de peróba</v>
          </cell>
          <cell r="C370" t="str">
            <v>ML</v>
          </cell>
          <cell r="D370">
            <v>3.2985000000000002</v>
          </cell>
        </row>
        <row r="371">
          <cell r="A371" t="str">
            <v>001.08.01461</v>
          </cell>
          <cell r="B371" t="str">
            <v>Execução de Reparo de cobertura - substituição de vigas de peróba 6x12 cm</v>
          </cell>
          <cell r="C371" t="str">
            <v>ML</v>
          </cell>
          <cell r="D371">
            <v>9.8161000000000005</v>
          </cell>
        </row>
        <row r="372">
          <cell r="A372" t="str">
            <v>001.08.01481</v>
          </cell>
          <cell r="B372" t="str">
            <v>Execução de Reparo de cobertura - substituição de vigas de peróba 6x16 cm</v>
          </cell>
          <cell r="C372" t="str">
            <v>ML</v>
          </cell>
          <cell r="D372">
            <v>10.3172</v>
          </cell>
        </row>
        <row r="373">
          <cell r="A373" t="str">
            <v>001.08.01501</v>
          </cell>
          <cell r="B373" t="str">
            <v>Execução de Reparo de cobertura - substituição de telha cerâmica tipo francesa</v>
          </cell>
          <cell r="C373" t="str">
            <v>UN</v>
          </cell>
          <cell r="D373">
            <v>0.96889999999999998</v>
          </cell>
        </row>
        <row r="374">
          <cell r="A374" t="str">
            <v>001.08.01521</v>
          </cell>
          <cell r="B374" t="str">
            <v>Execução de Reparo de cobertura - substituição de telha cerâmica tipo colonial</v>
          </cell>
          <cell r="C374" t="str">
            <v>UN</v>
          </cell>
          <cell r="D374">
            <v>0.89890000000000003</v>
          </cell>
        </row>
        <row r="375">
          <cell r="A375" t="str">
            <v>001.08.01541</v>
          </cell>
          <cell r="B375" t="str">
            <v>Execução de Reparo de cobertura - substituição de telha cerâmica tipo plan</v>
          </cell>
          <cell r="C375" t="str">
            <v>UN</v>
          </cell>
          <cell r="D375">
            <v>0.76890000000000003</v>
          </cell>
        </row>
        <row r="376">
          <cell r="A376" t="str">
            <v>001.09</v>
          </cell>
          <cell r="B376" t="str">
            <v>ESQUADRIAS</v>
          </cell>
          <cell r="D376">
            <v>17702.920600000001</v>
          </cell>
        </row>
        <row r="377">
          <cell r="A377" t="str">
            <v>001.09.00020</v>
          </cell>
          <cell r="B377" t="str">
            <v>Fornecimento e Instalação de Porta metálica de abrir em chapa dobrada n 18</v>
          </cell>
          <cell r="C377" t="str">
            <v>M2</v>
          </cell>
          <cell r="D377">
            <v>248.29320000000001</v>
          </cell>
        </row>
        <row r="378">
          <cell r="A378" t="str">
            <v>001.09.00040</v>
          </cell>
          <cell r="B378" t="str">
            <v>Fornecimento e Instalação de Porta metálica de abrir em metalón</v>
          </cell>
          <cell r="C378" t="str">
            <v>M2</v>
          </cell>
          <cell r="D378">
            <v>148.44319999999999</v>
          </cell>
        </row>
        <row r="379">
          <cell r="A379" t="str">
            <v>001.09.00060</v>
          </cell>
          <cell r="B379" t="str">
            <v>Fornecimento e Instalação de Porta metálica de abrir em perfil metálico (cantoneiras e tees)</v>
          </cell>
          <cell r="C379" t="str">
            <v>M2</v>
          </cell>
          <cell r="D379">
            <v>161.44319999999999</v>
          </cell>
        </row>
        <row r="380">
          <cell r="A380" t="str">
            <v>001.09.00080</v>
          </cell>
          <cell r="B380" t="str">
            <v>Fornecimento e Instalação de Porta metálica de correr em chapa dobrada n 18</v>
          </cell>
          <cell r="C380" t="str">
            <v>M2</v>
          </cell>
          <cell r="D380">
            <v>161.44319999999999</v>
          </cell>
        </row>
        <row r="381">
          <cell r="A381" t="str">
            <v>001.09.00100</v>
          </cell>
          <cell r="B381" t="str">
            <v>Fornecimento e instalação de Porta metálica de correr em metalón</v>
          </cell>
          <cell r="C381" t="str">
            <v>M2</v>
          </cell>
          <cell r="D381">
            <v>183.44319999999999</v>
          </cell>
        </row>
        <row r="382">
          <cell r="A382" t="str">
            <v>001.09.00120</v>
          </cell>
          <cell r="B382" t="str">
            <v>Fornecimento e Instalação de Porta metálica de correr em perfil metálico (cantoneiras e tees)</v>
          </cell>
          <cell r="C382" t="str">
            <v>M2</v>
          </cell>
          <cell r="D382">
            <v>168.44319999999999</v>
          </cell>
        </row>
        <row r="383">
          <cell r="A383" t="str">
            <v>001.09.00140</v>
          </cell>
          <cell r="B383" t="str">
            <v>Fornecimento e Instalaçao de Porta metálica de de abrir em metalón com janela acoplada</v>
          </cell>
          <cell r="C383" t="str">
            <v>M2</v>
          </cell>
          <cell r="D383">
            <v>100.9432</v>
          </cell>
        </row>
        <row r="384">
          <cell r="A384" t="str">
            <v>001.09.00160</v>
          </cell>
          <cell r="B384" t="str">
            <v>Fornecimento e Instalação de Porta metálica de ( 2,00 x 2,60 ) m - 2 fls de abrir c/ vidro</v>
          </cell>
          <cell r="C384" t="str">
            <v>UN</v>
          </cell>
          <cell r="D384">
            <v>768.81600000000003</v>
          </cell>
        </row>
        <row r="385">
          <cell r="A385" t="str">
            <v>001.09.00180</v>
          </cell>
          <cell r="B385" t="str">
            <v>Porta metálica de enrolar em chapa de aço ondulada</v>
          </cell>
          <cell r="C385" t="str">
            <v>M2</v>
          </cell>
          <cell r="D385">
            <v>88.012</v>
          </cell>
        </row>
        <row r="386">
          <cell r="A386" t="str">
            <v>001.09.00200</v>
          </cell>
          <cell r="B386" t="str">
            <v>Janela metálica basculante em chapa dobrada n 18</v>
          </cell>
          <cell r="C386" t="str">
            <v>M2</v>
          </cell>
          <cell r="D386">
            <v>229.2216</v>
          </cell>
        </row>
        <row r="387">
          <cell r="A387" t="str">
            <v>001.09.00220</v>
          </cell>
          <cell r="B387" t="str">
            <v>Janela metálica basculante em metalón</v>
          </cell>
          <cell r="C387" t="str">
            <v>M2</v>
          </cell>
          <cell r="D387">
            <v>166.16159999999999</v>
          </cell>
        </row>
        <row r="388">
          <cell r="A388" t="str">
            <v>001.09.00240</v>
          </cell>
          <cell r="B388" t="str">
            <v>Janela metálica basculante em perfil metálico (cantoneiras e tees)</v>
          </cell>
          <cell r="C388" t="str">
            <v>M2</v>
          </cell>
          <cell r="D388">
            <v>166.16159999999999</v>
          </cell>
        </row>
        <row r="389">
          <cell r="A389" t="str">
            <v>001.09.00260</v>
          </cell>
          <cell r="B389" t="str">
            <v>Janela metálica de correr em chapa de aço  dobrada n 18</v>
          </cell>
          <cell r="C389" t="str">
            <v>M2</v>
          </cell>
          <cell r="D389">
            <v>194.2216</v>
          </cell>
        </row>
        <row r="390">
          <cell r="A390" t="str">
            <v>001.09.00280</v>
          </cell>
          <cell r="B390" t="str">
            <v>Janela metálica de correr em metalón</v>
          </cell>
          <cell r="C390" t="str">
            <v>M2</v>
          </cell>
          <cell r="D390">
            <v>156.9881</v>
          </cell>
        </row>
        <row r="391">
          <cell r="A391" t="str">
            <v>001.09.00300</v>
          </cell>
          <cell r="B391" t="str">
            <v>Janela metálica de correr em perfis metálicos (cantoneiras e tees)</v>
          </cell>
          <cell r="C391" t="str">
            <v>M2</v>
          </cell>
          <cell r="D391">
            <v>164.2216</v>
          </cell>
        </row>
        <row r="392">
          <cell r="A392" t="str">
            <v>001.09.00320</v>
          </cell>
          <cell r="B392" t="str">
            <v>Janela metálica maximar em chapa dobrada n 18</v>
          </cell>
          <cell r="C392" t="str">
            <v>M2</v>
          </cell>
          <cell r="D392">
            <v>171.9881</v>
          </cell>
        </row>
        <row r="393">
          <cell r="A393" t="str">
            <v>001.09.00340</v>
          </cell>
          <cell r="B393" t="str">
            <v>Janela metálica maximar em metalón</v>
          </cell>
          <cell r="C393" t="str">
            <v>M2</v>
          </cell>
          <cell r="D393">
            <v>171.9881</v>
          </cell>
        </row>
        <row r="394">
          <cell r="A394" t="str">
            <v>001.09.00360</v>
          </cell>
          <cell r="B394" t="str">
            <v>Janela metálica maximar em perfis metálicos (cantoneiras e tees)</v>
          </cell>
          <cell r="C394" t="str">
            <v>M2</v>
          </cell>
          <cell r="D394">
            <v>180.9881</v>
          </cell>
        </row>
        <row r="395">
          <cell r="A395" t="str">
            <v>001.09.00380</v>
          </cell>
          <cell r="B395" t="str">
            <v>Janela metálica veneziana em metalon</v>
          </cell>
          <cell r="C395" t="str">
            <v>M2</v>
          </cell>
          <cell r="D395">
            <v>141.9881</v>
          </cell>
        </row>
        <row r="396">
          <cell r="A396" t="str">
            <v>001.09.00400</v>
          </cell>
          <cell r="B396" t="str">
            <v>Janela metálica fixa para vidro em chapa dobrada</v>
          </cell>
          <cell r="C396" t="str">
            <v>M2</v>
          </cell>
          <cell r="D396">
            <v>196.9881</v>
          </cell>
        </row>
        <row r="397">
          <cell r="A397" t="str">
            <v>001.09.00440</v>
          </cell>
          <cell r="B397" t="str">
            <v>Janela metálica tipo grade de ferro de 1/2 pol. espaçados a cada 15 cm incl. tela de arame sobreposta, j3-120x50 cm</v>
          </cell>
          <cell r="C397" t="str">
            <v>UN</v>
          </cell>
          <cell r="D397">
            <v>253.99090000000001</v>
          </cell>
        </row>
        <row r="398">
          <cell r="A398" t="str">
            <v>001.09.00460</v>
          </cell>
          <cell r="B398" t="str">
            <v>Janela metálica de chapa dobrada n.18 tipo grade fixa inclusive ferragens e tela mosquiteiro</v>
          </cell>
          <cell r="C398" t="str">
            <v>M2</v>
          </cell>
          <cell r="D398">
            <v>141.7216</v>
          </cell>
        </row>
        <row r="399">
          <cell r="A399" t="str">
            <v>001.09.00480</v>
          </cell>
          <cell r="B399" t="str">
            <v>Janela metálica de correr em metalón com tela</v>
          </cell>
          <cell r="C399" t="str">
            <v>M2</v>
          </cell>
          <cell r="D399">
            <v>158.83240000000001</v>
          </cell>
        </row>
        <row r="400">
          <cell r="A400" t="str">
            <v>001.09.00500</v>
          </cell>
          <cell r="B400" t="str">
            <v>Portão metálico tipo grade em ferro de 1/2 pol espaçados a cada 15 cm conf. modelo, p5-90x210 cm</v>
          </cell>
          <cell r="C400" t="str">
            <v>UN</v>
          </cell>
          <cell r="D400">
            <v>327.63900000000001</v>
          </cell>
        </row>
        <row r="401">
          <cell r="A401" t="str">
            <v>001.09.00510</v>
          </cell>
          <cell r="B401" t="str">
            <v>Portão de Correr em Chapa Corrugada N.18, Conf. Det. SINFRA N.06</v>
          </cell>
          <cell r="C401" t="str">
            <v>m2</v>
          </cell>
          <cell r="D401">
            <v>210.41220000000001</v>
          </cell>
        </row>
        <row r="402">
          <cell r="A402" t="str">
            <v>001.09.00520</v>
          </cell>
          <cell r="B402" t="str">
            <v>Gradil  de ferro metalón 20x20 mm</v>
          </cell>
          <cell r="C402" t="str">
            <v>M2</v>
          </cell>
          <cell r="D402">
            <v>78.488200000000006</v>
          </cell>
        </row>
        <row r="403">
          <cell r="A403" t="str">
            <v>001.09.00530</v>
          </cell>
          <cell r="B403" t="str">
            <v>Fornecimento e Instalação de Gradil em Módulos Fixos, conf. det. SINFRA/ FEMA - Entrada do Parque Mãe Bonifácia</v>
          </cell>
          <cell r="C403" t="str">
            <v>ml</v>
          </cell>
          <cell r="D403">
            <v>233.9051</v>
          </cell>
        </row>
        <row r="404">
          <cell r="A404" t="str">
            <v>001.09.00540</v>
          </cell>
          <cell r="B404" t="str">
            <v>Portão de ferro metalon  30x20mm</v>
          </cell>
          <cell r="C404" t="str">
            <v>M2</v>
          </cell>
          <cell r="D404">
            <v>54.642400000000002</v>
          </cell>
        </row>
        <row r="405">
          <cell r="A405" t="str">
            <v>001.09.00560</v>
          </cell>
          <cell r="B405" t="str">
            <v>Grades de proteção - chapa 2 x 1 cm</v>
          </cell>
          <cell r="C405" t="str">
            <v>M2</v>
          </cell>
          <cell r="D405">
            <v>69.721599999999995</v>
          </cell>
        </row>
        <row r="406">
          <cell r="A406" t="str">
            <v>001.09.00580</v>
          </cell>
          <cell r="B406" t="str">
            <v>Portão metálico em chapa dobrada com fechamento em chapa lisa, inclusive ferragens</v>
          </cell>
          <cell r="C406" t="str">
            <v>M2</v>
          </cell>
          <cell r="D406">
            <v>88.421599999999998</v>
          </cell>
        </row>
        <row r="407">
          <cell r="A407" t="str">
            <v>001.09.00600</v>
          </cell>
          <cell r="B407" t="str">
            <v>Corrimão metálico de ferro ( 3 x 2 cm ) h=0,80m</v>
          </cell>
          <cell r="C407" t="str">
            <v>ML</v>
          </cell>
          <cell r="D407">
            <v>59.221600000000002</v>
          </cell>
        </row>
        <row r="408">
          <cell r="A408" t="str">
            <v>001.09.00620</v>
          </cell>
          <cell r="B408" t="str">
            <v>Portão metálico em chapa lisa vincada c/ requadro em perfil de ferro simples, inclusive ferragens e fechadura</v>
          </cell>
          <cell r="C408" t="str">
            <v>M2</v>
          </cell>
          <cell r="D408">
            <v>103.83240000000001</v>
          </cell>
        </row>
        <row r="409">
          <cell r="A409" t="str">
            <v>001.09.00640</v>
          </cell>
          <cell r="B409" t="str">
            <v>Alçapão metálico em chapa galvanizada</v>
          </cell>
          <cell r="C409" t="str">
            <v>M2</v>
          </cell>
          <cell r="D409">
            <v>248.29320000000001</v>
          </cell>
        </row>
        <row r="410">
          <cell r="A410" t="str">
            <v>001.09.00660</v>
          </cell>
          <cell r="B410" t="str">
            <v>Fornecimento e Instalação de Batente ou guarnição metálica para vão de ( 0,80 x 2,10 ) m</v>
          </cell>
          <cell r="C410" t="str">
            <v>UN</v>
          </cell>
          <cell r="D410">
            <v>61.488100000000003</v>
          </cell>
        </row>
        <row r="411">
          <cell r="A411" t="str">
            <v>001.09.00680</v>
          </cell>
          <cell r="B411" t="str">
            <v>Fornecimento e Instalação de Batente ou guarnição metálica para vão de ( 1,20 x 2,10 ) m</v>
          </cell>
          <cell r="C411" t="str">
            <v>UN</v>
          </cell>
          <cell r="D411">
            <v>66.370199999999997</v>
          </cell>
        </row>
        <row r="412">
          <cell r="A412" t="str">
            <v>001.09.00700</v>
          </cell>
          <cell r="B412" t="str">
            <v>Fornecimento e Instalação de Batente ou guarnição metálica para vão de ( 1,50 x 2,10 ) m</v>
          </cell>
          <cell r="C412" t="str">
            <v>UN</v>
          </cell>
          <cell r="D412">
            <v>70.2624</v>
          </cell>
        </row>
        <row r="413">
          <cell r="A413" t="str">
            <v>001.09.00720</v>
          </cell>
          <cell r="B413" t="str">
            <v>Fornecimento e Instalação de Batente ou guarnição metálica para vão de ( 1,80 x 2,10 ) m</v>
          </cell>
          <cell r="C413" t="str">
            <v>UN</v>
          </cell>
          <cell r="D413">
            <v>74.154600000000002</v>
          </cell>
        </row>
        <row r="414">
          <cell r="A414" t="str">
            <v>001.09.00740</v>
          </cell>
          <cell r="B414" t="str">
            <v>Fornecimento e Instalação de Porta  de ferro em perfil metálico - 0,80x2,10m - padrão comercial</v>
          </cell>
          <cell r="C414" t="str">
            <v>UN</v>
          </cell>
          <cell r="D414">
            <v>117.1932</v>
          </cell>
        </row>
        <row r="415">
          <cell r="A415" t="str">
            <v>001.09.00760</v>
          </cell>
          <cell r="B415" t="str">
            <v>Fornecimento e Instalação de Porta  de ferro em perfis metalicos - 0,70x2,10m - padrão comercial</v>
          </cell>
          <cell r="C415" t="str">
            <v>UN</v>
          </cell>
          <cell r="D415">
            <v>117.1932</v>
          </cell>
        </row>
        <row r="416">
          <cell r="A416" t="str">
            <v>001.09.00770</v>
          </cell>
          <cell r="B416" t="str">
            <v>Fornecimento e Instalação de Porta  de ferro em perfil metálico - 0,60x2,10m - padrão comercial</v>
          </cell>
          <cell r="C416" t="str">
            <v>un</v>
          </cell>
          <cell r="D416">
            <v>132.35319999999999</v>
          </cell>
        </row>
        <row r="417">
          <cell r="A417" t="str">
            <v>001.09.00780</v>
          </cell>
          <cell r="B417" t="str">
            <v>Fornecimento e Instalação de Porta de Ferro de Correr Em Perfil Metálico Tipo Mosaico Quadriculado, 4 Folhas, Dim. 2.00 x 2.13 Req. 13 Chapa 22 - Padrão Comercial</v>
          </cell>
          <cell r="C417" t="str">
            <v>m2</v>
          </cell>
          <cell r="D417">
            <v>241.3716</v>
          </cell>
        </row>
        <row r="418">
          <cell r="A418" t="str">
            <v>001.09.00790</v>
          </cell>
          <cell r="B418" t="str">
            <v>Fornecimento e Instalação de Porta de ferro tipo veneziana - 0,80x2,10m - padrão comercial</v>
          </cell>
          <cell r="C418" t="str">
            <v>un</v>
          </cell>
          <cell r="D418">
            <v>132.35319999999999</v>
          </cell>
        </row>
        <row r="419">
          <cell r="A419" t="str">
            <v>001.09.00800</v>
          </cell>
          <cell r="B419" t="str">
            <v>Fornecimento e Instalação de Porta de ferro tipo veneziana - 0,70x2,10m - padrão comercial</v>
          </cell>
          <cell r="C419" t="str">
            <v>UN</v>
          </cell>
          <cell r="D419">
            <v>132.35319999999999</v>
          </cell>
        </row>
        <row r="420">
          <cell r="A420" t="str">
            <v>001.09.00805</v>
          </cell>
          <cell r="B420" t="str">
            <v>Fornecimento e Instalação de Porta de ferro tipo veneziana - 0,60x2,10m - padrão comercial</v>
          </cell>
          <cell r="C420" t="str">
            <v>un</v>
          </cell>
          <cell r="D420">
            <v>132.35319999999999</v>
          </cell>
        </row>
        <row r="421">
          <cell r="A421" t="str">
            <v>001.09.00820</v>
          </cell>
          <cell r="B421" t="str">
            <v>Fornecimento e Instalação de Janela de ferro em perfis metálicos - basculante com grade - padrão comercial</v>
          </cell>
          <cell r="C421" t="str">
            <v>M2</v>
          </cell>
          <cell r="D421">
            <v>229.2216</v>
          </cell>
        </row>
        <row r="422">
          <cell r="A422" t="str">
            <v>001.09.00825</v>
          </cell>
          <cell r="B422" t="str">
            <v>Fornecimento e Instalação de Janela Tipo Vitro Basculante com Grade Xadrez 0.40 x 0.40 cm, batente e = 12 cm chapa 22 - Padrão Comercial</v>
          </cell>
          <cell r="C422" t="str">
            <v>m2</v>
          </cell>
          <cell r="D422">
            <v>166.3862</v>
          </cell>
        </row>
        <row r="423">
          <cell r="A423" t="str">
            <v>001.09.00826</v>
          </cell>
          <cell r="B423" t="str">
            <v>Fornecimento e Instalação de Janela Tipo Vitro Basculante com Grade Xadrez 0.40 x 0.60 cm Batente e = 12 cm Chapa 22 - Padrão Comercial</v>
          </cell>
          <cell r="C423" t="str">
            <v>m2</v>
          </cell>
          <cell r="D423">
            <v>166.3862</v>
          </cell>
        </row>
        <row r="424">
          <cell r="A424" t="str">
            <v>001.09.00830</v>
          </cell>
          <cell r="B424" t="str">
            <v>Fornecimento e Instalação de Janela Tipo Vitro Maxim-ar 1.00 x 0.60 m c/ Grade Xadrez, Batente E = 12 cm, Chapa 22  - Padrão Comercial</v>
          </cell>
          <cell r="C424" t="str">
            <v>m2</v>
          </cell>
          <cell r="D424">
            <v>214.61619999999999</v>
          </cell>
        </row>
        <row r="425">
          <cell r="A425" t="str">
            <v>001.09.00840</v>
          </cell>
          <cell r="B425" t="str">
            <v>Fornecimento e Instalação de Janela de ferro em perfis metálicos - de correr com grade  - padrão comercial</v>
          </cell>
          <cell r="C425" t="str">
            <v>m2</v>
          </cell>
          <cell r="D425">
            <v>156.9881</v>
          </cell>
        </row>
        <row r="426">
          <cell r="A426" t="str">
            <v>001.09.00845</v>
          </cell>
          <cell r="B426" t="str">
            <v>Fornecimento e Instalação de Janela Tipo Vitro de Correr com Caixilho Fixo 1.20 x 1.00 m c/ Grade, Batente E = 12 cm, Chapa 22 4 Folhas - Padrão Comercial</v>
          </cell>
          <cell r="C426" t="str">
            <v>m2</v>
          </cell>
          <cell r="D426">
            <v>128.71619999999999</v>
          </cell>
        </row>
        <row r="427">
          <cell r="A427" t="str">
            <v>001.09.00846</v>
          </cell>
          <cell r="B427" t="str">
            <v>Fornecimento e Instalação de Janela Tipo Vitro de Correr com Caixilho Fixo 1.50 x 1.00 m c/ Grade, Batente E = 12 cm, Chapa 22 4 Folhas - Padrão Comercial</v>
          </cell>
          <cell r="C427" t="str">
            <v>m2</v>
          </cell>
          <cell r="D427">
            <v>118.58620000000001</v>
          </cell>
        </row>
        <row r="428">
          <cell r="A428" t="str">
            <v>001.09.00848</v>
          </cell>
          <cell r="B428" t="str">
            <v>Fornecimento e Instalação de Janela Tipo Vitro de Correr com Caixilho Fixo 2.00 x 1.00 m s/ Grade, Batente e= 12 cm Chapa 22, 4 Folhas - Padrão Comercial</v>
          </cell>
          <cell r="C428" t="str">
            <v>m2</v>
          </cell>
          <cell r="D428">
            <v>113.1362</v>
          </cell>
        </row>
        <row r="429">
          <cell r="A429" t="str">
            <v>001.09.00850</v>
          </cell>
          <cell r="B429" t="str">
            <v>Fornecimento e Instalação de Janela Tipo Vitro de Correr com Caixilho Fixo 1.50 x 1.20 m c/ Grade, Batente E = 12 cm, Chapa 22 4 Folhas - Padrão Comercial</v>
          </cell>
          <cell r="C429" t="str">
            <v>m2</v>
          </cell>
          <cell r="D429">
            <v>110.7362</v>
          </cell>
        </row>
        <row r="430">
          <cell r="A430" t="str">
            <v>001.09.00860</v>
          </cell>
          <cell r="B430" t="str">
            <v>Fornecimento e Instalação de Janela metálica tipo veneziana de correr com grade - padrão comercial</v>
          </cell>
          <cell r="C430" t="str">
            <v>m2</v>
          </cell>
          <cell r="D430">
            <v>156.9881</v>
          </cell>
        </row>
        <row r="431">
          <cell r="A431" t="str">
            <v>001.09.00900</v>
          </cell>
          <cell r="B431" t="str">
            <v>Fornecimento e Instalação de Porta Padrão Popular (sem defeitos), Tipo Solidor, Dimensão 60 x 210 cm, incl. Portal de Cedrinho Fixado Com Espuma de Poliuretano, Alisar de Cedrinho, Dobradiça de Ferro Zincado 31/2"" x 21/2"",</v>
          </cell>
          <cell r="C431" t="str">
            <v>CJ</v>
          </cell>
          <cell r="D431">
            <v>112.01260000000001</v>
          </cell>
        </row>
        <row r="432">
          <cell r="A432" t="str">
            <v>001.09.00920</v>
          </cell>
          <cell r="B432" t="str">
            <v>Fornecimento e Instalação de Porta Padrão Popular (sem defeitos), Tipo Solidor, Dimensão 70 x 210 cm, incl. Portal de Cedrinho Fixado Com Espuma de Poliuretano, Alisar de Cedrinho, Dobradiça de Ferro Zincado 31/2"" x 21/2"",</v>
          </cell>
          <cell r="C432" t="str">
            <v>CJ</v>
          </cell>
          <cell r="D432">
            <v>112.01260000000001</v>
          </cell>
        </row>
        <row r="433">
          <cell r="A433" t="str">
            <v>001.09.00940</v>
          </cell>
          <cell r="B433" t="str">
            <v>Fornecimento e Instalação de Porta Padrão Popular (sem defeitos), Tipo Solidor, Dimensão 80 x 210 cm, incl. Portal de Cedrinho Fixado Com Espuma de Poliuretano, Alisar de Cedrinho, Dobradiça de Ferro Zincado 31/2"" x 21/2"",</v>
          </cell>
          <cell r="C433" t="str">
            <v>CJ</v>
          </cell>
          <cell r="D433">
            <v>112.01260000000001</v>
          </cell>
        </row>
        <row r="434">
          <cell r="A434" t="str">
            <v>001.09.00960</v>
          </cell>
          <cell r="B434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4" t="str">
            <v>CJ</v>
          </cell>
          <cell r="D434">
            <v>205.89259999999999</v>
          </cell>
        </row>
        <row r="435">
          <cell r="A435" t="str">
            <v>001.09.00980</v>
          </cell>
          <cell r="B435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5" t="str">
            <v>CJ</v>
          </cell>
          <cell r="D435">
            <v>205.89259999999999</v>
          </cell>
        </row>
        <row r="436">
          <cell r="A436" t="str">
            <v>001.09.01000</v>
          </cell>
          <cell r="B436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6" t="str">
            <v>CJ</v>
          </cell>
          <cell r="D436">
            <v>205.89259999999999</v>
          </cell>
        </row>
        <row r="437">
          <cell r="A437" t="str">
            <v>001.09.01010</v>
          </cell>
          <cell r="B437" t="str">
            <v>Fornecimento e Instalação de Porta Tipo Solidor, Angelim, Prensada, Semi Oca, Laminada Para Pintura, Dim. 90 x 210 cm, incl. Portal de Angelim e=3.50cm, Fixado C/ Espuma de Poliuretano, Alisar de Angelim l=6.00cm, Dobradiça de Ferro Niquel. 31/2"" x 21/</v>
          </cell>
          <cell r="C437" t="str">
            <v>CJ</v>
          </cell>
          <cell r="D437">
            <v>205.89259999999999</v>
          </cell>
        </row>
        <row r="438">
          <cell r="A438" t="str">
            <v>001.09.01020</v>
          </cell>
          <cell r="B438" t="str">
            <v>Fornecimento e Instalação de Porta Tipo Solidor, Angelim, Prensada, Encabeçada,Semi Oca, Laminada Para Envernizamento, Dim. 60 x 210 cm, incl. Portal de Angelim e=3.50cm, Fixado C/ Espuma de Poliuretano, Alisar de Angelim l=6.00cm, Dobradiça 31/2""x21/2</v>
          </cell>
          <cell r="C438" t="str">
            <v>CJ</v>
          </cell>
          <cell r="D438">
            <v>230.9126</v>
          </cell>
        </row>
        <row r="439">
          <cell r="A439" t="str">
            <v>001.09.01040</v>
          </cell>
          <cell r="B439" t="str">
            <v>Fornecimento e Instalação de Porta Tipo Solidor, Angelim, Prensada, Encabeçada,Semi Oca, Laminada Para Envernizamento, Dim. 70 x 210 cm, incl. Portal de Angelim e=3.50cm, Fixado C/ Espuma de Poliuretano, Alisar de Angelim l=6.00cm, Dobradiça 31/2""x21/2</v>
          </cell>
          <cell r="C439" t="str">
            <v>CJ</v>
          </cell>
          <cell r="D439">
            <v>230.9126</v>
          </cell>
        </row>
        <row r="440">
          <cell r="A440" t="str">
            <v>001.09.01060</v>
          </cell>
          <cell r="B440" t="str">
            <v>Fornecimento e Instalação de Porta Tipo Solidor, Angelim, Prensada, Encabeçada,Semi Oca, Laminada Para Envernizamento, Dim. 80 x 210 cm, incl. Portal de Angelim e=3.50cm, Fixado C/ Espuma de Poliuretano, Alisar de Angelim l=6.00cm, Dobradiça 31/2""x21/2</v>
          </cell>
          <cell r="C440" t="str">
            <v>CJ</v>
          </cell>
          <cell r="D440">
            <v>230.9126</v>
          </cell>
        </row>
        <row r="441">
          <cell r="A441" t="str">
            <v>001.09.01070</v>
          </cell>
          <cell r="B441" t="str">
            <v>Fornecimento e Instalação de Porta Tipo Solidor, Angelim, Prensada, Encabeçada,Semi Oca, Laminada Para Envernizamento, Dim. 90 x 210 cm, incl. Portal de Angelim e=3.50cm, Fixado C/ Espuma de Poliuretano, Alisar de Angelim l=6.00cm, Dobradiça 31/2""x21/2</v>
          </cell>
          <cell r="C441" t="str">
            <v>CJ</v>
          </cell>
          <cell r="D441">
            <v>230.9126</v>
          </cell>
        </row>
        <row r="442">
          <cell r="A442" t="str">
            <v>001.09.01080</v>
          </cell>
          <cell r="B442" t="str">
            <v>Fornecimento e Instalação de Porta Tipo Solidor,Itaúba, Prensada, Encabeçada,Semi Oca, Laminada Para Envernizamento, Dim. 60 x 210 cm, incl. Portal de Itaúba e=3.50cm, Fixado C/ Espuma de Poliuretano, Alisar de Itaúba l=6.00cm, Dobradiça de 31/2""x21/2</v>
          </cell>
          <cell r="C442" t="str">
            <v>CJ</v>
          </cell>
          <cell r="D442">
            <v>237.99260000000001</v>
          </cell>
        </row>
        <row r="443">
          <cell r="A443" t="str">
            <v>001.09.01100</v>
          </cell>
          <cell r="B443" t="str">
            <v>Fornecimento e Instalação de Porta Tipo Solidor,Itaúba, Prensada, Encabeçada,Semi Oca, Laminada Para Envernizamento, Dim. 70 x 210 cm, incl. Portal de Itaúba e=3.50cm, Fixado C/ Espuma de Poliuretano, Alisar de Itaúba l=6.00cm, Dobradiça de 31/2""x21/2"</v>
          </cell>
          <cell r="C443" t="str">
            <v>CJ</v>
          </cell>
          <cell r="D443">
            <v>237.99260000000001</v>
          </cell>
        </row>
        <row r="444">
          <cell r="A444" t="str">
            <v>001.09.01120</v>
          </cell>
          <cell r="B444" t="str">
            <v>Fornecimento e Instalação de Porta Tipo Solidor,Itaúba, Prensada, Encabeçada,Semi Oca, Laminada Para Envernizamento, Dim. 80 x 210 cm, incl. Portal de Itaúba e=3.50cm, Fixado C/ Espuma de Poliuretano, Alisar de Itaúba l=6.00cm, Dobradiça de 31/2""x21/2"</v>
          </cell>
          <cell r="C444" t="str">
            <v>CJ</v>
          </cell>
          <cell r="D444">
            <v>226.30260000000001</v>
          </cell>
        </row>
        <row r="445">
          <cell r="A445" t="str">
            <v>001.09.01130</v>
          </cell>
          <cell r="B445" t="str">
            <v>Fornecimento e Instalação de Porta Tipo Solidor,Itaúba, Prensada, Encabeçada,Semi Oca, Laminada Para Envernizamento, Dim. 90 x 210 cm, incl. Portal de Itaúba e=3.50cm, Fixado C/ Espuma de Poliuretano, Alisar de Itaúba l=6.00cm, Dobradiça de 31/2""x21/2"</v>
          </cell>
          <cell r="C445" t="str">
            <v>CJ</v>
          </cell>
          <cell r="D445">
            <v>226.30260000000001</v>
          </cell>
        </row>
        <row r="446">
          <cell r="A446" t="str">
            <v>001.09.01290</v>
          </cell>
          <cell r="B446" t="str">
            <v>Fornecimento e Instalação de Porta Tipo Solidor, Angelim, Prensada, Semi Oca, Laminada e Formicada TX PP30 0.8 mm, Dim. 60 x 210 cm, incl. Portal de Angelim e=3.50cm, Fix. Espuma de Poliur., Alisar de Angelim l=6.00cm, Dobr. de Ferro Niquel. 31/2"" x 21</v>
          </cell>
          <cell r="C446" t="str">
            <v>un</v>
          </cell>
          <cell r="D446">
            <v>308.86610000000002</v>
          </cell>
        </row>
        <row r="447">
          <cell r="A447" t="str">
            <v>001.09.01291</v>
          </cell>
          <cell r="B447" t="str">
            <v>Fornecimento e Instalação de Porta Tipo Solidor, Angelim, Prensada, Semi Oca, Laminada e Formicada TX PP30 0.8 mm, Dim. 70 x 210 cm, incl. Portal de Angelim e=3.50cm, Fix. Espuma de Poliur., Alisar de Angelim l=6.00cm, Dobr. de Ferro Niquel. 31/2"" x 21</v>
          </cell>
          <cell r="C447" t="str">
            <v>un</v>
          </cell>
          <cell r="D447">
            <v>332.24610000000001</v>
          </cell>
        </row>
        <row r="448">
          <cell r="A448" t="str">
            <v>001.09.01292</v>
          </cell>
          <cell r="B448" t="str">
            <v>Fornecimento e Instalação de Porta Tipo Solidor, Angelim, Prensada, Semi Oca, Laminada e Formicada TX PP30 0.8 mm, Dim. 80 x 210 cm, incl. Portal de Angelim e=3.50cm, Fix. Espuma de Poliur., Alisar de Angelim l=6.00cm, Dobr. de Ferro Niquel. 31/2"" x 21</v>
          </cell>
          <cell r="C448" t="str">
            <v>un</v>
          </cell>
          <cell r="D448">
            <v>332.24610000000001</v>
          </cell>
        </row>
        <row r="449">
          <cell r="A449" t="str">
            <v>001.09.01293</v>
          </cell>
          <cell r="B449" t="str">
            <v>Fornecimento e Instalação de Porta Tipo Solidor, Angelim, Prensada, Semi Oca, Laminada e Formicada TX PP30 0.8 mm, Dim. 90 x 210 cm, incl. Portal de Angelim e=3.50cm, Fix. Espuma de Poliur., Alisar de Angelim l=6.00cm, Dobr. de Ferro Niquel. 31/2"" x 21</v>
          </cell>
          <cell r="C449" t="str">
            <v>un</v>
          </cell>
          <cell r="D449">
            <v>332.24610000000001</v>
          </cell>
        </row>
        <row r="450">
          <cell r="A450" t="str">
            <v>001.09.01420</v>
          </cell>
          <cell r="B450" t="str">
            <v>Fechadura c/ chave central, maçaneta tipo copo, conjunto completo p/portas de entrada</v>
          </cell>
          <cell r="C450" t="str">
            <v>UN</v>
          </cell>
          <cell r="D450">
            <v>23.020199999999999</v>
          </cell>
        </row>
        <row r="451">
          <cell r="A451" t="str">
            <v>001.09.01440</v>
          </cell>
          <cell r="B451" t="str">
            <v>Fechadura c/ chave central, maçaneta tipo copo, conjunto completo p/portas de comunicacao</v>
          </cell>
          <cell r="C451" t="str">
            <v>UN</v>
          </cell>
          <cell r="D451">
            <v>18.860199999999999</v>
          </cell>
        </row>
        <row r="452">
          <cell r="A452" t="str">
            <v>001.09.01460</v>
          </cell>
          <cell r="B452" t="str">
            <v>Fechadura c/ chave central, maçaneta tipo copo, conjunto completo p/portas de banheiro</v>
          </cell>
          <cell r="C452" t="str">
            <v>UN</v>
          </cell>
          <cell r="D452">
            <v>18.860199999999999</v>
          </cell>
        </row>
        <row r="453">
          <cell r="A453" t="str">
            <v>001.09.02300</v>
          </cell>
          <cell r="B453" t="str">
            <v>Tela metálica tipo mosquiteiro fixado em ferro cantoneira de abas iguais de 1/2""""x1/8""""</v>
          </cell>
          <cell r="C453" t="str">
            <v>M2</v>
          </cell>
          <cell r="D453">
            <v>33.885399999999997</v>
          </cell>
        </row>
        <row r="454">
          <cell r="A454" t="str">
            <v>001.09.02320</v>
          </cell>
          <cell r="B454" t="str">
            <v>Tela metálica tipo mosquiteiro fixado em ferro cantoneira de abas iguais de 1""""x3/16""""</v>
          </cell>
          <cell r="C454" t="str">
            <v>M2</v>
          </cell>
          <cell r="D454">
            <v>59.985399999999998</v>
          </cell>
        </row>
        <row r="455">
          <cell r="A455" t="str">
            <v>001.09.02325</v>
          </cell>
          <cell r="B455" t="str">
            <v>Fornecimento e Instalação de Chapa de Ferro Preta Lisa e= 3 mm Conf. Det. 26 A SEJUSP</v>
          </cell>
          <cell r="C455" t="str">
            <v>m2</v>
          </cell>
          <cell r="D455">
            <v>128.08510000000001</v>
          </cell>
        </row>
        <row r="456">
          <cell r="A456" t="str">
            <v>001.09.02327</v>
          </cell>
          <cell r="B456" t="str">
            <v>Fornecimento e Instalação de Chapa de Ferro Preta Lisa e= 8 mm Conf. Det. 26 C SEJUSP</v>
          </cell>
          <cell r="C456" t="str">
            <v>m2</v>
          </cell>
          <cell r="D456">
            <v>339.98250000000002</v>
          </cell>
        </row>
        <row r="457">
          <cell r="A457" t="str">
            <v>001.09.02330</v>
          </cell>
          <cell r="B457" t="str">
            <v>Fornecimento e Instalação de Porta Para Cadeia ou Presídio 0.80 x 2.10 em grade 7/8"" e barra chata 1 1/2"" x 5/16"" Conf. Det. 05 SINFRA</v>
          </cell>
          <cell r="C457" t="str">
            <v>m2</v>
          </cell>
          <cell r="D457">
            <v>227.84440000000001</v>
          </cell>
        </row>
        <row r="458">
          <cell r="A458" t="str">
            <v>001.09.02335</v>
          </cell>
          <cell r="B458" t="str">
            <v>Fornecimento e Instalação de Porta Metálica C/ Passa Prato Conf. Det. 05 SEJUSP</v>
          </cell>
          <cell r="C458" t="str">
            <v>m2</v>
          </cell>
          <cell r="D458">
            <v>356.19459999999998</v>
          </cell>
        </row>
        <row r="459">
          <cell r="A459" t="str">
            <v>001.09.02336</v>
          </cell>
          <cell r="B459" t="str">
            <v>Fornecimento e Instalação de Porta Metálica S/ Passa Prato Conf. Det. 05 A SEJUSP</v>
          </cell>
          <cell r="C459" t="str">
            <v>m2</v>
          </cell>
          <cell r="D459">
            <v>278.31799999999998</v>
          </cell>
        </row>
        <row r="460">
          <cell r="A460" t="str">
            <v>001.09.02337</v>
          </cell>
          <cell r="B460" t="str">
            <v>Fornecimento e Instalação de Porta Metálica C/ Chapa Metálica Sobre Toda a Porta Conf. Det. 05 B  SEJUSP</v>
          </cell>
          <cell r="C460" t="str">
            <v>m2</v>
          </cell>
          <cell r="D460">
            <v>426.10849999999999</v>
          </cell>
        </row>
        <row r="461">
          <cell r="A461" t="str">
            <v>001.09.02338</v>
          </cell>
          <cell r="B461" t="str">
            <v>Fornecimento e Instalação de Conjunto de Grade Conf. Det. 08 SEJUSP</v>
          </cell>
          <cell r="C461" t="str">
            <v>m2</v>
          </cell>
          <cell r="D461">
            <v>130.26499999999999</v>
          </cell>
        </row>
        <row r="462">
          <cell r="A462" t="str">
            <v>001.09.02340</v>
          </cell>
          <cell r="B462" t="str">
            <v>Fornecimento e Instalação de Grade Metálica Conf. Det. 09 A SEJUSP</v>
          </cell>
          <cell r="C462" t="str">
            <v>m2</v>
          </cell>
          <cell r="D462">
            <v>191.0461</v>
          </cell>
        </row>
        <row r="463">
          <cell r="A463" t="str">
            <v>001.09.02345</v>
          </cell>
          <cell r="B463" t="str">
            <v>Fornecimento e Instalação de Porta Metálica C/ Chapa Metálica Sobre Toda a Porta Conf. Det. 23  SEJUSP</v>
          </cell>
          <cell r="C463" t="str">
            <v>m2</v>
          </cell>
          <cell r="D463">
            <v>380.67520000000002</v>
          </cell>
        </row>
        <row r="464">
          <cell r="A464" t="str">
            <v>001.09.02346</v>
          </cell>
          <cell r="B464" t="str">
            <v>Fornecimento e Instalação de Porta Metálica S/ Chapa Metálica Conf. Det. 23 A  SEJUSP</v>
          </cell>
          <cell r="C464" t="str">
            <v>m2</v>
          </cell>
          <cell r="D464">
            <v>297.05579999999998</v>
          </cell>
        </row>
        <row r="465">
          <cell r="A465" t="str">
            <v>001.09.02350</v>
          </cell>
          <cell r="B465" t="str">
            <v>Fornecimento e Instalação de Visor Conf. Det. 30 SEJUSP</v>
          </cell>
          <cell r="C465" t="str">
            <v>un</v>
          </cell>
          <cell r="D465">
            <v>210.67439999999999</v>
          </cell>
        </row>
        <row r="466">
          <cell r="A466" t="str">
            <v>001.09.02360</v>
          </cell>
          <cell r="B466" t="str">
            <v>Fornecimento e Instalação de Tranca Tipo Comum Conf. Det. 41 SEJUSP</v>
          </cell>
          <cell r="C466" t="str">
            <v>un</v>
          </cell>
          <cell r="D466">
            <v>122.6871</v>
          </cell>
        </row>
        <row r="467">
          <cell r="A467" t="str">
            <v>001.09.02365</v>
          </cell>
          <cell r="B467" t="str">
            <v>Fornecimento e Instalação de Grade Metálica Conf. Det. 45 B SEJUSP</v>
          </cell>
          <cell r="C467" t="str">
            <v>m2</v>
          </cell>
          <cell r="D467">
            <v>246.3074</v>
          </cell>
        </row>
        <row r="468">
          <cell r="A468" t="str">
            <v>001.09.02370</v>
          </cell>
          <cell r="B468" t="str">
            <v>Batente de madeira 15 x 15 cm para porta e janela</v>
          </cell>
          <cell r="C468" t="str">
            <v>m</v>
          </cell>
          <cell r="D468">
            <v>20.7333</v>
          </cell>
        </row>
        <row r="469">
          <cell r="A469" t="str">
            <v>001.09.02380</v>
          </cell>
          <cell r="B469" t="str">
            <v>Batente de madeira 3,5 x 14,5 cm para portas e janelas</v>
          </cell>
          <cell r="C469" t="str">
            <v>M</v>
          </cell>
          <cell r="D469">
            <v>8.0296000000000003</v>
          </cell>
        </row>
        <row r="470">
          <cell r="A470" t="str">
            <v>001.09.02400</v>
          </cell>
          <cell r="B470" t="str">
            <v>Reparo em esquadria - substituição de folhas de porta/janelas de madeira tipo almofadada</v>
          </cell>
          <cell r="C470" t="str">
            <v>M2</v>
          </cell>
          <cell r="D470">
            <v>42.630299999999998</v>
          </cell>
        </row>
        <row r="471">
          <cell r="A471" t="str">
            <v>001.09.02420</v>
          </cell>
          <cell r="B471" t="str">
            <v>Reparo em esquadria - substituição de batente de madeira</v>
          </cell>
          <cell r="C471" t="str">
            <v>M</v>
          </cell>
          <cell r="D471">
            <v>17.7865</v>
          </cell>
        </row>
        <row r="472">
          <cell r="A472" t="str">
            <v>001.09.02440</v>
          </cell>
          <cell r="B472" t="str">
            <v>Reparo em esquadria - substituição de folha de porta de madeira tipo solidor, inclusive dobradiças, -(0,60x1,80)m</v>
          </cell>
          <cell r="C472" t="str">
            <v>UN</v>
          </cell>
          <cell r="D472">
            <v>50.916499999999999</v>
          </cell>
        </row>
        <row r="473">
          <cell r="A473" t="str">
            <v>001.09.02460</v>
          </cell>
          <cell r="B473" t="str">
            <v>Reparo em esquadria - substituição de folha de porta de madeira tipo solidor, inclusive dobradiças, -(0,60x2,10)m</v>
          </cell>
          <cell r="C473" t="str">
            <v>UN</v>
          </cell>
          <cell r="D473">
            <v>54.606499999999997</v>
          </cell>
        </row>
        <row r="474">
          <cell r="A474" t="str">
            <v>001.09.02480</v>
          </cell>
          <cell r="B474" t="str">
            <v>Reparo em esquadria - substituição de folha de porta de madeira tipo solidor, inclusive dobradiças, -(0,70x2,10)m</v>
          </cell>
          <cell r="C474" t="str">
            <v>UN</v>
          </cell>
          <cell r="D474">
            <v>54.606499999999997</v>
          </cell>
        </row>
        <row r="475">
          <cell r="A475" t="str">
            <v>001.09.02500</v>
          </cell>
          <cell r="B475" t="str">
            <v>Reparo em esquadria - substituição de folha de porta de madeira tipo solidor, inclusive dobradiças, -(0,80x2,10)m</v>
          </cell>
          <cell r="C475" t="str">
            <v>UN</v>
          </cell>
          <cell r="D475">
            <v>54.606499999999997</v>
          </cell>
        </row>
        <row r="476">
          <cell r="A476" t="str">
            <v>001.09.02520</v>
          </cell>
          <cell r="B476" t="str">
            <v>Reparo em esquadria - substituição de folha de porta de madeira tipo solidor, inclusive dobradiças, -(0,90x2,10)m</v>
          </cell>
          <cell r="C476" t="str">
            <v>UN</v>
          </cell>
          <cell r="D476">
            <v>92.606499999999997</v>
          </cell>
        </row>
        <row r="477">
          <cell r="A477" t="str">
            <v>001.09.02540</v>
          </cell>
          <cell r="B477" t="str">
            <v>Reparo em esquadria - substituição de folha de madeira almofadada, inclusive dobradiças-(0,60x2,10)m</v>
          </cell>
          <cell r="C477" t="str">
            <v>UN</v>
          </cell>
          <cell r="D477">
            <v>73.606499999999997</v>
          </cell>
        </row>
        <row r="478">
          <cell r="A478" t="str">
            <v>001.09.02560</v>
          </cell>
          <cell r="B478" t="str">
            <v>Reparo em esquadria - substituição de folha de madeira almofadada, inclusive dobradiças-(0,70x2,10)m</v>
          </cell>
          <cell r="C478" t="str">
            <v>UN</v>
          </cell>
          <cell r="D478">
            <v>73.606499999999997</v>
          </cell>
        </row>
        <row r="479">
          <cell r="A479" t="str">
            <v>001.09.02580</v>
          </cell>
          <cell r="B479" t="str">
            <v>Reparo em esquadria - substituição de folha de madeira almofadada, inclusive dobradiças-(0,80x2,10)m</v>
          </cell>
          <cell r="C479" t="str">
            <v>UN</v>
          </cell>
          <cell r="D479">
            <v>73.606499999999997</v>
          </cell>
        </row>
        <row r="480">
          <cell r="A480" t="str">
            <v>001.09.02600</v>
          </cell>
          <cell r="B480" t="str">
            <v>Reparo em esquadria - substituição de folha de madeira almofadada, inclusive dobradiças-(0,90x2,10)m</v>
          </cell>
          <cell r="C480" t="str">
            <v>UN</v>
          </cell>
          <cell r="D480">
            <v>87.606499999999997</v>
          </cell>
        </row>
        <row r="481">
          <cell r="A481" t="str">
            <v>001.09.02620</v>
          </cell>
          <cell r="B481" t="str">
            <v>Reparo em esquadria - substituição de batente de peroba, inclusive guarnições -vão de (0,60x2,10)m</v>
          </cell>
          <cell r="C481" t="str">
            <v>JG</v>
          </cell>
          <cell r="D481">
            <v>98.226600000000005</v>
          </cell>
        </row>
        <row r="482">
          <cell r="A482" t="str">
            <v>001.09.02640</v>
          </cell>
          <cell r="B482" t="str">
            <v>Reparo em esquadria - substituição de batente de peroba, inclusive guarnições -vão de (0,70x2,10)m</v>
          </cell>
          <cell r="C482" t="str">
            <v>JG</v>
          </cell>
          <cell r="D482">
            <v>96.892099999999999</v>
          </cell>
        </row>
        <row r="483">
          <cell r="A483" t="str">
            <v>001.09.02660</v>
          </cell>
          <cell r="B483" t="str">
            <v>Reparo em esquadria - substituição de batente de peroba, inclusive guarnições -vão de (0,80x2,10)m</v>
          </cell>
          <cell r="C483" t="str">
            <v>JG</v>
          </cell>
          <cell r="D483">
            <v>108.9226</v>
          </cell>
        </row>
        <row r="484">
          <cell r="A484" t="str">
            <v>001.09.02800</v>
          </cell>
          <cell r="B484" t="str">
            <v>Reparo em Grades e Portões - substituição de ferro CA 25 1/2""</v>
          </cell>
          <cell r="C484" t="str">
            <v>ml</v>
          </cell>
          <cell r="D484">
            <v>4.0110999999999999</v>
          </cell>
        </row>
        <row r="485">
          <cell r="A485" t="str">
            <v>001.09.02820</v>
          </cell>
          <cell r="B485" t="str">
            <v>Reparo em Grades e Portões - substituição de ferro CA 25 7/8""</v>
          </cell>
          <cell r="C485" t="str">
            <v>ml</v>
          </cell>
          <cell r="D485">
            <v>13.7584</v>
          </cell>
        </row>
        <row r="486">
          <cell r="A486" t="str">
            <v>001.09.02840</v>
          </cell>
          <cell r="B486" t="str">
            <v>Reparo em Alambrados e Portões - substituição de tubo de ferro em chapa preta diam.2"" chapa 13</v>
          </cell>
          <cell r="C486" t="str">
            <v>ml</v>
          </cell>
          <cell r="D486">
            <v>16.174800000000001</v>
          </cell>
        </row>
        <row r="487">
          <cell r="A487" t="str">
            <v>001.09.02860</v>
          </cell>
          <cell r="B487" t="str">
            <v>Reparo em Alambrados e Portões - substituição de tela de alambrado galvanizado malha 2"" fio dw12</v>
          </cell>
          <cell r="C487" t="str">
            <v>m2</v>
          </cell>
          <cell r="D487">
            <v>14.151400000000001</v>
          </cell>
        </row>
        <row r="488">
          <cell r="A488" t="str">
            <v>001.10</v>
          </cell>
          <cell r="B488" t="str">
            <v>REVESTIMENTO</v>
          </cell>
          <cell r="D488">
            <v>329.01499999999999</v>
          </cell>
        </row>
        <row r="489">
          <cell r="A489" t="str">
            <v>001.10.00020</v>
          </cell>
          <cell r="B489" t="str">
            <v>Chapisco de aderência c/argamassa de cimento e areia traço 1:3 e= 5 mm</v>
          </cell>
          <cell r="C489" t="str">
            <v>m2</v>
          </cell>
          <cell r="D489">
            <v>1.9576</v>
          </cell>
        </row>
        <row r="490">
          <cell r="A490" t="str">
            <v>001.10.00040</v>
          </cell>
          <cell r="B490" t="str">
            <v>Chapisco de acab.c/argam.de cimento e pedrisco traço 1:4  e= 7 mm</v>
          </cell>
          <cell r="C490" t="str">
            <v>m2</v>
          </cell>
          <cell r="D490">
            <v>2.9297</v>
          </cell>
        </row>
        <row r="491">
          <cell r="A491" t="str">
            <v>001.10.00100</v>
          </cell>
          <cell r="B491" t="str">
            <v>Reboco paulista usando argamassa mista de cimento cal e areia no traço 1:2:8 com 20 mm de espessura</v>
          </cell>
          <cell r="C491" t="str">
            <v>m2</v>
          </cell>
          <cell r="D491">
            <v>7.8211000000000004</v>
          </cell>
        </row>
        <row r="492">
          <cell r="A492" t="str">
            <v>001.10.00110</v>
          </cell>
          <cell r="B492" t="str">
            <v>Reboco paulista usando argamassa mista de cimento cal e areia no traço 1:2:9 com 20 mm de espessura</v>
          </cell>
          <cell r="C492" t="str">
            <v>m2</v>
          </cell>
          <cell r="D492">
            <v>7.6371000000000002</v>
          </cell>
        </row>
        <row r="493">
          <cell r="A493" t="str">
            <v>001.10.00120</v>
          </cell>
          <cell r="B493" t="str">
            <v>Reboco c/ argamassa de cal em pasta e areia fina peneirada no traço 1:2 (espessura 0.5 cm)</v>
          </cell>
          <cell r="C493" t="str">
            <v>m2</v>
          </cell>
          <cell r="D493">
            <v>3.6324999999999998</v>
          </cell>
        </row>
        <row r="494">
          <cell r="A494" t="str">
            <v>001.10.00170</v>
          </cell>
          <cell r="B494" t="str">
            <v>Revestimento c/ argamassa de barita e = 1O mm</v>
          </cell>
          <cell r="C494" t="str">
            <v>m2</v>
          </cell>
          <cell r="D494">
            <v>42.392600000000002</v>
          </cell>
        </row>
        <row r="495">
          <cell r="A495" t="str">
            <v>001.10.00180</v>
          </cell>
          <cell r="B495" t="str">
            <v>Reboco barra lisa com argamassa de cimento e areia 1:1.5 com impermeabilizante inclusive emboço de cimento e areia 1:4</v>
          </cell>
          <cell r="C495" t="str">
            <v>M2</v>
          </cell>
          <cell r="D495">
            <v>17.493600000000001</v>
          </cell>
        </row>
        <row r="496">
          <cell r="A496" t="str">
            <v>001.10.00200</v>
          </cell>
          <cell r="B496" t="str">
            <v>Barra lisa c/ acabamento em nata de cimento comum c/ desempenadeira de aço sobre emboço de cimento e areia 1:4</v>
          </cell>
          <cell r="C496" t="str">
            <v>m2</v>
          </cell>
          <cell r="D496">
            <v>12.008100000000001</v>
          </cell>
        </row>
        <row r="497">
          <cell r="A497" t="str">
            <v>001.10.00220</v>
          </cell>
          <cell r="B497" t="str">
            <v>Barra lisa c/ acabamento em nata de cimento comum c/ desempenadeira de aço sobre emboço de cimento e areia 1:4:8</v>
          </cell>
          <cell r="C497" t="str">
            <v>m2</v>
          </cell>
          <cell r="D497">
            <v>11.581300000000001</v>
          </cell>
        </row>
        <row r="498">
          <cell r="A498" t="str">
            <v>001.10.00240</v>
          </cell>
          <cell r="B498" t="str">
            <v>Barra lisa c/ acabamento em nata de cimento branco c/ desempenadeira de aço sobre emboço de cimento e areia 1:4</v>
          </cell>
          <cell r="C498" t="str">
            <v>m2</v>
          </cell>
          <cell r="D498">
            <v>14.0441</v>
          </cell>
        </row>
        <row r="499">
          <cell r="A499" t="str">
            <v>001.10.00260</v>
          </cell>
          <cell r="B499" t="str">
            <v>Barra lisa c/ acabamento em nata de cimento comum c/ desempenadeira de aço sobre emboço de cimento e areia 1:4:8</v>
          </cell>
          <cell r="C499" t="str">
            <v>m2</v>
          </cell>
          <cell r="D499">
            <v>11.581300000000001</v>
          </cell>
        </row>
        <row r="500">
          <cell r="A500" t="str">
            <v>001.10.00280</v>
          </cell>
          <cell r="B500" t="str">
            <v>Revestimento com azulejo branco (dimensão mínima 150x150 mm, espessura mínima 4 mm) empregando argamassa pré fabricada de cimento colante (a prumo ), incl rejuntamento</v>
          </cell>
          <cell r="C500" t="str">
            <v>m2</v>
          </cell>
          <cell r="D500">
            <v>22.776800000000001</v>
          </cell>
        </row>
        <row r="501">
          <cell r="A501" t="str">
            <v>001.10.00300</v>
          </cell>
          <cell r="B501" t="str">
            <v>Revestimento com azulejo decorado (dimensão mínima 150x150 mm, espessura mínima 4 mm) empregando argamassa pré fabricada de cimento colante (a prumo ), incl rejuntamento</v>
          </cell>
          <cell r="C501" t="str">
            <v>m2</v>
          </cell>
          <cell r="D501">
            <v>19.9938</v>
          </cell>
        </row>
        <row r="502">
          <cell r="A502" t="str">
            <v>001.10.00320</v>
          </cell>
          <cell r="B502" t="str">
            <v>Revestimento Com Piso Parede (dimensão mínima 300x300 mm, espessura mínima 6 mm) Empregando Argamassa Pré Fabricada de Cimento Colante, incl Rejuntamento</v>
          </cell>
          <cell r="C502" t="str">
            <v>m2</v>
          </cell>
          <cell r="D502">
            <v>19.991800000000001</v>
          </cell>
        </row>
        <row r="503">
          <cell r="A503" t="str">
            <v>001.10.00330</v>
          </cell>
          <cell r="B503" t="str">
            <v>Fornecimento e Assentamento de Pastilha de Porcelana (dimensão mínima 100x100 mm, espessura mínima 8 mm), Assentada Com Argamassa Pré- Fabricada de Cimento Colante, Incl. Rejuntamento</v>
          </cell>
          <cell r="C503" t="str">
            <v>m2</v>
          </cell>
          <cell r="D503">
            <v>47.176099999999998</v>
          </cell>
        </row>
        <row r="504">
          <cell r="A504" t="str">
            <v>001.10.00560</v>
          </cell>
          <cell r="B504" t="str">
            <v>Revestimento c/ carpete 8 mm sobre parede</v>
          </cell>
          <cell r="C504" t="str">
            <v>M2</v>
          </cell>
          <cell r="D504">
            <v>24.803599999999999</v>
          </cell>
        </row>
        <row r="505">
          <cell r="A505" t="str">
            <v>001.10.00580</v>
          </cell>
          <cell r="B505" t="str">
            <v>Revestimento de paredes com laminado melaminico colado (formiplac texturizado)</v>
          </cell>
          <cell r="C505" t="str">
            <v>m2</v>
          </cell>
          <cell r="D505">
            <v>23.991599999999998</v>
          </cell>
        </row>
        <row r="506">
          <cell r="A506" t="str">
            <v>001.10.00660</v>
          </cell>
          <cell r="B506" t="str">
            <v>Faixas decorativas para portas e janelas, 10 cm de largura, em argamassa mista de cimento cal e areia</v>
          </cell>
          <cell r="C506" t="str">
            <v>M</v>
          </cell>
          <cell r="D506">
            <v>4.1908000000000003</v>
          </cell>
        </row>
        <row r="507">
          <cell r="A507" t="str">
            <v>001.10.00680</v>
          </cell>
          <cell r="B507" t="str">
            <v>Fornecimento e Assentamento de Faixa Cerâmica Decorada Para Cozinha e Banheiro</v>
          </cell>
          <cell r="C507" t="str">
            <v>ml</v>
          </cell>
          <cell r="D507">
            <v>13.7346</v>
          </cell>
        </row>
        <row r="508">
          <cell r="A508" t="str">
            <v>001.10.00740</v>
          </cell>
          <cell r="B508" t="str">
            <v>Correção de trincas em paredes, usando ferro de 1/4"""" e argamassa de cimento e areia 1:3</v>
          </cell>
          <cell r="C508" t="str">
            <v>M</v>
          </cell>
          <cell r="D508">
            <v>19.276900000000001</v>
          </cell>
        </row>
        <row r="509">
          <cell r="A509" t="str">
            <v>001.11</v>
          </cell>
          <cell r="B509" t="str">
            <v>PISOS RODAPÉS SOLEIRAS E PEITORIS</v>
          </cell>
          <cell r="D509">
            <v>1236.8943999999999</v>
          </cell>
        </row>
        <row r="510">
          <cell r="A510" t="str">
            <v>001.11.00010</v>
          </cell>
          <cell r="B510" t="str">
            <v>Preparo e apiloamento do local destinado a receber o piso, incl. carga e transporte manual de material de caixão de empréstimo para complementação do que faltar.</v>
          </cell>
          <cell r="C510" t="str">
            <v>m2</v>
          </cell>
          <cell r="D510">
            <v>5.9009</v>
          </cell>
        </row>
        <row r="511">
          <cell r="A511" t="str">
            <v>001.11.00015</v>
          </cell>
          <cell r="B511" t="str">
            <v>Fornecimento e Execução de Picoteamento de Piso Para Aplicação de Argamassa de Regularização em Pisos Pré Exitentes</v>
          </cell>
          <cell r="C511" t="str">
            <v>m2</v>
          </cell>
          <cell r="D511">
            <v>1.3325</v>
          </cell>
        </row>
        <row r="512">
          <cell r="A512" t="str">
            <v>001.11.00040</v>
          </cell>
          <cell r="B512" t="str">
            <v>Regularização de laje ou lastro de concreto com argamassa de cimento e areia no traço 1:3, procedendo-se da seguinte maneira: umidecer abundantemente o contrapiso, aplicar nata de agua e cimento e finalmente a aplicar da argamassa de regularização.</v>
          </cell>
          <cell r="C512" t="str">
            <v>m3</v>
          </cell>
          <cell r="D512">
            <v>283.80529999999999</v>
          </cell>
        </row>
        <row r="513">
          <cell r="A513" t="str">
            <v>001.11.00050</v>
          </cell>
          <cell r="B513" t="str">
            <v>Contrapiso de concreto não estrutural Fck=13,5 Mpa, preparado com régua de alumínio e desempenadeira de madeira, perfeitamente nivelado, pronto para receber o piso, esp.= 6.00 cm</v>
          </cell>
          <cell r="C513" t="str">
            <v>m2</v>
          </cell>
          <cell r="D513">
            <v>16.967300000000002</v>
          </cell>
        </row>
        <row r="514">
          <cell r="A514" t="str">
            <v>001.11.00060</v>
          </cell>
          <cell r="B514" t="str">
            <v>Calçada em concreto Fck=13,5 Mpa no traco 1:3:6 com junta de dilatação de madeira 1.2 cm de espessura formando quadro 2.0 x 2.0 m com 6.0 cm de espessura, preparado com régua de alumínio e desempenadeira de madeira, perfeitamente nivelado.</v>
          </cell>
          <cell r="C514" t="str">
            <v>m2</v>
          </cell>
          <cell r="D514">
            <v>19.508099999999999</v>
          </cell>
        </row>
        <row r="515">
          <cell r="A515" t="str">
            <v>001.11.00080</v>
          </cell>
          <cell r="B515" t="str">
            <v>Calçada em concreto Fck=13,5 Mpa, no traço 1:3:6 com junta de dilatação seca, formando quadro de 2.00x2.00 m, com 6 cm de espessura, preparado com régua de alumínio e desempenadeira de madeira, perfeitamente nivelado.</v>
          </cell>
          <cell r="C515" t="str">
            <v>m2</v>
          </cell>
          <cell r="D515">
            <v>19.508099999999999</v>
          </cell>
        </row>
        <row r="516">
          <cell r="A516" t="str">
            <v>001.11.00100</v>
          </cell>
          <cell r="B516" t="str">
            <v>Calçada em Concreto Usinado 13,50 Mpa, Com Junta de Dilatação de Ripa de Madeira de 1.20 cm de Espessura formando Quadro 1.50 x 1.50 m, sendo a espessura de e= 5.00 cm, preparado com régua de alumínio e desempenadeira de madeira, perfeitamente nivelado.</v>
          </cell>
          <cell r="C516" t="str">
            <v>m2</v>
          </cell>
          <cell r="D516">
            <v>20.432700000000001</v>
          </cell>
        </row>
        <row r="517">
          <cell r="A517" t="str">
            <v>001.11.00110</v>
          </cell>
          <cell r="B517" t="str">
            <v>Calçada em Concreto Usinado 13,50 Mpa, Com Junta de Dilatação de Ripa de Madeira de 1.20 cm de Espessura formando Quadro 1.50 x 1.50 m, sendo a espessura de e=7.00 cm, preparado com régua de alumínio e desempenadeira de madeira, perfeitamente nivelado.</v>
          </cell>
          <cell r="C517" t="str">
            <v>m2</v>
          </cell>
          <cell r="D517">
            <v>25.315899999999999</v>
          </cell>
        </row>
        <row r="518">
          <cell r="A518" t="str">
            <v>001.11.00180</v>
          </cell>
          <cell r="B518" t="str">
            <v>Cimentado liso queimado c/espessura de 1.5 cm c/argamassa de cimento e areia no traço 1:3, procedendo-se da seguinte maneira: umidecer abundantemente o contrapiso, aplicar nata de agua e cimento e finalmente a aplicar da argamassa de acabamento.</v>
          </cell>
          <cell r="C518" t="str">
            <v>m2</v>
          </cell>
          <cell r="D518">
            <v>6.6917999999999997</v>
          </cell>
        </row>
        <row r="519">
          <cell r="A519" t="str">
            <v>001.11.00200</v>
          </cell>
          <cell r="B519" t="str">
            <v>Cimentado liso queimado c/espessura de 2 cm usando argamassa de cimento e areia 1:3 c/ juntas plásticas de 19 mm formando quadros de 2.00 x 2.00 m,umidecer abundantemente o contrapiso, aplicar nata de agua e cimento e finalmente a aplicar a argamassa.</v>
          </cell>
          <cell r="C519" t="str">
            <v>m2</v>
          </cell>
          <cell r="D519">
            <v>10.9033</v>
          </cell>
        </row>
        <row r="520">
          <cell r="A520" t="str">
            <v>001.11.00280</v>
          </cell>
          <cell r="B520" t="str">
            <v>Cimentado liso queimado c/ po xadrez e=1.5 cm c/argamassa de cimento e areia no traço 1:3, umidecer abundantemente o contrapiso, aplicar nata de agua e cimento e finalmente a aplicar a argamassa.</v>
          </cell>
          <cell r="C520" t="str">
            <v>m2</v>
          </cell>
          <cell r="D520">
            <v>7.5258000000000003</v>
          </cell>
        </row>
        <row r="521">
          <cell r="A521" t="str">
            <v>001.11.00310</v>
          </cell>
          <cell r="B521" t="str">
            <v>Revestimento com Piso Cerâmico Esmaltado (dimensão mínima 300x300mm, espessura mínima 8 mm), PI 02, Assentado Com Argamassa Colante Uso Interno, incl. rejuntamento.</v>
          </cell>
          <cell r="C521" t="str">
            <v>m2</v>
          </cell>
          <cell r="D521">
            <v>19.514099999999999</v>
          </cell>
        </row>
        <row r="522">
          <cell r="A522" t="str">
            <v>001.11.00311</v>
          </cell>
          <cell r="B522" t="str">
            <v>Revestimento com Piso Cerâmico Esmaltado (dimensão mínima 300x300mm, espessura mínima 8 mm), PI 03, Assentado Com Argamassa Colante Uso Interno, incl. rejuntamento</v>
          </cell>
          <cell r="C522" t="str">
            <v>m2</v>
          </cell>
          <cell r="D522">
            <v>19.514099999999999</v>
          </cell>
        </row>
        <row r="523">
          <cell r="A523" t="str">
            <v>001.11.00312</v>
          </cell>
          <cell r="B523" t="str">
            <v>Revestimento com Piso Cerâmico Esmaltado (dimensão mínima 300x300mm, espessura mínima 8 mm), PI 04, Assentado Com Argamassa Colante Uso Interno, incl. rejuntamento</v>
          </cell>
          <cell r="C523" t="str">
            <v>m2</v>
          </cell>
          <cell r="D523">
            <v>19.514099999999999</v>
          </cell>
        </row>
        <row r="524">
          <cell r="A524" t="str">
            <v>001.11.00313</v>
          </cell>
          <cell r="B524" t="str">
            <v>Revestimento com Piso Cerâmico Esmaltado (dimensão mínima 300x300mm, espessura mínima 8 mm), PI 05, Assentado Com Argamassa Colante Uso Interno, incl. rejuntamento</v>
          </cell>
          <cell r="C524" t="str">
            <v>m2</v>
          </cell>
          <cell r="D524">
            <v>19.514099999999999</v>
          </cell>
        </row>
        <row r="525">
          <cell r="A525" t="str">
            <v>001.11.00321</v>
          </cell>
          <cell r="B525" t="str">
            <v>Revestimento de pisos e lajotas cerâmicas 30x30 cm assente c/argamassa de cimento e areia 1:4</v>
          </cell>
          <cell r="C525" t="str">
            <v>M2</v>
          </cell>
          <cell r="D525">
            <v>21.881699999999999</v>
          </cell>
        </row>
        <row r="526">
          <cell r="A526" t="str">
            <v>001.11.00341</v>
          </cell>
          <cell r="B526" t="str">
            <v>Assentamento de ladrilho hidráulico cor natural do cimento, assente com argamassa mista de cimento, cal e areia traço 1:4 adição 100 kg cimento</v>
          </cell>
          <cell r="C526" t="str">
            <v>m2</v>
          </cell>
          <cell r="D526">
            <v>34.721200000000003</v>
          </cell>
        </row>
        <row r="527">
          <cell r="A527" t="str">
            <v>001.11.00342</v>
          </cell>
          <cell r="B527" t="str">
            <v>Assentamento de ladrilho hidráulico cor única, assente com argamassa mista de cimento, cal e areia traço 1:4 adição 100 kg cimento</v>
          </cell>
          <cell r="C527" t="str">
            <v>m2</v>
          </cell>
          <cell r="D527">
            <v>36.921199999999999</v>
          </cell>
        </row>
        <row r="528">
          <cell r="A528" t="str">
            <v>001.11.00343</v>
          </cell>
          <cell r="B528" t="str">
            <v>Assentamento de ladrilho hidráulico tipo Cuiabá, assente com argamassa mista de cimento, cal e areia traço 1:4 adição 100 kg cimento</v>
          </cell>
          <cell r="C528" t="str">
            <v>m2</v>
          </cell>
          <cell r="D528">
            <v>38.0212</v>
          </cell>
        </row>
        <row r="529">
          <cell r="A529" t="str">
            <v>001.11.00344</v>
          </cell>
          <cell r="B529" t="str">
            <v>Assentamento de ladrilho hidráulico tipo Copacabana, assente com argamassa mista de cimento, cal e areia traço 1:4 adição 100 kg cimento</v>
          </cell>
          <cell r="C529" t="str">
            <v>m2</v>
          </cell>
          <cell r="D529">
            <v>43.5212</v>
          </cell>
        </row>
        <row r="530">
          <cell r="A530" t="str">
            <v>001.11.00461</v>
          </cell>
          <cell r="B530" t="str">
            <v>Revestimento de piso em granilite fundido no local formando quadros de 2.00 m2 de área ( no máximo) com junta plastica colorida e faixa perimétrica de 30 cm na cor preta fazendo meia cana, aplicação de 2 demãos de resina acrilica</v>
          </cell>
          <cell r="C530" t="str">
            <v>m2</v>
          </cell>
          <cell r="D530">
            <v>16.6541</v>
          </cell>
        </row>
        <row r="531">
          <cell r="A531" t="str">
            <v>001.11.00481</v>
          </cell>
          <cell r="B531" t="str">
            <v>Assentamento de junta plástica de dilatacao p/pisos de 19 mm</v>
          </cell>
          <cell r="C531" t="str">
            <v>ML</v>
          </cell>
          <cell r="D531">
            <v>1.6704000000000001</v>
          </cell>
        </row>
        <row r="532">
          <cell r="A532" t="str">
            <v>001.11.00581</v>
          </cell>
          <cell r="B532" t="str">
            <v>Revestimento de piso em ardosia natural 40x40cm cor preta tipo on com resinex</v>
          </cell>
          <cell r="C532" t="str">
            <v>M2</v>
          </cell>
          <cell r="D532">
            <v>26.732700000000001</v>
          </cell>
        </row>
        <row r="533">
          <cell r="A533" t="str">
            <v>001.11.00601</v>
          </cell>
          <cell r="B533" t="str">
            <v>Revestimento de paviflex sobre lastro ou laje regularizada, assentado com cola especial de 2.00 mm de espessura</v>
          </cell>
          <cell r="C533" t="str">
            <v>M2</v>
          </cell>
          <cell r="D533">
            <v>40.183599999999998</v>
          </cell>
        </row>
        <row r="534">
          <cell r="A534" t="str">
            <v>001.11.00621</v>
          </cell>
          <cell r="B534" t="str">
            <v>Revestimento de paviflex sobre lastro ou laje regularizada, assentado com cola especial de 3.20 mm de espessura</v>
          </cell>
          <cell r="C534" t="str">
            <v>M2</v>
          </cell>
          <cell r="D534">
            <v>68.533600000000007</v>
          </cell>
        </row>
        <row r="535">
          <cell r="A535" t="str">
            <v>001.11.00641</v>
          </cell>
          <cell r="B535" t="str">
            <v>Revestimento de paviflex sobre lastro ou laje regularizada, assentado com cola especial de 1.60 mm de espessura</v>
          </cell>
          <cell r="C535" t="str">
            <v>M2</v>
          </cell>
          <cell r="D535">
            <v>32.833599999999997</v>
          </cell>
        </row>
        <row r="536">
          <cell r="A536" t="str">
            <v>001.11.00681</v>
          </cell>
          <cell r="B536" t="str">
            <v>Revestimento da escada (degrau e espelho) c/ ardósia preta tipo on c/ resinex</v>
          </cell>
          <cell r="C536" t="str">
            <v>M2</v>
          </cell>
          <cell r="D536">
            <v>30.999199999999998</v>
          </cell>
        </row>
        <row r="537">
          <cell r="A537" t="str">
            <v>001.11.00701</v>
          </cell>
          <cell r="B537" t="str">
            <v>Execução de Piso em Concreto Usinado Armado Fck=15 Mpa, espessura do concreto e=15, incluso lastro de brita espessura e= 5 cm, e tela soldada Q 92 de 15 x 15 cm , diam do aço 4.20 mm2, acabamento do piso sem elementos mecânicos</v>
          </cell>
          <cell r="C537" t="str">
            <v>m2</v>
          </cell>
          <cell r="D537">
            <v>42.729100000000003</v>
          </cell>
        </row>
        <row r="538">
          <cell r="A538" t="str">
            <v>001.11.00721</v>
          </cell>
          <cell r="B538" t="str">
            <v>Assentamento de rodapé de cimentado usando argamassa de cimento e areia 1:3 com altura de 10 cm, simples</v>
          </cell>
          <cell r="C538" t="str">
            <v>ML</v>
          </cell>
          <cell r="D538">
            <v>5.4762000000000004</v>
          </cell>
        </row>
        <row r="539">
          <cell r="A539" t="str">
            <v>001.11.00741</v>
          </cell>
          <cell r="B539" t="str">
            <v>Assentamento de rodapé de cimentado usando argamassa de cimento e areia 1:3 com altura de 10 cm, de cor</v>
          </cell>
          <cell r="C539" t="str">
            <v>ML</v>
          </cell>
          <cell r="D539">
            <v>6.3990999999999998</v>
          </cell>
        </row>
        <row r="540">
          <cell r="A540" t="str">
            <v>001.11.00761</v>
          </cell>
          <cell r="B540" t="str">
            <v>Assentamento de rodapés para pisos em ceramica 30x30</v>
          </cell>
          <cell r="C540" t="str">
            <v>ML</v>
          </cell>
          <cell r="D540">
            <v>5.4912999999999998</v>
          </cell>
        </row>
        <row r="541">
          <cell r="A541" t="str">
            <v>001.11.00781</v>
          </cell>
          <cell r="B541" t="str">
            <v>Assentamento de rodapés de de madeira de 10 cm de altura</v>
          </cell>
          <cell r="C541" t="str">
            <v>ML</v>
          </cell>
          <cell r="D541">
            <v>7.4458000000000002</v>
          </cell>
        </row>
        <row r="542">
          <cell r="A542" t="str">
            <v>001.11.00821</v>
          </cell>
          <cell r="B542" t="str">
            <v>Assentamento de mármore c/10 cm de altura e 2.00 cm de espessura</v>
          </cell>
          <cell r="C542" t="str">
            <v>ML</v>
          </cell>
          <cell r="D542">
            <v>19.636099999999999</v>
          </cell>
        </row>
        <row r="543">
          <cell r="A543" t="str">
            <v>001.11.00841</v>
          </cell>
          <cell r="B543" t="str">
            <v>Assentamento de rodapé de cerâmica empregando pasta de argamassa de cimento colante</v>
          </cell>
          <cell r="C543" t="str">
            <v>ML</v>
          </cell>
          <cell r="D543">
            <v>2.1575000000000002</v>
          </cell>
        </row>
        <row r="544">
          <cell r="A544" t="str">
            <v>001.11.00861</v>
          </cell>
          <cell r="B544" t="str">
            <v>Assentamento de paviflex c/9 cm de altura assente com cola especial</v>
          </cell>
          <cell r="C544" t="str">
            <v>ML</v>
          </cell>
          <cell r="D544">
            <v>4.3353999999999999</v>
          </cell>
        </row>
        <row r="545">
          <cell r="A545" t="str">
            <v>001.11.00901</v>
          </cell>
          <cell r="B545" t="str">
            <v>Assentamento de rodapé de madeira de peróba 7x1.5 cm fixados c/tacos de peróba previamente chumbados na alvenaria c/ espaçamento max. de 2.00x2.00 m</v>
          </cell>
          <cell r="C545" t="str">
            <v>ML</v>
          </cell>
          <cell r="D545">
            <v>22.854800000000001</v>
          </cell>
        </row>
        <row r="546">
          <cell r="A546" t="str">
            <v>001.11.00921</v>
          </cell>
          <cell r="B546" t="str">
            <v>Assentamento de rodapé de ardósia natural</v>
          </cell>
          <cell r="C546" t="str">
            <v>ML</v>
          </cell>
          <cell r="D546">
            <v>7.9911000000000003</v>
          </cell>
        </row>
        <row r="547">
          <cell r="A547" t="str">
            <v>001.11.00941</v>
          </cell>
          <cell r="B547" t="str">
            <v>Assentamento de rodapé de granito na cor verde ubatuba com 7 cm de espessura</v>
          </cell>
          <cell r="C547" t="str">
            <v>ML</v>
          </cell>
          <cell r="D547">
            <v>19.324100000000001</v>
          </cell>
        </row>
        <row r="548">
          <cell r="A548" t="str">
            <v>001.11.00961</v>
          </cell>
          <cell r="B548" t="str">
            <v>Assentamento de rodapé de de lajota colonial</v>
          </cell>
          <cell r="C548" t="str">
            <v>ML</v>
          </cell>
          <cell r="D548">
            <v>8.1670999999999996</v>
          </cell>
        </row>
        <row r="549">
          <cell r="A549" t="str">
            <v>001.11.00981</v>
          </cell>
          <cell r="B549" t="str">
            <v>Assentamento de soleiras externas c/ pingadeira ou ressalto penetrando 2.50 cm de c/ lado da alvenaria assentado c/ aragam. de cimento e areia no traço 1:4, de mármore branco marfim 3.00 cm</v>
          </cell>
          <cell r="C549" t="str">
            <v>ML</v>
          </cell>
          <cell r="D549">
            <v>21.161999999999999</v>
          </cell>
        </row>
        <row r="550">
          <cell r="A550" t="str">
            <v>001.11.01001</v>
          </cell>
          <cell r="B550" t="str">
            <v>Assentamento de soleiras externas c/ pingadeira ou ressalto penetrando 2.50 cm de c/ lado da alvenaria assentado c/ aragam. de cimento e areia no traço 1:4, de granilite</v>
          </cell>
          <cell r="C550" t="str">
            <v>ML</v>
          </cell>
          <cell r="D550">
            <v>6.5724</v>
          </cell>
        </row>
        <row r="551">
          <cell r="A551" t="str">
            <v>001.11.01021</v>
          </cell>
          <cell r="B551" t="str">
            <v>Assentamento de soleira interna de 0.15 m de mármore branco marfim 3.00 cmassente c/ argamassa de cimento e areia 1:4 m</v>
          </cell>
          <cell r="C551" t="str">
            <v>ML</v>
          </cell>
          <cell r="D551">
            <v>20.3873</v>
          </cell>
        </row>
        <row r="552">
          <cell r="A552" t="str">
            <v>001.11.01041</v>
          </cell>
          <cell r="B552" t="str">
            <v>Assentamento de soleira interna de 0.15 m de granilite  assente c/ argamassa de cimento e areia 1:4 m</v>
          </cell>
          <cell r="C552" t="str">
            <v>ML</v>
          </cell>
          <cell r="D552">
            <v>7.1898</v>
          </cell>
        </row>
        <row r="553">
          <cell r="A553" t="str">
            <v>001.11.01061</v>
          </cell>
          <cell r="B553" t="str">
            <v>Assentamento de soleira interna de 0.15 m de ardósia ,assente c/ argamassa de cimento e areia no traço 1:4</v>
          </cell>
          <cell r="C553" t="str">
            <v>ML</v>
          </cell>
          <cell r="D553">
            <v>11.455299999999999</v>
          </cell>
        </row>
        <row r="554">
          <cell r="A554" t="str">
            <v>001.11.01081</v>
          </cell>
          <cell r="B554" t="str">
            <v>Assentamento de soleira de granito l=0,15m e=2cm</v>
          </cell>
          <cell r="C554" t="str">
            <v>UN</v>
          </cell>
          <cell r="D554">
            <v>23.486999999999998</v>
          </cell>
        </row>
        <row r="555">
          <cell r="A555" t="str">
            <v>001.11.01101</v>
          </cell>
          <cell r="B555" t="str">
            <v>Assentamento de soleira de granito na cor verde ubatuba l=15 cm</v>
          </cell>
          <cell r="C555" t="str">
            <v>ML</v>
          </cell>
          <cell r="D555">
            <v>40.587000000000003</v>
          </cell>
        </row>
        <row r="556">
          <cell r="A556" t="str">
            <v>001.11.01121</v>
          </cell>
          <cell r="B556" t="str">
            <v>Assentamento de peitoril de mármore branco espessura 3.00 cm, assente com argamassa de cimento e areia traço 1:4</v>
          </cell>
          <cell r="C556" t="str">
            <v>ML</v>
          </cell>
          <cell r="D556">
            <v>17.907399999999999</v>
          </cell>
        </row>
        <row r="557">
          <cell r="A557" t="str">
            <v>001.11.01141</v>
          </cell>
          <cell r="B557" t="str">
            <v>Assentamento de peitoril de granilite espessura 2.50 cm, assente com argamassa de cimento e areia traço 1:4</v>
          </cell>
          <cell r="C557" t="str">
            <v>ML</v>
          </cell>
          <cell r="D557">
            <v>8.5264000000000006</v>
          </cell>
        </row>
        <row r="558">
          <cell r="A558" t="str">
            <v>001.11.01161</v>
          </cell>
          <cell r="B558" t="str">
            <v>Assentamento de peitoril de ardósia polida  espessura 3.00 cm, assente com argamassa de cimento e areia traço 1:4</v>
          </cell>
          <cell r="C558" t="str">
            <v>ml</v>
          </cell>
          <cell r="D558">
            <v>14.244999999999999</v>
          </cell>
        </row>
        <row r="559">
          <cell r="A559" t="str">
            <v>001.11.01181</v>
          </cell>
          <cell r="B559" t="str">
            <v>Assentamento de peitoril interno de mármore branco espessura 2.00 cm, assentes com argamassa de cimento e areia 1:4</v>
          </cell>
          <cell r="C559" t="str">
            <v>ML</v>
          </cell>
          <cell r="D559">
            <v>18.947700000000001</v>
          </cell>
        </row>
        <row r="560">
          <cell r="A560" t="str">
            <v>001.11.01201</v>
          </cell>
          <cell r="B560" t="str">
            <v>Assentamento de peitoril interno de granilite espessura 2.50 cm, assentes com argamassa de cimento e areia 1:4</v>
          </cell>
          <cell r="C560" t="str">
            <v>ML</v>
          </cell>
          <cell r="D560">
            <v>5.7976999999999999</v>
          </cell>
        </row>
        <row r="561">
          <cell r="A561" t="str">
            <v>001.12</v>
          </cell>
          <cell r="B561" t="str">
            <v>FORROS E DIVISÓRIAS</v>
          </cell>
          <cell r="D561">
            <v>1101.4413</v>
          </cell>
        </row>
        <row r="562">
          <cell r="A562" t="str">
            <v>001.12.00020</v>
          </cell>
          <cell r="B562" t="str">
            <v>Forro de tábuas de cedrinho 10.00x1.00 cm aplicados em sarrafos 10x2.5 cm espacados de 50x50 cm</v>
          </cell>
          <cell r="C562" t="str">
            <v>M2</v>
          </cell>
          <cell r="D562">
            <v>28.898499999999999</v>
          </cell>
        </row>
        <row r="563">
          <cell r="A563" t="str">
            <v>001.12.00040</v>
          </cell>
          <cell r="B563" t="str">
            <v>Forro de tábuas de cedrinho 10.00x1.00 cm aplicados em caibros de 5x6 cm espaçados de 50x50 cm</v>
          </cell>
          <cell r="C563" t="str">
            <v>M2</v>
          </cell>
          <cell r="D563">
            <v>29.525500000000001</v>
          </cell>
        </row>
        <row r="564">
          <cell r="A564" t="str">
            <v>001.12.00100</v>
          </cell>
          <cell r="B564" t="str">
            <v>Cimalha de cedrinho</v>
          </cell>
          <cell r="C564" t="str">
            <v>ML</v>
          </cell>
          <cell r="D564">
            <v>2.3441000000000001</v>
          </cell>
        </row>
        <row r="565">
          <cell r="A565" t="str">
            <v>001.12.00140</v>
          </cell>
          <cell r="B565" t="str">
            <v>Forro de gesso 60x60 cm liso fixado diretamente na estrutura por meio de arame galvanizado</v>
          </cell>
          <cell r="C565" t="str">
            <v>m2</v>
          </cell>
          <cell r="D565">
            <v>17.436599999999999</v>
          </cell>
        </row>
        <row r="566">
          <cell r="A566" t="str">
            <v>001.12.00150</v>
          </cell>
          <cell r="B566" t="str">
            <v>Forro Em Gesso Acartonado com Painel FGA  incl. assessórios</v>
          </cell>
          <cell r="C566" t="str">
            <v>m2</v>
          </cell>
          <cell r="D566">
            <v>31.337399999999999</v>
          </cell>
        </row>
        <row r="567">
          <cell r="A567" t="str">
            <v>001.12.00155</v>
          </cell>
          <cell r="B567" t="str">
            <v>Forro Em Gesso Acartonado com Painel FGE  incl. assessórios</v>
          </cell>
          <cell r="C567" t="str">
            <v>m2</v>
          </cell>
          <cell r="D567">
            <v>35.223300000000002</v>
          </cell>
        </row>
        <row r="568">
          <cell r="A568" t="str">
            <v>001.12.00160</v>
          </cell>
          <cell r="B568" t="str">
            <v>Fornecimento e Instalação de Moldura em Gesso h=7 cm</v>
          </cell>
          <cell r="C568" t="str">
            <v>m</v>
          </cell>
          <cell r="D568">
            <v>7</v>
          </cell>
        </row>
        <row r="569">
          <cell r="A569" t="str">
            <v>001.12.00180</v>
          </cell>
          <cell r="B569" t="str">
            <v>Sanca de gesso l=1,20 m</v>
          </cell>
          <cell r="C569" t="str">
            <v>ML</v>
          </cell>
          <cell r="D569">
            <v>25</v>
          </cell>
        </row>
        <row r="570">
          <cell r="A570" t="str">
            <v>001.12.00200</v>
          </cell>
          <cell r="B570" t="str">
            <v>Sanca de gesso l=0,30m</v>
          </cell>
          <cell r="C570" t="str">
            <v>ML</v>
          </cell>
          <cell r="D570">
            <v>9</v>
          </cell>
        </row>
        <row r="571">
          <cell r="A571" t="str">
            <v>001.12.00320</v>
          </cell>
          <cell r="B571" t="str">
            <v>Fornecimento e Instalação de Forro de pvc branco 200 mm, incl. estrutura para fixação em metalon galvanizado e rodaforro</v>
          </cell>
          <cell r="C571" t="str">
            <v>m2</v>
          </cell>
          <cell r="D571">
            <v>29</v>
          </cell>
        </row>
        <row r="572">
          <cell r="A572" t="str">
            <v>001.12.00360</v>
          </cell>
          <cell r="B572" t="str">
            <v>Substituição de tábuas p/forro de cedrinho</v>
          </cell>
          <cell r="C572" t="str">
            <v>M2</v>
          </cell>
          <cell r="D572">
            <v>18.536999999999999</v>
          </cell>
        </row>
        <row r="573">
          <cell r="A573" t="str">
            <v>001.12.00380</v>
          </cell>
          <cell r="B573" t="str">
            <v>Repregamento de forro de madeira</v>
          </cell>
          <cell r="C573" t="str">
            <v>M2</v>
          </cell>
          <cell r="D573">
            <v>1.2952999999999999</v>
          </cell>
        </row>
        <row r="574">
          <cell r="A574" t="str">
            <v>001.12.00600</v>
          </cell>
          <cell r="B574" t="str">
            <v>Fornecimento e instalação de divisória de granilite para sanitários assentada com argamassa de cimento e areia 1:3</v>
          </cell>
          <cell r="C574" t="str">
            <v>m2</v>
          </cell>
          <cell r="D574">
            <v>118.28060000000001</v>
          </cell>
        </row>
        <row r="575">
          <cell r="A575" t="str">
            <v>001.12.00700</v>
          </cell>
          <cell r="B575" t="str">
            <v>Fornecimento e instalação de divisória p/ banheiro em ardosia polida natural c/ resinex</v>
          </cell>
          <cell r="C575" t="str">
            <v>m2</v>
          </cell>
          <cell r="D575">
            <v>109.6836</v>
          </cell>
        </row>
        <row r="576">
          <cell r="A576" t="str">
            <v>001.12.00800</v>
          </cell>
          <cell r="B576" t="str">
            <v>Fornecimento e instalação de divisória p/ banheiro em granito polido, assente com argamassa,  na cor cinza.</v>
          </cell>
          <cell r="C576" t="str">
            <v>m2</v>
          </cell>
          <cell r="D576">
            <v>156.2336</v>
          </cell>
        </row>
        <row r="577">
          <cell r="A577" t="str">
            <v>001.12.00900</v>
          </cell>
          <cell r="B577" t="str">
            <v>Fornecimento e instalação de divisória naval stander padrão bege com perfis de aço na cor preto , cinza ou branco</v>
          </cell>
          <cell r="C577" t="str">
            <v>m2</v>
          </cell>
          <cell r="D577">
            <v>42.383400000000002</v>
          </cell>
        </row>
        <row r="578">
          <cell r="A578" t="str">
            <v>001.12.00920</v>
          </cell>
          <cell r="B578" t="str">
            <v>Fornecimento e instalação de porta de divisória  incl.montante , fechadura e dobradiças, divisória naval stander branco, cinza ou areia jundiai  com perfis de aço na cor preto, branco e cinza</v>
          </cell>
          <cell r="C578" t="str">
            <v>cj</v>
          </cell>
          <cell r="D578">
            <v>126.0202</v>
          </cell>
        </row>
        <row r="579">
          <cell r="A579" t="str">
            <v>001.12.00940</v>
          </cell>
          <cell r="B579" t="str">
            <v>Fornecimento e instalação de divisória naval stander padrão branco, cinza ou areia jundiai, perfis de aço na cor preta e bandeira em vidro</v>
          </cell>
          <cell r="C579" t="str">
            <v>m2</v>
          </cell>
          <cell r="D579">
            <v>56.060600000000001</v>
          </cell>
        </row>
        <row r="580">
          <cell r="A580" t="str">
            <v>001.12.00960</v>
          </cell>
          <cell r="B580" t="str">
            <v>Fornecimento e instalação de porta de divisória  incl.montante , fechadura e dobradiças, divisória naval stander branco, cinza ou areia jundiai  com perfis de aço na cor preto, branco e cinza</v>
          </cell>
          <cell r="C580" t="str">
            <v>cj</v>
          </cell>
          <cell r="D580">
            <v>126.0202</v>
          </cell>
        </row>
        <row r="581">
          <cell r="A581" t="str">
            <v>001.12.00980</v>
          </cell>
          <cell r="B581" t="str">
            <v>Fornecimento e instalação de ferragens para porta de divisória</v>
          </cell>
          <cell r="C581" t="str">
            <v>un</v>
          </cell>
          <cell r="D581">
            <v>71.010099999999994</v>
          </cell>
        </row>
        <row r="582">
          <cell r="A582" t="str">
            <v>001.12.01000</v>
          </cell>
          <cell r="B582" t="str">
            <v>Parede Em Gesso Acartonado Revestida nas Duas Faces com Painel FGE sendo Montante e Guia 75, incl. parafuso GN 25, Massa e Fita .</v>
          </cell>
          <cell r="C582" t="str">
            <v>m2</v>
          </cell>
          <cell r="D582">
            <v>61.151299999999999</v>
          </cell>
        </row>
        <row r="583">
          <cell r="A583" t="str">
            <v>001.13</v>
          </cell>
          <cell r="B583" t="str">
            <v>VIDROS</v>
          </cell>
          <cell r="D583">
            <v>2710.9706000000001</v>
          </cell>
        </row>
        <row r="584">
          <cell r="A584" t="str">
            <v>001.13.00020</v>
          </cell>
          <cell r="B584" t="str">
            <v>Fornecimento e Instalação de Vidro liso incolor espessura 3.00 mm</v>
          </cell>
          <cell r="C584" t="str">
            <v>m2</v>
          </cell>
          <cell r="D584">
            <v>42</v>
          </cell>
        </row>
        <row r="585">
          <cell r="A585" t="str">
            <v>001.13.00040</v>
          </cell>
          <cell r="B585" t="str">
            <v>Fornecimento e Instalação de Vidro liso incolor espessura 4.00 mm</v>
          </cell>
          <cell r="C585" t="str">
            <v>m2</v>
          </cell>
          <cell r="D585">
            <v>58</v>
          </cell>
        </row>
        <row r="586">
          <cell r="A586" t="str">
            <v>001.13.00060</v>
          </cell>
          <cell r="B586" t="str">
            <v>Fornecimento e Instalação de Vidro liso incolor espessura 5.00 mm</v>
          </cell>
          <cell r="C586" t="str">
            <v>m2</v>
          </cell>
          <cell r="D586">
            <v>75</v>
          </cell>
        </row>
        <row r="587">
          <cell r="A587" t="str">
            <v>001.13.00080</v>
          </cell>
          <cell r="B587" t="str">
            <v>Fornecimento e Instalação de Vidro liso incolor espessura 6.00 mm</v>
          </cell>
          <cell r="C587" t="str">
            <v>m2</v>
          </cell>
          <cell r="D587">
            <v>85</v>
          </cell>
        </row>
        <row r="588">
          <cell r="A588" t="str">
            <v>001.13.00081</v>
          </cell>
          <cell r="B588" t="str">
            <v>Fornecimento e Instalação de Vidro liso incolor espessura 8.00 mm</v>
          </cell>
          <cell r="C588" t="str">
            <v>m2</v>
          </cell>
          <cell r="D588">
            <v>100</v>
          </cell>
        </row>
        <row r="589">
          <cell r="A589" t="str">
            <v>001.13.00082</v>
          </cell>
          <cell r="B589" t="str">
            <v>Fornecimento e Instalação de Vidro liso incolor espessura 10.00 mm</v>
          </cell>
          <cell r="C589" t="str">
            <v>m2</v>
          </cell>
          <cell r="D589">
            <v>145</v>
          </cell>
        </row>
        <row r="590">
          <cell r="A590" t="str">
            <v>001.13.00100</v>
          </cell>
          <cell r="B590" t="str">
            <v>Fornecimento e Instalação de Vidro martelado espessura 3.00 mm</v>
          </cell>
          <cell r="C590" t="str">
            <v>m2</v>
          </cell>
          <cell r="D590">
            <v>42</v>
          </cell>
        </row>
        <row r="591">
          <cell r="A591" t="str">
            <v>001.13.00120</v>
          </cell>
          <cell r="B591" t="str">
            <v>Fornecimento e Instalação de Vidro canelado comum espessura 4.00 mm</v>
          </cell>
          <cell r="C591" t="str">
            <v>m2</v>
          </cell>
          <cell r="D591">
            <v>42</v>
          </cell>
        </row>
        <row r="592">
          <cell r="A592" t="str">
            <v>001.13.00140</v>
          </cell>
          <cell r="B592" t="str">
            <v>Fornecimento e Instalação de Vidro liso fumê cinza espessura 4.00 mm</v>
          </cell>
          <cell r="C592" t="str">
            <v>m2</v>
          </cell>
          <cell r="D592">
            <v>85</v>
          </cell>
        </row>
        <row r="593">
          <cell r="A593" t="str">
            <v>001.13.00160</v>
          </cell>
          <cell r="B593" t="str">
            <v>Fornecimento e Instalação de Vidro liso fumê cinza espessura 5.00 mm</v>
          </cell>
          <cell r="C593" t="str">
            <v>m2</v>
          </cell>
          <cell r="D593">
            <v>100</v>
          </cell>
        </row>
        <row r="594">
          <cell r="A594" t="str">
            <v>001.13.00170</v>
          </cell>
          <cell r="B594" t="str">
            <v>Fornecimento e Instalação de Vidro liso cinza fumê espessura 6.00 mm</v>
          </cell>
          <cell r="C594" t="str">
            <v>m2</v>
          </cell>
          <cell r="D594">
            <v>115</v>
          </cell>
        </row>
        <row r="595">
          <cell r="A595" t="str">
            <v>001.13.00175</v>
          </cell>
          <cell r="B595" t="str">
            <v>Fornecimento e Instalação de Vidro liso cinza fumê espessura 8.00 mm</v>
          </cell>
          <cell r="C595" t="str">
            <v>m2</v>
          </cell>
          <cell r="D595">
            <v>155</v>
          </cell>
        </row>
        <row r="596">
          <cell r="A596" t="str">
            <v>001.13.00180</v>
          </cell>
          <cell r="B596" t="str">
            <v>Fornecimento e Instalação de Vidro liso fumê cinza espessura 10.00 mm</v>
          </cell>
          <cell r="C596" t="str">
            <v>m2</v>
          </cell>
          <cell r="D596">
            <v>195</v>
          </cell>
        </row>
        <row r="597">
          <cell r="A597" t="str">
            <v>001.13.00300</v>
          </cell>
          <cell r="B597" t="str">
            <v>Fornecimento e Instalação de Vidro liso incolor termperado espessura 6.00 mm</v>
          </cell>
          <cell r="C597" t="str">
            <v>m2</v>
          </cell>
          <cell r="D597">
            <v>115</v>
          </cell>
        </row>
        <row r="598">
          <cell r="A598" t="str">
            <v>001.13.00320</v>
          </cell>
          <cell r="B598" t="str">
            <v>Fornecimento e Instalação de Vidro liso incolor termperado espessura 8.00 mm</v>
          </cell>
          <cell r="C598" t="str">
            <v>m2</v>
          </cell>
          <cell r="D598">
            <v>140</v>
          </cell>
        </row>
        <row r="599">
          <cell r="A599" t="str">
            <v>001.13.00340</v>
          </cell>
          <cell r="B599" t="str">
            <v>Fornecimento e Instalação de Vidro liso incolor termperado espessura 10.00 mm</v>
          </cell>
          <cell r="C599" t="str">
            <v>m2</v>
          </cell>
          <cell r="D599">
            <v>170</v>
          </cell>
        </row>
        <row r="600">
          <cell r="A600" t="str">
            <v>001.13.00400</v>
          </cell>
          <cell r="B600" t="str">
            <v>Fornecimento e Instalação de Vidro liso cinza fumê temperado espessura 6 mm</v>
          </cell>
          <cell r="C600" t="str">
            <v>m2</v>
          </cell>
          <cell r="D600">
            <v>145</v>
          </cell>
        </row>
        <row r="601">
          <cell r="A601" t="str">
            <v>001.13.00420</v>
          </cell>
          <cell r="B601" t="str">
            <v>Fornecimento e Instalação de Vidro liso cinza fumê temperado espessura 8 mm</v>
          </cell>
          <cell r="C601" t="str">
            <v>m2</v>
          </cell>
          <cell r="D601">
            <v>190</v>
          </cell>
        </row>
        <row r="602">
          <cell r="A602" t="str">
            <v>001.13.00440</v>
          </cell>
          <cell r="B602" t="str">
            <v>Fornecimento e Instalação de Vidro liso cinza fumê temperado espessura 10 mm</v>
          </cell>
          <cell r="C602" t="str">
            <v>m2</v>
          </cell>
          <cell r="D602">
            <v>225</v>
          </cell>
        </row>
        <row r="603">
          <cell r="A603" t="str">
            <v>001.13.00500</v>
          </cell>
          <cell r="B603" t="str">
            <v>Fornecimento e Instalação de Perfil ""U"" Cavalão</v>
          </cell>
          <cell r="C603" t="str">
            <v>ml</v>
          </cell>
          <cell r="D603">
            <v>8.6859999999999999</v>
          </cell>
        </row>
        <row r="604">
          <cell r="A604" t="str">
            <v>001.13.00520</v>
          </cell>
          <cell r="B604" t="str">
            <v>Fornecimento e Instalação de Dobradiça Inferior Para Porta de Vidro</v>
          </cell>
          <cell r="C604" t="str">
            <v>un</v>
          </cell>
          <cell r="D604">
            <v>53.412599999999998</v>
          </cell>
        </row>
        <row r="605">
          <cell r="A605" t="str">
            <v>001.13.00540</v>
          </cell>
          <cell r="B605" t="str">
            <v>Fornecimento e Instalação de Dobradiça Superior Para Porta de Vidro</v>
          </cell>
          <cell r="C605" t="str">
            <v>un</v>
          </cell>
          <cell r="D605">
            <v>53.412599999999998</v>
          </cell>
        </row>
        <row r="606">
          <cell r="A606" t="str">
            <v>001.13.00560</v>
          </cell>
          <cell r="B606" t="str">
            <v>Fornecimento e Instalação de Trinco Para Piso em Porta de Vidro</v>
          </cell>
          <cell r="C606" t="str">
            <v>un</v>
          </cell>
          <cell r="D606">
            <v>62.6342</v>
          </cell>
        </row>
        <row r="607">
          <cell r="A607" t="str">
            <v>001.13.00580</v>
          </cell>
          <cell r="B607" t="str">
            <v>Fornecimento e Instalação de Fechadura e  Contra Fechadura Para Porta de Vidro</v>
          </cell>
          <cell r="C607" t="str">
            <v>cj</v>
          </cell>
          <cell r="D607">
            <v>93.412599999999998</v>
          </cell>
        </row>
        <row r="608">
          <cell r="A608" t="str">
            <v>001.13.00600</v>
          </cell>
          <cell r="B608" t="str">
            <v>Fornecimento e Instalação de Puxador de Madeira Para Porta de Vidro</v>
          </cell>
          <cell r="C608" t="str">
            <v>cj</v>
          </cell>
          <cell r="D608">
            <v>43.412599999999998</v>
          </cell>
        </row>
        <row r="609">
          <cell r="A609" t="str">
            <v>001.13.00800</v>
          </cell>
          <cell r="B609" t="str">
            <v>Fornecimento e instalação de box para banheiro em perfil de alumínio e acrílico cinza, incl.toalheiro</v>
          </cell>
          <cell r="C609" t="str">
            <v>m2</v>
          </cell>
          <cell r="D609">
            <v>86</v>
          </cell>
        </row>
        <row r="610">
          <cell r="A610" t="str">
            <v>001.13.00820</v>
          </cell>
          <cell r="B610" t="str">
            <v>Fornecimento e instalação de box para banheiro em perfil de alumínio com acrílico fumê,cristal ou ouro velho, incl. toalheiro</v>
          </cell>
          <cell r="C610" t="str">
            <v>m2</v>
          </cell>
          <cell r="D610">
            <v>86</v>
          </cell>
        </row>
        <row r="611">
          <cell r="A611" t="str">
            <v>001.14</v>
          </cell>
          <cell r="B611" t="str">
            <v>PINTURA</v>
          </cell>
          <cell r="D611">
            <v>567.21900000000005</v>
          </cell>
        </row>
        <row r="612">
          <cell r="A612" t="str">
            <v>001.14.00020</v>
          </cell>
          <cell r="B612" t="str">
            <v>Caiação em paredes e tetos à 03 demãos</v>
          </cell>
          <cell r="C612" t="str">
            <v>m2</v>
          </cell>
          <cell r="D612">
            <v>0.82599999999999996</v>
          </cell>
        </row>
        <row r="613">
          <cell r="A613" t="str">
            <v>001.14.00045</v>
          </cell>
          <cell r="B613" t="str">
            <v>Emassamento de Parede Interna ou Forro Com Massa Corrida à Base de PVA  1ª Linha com Duas Demãos</v>
          </cell>
          <cell r="C613" t="str">
            <v>m2</v>
          </cell>
          <cell r="D613">
            <v>3.2052999999999998</v>
          </cell>
        </row>
        <row r="614">
          <cell r="A614" t="str">
            <v>001.14.00047</v>
          </cell>
          <cell r="B614" t="str">
            <v>Emassamento de Parede Interna, Externa ou Forro Com Massa Corrida  Acrílica  1ª Linha com Duas Demãos</v>
          </cell>
          <cell r="C614" t="str">
            <v>m2</v>
          </cell>
          <cell r="D614">
            <v>5.8514999999999997</v>
          </cell>
        </row>
        <row r="615">
          <cell r="A615" t="str">
            <v>001.14.00048</v>
          </cell>
          <cell r="B615" t="str">
            <v>Pintura Em Selador Acrilico (1ª Linha ) Sobre Superfície Rebocada, duas demãos, aplicado a rolo de lã</v>
          </cell>
          <cell r="C615" t="str">
            <v>m2</v>
          </cell>
          <cell r="D615">
            <v>2.0775999999999999</v>
          </cell>
        </row>
        <row r="616">
          <cell r="A616" t="str">
            <v>001.14.00050</v>
          </cell>
          <cell r="B616" t="str">
            <v>Pintura Em Látex PVA (1ª Linha Renner ou Suvinil) Sobre Superfície Perfeitamente Emassada, duas demãos</v>
          </cell>
          <cell r="C616" t="str">
            <v>m2</v>
          </cell>
          <cell r="D616">
            <v>2.9777999999999998</v>
          </cell>
        </row>
        <row r="617">
          <cell r="A617" t="str">
            <v>001.14.00080</v>
          </cell>
          <cell r="B617" t="str">
            <v>Pintura Em Látex PVA (1ª Linha Renner ou Suvinil) em superfície rebocada executada como segue: limpeza e lixamento preliminar , uma demão de selador(, duas demãos de tinta de acabamento</v>
          </cell>
          <cell r="C617" t="str">
            <v>m2</v>
          </cell>
          <cell r="D617">
            <v>4.4993999999999996</v>
          </cell>
        </row>
        <row r="618">
          <cell r="A618" t="str">
            <v>001.14.00100</v>
          </cell>
          <cell r="B618" t="str">
            <v>Pintura Látex Acrílica (1ª Linha Renner ou Suvinil) Sobre Superfície Perfeitamente Emassada, duas demãos</v>
          </cell>
          <cell r="C618" t="str">
            <v>m2</v>
          </cell>
          <cell r="D618">
            <v>3.1438999999999999</v>
          </cell>
        </row>
        <row r="619">
          <cell r="A619" t="str">
            <v>001.14.00120</v>
          </cell>
          <cell r="B619" t="str">
            <v>Pintura Látex Acrílico(1ª Linha Renner ou Suvinil) em superfície rebocada executada como segue: limpeza e lixamento preliminar, uma demão de selador acrílico e duas demãos de tinta de acabamento</v>
          </cell>
          <cell r="C619" t="str">
            <v>m2</v>
          </cell>
          <cell r="D619">
            <v>4.6654999999999998</v>
          </cell>
        </row>
        <row r="620">
          <cell r="A620" t="str">
            <v>001.14.00140</v>
          </cell>
          <cell r="B620" t="str">
            <v>Textura Acrílica (1ªLinha) em Parede Externa ou Interna, incl. Aplicação de Fundo Preparador de Superfície Base Solvente</v>
          </cell>
          <cell r="C620" t="str">
            <v>m2</v>
          </cell>
          <cell r="D620">
            <v>7.2527999999999997</v>
          </cell>
        </row>
        <row r="621">
          <cell r="A621" t="str">
            <v>001.14.00180</v>
          </cell>
          <cell r="B621" t="str">
            <v>Pintura em esquadria de ferro inclusive lixamento uma demão de zarcão, correções de imperfeições e 02 demãos de tinta base de grafite</v>
          </cell>
          <cell r="C621" t="str">
            <v>M2</v>
          </cell>
          <cell r="D621">
            <v>11.182399999999999</v>
          </cell>
        </row>
        <row r="622">
          <cell r="A622" t="str">
            <v>001.14.00200</v>
          </cell>
          <cell r="B622" t="str">
            <v>Pintura em esquadria de ferro inclusive lixamento uma demão de zarcão, correções de imperfeições e 02 demãos de tinta base de esmalte</v>
          </cell>
          <cell r="C622" t="str">
            <v>M2</v>
          </cell>
          <cell r="D622">
            <v>10.8704</v>
          </cell>
        </row>
        <row r="623">
          <cell r="A623" t="str">
            <v>001.14.00220</v>
          </cell>
          <cell r="B623" t="str">
            <v>Pintura em esquadria de ferro inclusive lixamento uma demão de zarcão, correções de imperfeições e 02 demãos de tinta base de alimínio</v>
          </cell>
          <cell r="C623" t="str">
            <v>M2</v>
          </cell>
          <cell r="D623">
            <v>10.8704</v>
          </cell>
        </row>
        <row r="624">
          <cell r="A624" t="str">
            <v>001.14.00240</v>
          </cell>
          <cell r="B624" t="str">
            <v>Pintura em esquadria de ferro inclusive lixamento uma demão de zarcão, correções de imperfeições e 02 demãos de tinta base de óleo</v>
          </cell>
          <cell r="C624" t="str">
            <v>M2</v>
          </cell>
          <cell r="D624">
            <v>10.8704</v>
          </cell>
        </row>
        <row r="625">
          <cell r="A625" t="str">
            <v>001.14.00260</v>
          </cell>
          <cell r="B625" t="str">
            <v>Pintura a esmalte em esquadrias de madeira com massa corrida</v>
          </cell>
          <cell r="C625" t="str">
            <v>M2</v>
          </cell>
          <cell r="D625">
            <v>12.101699999999999</v>
          </cell>
        </row>
        <row r="626">
          <cell r="A626" t="str">
            <v>001.14.00280</v>
          </cell>
          <cell r="B626" t="str">
            <v>Pintura a esmalte em esquadria de madeira sem massa corrida aplicada a 2 ou 3 demãos após os lixamentos preliminares</v>
          </cell>
          <cell r="C626" t="str">
            <v>M2</v>
          </cell>
          <cell r="D626">
            <v>8.1027000000000005</v>
          </cell>
        </row>
        <row r="627">
          <cell r="A627" t="str">
            <v>001.14.00300</v>
          </cell>
          <cell r="B627" t="str">
            <v>Pintura a esmalte com massa corrida em rodpés de madeira à 3 demãos aos após lixamento preliminar</v>
          </cell>
          <cell r="C627" t="str">
            <v>ML</v>
          </cell>
          <cell r="D627">
            <v>2.4598</v>
          </cell>
        </row>
        <row r="628">
          <cell r="A628" t="str">
            <v>001.14.00320</v>
          </cell>
          <cell r="B628" t="str">
            <v>Pintura à esmalte em forro de madeira à duas demãos em superfície lixada aparelhada e amassada</v>
          </cell>
          <cell r="C628" t="str">
            <v>M2</v>
          </cell>
          <cell r="D628">
            <v>11.655099999999999</v>
          </cell>
        </row>
        <row r="629">
          <cell r="A629" t="str">
            <v>001.14.00340</v>
          </cell>
          <cell r="B629" t="str">
            <v>Pintura em estrutura metálica com grafite incl. limpeza com escova de aço e duas demãos de zarcão</v>
          </cell>
          <cell r="C629" t="str">
            <v>M2</v>
          </cell>
          <cell r="D629">
            <v>5.1429</v>
          </cell>
        </row>
        <row r="630">
          <cell r="A630" t="str">
            <v>001.14.00360</v>
          </cell>
          <cell r="B630" t="str">
            <v>Pintura em estrutura metálica com alumínio incl. limpeza com escova de aço e duas demãos de zarcão</v>
          </cell>
          <cell r="C630" t="str">
            <v>M2</v>
          </cell>
          <cell r="D630">
            <v>5.1429</v>
          </cell>
        </row>
        <row r="631">
          <cell r="A631" t="str">
            <v>001.14.00380</v>
          </cell>
          <cell r="B631" t="str">
            <v>Pintura em estrutura metálica com esmalte incl. limpeza com escova de aço e duas demãos de zarcão</v>
          </cell>
          <cell r="C631" t="str">
            <v>M2</v>
          </cell>
          <cell r="D631">
            <v>5.1429</v>
          </cell>
        </row>
        <row r="632">
          <cell r="A632" t="str">
            <v>001.14.00400</v>
          </cell>
          <cell r="B632" t="str">
            <v>Pintura em cobertura metálica zincada inclusive limpeza das superfícies (interna e externa) na face interna.uma demão de tinta base (cromato de zinco) e duas demãos de tinta de acabamento de base sintética,</v>
          </cell>
          <cell r="C632" t="str">
            <v>M2</v>
          </cell>
          <cell r="D632">
            <v>6.2830000000000004</v>
          </cell>
        </row>
        <row r="633">
          <cell r="A633" t="str">
            <v>001.14.00420</v>
          </cell>
          <cell r="B633" t="str">
            <v>Pintura em cobertura metálica zincada inclusive limpeza das superfícies (interna e externa) na face externa aplicação de emulsão asfáltica a frio na espessura aproximadamente de 1.00 mm, uma demão de acabamento com tinta base de asfalto</v>
          </cell>
          <cell r="C633" t="str">
            <v>M2</v>
          </cell>
          <cell r="D633">
            <v>13.9017</v>
          </cell>
        </row>
        <row r="634">
          <cell r="A634" t="str">
            <v>001.14.00500</v>
          </cell>
          <cell r="B634" t="str">
            <v>Pintura em paredes internas com esmalte incl 02 demaos de massa corrida pva</v>
          </cell>
          <cell r="C634" t="str">
            <v>m2</v>
          </cell>
          <cell r="D634">
            <v>9.0042000000000009</v>
          </cell>
        </row>
        <row r="635">
          <cell r="A635" t="str">
            <v>001.14.00520</v>
          </cell>
          <cell r="B635" t="str">
            <v>Pintura em paredes internas com esmalte e com retoque de  massa corrida</v>
          </cell>
          <cell r="C635" t="str">
            <v>m2</v>
          </cell>
          <cell r="D635">
            <v>6.5228000000000002</v>
          </cell>
        </row>
        <row r="636">
          <cell r="A636" t="str">
            <v>001.14.00540</v>
          </cell>
          <cell r="B636" t="str">
            <v>Pintura interan a óleo em paredes com massa corrida executada da seguinte forma: lixamento preliminar a seco com lixa n.1 e limpeza do pó resultante, aparelhamento com 01 demão de líquido base (impermeabilizante) aplicado a trincha ou pincel</v>
          </cell>
          <cell r="C636" t="str">
            <v>M2</v>
          </cell>
          <cell r="D636">
            <v>12.253399999999999</v>
          </cell>
        </row>
        <row r="637">
          <cell r="A637" t="str">
            <v>001.14.00560</v>
          </cell>
          <cell r="B637" t="str">
            <v>Pintura à óleo em paredes internas, duas demãos, sem massa corrida executada da seguinte forma: lixamento preliminar a seco com lixa n.1 e limpeza do pó resultante - aparelhamento 01 demão com líquidobase (impermeabilizante) - 02 ou 03 demãos</v>
          </cell>
          <cell r="C637" t="str">
            <v>M2</v>
          </cell>
          <cell r="D637">
            <v>6.5228000000000002</v>
          </cell>
        </row>
        <row r="638">
          <cell r="A638" t="str">
            <v>001.14.00580</v>
          </cell>
          <cell r="B638" t="str">
            <v>Pintura a óleo em esquadrias de madeira c/massa corrida</v>
          </cell>
          <cell r="C638" t="str">
            <v>M2</v>
          </cell>
          <cell r="D638">
            <v>10.767300000000001</v>
          </cell>
        </row>
        <row r="639">
          <cell r="A639" t="str">
            <v>001.14.00600</v>
          </cell>
          <cell r="B639" t="str">
            <v>Pintura em porta de madeira com tinta a óleo renner ou similar</v>
          </cell>
          <cell r="C639" t="str">
            <v>M2</v>
          </cell>
          <cell r="D639">
            <v>7.2358000000000002</v>
          </cell>
        </row>
        <row r="640">
          <cell r="A640" t="str">
            <v>001.14.00620</v>
          </cell>
          <cell r="B640" t="str">
            <v>Pintura à óleo em rodapés de madeira à duas demãos após lixamento preliminar com retoques de massa para vedação de juntas, orifícios e outros defeitos</v>
          </cell>
          <cell r="C640" t="str">
            <v>ML</v>
          </cell>
          <cell r="D640">
            <v>1.4215</v>
          </cell>
        </row>
        <row r="641">
          <cell r="A641" t="str">
            <v>001.14.00640</v>
          </cell>
          <cell r="B641" t="str">
            <v>Pintura externa à óleo em madeira (portões, cerca, etc) à 03 demãos s/ aparelhamento e emassamento prévio</v>
          </cell>
          <cell r="C641" t="str">
            <v>M2</v>
          </cell>
          <cell r="D641">
            <v>7.2100999999999997</v>
          </cell>
        </row>
        <row r="642">
          <cell r="A642" t="str">
            <v>001.14.00660</v>
          </cell>
          <cell r="B642" t="str">
            <v>Pintura à óleo em madeiramento aparente (galpões, passadiços e beirais) a 3 demãos sem aparelhamento e emassamento prévio</v>
          </cell>
          <cell r="C642" t="str">
            <v>M2</v>
          </cell>
          <cell r="D642">
            <v>5.1166</v>
          </cell>
        </row>
        <row r="643">
          <cell r="A643" t="str">
            <v>001.14.00680</v>
          </cell>
          <cell r="B643" t="str">
            <v>Pintura externa c/ verniz plástico a base de poliuretano (verniz de barco) aplicado à 3 demãos sobre esquadrias e peça de madeira expostas ao tempo convenientemente intercalado entre as demãos</v>
          </cell>
          <cell r="C643" t="str">
            <v>M2</v>
          </cell>
          <cell r="D643">
            <v>6.3780999999999999</v>
          </cell>
        </row>
        <row r="644">
          <cell r="A644" t="str">
            <v>001.14.00700</v>
          </cell>
          <cell r="B644" t="str">
            <v>Pintura envernizamento de alvenaria aparente inclusive a preparação da superfície em 02 demãos</v>
          </cell>
          <cell r="C644" t="str">
            <v>M2</v>
          </cell>
          <cell r="D644">
            <v>6.2975000000000003</v>
          </cell>
        </row>
        <row r="645">
          <cell r="A645" t="str">
            <v>001.14.00720</v>
          </cell>
          <cell r="B645" t="str">
            <v>Pintura com verniz acrílico sobre paredes de concreto aplicado à duas demãos</v>
          </cell>
          <cell r="C645" t="str">
            <v>M2</v>
          </cell>
          <cell r="D645">
            <v>4.5688000000000004</v>
          </cell>
        </row>
        <row r="646">
          <cell r="A646" t="str">
            <v>001.14.00740</v>
          </cell>
          <cell r="B646" t="str">
            <v>Envernizamento interno em esquadrias ou forro de madeira executador da seguinte forma:lixamento e limpeza preliminar, correção de defeitos com massa incolor seguido de lixamento, duas demãos de verniz de  aparelho e lixamento e 02 demãos de verniz</v>
          </cell>
          <cell r="C646" t="str">
            <v>m2</v>
          </cell>
          <cell r="D646">
            <v>6.9675000000000002</v>
          </cell>
        </row>
        <row r="647">
          <cell r="A647" t="str">
            <v>001.14.00780</v>
          </cell>
          <cell r="B647" t="str">
            <v>Pintura - envernizamento de rodapés de madeira lixada e aparelhada com retoque de massa para correção de juntas e orifícios, verniz e acabamento aplicado em duas demãos a pincel</v>
          </cell>
          <cell r="C647" t="str">
            <v>M2</v>
          </cell>
          <cell r="D647">
            <v>1.3131999999999999</v>
          </cell>
        </row>
        <row r="648">
          <cell r="A648" t="str">
            <v>001.14.00800</v>
          </cell>
          <cell r="B648" t="str">
            <v>Pintura - envernizamento de rodapés de madeira lixada e aparelhada com retoque de massa para correção de juntas e orifícios, verniz e acabamento aplicado em duas demãos a boneca</v>
          </cell>
          <cell r="C648" t="str">
            <v>M2</v>
          </cell>
          <cell r="D648">
            <v>1.4215</v>
          </cell>
        </row>
        <row r="649">
          <cell r="A649" t="str">
            <v>001.14.00820</v>
          </cell>
          <cell r="B649" t="str">
            <v>Enceramento de madeira à boneca (portas, lambris, painéis  divisões) recomendada apenas para madeiras nobres como imbuia, caviúna, perobinha do campo, jacarandá, etc. e executado como segue: limpeza e lixamento preliminar, obturação de orifíc</v>
          </cell>
          <cell r="C649" t="str">
            <v>M2</v>
          </cell>
          <cell r="D649">
            <v>6.3494999999999999</v>
          </cell>
        </row>
        <row r="650">
          <cell r="A650" t="str">
            <v>001.14.00840</v>
          </cell>
          <cell r="B650" t="str">
            <v>Pintura externa em madeira aparente c/ líquido imunizante aplicado à brocha, pistola ou por imersão de acordo com as especificações  do fabricante</v>
          </cell>
          <cell r="C650" t="str">
            <v>M2</v>
          </cell>
          <cell r="D650">
            <v>1.6244000000000001</v>
          </cell>
        </row>
        <row r="651">
          <cell r="A651" t="str">
            <v>001.14.00860</v>
          </cell>
          <cell r="B651" t="str">
            <v>Pintura c/nata de cimento</v>
          </cell>
          <cell r="C651" t="str">
            <v>M2</v>
          </cell>
          <cell r="D651">
            <v>1.9872000000000001</v>
          </cell>
        </row>
        <row r="652">
          <cell r="A652" t="str">
            <v>001.14.00880</v>
          </cell>
          <cell r="B652" t="str">
            <v>Pintura novacor piso</v>
          </cell>
          <cell r="C652" t="str">
            <v>M2</v>
          </cell>
          <cell r="D652">
            <v>3.8085</v>
          </cell>
        </row>
        <row r="653">
          <cell r="A653" t="str">
            <v>001.14.00885</v>
          </cell>
          <cell r="B653" t="str">
            <v>Pintura de marcação da quadra de esportes c/tinta especial (conf.especificação da cbd) inclusive preparo da superfície (larg. 5.00 cm)</v>
          </cell>
          <cell r="C653" t="str">
            <v>ml</v>
          </cell>
          <cell r="D653">
            <v>4.2210000000000001</v>
          </cell>
        </row>
        <row r="654">
          <cell r="A654" t="str">
            <v>001.14.00890</v>
          </cell>
          <cell r="B654" t="str">
            <v>Pintura de marcação do campo de futebol a cal inclusive preparação do terreno largura 10 cm (conf. especif.do dop)</v>
          </cell>
          <cell r="C654" t="str">
            <v>ml</v>
          </cell>
          <cell r="D654">
            <v>3.1065</v>
          </cell>
        </row>
        <row r="655">
          <cell r="A655" t="str">
            <v>001.14.00895</v>
          </cell>
          <cell r="B655" t="str">
            <v>Demarcação de faixa com tinta acrílica especial - largura 10.00 cm</v>
          </cell>
          <cell r="C655" t="str">
            <v>ml</v>
          </cell>
          <cell r="D655">
            <v>5.4360999999999997</v>
          </cell>
        </row>
        <row r="656">
          <cell r="A656" t="str">
            <v>001.14.00900</v>
          </cell>
          <cell r="B656" t="str">
            <v>Resina aplicada a duas demaos em pisos diversos</v>
          </cell>
          <cell r="C656" t="str">
            <v>M2</v>
          </cell>
          <cell r="D656">
            <v>1.9628000000000001</v>
          </cell>
        </row>
        <row r="657">
          <cell r="A657" t="str">
            <v>001.14.00920</v>
          </cell>
          <cell r="B657" t="str">
            <v>Raspagem, lixamento e aplicacao de sinteco fosco e semi-fosco</v>
          </cell>
          <cell r="C657" t="str">
            <v>M2</v>
          </cell>
          <cell r="D657">
            <v>6.0039999999999996</v>
          </cell>
        </row>
        <row r="658">
          <cell r="A658" t="str">
            <v>001.14.00940</v>
          </cell>
          <cell r="B658" t="str">
            <v>Pintura em concreto aparente com silicone aplicado a duas demãos</v>
          </cell>
          <cell r="C658" t="str">
            <v>m2</v>
          </cell>
          <cell r="D658">
            <v>5.9654999999999996</v>
          </cell>
        </row>
        <row r="659">
          <cell r="A659" t="str">
            <v>001.14.00960</v>
          </cell>
          <cell r="B659" t="str">
            <v>Pintura do nome do estado e da atividade</v>
          </cell>
          <cell r="C659" t="str">
            <v>UN</v>
          </cell>
          <cell r="D659">
            <v>188.68</v>
          </cell>
        </row>
        <row r="660">
          <cell r="A660" t="str">
            <v>001.14.00990</v>
          </cell>
          <cell r="B660" t="str">
            <v>Pintura Epóxi em Piso a Duas Demãos Sobre Superfície Rebocada, incl Limpeza da superfície</v>
          </cell>
          <cell r="C660" t="str">
            <v>m2</v>
          </cell>
          <cell r="D660">
            <v>9.5902999999999992</v>
          </cell>
        </row>
        <row r="661">
          <cell r="A661" t="str">
            <v>001.14.00995</v>
          </cell>
          <cell r="B661" t="str">
            <v>Pintura Epóxi em Piscina ou Área Molhada à Duas Demãos Sobre Superfície Rebocada, incl preparação da superfície</v>
          </cell>
          <cell r="C661" t="str">
            <v>m2</v>
          </cell>
          <cell r="D661">
            <v>11.5015</v>
          </cell>
        </row>
        <row r="662">
          <cell r="A662" t="str">
            <v>001.14.00996</v>
          </cell>
          <cell r="B662" t="str">
            <v>Demarcação de Faixa Com Tinta Epóxi em Pisos, à Duas Demãos, Incl. Preparo da Superfície</v>
          </cell>
          <cell r="C662" t="str">
            <v>ml</v>
          </cell>
          <cell r="D662">
            <v>4.1375999999999999</v>
          </cell>
        </row>
        <row r="663">
          <cell r="A663" t="str">
            <v>001.14.00997</v>
          </cell>
          <cell r="B663" t="str">
            <v>Demarcação de Faixa Com Tinta Epóxi em Piscinas ou Áreas Molhadas, à Duas Demãos, Incl. Preparo da Superfície</v>
          </cell>
          <cell r="C663" t="str">
            <v>ml</v>
          </cell>
          <cell r="D663">
            <v>4.1375999999999999</v>
          </cell>
        </row>
        <row r="664">
          <cell r="A664" t="str">
            <v>001.14.01020</v>
          </cell>
          <cell r="B664" t="str">
            <v>Pintura de conservação de parede ou teto sem retoque de massa,com látex pva(1ª Linha Renner ou Suvinil) à uma demão, incl. aplicação fundo preparador base solvente</v>
          </cell>
          <cell r="C664" t="str">
            <v>m2</v>
          </cell>
          <cell r="D664">
            <v>3.2517999999999998</v>
          </cell>
        </row>
        <row r="665">
          <cell r="A665" t="str">
            <v>001.14.01040</v>
          </cell>
          <cell r="B665" t="str">
            <v>Pintura de conservação de parede ou teto sem retoque de massa,com látex pva(1ª Linha Renner ou Suvinil)  a duas demãos, incl.  aplicação fundo preparador base solvente</v>
          </cell>
          <cell r="C665" t="str">
            <v>m2</v>
          </cell>
          <cell r="D665">
            <v>4.0791000000000004</v>
          </cell>
        </row>
        <row r="666">
          <cell r="A666" t="str">
            <v>001.14.01060</v>
          </cell>
          <cell r="B666" t="str">
            <v>Pintura de conservação de parede ou teto sem retoque de massa,com tinta a oleo  à uma demão, incl. aplicação fundo preparador base solvente</v>
          </cell>
          <cell r="C666" t="str">
            <v>m2</v>
          </cell>
          <cell r="D666">
            <v>3.8188</v>
          </cell>
        </row>
        <row r="667">
          <cell r="A667" t="str">
            <v>001.14.01080</v>
          </cell>
          <cell r="B667" t="str">
            <v>Pintura de conservação de parede ou teto sem retoque de massa,com tinta a oleo a duas demãos, incl. aplicação fundo preparador base solvente</v>
          </cell>
          <cell r="C667" t="str">
            <v>m2</v>
          </cell>
          <cell r="D667">
            <v>5.5712000000000002</v>
          </cell>
        </row>
        <row r="668">
          <cell r="A668" t="str">
            <v>001.14.01100</v>
          </cell>
          <cell r="B668" t="str">
            <v>Pintura de conservação de parede ou teto sem retoque de massa,com tinta látex acrilico(1ª Linha Renner ou Suvinil) à uma demão, incl. aplicação fundo preparador base solvente</v>
          </cell>
          <cell r="C668" t="str">
            <v>m2</v>
          </cell>
          <cell r="D668">
            <v>3.3854000000000002</v>
          </cell>
        </row>
        <row r="669">
          <cell r="A669" t="str">
            <v>001.14.01120</v>
          </cell>
          <cell r="B669" t="str">
            <v>Pintura de conservação de parede ou teto sem retoque de massa,com tinta látex acrilico(1ª Linha Renner ou Suvinil) a duas demãos, incl. aplicação fundo preparador base solvente</v>
          </cell>
          <cell r="C669" t="str">
            <v>m2</v>
          </cell>
          <cell r="D669">
            <v>4.2451999999999996</v>
          </cell>
        </row>
        <row r="670">
          <cell r="A670" t="str">
            <v>001.14.01140</v>
          </cell>
          <cell r="B670" t="str">
            <v>Pintura de conservação em parede ou teto com retoque de massa, com látex pva(1ª Linha Renner ou Suvinil)  à duas demãos, incl. aplicação fundo preparador base solvente</v>
          </cell>
          <cell r="C670" t="str">
            <v>m2</v>
          </cell>
          <cell r="D670">
            <v>5.0374999999999996</v>
          </cell>
        </row>
        <row r="671">
          <cell r="A671" t="str">
            <v>001.14.01160</v>
          </cell>
          <cell r="B671" t="str">
            <v>Pintura de conservação em parede ou teto com retoque de massa, com tinta a óleo  à duas demãos incl. aplicação fundo preparador base solvente</v>
          </cell>
          <cell r="C671" t="str">
            <v>m2</v>
          </cell>
          <cell r="D671">
            <v>6.0312000000000001</v>
          </cell>
        </row>
        <row r="672">
          <cell r="A672" t="str">
            <v>001.14.01180</v>
          </cell>
          <cell r="B672" t="str">
            <v>Pintura de conservação em parede ou teto com retoque de massa, com tinta latéx acrilílico(1ª Linha Renner ou Suvinil) à duas demãos, incl. aplicação fundo preparador base solvente</v>
          </cell>
          <cell r="C672" t="str">
            <v>m2</v>
          </cell>
          <cell r="D672">
            <v>5.2035999999999998</v>
          </cell>
        </row>
        <row r="673">
          <cell r="A673" t="str">
            <v>001.14.01200</v>
          </cell>
          <cell r="B673" t="str">
            <v>Pintura de conservação em esquadria metálica com tinta a oleo à uma demão com retoque da pintura de base (zarcão ou grafite)</v>
          </cell>
          <cell r="C673" t="str">
            <v>M2</v>
          </cell>
          <cell r="D673">
            <v>3.3538000000000001</v>
          </cell>
        </row>
        <row r="674">
          <cell r="A674" t="str">
            <v>001.14.01220</v>
          </cell>
          <cell r="B674" t="str">
            <v>Pintura de conservação em esquadria metálica com tinta a oleo a duas demãos com retoque da pintura de base (zarcão ou grafite)</v>
          </cell>
          <cell r="C674" t="str">
            <v>M2</v>
          </cell>
          <cell r="D674">
            <v>5.1830999999999996</v>
          </cell>
        </row>
        <row r="675">
          <cell r="A675" t="str">
            <v>001.14.01240</v>
          </cell>
          <cell r="B675" t="str">
            <v>Pintura de conservação em esquadria metálica com tinta grafite à uma demão com retoque da pintura de base (zarcão ou grafite)</v>
          </cell>
          <cell r="C675" t="str">
            <v>M2</v>
          </cell>
          <cell r="D675">
            <v>3.5670000000000002</v>
          </cell>
        </row>
        <row r="676">
          <cell r="A676" t="str">
            <v>001.14.01260</v>
          </cell>
          <cell r="B676" t="str">
            <v>Pintura de conservação em esquadria metálica com tinta grafite a duas demãos com retoque da pintura de base (zarcão ou grafite)</v>
          </cell>
          <cell r="C676" t="str">
            <v>M2</v>
          </cell>
          <cell r="D676">
            <v>5.5922999999999998</v>
          </cell>
        </row>
        <row r="677">
          <cell r="A677" t="str">
            <v>001.14.01280</v>
          </cell>
          <cell r="B677" t="str">
            <v>Pintura de conservação em esquadria metálica com tinta esmalte à uma demão com retoque da pintura de base (zarcão ou grafite)</v>
          </cell>
          <cell r="C677" t="str">
            <v>M2</v>
          </cell>
          <cell r="D677">
            <v>3.5670000000000002</v>
          </cell>
        </row>
        <row r="678">
          <cell r="A678" t="str">
            <v>001.14.01300</v>
          </cell>
          <cell r="B678" t="str">
            <v>Pintura de conservação em esquadria metálica com tinta esmalte a duas demãos com retoque da pintura de base (zarcão ou grafite)</v>
          </cell>
          <cell r="C678" t="str">
            <v>M2</v>
          </cell>
          <cell r="D678">
            <v>5.5922999999999998</v>
          </cell>
        </row>
        <row r="679">
          <cell r="A679" t="str">
            <v>001.15</v>
          </cell>
          <cell r="B679" t="str">
            <v>SERVIÇOS COMPLEMENTARES</v>
          </cell>
          <cell r="D679">
            <v>12847.773999999999</v>
          </cell>
        </row>
        <row r="680">
          <cell r="A680" t="str">
            <v>001.15.00020</v>
          </cell>
          <cell r="B680" t="str">
            <v>Fornecimento de quadro negro conforme detalhe do dop de 4.00x1.20m executado na obra. após chapisco prévio será executado o emboço com argamassa 1:4:8 e reboco com argamassa 1:2 ;12 de granulação fina com superfície cuidadosamente desempenada. pintura p</v>
          </cell>
          <cell r="C680" t="str">
            <v>UN</v>
          </cell>
          <cell r="D680">
            <v>118.06019999999999</v>
          </cell>
        </row>
        <row r="681">
          <cell r="A681" t="str">
            <v>001.15.00040</v>
          </cell>
          <cell r="B681" t="str">
            <v>Fornecimento de quadro negro conforme detalhe do dop de 4.00x1.20 m executado na obra, a 80 cm do piso acabado. após chapisco prévio será executado o emboço 1:4:8 e reboco com argamassa 1:4:12 de granulação fina com a superfície cuidadosamente desempena</v>
          </cell>
          <cell r="C681" t="str">
            <v>UN</v>
          </cell>
          <cell r="D681">
            <v>110.9093</v>
          </cell>
        </row>
        <row r="682">
          <cell r="A682" t="str">
            <v>001.15.00060</v>
          </cell>
          <cell r="B682" t="str">
            <v>Recuperação de quadro negro com retoque de massa (base de óleo) lixamento e polimento com lixa de água e pintura com duas demãos de tinta verde opaca especial</v>
          </cell>
          <cell r="C682" t="str">
            <v>UN</v>
          </cell>
          <cell r="D682">
            <v>52.200299999999999</v>
          </cell>
        </row>
        <row r="683">
          <cell r="A683" t="str">
            <v>001.15.00080</v>
          </cell>
          <cell r="B683" t="str">
            <v>Fornecimento e instalação de quadro negro de madeira compensada 6 mm de espessura incl.moldura e porta giz</v>
          </cell>
          <cell r="C683" t="str">
            <v>M2</v>
          </cell>
          <cell r="D683">
            <v>39.831699999999998</v>
          </cell>
        </row>
        <row r="684">
          <cell r="A684" t="str">
            <v>001.15.00100</v>
          </cell>
          <cell r="B684" t="str">
            <v>Fornecimento e instalação de porta giz de madeira c/guarnição</v>
          </cell>
          <cell r="C684" t="str">
            <v>ML</v>
          </cell>
          <cell r="D684">
            <v>3.6802000000000001</v>
          </cell>
        </row>
        <row r="685">
          <cell r="A685" t="str">
            <v>001.15.00120</v>
          </cell>
          <cell r="B685" t="str">
            <v>Fornecimento e instalação de placa de inauguração para grupo escolar (25.00x40.00) cm</v>
          </cell>
          <cell r="C685" t="str">
            <v>UN</v>
          </cell>
          <cell r="D685">
            <v>154.75360000000001</v>
          </cell>
        </row>
        <row r="686">
          <cell r="A686" t="str">
            <v>001.15.00140</v>
          </cell>
          <cell r="B686" t="str">
            <v>Fornecimento e instalação de placa de inauguração para cadeias públicas (36.50x47.00) cm</v>
          </cell>
          <cell r="C686" t="str">
            <v>UN</v>
          </cell>
          <cell r="D686">
            <v>204.75360000000001</v>
          </cell>
        </row>
        <row r="687">
          <cell r="A687" t="str">
            <v>001.15.00160</v>
          </cell>
          <cell r="B687" t="str">
            <v>Fornecimento e instalação de placa de inauguração p/ escritório regional urbano da prodeagro - 25x40cm</v>
          </cell>
          <cell r="C687" t="str">
            <v>UN</v>
          </cell>
          <cell r="D687">
            <v>1354.7536</v>
          </cell>
        </row>
        <row r="688">
          <cell r="A688" t="str">
            <v>001.15.00180</v>
          </cell>
          <cell r="B688" t="str">
            <v>Fornecimento e instalação de placa de inauguração em alumínio fundido 65.00x75.00cm</v>
          </cell>
          <cell r="C688" t="str">
            <v>UN</v>
          </cell>
          <cell r="D688">
            <v>403.83240000000001</v>
          </cell>
        </row>
        <row r="689">
          <cell r="A689" t="str">
            <v>001.15.00220</v>
          </cell>
          <cell r="B689" t="str">
            <v>Fornecimento e instalação de mastro p/bandeira em poste cônico inclusive pintura e pertences altura livre 5.00 m</v>
          </cell>
          <cell r="C689" t="str">
            <v>UN</v>
          </cell>
          <cell r="D689">
            <v>202.20920000000001</v>
          </cell>
        </row>
        <row r="690">
          <cell r="A690" t="str">
            <v>001.15.00240</v>
          </cell>
          <cell r="B690" t="str">
            <v>Fornecimento e instalação de mastro p/bandeira em cano galvanizado diâmetro 3 pol inclusive pintura e pertences altura livre 5 m</v>
          </cell>
          <cell r="C690" t="str">
            <v>UN</v>
          </cell>
          <cell r="D690">
            <v>371.83190000000002</v>
          </cell>
        </row>
        <row r="691">
          <cell r="A691" t="str">
            <v>001.15.00260</v>
          </cell>
          <cell r="B691" t="str">
            <v>Fornecimento e instalação de mastro p/bandeira constituído de 3 postes de cano galvanizado diâmetro 3 pol conforme detalhe do dop</v>
          </cell>
          <cell r="C691" t="str">
            <v>CJ</v>
          </cell>
          <cell r="D691">
            <v>1926.1723</v>
          </cell>
        </row>
        <row r="692">
          <cell r="A692" t="str">
            <v>001.15.00280</v>
          </cell>
          <cell r="B692" t="str">
            <v>Fornecimento e instalação de trave p/futebol de salão incluindo pintura, rede de nylon conforme detalhe dop</v>
          </cell>
          <cell r="C692" t="str">
            <v>CJ</v>
          </cell>
          <cell r="D692">
            <v>733.02239999999995</v>
          </cell>
        </row>
        <row r="693">
          <cell r="A693" t="str">
            <v>001.15.00320</v>
          </cell>
          <cell r="B693" t="str">
            <v>Fornecimento e instalação de suporte p/tabela de basquete em treliçado inclusive pilares de concreto armado (aparente), fundação, pintura (treliças) conforme det. do dop</v>
          </cell>
          <cell r="C693" t="str">
            <v>UN</v>
          </cell>
          <cell r="D693">
            <v>2321.2620000000002</v>
          </cell>
        </row>
        <row r="694">
          <cell r="A694" t="str">
            <v>001.15.00360</v>
          </cell>
          <cell r="B694" t="str">
            <v>Fornecimento e instalação de suporte p/voley em cano galvanizado diâmetro 3 pol inclusive pintura dos mastros, catraca, rede e demais pertences ( 02 postes)</v>
          </cell>
          <cell r="C694" t="str">
            <v>CJ</v>
          </cell>
          <cell r="D694">
            <v>454.94439999999997</v>
          </cell>
        </row>
        <row r="695">
          <cell r="A695" t="str">
            <v>001.15.00370</v>
          </cell>
          <cell r="B695" t="str">
            <v>Execução de Arquibancada Com 03 degraus em Estrutura Mista de Concreto Armado e Alvenaria, Conf. Det. SINFRA</v>
          </cell>
          <cell r="C695" t="str">
            <v>ml</v>
          </cell>
          <cell r="D695">
            <v>1287.9147</v>
          </cell>
        </row>
        <row r="696">
          <cell r="A696" t="str">
            <v>001.15.00720</v>
          </cell>
          <cell r="B696" t="str">
            <v>Fornecimento e instalação de bancada seca em ardósia polida  1.50 x 0.80</v>
          </cell>
          <cell r="C696" t="str">
            <v>UN</v>
          </cell>
          <cell r="D696">
            <v>180.38390000000001</v>
          </cell>
        </row>
        <row r="697">
          <cell r="A697" t="str">
            <v>001.15.00760</v>
          </cell>
          <cell r="B697" t="str">
            <v>Fornecimento e instalação de bancada seca em granito polido</v>
          </cell>
          <cell r="C697" t="str">
            <v>M2</v>
          </cell>
          <cell r="D697">
            <v>213.06979999999999</v>
          </cell>
        </row>
        <row r="698">
          <cell r="A698" t="str">
            <v>001.15.00860</v>
          </cell>
          <cell r="B698" t="str">
            <v>Fornecimento e assentamento de revestimento externo com retalhos de pedra de mao</v>
          </cell>
          <cell r="C698" t="str">
            <v>M2</v>
          </cell>
          <cell r="D698">
            <v>10.0808</v>
          </cell>
        </row>
        <row r="699">
          <cell r="A699" t="str">
            <v>001.15.00940</v>
          </cell>
          <cell r="B699" t="str">
            <v>Fornecimento e instalação de armário sob pia em fórmica</v>
          </cell>
          <cell r="C699" t="str">
            <v>M2</v>
          </cell>
          <cell r="D699">
            <v>225</v>
          </cell>
        </row>
        <row r="700">
          <cell r="A700" t="str">
            <v>001.15.00960</v>
          </cell>
          <cell r="B700" t="str">
            <v>Fornecimento e instalação de armário em madeira aparente aparelhada e tratada</v>
          </cell>
          <cell r="C700" t="str">
            <v>M2</v>
          </cell>
          <cell r="D700">
            <v>114.4205</v>
          </cell>
        </row>
        <row r="701">
          <cell r="A701" t="str">
            <v>001.15.00980</v>
          </cell>
          <cell r="B701" t="str">
            <v>Fornecimento e instalação de armário em alvenaria com prateleiras de madeira aparelhada (2,40x0,60x3,00)m</v>
          </cell>
          <cell r="C701" t="str">
            <v>UN</v>
          </cell>
          <cell r="D701">
            <v>287.95139999999998</v>
          </cell>
        </row>
        <row r="702">
          <cell r="A702" t="str">
            <v>001.15.01000</v>
          </cell>
          <cell r="B702" t="str">
            <v>Fornecimento e instalação de balcão de madeira conf. projeto 12.20 x 0.60 x 1.00 m</v>
          </cell>
          <cell r="C702" t="str">
            <v>UN</v>
          </cell>
          <cell r="D702">
            <v>969.9</v>
          </cell>
        </row>
        <row r="703">
          <cell r="A703" t="str">
            <v>001.15.01080</v>
          </cell>
          <cell r="B703" t="str">
            <v>Fornecimento e instalação de exaustor elétrico com d=50cm 1cv</v>
          </cell>
          <cell r="C703" t="str">
            <v>UN</v>
          </cell>
          <cell r="D703">
            <v>161.83240000000001</v>
          </cell>
        </row>
        <row r="704">
          <cell r="A704" t="str">
            <v>001.15.01140</v>
          </cell>
          <cell r="B704" t="str">
            <v>Fornecimento e instalação de mola p/ porta tipo vai-vem</v>
          </cell>
          <cell r="C704" t="str">
            <v>UN</v>
          </cell>
          <cell r="D704">
            <v>33.307000000000002</v>
          </cell>
        </row>
        <row r="705">
          <cell r="A705" t="str">
            <v>001.15.01220</v>
          </cell>
          <cell r="B705" t="str">
            <v>Fornecimento e instalação  de banca ou tampo de ardósia natural cor preta tipo on c/ resinex</v>
          </cell>
          <cell r="C705" t="str">
            <v>M2</v>
          </cell>
          <cell r="D705">
            <v>109.943</v>
          </cell>
        </row>
        <row r="706">
          <cell r="A706" t="str">
            <v>001.15.01240</v>
          </cell>
          <cell r="B706" t="str">
            <v>Fornecimento e instalação de banca ou tampo em ardósia polida esp. 3cm</v>
          </cell>
          <cell r="C706" t="str">
            <v>M2</v>
          </cell>
          <cell r="D706">
            <v>108.2216</v>
          </cell>
        </row>
        <row r="707">
          <cell r="A707" t="str">
            <v>001.15.01320</v>
          </cell>
          <cell r="B707" t="str">
            <v>Fornecimento e instalação de portão em cano galvanizado 2 pol e tela galvanizada malha 2cm</v>
          </cell>
          <cell r="C707" t="str">
            <v>M2</v>
          </cell>
          <cell r="D707">
            <v>100.0842</v>
          </cell>
        </row>
        <row r="708">
          <cell r="A708" t="str">
            <v>001.15.01400</v>
          </cell>
          <cell r="B708" t="str">
            <v>Fornecimento e instalação de bancada, tampo ou balcão em granito cinza polido, espessura 2.00 cm</v>
          </cell>
          <cell r="C708" t="str">
            <v>M2</v>
          </cell>
          <cell r="D708">
            <v>135.2216</v>
          </cell>
        </row>
        <row r="709">
          <cell r="A709" t="str">
            <v>001.15.01460</v>
          </cell>
          <cell r="B709" t="str">
            <v>Fornecimento e instalação de caixa de concreto pré-moldado para ar condicionado de 10.000 btu</v>
          </cell>
          <cell r="C709" t="str">
            <v>UN</v>
          </cell>
          <cell r="D709">
            <v>54.443199999999997</v>
          </cell>
        </row>
        <row r="710">
          <cell r="A710" t="str">
            <v>001.15.01560</v>
          </cell>
          <cell r="B710" t="str">
            <v>Fornecimento e instalação de bancada em granito cinza polido l=0,60m sobre alvenaria revestida de azulejo branco, exceto cubas (quantificada e orçada na parte hidráulica)</v>
          </cell>
          <cell r="C710" t="str">
            <v>ML</v>
          </cell>
          <cell r="D710">
            <v>140.9074</v>
          </cell>
        </row>
        <row r="711">
          <cell r="A711" t="str">
            <v>001.15.01600</v>
          </cell>
          <cell r="B711" t="str">
            <v>Fornecimento e instalação de balcão de atendimento em madeira l=0,40m e=0,05m apoiado sobre alvenaria aparente de tijolo cerâmico de 21 furos, inclusive passagem pelo balcão</v>
          </cell>
          <cell r="C711" t="str">
            <v>M</v>
          </cell>
          <cell r="D711">
            <v>108.1168</v>
          </cell>
        </row>
        <row r="712">
          <cell r="A712" t="str">
            <v>001.15.01620</v>
          </cell>
          <cell r="B712" t="str">
            <v>Fornecimento e instalação de corrimao em tubo galvanizado 1"""" chumbado no piso h=1,00m pintado com tinta à óleo 02 demãos</v>
          </cell>
          <cell r="C712" t="str">
            <v>M</v>
          </cell>
          <cell r="D712">
            <v>55.084299999999999</v>
          </cell>
        </row>
        <row r="713">
          <cell r="A713" t="str">
            <v>001.15.01640</v>
          </cell>
          <cell r="B713" t="str">
            <v>Fornecimento e instalação de corrimão em tubo galvanizado 2"""" chumbado no piso h=1.00 m pintado com tinta à óleo 02 demãos</v>
          </cell>
          <cell r="C713" t="str">
            <v>ML</v>
          </cell>
          <cell r="D713">
            <v>99.674300000000002</v>
          </cell>
        </row>
        <row r="714">
          <cell r="A714" t="str">
            <v>***</v>
          </cell>
          <cell r="B714" t="str">
            <v>Fornecimento e instalação de quadro negro, abaulado, c=5.00 m, h=1.30 m, apoiado em pedra de ardósia com moldura em madeira, conforme detalhe</v>
          </cell>
          <cell r="C714" t="str">
            <v>un</v>
          </cell>
          <cell r="D714">
            <v>541.83000000000004</v>
          </cell>
        </row>
        <row r="715">
          <cell r="A715" t="str">
            <v>001.16</v>
          </cell>
          <cell r="B715" t="str">
            <v>URBANIZAÇÃO</v>
          </cell>
          <cell r="D715">
            <v>2312.7172</v>
          </cell>
        </row>
        <row r="716">
          <cell r="A716" t="str">
            <v>001.16.00241</v>
          </cell>
          <cell r="B716" t="str">
            <v>Fornecimento e Plantio de Agave Comum (pequena), com manutenção por 60 dias com irrigação, pulverização, poda e substituição de mudas mortas</v>
          </cell>
          <cell r="C716" t="str">
            <v>un</v>
          </cell>
          <cell r="D716">
            <v>7.3754</v>
          </cell>
        </row>
        <row r="717">
          <cell r="A717" t="str">
            <v>001.16.00242</v>
          </cell>
          <cell r="B717" t="str">
            <v>Fornecimento e Plantio de Agave Comum (média), com manutenção por 60 dias com irrigação, pulverização, poda e substituição de mudas mortas</v>
          </cell>
          <cell r="C717" t="str">
            <v>un</v>
          </cell>
          <cell r="D717">
            <v>14.278</v>
          </cell>
        </row>
        <row r="718">
          <cell r="A718" t="str">
            <v>001.16.00243</v>
          </cell>
          <cell r="B718" t="str">
            <v>Fornecimento e Plantio de Agave Comum (grande), com manutenção por 60 dias com irrigação, pulverização, poda e substituição de mudas mortas</v>
          </cell>
          <cell r="C718" t="str">
            <v>un</v>
          </cell>
          <cell r="D718">
            <v>20.0794</v>
          </cell>
        </row>
        <row r="719">
          <cell r="A719" t="str">
            <v>001.16.00244</v>
          </cell>
          <cell r="B719" t="str">
            <v>Fornecimento e Plantio de Areca (pequena), com manutenção por 60 dias com irrigação, pulverização, poda e substituição de mudas mortas</v>
          </cell>
          <cell r="C719" t="str">
            <v>un</v>
          </cell>
          <cell r="D719">
            <v>10.375400000000001</v>
          </cell>
        </row>
        <row r="720">
          <cell r="A720" t="str">
            <v>001.16.00245</v>
          </cell>
          <cell r="B720" t="str">
            <v>Fornecimento e Plantio de Areca (média), com manutenção por 60 dias com irrigação, pulverização, poda e substituição de mudas mortas</v>
          </cell>
          <cell r="C720" t="str">
            <v>un</v>
          </cell>
          <cell r="D720">
            <v>19.277999999999999</v>
          </cell>
        </row>
        <row r="721">
          <cell r="A721" t="str">
            <v>001.16.00246</v>
          </cell>
          <cell r="B721" t="str">
            <v>Fornecimento e Plantio de Areca (grande), com manutenção por 60 dias com irrigação, pulverização, poda e substituição de mudas mortas</v>
          </cell>
          <cell r="C721" t="str">
            <v>un</v>
          </cell>
          <cell r="D721">
            <v>30.0794</v>
          </cell>
        </row>
        <row r="722">
          <cell r="A722" t="str">
            <v>001.16.00247</v>
          </cell>
          <cell r="B722" t="str">
            <v>Fornecimento e Plantio de Bauhínia Rosa (pequeno), com manutenção por 60 dias com irrigação, pulverização, poda e substituição de mudas mortas</v>
          </cell>
          <cell r="C722" t="str">
            <v>un</v>
          </cell>
          <cell r="D722">
            <v>6.0031999999999996</v>
          </cell>
        </row>
        <row r="723">
          <cell r="A723" t="str">
            <v>001.16.00248</v>
          </cell>
          <cell r="B723" t="str">
            <v>Fornecimento e Plantio de Bauhínia Rosa (médio), com manutenção por 60 dias com irrigação, pulverização, poda e substituição de mudas mortas</v>
          </cell>
          <cell r="C723" t="str">
            <v>un</v>
          </cell>
          <cell r="D723">
            <v>17.375399999999999</v>
          </cell>
        </row>
        <row r="724">
          <cell r="A724" t="str">
            <v>001.16.00249</v>
          </cell>
          <cell r="B724" t="str">
            <v>Fornecimento e Plantio de Bahuínia Rosa (grande), com manutenção por 60 dias com irrigação, pulverização, poda e substituição de mudas mortas</v>
          </cell>
          <cell r="C724" t="str">
            <v>un</v>
          </cell>
          <cell r="D724">
            <v>31.7027</v>
          </cell>
        </row>
        <row r="725">
          <cell r="A725" t="str">
            <v>001.16.00250</v>
          </cell>
          <cell r="B725" t="str">
            <v>Fornecimento e Plantio de Biri, com manutenção por 60 dias com irrigação, pulverização, poda e substituição de mudas mortas</v>
          </cell>
          <cell r="C725" t="str">
            <v>un</v>
          </cell>
          <cell r="D725">
            <v>7.5031999999999996</v>
          </cell>
        </row>
        <row r="726">
          <cell r="A726" t="str">
            <v>001.16.00251</v>
          </cell>
          <cell r="B726" t="str">
            <v>Fornecimento e Plantio de Chuva de Ouro (pequena), com manutenção por 60 dias com irrigação, pulverização, poda e substituição de mudas mortas</v>
          </cell>
          <cell r="C726" t="str">
            <v>un</v>
          </cell>
          <cell r="D726">
            <v>7.5031999999999996</v>
          </cell>
        </row>
        <row r="727">
          <cell r="A727" t="str">
            <v>001.16.00252</v>
          </cell>
          <cell r="B727" t="str">
            <v>Fornecimento e Plantio de Chuva de Ouro (média), com manutenção por 60 dias com irrigação, pulverização, poda e substituição de mudas mortas</v>
          </cell>
          <cell r="C727" t="str">
            <v>un</v>
          </cell>
          <cell r="D727">
            <v>13.3637</v>
          </cell>
        </row>
        <row r="728">
          <cell r="A728" t="str">
            <v>001.16.00253</v>
          </cell>
          <cell r="B728" t="str">
            <v>Fornecimento e Plantio de Chuva de Ouro (grande), com manutenção por 60 dias com irrigação, pulverização, poda e substituição de mudas mortas</v>
          </cell>
          <cell r="C728" t="str">
            <v>un</v>
          </cell>
          <cell r="D728">
            <v>17.375399999999999</v>
          </cell>
        </row>
        <row r="729">
          <cell r="A729" t="str">
            <v>001.16.00254</v>
          </cell>
          <cell r="B729" t="str">
            <v>Fornecimento e Plantio de Croton (pequena), com manutenção por 60 dias com irrigação, pulverização, poda e substituição de mudas mortas</v>
          </cell>
          <cell r="C729" t="str">
            <v>un</v>
          </cell>
          <cell r="D729">
            <v>3.5032000000000001</v>
          </cell>
        </row>
        <row r="730">
          <cell r="A730" t="str">
            <v>001.16.00255</v>
          </cell>
          <cell r="B730" t="str">
            <v>Fornecimento e Plantio de Croton (média), com manutenção por 60 dias com irrigação, pulverização, poda e substituição de mudas mortas</v>
          </cell>
          <cell r="C730" t="str">
            <v>un</v>
          </cell>
          <cell r="D730">
            <v>5.3636999999999997</v>
          </cell>
        </row>
        <row r="731">
          <cell r="A731" t="str">
            <v>001.16.00256</v>
          </cell>
          <cell r="B731" t="str">
            <v>Fornecimento e Plantio de Croton (grande), com manutenção por 60 dias com irrigação, pulverização, poda e substituição de mudas mortas</v>
          </cell>
          <cell r="C731" t="str">
            <v>un</v>
          </cell>
          <cell r="D731">
            <v>10.375400000000001</v>
          </cell>
        </row>
        <row r="732">
          <cell r="A732" t="str">
            <v>001.16.00257</v>
          </cell>
          <cell r="B732" t="str">
            <v>Fornecimento e Plantio de Dracena Marginata (pequena), com manutenção por 60 dias com irrigação, pulverização, poda e substituição de mudas mortas</v>
          </cell>
          <cell r="C732" t="str">
            <v>un</v>
          </cell>
          <cell r="D732">
            <v>8.8754000000000008</v>
          </cell>
        </row>
        <row r="733">
          <cell r="A733" t="str">
            <v>001.16.00258</v>
          </cell>
          <cell r="B733" t="str">
            <v>Fornecimento e Plantio de Dracena Marginata (média), com manutenção por 60 dias com irrigação, pulverização, poda e substituição de mudas mortas</v>
          </cell>
          <cell r="C733" t="str">
            <v>un</v>
          </cell>
          <cell r="D733">
            <v>17.375399999999999</v>
          </cell>
        </row>
        <row r="734">
          <cell r="A734" t="str">
            <v>001.16.00259</v>
          </cell>
          <cell r="B734" t="str">
            <v>Fornecimento e Plantio de Dracena Marginata (grande), com manutenção por 60 dias com irrigação, pulverização, poda e substituição de mudas mortas</v>
          </cell>
          <cell r="C734" t="str">
            <v>un</v>
          </cell>
          <cell r="D734">
            <v>29.277999999999999</v>
          </cell>
        </row>
        <row r="735">
          <cell r="A735" t="str">
            <v>001.16.00260</v>
          </cell>
          <cell r="B735" t="str">
            <v>Fornecimento e Plantio de Era Forrageira, com manutenção por 60 dias com irrigação, pulverização, poda e substituição de mudas mortas</v>
          </cell>
          <cell r="C735" t="str">
            <v>un</v>
          </cell>
          <cell r="D735">
            <v>2.0032000000000001</v>
          </cell>
        </row>
        <row r="736">
          <cell r="A736" t="str">
            <v>001.16.00261</v>
          </cell>
          <cell r="B736" t="str">
            <v>Fornecimento e Plantio de Eretrina (média), com manutenção por 60 dias com irrigação, pulverização, poda e substituição de mudas mortas</v>
          </cell>
          <cell r="C736" t="str">
            <v>un</v>
          </cell>
          <cell r="D736">
            <v>16.363700000000001</v>
          </cell>
        </row>
        <row r="737">
          <cell r="A737" t="str">
            <v>001.16.00262</v>
          </cell>
          <cell r="B737" t="str">
            <v>Fornecimento e Plantio de Hemigrafis Forrageira , com manutenção por 60 dias com irrigação, pulverização, poda e substituição de mudas mortas</v>
          </cell>
          <cell r="C737" t="str">
            <v>un</v>
          </cell>
          <cell r="D737">
            <v>1.5032000000000001</v>
          </cell>
        </row>
        <row r="738">
          <cell r="A738" t="str">
            <v>001.16.00263</v>
          </cell>
          <cell r="B738" t="str">
            <v>Fornecimento e Plantio de Hibisco Bicolor (pequena), com manutenção por 60 dias com irrigação, pulverização, poda e substituição de mudas mortas</v>
          </cell>
          <cell r="C738" t="str">
            <v>un</v>
          </cell>
          <cell r="D738">
            <v>3.5032000000000001</v>
          </cell>
        </row>
        <row r="739">
          <cell r="A739" t="str">
            <v>001.16.00264</v>
          </cell>
          <cell r="B739" t="str">
            <v>Fornecimento e Plantio de Hibisco Bicolor (média), com manutenção por 60 dias com irrigação, pulverização, poda e substituição de mudas mortas</v>
          </cell>
          <cell r="C739" t="str">
            <v>un</v>
          </cell>
          <cell r="D739">
            <v>5.3636999999999997</v>
          </cell>
        </row>
        <row r="740">
          <cell r="A740" t="str">
            <v>001.16.00265</v>
          </cell>
          <cell r="B740" t="str">
            <v>Fornecimento e Plantio de Hibisco Bicolor (grande), com manutenção por 60 dias com irrigação, pulverização, poda e substituição de mudas mortas</v>
          </cell>
          <cell r="C740" t="str">
            <v>un</v>
          </cell>
          <cell r="D740">
            <v>10.375400000000001</v>
          </cell>
        </row>
        <row r="741">
          <cell r="A741" t="str">
            <v>001.16.00266</v>
          </cell>
          <cell r="B741" t="str">
            <v>Fornecimento e Plantio de Ipê Amarelo (pequeno), com manutenção por 60 dias com irrigação, pulverização, poda e substituição de mudas mortas</v>
          </cell>
          <cell r="C741" t="str">
            <v>un</v>
          </cell>
          <cell r="D741">
            <v>9.3636999999999997</v>
          </cell>
        </row>
        <row r="742">
          <cell r="A742" t="str">
            <v>001.16.00267</v>
          </cell>
          <cell r="B742" t="str">
            <v>Fornecimento e Plantio de Ipê Amarelo (médio), com manutenção por 60 dias com irrigação, pulverização, poda e substituição de mudas mortas</v>
          </cell>
          <cell r="C742" t="str">
            <v>un</v>
          </cell>
          <cell r="D742">
            <v>14.375400000000001</v>
          </cell>
        </row>
        <row r="743">
          <cell r="A743" t="str">
            <v>001.16.00268</v>
          </cell>
          <cell r="B743" t="str">
            <v>Fornecimento e Plantio de Ipê Amarelo (grande), com manutenção por 60 dias com irrigação, pulverização, poda e substituição de mudas mortas</v>
          </cell>
          <cell r="C743" t="str">
            <v>un</v>
          </cell>
          <cell r="D743">
            <v>25.0794</v>
          </cell>
        </row>
        <row r="744">
          <cell r="A744" t="str">
            <v>001.16.00269</v>
          </cell>
          <cell r="B744" t="str">
            <v>Fornecimento e Plantio de Ipê Rosa (pequeno), com manutenção por 60 dias com irrigação, pulverização, poda e substituição de mudas mortas</v>
          </cell>
          <cell r="C744" t="str">
            <v>un</v>
          </cell>
          <cell r="D744">
            <v>10.375400000000001</v>
          </cell>
        </row>
        <row r="745">
          <cell r="A745" t="str">
            <v>001.16.00270</v>
          </cell>
          <cell r="B745" t="str">
            <v>Fornecimento e Plantio de Ipê Rosa (médio), com manutenção por 60 dias com irrigação, pulverização, poda e substituição de mudas mortas</v>
          </cell>
          <cell r="C745" t="str">
            <v>un</v>
          </cell>
          <cell r="D745">
            <v>16.277999999999999</v>
          </cell>
        </row>
        <row r="746">
          <cell r="A746" t="str">
            <v>001.16.00271</v>
          </cell>
          <cell r="B746" t="str">
            <v>Fornecimento e Plantio de Ipê Rosa (grande), com manutenção por 60 dias com irrigação, pulverização, poda e substituição de mudas mortas</v>
          </cell>
          <cell r="C746" t="str">
            <v>un</v>
          </cell>
          <cell r="D746">
            <v>24.406700000000001</v>
          </cell>
        </row>
        <row r="747">
          <cell r="A747" t="str">
            <v>001.16.00272</v>
          </cell>
          <cell r="B747" t="str">
            <v>Fornecimento e Plantio de Ipê Roxo (pequeno), com manutenção por 60 dias com irrigação, pulverização, poda e substituição de mudas mortas</v>
          </cell>
          <cell r="C747" t="str">
            <v>un</v>
          </cell>
          <cell r="D747">
            <v>10.375400000000001</v>
          </cell>
        </row>
        <row r="748">
          <cell r="A748" t="str">
            <v>001.16.00273</v>
          </cell>
          <cell r="B748" t="str">
            <v>Fornecimento e Plantio de Ipê Roxo (médio), com manutenção por 60 dias com irrigação, pulverização, poda e substituição de mudas mortas</v>
          </cell>
          <cell r="C748" t="str">
            <v>un</v>
          </cell>
          <cell r="D748">
            <v>17.0794</v>
          </cell>
        </row>
        <row r="749">
          <cell r="A749" t="str">
            <v>001.16.00274</v>
          </cell>
          <cell r="B749" t="str">
            <v>Fornecimento e Plantio de Ipê Roxo (grande), com manutenção por 60 dias com irrigação, pulverização, poda e substituição de mudas mortas</v>
          </cell>
          <cell r="C749" t="str">
            <v>un</v>
          </cell>
          <cell r="D749">
            <v>25.0794</v>
          </cell>
        </row>
        <row r="750">
          <cell r="A750" t="str">
            <v>001.16.00275</v>
          </cell>
          <cell r="B750" t="str">
            <v>Fornecimento e Plantio de Ixória Híbrida Amarela (pequena), com manutenção por 60 dias com irrigação, pulverização, poda e substituição de mudas mortas</v>
          </cell>
          <cell r="C750" t="str">
            <v>un</v>
          </cell>
          <cell r="D750">
            <v>3.5032000000000001</v>
          </cell>
        </row>
        <row r="751">
          <cell r="A751" t="str">
            <v>001.16.00276</v>
          </cell>
          <cell r="B751" t="str">
            <v>Fornecimento e Plantio de Ixória Híbrida Amarela (média), com manutenção por 60 dias com irrigação, pulverização, poda e substituição de mudas mortas</v>
          </cell>
          <cell r="C751" t="str">
            <v>un</v>
          </cell>
          <cell r="D751">
            <v>5.3636999999999997</v>
          </cell>
        </row>
        <row r="752">
          <cell r="A752" t="str">
            <v>001.16.00277</v>
          </cell>
          <cell r="B752" t="str">
            <v>Fornecimento e Plantio de Ixória Híbrida Amarela (grande), com manutenção por 60 dias com irrigação, pulverização, poda e substituição de mudas mortas</v>
          </cell>
          <cell r="C752" t="str">
            <v>un</v>
          </cell>
          <cell r="D752">
            <v>9.3636999999999997</v>
          </cell>
        </row>
        <row r="753">
          <cell r="A753" t="str">
            <v>001.16.00278</v>
          </cell>
          <cell r="B753" t="str">
            <v>Fornecimento e Plantio de Ixória Híbrida Vermelha (pequena), com manutenção por 60 dias com irrigação, pulverização, poda e substituição de mudas mortas</v>
          </cell>
          <cell r="C753" t="str">
            <v>un</v>
          </cell>
          <cell r="D753">
            <v>3.5032000000000001</v>
          </cell>
        </row>
        <row r="754">
          <cell r="A754" t="str">
            <v>001.16.00279</v>
          </cell>
          <cell r="B754" t="str">
            <v>Fornecimento e Plantio de Ixória Híbrida Vermelha (média), com manutenção por 60 dias com irrigação, pulverização, poda e substituição de mudas mortas</v>
          </cell>
          <cell r="C754" t="str">
            <v>un</v>
          </cell>
          <cell r="D754">
            <v>5.3636999999999997</v>
          </cell>
        </row>
        <row r="755">
          <cell r="A755" t="str">
            <v>001.16.00280</v>
          </cell>
          <cell r="B755" t="str">
            <v>Fornecimento e Plantio de Ixória Híbrida Vermelha (grande), com manutenção por 60 dias com irrigação, pulverização, poda e substituição de mudas mortas</v>
          </cell>
          <cell r="C755" t="str">
            <v>un</v>
          </cell>
          <cell r="D755">
            <v>9.3636999999999997</v>
          </cell>
        </row>
        <row r="756">
          <cell r="A756" t="str">
            <v>001.16.00281</v>
          </cell>
          <cell r="B756" t="str">
            <v>Fornecimento e Plantio de Jacarandá Mimoso (pequeno), com manutenção por 60 dias com irrigação, pulverização, poda e substituição de mudas mortas</v>
          </cell>
          <cell r="C756" t="str">
            <v>un</v>
          </cell>
          <cell r="D756">
            <v>4.8636999999999997</v>
          </cell>
        </row>
        <row r="757">
          <cell r="A757" t="str">
            <v>001.16.00282</v>
          </cell>
          <cell r="B757" t="str">
            <v>Fornecimento e Plantio de Jacarandá Mimoso (médio), com manutenção por 60 dias com irrigação, pulverização, poda e substituição de mudas mortas</v>
          </cell>
          <cell r="C757" t="str">
            <v>un</v>
          </cell>
          <cell r="D757">
            <v>16.277999999999999</v>
          </cell>
        </row>
        <row r="758">
          <cell r="A758" t="str">
            <v>001.16.00283</v>
          </cell>
          <cell r="B758" t="str">
            <v>Fornecimento e Plantio de Jacarandá Mimoso (grande), com manutenção por 60 dias com irrigação, pulverização, poda e substituição de mudas mortas</v>
          </cell>
          <cell r="C758" t="str">
            <v>un</v>
          </cell>
          <cell r="D758">
            <v>23.0794</v>
          </cell>
        </row>
        <row r="759">
          <cell r="A759" t="str">
            <v>001.16.00284</v>
          </cell>
          <cell r="B759" t="str">
            <v>Fornecimento e Plantio de Mini Flamboyant (pequena), com manutenção por 60 dias com irrigação, pulverização, poda e substituição de mudas mortas</v>
          </cell>
          <cell r="C759" t="str">
            <v>un</v>
          </cell>
          <cell r="D759">
            <v>4.8636999999999997</v>
          </cell>
        </row>
        <row r="760">
          <cell r="A760" t="str">
            <v>001.16.00285</v>
          </cell>
          <cell r="B760" t="str">
            <v>Fornecimento e Plantio de Mini Flamboyant (média), com manutenção por 60 dias com irrigação, pulverização, poda e substituição de mudas mortas</v>
          </cell>
          <cell r="C760" t="str">
            <v>un</v>
          </cell>
          <cell r="D760">
            <v>7.3754</v>
          </cell>
        </row>
        <row r="761">
          <cell r="A761" t="str">
            <v>001.16.00286</v>
          </cell>
          <cell r="B761" t="str">
            <v>Fornecimento e Plantio de Mini Ixória (pequena), com manutenção por 60 dias com irrigação, pulverização, poda e substituição de mudas mortas</v>
          </cell>
          <cell r="C761" t="str">
            <v>un</v>
          </cell>
          <cell r="D761">
            <v>1.6032</v>
          </cell>
        </row>
        <row r="762">
          <cell r="A762" t="str">
            <v>001.16.00287</v>
          </cell>
          <cell r="B762" t="str">
            <v>Fornecimento e Plantio de Mini Ixória (média), com manutenção por 60 dias com irrigação, pulverização, poda e substituição de mudas mortas</v>
          </cell>
          <cell r="C762" t="str">
            <v>un</v>
          </cell>
          <cell r="D762">
            <v>4.3636999999999997</v>
          </cell>
        </row>
        <row r="763">
          <cell r="A763" t="str">
            <v>001.16.00288</v>
          </cell>
          <cell r="B763" t="str">
            <v>Fornecimento e Plantio de Mini Ixória (grande), com manutenção por 60 dias com irrigação, pulverização, poda e substituição de mudas mortas</v>
          </cell>
          <cell r="C763" t="str">
            <v>un</v>
          </cell>
          <cell r="D763">
            <v>7.3754</v>
          </cell>
        </row>
        <row r="764">
          <cell r="A764" t="str">
            <v>001.16.00289</v>
          </cell>
          <cell r="B764" t="str">
            <v>Fornecimento e Plantio de Musaendra (pequena), com manutenção por 60 dias com irrigação, pulverização, poda e substituição de mudas mortas</v>
          </cell>
          <cell r="C764" t="str">
            <v>un</v>
          </cell>
          <cell r="D764">
            <v>5.3636999999999997</v>
          </cell>
        </row>
        <row r="765">
          <cell r="A765" t="str">
            <v>001.16.00290</v>
          </cell>
          <cell r="B765" t="str">
            <v>Fornecimento e Plantio de Musaendra (média), com manutenção por 60 dias com irrigação, pulverização, poda e substituição de mudas mortas</v>
          </cell>
          <cell r="C765" t="str">
            <v>un</v>
          </cell>
          <cell r="D765">
            <v>12.278</v>
          </cell>
        </row>
        <row r="766">
          <cell r="A766" t="str">
            <v>001.16.00291</v>
          </cell>
          <cell r="B766" t="str">
            <v>Fornecimento e Plantio de Oiti (pequena), com manutenção por 60 dias com irrigação, pulverização, poda e substituição de mudas mortas</v>
          </cell>
          <cell r="C766" t="str">
            <v>un</v>
          </cell>
          <cell r="D766">
            <v>10.0794</v>
          </cell>
        </row>
        <row r="767">
          <cell r="A767" t="str">
            <v>001.16.00292</v>
          </cell>
          <cell r="B767" t="str">
            <v>Fornecimento e Plantio de Oiti (média), com manutenção por 60 dias com irrigação, pulverização, poda e substituição de mudas mortas</v>
          </cell>
          <cell r="C767" t="str">
            <v>un</v>
          </cell>
          <cell r="D767">
            <v>22.4833</v>
          </cell>
        </row>
        <row r="768">
          <cell r="A768" t="str">
            <v>001.16.00293</v>
          </cell>
          <cell r="B768" t="str">
            <v>Fornecimento e Plantio de Oiti (grande), com manutenção por 60 dias com irrigação, pulverização, poda e substituição de mudas mortas</v>
          </cell>
          <cell r="C768" t="str">
            <v>un</v>
          </cell>
          <cell r="D768">
            <v>39.588700000000003</v>
          </cell>
        </row>
        <row r="769">
          <cell r="A769" t="str">
            <v>001.16.00294</v>
          </cell>
          <cell r="B769" t="str">
            <v>Fornecimento e Plantio de Paineira (grande), com manutenção por 60 dias com irrigação, pulverização, poda e substituição de mudas mortas</v>
          </cell>
          <cell r="C769" t="str">
            <v>un</v>
          </cell>
          <cell r="D769">
            <v>32.4833</v>
          </cell>
        </row>
        <row r="770">
          <cell r="A770" t="str">
            <v>001.16.00295</v>
          </cell>
          <cell r="B770" t="str">
            <v>Fornecimento e Plantio de Palmeira Fênix ( 2.00 mts), com manutenção por 60 dias com irrigação, pulverização, poda e substituição de mudas mortas</v>
          </cell>
          <cell r="C770" t="str">
            <v>un</v>
          </cell>
          <cell r="D770">
            <v>32.4833</v>
          </cell>
        </row>
        <row r="771">
          <cell r="A771" t="str">
            <v>001.16.00296</v>
          </cell>
          <cell r="B771" t="str">
            <v>Fornecimento e Plantio de Palmeira Fênix ( 3.00 mts), com manutenção por 60 dias com irrigação, pulverização, poda e substituição de mudas mortas</v>
          </cell>
          <cell r="C771" t="str">
            <v>un</v>
          </cell>
          <cell r="D771">
            <v>54.588700000000003</v>
          </cell>
        </row>
        <row r="772">
          <cell r="A772" t="str">
            <v>001.16.00297</v>
          </cell>
          <cell r="B772" t="str">
            <v>Fornecimento e Plantio de Palmeira Fênix ( 4.00 mts), com manutenção por 60 dias com irrigação, pulverização, poda e substituição de mudas mortas</v>
          </cell>
          <cell r="C772" t="str">
            <v>un</v>
          </cell>
          <cell r="D772">
            <v>77.793999999999997</v>
          </cell>
        </row>
        <row r="773">
          <cell r="A773" t="str">
            <v>001.16.00298</v>
          </cell>
          <cell r="B773" t="str">
            <v>Fornecimento e Plantio de Palmeira Fênix ( 4.50 mts), com manutenção por 60 dias com irrigação, pulverização, poda e substituição de mudas mortas</v>
          </cell>
          <cell r="C773" t="str">
            <v>un</v>
          </cell>
          <cell r="D773">
            <v>109.39660000000001</v>
          </cell>
        </row>
        <row r="774">
          <cell r="A774" t="str">
            <v>001.16.00299</v>
          </cell>
          <cell r="B774" t="str">
            <v>Fornecimento e Plantio de Palmeira Imperial ( 1.20 mts), com manutenção por 60 dias com irrigação, pulverização, poda e substituição de mudas mortas</v>
          </cell>
          <cell r="C774" t="str">
            <v>un</v>
          </cell>
          <cell r="D774">
            <v>20.0794</v>
          </cell>
        </row>
        <row r="775">
          <cell r="A775" t="str">
            <v>001.16.00300</v>
          </cell>
          <cell r="B775" t="str">
            <v>Fornecimento e Plantio de Palmeira Imperial ( 2.00 mts), com manutenção por 60 dias com irrigação, pulverização, poda e substituição de mudas mortas</v>
          </cell>
          <cell r="C775" t="str">
            <v>un</v>
          </cell>
          <cell r="D775">
            <v>47.4833</v>
          </cell>
        </row>
        <row r="776">
          <cell r="A776" t="str">
            <v>001.16.00301</v>
          </cell>
          <cell r="B776" t="str">
            <v>Fornecimento e Plantio de Palmeira Imperial ( 3.00 mts), com manutenção por 60 dias com irrigação, pulverização, poda e substituição de mudas mortas</v>
          </cell>
          <cell r="C776" t="str">
            <v>un</v>
          </cell>
          <cell r="D776">
            <v>84.588700000000003</v>
          </cell>
        </row>
        <row r="777">
          <cell r="A777" t="str">
            <v>001.16.00302</v>
          </cell>
          <cell r="B777" t="str">
            <v>Fornecimento e Plantio de Palmeira Jerivá ( 2.00 mts), com manutenção por 60 dias com irrigação, pulverização, poda e substituição de mudas mortas</v>
          </cell>
          <cell r="C777" t="str">
            <v>un</v>
          </cell>
          <cell r="D777">
            <v>42.4833</v>
          </cell>
        </row>
        <row r="778">
          <cell r="A778" t="str">
            <v>001.16.00303</v>
          </cell>
          <cell r="B778" t="str">
            <v>Fornecimento e Plantio de Palmeira Jerivá (3.00 mts), com manutenção por 60 dias com irrigação, pulverização, poda e substituição de mudas mortas</v>
          </cell>
          <cell r="C778" t="str">
            <v>un</v>
          </cell>
          <cell r="D778">
            <v>59.588700000000003</v>
          </cell>
        </row>
        <row r="779">
          <cell r="A779" t="str">
            <v>001.16.00304</v>
          </cell>
          <cell r="B779" t="str">
            <v>Fornecimento e Plantio de Palmeira Jerivá (4.00 mts), com manutenção por 60 dias com irrigação, pulverização, poda e substituição de mudas mortas</v>
          </cell>
          <cell r="C779" t="str">
            <v>un</v>
          </cell>
          <cell r="D779">
            <v>77.793999999999997</v>
          </cell>
        </row>
        <row r="780">
          <cell r="A780" t="str">
            <v>001.16.00305</v>
          </cell>
          <cell r="B780" t="str">
            <v>Fornecimento e Plantio de Palmeira Jerivá (4.50 mts), com manutenção por 60 dias com irrigação, pulverização, poda e substituição de mudas mortas</v>
          </cell>
          <cell r="C780" t="str">
            <v>un</v>
          </cell>
          <cell r="D780">
            <v>98.7239</v>
          </cell>
        </row>
        <row r="781">
          <cell r="A781" t="str">
            <v>001.16.00306</v>
          </cell>
          <cell r="B781" t="str">
            <v>Fornecimento e Plantio de Papirus do Egito (pequeno), com manutenção por 60 dias com irrigação, pulverização, poda e substituição de mudas mortas</v>
          </cell>
          <cell r="C781" t="str">
            <v>un</v>
          </cell>
          <cell r="D781">
            <v>4.0031999999999996</v>
          </cell>
        </row>
        <row r="782">
          <cell r="A782" t="str">
            <v>001.16.00307</v>
          </cell>
          <cell r="B782" t="str">
            <v>Fornecimento e Plantio de Papirus do Egito (médio), com manutenção por 60 dias com irrigação, pulverização, poda e substituição de mudas mortas</v>
          </cell>
          <cell r="C782" t="str">
            <v>un</v>
          </cell>
          <cell r="D782">
            <v>4.0031999999999996</v>
          </cell>
        </row>
        <row r="783">
          <cell r="A783" t="str">
            <v>001.16.00308</v>
          </cell>
          <cell r="B783" t="str">
            <v>Fornecimento e Plantio de Pau Brasil (média), com manutenção por 60 dias com irrigação, pulverização, poda e substituição de mudas mortas</v>
          </cell>
          <cell r="C783" t="str">
            <v>un</v>
          </cell>
          <cell r="D783">
            <v>19.277999999999999</v>
          </cell>
        </row>
        <row r="784">
          <cell r="A784" t="str">
            <v>001.16.00309</v>
          </cell>
          <cell r="B784" t="str">
            <v>Fornecimento e Plantio de Pau Ferro (pequeno), com manutenção por 60 dias com irrigação, pulverização, poda e substituição de mudas mortas</v>
          </cell>
          <cell r="C784" t="str">
            <v>un</v>
          </cell>
          <cell r="D784">
            <v>6.3636999999999997</v>
          </cell>
        </row>
        <row r="785">
          <cell r="A785" t="str">
            <v>001.16.00310</v>
          </cell>
          <cell r="B785" t="str">
            <v>Fornecimento e Plantio de Pau Ferro (médio), com manutenção por 60 dias com irrigação, pulverização, poda e substituição de mudas mortas</v>
          </cell>
          <cell r="C785" t="str">
            <v>un</v>
          </cell>
          <cell r="D785">
            <v>6.3636999999999997</v>
          </cell>
        </row>
        <row r="786">
          <cell r="A786" t="str">
            <v>001.16.00311</v>
          </cell>
          <cell r="B786" t="str">
            <v>Fornecimento e Plantio de Pingo de Ouro (pequeno), com manutenção por 60 dias com irrigação, pulverização, poda e substituição de mudas mortas</v>
          </cell>
          <cell r="C786" t="str">
            <v>un</v>
          </cell>
          <cell r="D786">
            <v>1.5032000000000001</v>
          </cell>
        </row>
        <row r="787">
          <cell r="A787" t="str">
            <v>001.16.00312</v>
          </cell>
          <cell r="B787" t="str">
            <v>Fornecimento e Plantio de Pingo de Ouro (média), com manutenção por 60 dias com irrigação, pulverização, poda e substituição de mudas mortas</v>
          </cell>
          <cell r="C787" t="str">
            <v>un</v>
          </cell>
          <cell r="D787">
            <v>2.5032000000000001</v>
          </cell>
        </row>
        <row r="788">
          <cell r="A788" t="str">
            <v>001.16.00313</v>
          </cell>
          <cell r="B788" t="str">
            <v>Fornecimento e Plantio de Pingo de Ouro (grande), com manutenção por 60 dias com irrigação, pulverização, poda e substituição de mudas mortas</v>
          </cell>
          <cell r="C788" t="str">
            <v>un</v>
          </cell>
          <cell r="D788">
            <v>4.3636999999999997</v>
          </cell>
        </row>
        <row r="789">
          <cell r="A789" t="str">
            <v>001.16.00314</v>
          </cell>
          <cell r="B789" t="str">
            <v>Fornecimento e Plantio de Sansão do Campo (pequeno), com manutenção por 60 dias com irrigação, pulverização, poda e substituição de mudas mortas</v>
          </cell>
          <cell r="C789" t="str">
            <v>un</v>
          </cell>
          <cell r="D789">
            <v>1.4032</v>
          </cell>
        </row>
        <row r="790">
          <cell r="A790" t="str">
            <v>001.16.00320</v>
          </cell>
          <cell r="B790" t="str">
            <v>Grade de proteção para árvores h = 2.00 m</v>
          </cell>
          <cell r="C790" t="str">
            <v>un</v>
          </cell>
          <cell r="D790">
            <v>33.894199999999998</v>
          </cell>
        </row>
        <row r="791">
          <cell r="A791" t="str">
            <v>001.16.00321</v>
          </cell>
          <cell r="B791" t="str">
            <v>Fornecimento e espalhamento de terra vegetal</v>
          </cell>
          <cell r="C791" t="str">
            <v>m3</v>
          </cell>
          <cell r="D791">
            <v>70.227999999999994</v>
          </cell>
        </row>
        <row r="792">
          <cell r="A792" t="str">
            <v>001.16.00322</v>
          </cell>
          <cell r="B792" t="str">
            <v>Grama em Sementes - Plantio Manual de Semente de Grama incl. Irrigação de Área, Frequência 1 Vez Por Semana Pelo Período de 30 dias</v>
          </cell>
          <cell r="C792" t="str">
            <v>m2</v>
          </cell>
          <cell r="D792">
            <v>0.62280000000000002</v>
          </cell>
        </row>
        <row r="793">
          <cell r="A793" t="str">
            <v>001.16.00323</v>
          </cell>
          <cell r="B793" t="str">
            <v>Grama em mudas tipo (forquilha ou estrela) com manutenção por 60 dias  com irrigação diária, pulverização, adubação e substiuição de mudas mortas</v>
          </cell>
          <cell r="C793" t="str">
            <v>m2</v>
          </cell>
          <cell r="D793">
            <v>2.5028000000000001</v>
          </cell>
        </row>
        <row r="794">
          <cell r="A794" t="str">
            <v>001.16.00325</v>
          </cell>
          <cell r="B794" t="str">
            <v>Grama em placas com manutenção por 60 dias com irrigação diária, pulverização, adubação e substituição de mudas mortas</v>
          </cell>
          <cell r="C794" t="str">
            <v>m2</v>
          </cell>
          <cell r="D794">
            <v>4.5937999999999999</v>
          </cell>
        </row>
        <row r="795">
          <cell r="A795" t="str">
            <v>001.16.00337</v>
          </cell>
          <cell r="B795" t="str">
            <v>Cascalho lavado p/passeio</v>
          </cell>
          <cell r="C795" t="str">
            <v>m3</v>
          </cell>
          <cell r="D795">
            <v>36.814</v>
          </cell>
        </row>
        <row r="796">
          <cell r="A796" t="str">
            <v>001.16.00640</v>
          </cell>
          <cell r="B796" t="str">
            <v>Brita na área interna do prédio</v>
          </cell>
          <cell r="C796" t="str">
            <v>M3</v>
          </cell>
          <cell r="D796">
            <v>44.918399999999998</v>
          </cell>
        </row>
        <row r="797">
          <cell r="A797" t="str">
            <v>001.16.00660</v>
          </cell>
          <cell r="B797" t="str">
            <v>Brita na área interna do prédio - branca - (fins decorativos)</v>
          </cell>
          <cell r="C797" t="str">
            <v>M3</v>
          </cell>
          <cell r="D797">
            <v>49.228000000000002</v>
          </cell>
        </row>
        <row r="798">
          <cell r="A798" t="str">
            <v>001.16.00680</v>
          </cell>
          <cell r="B798" t="str">
            <v>Brita na área interna do prédio - escurinha - (fins decorativos)</v>
          </cell>
          <cell r="C798" t="str">
            <v>M3</v>
          </cell>
          <cell r="D798">
            <v>49.228000000000002</v>
          </cell>
        </row>
        <row r="799">
          <cell r="A799" t="str">
            <v>001.16.00760</v>
          </cell>
          <cell r="B799" t="str">
            <v>Execução de alambrado em tubo de ferro Galvanizado 2.1/2"" chapa 13 formando quadro de 3.00x3.00m e tela galvanizada fio 12 malha 2"" fixado com arame galvanizado n.14</v>
          </cell>
          <cell r="C799" t="str">
            <v>m2</v>
          </cell>
          <cell r="D799">
            <v>50.365400000000001</v>
          </cell>
        </row>
        <row r="800">
          <cell r="A800" t="str">
            <v>001.16.00770</v>
          </cell>
          <cell r="B800" t="str">
            <v>Alambrado c/ Tela Arame Galv. Losangular fio 12, malha 2"", altura da tela 1.50 m, fix. em pilarete de concreto pré moldado h= 2.60 m, espaçados a cada 2.50 m, com reforço arame galv. n.10, incl.mureta de alvenaria h=0.50 m chapiscada, rebocada e caiada</v>
          </cell>
          <cell r="C800" t="str">
            <v>ml</v>
          </cell>
          <cell r="D800">
            <v>69.436300000000003</v>
          </cell>
        </row>
        <row r="801">
          <cell r="A801" t="str">
            <v>001.16.00775</v>
          </cell>
          <cell r="B801" t="str">
            <v>Alambrado c/ Tela Arame Galv. Soldada 150x50 fio 12, altura da tela 1.50 m, fix. em pilarete de concreto pré moldado h= 2.80 m, espaçados a cada 2.50 m, com reforço arame galv. n.10, incl.mureta de alvenaria h=0.50 m chapiscada, rebocada e caiada</v>
          </cell>
          <cell r="C801" t="str">
            <v>ml</v>
          </cell>
          <cell r="D801">
            <v>76.352900000000005</v>
          </cell>
        </row>
        <row r="802">
          <cell r="A802" t="str">
            <v>001.16.00776</v>
          </cell>
          <cell r="B802" t="str">
            <v>Fornecimento e Instalação de Portão em Tubo Galvanizado 2"" e Tela Galvanizada Malha 2"", incl. Ferragens</v>
          </cell>
          <cell r="C802" t="str">
            <v>m2</v>
          </cell>
          <cell r="D802">
            <v>100.0842</v>
          </cell>
        </row>
        <row r="803">
          <cell r="A803" t="str">
            <v>001.16.00777</v>
          </cell>
          <cell r="B803" t="str">
            <v>Fornecimento e Instalação de Portão em Tubo Galvanizado 2"" em Tela Galvanizada Malha 2"", incl. Ferragens dim. 0.80 x 2.10 m Conf. Det. 04 SINFRA</v>
          </cell>
          <cell r="C803" t="str">
            <v>m2</v>
          </cell>
          <cell r="D803">
            <v>120.17749999999999</v>
          </cell>
        </row>
        <row r="804">
          <cell r="A804" t="str">
            <v>001.16.00778</v>
          </cell>
          <cell r="B804" t="str">
            <v>Pavimentação c/ lajotas pré-moldadas de concreto sextavado ( bloquete). deverão observar as mesmas especificações de ítens anteriores no que se refere a assentamento e rejuntamento. espessura de 5 cm para calcadas</v>
          </cell>
          <cell r="C804" t="str">
            <v>m2</v>
          </cell>
          <cell r="D804">
            <v>22.2544</v>
          </cell>
        </row>
        <row r="805">
          <cell r="A805" t="str">
            <v>001.16.00779</v>
          </cell>
          <cell r="B805" t="str">
            <v>Pavimentação c/ lajotas pré-moldadas de concreto sextavado ( bloquete). deverão observar as mesmas especificações de ítens anteriores no que se refere a assentamento e rejuntamento. espessura de 10 cm para tráfego</v>
          </cell>
          <cell r="C805" t="str">
            <v>m2</v>
          </cell>
          <cell r="D805">
            <v>32.5959</v>
          </cell>
        </row>
        <row r="806">
          <cell r="A806" t="str">
            <v>001.16.00880</v>
          </cell>
          <cell r="B806" t="str">
            <v>Fornecimento e assentamento de paralelepípedo</v>
          </cell>
          <cell r="C806" t="str">
            <v>m2</v>
          </cell>
          <cell r="D806">
            <v>27.15</v>
          </cell>
        </row>
        <row r="807">
          <cell r="A807" t="str">
            <v>001.16.00981</v>
          </cell>
          <cell r="B807" t="str">
            <v>Guias de concreto pré-moldados (concreto 300kg cimento/m3) de seção 15x30 cm (espessura 12.00 cm no topo)  o serviço inclui a abertura das valas, assentamento e rejuntamento das guias</v>
          </cell>
          <cell r="C807" t="str">
            <v>ml</v>
          </cell>
          <cell r="D807">
            <v>18.142399999999999</v>
          </cell>
        </row>
        <row r="808">
          <cell r="A808" t="str">
            <v>001.16.00982</v>
          </cell>
          <cell r="B808" t="str">
            <v>Guias curvas de concreto pré-moldados (concreto 300kg cimento/m3) de seção 15x30 cm (espessura 12.00 cm no topo)  o serviço inclui a abertura das valas, assentamento e rejuntamento das guias</v>
          </cell>
          <cell r="C808" t="str">
            <v>ml</v>
          </cell>
          <cell r="D808">
            <v>18.024899999999999</v>
          </cell>
        </row>
        <row r="809">
          <cell r="A809" t="str">
            <v>001.16.00984</v>
          </cell>
          <cell r="B809" t="str">
            <v>Sarjeta de concreto (300kg cim/m3) fundido no local seção 40.00 x 8.00 cm, o serviço inclui a abertura de vala, assentamento e rejuntamento</v>
          </cell>
          <cell r="C809" t="str">
            <v>ml</v>
          </cell>
          <cell r="D809">
            <v>16.5931</v>
          </cell>
        </row>
        <row r="810">
          <cell r="A810" t="str">
            <v>001.16.00985</v>
          </cell>
          <cell r="B810" t="str">
            <v>Retirada e reassentamento de meio-fio</v>
          </cell>
          <cell r="C810" t="str">
            <v>m</v>
          </cell>
          <cell r="D810">
            <v>17.592400000000001</v>
          </cell>
        </row>
        <row r="811">
          <cell r="A811" t="str">
            <v>001.17</v>
          </cell>
          <cell r="B811" t="str">
            <v>INSTALAÇÕES ELÉTRICAS - BAIXA TENSÃO</v>
          </cell>
          <cell r="D811">
            <v>40234.390099999997</v>
          </cell>
        </row>
        <row r="812">
          <cell r="A812" t="str">
            <v>001.17.00002</v>
          </cell>
          <cell r="B812" t="str">
            <v>Abertura e enchimento de rasgos na alvenaria para passagem de canalização diâmetro 1/2 à 1 pol</v>
          </cell>
          <cell r="C812" t="str">
            <v>ML</v>
          </cell>
          <cell r="D812">
            <v>2.0531000000000001</v>
          </cell>
        </row>
        <row r="813">
          <cell r="A813" t="str">
            <v>001.17.00004</v>
          </cell>
          <cell r="B813" t="str">
            <v>Abertura e enchimento de rasgos na alvenaria para passagem de canalização diâmetro 1 1/4 à 2 pol</v>
          </cell>
          <cell r="C813" t="str">
            <v>ML</v>
          </cell>
          <cell r="D813">
            <v>2.7353999999999998</v>
          </cell>
        </row>
        <row r="814">
          <cell r="A814" t="str">
            <v>001.17.00006</v>
          </cell>
          <cell r="B814" t="str">
            <v>Abertura e enchimento de rasgos na alvenaria para passagem de canalização diâmetro 2.5 à 4 pol</v>
          </cell>
          <cell r="C814" t="str">
            <v>ML</v>
          </cell>
          <cell r="D814">
            <v>3.8428</v>
          </cell>
        </row>
        <row r="815">
          <cell r="A815" t="str">
            <v>001.17.00010</v>
          </cell>
          <cell r="B815" t="str">
            <v>Abertura e enchimento de rasgos no concreto para passagem de canalização diâmetro de 1/2 à 1 pol</v>
          </cell>
          <cell r="C815" t="str">
            <v>ML</v>
          </cell>
          <cell r="D815">
            <v>4.4991000000000003</v>
          </cell>
        </row>
        <row r="816">
          <cell r="A816" t="str">
            <v>001.17.00020</v>
          </cell>
          <cell r="B816" t="str">
            <v>Envelope de concreto Fck=13,50 Mpa, para proteção de tubos enterrados, incl. escavação, acerto de vala e lançamento de concreto</v>
          </cell>
          <cell r="C816" t="str">
            <v>M3</v>
          </cell>
          <cell r="D816">
            <v>192.8115</v>
          </cell>
        </row>
        <row r="817">
          <cell r="A817" t="str">
            <v>001.17.00040</v>
          </cell>
          <cell r="B817" t="str">
            <v>Fornecimento e instalação de Padrão Monofásico Em Aço Galvanizado h= 5.00 mts Aéreo 40 A """"CP"""" s/ eletroduto - Conjunto completo incl aterramento</v>
          </cell>
          <cell r="C817" t="str">
            <v>UN</v>
          </cell>
          <cell r="D817">
            <v>228.0378</v>
          </cell>
        </row>
        <row r="818">
          <cell r="A818" t="str">
            <v>001.17.00060</v>
          </cell>
          <cell r="B818" t="str">
            <v>Fornecimento e instalação de Padrão Monofásico Em Aço Galvanizado h= 7.00 mts Aéreo 40 A """"CP"""" s/ eletroduto - Conjunto completo incl aterramento</v>
          </cell>
          <cell r="C818" t="str">
            <v>UN</v>
          </cell>
          <cell r="D818">
            <v>266.49779999999998</v>
          </cell>
        </row>
        <row r="819">
          <cell r="A819" t="str">
            <v>001.17.00080</v>
          </cell>
          <cell r="B819" t="str">
            <v>Fornecimento e Instalação de Padrão Bifásico  Em Aço Galvanizado h= 7.00 mts Aéreo 60 A """"CP"""" s/ eletroduto - Conjunto completo incl aterramento</v>
          </cell>
          <cell r="C819" t="str">
            <v>UN</v>
          </cell>
          <cell r="D819">
            <v>305.90170000000001</v>
          </cell>
        </row>
        <row r="820">
          <cell r="A820" t="str">
            <v>001.17.00100</v>
          </cell>
          <cell r="B820" t="str">
            <v>Fornecimento e instalação de Padrão Trifásico  Em Aço Galvanizado h= 7.00 mts Aéreo 60 A """"CP"""" s/ eletroduto - Conjunto completo incl aterramento</v>
          </cell>
          <cell r="C820" t="str">
            <v>UN</v>
          </cell>
          <cell r="D820">
            <v>629.08119999999997</v>
          </cell>
        </row>
        <row r="821">
          <cell r="A821" t="str">
            <v>001.17.00120</v>
          </cell>
          <cell r="B821" t="str">
            <v>Fornecimento e instalação de Padrão Trifásico  Em Aço Galvanizado h= 7.00 mts Aéreo 100 A """"CP"""" s/ eletroduto - Conjunto completo incl aterramento</v>
          </cell>
          <cell r="C821" t="str">
            <v>UN</v>
          </cell>
          <cell r="D821">
            <v>836.77120000000002</v>
          </cell>
        </row>
        <row r="822">
          <cell r="A822" t="str">
            <v>001.17.00140</v>
          </cell>
          <cell r="B822" t="str">
            <v>Fornecimento e instalação de Padrão Trifásico  Em Aço Galvanizado h= 7.00 mts Aéreo 125 A """"CP"""" s/ eletroduto, DJ T 04 - Conjunto completo incl aterramento</v>
          </cell>
          <cell r="C822" t="str">
            <v>CJ</v>
          </cell>
          <cell r="D822">
            <v>1771.3912</v>
          </cell>
        </row>
        <row r="823">
          <cell r="A823" t="str">
            <v>001.17.00160</v>
          </cell>
          <cell r="B823" t="str">
            <v>Fornecimento e instalação de Caixa Padrão """"CP"""" P/ Medidor Monofásico, Bifásico e Trifásico - Baixa Tensão</v>
          </cell>
          <cell r="C823" t="str">
            <v>UN</v>
          </cell>
          <cell r="D823">
            <v>46.717799999999997</v>
          </cell>
        </row>
        <row r="824">
          <cell r="A824" t="str">
            <v>001.17.00180</v>
          </cell>
          <cell r="B824" t="str">
            <v>Fornecimento e instalação de Caixa Padrão """"FP"""" P/ Medidor Bifásico e Trifásico - Baixa Tensão</v>
          </cell>
          <cell r="C824" t="str">
            <v>UN</v>
          </cell>
          <cell r="D824">
            <v>95.237799999999993</v>
          </cell>
        </row>
        <row r="825">
          <cell r="A825" t="str">
            <v>001.17.00200</v>
          </cell>
          <cell r="B825" t="str">
            <v>Fornecimento e instalação de Caixa Padrão """"FM"""" P/ Medidor Monofásico - Baixa Tensão</v>
          </cell>
          <cell r="C825" t="str">
            <v>UN</v>
          </cell>
          <cell r="D825">
            <v>81.090900000000005</v>
          </cell>
        </row>
        <row r="826">
          <cell r="A826" t="str">
            <v>001.17.00220</v>
          </cell>
          <cell r="B826" t="str">
            <v>Fornecimento e instalação de Isolador Roldana de Plástico C/ Parafuso P/ Fixar em Madeira de 1/2 pol.</v>
          </cell>
          <cell r="C826" t="str">
            <v>UN</v>
          </cell>
          <cell r="D826">
            <v>0.54479999999999995</v>
          </cell>
        </row>
        <row r="827">
          <cell r="A827" t="str">
            <v>001.17.00240</v>
          </cell>
          <cell r="B827" t="str">
            <v>Fornecimento e instalação de Isolador Roldana de Plástico C/ Parafuso P/ Fixar em Madeira de 3/4 pol.</v>
          </cell>
          <cell r="C827" t="str">
            <v>UN</v>
          </cell>
          <cell r="D827">
            <v>0.56679999999999997</v>
          </cell>
        </row>
        <row r="828">
          <cell r="A828" t="str">
            <v>001.17.00250</v>
          </cell>
          <cell r="B828" t="str">
            <v>Fornecimento e Instalação de Isolador Roldana de Porcelana 72x72 C/ Parafuso P/ Fixar Em Madeira</v>
          </cell>
          <cell r="C828" t="str">
            <v>UN</v>
          </cell>
          <cell r="D828">
            <v>2.4375</v>
          </cell>
        </row>
        <row r="829">
          <cell r="A829" t="str">
            <v>001.17.00260</v>
          </cell>
          <cell r="B829" t="str">
            <v>Fornecimento e instalação de Mangueira  Polietileno Marron  Linha Popular Diâmetro 1/2 Pol X 2,0 mm</v>
          </cell>
          <cell r="C829" t="str">
            <v>M</v>
          </cell>
          <cell r="D829">
            <v>1.0469999999999999</v>
          </cell>
        </row>
        <row r="830">
          <cell r="A830" t="str">
            <v>001.17.00280</v>
          </cell>
          <cell r="B830" t="str">
            <v>Fornecimento e instalação de Mangueira  Polietileno Marron  Linha Popular Diâmetro 3/4 Pol X 2,5 mm</v>
          </cell>
          <cell r="C830" t="str">
            <v>M</v>
          </cell>
          <cell r="D830">
            <v>1.304</v>
          </cell>
        </row>
        <row r="831">
          <cell r="A831" t="str">
            <v>001.17.00300</v>
          </cell>
          <cell r="B831" t="str">
            <v>Fornecimento e instalação de Mangueira  Polietileno Marron  Linha Popular Diâmetro 1 Pol X 2,5 mm</v>
          </cell>
          <cell r="C831" t="str">
            <v>M</v>
          </cell>
          <cell r="D831">
            <v>1.5761000000000001</v>
          </cell>
        </row>
        <row r="832">
          <cell r="A832" t="str">
            <v>001.17.00320</v>
          </cell>
          <cell r="B832" t="str">
            <v>Fornecimento e instalação de canaleta de pvc 110x20x2.200 mm ref. 300 46 sistema """"""""x"""""""" da pial</v>
          </cell>
          <cell r="C832" t="str">
            <v>UN</v>
          </cell>
          <cell r="D832">
            <v>5.7478999999999996</v>
          </cell>
        </row>
        <row r="833">
          <cell r="A833" t="str">
            <v>001.17.00340</v>
          </cell>
          <cell r="B833" t="str">
            <v>Fornecimento e instalação de eletroduto flexível  1/2"""""""" (20mm) corrugado de pvc</v>
          </cell>
          <cell r="C833" t="str">
            <v>M</v>
          </cell>
          <cell r="D833">
            <v>1.5539000000000001</v>
          </cell>
        </row>
        <row r="834">
          <cell r="A834" t="str">
            <v>001.17.00360</v>
          </cell>
          <cell r="B834" t="str">
            <v>Fornecimento e instalação de eletroduto flexível  3/4"""""""" (25mm) corrugado de pvc</v>
          </cell>
          <cell r="C834" t="str">
            <v>M</v>
          </cell>
          <cell r="D834">
            <v>1.9313</v>
          </cell>
        </row>
        <row r="835">
          <cell r="A835" t="str">
            <v>001.17.00380</v>
          </cell>
          <cell r="B835" t="str">
            <v>Fornecimento e instalação de eletroduto flexível  1"""""""" (32mm) corrugado de pvc</v>
          </cell>
          <cell r="C835" t="str">
            <v>M</v>
          </cell>
          <cell r="D835">
            <v>3.2338</v>
          </cell>
        </row>
        <row r="836">
          <cell r="A836" t="str">
            <v>001.17.00400</v>
          </cell>
          <cell r="B836" t="str">
            <v>Fornecimento e instalação de Caixa Retang. De Ferro  de Embutir C/Furos De 1/2 pol e 3/4pol 4x2pol</v>
          </cell>
          <cell r="C836" t="str">
            <v>UN</v>
          </cell>
          <cell r="D836">
            <v>3.0249000000000001</v>
          </cell>
        </row>
        <row r="837">
          <cell r="A837" t="str">
            <v>001.17.00440</v>
          </cell>
          <cell r="B837" t="str">
            <v>Fornecimento e instalação de Caixa Retang. De Ferro  de Embutir C/Furos De 1/2 pol e 3/4pol 4x4pol</v>
          </cell>
          <cell r="C837" t="str">
            <v>UN</v>
          </cell>
          <cell r="D837">
            <v>3.8159000000000001</v>
          </cell>
        </row>
        <row r="838">
          <cell r="A838" t="str">
            <v>001.17.00460</v>
          </cell>
          <cell r="B838" t="str">
            <v>Fornecimento e instalação de Caixa Retang. De Ferro  de Embutir C/Furos De 1/2 pol e 3/4pol 3x3pol</v>
          </cell>
          <cell r="C838" t="str">
            <v>UN</v>
          </cell>
          <cell r="D838">
            <v>3.3249</v>
          </cell>
        </row>
        <row r="839">
          <cell r="A839" t="str">
            <v>001.17.00480</v>
          </cell>
          <cell r="B839" t="str">
            <v>Fornecimento e instalação de Caixa  Octog. De Ferro de Embutir Fundo Movel C/Furos 1/2 pol e3/4pol 4x4 pol - FMD</v>
          </cell>
          <cell r="C839" t="str">
            <v>UN</v>
          </cell>
          <cell r="D839">
            <v>4.2039</v>
          </cell>
        </row>
        <row r="840">
          <cell r="A840" t="str">
            <v>001.17.00510</v>
          </cell>
          <cell r="B840" t="str">
            <v>Fornecimento e instalação de Caixa De Ligação P/Piso Em Liga De Alumínio 4x2pol</v>
          </cell>
          <cell r="C840" t="str">
            <v>UN</v>
          </cell>
          <cell r="D840">
            <v>8.4628999999999994</v>
          </cell>
        </row>
        <row r="841">
          <cell r="A841" t="str">
            <v>001.17.00540</v>
          </cell>
          <cell r="B841" t="str">
            <v>Fornecimento e instalação de fio de cobre seção 1.50 mm2, com isolamento para 750 v, com caract. não propagante ao fogo e auto extinguível, pirastic ou similar.</v>
          </cell>
          <cell r="C841" t="str">
            <v>ML</v>
          </cell>
          <cell r="D841">
            <v>0.61150000000000004</v>
          </cell>
        </row>
        <row r="842">
          <cell r="A842" t="str">
            <v>001.17.00560</v>
          </cell>
          <cell r="B842" t="str">
            <v>Fornecimento e instalação de fio de cobre seção 2.50 mm2, com isolamento para 750 v, com caract. não propagante ao fogo e auto extinguível, pirastic ou similar.</v>
          </cell>
          <cell r="C842" t="str">
            <v>ML</v>
          </cell>
          <cell r="D842">
            <v>0.71350000000000002</v>
          </cell>
        </row>
        <row r="843">
          <cell r="A843" t="str">
            <v>001.17.00580</v>
          </cell>
          <cell r="B843" t="str">
            <v>Fornecimento e instalação de fio de cobre seção 4.00 mm2, com isolamento para 750 v, com caract. não propagante ao fogo e auto extinguível, pirastic ou similar.</v>
          </cell>
          <cell r="C843" t="str">
            <v>ML</v>
          </cell>
          <cell r="D843">
            <v>1.3251999999999999</v>
          </cell>
        </row>
        <row r="844">
          <cell r="A844" t="str">
            <v>001.17.00600</v>
          </cell>
          <cell r="B844" t="str">
            <v>Fornecimento e instalação de fio de cobre seção 6.00 mm2, com isolamento para 750 v, com caract. não propagante ao fogo e auto extinguível, pirastic ou similar.</v>
          </cell>
          <cell r="C844" t="str">
            <v>ML</v>
          </cell>
          <cell r="D844">
            <v>1.8349</v>
          </cell>
        </row>
        <row r="845">
          <cell r="A845" t="str">
            <v>001.17.00620</v>
          </cell>
          <cell r="B845" t="str">
            <v>Fornecimento e instalação de fio de cobre seção 10.00 mm2, com isolamento para 750 v, com caract. não propagante ao fogo e auto extinguível, pirastic ou similar.</v>
          </cell>
          <cell r="C845" t="str">
            <v>ML</v>
          </cell>
          <cell r="D845">
            <v>3.0064000000000002</v>
          </cell>
        </row>
        <row r="846">
          <cell r="A846" t="str">
            <v>001.17.00640</v>
          </cell>
          <cell r="B846" t="str">
            <v>Fornecimento e instalação de cabo de cobre seção 2.50 mm2, com isolamento para 750 v, com caract. não propagante ao fogo e auto extinguível, pirastic flex ou similar.</v>
          </cell>
          <cell r="C846" t="str">
            <v>ML</v>
          </cell>
          <cell r="D846">
            <v>0.86650000000000005</v>
          </cell>
        </row>
        <row r="847">
          <cell r="A847" t="str">
            <v>001.17.00660</v>
          </cell>
          <cell r="B847" t="str">
            <v>Fornecimento e instalação de cabo de cobre seção 4.00 mm2, com isolamento para 750 v, com caract. não propagante ao fogo e auto extinguível, pirastic flex ou similar.</v>
          </cell>
          <cell r="C847" t="str">
            <v>ML</v>
          </cell>
          <cell r="D847">
            <v>1.4782</v>
          </cell>
        </row>
        <row r="848">
          <cell r="A848" t="str">
            <v>001.17.00680</v>
          </cell>
          <cell r="B848" t="str">
            <v>Fornecimento e instalação de cabo de cobre seção 6.00 mm2, com isolamento para 750 v, com caract. não propagante ao fogo e auto extinguível, pirastic flex ou similar.</v>
          </cell>
          <cell r="C848" t="str">
            <v>ML</v>
          </cell>
          <cell r="D848">
            <v>2.0388999999999999</v>
          </cell>
        </row>
        <row r="849">
          <cell r="A849" t="str">
            <v>001.17.00700</v>
          </cell>
          <cell r="B849" t="str">
            <v>Fornecimento e instalação de cabo de cobre seção 10.00 mm2, com isolamento para 750 v, com caract. não propagante ao fogo e auto extinguível, pirastic ou similar.</v>
          </cell>
          <cell r="C849" t="str">
            <v>ML</v>
          </cell>
          <cell r="D849">
            <v>3.7713999999999999</v>
          </cell>
        </row>
        <row r="850">
          <cell r="A850" t="str">
            <v>001.17.00720</v>
          </cell>
          <cell r="B850" t="str">
            <v>Fornecimento e instalação de cabo de cobre seção 16.00 mm2, com isolamento para 750 v, com caract. não propagante ao fogo e auto extinguível, pirastic ou similar.</v>
          </cell>
          <cell r="C850" t="str">
            <v>ML</v>
          </cell>
          <cell r="D850">
            <v>4.9938000000000002</v>
          </cell>
        </row>
        <row r="851">
          <cell r="A851" t="str">
            <v>001.17.00740</v>
          </cell>
          <cell r="B851" t="str">
            <v>Fornecimento e instalação de cabo de cobre seção 25.00 mm2, com isolamento para 750 v, com caract. não propagante ao fogo e auto extinguível, pirastic ou similar.</v>
          </cell>
          <cell r="C851" t="str">
            <v>ML</v>
          </cell>
          <cell r="D851">
            <v>8.0535999999999994</v>
          </cell>
        </row>
        <row r="852">
          <cell r="A852" t="str">
            <v>001.17.00760</v>
          </cell>
          <cell r="B852" t="str">
            <v>Fornecimento e instalação de cabo de cobre seção 35.00 mm2, com isolamento para 750 v, com caract. não propagante ao fogo e auto extinguível, pirastic ou similar.</v>
          </cell>
          <cell r="C852" t="str">
            <v>ML</v>
          </cell>
          <cell r="D852">
            <v>10.704499999999999</v>
          </cell>
        </row>
        <row r="853">
          <cell r="A853" t="str">
            <v>001.17.00780</v>
          </cell>
          <cell r="B853" t="str">
            <v>Fornecimento e instalação de cabo de cobre seção 50.00 mm2, com isolamento para 750 v, com caract. não propagante ao fogo e auto extinguível, pirastic ou similar.</v>
          </cell>
          <cell r="C853" t="str">
            <v>ML</v>
          </cell>
          <cell r="D853">
            <v>14.883900000000001</v>
          </cell>
        </row>
        <row r="854">
          <cell r="A854" t="str">
            <v>001.17.00800</v>
          </cell>
          <cell r="B854" t="str">
            <v>Fornecimento e instalação de cabo de cobre seção 70.00 mm2, com isolamento para 750 v, com caract. não propagante ao fogo e auto extinguível, pirastic ou similar.</v>
          </cell>
          <cell r="C854" t="str">
            <v>ML</v>
          </cell>
          <cell r="D854">
            <v>20.595099999999999</v>
          </cell>
        </row>
        <row r="855">
          <cell r="A855" t="str">
            <v>001.17.00820</v>
          </cell>
          <cell r="B855" t="str">
            <v>Fornecimento e instalação de cabo de cobre seção 95.00 mm2, com isolamento para 750 v, com caract. não propagante ao fogo e auto extinguível, pirastic ou similar.</v>
          </cell>
          <cell r="C855" t="str">
            <v>ML</v>
          </cell>
          <cell r="D855">
            <v>26.4086</v>
          </cell>
        </row>
        <row r="856">
          <cell r="A856" t="str">
            <v>001.17.00840</v>
          </cell>
          <cell r="B856" t="str">
            <v>Fornecimento e instalação de cabo de cobre seção 120.00 mm2, com isolamento para 750 v, com caract. não propagante ao fogo e auto extinguível, pirastic ou similar.</v>
          </cell>
          <cell r="C856" t="str">
            <v>ML</v>
          </cell>
          <cell r="D856">
            <v>33.341999999999999</v>
          </cell>
        </row>
        <row r="857">
          <cell r="A857" t="str">
            <v>001.17.00860</v>
          </cell>
          <cell r="B857" t="str">
            <v>Fornecimento e instalação de cabo de cobre seção 150.00 mm2, com isolamento para 750 v, com caract. não propagante ao fogo e auto extinguível, pirastic ou similar.</v>
          </cell>
          <cell r="C857" t="str">
            <v>ML</v>
          </cell>
          <cell r="D857">
            <v>40.428100000000001</v>
          </cell>
        </row>
        <row r="858">
          <cell r="A858" t="str">
            <v>001.17.00880</v>
          </cell>
          <cell r="B858" t="str">
            <v>Fornecimento e instalação de cabo de cobre seção 185.00 mm2, com isolamento para 750 v, com caract. não propagante ao fogo e auto extinguível, pirastic ou similar.</v>
          </cell>
          <cell r="C858" t="str">
            <v>ML</v>
          </cell>
          <cell r="D858">
            <v>51.388599999999997</v>
          </cell>
        </row>
        <row r="859">
          <cell r="A859" t="str">
            <v>001.17.00900</v>
          </cell>
          <cell r="B859" t="str">
            <v>Fornecimento e instalação de cabo de cobre seção 240.00 mm2, com isolamento para 750 v, com caract. não propagante ao fogo e auto extinguível, pirastic ou similar.</v>
          </cell>
          <cell r="C859" t="str">
            <v>ML</v>
          </cell>
          <cell r="D859">
            <v>67.194000000000003</v>
          </cell>
        </row>
        <row r="860">
          <cell r="A860" t="str">
            <v>001.17.00920</v>
          </cell>
          <cell r="B860" t="str">
            <v>Fornecimento e instalação de cabo de cobre seção 300.00 mm2, com isolamento para 750 v, com caract. não propagante ao fogo e auto extinguível, pirastic ou similar.</v>
          </cell>
          <cell r="C860" t="str">
            <v>ML</v>
          </cell>
          <cell r="D860">
            <v>86.567899999999995</v>
          </cell>
        </row>
        <row r="861">
          <cell r="A861" t="str">
            <v>001.17.00940</v>
          </cell>
          <cell r="B861" t="str">
            <v>Fornecimento e instalação de cabo de cobre seção 400.00 mm2, com isolamento para 750 v, com caract. não propagante ao fogo e auto extinguível, pirastic ou similar.</v>
          </cell>
          <cell r="C861" t="str">
            <v>ML</v>
          </cell>
          <cell r="D861">
            <v>128.47980000000001</v>
          </cell>
        </row>
        <row r="862">
          <cell r="A862" t="str">
            <v>001.17.00960</v>
          </cell>
          <cell r="B862" t="str">
            <v>Fornecimento e instalação de cabo de cobre seção 500.00 mm2, com isolamento para 750 v, com caract. não propagante ao fogo e auto extinguível, pirastic ou similar.</v>
          </cell>
          <cell r="C862" t="str">
            <v>ML</v>
          </cell>
          <cell r="D862">
            <v>132.3663</v>
          </cell>
        </row>
        <row r="863">
          <cell r="A863" t="str">
            <v>001.17.00980</v>
          </cell>
          <cell r="B863" t="str">
            <v>Fornecimento e instalação de cabo de cobre seção 2x2.50 mm2, com isolamento para 0.60 /1.00 Kv, com caract. não propagante ao fogo e auto extinguível, sintenax ou similar.</v>
          </cell>
          <cell r="C863" t="str">
            <v>ML</v>
          </cell>
          <cell r="D863">
            <v>2.3454999999999999</v>
          </cell>
        </row>
        <row r="864">
          <cell r="A864" t="str">
            <v>001.17.01000</v>
          </cell>
          <cell r="B864" t="str">
            <v>Fornecimento e instalação de cabo de cobre seção 2x4.00 mm2, com isolamento para 0.60 /1.00 Kv, com caract. não propagante ao fogo e auto extinguível, sintenax ou similar.</v>
          </cell>
          <cell r="C864" t="str">
            <v>ML</v>
          </cell>
          <cell r="D864">
            <v>3.5691999999999999</v>
          </cell>
        </row>
        <row r="865">
          <cell r="A865" t="str">
            <v>001.17.01020</v>
          </cell>
          <cell r="B865" t="str">
            <v>Fornecimento e instalação de cabo de cobre seção 2x6.00 mm2, com isolamento para 0.60 /1.00 Kv, com caract. não propagante ao fogo e auto extinguível, sintenax ou similar.</v>
          </cell>
          <cell r="C865" t="str">
            <v>ML</v>
          </cell>
          <cell r="D865">
            <v>5.2519</v>
          </cell>
        </row>
        <row r="866">
          <cell r="A866" t="str">
            <v>001.17.01040</v>
          </cell>
          <cell r="B866" t="str">
            <v>Fornecimento e instalação de cabo de cobre seção 2x10.00 mm2, com isolamento para 0.60 /1.00 Kv, com caract. não propagante ao fogo e auto extinguível, sintenax ou similar.</v>
          </cell>
          <cell r="C866" t="str">
            <v>ML</v>
          </cell>
          <cell r="D866">
            <v>8.5654000000000003</v>
          </cell>
        </row>
        <row r="867">
          <cell r="A867" t="str">
            <v>001.17.01060</v>
          </cell>
          <cell r="B867" t="str">
            <v>Fornecimento e instalação de cabo de cobre seção 3x2.50 mm2, com isolamento para 0.60 /1.00 Kv, com caract. não propagante ao fogo e auto extinguível, sintenax ou similar.</v>
          </cell>
          <cell r="C867" t="str">
            <v>ML</v>
          </cell>
          <cell r="D867">
            <v>3.1615000000000002</v>
          </cell>
        </row>
        <row r="868">
          <cell r="A868" t="str">
            <v>001.17.01080</v>
          </cell>
          <cell r="B868" t="str">
            <v>Fornecimento e instalação de cabo de cobre seção 3x4.00 mm2, com isolamento para 0.60 /1.00 Kv, com caract. não propagante ao fogo e auto extinguível, sintenax ou similar.</v>
          </cell>
          <cell r="C868" t="str">
            <v>ML</v>
          </cell>
          <cell r="D868">
            <v>4.7422000000000004</v>
          </cell>
        </row>
        <row r="869">
          <cell r="A869" t="str">
            <v>001.17.01100</v>
          </cell>
          <cell r="B869" t="str">
            <v>Fornecimento e instalação de cabo de cobre seção 3x6.00 mm2, com isolamento para 0.60 /1.00 Kv, com caract. não propagante ao fogo e auto extinguível, sintenax ou similar.</v>
          </cell>
          <cell r="C869" t="str">
            <v>ML</v>
          </cell>
          <cell r="D869">
            <v>6.5269000000000004</v>
          </cell>
        </row>
        <row r="870">
          <cell r="A870" t="str">
            <v>001.17.01120</v>
          </cell>
          <cell r="B870" t="str">
            <v>Fornecimento e instalação de cabo de cobre seção 3x10.00 mm2, com isolamento para 0.60 /1.00 Kv, com caract. não propagante ao fogo e auto extinguível, sintenax ou similar.</v>
          </cell>
          <cell r="C870" t="str">
            <v>ML</v>
          </cell>
          <cell r="D870">
            <v>11.2174</v>
          </cell>
        </row>
        <row r="871">
          <cell r="A871" t="str">
            <v>001.17.01140</v>
          </cell>
          <cell r="B871" t="str">
            <v>Fornecimento e instalação de cabos de cobre seção 4.00 mm2,para tensão de 1000 volts formado por condutor de fio de cobre isolado com material de característica não propagante ao fogo</v>
          </cell>
          <cell r="C871" t="str">
            <v>ML</v>
          </cell>
          <cell r="D871">
            <v>1.9363999999999999</v>
          </cell>
        </row>
        <row r="872">
          <cell r="A872" t="str">
            <v>001.17.01160</v>
          </cell>
          <cell r="B872" t="str">
            <v>Fornecimento e instalação de cabos de cobre seção 6.00 mm2,para tensão de 1000 volts formado por condutor de fio de cobre isolado com material de característica não propagante ao fogo</v>
          </cell>
          <cell r="C872" t="str">
            <v>ML</v>
          </cell>
          <cell r="D872">
            <v>2.5855999999999999</v>
          </cell>
        </row>
        <row r="873">
          <cell r="A873" t="str">
            <v>001.17.01180</v>
          </cell>
          <cell r="B873" t="str">
            <v>Fornecimento e instalação de cabos de cobre seção 10.00 mm2,para tensão de 1000 volts formado por condutor de fio de cobre isolado com material de característica não propagante ao fogo</v>
          </cell>
          <cell r="C873" t="str">
            <v>ML</v>
          </cell>
          <cell r="D873">
            <v>3.6796000000000002</v>
          </cell>
        </row>
        <row r="874">
          <cell r="A874" t="str">
            <v>001.17.01200</v>
          </cell>
          <cell r="B874" t="str">
            <v>Fornecimento e instalação de cabos de cobre seção 16.00 mm2,para tensão de 1000 volts formado por condutor de fio de cobre isolado com material de característica não propagante ao fogo</v>
          </cell>
          <cell r="C874" t="str">
            <v>ML</v>
          </cell>
          <cell r="D874">
            <v>5.5650000000000004</v>
          </cell>
        </row>
        <row r="875">
          <cell r="A875" t="str">
            <v>001.17.01220</v>
          </cell>
          <cell r="B875" t="str">
            <v>Fornecimento e instalação de cabos de cobre seção 25.00 mm2,para tensão de 1000 volts formado por condutor de fio de cobre isolado com material de característica não propagante ao fogo</v>
          </cell>
          <cell r="C875" t="str">
            <v>ML</v>
          </cell>
          <cell r="D875">
            <v>8.3596000000000004</v>
          </cell>
        </row>
        <row r="876">
          <cell r="A876" t="str">
            <v>001.17.01240</v>
          </cell>
          <cell r="B876" t="str">
            <v>Fornecimento e instalação de cabos de cobre seção 35.00 mm2,para tensão de 1000 volts formado por condutor de fio de cobre isolado com material de característica não propagante ao fogo</v>
          </cell>
          <cell r="C876" t="str">
            <v>ML</v>
          </cell>
          <cell r="D876">
            <v>10.2149</v>
          </cell>
        </row>
        <row r="877">
          <cell r="A877" t="str">
            <v>001.17.01260</v>
          </cell>
          <cell r="B877" t="str">
            <v>Fornecimento e instalação de cabos de cobre seção 50.00 mm2,para tensão de 1000 volts formado por condutor de fio de cobre isolado com material de característica não propagante ao fogo</v>
          </cell>
          <cell r="C877" t="str">
            <v>ML</v>
          </cell>
          <cell r="D877">
            <v>16.5669</v>
          </cell>
        </row>
        <row r="878">
          <cell r="A878" t="str">
            <v>001.17.01280</v>
          </cell>
          <cell r="B878" t="str">
            <v>Fornecimento e instalação de cabos de cobre seção 70.00 mm2,para tensão de 1000 volts formado por condutor de fio de cobre isolado com material de característica não propagante ao fogo</v>
          </cell>
          <cell r="C878" t="str">
            <v>ML</v>
          </cell>
          <cell r="D878">
            <v>18.7591</v>
          </cell>
        </row>
        <row r="879">
          <cell r="A879" t="str">
            <v>001.17.01300</v>
          </cell>
          <cell r="B879" t="str">
            <v>Fornecimento e instalação de cabos de cobre seção 95.00 mm2,para tensão de 1000 volts formado por condutor de fio de cobre isolado com material de característica não propagante ao fogo</v>
          </cell>
          <cell r="C879" t="str">
            <v>ML</v>
          </cell>
          <cell r="D879">
            <v>25.0928</v>
          </cell>
        </row>
        <row r="880">
          <cell r="A880" t="str">
            <v>001.17.01320</v>
          </cell>
          <cell r="B880" t="str">
            <v>Fornecimento e instalação de cabos de cobre seção 120.00 mm2,para tensão de 1000 volts formado por condutor de fio de cobre isolado com material de característica não propagante ao fogo 2</v>
          </cell>
          <cell r="C880" t="str">
            <v>ML</v>
          </cell>
          <cell r="D880">
            <v>31.516200000000001</v>
          </cell>
        </row>
        <row r="881">
          <cell r="A881" t="str">
            <v>001.17.01340</v>
          </cell>
          <cell r="B881" t="str">
            <v>Fornecimento e instalação de cabos de cobre seção 150 mm2,para tensão de 1000 volts formado por condutor de fio de cobre isolado com material de característica não propagante ao fogo</v>
          </cell>
          <cell r="C881" t="str">
            <v>ML</v>
          </cell>
          <cell r="D881">
            <v>38.112699999999997</v>
          </cell>
        </row>
        <row r="882">
          <cell r="A882" t="str">
            <v>001.17.01360</v>
          </cell>
          <cell r="B882" t="str">
            <v>Fornecimento e instalação de cabos de cobre seção 185 mm2,para tensão de 1000 volts formado por condutor de fio de cobre isolado com material de característica não propagante ao fogo</v>
          </cell>
          <cell r="C882" t="str">
            <v>ML</v>
          </cell>
          <cell r="D882">
            <v>48.614199999999997</v>
          </cell>
        </row>
        <row r="883">
          <cell r="A883" t="str">
            <v>001.17.01380</v>
          </cell>
          <cell r="B883" t="str">
            <v>Fornecimento e instalação de cabos de cobre seção 240 mm2,para tensão de 1000 volts formado por condutor de fio de cobre isolado com material de característica não propagante ao fogo</v>
          </cell>
          <cell r="C883" t="str">
            <v>ML</v>
          </cell>
          <cell r="D883">
            <v>62.348999999999997</v>
          </cell>
        </row>
        <row r="884">
          <cell r="A884" t="str">
            <v>001.17.01400</v>
          </cell>
          <cell r="B884" t="str">
            <v>Fornecimento e instalação de cabos de seção 300 mm2,para tensão de 1000 volts formado por condutor de fio de cobre isolado com material de característica não propagante ao fogo</v>
          </cell>
          <cell r="C884" t="str">
            <v>ML</v>
          </cell>
          <cell r="D884">
            <v>79.631900000000002</v>
          </cell>
        </row>
        <row r="885">
          <cell r="A885" t="str">
            <v>001.17.01420</v>
          </cell>
          <cell r="B885" t="str">
            <v>Fornecimento e instalação de cabo de cobre seção 25 mm2,com isolamento de 15 kv</v>
          </cell>
          <cell r="C885" t="str">
            <v>ML</v>
          </cell>
          <cell r="D885">
            <v>37.429600000000001</v>
          </cell>
        </row>
        <row r="886">
          <cell r="A886" t="str">
            <v>001.17.01440</v>
          </cell>
          <cell r="B886" t="str">
            <v>Fornecimento e instalação de eletroduto de pvc 1 1/4"""""""" corrugado tipo kanaflex</v>
          </cell>
          <cell r="C886" t="str">
            <v>ML</v>
          </cell>
          <cell r="D886">
            <v>4.6773999999999996</v>
          </cell>
        </row>
        <row r="887">
          <cell r="A887" t="str">
            <v>001.17.01460</v>
          </cell>
          <cell r="B887" t="str">
            <v>Fornecimento e instalação de eletroduto de pvc 1 1/2"""""""" corrugado tipo kanaflex</v>
          </cell>
          <cell r="C887" t="str">
            <v>ML</v>
          </cell>
          <cell r="D887">
            <v>5.5545999999999998</v>
          </cell>
        </row>
        <row r="888">
          <cell r="A888" t="str">
            <v>001.17.01500</v>
          </cell>
          <cell r="B888" t="str">
            <v>Fornecimento e instalação de eletroduto rígido de ferro galvanizado  1/2"""" c/ rosca nas duas pontas em barra de 3 metros - Médio</v>
          </cell>
          <cell r="C888" t="str">
            <v>UN</v>
          </cell>
          <cell r="D888">
            <v>19.233899999999998</v>
          </cell>
        </row>
        <row r="889">
          <cell r="A889" t="str">
            <v>001.17.01520</v>
          </cell>
          <cell r="B889" t="str">
            <v>Fornecimento e instalação de eletroduto rígido de ferro galvanizado  3/4"""" c/ rosca nas duas pontas em barra de 3 metros - Médio</v>
          </cell>
          <cell r="C889" t="str">
            <v>UN</v>
          </cell>
          <cell r="D889">
            <v>22.9299</v>
          </cell>
        </row>
        <row r="890">
          <cell r="A890" t="str">
            <v>001.17.01540</v>
          </cell>
          <cell r="B890" t="str">
            <v>Fornecimento e instalação de eletroduto rígido de ferro galvanizado 1"""" c/ rosca nas duas pontas em barra de 3 metros - Médio</v>
          </cell>
          <cell r="C890" t="str">
            <v>UN</v>
          </cell>
          <cell r="D890">
            <v>26.741399999999999</v>
          </cell>
        </row>
        <row r="891">
          <cell r="A891" t="str">
            <v>001.17.01560</v>
          </cell>
          <cell r="B891" t="str">
            <v>Fornecimento e instalação de eletroduto rígido de ferro galvanizado 1 1/4"""" c/ rosca nas duas pontas em barra de 3 metros - Médio</v>
          </cell>
          <cell r="C891" t="str">
            <v>UN</v>
          </cell>
          <cell r="D891">
            <v>37.051299999999998</v>
          </cell>
        </row>
        <row r="892">
          <cell r="A892" t="str">
            <v>001.17.01580</v>
          </cell>
          <cell r="B892" t="str">
            <v>Fornecimento e instalação de eletroduto rígido de ferro galvanizado 1 1/2"""" c/ rosca nas duas pontas em barra de 3 metros - Médio</v>
          </cell>
          <cell r="C892" t="str">
            <v>UN</v>
          </cell>
          <cell r="D892">
            <v>49.987299999999998</v>
          </cell>
        </row>
        <row r="893">
          <cell r="A893" t="str">
            <v>001.17.01600</v>
          </cell>
          <cell r="B893" t="str">
            <v>Fornecimento e instalação de eletroduto rígido de ferro galvanizado 2"""" c/ rosca nas duas pontas em barra de 3 metros - Médio</v>
          </cell>
          <cell r="C893" t="str">
            <v>UN</v>
          </cell>
          <cell r="D893">
            <v>66.619299999999996</v>
          </cell>
        </row>
        <row r="894">
          <cell r="A894" t="str">
            <v>001.17.01620</v>
          </cell>
          <cell r="B894" t="str">
            <v>Fornecimento e instalação de eletroduto rígido de ferro galvanizado 2 1/2"""" c/ rosca nas duas pontas em barra de 3 metros - Médio</v>
          </cell>
          <cell r="C894" t="str">
            <v>UN</v>
          </cell>
          <cell r="D894">
            <v>69.936300000000003</v>
          </cell>
        </row>
        <row r="895">
          <cell r="A895" t="str">
            <v>001.17.01640</v>
          </cell>
          <cell r="B895" t="str">
            <v>Fornecimento e instalação de eletroduto rígido de ferro galvanizado 3"""" c/ rosca nas duas pontas em barra de 3 metros - Médio</v>
          </cell>
          <cell r="C895" t="str">
            <v>UN</v>
          </cell>
          <cell r="D895">
            <v>117.46980000000001</v>
          </cell>
        </row>
        <row r="896">
          <cell r="A896" t="str">
            <v>001.17.01660</v>
          </cell>
          <cell r="B896" t="str">
            <v>Fornecimento e instalação de eletroduto rígido de ferro galvanizado 4"""" c/ rosca nas duas pontas em barra de 3 metros - Médio</v>
          </cell>
          <cell r="C896" t="str">
            <v>UN</v>
          </cell>
          <cell r="D896">
            <v>149.5788</v>
          </cell>
        </row>
        <row r="897">
          <cell r="A897" t="str">
            <v>001.17.01680</v>
          </cell>
          <cell r="B897" t="str">
            <v>Fornecimento e instalação de eletroduto de pvc  1/2"""""""" roscável anti-chama em barra de 3 m</v>
          </cell>
          <cell r="C897" t="str">
            <v>UN</v>
          </cell>
          <cell r="D897">
            <v>5.6475999999999997</v>
          </cell>
        </row>
        <row r="898">
          <cell r="A898" t="str">
            <v>001.17.01700</v>
          </cell>
          <cell r="B898" t="str">
            <v>Fornecimento e instalação de eletroduto de pvc  3/4"""""""" roscável anti-chama em barra de 3 m</v>
          </cell>
          <cell r="C898" t="str">
            <v>UN</v>
          </cell>
          <cell r="D898">
            <v>6.4875999999999996</v>
          </cell>
        </row>
        <row r="899">
          <cell r="A899" t="str">
            <v>001.17.01720</v>
          </cell>
          <cell r="B899" t="str">
            <v>Fornecimento e instalação de eletroduto de pvc  1"""""""" roscável anti-chama em barra de 3 m</v>
          </cell>
          <cell r="C899" t="str">
            <v>UN</v>
          </cell>
          <cell r="D899">
            <v>8.5876000000000001</v>
          </cell>
        </row>
        <row r="900">
          <cell r="A900" t="str">
            <v>001.17.01740</v>
          </cell>
          <cell r="B900" t="str">
            <v>Fornecimento e instalação de eletroduto de pvc  1 1/4"""""""" roscável anti-chama em barra de 3 m</v>
          </cell>
          <cell r="C900" t="str">
            <v>UN</v>
          </cell>
          <cell r="D900">
            <v>12.9339</v>
          </cell>
        </row>
        <row r="901">
          <cell r="A901" t="str">
            <v>001.17.01760</v>
          </cell>
          <cell r="B901" t="str">
            <v>Fornecimento e instalação de eletroduto de pvc  1 1/2"""""""" roscável anti-chama em barra de 3 m</v>
          </cell>
          <cell r="C901" t="str">
            <v>UN</v>
          </cell>
          <cell r="D901">
            <v>14.4039</v>
          </cell>
        </row>
        <row r="902">
          <cell r="A902" t="str">
            <v>001.17.01780</v>
          </cell>
          <cell r="B902" t="str">
            <v>Fornecimento e instalação de eletroduto de pvc  2"""""""" roscável anti-chama em barra de 3 m</v>
          </cell>
          <cell r="C902" t="str">
            <v>UN</v>
          </cell>
          <cell r="D902">
            <v>18.498899999999999</v>
          </cell>
        </row>
        <row r="903">
          <cell r="A903" t="str">
            <v>001.17.01800</v>
          </cell>
          <cell r="B903" t="str">
            <v>Fornecimento e instalação de eletroduto de pvc  2 1/2"""""""" roscável anti-chama em barra de 3 m</v>
          </cell>
          <cell r="C903" t="str">
            <v>UN</v>
          </cell>
          <cell r="D903">
            <v>31.560199999999998</v>
          </cell>
        </row>
        <row r="904">
          <cell r="A904" t="str">
            <v>001.17.01820</v>
          </cell>
          <cell r="B904" t="str">
            <v>Fornecimento e instalação de eletroduto de pvc  3"""""""" roscável anti-chama em barra de 3 m</v>
          </cell>
          <cell r="C904" t="str">
            <v>UN</v>
          </cell>
          <cell r="D904">
            <v>33.240200000000002</v>
          </cell>
        </row>
        <row r="905">
          <cell r="A905" t="str">
            <v>001.17.01840</v>
          </cell>
          <cell r="B905" t="str">
            <v>Fornecimento e instalação de eletroduto de pvc  4"""""""" roscável anti-chama em barra de 3 m</v>
          </cell>
          <cell r="C905" t="str">
            <v>UN</v>
          </cell>
          <cell r="D905">
            <v>41.955199999999998</v>
          </cell>
        </row>
        <row r="906">
          <cell r="A906" t="str">
            <v>001.17.01850</v>
          </cell>
          <cell r="B906" t="str">
            <v>Fornecimento e instalação de conjunto bucha e arruela 1/2"""" de pvc para eletroduto roscável</v>
          </cell>
          <cell r="C906" t="str">
            <v>CJ</v>
          </cell>
          <cell r="D906">
            <v>0.4975</v>
          </cell>
        </row>
        <row r="907">
          <cell r="A907" t="str">
            <v>001.17.01860</v>
          </cell>
          <cell r="B907" t="str">
            <v>Fornecimento e instalação de conjunto bucha e arruela 3/4"""""""" de pvc para eletroduto roscáve</v>
          </cell>
          <cell r="C907" t="str">
            <v>CJ</v>
          </cell>
          <cell r="D907">
            <v>0.52749999999999997</v>
          </cell>
        </row>
        <row r="908">
          <cell r="A908" t="str">
            <v>001.17.01880</v>
          </cell>
          <cell r="B908" t="str">
            <v>Fornecimento e instalação de conjunto bucha e arruela 1"""""""" de pvc para eletroduto roscável</v>
          </cell>
          <cell r="C908" t="str">
            <v>CJ</v>
          </cell>
          <cell r="D908">
            <v>0.6875</v>
          </cell>
        </row>
        <row r="909">
          <cell r="A909" t="str">
            <v>001.17.01900</v>
          </cell>
          <cell r="B909" t="str">
            <v>Fornecimento e instalação de conjunto bucha e arruela 1 1/4"""""""" de pvc para eletroduto roscável</v>
          </cell>
          <cell r="C909" t="str">
            <v>CJ</v>
          </cell>
          <cell r="D909">
            <v>1.2450000000000001</v>
          </cell>
        </row>
        <row r="910">
          <cell r="A910" t="str">
            <v>001.17.01920</v>
          </cell>
          <cell r="B910" t="str">
            <v>Fornecimento e instalação de conjunto bucha e arruela 1 1/2"""""""",de pvc para eletroduto roscável</v>
          </cell>
          <cell r="C910" t="str">
            <v>CJ</v>
          </cell>
          <cell r="D910">
            <v>1.425</v>
          </cell>
        </row>
        <row r="911">
          <cell r="A911" t="str">
            <v>001.17.01940</v>
          </cell>
          <cell r="B911" t="str">
            <v>Fornecimento e instalação de conjunto bucha e arruela 2"""""""", de pvc para eletroduto roscável</v>
          </cell>
          <cell r="C911" t="str">
            <v>CJ</v>
          </cell>
          <cell r="D911">
            <v>1.915</v>
          </cell>
        </row>
        <row r="912">
          <cell r="A912" t="str">
            <v>001.17.01960</v>
          </cell>
          <cell r="B912" t="str">
            <v>Fornecimento e instalação de conjunto bucha e arruela 2 1/2"""""""", de pvc para eletroduto roscável</v>
          </cell>
          <cell r="C912" t="str">
            <v>CJ</v>
          </cell>
          <cell r="D912">
            <v>3.3275000000000001</v>
          </cell>
        </row>
        <row r="913">
          <cell r="A913" t="str">
            <v>001.17.01980</v>
          </cell>
          <cell r="B913" t="str">
            <v>Fornecimento e instalação de conjunto bucha e arruela 3"""""""", de pvc para eletroduto roscável</v>
          </cell>
          <cell r="C913" t="str">
            <v>CJ</v>
          </cell>
          <cell r="D913">
            <v>3.9775</v>
          </cell>
        </row>
        <row r="914">
          <cell r="A914" t="str">
            <v>001.17.02000</v>
          </cell>
          <cell r="B914" t="str">
            <v>Fornecimento e instalação de conjunto bucha e arruela 4"""""""" de pvc para eletroduto roscável</v>
          </cell>
          <cell r="C914" t="str">
            <v>CJ</v>
          </cell>
          <cell r="D914">
            <v>5.3075000000000001</v>
          </cell>
        </row>
        <row r="915">
          <cell r="A915" t="str">
            <v>001.17.02020</v>
          </cell>
          <cell r="B915" t="str">
            <v>Fornecimento e instalação de curva 90º de pvc 1/2"""""""" para eletroduto roscável</v>
          </cell>
          <cell r="C915" t="str">
            <v>UN</v>
          </cell>
          <cell r="D915">
            <v>1.3501000000000001</v>
          </cell>
        </row>
        <row r="916">
          <cell r="A916" t="str">
            <v>001.17.02040</v>
          </cell>
          <cell r="B916" t="str">
            <v>Fornecimento e instalação de curva 90º de pvc 3/4"""""""" para eletroduto roscável</v>
          </cell>
          <cell r="C916" t="str">
            <v>UN</v>
          </cell>
          <cell r="D916">
            <v>1.7375</v>
          </cell>
        </row>
        <row r="917">
          <cell r="A917" t="str">
            <v>001.17.02060</v>
          </cell>
          <cell r="B917" t="str">
            <v>Fornecimento e instalação de curva 90º de pvc 1"""""""" para eletroduto roscável</v>
          </cell>
          <cell r="C917" t="str">
            <v>UN</v>
          </cell>
          <cell r="D917">
            <v>2.2374999999999998</v>
          </cell>
        </row>
        <row r="918">
          <cell r="A918" t="str">
            <v>001.17.02080</v>
          </cell>
          <cell r="B918" t="str">
            <v>Fornecimento e instalação de curva 90º de pvc 1 1/4"""""""" para eletroduto roscável</v>
          </cell>
          <cell r="C918" t="str">
            <v>UN</v>
          </cell>
          <cell r="D918">
            <v>2.9249999999999998</v>
          </cell>
        </row>
        <row r="919">
          <cell r="A919" t="str">
            <v>001.17.02100</v>
          </cell>
          <cell r="B919" t="str">
            <v>Fornecimento e instalação de curva 90º de pvc 1 1/2"""""""" para eletroduto roscável</v>
          </cell>
          <cell r="C919" t="str">
            <v>UN</v>
          </cell>
          <cell r="D919">
            <v>3.3250000000000002</v>
          </cell>
        </row>
        <row r="920">
          <cell r="A920" t="str">
            <v>001.17.02120</v>
          </cell>
          <cell r="B920" t="str">
            <v>Fornecimento e instalação de curva 90º de pvc 2"""""""" para eletroduto roscável</v>
          </cell>
          <cell r="C920" t="str">
            <v>UN</v>
          </cell>
          <cell r="D920">
            <v>4.625</v>
          </cell>
        </row>
        <row r="921">
          <cell r="A921" t="str">
            <v>001.17.02140</v>
          </cell>
          <cell r="B921" t="str">
            <v>Fornecimento e instalação de curva 90º de pvc 2 1/2"""""""" para eletroduto roscável</v>
          </cell>
          <cell r="C921" t="str">
            <v>UN</v>
          </cell>
          <cell r="D921">
            <v>8.8063000000000002</v>
          </cell>
        </row>
        <row r="922">
          <cell r="A922" t="str">
            <v>001.17.02160</v>
          </cell>
          <cell r="B922" t="str">
            <v>Fornecimento e instalação de curva 90º de pvc 3"""""""" para eletroduto roscável</v>
          </cell>
          <cell r="C922" t="str">
            <v>UN</v>
          </cell>
          <cell r="D922">
            <v>9.0062999999999995</v>
          </cell>
        </row>
        <row r="923">
          <cell r="A923" t="str">
            <v>001.17.02180</v>
          </cell>
          <cell r="B923" t="str">
            <v>Fornecimento e instalação de curva 90º de pvc 4"""""""" para eletroduto roscável</v>
          </cell>
          <cell r="C923" t="str">
            <v>UN</v>
          </cell>
          <cell r="D923">
            <v>16.906300000000002</v>
          </cell>
        </row>
        <row r="924">
          <cell r="A924" t="str">
            <v>001.17.02200</v>
          </cell>
          <cell r="B924" t="str">
            <v>Fornecimento e instalação de curva 135° de pvc 3/4"""""""" para eletroduto roscável</v>
          </cell>
          <cell r="C924" t="str">
            <v>UN</v>
          </cell>
          <cell r="D924">
            <v>2.1375000000000002</v>
          </cell>
        </row>
        <row r="925">
          <cell r="A925" t="str">
            <v>001.17.02220</v>
          </cell>
          <cell r="B925" t="str">
            <v>Fornecimento e instalação de curva 135° de pvc 1"""""""" para eletroduto roscável</v>
          </cell>
          <cell r="C925" t="str">
            <v>UN</v>
          </cell>
          <cell r="D925">
            <v>3.4575</v>
          </cell>
        </row>
        <row r="926">
          <cell r="A926" t="str">
            <v>001.17.02240</v>
          </cell>
          <cell r="B926" t="str">
            <v>Fornecimento e instalação de curva 135° de pvc 1 1/4"""""""" para eletroduto roscável</v>
          </cell>
          <cell r="C926" t="str">
            <v>UN</v>
          </cell>
          <cell r="D926">
            <v>7.3250000000000002</v>
          </cell>
        </row>
        <row r="927">
          <cell r="A927" t="str">
            <v>001.17.02260</v>
          </cell>
          <cell r="B927" t="str">
            <v>Fornecimento e instalação de curva 135° de pvc 1 1/2"""""""" para eletroduto roscável</v>
          </cell>
          <cell r="C927" t="str">
            <v>UN</v>
          </cell>
          <cell r="D927">
            <v>9.625</v>
          </cell>
        </row>
        <row r="928">
          <cell r="A928" t="str">
            <v>001.17.02280</v>
          </cell>
          <cell r="B928" t="str">
            <v>Fornecimento e instalação de curva 135° de pvc 2"""""""" para eletroduto roscável</v>
          </cell>
          <cell r="C928" t="str">
            <v>UN</v>
          </cell>
          <cell r="D928">
            <v>13.625</v>
          </cell>
        </row>
        <row r="929">
          <cell r="A929" t="str">
            <v>001.17.02300</v>
          </cell>
          <cell r="B929" t="str">
            <v>Fornecimento e instalação de luva pvc 1/2"""""""" p/ eletroduto roscável</v>
          </cell>
          <cell r="C929" t="str">
            <v>UN</v>
          </cell>
          <cell r="D929">
            <v>0.76880000000000004</v>
          </cell>
        </row>
        <row r="930">
          <cell r="A930" t="str">
            <v>001.17.02320</v>
          </cell>
          <cell r="B930" t="str">
            <v>Fornecimento e instalação de luva pvc 3/4"""""""" p/ eletroduto roscável</v>
          </cell>
          <cell r="C930" t="str">
            <v>UN</v>
          </cell>
          <cell r="D930">
            <v>0.86880000000000002</v>
          </cell>
        </row>
        <row r="931">
          <cell r="A931" t="str">
            <v>001.17.02340</v>
          </cell>
          <cell r="B931" t="str">
            <v>Fornecimento e instalação de luva pvc 1"""""""" p/ eletruduto roscável</v>
          </cell>
          <cell r="C931" t="str">
            <v>UN</v>
          </cell>
          <cell r="D931">
            <v>1.0688</v>
          </cell>
        </row>
        <row r="932">
          <cell r="A932" t="str">
            <v>001.17.02360</v>
          </cell>
          <cell r="B932" t="str">
            <v>Fornecimento e instalação de luva pvc 1 1/4"""""""" p/ eletroduto roscável</v>
          </cell>
          <cell r="C932" t="str">
            <v>UN</v>
          </cell>
          <cell r="D932">
            <v>1.4562999999999999</v>
          </cell>
        </row>
        <row r="933">
          <cell r="A933" t="str">
            <v>001.17.02380</v>
          </cell>
          <cell r="B933" t="str">
            <v>Fornecimento e instalação de luva pvc 1 1/2"""""""" p/ eletroduto roscável</v>
          </cell>
          <cell r="C933" t="str">
            <v>UN</v>
          </cell>
          <cell r="D933">
            <v>1.6563000000000001</v>
          </cell>
        </row>
        <row r="934">
          <cell r="A934" t="str">
            <v>001.17.02400</v>
          </cell>
          <cell r="B934" t="str">
            <v>Fornecimento e instalação de luva pvc 2"""""""" p/ eletroduto roscável</v>
          </cell>
          <cell r="C934" t="str">
            <v>UN</v>
          </cell>
          <cell r="D934">
            <v>2.5063</v>
          </cell>
        </row>
        <row r="935">
          <cell r="A935" t="str">
            <v>001.17.02420</v>
          </cell>
          <cell r="B935" t="str">
            <v>Fornecimento e instalação de luva pvc 2 1/2"""""""" p/ eletroduto roscável</v>
          </cell>
          <cell r="C935" t="str">
            <v>UN</v>
          </cell>
          <cell r="D935">
            <v>6.0575000000000001</v>
          </cell>
        </row>
        <row r="936">
          <cell r="A936" t="str">
            <v>001.17.02440</v>
          </cell>
          <cell r="B936" t="str">
            <v>Fornecimento e instalação de luva pvc 3"""""""" p/ eletroduto roscável</v>
          </cell>
          <cell r="C936" t="str">
            <v>UN</v>
          </cell>
          <cell r="D936">
            <v>6.1375000000000002</v>
          </cell>
        </row>
        <row r="937">
          <cell r="A937" t="str">
            <v>001.17.02460</v>
          </cell>
          <cell r="B937" t="str">
            <v>Fornecimento e instalação de luva pvc 4"""""""" p/ eletroduto roscável</v>
          </cell>
          <cell r="C937" t="str">
            <v>UN</v>
          </cell>
          <cell r="D937">
            <v>14.9375</v>
          </cell>
        </row>
        <row r="938">
          <cell r="A938" t="str">
            <v>001.17.02480</v>
          </cell>
          <cell r="B938" t="str">
            <v>Fornecimento e instalação de braçadeira 3/4"""""""" p/ eletroduto</v>
          </cell>
          <cell r="C938" t="str">
            <v>UN</v>
          </cell>
          <cell r="D938">
            <v>1.5174000000000001</v>
          </cell>
        </row>
        <row r="939">
          <cell r="A939" t="str">
            <v>001.17.02500</v>
          </cell>
          <cell r="B939" t="str">
            <v>Fornecimento e instalação de braçadeira 1"""""""" p/ eletroduto</v>
          </cell>
          <cell r="C939" t="str">
            <v>UN</v>
          </cell>
          <cell r="D939">
            <v>2.0760000000000001</v>
          </cell>
        </row>
        <row r="940">
          <cell r="A940" t="str">
            <v>001.17.02520</v>
          </cell>
          <cell r="B940" t="str">
            <v>Fornecimento e instalação de braçadeira 1/2"""""""" p/ eletroduto</v>
          </cell>
          <cell r="C940" t="str">
            <v>UN</v>
          </cell>
          <cell r="D940">
            <v>1.0873999999999999</v>
          </cell>
        </row>
        <row r="941">
          <cell r="A941" t="str">
            <v>001.17.02540</v>
          </cell>
          <cell r="B941" t="str">
            <v>Fornecimento e instalação de braçadeira 2"""""""" p/ eletroduto</v>
          </cell>
          <cell r="C941" t="str">
            <v>UN</v>
          </cell>
          <cell r="D941">
            <v>3.4148000000000001</v>
          </cell>
        </row>
        <row r="942">
          <cell r="A942" t="str">
            <v>001.17.02560</v>
          </cell>
          <cell r="B942" t="str">
            <v>Fornecimento e instalação de braçadeira p/ eletroduto tipo unha de pvc, c/01 parafuso de d=25 mm (3/4"""""""")</v>
          </cell>
          <cell r="C942" t="str">
            <v>UN</v>
          </cell>
          <cell r="D942">
            <v>1.5174000000000001</v>
          </cell>
        </row>
        <row r="943">
          <cell r="A943" t="str">
            <v>001.17.02580</v>
          </cell>
          <cell r="B943" t="str">
            <v>Fornecimento e instalação de curva de ferro galvanizado de 135º diâm. 4""""""""</v>
          </cell>
          <cell r="C943" t="str">
            <v>UN</v>
          </cell>
          <cell r="D943">
            <v>82.183000000000007</v>
          </cell>
        </row>
        <row r="944">
          <cell r="A944" t="str">
            <v>001.17.02600</v>
          </cell>
          <cell r="B944" t="str">
            <v>Fornecimento e instalação de curva de ferro galvanizado de 135º diâm. 3""""""""</v>
          </cell>
          <cell r="C944" t="str">
            <v>UN</v>
          </cell>
          <cell r="D944">
            <v>47.240900000000003</v>
          </cell>
        </row>
        <row r="945">
          <cell r="A945" t="str">
            <v>001.17.02620</v>
          </cell>
          <cell r="B945" t="str">
            <v>Fornecimento e instalação de curva de ferro galvanizado de 135º diâm. 2 1/2""""""""</v>
          </cell>
          <cell r="C945" t="str">
            <v>UN</v>
          </cell>
          <cell r="D945">
            <v>35.663899999999998</v>
          </cell>
        </row>
        <row r="946">
          <cell r="A946" t="str">
            <v>001.17.02640</v>
          </cell>
          <cell r="B946" t="str">
            <v>Fornecimento e instalação de curva de ferro galvanizado de 135º diâm. 2""""""""</v>
          </cell>
          <cell r="C946" t="str">
            <v>UN</v>
          </cell>
          <cell r="D946">
            <v>23.131699999999999</v>
          </cell>
        </row>
        <row r="947">
          <cell r="A947" t="str">
            <v>001.17.02660</v>
          </cell>
          <cell r="B947" t="str">
            <v>Fornecimento e instalação de curva de ferro galvanizado de 135º diâm. 1 1/2""""""""</v>
          </cell>
          <cell r="C947" t="str">
            <v>UN</v>
          </cell>
          <cell r="D947">
            <v>15.5609</v>
          </cell>
        </row>
        <row r="948">
          <cell r="A948" t="str">
            <v>001.17.02680</v>
          </cell>
          <cell r="B948" t="str">
            <v>Fornecimento e instalação de curva de ferro galvanizado de 135º diâm. 1 1/4'</v>
          </cell>
          <cell r="C948" t="str">
            <v>UN</v>
          </cell>
          <cell r="D948">
            <v>8.7721999999999998</v>
          </cell>
        </row>
        <row r="949">
          <cell r="A949" t="str">
            <v>001.17.02700</v>
          </cell>
          <cell r="B949" t="str">
            <v>Fornecimento e instalação de curva de ferro galvanizado de 135º diâm. 1""""""""</v>
          </cell>
          <cell r="C949" t="str">
            <v>UN</v>
          </cell>
          <cell r="D949">
            <v>5.2544000000000004</v>
          </cell>
        </row>
        <row r="950">
          <cell r="A950" t="str">
            <v>001.17.02720</v>
          </cell>
          <cell r="B950" t="str">
            <v>Fornecimento e instalação de curva de ferro galvanizado de 135º diâm. 3/4'</v>
          </cell>
          <cell r="C950" t="str">
            <v>UN</v>
          </cell>
          <cell r="D950">
            <v>3.3826000000000001</v>
          </cell>
        </row>
        <row r="951">
          <cell r="A951" t="str">
            <v>001.17.02740</v>
          </cell>
          <cell r="B951" t="str">
            <v>Fornecimento e instalação de curva de ferro galvanizado de 90º diâm. 3""""""""</v>
          </cell>
          <cell r="C951" t="str">
            <v>UN</v>
          </cell>
          <cell r="D951">
            <v>48.075099999999999</v>
          </cell>
        </row>
        <row r="952">
          <cell r="A952" t="str">
            <v>001.17.02760</v>
          </cell>
          <cell r="B952" t="str">
            <v>Fornecimento e instalação de curva de ferro galvanizado de 90º diâm. 2 1/2""""""""</v>
          </cell>
          <cell r="C952" t="str">
            <v>UN</v>
          </cell>
          <cell r="D952">
            <v>23.665099999999999</v>
          </cell>
        </row>
        <row r="953">
          <cell r="A953" t="str">
            <v>001.17.02780</v>
          </cell>
          <cell r="B953" t="str">
            <v>Fornecimento e instalação de curva de ferro galvanizado de 90º diâm. 2""""""""</v>
          </cell>
          <cell r="C953" t="str">
            <v>UN</v>
          </cell>
          <cell r="D953">
            <v>18.676300000000001</v>
          </cell>
        </row>
        <row r="954">
          <cell r="A954" t="str">
            <v>001.17.02800</v>
          </cell>
          <cell r="B954" t="str">
            <v>Fornecimento e instalação de curva de ferro galvanizado de 90º diâm. 1 1/2""""""""</v>
          </cell>
          <cell r="C954" t="str">
            <v>UN</v>
          </cell>
          <cell r="D954">
            <v>10.206300000000001</v>
          </cell>
        </row>
        <row r="955">
          <cell r="A955" t="str">
            <v>001.17.02820</v>
          </cell>
          <cell r="B955" t="str">
            <v>Fornecimento e instalação de curva de ferro galvanizado de 90º diâm. 1 1/4""""""""</v>
          </cell>
          <cell r="C955" t="str">
            <v>UN</v>
          </cell>
          <cell r="D955">
            <v>8.1163000000000007</v>
          </cell>
        </row>
        <row r="956">
          <cell r="A956" t="str">
            <v>001.17.02840</v>
          </cell>
          <cell r="B956" t="str">
            <v>Fornecimento e instalação de curva de ferro galvanizado de 90º diâm. 1""""""""</v>
          </cell>
          <cell r="C956" t="str">
            <v>UN</v>
          </cell>
          <cell r="D956">
            <v>4.3475000000000001</v>
          </cell>
        </row>
        <row r="957">
          <cell r="A957" t="str">
            <v>001.17.02860</v>
          </cell>
          <cell r="B957" t="str">
            <v>Fornecimento e instalação de curva de ferro galvanizado de 90º diâm. 3/4""""""""</v>
          </cell>
          <cell r="C957" t="str">
            <v>UN</v>
          </cell>
          <cell r="D957">
            <v>3.4674999999999998</v>
          </cell>
        </row>
        <row r="958">
          <cell r="A958" t="str">
            <v>001.17.02880</v>
          </cell>
          <cell r="B958" t="str">
            <v>Fornecimento e instalação de curva de ferro galvanizado de 90º diâm. 1/2""""""""</v>
          </cell>
          <cell r="C958" t="str">
            <v>UN</v>
          </cell>
          <cell r="D958">
            <v>2.8075000000000001</v>
          </cell>
        </row>
        <row r="959">
          <cell r="A959" t="str">
            <v>001.17.02940</v>
          </cell>
          <cell r="B959" t="str">
            <v>Fornecimento e instalação de luva de ferro galvanizado  1/2""""""""</v>
          </cell>
          <cell r="C959" t="str">
            <v>UN</v>
          </cell>
          <cell r="D959">
            <v>1.4588000000000001</v>
          </cell>
        </row>
        <row r="960">
          <cell r="A960" t="str">
            <v>001.17.02960</v>
          </cell>
          <cell r="B960" t="str">
            <v>Fornecimento e instalação de luva de ferro galvanizado  3/4""""""""</v>
          </cell>
          <cell r="C960" t="str">
            <v>UN</v>
          </cell>
          <cell r="D960">
            <v>1.5688</v>
          </cell>
        </row>
        <row r="961">
          <cell r="A961" t="str">
            <v>001.17.02980</v>
          </cell>
          <cell r="B961" t="str">
            <v>Fornecimento e instalação de luva de ferro galvanizado  1""""""""</v>
          </cell>
          <cell r="C961" t="str">
            <v>UN</v>
          </cell>
          <cell r="D961">
            <v>1.8988</v>
          </cell>
        </row>
        <row r="962">
          <cell r="A962" t="str">
            <v>001.17.03000</v>
          </cell>
          <cell r="B962" t="str">
            <v>Fornecimento e instalação de luva de ferro galvanizado  1 1/4""""""""</v>
          </cell>
          <cell r="C962" t="str">
            <v>UN</v>
          </cell>
          <cell r="D962">
            <v>2.9662999999999999</v>
          </cell>
        </row>
        <row r="963">
          <cell r="A963" t="str">
            <v>001.17.03020</v>
          </cell>
          <cell r="B963" t="str">
            <v>Fornecimento e instalação de luva de ferro galvanizado  1 1/2</v>
          </cell>
          <cell r="C963" t="str">
            <v>UN</v>
          </cell>
          <cell r="D963">
            <v>3.5163000000000002</v>
          </cell>
        </row>
        <row r="964">
          <cell r="A964" t="str">
            <v>001.17.03040</v>
          </cell>
          <cell r="B964" t="str">
            <v>Fornecimento e instalação de luva de ferro galvanizado  2""""""""</v>
          </cell>
          <cell r="C964" t="str">
            <v>UN</v>
          </cell>
          <cell r="D964">
            <v>5.8262999999999998</v>
          </cell>
        </row>
        <row r="965">
          <cell r="A965" t="str">
            <v>001.17.03060</v>
          </cell>
          <cell r="B965" t="str">
            <v>Fornecimento e instalação de luva de ferro galvanizado  2 1/2""""""""</v>
          </cell>
          <cell r="C965" t="str">
            <v>UN</v>
          </cell>
          <cell r="D965">
            <v>5.8174999999999999</v>
          </cell>
        </row>
        <row r="966">
          <cell r="A966" t="str">
            <v>001.17.03080</v>
          </cell>
          <cell r="B966" t="str">
            <v>Fornecimento e instalação de luva de ferro galvanizado  3""""""""</v>
          </cell>
          <cell r="C966" t="str">
            <v>UN</v>
          </cell>
          <cell r="D966">
            <v>7.7575000000000003</v>
          </cell>
        </row>
        <row r="967">
          <cell r="A967" t="str">
            <v>001.17.03100</v>
          </cell>
          <cell r="B967" t="str">
            <v>Fornecimento e instalação de luva de ferro galvanizado  4""""""""</v>
          </cell>
          <cell r="C967" t="str">
            <v>UN</v>
          </cell>
          <cell r="D967">
            <v>10.8375</v>
          </cell>
        </row>
        <row r="968">
          <cell r="A968" t="str">
            <v>001.17.03103</v>
          </cell>
          <cell r="B968" t="str">
            <v>Fornecimento e Instalação de Bucha e Arruela D.1/2 pol p/ Eletroduto - Alumínio</v>
          </cell>
          <cell r="C968" t="str">
            <v>UN</v>
          </cell>
          <cell r="D968">
            <v>0.57350000000000001</v>
          </cell>
        </row>
        <row r="969">
          <cell r="A969" t="str">
            <v>001.17.03104</v>
          </cell>
          <cell r="B969" t="str">
            <v>Fornecimento e Instalação de Bucha e Arruela D.3/4pol p/ Eletroduto - Alumínio</v>
          </cell>
          <cell r="C969" t="str">
            <v>UN</v>
          </cell>
          <cell r="D969">
            <v>0.60750000000000004</v>
          </cell>
        </row>
        <row r="970">
          <cell r="A970" t="str">
            <v>001.17.03105</v>
          </cell>
          <cell r="B970" t="str">
            <v>Fornecimento e Instalação de Bucha e Arruela D.1pol p/ Eletroduto - Alumínio</v>
          </cell>
          <cell r="C970" t="str">
            <v>UN</v>
          </cell>
          <cell r="D970">
            <v>0.84750000000000003</v>
          </cell>
        </row>
        <row r="971">
          <cell r="A971" t="str">
            <v>001.17.03106</v>
          </cell>
          <cell r="B971" t="str">
            <v>Fornecimento e Instalação de Bucha e Arruela D 1.5pol p/ Eletroduto - Alumínio</v>
          </cell>
          <cell r="C971" t="str">
            <v>UN</v>
          </cell>
          <cell r="D971">
            <v>1.5149999999999999</v>
          </cell>
        </row>
        <row r="972">
          <cell r="A972" t="str">
            <v>001.17.03107</v>
          </cell>
          <cell r="B972" t="str">
            <v>Fornecimento e Instalação de Bucha e Arruela D.2pol p/ Eletroduto - Alumínio</v>
          </cell>
          <cell r="C972" t="str">
            <v>UN</v>
          </cell>
          <cell r="D972">
            <v>2.0550000000000002</v>
          </cell>
        </row>
        <row r="973">
          <cell r="A973" t="str">
            <v>001.17.03108</v>
          </cell>
          <cell r="B973" t="str">
            <v>Fornecimento e Instalação de Bucha e Arruela D.2.5pol p/ Eletroduto - Alumínio</v>
          </cell>
          <cell r="C973" t="str">
            <v>UN</v>
          </cell>
          <cell r="D973">
            <v>3.7174999999999998</v>
          </cell>
        </row>
        <row r="974">
          <cell r="A974" t="str">
            <v>001.17.03109</v>
          </cell>
          <cell r="B974" t="str">
            <v>Fornecimento e Instalação de Bucha e Arruela D.3pol p/ Eletroduto - Alumínio</v>
          </cell>
          <cell r="C974" t="str">
            <v>UN</v>
          </cell>
          <cell r="D974">
            <v>4.0575000000000001</v>
          </cell>
        </row>
        <row r="975">
          <cell r="A975" t="str">
            <v>001.17.03110</v>
          </cell>
          <cell r="B975" t="str">
            <v>Fornecimento e Instalação de Bucha e Arruela D.4pol p/ Eletroduto - Alumínio</v>
          </cell>
          <cell r="C975" t="str">
            <v>UN</v>
          </cell>
          <cell r="D975">
            <v>6.4574999999999996</v>
          </cell>
        </row>
        <row r="976">
          <cell r="A976" t="str">
            <v>001.17.03115</v>
          </cell>
          <cell r="B976" t="str">
            <v>Fornecimento e Instalação de Condulete de Alumínio Tipo """"C"""", S/ Tampa, 1/2""""</v>
          </cell>
          <cell r="C976" t="str">
            <v>UN</v>
          </cell>
          <cell r="D976">
            <v>5.7950999999999997</v>
          </cell>
        </row>
        <row r="977">
          <cell r="A977" t="str">
            <v>001.17.03117</v>
          </cell>
          <cell r="B977" t="str">
            <v>Fornecimento e Instalação de Condulete de Alumínio Tipo """"C"""", S/ Tampa, 3/4""""</v>
          </cell>
          <cell r="C977" t="str">
            <v>UN</v>
          </cell>
          <cell r="D977">
            <v>5.7950999999999997</v>
          </cell>
        </row>
        <row r="978">
          <cell r="A978" t="str">
            <v>001.17.03119</v>
          </cell>
          <cell r="B978" t="str">
            <v>Fornecimento e Instalação de Condulete de Alumínio Tipo """"C"""", S/ Tampa, 1""""</v>
          </cell>
          <cell r="C978" t="str">
            <v>UN</v>
          </cell>
          <cell r="D978">
            <v>8.5251000000000001</v>
          </cell>
        </row>
        <row r="979">
          <cell r="A979" t="str">
            <v>001.17.03121</v>
          </cell>
          <cell r="B979" t="str">
            <v>Fornecimento e Instalação de Condulete de Alumínio Tipo """"C"""", C/ Tampa, 1 1/4""""</v>
          </cell>
          <cell r="C979" t="str">
            <v>UN</v>
          </cell>
          <cell r="D979">
            <v>14.661300000000001</v>
          </cell>
        </row>
        <row r="980">
          <cell r="A980" t="str">
            <v>001.17.03123</v>
          </cell>
          <cell r="B980" t="str">
            <v>Fornecimento e Instalação de Condulete de Alumínio Tipo """"C"""", C/ Tampa, 1 1/2""""</v>
          </cell>
          <cell r="C980" t="str">
            <v>UN</v>
          </cell>
          <cell r="D980">
            <v>19.691299999999998</v>
          </cell>
        </row>
        <row r="981">
          <cell r="A981" t="str">
            <v>001.17.03125</v>
          </cell>
          <cell r="B981" t="str">
            <v>Fornecimento e Instalação de Condulete de Alumínio Tipo """"C"""", C/ Tampa, 2""""</v>
          </cell>
          <cell r="C981" t="str">
            <v>UN</v>
          </cell>
          <cell r="D981">
            <v>27.211300000000001</v>
          </cell>
        </row>
        <row r="982">
          <cell r="A982" t="str">
            <v>001.17.03127</v>
          </cell>
          <cell r="B982" t="str">
            <v>Fornecimento e Instalação de Condulete de Alumínio Tipo """"C"""", C/ Tampa, 2  1/2""""</v>
          </cell>
          <cell r="C982" t="str">
            <v>UN</v>
          </cell>
          <cell r="D982">
            <v>55.011299999999999</v>
          </cell>
        </row>
        <row r="983">
          <cell r="A983" t="str">
            <v>001.17.03129</v>
          </cell>
          <cell r="B983" t="str">
            <v>Fornecimento e Instalação de Condulete de Alumínio Tipo """"E"""", S/ Tampa, 1/2""""</v>
          </cell>
          <cell r="C983" t="str">
            <v>UN</v>
          </cell>
          <cell r="D983">
            <v>5.4451000000000001</v>
          </cell>
        </row>
        <row r="984">
          <cell r="A984" t="str">
            <v>001.17.03131</v>
          </cell>
          <cell r="B984" t="str">
            <v>Fornecimento e Instalação de Condulete de Alumínio Tipo """"E"""", S/ Tampa, 3/4""""</v>
          </cell>
          <cell r="C984" t="str">
            <v>UN</v>
          </cell>
          <cell r="D984">
            <v>5.4451000000000001</v>
          </cell>
        </row>
        <row r="985">
          <cell r="A985" t="str">
            <v>001.17.03133</v>
          </cell>
          <cell r="B985" t="str">
            <v>Fornecimento e Instalação de Condulete de Alumínio Tipo """"E"""", S/ Tampa, 1""""</v>
          </cell>
          <cell r="C985" t="str">
            <v>UN</v>
          </cell>
          <cell r="D985">
            <v>7.5951000000000004</v>
          </cell>
        </row>
        <row r="986">
          <cell r="A986" t="str">
            <v>001.17.03135</v>
          </cell>
          <cell r="B986" t="str">
            <v>Fornecimento e Instalação de Condulete de Alumínio Tipo """"E"""", C/ Tampa, 1 1/4""""</v>
          </cell>
          <cell r="C986" t="str">
            <v>UN</v>
          </cell>
          <cell r="D986">
            <v>13.6313</v>
          </cell>
        </row>
        <row r="987">
          <cell r="A987" t="str">
            <v>001.17.03137</v>
          </cell>
          <cell r="B987" t="str">
            <v>Fornecimento e Instalação de Condulete de Alumínio Tipo """"E"""", C/ Tampa, 1 1/2""""</v>
          </cell>
          <cell r="C987" t="str">
            <v>UN</v>
          </cell>
          <cell r="D987">
            <v>18.641300000000001</v>
          </cell>
        </row>
        <row r="988">
          <cell r="A988" t="str">
            <v>001.17.03139</v>
          </cell>
          <cell r="B988" t="str">
            <v>Fornecimento e Instalação de Condulete de Alumínio Tipo """"E"""", C/ Tampa, 2""""</v>
          </cell>
          <cell r="C988" t="str">
            <v>UN</v>
          </cell>
          <cell r="D988">
            <v>26.311299999999999</v>
          </cell>
        </row>
        <row r="989">
          <cell r="A989" t="str">
            <v>001.17.03141</v>
          </cell>
          <cell r="B989" t="str">
            <v>Fornecimento e Instalação de Condulete de Alumínio Tipo """"E"""", C/ Tampa, 2  1/2""""</v>
          </cell>
          <cell r="C989" t="str">
            <v>UN</v>
          </cell>
          <cell r="D989">
            <v>55.011299999999999</v>
          </cell>
        </row>
        <row r="990">
          <cell r="A990" t="str">
            <v>001.17.03143</v>
          </cell>
          <cell r="B990" t="str">
            <v>Fornecimento e Instalação de Condulete de Alumínio Tipo """"LL"""",""""LB"""", """"LR"""", S/ Tampa, 1/2""""</v>
          </cell>
          <cell r="C990" t="str">
            <v>UN</v>
          </cell>
          <cell r="D990">
            <v>5.7950999999999997</v>
          </cell>
        </row>
        <row r="991">
          <cell r="A991" t="str">
            <v>001.17.03145</v>
          </cell>
          <cell r="B991" t="str">
            <v>Fornecimento e Instalação de Condulete de Alumínio Tipo """"LL"""",""""LB"""", """"LR"""", S/ Tampa, 3/4""""</v>
          </cell>
          <cell r="C991" t="str">
            <v>UN</v>
          </cell>
          <cell r="D991">
            <v>5.7950999999999997</v>
          </cell>
        </row>
        <row r="992">
          <cell r="A992" t="str">
            <v>001.17.03147</v>
          </cell>
          <cell r="B992" t="str">
            <v>Fornecimento e Instalação de Condulete de Alumínio Tipo  """"LL"""",""""LB"""", """"LR"""", S/ Tampa, 1""""</v>
          </cell>
          <cell r="C992" t="str">
            <v>UN</v>
          </cell>
          <cell r="D992">
            <v>8.5251000000000001</v>
          </cell>
        </row>
        <row r="993">
          <cell r="A993" t="str">
            <v>001.17.03149</v>
          </cell>
          <cell r="B993" t="str">
            <v>Fornecimento e Instalação de Condulete de Alumínio Tipo """"LL"""",""""LB"""", """"LR"""", C/ Tampa, 1 1/4""""</v>
          </cell>
          <cell r="C993" t="str">
            <v>UN</v>
          </cell>
          <cell r="D993">
            <v>14.661300000000001</v>
          </cell>
        </row>
        <row r="994">
          <cell r="A994" t="str">
            <v>001.17.03151</v>
          </cell>
          <cell r="B994" t="str">
            <v>Fornecimento e Instalação de Condulete de Alumínio Tipo  """"LL"""",""""LB"""", """"LR"""", C/ Tampa, 1 1/2""""</v>
          </cell>
          <cell r="C994" t="str">
            <v>UN</v>
          </cell>
          <cell r="D994">
            <v>19.691299999999998</v>
          </cell>
        </row>
        <row r="995">
          <cell r="A995" t="str">
            <v>001.17.03153</v>
          </cell>
          <cell r="B995" t="str">
            <v>Fornecimento e Instalação de Condulete de Alumínio Tipo  """"LL"""",""""LB"""", """"LR"""", C/ Tampa, 2""""</v>
          </cell>
          <cell r="C995" t="str">
            <v>UN</v>
          </cell>
          <cell r="D995">
            <v>27.211300000000001</v>
          </cell>
        </row>
        <row r="996">
          <cell r="A996" t="str">
            <v>001.17.03155</v>
          </cell>
          <cell r="B996" t="str">
            <v>Fornecimento e Instalação de Condulete de Alumínio Tipo  """"LL"""",""""LB"""", """"LR"""", C/ Tampa, 2  1/2""""</v>
          </cell>
          <cell r="C996" t="str">
            <v>UN</v>
          </cell>
          <cell r="D996">
            <v>55.271299999999997</v>
          </cell>
        </row>
        <row r="997">
          <cell r="A997" t="str">
            <v>001.17.03157</v>
          </cell>
          <cell r="B997" t="str">
            <v>Fornecimento e Instalação de Condulete de Alumínio Tipo """"TB"""", S/ Tampa, 1/2""""</v>
          </cell>
          <cell r="C997" t="str">
            <v>UN</v>
          </cell>
          <cell r="D997">
            <v>6.4939</v>
          </cell>
        </row>
        <row r="998">
          <cell r="A998" t="str">
            <v>001.17.03159</v>
          </cell>
          <cell r="B998" t="str">
            <v>Fornecimento e Instalação de Condulete de Alumínio Tipo """"TB"""", S/ Tampa, 3/4""""</v>
          </cell>
          <cell r="C998" t="str">
            <v>UN</v>
          </cell>
          <cell r="D998">
            <v>6.4939</v>
          </cell>
        </row>
        <row r="999">
          <cell r="A999" t="str">
            <v>001.17.03161</v>
          </cell>
          <cell r="B999" t="str">
            <v>Fornecimento e Instalação de Condulete de Alumínio Tipo """"TB"""", S/ Tampa, 1""""</v>
          </cell>
          <cell r="C999" t="str">
            <v>UN</v>
          </cell>
          <cell r="D999">
            <v>9.5439000000000007</v>
          </cell>
        </row>
        <row r="1000">
          <cell r="A1000" t="str">
            <v>001.17.03163</v>
          </cell>
          <cell r="B1000" t="str">
            <v>Fornecimento e Instalação de Condulete de Alumínio Tipo """"TB"""", C/ Tampa, 1 1/4""""</v>
          </cell>
          <cell r="C1000" t="str">
            <v>UN</v>
          </cell>
          <cell r="D1000">
            <v>16.330100000000002</v>
          </cell>
        </row>
        <row r="1001">
          <cell r="A1001" t="str">
            <v>001.17.03165</v>
          </cell>
          <cell r="B1001" t="str">
            <v>Fornecimento e Instalação de Condulete de Alumínio Tipo """"TB"""", C/ Tampa, 1 1/2""""</v>
          </cell>
          <cell r="C1001" t="str">
            <v>UN</v>
          </cell>
          <cell r="D1001">
            <v>22.030100000000001</v>
          </cell>
        </row>
        <row r="1002">
          <cell r="A1002" t="str">
            <v>001.17.03166</v>
          </cell>
          <cell r="B1002" t="str">
            <v>Fornecimento e Instalação de Condulete de Alumínio Tipo """"TB"""", C/ Tampa, 2""""</v>
          </cell>
          <cell r="C1002" t="str">
            <v>UN</v>
          </cell>
          <cell r="D1002">
            <v>29.5501</v>
          </cell>
        </row>
        <row r="1003">
          <cell r="A1003" t="str">
            <v>001.17.03167</v>
          </cell>
          <cell r="B1003" t="str">
            <v>Fornecimento e Instalação de Condulete de Alumínio Tipo """"TB"""", C/ Tampa, 2  1/2""""</v>
          </cell>
          <cell r="C1003" t="str">
            <v>UN</v>
          </cell>
          <cell r="D1003">
            <v>59.510100000000001</v>
          </cell>
        </row>
        <row r="1004">
          <cell r="A1004" t="str">
            <v>001.17.03168</v>
          </cell>
          <cell r="B1004" t="str">
            <v>Fornecimento e Instalação de Condulete de Alumínio Tipo """"X"""", S/ Tampa, 1/2""""</v>
          </cell>
          <cell r="C1004" t="str">
            <v>UN</v>
          </cell>
          <cell r="D1004">
            <v>6.3350999999999997</v>
          </cell>
        </row>
        <row r="1005">
          <cell r="A1005" t="str">
            <v>001.17.03169</v>
          </cell>
          <cell r="B1005" t="str">
            <v>Fornecimento e Instalação de Condulete de Alumínio Tipo """"X"""", S/ Tampa, 3/4""""</v>
          </cell>
          <cell r="C1005" t="str">
            <v>UN</v>
          </cell>
          <cell r="D1005">
            <v>6.3350999999999997</v>
          </cell>
        </row>
        <row r="1006">
          <cell r="A1006" t="str">
            <v>001.17.03170</v>
          </cell>
          <cell r="B1006" t="str">
            <v>Fornecimento e Instalação de Condulete de Alumínio Tipo """"X"""", S/ Tampa, 1""""</v>
          </cell>
          <cell r="C1006" t="str">
            <v>UN</v>
          </cell>
          <cell r="D1006">
            <v>9.3651</v>
          </cell>
        </row>
        <row r="1007">
          <cell r="A1007" t="str">
            <v>001.17.03171</v>
          </cell>
          <cell r="B1007" t="str">
            <v>Fornecimento e Instalação de Condulete de Alumínio Tipo """"X"""", C/ Tampa, 1 1/4""""</v>
          </cell>
          <cell r="C1007" t="str">
            <v>UN</v>
          </cell>
          <cell r="D1007">
            <v>16.421299999999999</v>
          </cell>
        </row>
        <row r="1008">
          <cell r="A1008" t="str">
            <v>001.17.03172</v>
          </cell>
          <cell r="B1008" t="str">
            <v>Fornecimento e Instalação de Condulete de Alumínio Tipo """"X"""", C/ Tampa, 1 1/2""""</v>
          </cell>
          <cell r="C1008" t="str">
            <v>UN</v>
          </cell>
          <cell r="D1008">
            <v>23.3813</v>
          </cell>
        </row>
        <row r="1009">
          <cell r="A1009" t="str">
            <v>001.17.03173</v>
          </cell>
          <cell r="B1009" t="str">
            <v>Fornecimento e Instalação de Condulete de Alumínio Tipo """"X"""", C/ Tampa, 2""""</v>
          </cell>
          <cell r="C1009" t="str">
            <v>UN</v>
          </cell>
          <cell r="D1009">
            <v>31.321300000000001</v>
          </cell>
        </row>
        <row r="1010">
          <cell r="A1010" t="str">
            <v>001.17.03174</v>
          </cell>
          <cell r="B1010" t="str">
            <v>Fornecimento e Instalação de Condulete de Alumínio Tipo """"X"""", C/ Tampa, 2  1/2""""</v>
          </cell>
          <cell r="C1010" t="str">
            <v>UN</v>
          </cell>
          <cell r="D1010">
            <v>59.0413</v>
          </cell>
        </row>
        <row r="1011">
          <cell r="A1011" t="str">
            <v>001.17.03175</v>
          </cell>
          <cell r="B1011" t="str">
            <v>Fornecimento e Instalação de Tampa de Alumínio 1/2"""" e 3/4"""" 1 P</v>
          </cell>
          <cell r="C1011" t="str">
            <v>UN</v>
          </cell>
          <cell r="D1011">
            <v>1.7963</v>
          </cell>
        </row>
        <row r="1012">
          <cell r="A1012" t="str">
            <v>001.17.03176</v>
          </cell>
          <cell r="B1012" t="str">
            <v>Fornecimento e Instalação de Tampa de Alumínio 1/2"""" e 3/4"""" 1 P Red.</v>
          </cell>
          <cell r="C1012" t="str">
            <v>UN</v>
          </cell>
          <cell r="D1012">
            <v>1.7963</v>
          </cell>
        </row>
        <row r="1013">
          <cell r="A1013" t="str">
            <v>001.17.03177</v>
          </cell>
          <cell r="B1013" t="str">
            <v>Fornecimento e Instalação de Tampa de Alumínio 1/2"""" e 3/4"""" 1 P RJ 45</v>
          </cell>
          <cell r="C1013" t="str">
            <v>UN</v>
          </cell>
          <cell r="D1013">
            <v>1.7963</v>
          </cell>
        </row>
        <row r="1014">
          <cell r="A1014" t="str">
            <v>001.17.03178</v>
          </cell>
          <cell r="B1014" t="str">
            <v>Fornecimento e Instalação de Tampa de Alumínio 1/2"""" e 3/4"""" 2 P</v>
          </cell>
          <cell r="C1014" t="str">
            <v>UN</v>
          </cell>
          <cell r="D1014">
            <v>1.7963</v>
          </cell>
        </row>
        <row r="1015">
          <cell r="A1015" t="str">
            <v>001.17.03179</v>
          </cell>
          <cell r="B1015" t="str">
            <v>Fornecimento e Instalação de Tampa de Alumínio 1/2"""" e 3/4"""" 2 P Sep.</v>
          </cell>
          <cell r="C1015" t="str">
            <v>UN</v>
          </cell>
          <cell r="D1015">
            <v>1.7963</v>
          </cell>
        </row>
        <row r="1016">
          <cell r="A1016" t="str">
            <v>001.17.03181</v>
          </cell>
          <cell r="B1016" t="str">
            <v>Fornecimento e Instalação de Tampa de Alumínio 1/2"""" e 3/4"""" 2 P RJ 45</v>
          </cell>
          <cell r="C1016" t="str">
            <v>UN</v>
          </cell>
          <cell r="D1016">
            <v>1.7963</v>
          </cell>
        </row>
        <row r="1017">
          <cell r="A1017" t="str">
            <v>001.17.03183</v>
          </cell>
          <cell r="B1017" t="str">
            <v>Fornecimento e Instalação de Tampa de Alumínio 1/2"""" e 3/4"""" 3 P</v>
          </cell>
          <cell r="C1017" t="str">
            <v>UN</v>
          </cell>
          <cell r="D1017">
            <v>1.7963</v>
          </cell>
        </row>
        <row r="1018">
          <cell r="A1018" t="str">
            <v>001.17.03185</v>
          </cell>
          <cell r="B1018" t="str">
            <v>Fornecimento e Instalação de Tampa de Alumínio 1/2"""" e 3/4"""" Cega</v>
          </cell>
          <cell r="C1018" t="str">
            <v>UN</v>
          </cell>
          <cell r="D1018">
            <v>1.7963</v>
          </cell>
        </row>
        <row r="1019">
          <cell r="A1019" t="str">
            <v>001.17.03187</v>
          </cell>
          <cell r="B1019" t="str">
            <v>Fornecimento e Instalação de Tampa de Alumínio 1"""" 1 P</v>
          </cell>
          <cell r="C1019" t="str">
            <v>UN</v>
          </cell>
          <cell r="D1019">
            <v>2.2763</v>
          </cell>
        </row>
        <row r="1020">
          <cell r="A1020" t="str">
            <v>001.17.03189</v>
          </cell>
          <cell r="B1020" t="str">
            <v>Fornecimento e Instalação de Tampa de Alumínio 1"""" 1 P Red.</v>
          </cell>
          <cell r="C1020" t="str">
            <v>UN</v>
          </cell>
          <cell r="D1020">
            <v>2.2763</v>
          </cell>
        </row>
        <row r="1021">
          <cell r="A1021" t="str">
            <v>001.17.03191</v>
          </cell>
          <cell r="B1021" t="str">
            <v>Fornecimento e Instalação de Tampa de Alumínio 1"""" 1 P RJ 45</v>
          </cell>
          <cell r="C1021" t="str">
            <v>UN</v>
          </cell>
          <cell r="D1021">
            <v>2.2763</v>
          </cell>
        </row>
        <row r="1022">
          <cell r="A1022" t="str">
            <v>001.17.03193</v>
          </cell>
          <cell r="B1022" t="str">
            <v>Fornecimento e Instalação de Tampa de Alumínio 1"""" 2 P</v>
          </cell>
          <cell r="C1022" t="str">
            <v>UN</v>
          </cell>
          <cell r="D1022">
            <v>2.2763</v>
          </cell>
        </row>
        <row r="1023">
          <cell r="A1023" t="str">
            <v>001.17.03195</v>
          </cell>
          <cell r="B1023" t="str">
            <v>Fornecimento e Instalação de Tampa de Alumínio 1"""" 2 P Sep.</v>
          </cell>
          <cell r="C1023" t="str">
            <v>UN</v>
          </cell>
          <cell r="D1023">
            <v>2.2763</v>
          </cell>
        </row>
        <row r="1024">
          <cell r="A1024" t="str">
            <v>001.17.03197</v>
          </cell>
          <cell r="B1024" t="str">
            <v>Fornecimento e Instalação de Tampa de Alumínio 1"""" 2 P RJ 45</v>
          </cell>
          <cell r="C1024" t="str">
            <v>UN</v>
          </cell>
          <cell r="D1024">
            <v>2.2763</v>
          </cell>
        </row>
        <row r="1025">
          <cell r="A1025" t="str">
            <v>001.17.03199</v>
          </cell>
          <cell r="B1025" t="str">
            <v>Fornecimento e Instalação de Tampa de Alumínio 1"""" 3 P</v>
          </cell>
          <cell r="C1025" t="str">
            <v>UN</v>
          </cell>
          <cell r="D1025">
            <v>2.2763</v>
          </cell>
        </row>
        <row r="1026">
          <cell r="A1026" t="str">
            <v>001.17.03201</v>
          </cell>
          <cell r="B1026" t="str">
            <v>Fornecimento e Instalação de Tampa de Alumínio 1"""" Cega</v>
          </cell>
          <cell r="C1026" t="str">
            <v>UN</v>
          </cell>
          <cell r="D1026">
            <v>2.2763</v>
          </cell>
        </row>
        <row r="1027">
          <cell r="A1027" t="str">
            <v>001.17.03600</v>
          </cell>
          <cell r="B1027" t="str">
            <v>Fornecimento e instalação de caixa metálica com tampa parafusada de Embutir de 20.00x20.00x10.00 cm</v>
          </cell>
          <cell r="C1027" t="str">
            <v>UN</v>
          </cell>
          <cell r="D1027">
            <v>27.677399999999999</v>
          </cell>
        </row>
        <row r="1028">
          <cell r="A1028" t="str">
            <v>001.17.03620</v>
          </cell>
          <cell r="B1028" t="str">
            <v>Fornecimento e instalação de caixa metálica com tampa parafusada de Embutir de 25.00x25.00x12.00 cm</v>
          </cell>
          <cell r="C1028" t="str">
            <v>UN</v>
          </cell>
          <cell r="D1028">
            <v>34.0961</v>
          </cell>
        </row>
        <row r="1029">
          <cell r="A1029" t="str">
            <v>001.17.03640</v>
          </cell>
          <cell r="B1029" t="str">
            <v>Fornecimento e instalação de caixa metálica com tampa parafusada de Embutir 30.00x30.00x15.00 cm</v>
          </cell>
          <cell r="C1029" t="str">
            <v>UN</v>
          </cell>
          <cell r="D1029">
            <v>47.6509</v>
          </cell>
        </row>
        <row r="1030">
          <cell r="A1030" t="str">
            <v>001.17.03660</v>
          </cell>
          <cell r="B1030" t="str">
            <v>Fornecimento e instalação de caixa metálica com tampa parafusada de Embutir 40.00x40.00x15.00 cm</v>
          </cell>
          <cell r="C1030" t="str">
            <v>UN</v>
          </cell>
          <cell r="D1030">
            <v>71.347800000000007</v>
          </cell>
        </row>
        <row r="1031">
          <cell r="A1031" t="str">
            <v>001.17.03680</v>
          </cell>
          <cell r="B1031" t="str">
            <v>Fornecimento e instalação de caixa metálica com tampa parafusada de Embutir 50.00x50.00x15.00 cm</v>
          </cell>
          <cell r="C1031" t="str">
            <v>UN</v>
          </cell>
          <cell r="D1031">
            <v>91.437799999999996</v>
          </cell>
        </row>
        <row r="1032">
          <cell r="A1032" t="str">
            <v>001.17.03820</v>
          </cell>
          <cell r="B1032" t="str">
            <v>Fornecimento e instalação de Quadro Metálico De  80 x 60 x 25 cm C/Porta P/ Comando</v>
          </cell>
          <cell r="C1032" t="str">
            <v>UN</v>
          </cell>
          <cell r="D1032">
            <v>285.25560000000002</v>
          </cell>
        </row>
        <row r="1033">
          <cell r="A1033" t="str">
            <v>001.17.03840</v>
          </cell>
          <cell r="B1033" t="str">
            <v>Fornecimento e instalação de Quadro Metálico De  60x 60x20 cm C/Porta P/ Comando</v>
          </cell>
          <cell r="C1033" t="str">
            <v>UN</v>
          </cell>
          <cell r="D1033">
            <v>290.11869999999999</v>
          </cell>
        </row>
        <row r="1034">
          <cell r="A1034" t="str">
            <v>001.17.03850</v>
          </cell>
          <cell r="B1034" t="str">
            <v>Fornecimento e instalação de Quadro De Distribuicao P/ 01- 03 Circuitos De Sobrepor, Pvc, Eletromar ou Mesmo Padrão</v>
          </cell>
          <cell r="C1034" t="str">
            <v>UN</v>
          </cell>
          <cell r="D1034">
            <v>33.127800000000001</v>
          </cell>
        </row>
        <row r="1035">
          <cell r="A1035" t="str">
            <v>001.17.03855</v>
          </cell>
          <cell r="B1035" t="str">
            <v>Fornecimento e instalação de Quadro De Distribuicao P/ 04 - 06 Circuitos De Sobrepor, Pvc, Eletromar ou Mesmo Padrão</v>
          </cell>
          <cell r="C1035" t="str">
            <v>UN</v>
          </cell>
          <cell r="D1035">
            <v>42.2378</v>
          </cell>
        </row>
        <row r="1036">
          <cell r="A1036" t="str">
            <v>001.17.03860</v>
          </cell>
          <cell r="B1036" t="str">
            <v>Fornecimento e instalação de Quadro De Dist Embutir Metálico Com Porta P/ 06 Circuitos</v>
          </cell>
          <cell r="C1036" t="str">
            <v>UN</v>
          </cell>
          <cell r="D1036">
            <v>36.1678</v>
          </cell>
        </row>
        <row r="1037">
          <cell r="A1037" t="str">
            <v>001.17.03880</v>
          </cell>
          <cell r="B1037" t="str">
            <v>Fornecimento e instalação de Quadro De Dist Embutir Metálico Com Porta P/ 12 Circuitos</v>
          </cell>
          <cell r="C1037" t="str">
            <v>UN</v>
          </cell>
          <cell r="D1037">
            <v>46.957799999999999</v>
          </cell>
        </row>
        <row r="1038">
          <cell r="A1038" t="str">
            <v>001.17.03900</v>
          </cell>
          <cell r="B1038" t="str">
            <v>Fornecimento e instalação de Quadro De Dist Embutir Metálico Com Porta P/ 18 Circuitos</v>
          </cell>
          <cell r="C1038" t="str">
            <v>UN</v>
          </cell>
          <cell r="D1038">
            <v>85.844800000000006</v>
          </cell>
        </row>
        <row r="1039">
          <cell r="A1039" t="str">
            <v>001.17.03920</v>
          </cell>
          <cell r="B1039" t="str">
            <v>Fornecimento e instalação de Quadro De Dist Tripolar Embutir C/ Barramento Com Porta 20 Circuitos 100 A</v>
          </cell>
          <cell r="C1039" t="str">
            <v>UN</v>
          </cell>
          <cell r="D1039">
            <v>134.12479999999999</v>
          </cell>
        </row>
        <row r="1040">
          <cell r="A1040" t="str">
            <v>001.17.03980</v>
          </cell>
          <cell r="B1040" t="str">
            <v>Fornecimento e instalação de Quadro De Dist Tripolar Embutir C/ Barramento Com Porta 24 Circuitos 100 A</v>
          </cell>
          <cell r="C1040" t="str">
            <v>UN</v>
          </cell>
          <cell r="D1040">
            <v>183.55170000000001</v>
          </cell>
        </row>
        <row r="1041">
          <cell r="A1041" t="str">
            <v>001.17.04000</v>
          </cell>
          <cell r="B1041" t="str">
            <v>Fornecimento e instalação de Quadro De Dist Tripolar Embutir C/ Barramento Com Porta 40 Circuitos 100 A</v>
          </cell>
          <cell r="C1041" t="str">
            <v>UN</v>
          </cell>
          <cell r="D1041">
            <v>418.18869999999998</v>
          </cell>
        </row>
        <row r="1042">
          <cell r="A1042" t="str">
            <v>001.17.04020</v>
          </cell>
          <cell r="B1042" t="str">
            <v>Fornecimento e instalação de Quadro De Dist Tripolar Embutir C/ Barramento Com Porta 50 Circuitos 100 A</v>
          </cell>
          <cell r="C1042" t="str">
            <v>UN</v>
          </cell>
          <cell r="D1042">
            <v>570.69560000000001</v>
          </cell>
        </row>
        <row r="1043">
          <cell r="A1043" t="str">
            <v>001.17.04060</v>
          </cell>
          <cell r="B1043" t="str">
            <v>Fornecimento e instalação de Quadro De Dist Tripolar Embutir C/ Barramento Com Porta 32 Circuitos 100 A</v>
          </cell>
          <cell r="C1043" t="str">
            <v>UN</v>
          </cell>
          <cell r="D1043">
            <v>197.90170000000001</v>
          </cell>
        </row>
        <row r="1044">
          <cell r="A1044" t="str">
            <v>001.17.04200</v>
          </cell>
          <cell r="B1044" t="str">
            <v>Fornecimento e Instalação de Disjuntor monofásico EL 10A da marca Eletromar ou Mesmo Padrão (UL)</v>
          </cell>
          <cell r="C1044" t="str">
            <v>UN</v>
          </cell>
          <cell r="D1044">
            <v>6.3827999999999996</v>
          </cell>
        </row>
        <row r="1045">
          <cell r="A1045" t="str">
            <v>001.17.04202</v>
          </cell>
          <cell r="B1045" t="str">
            <v>Fornecimento e Instalação de Disjuntor monofásico EL 15A da marca Eletromar ou Mesmo Padrão (UL)</v>
          </cell>
          <cell r="C1045" t="str">
            <v>UN</v>
          </cell>
          <cell r="D1045">
            <v>6.5027999999999997</v>
          </cell>
        </row>
        <row r="1046">
          <cell r="A1046" t="str">
            <v>001.17.04203</v>
          </cell>
          <cell r="B1046" t="str">
            <v>Fornecimento e Instalação de Disjuntor monofásico EL 20A da marca Eletromar ou Mesmo Padrão (UL)</v>
          </cell>
          <cell r="C1046" t="str">
            <v>UN</v>
          </cell>
          <cell r="D1046">
            <v>6.4518000000000004</v>
          </cell>
        </row>
        <row r="1047">
          <cell r="A1047" t="str">
            <v>001.17.04204</v>
          </cell>
          <cell r="B1047" t="str">
            <v>Fornecimento e Instalação de Disjuntor monofásico EL 25A da marca Eletromar ou Mesmo Padrão (UL)</v>
          </cell>
          <cell r="C1047" t="str">
            <v>UN</v>
          </cell>
          <cell r="D1047">
            <v>6.4518000000000004</v>
          </cell>
        </row>
        <row r="1048">
          <cell r="A1048" t="str">
            <v>001.17.04205</v>
          </cell>
          <cell r="B1048" t="str">
            <v>Fornecimento e Instalação de Disjuntor monofásico EL 30A da marca Eletromar ou Mesmo Padrão (UL)</v>
          </cell>
          <cell r="C1048" t="str">
            <v>UN</v>
          </cell>
          <cell r="D1048">
            <v>6.4428000000000001</v>
          </cell>
        </row>
        <row r="1049">
          <cell r="A1049" t="str">
            <v>001.17.04206</v>
          </cell>
          <cell r="B1049" t="str">
            <v>Fornecimento e Instalação de Disjuntor monofásico EL 35A da marca Eletromar ou Mesmo Padrão (UL)</v>
          </cell>
          <cell r="C1049" t="str">
            <v>UN</v>
          </cell>
          <cell r="D1049">
            <v>9.8287999999999993</v>
          </cell>
        </row>
        <row r="1050">
          <cell r="A1050" t="str">
            <v>001.17.04207</v>
          </cell>
          <cell r="B1050" t="str">
            <v>Fornecimento e Instalação de Disjuntor monofásico EL 40A da marca Eletromar ou Mesmo Padrão (UL)</v>
          </cell>
          <cell r="C1050" t="str">
            <v>UN</v>
          </cell>
          <cell r="D1050">
            <v>9.7338000000000005</v>
          </cell>
        </row>
        <row r="1051">
          <cell r="A1051" t="str">
            <v>001.17.04208</v>
          </cell>
          <cell r="B1051" t="str">
            <v>Fornecimento e Instalação de Disjuntor monofásico EL 50A da marca Eletromar ou Mesmo Padrão (UL)</v>
          </cell>
          <cell r="C1051" t="str">
            <v>UN</v>
          </cell>
          <cell r="D1051">
            <v>9.0527999999999995</v>
          </cell>
        </row>
        <row r="1052">
          <cell r="A1052" t="str">
            <v>001.17.04210</v>
          </cell>
          <cell r="B1052" t="str">
            <v>Fornecimento e Instalação de Disjuntor monofásico EL 60A da marca Eletromar ou Mesmo Padrão (UL)</v>
          </cell>
          <cell r="C1052" t="str">
            <v>UN</v>
          </cell>
          <cell r="D1052">
            <v>14.152799999999999</v>
          </cell>
        </row>
        <row r="1053">
          <cell r="A1053" t="str">
            <v>001.17.04212</v>
          </cell>
          <cell r="B1053" t="str">
            <v>Fornecimento e Instalação de Disjuntor monofásico EL 70A da marca Eletromar ou Mesmo Padrão (UL)</v>
          </cell>
          <cell r="C1053" t="str">
            <v>UN</v>
          </cell>
          <cell r="D1053">
            <v>14.152799999999999</v>
          </cell>
        </row>
        <row r="1054">
          <cell r="A1054" t="str">
            <v>001.17.04214</v>
          </cell>
          <cell r="B1054" t="str">
            <v>Fornecimento e Instalação de Disjuntor bifásico EL 10A da marca Eletromar ou Mesmo Padrão (UL)</v>
          </cell>
          <cell r="C1054" t="str">
            <v>UN</v>
          </cell>
          <cell r="D1054">
            <v>32.344799999999999</v>
          </cell>
        </row>
        <row r="1055">
          <cell r="A1055" t="str">
            <v>001.17.04216</v>
          </cell>
          <cell r="B1055" t="str">
            <v>Fornecimento e Instalação de Disjuntor bifásico EL 15A da marca Eletromar ou Mesmo Padrão (UL)</v>
          </cell>
          <cell r="C1055" t="str">
            <v>UN</v>
          </cell>
          <cell r="D1055">
            <v>30.945799999999998</v>
          </cell>
        </row>
        <row r="1056">
          <cell r="A1056" t="str">
            <v>001.17.04218</v>
          </cell>
          <cell r="B1056" t="str">
            <v>Fornecimento e Instalação de Disjuntor bifásico EL 20A da marca Eletromar ou Mesmo Padrão (UL)</v>
          </cell>
          <cell r="C1056" t="str">
            <v>UN</v>
          </cell>
          <cell r="D1056">
            <v>30.945799999999998</v>
          </cell>
        </row>
        <row r="1057">
          <cell r="A1057" t="str">
            <v>001.17.04220</v>
          </cell>
          <cell r="B1057" t="str">
            <v>Fornecimento e Instalação de Disjuntor bifásico EL 25A da marca Eletromar ou Mesmo Padrão (UL)</v>
          </cell>
          <cell r="C1057" t="str">
            <v>UN</v>
          </cell>
          <cell r="D1057">
            <v>30.945799999999998</v>
          </cell>
        </row>
        <row r="1058">
          <cell r="A1058" t="str">
            <v>001.17.04222</v>
          </cell>
          <cell r="B1058" t="str">
            <v>Fornecimento e Instalação de Disjuntor bifásico EL 30A da marca Eletromar ou Mesmo Padrão (UL)</v>
          </cell>
          <cell r="C1058" t="str">
            <v>UN</v>
          </cell>
          <cell r="D1058">
            <v>30.945799999999998</v>
          </cell>
        </row>
        <row r="1059">
          <cell r="A1059" t="str">
            <v>001.17.04224</v>
          </cell>
          <cell r="B1059" t="str">
            <v>Fornecimento e Instalação de Disjuntor bifásico EL 35A da marca Eletromar ou Mesmo Padrão (UL)</v>
          </cell>
          <cell r="C1059" t="str">
            <v>UN</v>
          </cell>
          <cell r="D1059">
            <v>32.344799999999999</v>
          </cell>
        </row>
        <row r="1060">
          <cell r="A1060" t="str">
            <v>001.17.04226</v>
          </cell>
          <cell r="B1060" t="str">
            <v>Fornecimento e Instalação de Disjuntor bifásico EL 40A da marca Eletromar ou Mesmo Padrão (UL)</v>
          </cell>
          <cell r="C1060" t="str">
            <v>UN</v>
          </cell>
          <cell r="D1060">
            <v>32.344799999999999</v>
          </cell>
        </row>
        <row r="1061">
          <cell r="A1061" t="str">
            <v>001.17.04228</v>
          </cell>
          <cell r="B1061" t="str">
            <v>Fornecimento e Instalação de Disjuntor bifásico EL 50A da marca Eletromar ou Mesmo Padrão (UL))</v>
          </cell>
          <cell r="C1061" t="str">
            <v>UN</v>
          </cell>
          <cell r="D1061">
            <v>32.344799999999999</v>
          </cell>
        </row>
        <row r="1062">
          <cell r="A1062" t="str">
            <v>001.17.04230</v>
          </cell>
          <cell r="B1062" t="str">
            <v>Fornecimento e Instalação de Disjuntor bifásico EL 60A da marca Eletromar ou Mesmo Padrão (UL)</v>
          </cell>
          <cell r="C1062" t="str">
            <v>UN</v>
          </cell>
          <cell r="D1062">
            <v>46.3628</v>
          </cell>
        </row>
        <row r="1063">
          <cell r="A1063" t="str">
            <v>001.17.04231</v>
          </cell>
          <cell r="B1063" t="str">
            <v>Fornecimento e Instalação de Disjuntor bifásico EL 70A da marca Eletromar ou Mesmo Padrão (UL)</v>
          </cell>
          <cell r="C1063" t="str">
            <v>UN</v>
          </cell>
          <cell r="D1063">
            <v>47.0608</v>
          </cell>
        </row>
        <row r="1064">
          <cell r="A1064" t="str">
            <v>001.17.04232</v>
          </cell>
          <cell r="B1064" t="str">
            <v>Fornecimento e Instalação de Disjuntor bifásico EL 90A da marca Eletromar ou Mesmo Padrão (UL)</v>
          </cell>
          <cell r="C1064" t="str">
            <v>UN</v>
          </cell>
          <cell r="D1064">
            <v>47.0608</v>
          </cell>
        </row>
        <row r="1065">
          <cell r="A1065" t="str">
            <v>001.17.04233</v>
          </cell>
          <cell r="B1065" t="str">
            <v>Fornecimento e Instalação de Disjuntor bifásico EL 100A da marca Eletromar ou Mesmo Padrão (UL)</v>
          </cell>
          <cell r="C1065" t="str">
            <v>UN</v>
          </cell>
          <cell r="D1065">
            <v>46.3628</v>
          </cell>
        </row>
        <row r="1066">
          <cell r="A1066" t="str">
            <v>001.17.04234</v>
          </cell>
          <cell r="B1066" t="str">
            <v>Fornecimento e Instalação de Disjuntor trifásico EL 10A  C da marca Eletromar ou Mesmo Padrão (UL)</v>
          </cell>
          <cell r="C1066" t="str">
            <v>UN</v>
          </cell>
          <cell r="D1066">
            <v>37.5886</v>
          </cell>
        </row>
        <row r="1067">
          <cell r="A1067" t="str">
            <v>001.17.04235</v>
          </cell>
          <cell r="B1067" t="str">
            <v>Fornecimento e Instalação de Disjuntor trifásico EL 15A  C da marca Eletromar ou Mesmo Padrão (UL)</v>
          </cell>
          <cell r="C1067" t="str">
            <v>UN</v>
          </cell>
          <cell r="D1067">
            <v>38.156599999999997</v>
          </cell>
        </row>
        <row r="1068">
          <cell r="A1068" t="str">
            <v>001.17.04236</v>
          </cell>
          <cell r="B1068" t="str">
            <v>Fornecimento e Instalação de Disjuntor trifásico EL 20A  C da marca Eletromar ou Mesmo Padrão (UL)</v>
          </cell>
          <cell r="C1068" t="str">
            <v>UN</v>
          </cell>
          <cell r="D1068">
            <v>36.9026</v>
          </cell>
        </row>
        <row r="1069">
          <cell r="A1069" t="str">
            <v>001.17.04237</v>
          </cell>
          <cell r="B1069" t="str">
            <v>Fornecimento e Instalação de Disjuntor trifásico EL 25A  C da marca Eletromar ou Mesmo Padrão (UL)</v>
          </cell>
          <cell r="C1069" t="str">
            <v>UN</v>
          </cell>
          <cell r="D1069">
            <v>37.0396</v>
          </cell>
        </row>
        <row r="1070">
          <cell r="A1070" t="str">
            <v>001.17.04238</v>
          </cell>
          <cell r="B1070" t="str">
            <v>Fornecimento e Instalação de Disjuntor trifásico EL 30A  C da marca Eletromar ou Mesmo Padrão (UL)</v>
          </cell>
          <cell r="C1070" t="str">
            <v>UN</v>
          </cell>
          <cell r="D1070">
            <v>37.459600000000002</v>
          </cell>
        </row>
        <row r="1071">
          <cell r="A1071" t="str">
            <v>001.17.04239</v>
          </cell>
          <cell r="B1071" t="str">
            <v>Fornecimento e Instalação de Disjuntor trifásico EL 35A  C da marca Eletromar ou Mesmo Padrão (UL)</v>
          </cell>
          <cell r="C1071" t="str">
            <v>UN</v>
          </cell>
          <cell r="D1071">
            <v>36.9026</v>
          </cell>
        </row>
        <row r="1072">
          <cell r="A1072" t="str">
            <v>001.17.04240</v>
          </cell>
          <cell r="B1072" t="str">
            <v>Fornecimento e Instalação de Disjuntor trifásico EL 40A  C da marca Eletromar ou Mesmo Padrão (UL)</v>
          </cell>
          <cell r="C1072" t="str">
            <v>UN</v>
          </cell>
          <cell r="D1072">
            <v>38.098599999999998</v>
          </cell>
        </row>
        <row r="1073">
          <cell r="A1073" t="str">
            <v>001.17.04241</v>
          </cell>
          <cell r="B1073" t="str">
            <v>Fornecimento e Instalação de Disjuntor trifásico EL 50A  C da marca Eletromar ou Mesmo Padrão (UL)</v>
          </cell>
          <cell r="C1073" t="str">
            <v>UN</v>
          </cell>
          <cell r="D1073">
            <v>38.818600000000004</v>
          </cell>
        </row>
        <row r="1074">
          <cell r="A1074" t="str">
            <v>001.17.04242</v>
          </cell>
          <cell r="B1074" t="str">
            <v>Fornecimento e Instalação de Disjuntor trifásico EL 60A  C da marca Eletromar ou Mesmo Padrão (UL)</v>
          </cell>
          <cell r="C1074" t="str">
            <v>UN</v>
          </cell>
          <cell r="D1074">
            <v>56.241599999999998</v>
          </cell>
        </row>
        <row r="1075">
          <cell r="A1075" t="str">
            <v>001.17.04243</v>
          </cell>
          <cell r="B1075" t="str">
            <v>Fornecimento e Instalação de Disjuntor trifásico EL 70A  C da marca Eletromar ou Mesmo Padrão (UL)</v>
          </cell>
          <cell r="C1075" t="str">
            <v>UN</v>
          </cell>
          <cell r="D1075">
            <v>56.241599999999998</v>
          </cell>
        </row>
        <row r="1076">
          <cell r="A1076" t="str">
            <v>001.17.04244</v>
          </cell>
          <cell r="B1076" t="str">
            <v>Fornecimento e Instalação de Disjuntor trifásico EL 90A  C da marca Eletromar ou Mesmo Padrão (UL)</v>
          </cell>
          <cell r="C1076" t="str">
            <v>UN</v>
          </cell>
          <cell r="D1076">
            <v>56.241599999999998</v>
          </cell>
        </row>
        <row r="1077">
          <cell r="A1077" t="str">
            <v>001.17.04245</v>
          </cell>
          <cell r="B1077" t="str">
            <v>Fornecimento e Instalação de Disjuntor trifásico EL 100A  C da marca Eletromar ou Mesmo Padrão (UL)</v>
          </cell>
          <cell r="C1077" t="str">
            <v>UN</v>
          </cell>
          <cell r="D1077">
            <v>56.241599999999998</v>
          </cell>
        </row>
        <row r="1078">
          <cell r="A1078" t="str">
            <v>001.17.04246</v>
          </cell>
          <cell r="B1078" t="str">
            <v>Fornecimento e Instalação de Disjuntor trifásico EL 120A  CA da marca Eletromar ou Mesmo Padrão (UL)</v>
          </cell>
          <cell r="C1078" t="str">
            <v>UN</v>
          </cell>
          <cell r="D1078">
            <v>168.3416</v>
          </cell>
        </row>
        <row r="1079">
          <cell r="A1079" t="str">
            <v>001.17.04247</v>
          </cell>
          <cell r="B1079" t="str">
            <v>Fornecimento e Instalação de Disjuntor trifásico EL 125A  CA da marca Eletromar ou Mesmo Padrão (UL)</v>
          </cell>
          <cell r="C1079" t="str">
            <v>UN</v>
          </cell>
          <cell r="D1079">
            <v>166.66159999999999</v>
          </cell>
        </row>
        <row r="1080">
          <cell r="A1080" t="str">
            <v>001.17.04248</v>
          </cell>
          <cell r="B1080" t="str">
            <v>Fornecimento e Instalação de Disjuntor trifásico EL 150A  CA da marca Eletromar ou Mesmo Padrão (UL)</v>
          </cell>
          <cell r="C1080" t="str">
            <v>UN</v>
          </cell>
          <cell r="D1080">
            <v>157.05160000000001</v>
          </cell>
        </row>
        <row r="1081">
          <cell r="A1081" t="str">
            <v>001.17.04249</v>
          </cell>
          <cell r="B1081" t="str">
            <v>Fornecimento e Instalação de Disjuntor trifásico EL 175A  CA da marca Eletromar ou Mesmo Padrão (UL)</v>
          </cell>
          <cell r="C1081" t="str">
            <v>UN</v>
          </cell>
          <cell r="D1081">
            <v>157.05160000000001</v>
          </cell>
        </row>
        <row r="1082">
          <cell r="A1082" t="str">
            <v>001.17.04250</v>
          </cell>
          <cell r="B1082" t="str">
            <v>Fornecimento e Instalação de Disjuntor trifásico EL 200A  CA da marca Eletromar ou Mesmo Padrão (UL)</v>
          </cell>
          <cell r="C1082" t="str">
            <v>UN</v>
          </cell>
          <cell r="D1082">
            <v>157.05160000000001</v>
          </cell>
        </row>
        <row r="1083">
          <cell r="A1083" t="str">
            <v>001.17.04251</v>
          </cell>
          <cell r="B1083" t="str">
            <v>Fornecimento e Instalação de Disjuntor trifásico EL 225A  CA da marca Eletromar ou Mesmo Padrão (UL)</v>
          </cell>
          <cell r="C1083" t="str">
            <v>UN</v>
          </cell>
          <cell r="D1083">
            <v>166.66159999999999</v>
          </cell>
        </row>
        <row r="1084">
          <cell r="A1084" t="str">
            <v>001.17.04252</v>
          </cell>
          <cell r="B1084" t="str">
            <v>Fornecimento e Instalação de Disjuntor trifásico EL 250A  CA da marca Eletromar ou Mesmo Padrão (UL)</v>
          </cell>
          <cell r="C1084" t="str">
            <v>UN</v>
          </cell>
          <cell r="D1084">
            <v>435.9076</v>
          </cell>
        </row>
        <row r="1085">
          <cell r="A1085" t="str">
            <v>001.17.04253</v>
          </cell>
          <cell r="B1085" t="str">
            <v>Fornecimento e Instalação de Disjuntor trifásico EL 300A  KI da marca Eletromar ou Mesmo Padrão (UL)</v>
          </cell>
          <cell r="C1085" t="str">
            <v>UN</v>
          </cell>
          <cell r="D1085">
            <v>1739.0686000000001</v>
          </cell>
        </row>
        <row r="1086">
          <cell r="A1086" t="str">
            <v>001.17.04254</v>
          </cell>
          <cell r="B1086" t="str">
            <v>Fornecimento e Instalação de Disjuntor trifásico EL 350A  KI da marca Eletromar ou Mesmo Padrão (UL)</v>
          </cell>
          <cell r="C1086" t="str">
            <v>UN</v>
          </cell>
          <cell r="D1086">
            <v>1739.0686000000001</v>
          </cell>
        </row>
        <row r="1087">
          <cell r="A1087" t="str">
            <v>001.17.04255</v>
          </cell>
          <cell r="B1087" t="str">
            <v>Fornecimento e Instalação de Disjuntor trifásico EL 400A  KI da marca Eletromar ou Mesmo Padrão (UL)</v>
          </cell>
          <cell r="C1087" t="str">
            <v>UN</v>
          </cell>
          <cell r="D1087">
            <v>1657.1786</v>
          </cell>
        </row>
        <row r="1088">
          <cell r="A1088" t="str">
            <v>001.17.04256</v>
          </cell>
          <cell r="B1088" t="str">
            <v>Fornecimento e Instalação de Disjuntor trifásico EL 500A  LI da marca Eletromar ou Mesmo Padrão (UL)</v>
          </cell>
          <cell r="C1088" t="str">
            <v>UN</v>
          </cell>
          <cell r="D1088">
            <v>2994.7356</v>
          </cell>
        </row>
        <row r="1089">
          <cell r="A1089" t="str">
            <v>001.17.04257</v>
          </cell>
          <cell r="B1089" t="str">
            <v>Fornecimento e Instalação de Disjuntor trifásico EL 600A  LI da marca Eletromar ou Mesmo Padrão (UL)</v>
          </cell>
          <cell r="C1089" t="str">
            <v>UN</v>
          </cell>
          <cell r="D1089">
            <v>2994.7356</v>
          </cell>
        </row>
        <row r="1090">
          <cell r="A1090" t="str">
            <v>001.17.04258</v>
          </cell>
          <cell r="B1090" t="str">
            <v>Fornecimento e Instalação de Disjuntor trifásico EL 630A  LI da marca Eletromar ou Mesmo Padrão (UL)</v>
          </cell>
          <cell r="C1090" t="str">
            <v>UN</v>
          </cell>
          <cell r="D1090">
            <v>2994.7356</v>
          </cell>
        </row>
        <row r="1091">
          <cell r="A1091" t="str">
            <v>001.17.04259</v>
          </cell>
          <cell r="B1091" t="str">
            <v>Fornecimento e Instalação de Disjuntor trifásico EL 700A  LI da marca Eletromar ou Mesmo Padrão (UL)</v>
          </cell>
          <cell r="C1091" t="str">
            <v>UN</v>
          </cell>
          <cell r="D1091">
            <v>5358.4516000000003</v>
          </cell>
        </row>
        <row r="1092">
          <cell r="A1092" t="str">
            <v>001.17.04260</v>
          </cell>
          <cell r="B1092" t="str">
            <v>Fornecimento e Instalação de Disjuntor trifásico EL 800A  LI da marca Eletromar ou Mesmo Padrão (UL)</v>
          </cell>
          <cell r="C1092" t="str">
            <v>UN</v>
          </cell>
          <cell r="D1092">
            <v>5358.4516000000003</v>
          </cell>
        </row>
        <row r="1093">
          <cell r="A1093" t="str">
            <v>001.17.04261</v>
          </cell>
          <cell r="B1093" t="str">
            <v>Fornecimento e Instalação de Disjuntor mini monopolar 6A B da marca Siemens ou Mesmo Padrão (DIN)</v>
          </cell>
          <cell r="C1093" t="str">
            <v>UN</v>
          </cell>
          <cell r="D1093">
            <v>24.9558</v>
          </cell>
        </row>
        <row r="1094">
          <cell r="A1094" t="str">
            <v>001.17.04263</v>
          </cell>
          <cell r="B1094" t="str">
            <v>Fornecimento e Instalação de Disjuntor mini monopolar 25A B da marca Siemens ou Mesmo Padrão (DIN)</v>
          </cell>
          <cell r="C1094" t="str">
            <v>UN</v>
          </cell>
          <cell r="D1094">
            <v>8.4428000000000001</v>
          </cell>
        </row>
        <row r="1095">
          <cell r="A1095" t="str">
            <v>001.17.04265</v>
          </cell>
          <cell r="B1095" t="str">
            <v>Fornecimento e Instalação de Disjuntor mini monopolar 32A B da marca Siemens ou Mesmo Padrão (DIN)</v>
          </cell>
          <cell r="C1095" t="str">
            <v>UN</v>
          </cell>
          <cell r="D1095">
            <v>8.5578000000000003</v>
          </cell>
        </row>
        <row r="1096">
          <cell r="A1096" t="str">
            <v>001.17.04267</v>
          </cell>
          <cell r="B1096" t="str">
            <v>Fornecimento e Instalação de Disjuntor mini bipolar 6A C da marca Siemens ou Mesmo Padrão (DIN)</v>
          </cell>
          <cell r="C1096" t="str">
            <v>UN</v>
          </cell>
          <cell r="D1096">
            <v>97.156800000000004</v>
          </cell>
        </row>
        <row r="1097">
          <cell r="A1097" t="str">
            <v>001.17.04269</v>
          </cell>
          <cell r="B1097" t="str">
            <v>Fornecimento e Instalação de Disjuntor mini bipolar 10A C da marca Siemens ou Mesmo Padrão (DIN)</v>
          </cell>
          <cell r="C1097" t="str">
            <v>UN</v>
          </cell>
          <cell r="D1097">
            <v>54.020800000000001</v>
          </cell>
        </row>
        <row r="1098">
          <cell r="A1098" t="str">
            <v>001.17.04271</v>
          </cell>
          <cell r="B1098" t="str">
            <v>Fornecimento e Instalação de Disjuntor mini bipolar 16A C da marca Siemens ou Mesmo Padrão (DIN)</v>
          </cell>
          <cell r="C1098" t="str">
            <v>UN</v>
          </cell>
          <cell r="D1098">
            <v>53.877800000000001</v>
          </cell>
        </row>
        <row r="1099">
          <cell r="A1099" t="str">
            <v>001.17.04273</v>
          </cell>
          <cell r="B1099" t="str">
            <v>Fornecimento e Instalação de Disjuntor mini bipolar 20A C da marca Siemens ou Mesmo Padrão (DIN)</v>
          </cell>
          <cell r="C1099" t="str">
            <v>UN</v>
          </cell>
          <cell r="D1099">
            <v>54.020800000000001</v>
          </cell>
        </row>
        <row r="1100">
          <cell r="A1100" t="str">
            <v>001.17.04275</v>
          </cell>
          <cell r="B1100" t="str">
            <v>Fornecimento e Instalação de Disjuntor mini bipolar 32A C da marca Siemens ou Mesmo Padrão (DIN)</v>
          </cell>
          <cell r="C1100" t="str">
            <v>UN</v>
          </cell>
          <cell r="D1100">
            <v>54.020800000000001</v>
          </cell>
        </row>
        <row r="1101">
          <cell r="A1101" t="str">
            <v>001.17.04277</v>
          </cell>
          <cell r="B1101" t="str">
            <v>Fornecimento e Instalação de Disjuntor mini bipolar 63A C da marca Siemens ou Mesmo Padrão (DIN)</v>
          </cell>
          <cell r="C1101" t="str">
            <v>UN</v>
          </cell>
          <cell r="D1101">
            <v>75.750799999999998</v>
          </cell>
        </row>
        <row r="1102">
          <cell r="A1102" t="str">
            <v>001.17.04279</v>
          </cell>
          <cell r="B1102" t="str">
            <v>Fornecimento e Instalação de Disjuntor mini bipolar 80A C da marca Siemens ou Mesmo Padrão (DIN)</v>
          </cell>
          <cell r="C1102" t="str">
            <v>UN</v>
          </cell>
          <cell r="D1102">
            <v>75.750799999999998</v>
          </cell>
        </row>
        <row r="1103">
          <cell r="A1103" t="str">
            <v>001.17.04281</v>
          </cell>
          <cell r="B1103" t="str">
            <v>Fornecimento e Instalação de Disjuntor mini bipolar 2A C da marca Siemens ou Mesmo Padrão (DIN)</v>
          </cell>
          <cell r="C1103" t="str">
            <v>UN</v>
          </cell>
          <cell r="D1103">
            <v>97.156800000000004</v>
          </cell>
        </row>
        <row r="1104">
          <cell r="A1104" t="str">
            <v>001.17.04283</v>
          </cell>
          <cell r="B1104" t="str">
            <v>Fornecimento e Instalação de Disjuntor mini tripolar G 13A C da marca Siemens ou Mesmo Padrão (DIN)</v>
          </cell>
          <cell r="C1104" t="str">
            <v>UN</v>
          </cell>
          <cell r="D1104">
            <v>60.380600000000001</v>
          </cell>
        </row>
        <row r="1105">
          <cell r="A1105" t="str">
            <v>001.17.04285</v>
          </cell>
          <cell r="B1105" t="str">
            <v>Fornecimento e Instalação de Disjuntor mini tripolar G 25A C da marca Siemens ou Mesmo Padrão (DIN)</v>
          </cell>
          <cell r="C1105" t="str">
            <v>UN</v>
          </cell>
          <cell r="D1105">
            <v>60.380600000000001</v>
          </cell>
        </row>
        <row r="1106">
          <cell r="A1106" t="str">
            <v>001.17.04287</v>
          </cell>
          <cell r="B1106" t="str">
            <v>Fornecimento e Instalação de Disjuntor mini tripolar G 32A C da marca Siemens ou Mesmo Padrão (DIN)</v>
          </cell>
          <cell r="C1106" t="str">
            <v>UN</v>
          </cell>
          <cell r="D1106">
            <v>60.380600000000001</v>
          </cell>
        </row>
        <row r="1107">
          <cell r="A1107" t="str">
            <v>001.17.04289</v>
          </cell>
          <cell r="B1107" t="str">
            <v>Fornecimento e Instalação de Disjuntor mini tripolar G 40A C da marca Siemens ou Mesmo Padrão (DIN)</v>
          </cell>
          <cell r="C1107" t="str">
            <v>UN</v>
          </cell>
          <cell r="D1107">
            <v>60.380600000000001</v>
          </cell>
        </row>
        <row r="1108">
          <cell r="A1108" t="str">
            <v>001.17.04291</v>
          </cell>
          <cell r="B1108" t="str">
            <v>Fornecimento e Instalação de Disjuntor mini tripolar G 70A C da marca Siemens ou Mesmo Padrão (DIN)</v>
          </cell>
          <cell r="C1108" t="str">
            <v>UN</v>
          </cell>
          <cell r="D1108">
            <v>86.239599999999996</v>
          </cell>
        </row>
        <row r="1109">
          <cell r="A1109" t="str">
            <v>001.17.04293</v>
          </cell>
          <cell r="B1109" t="str">
            <v>Fornecimento e Instalação de Disjuntor mini tripolar G 80A C da marca Siemens ou Mesmo Padrão (DIN)</v>
          </cell>
          <cell r="C1109" t="str">
            <v>UN</v>
          </cell>
          <cell r="D1109">
            <v>86.239599999999996</v>
          </cell>
        </row>
        <row r="1110">
          <cell r="A1110" t="str">
            <v>001.17.04300</v>
          </cell>
          <cell r="B1110" t="str">
            <v>Fornecimento e Instalação de Interruptor Simples de embutir 1 tecla 10 A - 250V com espelho para caixa 4x2"""""""", Linha Popular</v>
          </cell>
          <cell r="C1110" t="str">
            <v>CJ</v>
          </cell>
          <cell r="D1110">
            <v>4.8750999999999998</v>
          </cell>
        </row>
        <row r="1111">
          <cell r="A1111" t="str">
            <v>001.17.04302</v>
          </cell>
          <cell r="B1111" t="str">
            <v>Fornecimento e Instalação de Interruptor Simples de Embutir 2 teclas 10 A - 250V com espelho para caixa 4x2"""""""", Linha Popular</v>
          </cell>
          <cell r="C1111" t="str">
            <v>CJ</v>
          </cell>
          <cell r="D1111">
            <v>7.0251000000000001</v>
          </cell>
        </row>
        <row r="1112">
          <cell r="A1112" t="str">
            <v>001.17.04304</v>
          </cell>
          <cell r="B1112" t="str">
            <v>Fornecimento e Instalação de Interruptor Simples de Embutir 3 teclas 10 A - 250V com espelho para caixa 4x2"""""""", Linha Popular</v>
          </cell>
          <cell r="C1112" t="str">
            <v>CJ</v>
          </cell>
          <cell r="D1112">
            <v>9.1651000000000007</v>
          </cell>
        </row>
        <row r="1113">
          <cell r="A1113" t="str">
            <v>001.17.04310</v>
          </cell>
          <cell r="B1113" t="str">
            <v>Fornecimento e Instalação de Interruptor Paralelo de Embutir 1 tecla 10 A - 250V com espelho para caixa 4x2"""""""", Linha Popular</v>
          </cell>
          <cell r="C1113" t="str">
            <v>CJ</v>
          </cell>
          <cell r="D1113">
            <v>5.6051000000000002</v>
          </cell>
        </row>
        <row r="1114">
          <cell r="A1114" t="str">
            <v>001.17.04312</v>
          </cell>
          <cell r="B1114" t="str">
            <v>Fornecimento e Instalação de Interruptor Paralelo de Embutir 2 teclas 10 A - 250V com espelho para caixa 4x2"""""""", Linha Popular</v>
          </cell>
          <cell r="C1114" t="str">
            <v>CJ</v>
          </cell>
          <cell r="D1114">
            <v>8.4750999999999994</v>
          </cell>
        </row>
        <row r="1115">
          <cell r="A1115" t="str">
            <v>001.17.04314</v>
          </cell>
          <cell r="B1115" t="str">
            <v>Fornecimento e Instalação de Interruptor Paralelo 3 teclas de Embutir 10 A - 250V com espelho para caixa 4x2"""""""", Linha Popular</v>
          </cell>
          <cell r="C1115" t="str">
            <v>CJ</v>
          </cell>
          <cell r="D1115">
            <v>11.805099999999999</v>
          </cell>
        </row>
        <row r="1116">
          <cell r="A1116" t="str">
            <v>001.17.04316</v>
          </cell>
          <cell r="B1116" t="str">
            <v>Fornecimento e Instalação de Conjunto de Interruptor Simples e Tomada 2P universal de Embutir 10 A - 250V com espelho para caixa 4x2"""""""", Linha Popular</v>
          </cell>
          <cell r="C1116" t="str">
            <v>CJ</v>
          </cell>
          <cell r="D1116">
            <v>7.2651000000000003</v>
          </cell>
        </row>
        <row r="1117">
          <cell r="A1117" t="str">
            <v>001.17.04320</v>
          </cell>
          <cell r="B1117" t="str">
            <v>Fornecimento e Instalação de Conjunto de Interruptor Paralelo e Tomada 2P universal de Embutir 10 A - 250V com espelho para caixa 4x2"""""""", Linha Popular</v>
          </cell>
          <cell r="C1117" t="str">
            <v>CJ</v>
          </cell>
          <cell r="D1117">
            <v>8.0650999999999993</v>
          </cell>
        </row>
        <row r="1118">
          <cell r="A1118" t="str">
            <v>001.17.04324</v>
          </cell>
          <cell r="B1118" t="str">
            <v>Fornecimento e Instalação de Interruptor Bipolar de Embutir 25 A - 250V com espelho para caixa 4x2"""""""", Linha Popular</v>
          </cell>
          <cell r="C1118" t="str">
            <v>CJ</v>
          </cell>
          <cell r="D1118">
            <v>35.7851</v>
          </cell>
        </row>
        <row r="1119">
          <cell r="A1119" t="str">
            <v>001.17.04326</v>
          </cell>
          <cell r="B1119" t="str">
            <v>Fornecimento e Instalação de Tomada  2P universal de Embutir 10 A - 250V com espelho para caixa 4x2"""""""", Linha Popular</v>
          </cell>
          <cell r="C1119" t="str">
            <v>CJ</v>
          </cell>
          <cell r="D1119">
            <v>4.8750999999999998</v>
          </cell>
        </row>
        <row r="1120">
          <cell r="A1120" t="str">
            <v>001.17.04328</v>
          </cell>
          <cell r="B1120" t="str">
            <v>Fornecimento e Instalação de Tomada  2P+T universal de Embutir 10 A - 250V com espelho para caixa 4x2"""""""", Linha Popular</v>
          </cell>
          <cell r="C1120" t="str">
            <v>CJ</v>
          </cell>
          <cell r="D1120">
            <v>6.4250999999999996</v>
          </cell>
        </row>
        <row r="1121">
          <cell r="A1121" t="str">
            <v>001.17.04330</v>
          </cell>
          <cell r="B1121" t="str">
            <v>Fornecimento e Instalação de Tomada  2P+T universal de Embutir 15 A - 250V para informática com espelho para caixa 4x2"""""""", Linha Popular</v>
          </cell>
          <cell r="C1121" t="str">
            <v>CJ</v>
          </cell>
          <cell r="D1121">
            <v>6.4250999999999996</v>
          </cell>
        </row>
        <row r="1122">
          <cell r="A1122" t="str">
            <v>001.17.04332</v>
          </cell>
          <cell r="B1122" t="str">
            <v>Fornecimento e Instalação de Tomada 3P de Embutir 20 A - 250V para Ar Condicionado, Linha Popular</v>
          </cell>
          <cell r="C1122" t="str">
            <v>CJ</v>
          </cell>
          <cell r="D1122">
            <v>6.5050999999999997</v>
          </cell>
        </row>
        <row r="1123">
          <cell r="A1123" t="str">
            <v>001.17.04338</v>
          </cell>
          <cell r="B1123" t="str">
            <v>Fornecimento e Instalação de Tomada  2P+T universal 15 A - 250V para informática de Embutir no piso com espelho para latão em caixa 4x2"""""""", Linha Popular</v>
          </cell>
          <cell r="C1123" t="str">
            <v>CJ</v>
          </cell>
          <cell r="D1123">
            <v>17.275099999999998</v>
          </cell>
        </row>
        <row r="1124">
          <cell r="A1124" t="str">
            <v>001.17.04346</v>
          </cell>
          <cell r="B1124" t="str">
            <v>Interruptor Simples de embutir 1 tecla 10 A - 250V com espelho para caixa 4x2"""""""", Linha Pratis ou Mesmo Padrão</v>
          </cell>
          <cell r="C1124" t="str">
            <v>CJ</v>
          </cell>
          <cell r="D1124">
            <v>5.6951000000000001</v>
          </cell>
        </row>
        <row r="1125">
          <cell r="A1125" t="str">
            <v>001.17.04440</v>
          </cell>
          <cell r="B1125" t="str">
            <v>Fornecimento e instalação de conjunto arstrop com tomada bipolar mais polo terra e disjuntor termomagnético Bipolar de 30A/250v para embutir UL, em caixa metálica de 4"""" x 4"""" x 2""""</v>
          </cell>
          <cell r="C1125" t="str">
            <v>CJ</v>
          </cell>
          <cell r="D1125">
            <v>66.710400000000007</v>
          </cell>
        </row>
        <row r="1126">
          <cell r="A1126" t="str">
            <v>001.17.04480</v>
          </cell>
          <cell r="B1126" t="str">
            <v>Fornecimento e instalação de conjunto arstop para computador com disjuntor bipolar de 10A/250v e tomada 2P+T em caixa de 10 x 10 x 5 cm, cor marfim</v>
          </cell>
          <cell r="C1126" t="str">
            <v>CJ</v>
          </cell>
          <cell r="D1126">
            <v>36.090400000000002</v>
          </cell>
        </row>
        <row r="1127">
          <cell r="A1127" t="str">
            <v>001.17.05440</v>
          </cell>
          <cell r="B1127" t="str">
            <v>Fornecimento e instalação de campainha de timbre tipo residencial 50/60hz para embutir com caixa metálica 4""""""""x2""""""""</v>
          </cell>
          <cell r="C1127" t="str">
            <v>CJ</v>
          </cell>
          <cell r="D1127">
            <v>17.657599999999999</v>
          </cell>
        </row>
        <row r="1128">
          <cell r="A1128" t="str">
            <v>001.17.05460</v>
          </cell>
          <cell r="B1128" t="str">
            <v>Fornecimento e instalação de campainha de timbre tipo residencial 50/60hz para embutir sem caixa metálica 4""""""""x2""""""""</v>
          </cell>
          <cell r="C1128" t="str">
            <v>UN</v>
          </cell>
          <cell r="D1128">
            <v>15.4504</v>
          </cell>
        </row>
        <row r="1129">
          <cell r="A1129" t="str">
            <v>001.17.05480</v>
          </cell>
          <cell r="B1129" t="str">
            <v>Fornecimento e instalação de campainha de alta potência 50/60hz 110 v com timbre de diâm. 150.00mm 100db</v>
          </cell>
          <cell r="C1129" t="str">
            <v>UN</v>
          </cell>
          <cell r="D1129">
            <v>160.1044</v>
          </cell>
        </row>
        <row r="1130">
          <cell r="A1130" t="str">
            <v>001.17.05500</v>
          </cell>
          <cell r="B1130" t="str">
            <v>Fornecimento e instalação de campainha de alta potência 50/60hz 110 v com timbre de diâm. 250.00mm 104db</v>
          </cell>
          <cell r="C1130" t="str">
            <v>UN</v>
          </cell>
          <cell r="D1130">
            <v>217.1044</v>
          </cell>
        </row>
        <row r="1131">
          <cell r="A1131" t="str">
            <v>001.17.05520</v>
          </cell>
          <cell r="B1131" t="str">
            <v>Fornecimento e instalação de ventilador de teto c/rot em sentido dir/inverso c/4 pas de Madeira 60hz 110v c/ interuptor tipo reostado p/2 setores e com capacitor</v>
          </cell>
          <cell r="C1131" t="str">
            <v>CJ</v>
          </cell>
          <cell r="D1131">
            <v>136.4348</v>
          </cell>
        </row>
        <row r="1132">
          <cell r="A1132" t="str">
            <v>001.17.05602</v>
          </cell>
          <cell r="B1132" t="str">
            <v>Fornecimento e instalação de luminária tipo calha industrial e comercial com lâmpada fluorescente 2 x 20w, reator alto fator de potência partida rápida e acessórios</v>
          </cell>
          <cell r="C1132" t="str">
            <v>CJ</v>
          </cell>
          <cell r="D1132">
            <v>49.6113</v>
          </cell>
        </row>
        <row r="1133">
          <cell r="A1133" t="str">
            <v>001.17.05604</v>
          </cell>
          <cell r="B1133" t="str">
            <v>Fornecimento e instalação de luminária tipo calha industrial e comercial com lâmpada fluorescente 2 x 40w, reator alto fator de potência partida rápida e acessórios</v>
          </cell>
          <cell r="C1133" t="str">
            <v>CJ</v>
          </cell>
          <cell r="D1133">
            <v>54.011299999999999</v>
          </cell>
        </row>
        <row r="1134">
          <cell r="A1134" t="str">
            <v>001.17.05606</v>
          </cell>
          <cell r="B1134" t="str">
            <v>Fornecimento e instalação de luminária tipo arandela em ferro pintado para uso externo com lâmapada incandescente 1x60w/127v (Tipo Tartaruga)</v>
          </cell>
          <cell r="C1134" t="str">
            <v>CJ</v>
          </cell>
          <cell r="D1134">
            <v>21.4391</v>
          </cell>
        </row>
        <row r="1135">
          <cell r="A1135" t="str">
            <v>001.17.05608</v>
          </cell>
          <cell r="B1135" t="str">
            <v>Fornecimento e instalação de luminária bloco autônomo de iluminação de emergência com 2 projetores</v>
          </cell>
          <cell r="C1135" t="str">
            <v>UN</v>
          </cell>
          <cell r="D1135">
            <v>153.58699999999999</v>
          </cell>
        </row>
        <row r="1136">
          <cell r="A1136" t="str">
            <v>001.17.05620</v>
          </cell>
          <cell r="B1136" t="str">
            <v>Fornecimento e instalação de chuveiro elétrico Maxi-Banho 2500w-110/220v</v>
          </cell>
          <cell r="C1136" t="str">
            <v>CJ</v>
          </cell>
          <cell r="D1136">
            <v>32.261800000000001</v>
          </cell>
        </row>
        <row r="1137">
          <cell r="A1137" t="str">
            <v>001.17.05660</v>
          </cell>
          <cell r="B1137" t="str">
            <v>Fornecimento e instalação de baquelite s/ chave p/ lâmpada incandescente</v>
          </cell>
          <cell r="C1137" t="str">
            <v>UN</v>
          </cell>
          <cell r="D1137">
            <v>1.9875</v>
          </cell>
        </row>
        <row r="1138">
          <cell r="A1138" t="str">
            <v>001.17.05680</v>
          </cell>
          <cell r="B1138" t="str">
            <v>Fornecimento e instalação de baquelite c/ chave p/ lâmpada incandescente</v>
          </cell>
          <cell r="C1138" t="str">
            <v>UN</v>
          </cell>
          <cell r="D1138">
            <v>2.9375</v>
          </cell>
        </row>
        <row r="1139">
          <cell r="A1139" t="str">
            <v>001.17.05700</v>
          </cell>
          <cell r="B1139" t="str">
            <v>Fornecimento e instalação de soquete p/ lâmpada fluorescente</v>
          </cell>
          <cell r="C1139" t="str">
            <v>UN</v>
          </cell>
          <cell r="D1139">
            <v>1.1301000000000001</v>
          </cell>
        </row>
        <row r="1140">
          <cell r="A1140" t="str">
            <v>001.17.05740</v>
          </cell>
          <cell r="B1140" t="str">
            <v>Fornecimento e instalação de Soquete De Porcelana P/ Lâmpada Comum  E 27</v>
          </cell>
          <cell r="C1140" t="str">
            <v>UN</v>
          </cell>
          <cell r="D1140">
            <v>3.3273999999999999</v>
          </cell>
        </row>
        <row r="1141">
          <cell r="A1141" t="str">
            <v>001.17.05760</v>
          </cell>
          <cell r="B1141" t="str">
            <v>Fornecimento e instalação de Soquete De Porcelana P/ Lâmpada Comum  E 40</v>
          </cell>
          <cell r="C1141" t="str">
            <v>UN</v>
          </cell>
          <cell r="D1141">
            <v>7.5263</v>
          </cell>
        </row>
        <row r="1142">
          <cell r="A1142" t="str">
            <v>001.17.05780</v>
          </cell>
          <cell r="B1142" t="str">
            <v>Fornecimento e instalação de lâmpada vapor de sódio 250w</v>
          </cell>
          <cell r="C1142" t="str">
            <v>UN</v>
          </cell>
          <cell r="D1142">
            <v>32.656300000000002</v>
          </cell>
        </row>
        <row r="1143">
          <cell r="A1143" t="str">
            <v>001.17.05800</v>
          </cell>
          <cell r="B1143" t="str">
            <v>Fornecimento e instalação de lâmpada fluorescente pl com reator - 25w/127v</v>
          </cell>
          <cell r="C1143" t="str">
            <v>UN</v>
          </cell>
          <cell r="D1143">
            <v>13.1663</v>
          </cell>
        </row>
        <row r="1144">
          <cell r="A1144" t="str">
            <v>001.17.05820</v>
          </cell>
          <cell r="B1144" t="str">
            <v>Fornecimento e instalação de lâmpada mista 160w/220v</v>
          </cell>
          <cell r="C1144" t="str">
            <v>UN</v>
          </cell>
          <cell r="D1144">
            <v>9.1163000000000007</v>
          </cell>
        </row>
        <row r="1145">
          <cell r="A1145" t="str">
            <v>001.17.05840</v>
          </cell>
          <cell r="B1145" t="str">
            <v>Fornecimento e instalação de lâmpada mista 250w/220v</v>
          </cell>
          <cell r="C1145" t="str">
            <v>UN</v>
          </cell>
          <cell r="D1145">
            <v>12.6563</v>
          </cell>
        </row>
        <row r="1146">
          <cell r="A1146" t="str">
            <v>001.17.05860</v>
          </cell>
          <cell r="B1146" t="str">
            <v>Fornecimento e instalação de lâmpada mista 500w/220v</v>
          </cell>
          <cell r="C1146" t="str">
            <v>UN</v>
          </cell>
          <cell r="D1146">
            <v>28.0063</v>
          </cell>
        </row>
        <row r="1147">
          <cell r="A1147" t="str">
            <v>001.17.05880</v>
          </cell>
          <cell r="B1147" t="str">
            <v>Fornecimento e instalação de lâmpada hospitalar p/ sala cirurgica """"""""seyalitica"""""""" 250w/220v</v>
          </cell>
          <cell r="C1147" t="str">
            <v>UN</v>
          </cell>
          <cell r="D1147">
            <v>83.666300000000007</v>
          </cell>
        </row>
        <row r="1148">
          <cell r="A1148" t="str">
            <v>001.17.05900</v>
          </cell>
          <cell r="B1148" t="str">
            <v>Fornecimento e instalação de lâmpada a vapor de mercúrio de alta pressão 400 w</v>
          </cell>
          <cell r="C1148" t="str">
            <v>UN</v>
          </cell>
          <cell r="D1148">
            <v>30.656300000000002</v>
          </cell>
        </row>
        <row r="1149">
          <cell r="A1149" t="str">
            <v>001.17.05920</v>
          </cell>
          <cell r="B1149" t="str">
            <v>Fornecimento e instalação de lâmpada incandescente 60 w</v>
          </cell>
          <cell r="C1149" t="str">
            <v>UN</v>
          </cell>
          <cell r="D1149">
            <v>1.5063</v>
          </cell>
        </row>
        <row r="1150">
          <cell r="A1150" t="str">
            <v>001.17.05940</v>
          </cell>
          <cell r="B1150" t="str">
            <v>Fornecimento e instalação de lâmpada incandescente 100 w</v>
          </cell>
          <cell r="C1150" t="str">
            <v>UN</v>
          </cell>
          <cell r="D1150">
            <v>1.8463000000000001</v>
          </cell>
        </row>
        <row r="1151">
          <cell r="A1151" t="str">
            <v>001.17.05960</v>
          </cell>
          <cell r="B1151" t="str">
            <v>Fornecimento e instalação de lâmpada incandescente 150 w</v>
          </cell>
          <cell r="C1151" t="str">
            <v>UN</v>
          </cell>
          <cell r="D1151">
            <v>2.3963000000000001</v>
          </cell>
        </row>
        <row r="1152">
          <cell r="A1152" t="str">
            <v>001.17.05980</v>
          </cell>
          <cell r="B1152" t="str">
            <v>Fornecimento e instalação de lâmpada incandescente 200 w</v>
          </cell>
          <cell r="C1152" t="str">
            <v>UN</v>
          </cell>
          <cell r="D1152">
            <v>2.8763000000000001</v>
          </cell>
        </row>
        <row r="1153">
          <cell r="A1153" t="str">
            <v>001.17.06000</v>
          </cell>
          <cell r="B1153" t="str">
            <v>Fornecimento e instalação de lâmpada incandescente 20 w</v>
          </cell>
          <cell r="C1153" t="str">
            <v>UN</v>
          </cell>
          <cell r="D1153">
            <v>3.6362999999999999</v>
          </cell>
        </row>
        <row r="1154">
          <cell r="A1154" t="str">
            <v>001.17.06020</v>
          </cell>
          <cell r="B1154" t="str">
            <v>Fornecimento e instalação de lâmpada incandescente 40 w</v>
          </cell>
          <cell r="C1154" t="str">
            <v>UN</v>
          </cell>
          <cell r="D1154">
            <v>3.6362999999999999</v>
          </cell>
        </row>
        <row r="1155">
          <cell r="A1155" t="str">
            <v>001.17.06080</v>
          </cell>
          <cell r="B1155" t="str">
            <v>Fornecimento e instalação de reator convencional 20w</v>
          </cell>
          <cell r="C1155" t="str">
            <v>UN</v>
          </cell>
          <cell r="D1155">
            <v>7.4062999999999999</v>
          </cell>
        </row>
        <row r="1156">
          <cell r="A1156" t="str">
            <v>001.17.06100</v>
          </cell>
          <cell r="B1156" t="str">
            <v>Fornecimento e instalação de reator convencional 40w</v>
          </cell>
          <cell r="C1156" t="str">
            <v>UN</v>
          </cell>
          <cell r="D1156">
            <v>13.5863</v>
          </cell>
        </row>
        <row r="1157">
          <cell r="A1157" t="str">
            <v>001.17.06160</v>
          </cell>
          <cell r="B1157" t="str">
            <v>Fornecimento e instalação de reator rvm para lampada vapor de mercurio 250 w</v>
          </cell>
          <cell r="C1157" t="str">
            <v>UN</v>
          </cell>
          <cell r="D1157">
            <v>45.296300000000002</v>
          </cell>
        </row>
        <row r="1158">
          <cell r="A1158" t="str">
            <v>001.17.06180</v>
          </cell>
          <cell r="B1158" t="str">
            <v>Fornecimento e instalação de reator rvm 400b26 da philips</v>
          </cell>
          <cell r="C1158" t="str">
            <v>UN</v>
          </cell>
          <cell r="D1158">
            <v>51.346299999999999</v>
          </cell>
        </row>
        <row r="1159">
          <cell r="A1159" t="str">
            <v>001.17.06200</v>
          </cell>
          <cell r="B1159" t="str">
            <v>Fornecimento e instalação de reator simples partida rápida 20w/110v</v>
          </cell>
          <cell r="C1159" t="str">
            <v>UN</v>
          </cell>
          <cell r="D1159">
            <v>17.684799999999999</v>
          </cell>
        </row>
        <row r="1160">
          <cell r="A1160" t="str">
            <v>001.17.06220</v>
          </cell>
          <cell r="B1160" t="str">
            <v>Fornecimento e instalação de reator simples partida rápida 40w/110v</v>
          </cell>
          <cell r="C1160" t="str">
            <v>UN</v>
          </cell>
          <cell r="D1160">
            <v>17.406300000000002</v>
          </cell>
        </row>
        <row r="1161">
          <cell r="A1161" t="str">
            <v>001.17.06240</v>
          </cell>
          <cell r="B1161" t="str">
            <v>Fornecimento e instalação de reator duplo partida rápida 20w/110v</v>
          </cell>
          <cell r="C1161" t="str">
            <v>UN</v>
          </cell>
          <cell r="D1161">
            <v>27.0139</v>
          </cell>
        </row>
        <row r="1162">
          <cell r="A1162" t="str">
            <v>001.17.06260</v>
          </cell>
          <cell r="B1162" t="str">
            <v>Fornecimento e instalação de reator duplo partida rápida 40w/110v para lampada fluorescente</v>
          </cell>
          <cell r="C1162" t="str">
            <v>UN</v>
          </cell>
          <cell r="D1162">
            <v>28.343900000000001</v>
          </cell>
        </row>
        <row r="1163">
          <cell r="A1163" t="str">
            <v>001.17.06280</v>
          </cell>
          <cell r="B1163" t="str">
            <v>Fornecimento e instalação de reator simples partida rápida 20w/220v</v>
          </cell>
          <cell r="C1163" t="str">
            <v>UN</v>
          </cell>
          <cell r="D1163">
            <v>16.8063</v>
          </cell>
        </row>
        <row r="1164">
          <cell r="A1164" t="str">
            <v>001.17.06300</v>
          </cell>
          <cell r="B1164" t="str">
            <v>Fornecimento e instalaçao de reator simples partida rápida 40w/220v</v>
          </cell>
          <cell r="C1164" t="str">
            <v>UN</v>
          </cell>
          <cell r="D1164">
            <v>17.096299999999999</v>
          </cell>
        </row>
        <row r="1165">
          <cell r="A1165" t="str">
            <v>001.17.06320</v>
          </cell>
          <cell r="B1165" t="str">
            <v>Fornecimento e instalação de reator duplo partida rápida 20w/220v</v>
          </cell>
          <cell r="C1165" t="str">
            <v>UN</v>
          </cell>
          <cell r="D1165">
            <v>27.9239</v>
          </cell>
        </row>
        <row r="1166">
          <cell r="A1166" t="str">
            <v>001.17.06340</v>
          </cell>
          <cell r="B1166" t="str">
            <v>Fornecimento e instalação de reator duplo partida rápida 40w/220v</v>
          </cell>
          <cell r="C1166" t="str">
            <v>UN</v>
          </cell>
          <cell r="D1166">
            <v>27.9239</v>
          </cell>
        </row>
        <row r="1167">
          <cell r="A1167" t="str">
            <v>001.17.06350</v>
          </cell>
          <cell r="B1167" t="str">
            <v>Fornecimento e instalação de  rolo de fita isolante plástica, de 20.00 m</v>
          </cell>
          <cell r="C1167" t="str">
            <v>UN</v>
          </cell>
          <cell r="D1167">
            <v>12.693300000000001</v>
          </cell>
        </row>
        <row r="1168">
          <cell r="A1168" t="str">
            <v>001.17.06355</v>
          </cell>
          <cell r="B1168" t="str">
            <v>Fornecimento e instalação de  rolo de fita isolante plástica, de 10.00 m</v>
          </cell>
          <cell r="C1168" t="str">
            <v>UN</v>
          </cell>
          <cell r="D1168">
            <v>12.1243</v>
          </cell>
        </row>
        <row r="1169">
          <cell r="A1169" t="str">
            <v>001.17.06360</v>
          </cell>
          <cell r="B1169" t="str">
            <v>Fornecimento e instalação de  rolo de fita isolante plástica, de 05.00 m</v>
          </cell>
          <cell r="C1169" t="str">
            <v>UN</v>
          </cell>
          <cell r="D1169">
            <v>5.7667000000000002</v>
          </cell>
        </row>
        <row r="1170">
          <cell r="A1170" t="str">
            <v>001.17.06365</v>
          </cell>
          <cell r="B1170" t="str">
            <v>Fornecimento e instalação de rolo de fita isolante de alta fusão, de 10.00 m</v>
          </cell>
          <cell r="C1170" t="str">
            <v>UN</v>
          </cell>
          <cell r="D1170">
            <v>20.225300000000001</v>
          </cell>
        </row>
        <row r="1171">
          <cell r="A1171" t="str">
            <v>001.18</v>
          </cell>
          <cell r="B1171" t="str">
            <v>INSTALAÇÕES ELÉTRICAS - LÓGICA E TELEFONIA</v>
          </cell>
          <cell r="D1171">
            <v>3704.7485999999999</v>
          </cell>
        </row>
        <row r="1172">
          <cell r="A1172" t="str">
            <v>001.18.00020</v>
          </cell>
          <cell r="B1172" t="str">
            <v>Fornecimento e instalação de fio para telefone 2x22 awg</v>
          </cell>
          <cell r="C1172" t="str">
            <v>M</v>
          </cell>
          <cell r="D1172">
            <v>0.92349999999999999</v>
          </cell>
        </row>
        <row r="1173">
          <cell r="A1173" t="str">
            <v>001.18.00040</v>
          </cell>
          <cell r="B1173" t="str">
            <v>Fornecimento e instalação de cabo tipo UTP , categoria 5 E Azul</v>
          </cell>
          <cell r="C1173" t="str">
            <v>M</v>
          </cell>
          <cell r="D1173">
            <v>1.3346</v>
          </cell>
        </row>
        <row r="1174">
          <cell r="A1174" t="str">
            <v>001.18.00080</v>
          </cell>
          <cell r="B1174" t="str">
            <v>Fornecimento e instalação de terminal rj-45</v>
          </cell>
          <cell r="C1174" t="str">
            <v>UN</v>
          </cell>
          <cell r="D1174">
            <v>2.8348</v>
          </cell>
        </row>
        <row r="1175">
          <cell r="A1175" t="str">
            <v>001.18.00100</v>
          </cell>
          <cell r="B1175" t="str">
            <v>Fornecimento e instalação de tomada tipo rj45</v>
          </cell>
          <cell r="C1175" t="str">
            <v>UN</v>
          </cell>
          <cell r="D1175">
            <v>11.8522</v>
          </cell>
        </row>
        <row r="1176">
          <cell r="A1176" t="str">
            <v>001.18.00101</v>
          </cell>
          <cell r="B1176" t="str">
            <v>Fornecimento e Instalação de Bandeja  Normal 19''X1UX290 MM Bege ou Preto</v>
          </cell>
          <cell r="C1176" t="str">
            <v>un</v>
          </cell>
          <cell r="D1176">
            <v>62.450600000000001</v>
          </cell>
        </row>
        <row r="1177">
          <cell r="A1177" t="str">
            <v>001.18.00102</v>
          </cell>
          <cell r="B1177" t="str">
            <v>Certificação De Ponto</v>
          </cell>
          <cell r="C1177" t="str">
            <v>un</v>
          </cell>
          <cell r="D1177">
            <v>25</v>
          </cell>
        </row>
        <row r="1178">
          <cell r="A1178" t="str">
            <v>001.18.00103</v>
          </cell>
          <cell r="B1178" t="str">
            <v>Fornecimento e Instalação de Conector RJ45 Femea Cat. 5E - Bege ou Preto</v>
          </cell>
          <cell r="C1178" t="str">
            <v>un</v>
          </cell>
          <cell r="D1178">
            <v>20.0839</v>
          </cell>
        </row>
        <row r="1179">
          <cell r="A1179" t="str">
            <v>001.18.00104</v>
          </cell>
          <cell r="B1179" t="str">
            <v>Fornecimento e Instalação de Guia De Cabo Fechado Horizontal 1U Bege ou Preto</v>
          </cell>
          <cell r="C1179" t="str">
            <v>un</v>
          </cell>
          <cell r="D1179">
            <v>28.5502</v>
          </cell>
        </row>
        <row r="1180">
          <cell r="A1180" t="str">
            <v>001.18.00105</v>
          </cell>
          <cell r="B1180" t="str">
            <v>Fornecimento e Instalação de Kit De Identificação Elétrica Anilha + Fita</v>
          </cell>
          <cell r="C1180" t="str">
            <v>CJ</v>
          </cell>
          <cell r="D1180">
            <v>3.2063000000000001</v>
          </cell>
        </row>
        <row r="1181">
          <cell r="A1181" t="str">
            <v>001.18.00106</v>
          </cell>
          <cell r="B1181" t="str">
            <v>Fornecimento e Instalação de Kit De Identificação Lógica ( Anilha + Fita)</v>
          </cell>
          <cell r="C1181" t="str">
            <v>CJ</v>
          </cell>
          <cell r="D1181">
            <v>3.2063000000000001</v>
          </cell>
        </row>
        <row r="1182">
          <cell r="A1182" t="str">
            <v>001.18.00107</v>
          </cell>
          <cell r="B1182" t="str">
            <v>Fornecimento e Instalação de Painel Frontal 19''X1U Bege ou Preto</v>
          </cell>
          <cell r="C1182" t="str">
            <v>un</v>
          </cell>
          <cell r="D1182">
            <v>15.2102</v>
          </cell>
        </row>
        <row r="1183">
          <cell r="A1183" t="str">
            <v>001.18.00108</v>
          </cell>
          <cell r="B1183" t="str">
            <v>Fornecimento e Instalação de Patch Cord  CAT. 5E RIGIDO 2.5M C/ CAPA</v>
          </cell>
          <cell r="C1183" t="str">
            <v>un</v>
          </cell>
          <cell r="D1183">
            <v>11.6814</v>
          </cell>
        </row>
        <row r="1184">
          <cell r="A1184" t="str">
            <v>001.18.00109</v>
          </cell>
          <cell r="B1184" t="str">
            <v>Fornecimento e Instalação de Patch Cord Cat. 5E Flex. 1.5M  Azul S/ Capa</v>
          </cell>
          <cell r="C1184" t="str">
            <v>un</v>
          </cell>
          <cell r="D1184">
            <v>11.381399999999999</v>
          </cell>
        </row>
        <row r="1185">
          <cell r="A1185" t="str">
            <v>001.18.00110</v>
          </cell>
          <cell r="B1185" t="str">
            <v>Fornecimento e Instalação de Patch Painel 24 Portas Categoria 5E</v>
          </cell>
          <cell r="C1185" t="str">
            <v>un</v>
          </cell>
          <cell r="D1185">
            <v>518.56119999999999</v>
          </cell>
        </row>
        <row r="1186">
          <cell r="A1186" t="str">
            <v>001.18.00111</v>
          </cell>
          <cell r="B1186" t="str">
            <v>Fornecimento e Instalação de Porca Gaiola 5MM Fechado Com 02 Ventilador</v>
          </cell>
          <cell r="C1186" t="str">
            <v>un</v>
          </cell>
          <cell r="D1186">
            <v>1.9175</v>
          </cell>
        </row>
        <row r="1187">
          <cell r="A1187" t="str">
            <v>001.18.00112</v>
          </cell>
          <cell r="B1187" t="str">
            <v>Fornecimento e Instalação de Rack 19''X12UX550MM Fechado Com 02 Ventilador</v>
          </cell>
          <cell r="C1187" t="str">
            <v>un</v>
          </cell>
          <cell r="D1187">
            <v>857.90239999999994</v>
          </cell>
        </row>
        <row r="1188">
          <cell r="A1188" t="str">
            <v>001.18.00113</v>
          </cell>
          <cell r="B1188" t="str">
            <v>Fornecimento e Instalação de Régua 19'' Com 6 Tomadas 2P+T</v>
          </cell>
          <cell r="C1188" t="str">
            <v>un</v>
          </cell>
          <cell r="D1188">
            <v>87.990200000000002</v>
          </cell>
        </row>
        <row r="1189">
          <cell r="A1189" t="str">
            <v>001.18.00114</v>
          </cell>
          <cell r="B1189" t="str">
            <v>Fornecimento e Instalação de Switch 24P AT - FS724I 10/100</v>
          </cell>
          <cell r="C1189" t="str">
            <v>un</v>
          </cell>
          <cell r="D1189">
            <v>1089.0812000000001</v>
          </cell>
        </row>
        <row r="1190">
          <cell r="A1190" t="str">
            <v>001.18.00117</v>
          </cell>
          <cell r="B1190" t="str">
            <v>Fornecimento e Instalação de Tampa Encaixe  50 x 50 x 300 mm</v>
          </cell>
          <cell r="C1190" t="str">
            <v>br</v>
          </cell>
          <cell r="D1190">
            <v>10.8339</v>
          </cell>
        </row>
        <row r="1191">
          <cell r="A1191" t="str">
            <v>001.18.00118</v>
          </cell>
          <cell r="B1191" t="str">
            <v>Fornecimento e Instalação de Calha Lisa 50 x 50 x 300 mm Tipo U</v>
          </cell>
          <cell r="C1191" t="str">
            <v>br</v>
          </cell>
          <cell r="D1191">
            <v>43.610599999999998</v>
          </cell>
        </row>
        <row r="1192">
          <cell r="A1192" t="str">
            <v>001.18.00120</v>
          </cell>
          <cell r="B1192" t="str">
            <v>Fornecimento e Instalação de Tomada para Telefone tipo Telebrás de Embutir com espelho para caixa 4x2"", Linha Popular</v>
          </cell>
          <cell r="C1192" t="str">
            <v>CJ</v>
          </cell>
          <cell r="D1192">
            <v>6.2751000000000001</v>
          </cell>
        </row>
        <row r="1193">
          <cell r="A1193" t="str">
            <v>001.18.00121</v>
          </cell>
          <cell r="B1193" t="str">
            <v>Fornecimento e Instalação de Tomada para Telefone RJ 11 de Embutir com espelho para caixa 4x2"", Linha Popular</v>
          </cell>
          <cell r="C1193" t="str">
            <v>CJ</v>
          </cell>
          <cell r="D1193">
            <v>5.8350999999999997</v>
          </cell>
        </row>
        <row r="1194">
          <cell r="A1194" t="str">
            <v>001.18.00122</v>
          </cell>
          <cell r="B1194" t="str">
            <v>Fornecimento e Instalação de Tomada para Rede de Informática RJ 45 de Embutir com espelho para caixa 4x2"", Linha Popular</v>
          </cell>
          <cell r="C1194" t="str">
            <v>CJ</v>
          </cell>
          <cell r="D1194">
            <v>21.145099999999999</v>
          </cell>
        </row>
        <row r="1195">
          <cell r="A1195" t="str">
            <v>001.18.00123</v>
          </cell>
          <cell r="B1195" t="str">
            <v>Fornecimento e Instalação de Tomada para Rede de Informática com 2 RJ 45 de Embutir com espelho para caixa 4x4"", Linha Popular</v>
          </cell>
          <cell r="C1195" t="str">
            <v>CJ</v>
          </cell>
          <cell r="D1195">
            <v>2.8751000000000002</v>
          </cell>
        </row>
        <row r="1196">
          <cell r="A1196" t="str">
            <v>001.18.00124</v>
          </cell>
          <cell r="B1196" t="str">
            <v>Fornecimento e Instalação de Tomada para Telefone tipo Telebrás de Embutir para piso com espelho em latão para caixa 4x2""</v>
          </cell>
          <cell r="C1196" t="str">
            <v>CJ</v>
          </cell>
          <cell r="D1196">
            <v>18.145099999999999</v>
          </cell>
        </row>
        <row r="1197">
          <cell r="A1197" t="str">
            <v>001.18.00125</v>
          </cell>
          <cell r="B1197" t="str">
            <v>Fornecimento e Instalação de Tomada para Telefone RJ 11 de Embutir para piso com espelho em latão para caixa 4x2""</v>
          </cell>
          <cell r="C1197" t="str">
            <v>CJ</v>
          </cell>
          <cell r="D1197">
            <v>12.495100000000001</v>
          </cell>
        </row>
        <row r="1198">
          <cell r="A1198" t="str">
            <v>001.18.00127</v>
          </cell>
          <cell r="B1198" t="str">
            <v>Fornecimento e Instalação de Tomada para Rede de Informática RJ 45 de Embutir para piso com espelho para latão em caixa 4x2""</v>
          </cell>
          <cell r="C1198" t="str">
            <v>CJ</v>
          </cell>
          <cell r="D1198">
            <v>11.6251</v>
          </cell>
        </row>
        <row r="1199">
          <cell r="A1199" t="str">
            <v>001.18.00128</v>
          </cell>
          <cell r="B1199" t="str">
            <v>Fornecimento e Instalação de Tomada para Rede de Informática com 2 RJ 45 de Embutir para piso com espelho em latão para caixa 4x2""</v>
          </cell>
          <cell r="C1199" t="str">
            <v>CJ</v>
          </cell>
          <cell r="D1199">
            <v>8.1051000000000002</v>
          </cell>
        </row>
        <row r="1200">
          <cell r="A1200" t="str">
            <v>001.18.00201</v>
          </cell>
          <cell r="B1200" t="str">
            <v>Fornecimento e instalação de caixa metálica p/ telefone n.1 10.00x10.00x5.00 cm</v>
          </cell>
          <cell r="C1200" t="str">
            <v>UN</v>
          </cell>
          <cell r="D1200">
            <v>1.726</v>
          </cell>
        </row>
        <row r="1201">
          <cell r="A1201" t="str">
            <v>001.18.00221</v>
          </cell>
          <cell r="B1201" t="str">
            <v>Fornecimento e instalação de caixa metálica p/ telefone n.2 20.00x20.00x12.00 cm</v>
          </cell>
          <cell r="C1201" t="str">
            <v>UN</v>
          </cell>
          <cell r="D1201">
            <v>32.087400000000002</v>
          </cell>
        </row>
        <row r="1202">
          <cell r="A1202" t="str">
            <v>001.18.00241</v>
          </cell>
          <cell r="B1202" t="str">
            <v>Fornecimento e instalação de caixa metálica p/ telefone n.3 40.00x40.00x12.00 cm</v>
          </cell>
          <cell r="C1202" t="str">
            <v>UN</v>
          </cell>
          <cell r="D1202">
            <v>65.377799999999993</v>
          </cell>
        </row>
        <row r="1203">
          <cell r="A1203" t="str">
            <v>001.18.00261</v>
          </cell>
          <cell r="B1203" t="str">
            <v>Fornecimento e instalação de caixa metálica p/ telefone n.4 60.00x60.00x12.00 cm</v>
          </cell>
          <cell r="C1203" t="str">
            <v>UN</v>
          </cell>
          <cell r="D1203">
            <v>113.2948</v>
          </cell>
        </row>
        <row r="1204">
          <cell r="A1204" t="str">
            <v>001.18.00281</v>
          </cell>
          <cell r="B1204" t="str">
            <v>Fornecimento e instalação de caixa metálica p/ telefone n.5 80.00x80.00x12.00 cm</v>
          </cell>
          <cell r="C1204" t="str">
            <v>UN</v>
          </cell>
          <cell r="D1204">
            <v>198.24379999999999</v>
          </cell>
        </row>
        <row r="1205">
          <cell r="A1205" t="str">
            <v>001.18.00301</v>
          </cell>
          <cell r="B1205" t="str">
            <v>Fornecimento e instalação de caixa metálica p/ telefone n.6 120.00x120.00x12.00 cm</v>
          </cell>
          <cell r="C1205" t="str">
            <v>UN</v>
          </cell>
          <cell r="D1205">
            <v>399.90559999999999</v>
          </cell>
        </row>
        <row r="1206">
          <cell r="A1206" t="str">
            <v>001.18.00321</v>
          </cell>
          <cell r="B1206" t="str">
            <v>Execução de caixa de entrada em alvenaria c/ tampa metálica conf. padrão telemat r1 (60x35x50)cm</v>
          </cell>
          <cell r="C1206" t="str">
            <v>UN</v>
          </cell>
          <cell r="D1206">
            <v>0</v>
          </cell>
        </row>
        <row r="1207">
          <cell r="A1207" t="str">
            <v>001.18.00341</v>
          </cell>
          <cell r="B1207" t="str">
            <v>Execução de caixa de entrada em alvenaria c/ tampa metálica conf. padrão telemat r2 (107x52x50) cm</v>
          </cell>
          <cell r="C1207" t="str">
            <v>UN</v>
          </cell>
          <cell r="D1207">
            <v>0</v>
          </cell>
        </row>
        <row r="1208">
          <cell r="A1208" t="str">
            <v>001.19</v>
          </cell>
          <cell r="B1208" t="str">
            <v>INSTALAÇÕES ELÉTRICAS - PREVENÇÃO CONTRA DESCARGAS ATMOSFÉRICAS E INCÊNDIO</v>
          </cell>
          <cell r="D1208">
            <v>3654.4434999999999</v>
          </cell>
        </row>
        <row r="1209">
          <cell r="A1209" t="str">
            <v>001.19.00120</v>
          </cell>
          <cell r="B1209" t="str">
            <v>Fornecimento e Instalação de Cabo de cobre nú seção 10.00 mm2</v>
          </cell>
          <cell r="C1209" t="str">
            <v>ml</v>
          </cell>
          <cell r="D1209">
            <v>4.0815000000000001</v>
          </cell>
        </row>
        <row r="1210">
          <cell r="A1210" t="str">
            <v>001.19.00140</v>
          </cell>
          <cell r="B1210" t="str">
            <v>Fornecimento e Instalação de Cabo de cobre nú seção 16.00 mm2</v>
          </cell>
          <cell r="C1210" t="str">
            <v>ml</v>
          </cell>
          <cell r="D1210">
            <v>6.4927000000000001</v>
          </cell>
        </row>
        <row r="1211">
          <cell r="A1211" t="str">
            <v>001.19.00160</v>
          </cell>
          <cell r="B1211" t="str">
            <v>Fornecimento e Instalação de Cabo de cobre nú seção 25.00 mm2</v>
          </cell>
          <cell r="C1211" t="str">
            <v>ml</v>
          </cell>
          <cell r="D1211">
            <v>6.4927000000000001</v>
          </cell>
        </row>
        <row r="1212">
          <cell r="A1212" t="str">
            <v>001.19.00165</v>
          </cell>
          <cell r="B1212" t="str">
            <v>Fornecimento e Instalação de Cabo de cobre nú seção 35.00 mm2</v>
          </cell>
          <cell r="C1212" t="str">
            <v>ml</v>
          </cell>
          <cell r="D1212">
            <v>8.6486999999999998</v>
          </cell>
        </row>
        <row r="1213">
          <cell r="A1213" t="str">
            <v>001.19.00166</v>
          </cell>
          <cell r="B1213" t="str">
            <v>Fornecimento e Instalação de Cabo de cobre nú seção 50.00 mm2</v>
          </cell>
          <cell r="C1213" t="str">
            <v>ml</v>
          </cell>
          <cell r="D1213">
            <v>13.034700000000001</v>
          </cell>
        </row>
        <row r="1214">
          <cell r="A1214" t="str">
            <v>001.19.00170</v>
          </cell>
          <cell r="B1214" t="str">
            <v>Fornecimento e Instalação de Cabo de cobre nú seção 70.00 mm2</v>
          </cell>
          <cell r="C1214" t="str">
            <v>ml</v>
          </cell>
          <cell r="D1214">
            <v>16.818899999999999</v>
          </cell>
        </row>
        <row r="1215">
          <cell r="A1215" t="str">
            <v>001.19.00180</v>
          </cell>
          <cell r="B1215" t="str">
            <v>Fornecimento e Instalação de Cabo de cobre nú seção 95.00 mm2</v>
          </cell>
          <cell r="C1215" t="str">
            <v>ml</v>
          </cell>
          <cell r="D1215">
            <v>22.8918</v>
          </cell>
        </row>
        <row r="1216">
          <cell r="A1216" t="str">
            <v>001.19.01200</v>
          </cell>
          <cell r="B1216" t="str">
            <v>Fornecimento e Instalação de Relee fotoelétrico para comando automático de iluminação 110V/220V, incl. Base</v>
          </cell>
          <cell r="C1216" t="str">
            <v>un</v>
          </cell>
          <cell r="D1216">
            <v>23.947700000000001</v>
          </cell>
        </row>
        <row r="1217">
          <cell r="A1217" t="str">
            <v>001.19.01300</v>
          </cell>
          <cell r="B1217" t="str">
            <v>Execução de caixa de concreto 40x40x60cm com tampa de concreto armado</v>
          </cell>
          <cell r="C1217" t="str">
            <v>UN</v>
          </cell>
          <cell r="D1217">
            <v>49.377099999999999</v>
          </cell>
        </row>
        <row r="1218">
          <cell r="A1218" t="str">
            <v>001.19.01340</v>
          </cell>
          <cell r="B1218" t="str">
            <v>Fornecimento e Instalação de Solda Exotérmica 25</v>
          </cell>
          <cell r="C1218" t="str">
            <v>un</v>
          </cell>
          <cell r="D1218">
            <v>6.7877000000000001</v>
          </cell>
        </row>
        <row r="1219">
          <cell r="A1219" t="str">
            <v>001.19.01360</v>
          </cell>
          <cell r="B1219" t="str">
            <v>Fornecimento e Instalação de Solda Exotérmica 32</v>
          </cell>
          <cell r="C1219" t="str">
            <v>un</v>
          </cell>
          <cell r="D1219">
            <v>7.3876999999999997</v>
          </cell>
        </row>
        <row r="1220">
          <cell r="A1220" t="str">
            <v>001.19.01380</v>
          </cell>
          <cell r="B1220" t="str">
            <v>Fornecimento e Instalação de Solda Exotérmica 45</v>
          </cell>
          <cell r="C1220" t="str">
            <v>un</v>
          </cell>
          <cell r="D1220">
            <v>7.7877000000000001</v>
          </cell>
        </row>
        <row r="1221">
          <cell r="A1221" t="str">
            <v>001.19.01400</v>
          </cell>
          <cell r="B1221" t="str">
            <v>Fornecimento e Instalação de Solda Exotérmica 65</v>
          </cell>
          <cell r="C1221" t="str">
            <v>un</v>
          </cell>
          <cell r="D1221">
            <v>8.1876999999999995</v>
          </cell>
        </row>
        <row r="1222">
          <cell r="A1222" t="str">
            <v>001.19.01420</v>
          </cell>
          <cell r="B1222" t="str">
            <v>Fornecimento e Instalação de Solda Exotérmica 90</v>
          </cell>
          <cell r="C1222" t="str">
            <v>un</v>
          </cell>
          <cell r="D1222">
            <v>9.2876999999999992</v>
          </cell>
        </row>
        <row r="1223">
          <cell r="A1223" t="str">
            <v>001.19.01440</v>
          </cell>
          <cell r="B1223" t="str">
            <v>Fornecimento e Instalação de Solda Exotérmica 115</v>
          </cell>
          <cell r="C1223" t="str">
            <v>un</v>
          </cell>
          <cell r="D1223">
            <v>10.1877</v>
          </cell>
        </row>
        <row r="1224">
          <cell r="A1224" t="str">
            <v>001.19.01460</v>
          </cell>
          <cell r="B1224" t="str">
            <v>Fornecimento e Instalação de Solda Exotérmica 150</v>
          </cell>
          <cell r="C1224" t="str">
            <v>un</v>
          </cell>
          <cell r="D1224">
            <v>11.387700000000001</v>
          </cell>
        </row>
        <row r="1225">
          <cell r="A1225" t="str">
            <v>001.19.01480</v>
          </cell>
          <cell r="B1225" t="str">
            <v>Fornecimento e Instalação de Solda Exotérmica 200</v>
          </cell>
          <cell r="C1225" t="str">
            <v>un</v>
          </cell>
          <cell r="D1225">
            <v>13.0877</v>
          </cell>
        </row>
        <row r="1226">
          <cell r="A1226" t="str">
            <v>001.19.02000</v>
          </cell>
          <cell r="B1226" t="str">
            <v>Fornecimento E Instalação De Captor Tipo Franklin - Latão Niquelado De 300mm 1 Descida</v>
          </cell>
          <cell r="C1226" t="str">
            <v>un</v>
          </cell>
          <cell r="D1226">
            <v>28.450199999999999</v>
          </cell>
        </row>
        <row r="1227">
          <cell r="A1227" t="str">
            <v>001.19.02020</v>
          </cell>
          <cell r="B1227" t="str">
            <v>Fornecimento E Instalação De Captor Tipo Franklin - Latão Niquelado De 350mm 1 Descida</v>
          </cell>
          <cell r="C1227" t="str">
            <v>un</v>
          </cell>
          <cell r="D1227">
            <v>53.720199999999998</v>
          </cell>
        </row>
        <row r="1228">
          <cell r="A1228" t="str">
            <v>001.19.02040</v>
          </cell>
          <cell r="B1228" t="str">
            <v>Fornecimento E Instalação De Captor Tipo Franklin - Latão Niquelado De 300 Mm 2 Descidas</v>
          </cell>
          <cell r="C1228" t="str">
            <v>un</v>
          </cell>
          <cell r="D1228">
            <v>36.970199999999998</v>
          </cell>
        </row>
        <row r="1229">
          <cell r="A1229" t="str">
            <v>001.19.02060</v>
          </cell>
          <cell r="B1229" t="str">
            <v>Fornecimento E Instalação De Captor Tipo Franklin - Latão Niquelado De 350 Mm 2 Descidas</v>
          </cell>
          <cell r="C1229" t="str">
            <v>un</v>
          </cell>
          <cell r="D1229">
            <v>57.190199999999997</v>
          </cell>
        </row>
        <row r="1230">
          <cell r="A1230" t="str">
            <v>001.19.02080</v>
          </cell>
          <cell r="B1230" t="str">
            <v>Fornecimento E Instalação De Captor Tipo Franklin - Inox De 300 Mm 1 Descida</v>
          </cell>
          <cell r="C1230" t="str">
            <v>un</v>
          </cell>
          <cell r="D1230">
            <v>85.720200000000006</v>
          </cell>
        </row>
        <row r="1231">
          <cell r="A1231" t="str">
            <v>001.19.02100</v>
          </cell>
          <cell r="B1231" t="str">
            <v>Fornecimento E Instalação De Captor Tipo Franklin - Inox De 300 Mm 2 Descidas</v>
          </cell>
          <cell r="C1231" t="str">
            <v>un</v>
          </cell>
          <cell r="D1231">
            <v>97.920199999999994</v>
          </cell>
        </row>
        <row r="1232">
          <cell r="A1232" t="str">
            <v>001.19.02120</v>
          </cell>
          <cell r="B1232" t="str">
            <v>Fornecimento E Instalação De Terminais Aéreos - Fixação Horizontal De 300 Mm S/ Abraçadeira</v>
          </cell>
          <cell r="C1232" t="str">
            <v>un</v>
          </cell>
          <cell r="D1232">
            <v>6.8788999999999998</v>
          </cell>
        </row>
        <row r="1233">
          <cell r="A1233" t="str">
            <v>001.19.02140</v>
          </cell>
          <cell r="B1233" t="str">
            <v>Fornecimento E Instalação De Terminais Aéreos - Fixação Horizontal De 300 Mm C/ Abraçadeira</v>
          </cell>
          <cell r="C1233" t="str">
            <v>un</v>
          </cell>
          <cell r="D1233">
            <v>7.9889000000000001</v>
          </cell>
        </row>
        <row r="1234">
          <cell r="A1234" t="str">
            <v>001.19.02160</v>
          </cell>
          <cell r="B1234" t="str">
            <v>Fornecimento E Instalação De Terminais Aéreos - Fixação Horizontal De 600 Mm S/ Abraçadeira</v>
          </cell>
          <cell r="C1234" t="str">
            <v>un</v>
          </cell>
          <cell r="D1234">
            <v>8.0488999999999997</v>
          </cell>
        </row>
        <row r="1235">
          <cell r="A1235" t="str">
            <v>001.19.02180</v>
          </cell>
          <cell r="B1235" t="str">
            <v>Fornecimento e Instalação de Terminais aéreos - Fixação Horizontal de 600 mm C/ Abraçadeira</v>
          </cell>
          <cell r="C1235" t="str">
            <v>un</v>
          </cell>
          <cell r="D1235">
            <v>9.1288999999999998</v>
          </cell>
        </row>
        <row r="1236">
          <cell r="A1236" t="str">
            <v>001.19.02200</v>
          </cell>
          <cell r="B1236" t="str">
            <v>Fornecimento E Instalação De Terminais Aéreos - Fixação Vertical De 300 Mm S/ Abraçadeira</v>
          </cell>
          <cell r="C1236" t="str">
            <v>un</v>
          </cell>
          <cell r="D1236">
            <v>6.8788999999999998</v>
          </cell>
        </row>
        <row r="1237">
          <cell r="A1237" t="str">
            <v>001.19.02220</v>
          </cell>
          <cell r="B1237" t="str">
            <v>Fornecimento e Instalação de Terminais Aéreos -Fixação Vertical de 300 mm C/ Abraçadeira</v>
          </cell>
          <cell r="C1237" t="str">
            <v>un</v>
          </cell>
          <cell r="D1237">
            <v>7.9889000000000001</v>
          </cell>
        </row>
        <row r="1238">
          <cell r="A1238" t="str">
            <v>001.19.02240</v>
          </cell>
          <cell r="B1238" t="str">
            <v>Fornecimento E Instalação De Terminais Aéreos - Fixação Vertical De 600 Mm S/ Abraçadeira</v>
          </cell>
          <cell r="C1238" t="str">
            <v>un</v>
          </cell>
          <cell r="D1238">
            <v>8.0488999999999997</v>
          </cell>
        </row>
        <row r="1239">
          <cell r="A1239" t="str">
            <v>001.19.02260</v>
          </cell>
          <cell r="B1239" t="str">
            <v>Fornecimento E Instalação De Treminais Aéreos - Fixação Vertical De 600 Mm C/ Abraçadeira</v>
          </cell>
          <cell r="C1239" t="str">
            <v>un</v>
          </cell>
          <cell r="D1239">
            <v>9.1288999999999998</v>
          </cell>
        </row>
        <row r="1240">
          <cell r="A1240" t="str">
            <v>001.19.02280</v>
          </cell>
          <cell r="B1240" t="str">
            <v>Fornecimento E Instalção De Isolador De Uso Geral - Fixação Horizontal Simples</v>
          </cell>
          <cell r="C1240" t="str">
            <v>un</v>
          </cell>
          <cell r="D1240">
            <v>5.5701000000000001</v>
          </cell>
        </row>
        <row r="1241">
          <cell r="A1241" t="str">
            <v>001.19.02300</v>
          </cell>
          <cell r="B1241" t="str">
            <v>Fornecimento E Instalação De Isolador De Uso Geral - Fixação Horizontal Simples C/ 100 Mm</v>
          </cell>
          <cell r="C1241" t="str">
            <v>un</v>
          </cell>
          <cell r="D1241">
            <v>4.7500999999999998</v>
          </cell>
        </row>
        <row r="1242">
          <cell r="A1242" t="str">
            <v>001.19.02320</v>
          </cell>
          <cell r="B1242" t="str">
            <v>Fornecimento E Instalação De Isolador De Uso Geral - Fixação Horizontal Reforçado</v>
          </cell>
          <cell r="C1242" t="str">
            <v>un</v>
          </cell>
          <cell r="D1242">
            <v>5.3101000000000003</v>
          </cell>
        </row>
        <row r="1243">
          <cell r="A1243" t="str">
            <v>001.19.02340</v>
          </cell>
          <cell r="B1243" t="str">
            <v>Fornecimento E Instalação De Isolador De Uso Geral - Fixação Horizontal  Reforçado C/ 100 Mm</v>
          </cell>
          <cell r="C1243" t="str">
            <v>un</v>
          </cell>
          <cell r="D1243">
            <v>6.4100999999999999</v>
          </cell>
        </row>
        <row r="1244">
          <cell r="A1244" t="str">
            <v>001.19.02360</v>
          </cell>
          <cell r="B1244" t="str">
            <v>Fornecimento e Instalação de Isolador de Uso Geral - Fixação em 90º Reforçado 90º</v>
          </cell>
          <cell r="C1244" t="str">
            <v>un</v>
          </cell>
          <cell r="D1244">
            <v>9.4100999999999999</v>
          </cell>
        </row>
        <row r="1245">
          <cell r="A1245" t="str">
            <v>001.19.02380</v>
          </cell>
          <cell r="B1245" t="str">
            <v>Fornecimento E Instalação De Isolador De Uso Geral - Fixação Em 90º Reforçado 90º C/ 100 Mm</v>
          </cell>
          <cell r="C1245" t="str">
            <v>un</v>
          </cell>
          <cell r="D1245">
            <v>9.4100999999999999</v>
          </cell>
        </row>
        <row r="1246">
          <cell r="A1246" t="str">
            <v>001.19.02400</v>
          </cell>
          <cell r="B1246" t="str">
            <v>Fornecimento E Instalação De Mastro H De 2,00 M X 1. 1/2''</v>
          </cell>
          <cell r="C1246" t="str">
            <v>un</v>
          </cell>
          <cell r="D1246">
            <v>45.065199999999997</v>
          </cell>
        </row>
        <row r="1247">
          <cell r="A1247" t="str">
            <v>001.19.02420</v>
          </cell>
          <cell r="B1247" t="str">
            <v>Fornecimento E Instalação De Mastro H De 3,00m X 1. 1/2''</v>
          </cell>
          <cell r="C1247" t="str">
            <v>un</v>
          </cell>
          <cell r="D1247">
            <v>64.845200000000006</v>
          </cell>
        </row>
        <row r="1248">
          <cell r="A1248" t="str">
            <v>001.19.02440</v>
          </cell>
          <cell r="B1248" t="str">
            <v>Fornecimento E Instalação De Mastro H De 4,00 M X 1. 1/2''</v>
          </cell>
          <cell r="C1248" t="str">
            <v>un</v>
          </cell>
          <cell r="D1248">
            <v>88.975200000000001</v>
          </cell>
        </row>
        <row r="1249">
          <cell r="A1249" t="str">
            <v>001.19.02460</v>
          </cell>
          <cell r="B1249" t="str">
            <v>Fornecimento E Instalação de Mastro H de 5,00 m x 1. 1/2''</v>
          </cell>
          <cell r="C1249" t="str">
            <v>un</v>
          </cell>
          <cell r="D1249">
            <v>104.4252</v>
          </cell>
        </row>
        <row r="1250">
          <cell r="A1250" t="str">
            <v>001.19.02480</v>
          </cell>
          <cell r="B1250" t="str">
            <v>Fornecimento E Instalação De Mastro H De 6,00 M X 1. 1/2''</v>
          </cell>
          <cell r="C1250" t="str">
            <v>un</v>
          </cell>
          <cell r="D1250">
            <v>124.0752</v>
          </cell>
        </row>
        <row r="1251">
          <cell r="A1251" t="str">
            <v>001.19.02500</v>
          </cell>
          <cell r="B1251" t="str">
            <v>Fornecimento E Instalação De Mastro H De 2,00 M X 2''</v>
          </cell>
          <cell r="C1251" t="str">
            <v>un</v>
          </cell>
          <cell r="D1251">
            <v>54.0152</v>
          </cell>
        </row>
        <row r="1252">
          <cell r="A1252" t="str">
            <v>001.19.02520</v>
          </cell>
          <cell r="B1252" t="str">
            <v>Fornecimento E Instalação De Mastro H De 3,00 M X 2''</v>
          </cell>
          <cell r="C1252" t="str">
            <v>un</v>
          </cell>
          <cell r="D1252">
            <v>77.845200000000006</v>
          </cell>
        </row>
        <row r="1253">
          <cell r="A1253" t="str">
            <v>001.19.02540</v>
          </cell>
          <cell r="B1253" t="str">
            <v>Fornecimento E Instalação De Masto H De 4,00 M X 2''</v>
          </cell>
          <cell r="C1253" t="str">
            <v>un</v>
          </cell>
          <cell r="D1253">
            <v>103.5652</v>
          </cell>
        </row>
        <row r="1254">
          <cell r="A1254" t="str">
            <v>001.19.02560</v>
          </cell>
          <cell r="B1254" t="str">
            <v>Fornecimento E Instalação De Mastro H De 5,00 M X 2''</v>
          </cell>
          <cell r="C1254" t="str">
            <v>un</v>
          </cell>
          <cell r="D1254">
            <v>126.23520000000001</v>
          </cell>
        </row>
        <row r="1255">
          <cell r="A1255" t="str">
            <v>001.19.02580</v>
          </cell>
          <cell r="B1255" t="str">
            <v>Fornecimento E Instalação De Mastro H De 6,00 M X 2''</v>
          </cell>
          <cell r="C1255" t="str">
            <v>un</v>
          </cell>
          <cell r="D1255">
            <v>150.0752</v>
          </cell>
        </row>
        <row r="1256">
          <cell r="A1256" t="str">
            <v>001.19.02600</v>
          </cell>
          <cell r="B1256" t="str">
            <v>Fornecimento E Instalação De Mastro Telescópico H De 5,00 M X 1. 1/2'' E 2''</v>
          </cell>
          <cell r="C1256" t="str">
            <v>un</v>
          </cell>
          <cell r="D1256">
            <v>159.3152</v>
          </cell>
        </row>
        <row r="1257">
          <cell r="A1257" t="str">
            <v>001.19.02620</v>
          </cell>
          <cell r="B1257" t="str">
            <v>Fornecimento E Instalação De Mastro Telescópico H De 7,00 M X 1. 1/2'' E 2''</v>
          </cell>
          <cell r="C1257" t="str">
            <v>un</v>
          </cell>
          <cell r="D1257">
            <v>220.84520000000001</v>
          </cell>
        </row>
        <row r="1258">
          <cell r="A1258" t="str">
            <v>001.19.02640</v>
          </cell>
          <cell r="B1258" t="str">
            <v>Fornecimento E Instalação De Mastro Telescópico H De 9,00 M X 1. 1/2'' E 2''</v>
          </cell>
          <cell r="C1258" t="str">
            <v>un</v>
          </cell>
          <cell r="D1258">
            <v>281.51519999999999</v>
          </cell>
        </row>
        <row r="1259">
          <cell r="A1259" t="str">
            <v>001.19.02660</v>
          </cell>
          <cell r="B1259" t="str">
            <v>Fornecimento E Instalação De Isolador P/ Mastro - Simples 1 Descida De 3/4''</v>
          </cell>
          <cell r="C1259" t="str">
            <v>un</v>
          </cell>
          <cell r="D1259">
            <v>6.6101000000000001</v>
          </cell>
        </row>
        <row r="1260">
          <cell r="A1260" t="str">
            <v>001.19.02680</v>
          </cell>
          <cell r="B1260" t="str">
            <v>Fornecimento E Instalação De Isolador P/ Mastro - Simples 1 Descida De 1''</v>
          </cell>
          <cell r="C1260" t="str">
            <v>un</v>
          </cell>
          <cell r="D1260">
            <v>6.7401</v>
          </cell>
        </row>
        <row r="1261">
          <cell r="A1261" t="str">
            <v>001.19.02700</v>
          </cell>
          <cell r="B1261" t="str">
            <v>Fornecimento E Instalação De Isolador P/ Mastro - Simples 1 Descida De 1. 1/4''</v>
          </cell>
          <cell r="C1261" t="str">
            <v>un</v>
          </cell>
          <cell r="D1261">
            <v>7.2201000000000004</v>
          </cell>
        </row>
        <row r="1262">
          <cell r="A1262" t="str">
            <v>001.19.02720</v>
          </cell>
          <cell r="B1262" t="str">
            <v>Fornecimento E Instalação De Isolador P/ Mastro - Simples 1 Descida De 1. 1/2''</v>
          </cell>
          <cell r="C1262" t="str">
            <v>un</v>
          </cell>
          <cell r="D1262">
            <v>7.3601000000000001</v>
          </cell>
        </row>
        <row r="1263">
          <cell r="A1263" t="str">
            <v>001.19.02740</v>
          </cell>
          <cell r="B1263" t="str">
            <v>Fornecimento E Instalação De Isolador P/ Mastro - Simples 1 Descida De 2''</v>
          </cell>
          <cell r="C1263" t="str">
            <v>un</v>
          </cell>
          <cell r="D1263">
            <v>7.5900999999999996</v>
          </cell>
        </row>
        <row r="1264">
          <cell r="A1264" t="str">
            <v>001.19.02760</v>
          </cell>
          <cell r="B1264" t="str">
            <v>Fornecimento E Instalação De Isolador P/ Mastro - Simples 2 Descidas De 3/4''</v>
          </cell>
          <cell r="C1264" t="str">
            <v>un</v>
          </cell>
          <cell r="D1264">
            <v>7.1300999999999997</v>
          </cell>
        </row>
        <row r="1265">
          <cell r="A1265" t="str">
            <v>001.19.02780</v>
          </cell>
          <cell r="B1265" t="str">
            <v>Fornecimento E Instalação De Isolador P/ Mastro - Simples 2 Descidas De 1''</v>
          </cell>
          <cell r="C1265" t="str">
            <v>un</v>
          </cell>
          <cell r="D1265">
            <v>7.2900999999999998</v>
          </cell>
        </row>
        <row r="1266">
          <cell r="A1266" t="str">
            <v>001.19.02800</v>
          </cell>
          <cell r="B1266" t="str">
            <v>Fornecimento E Instalação De Isolador P/ Mastro - Simples 2 Descidas De 1. 1/4''</v>
          </cell>
          <cell r="C1266" t="str">
            <v>un</v>
          </cell>
          <cell r="D1266">
            <v>7.9100999999999999</v>
          </cell>
        </row>
        <row r="1267">
          <cell r="A1267" t="str">
            <v>001.19.02820</v>
          </cell>
          <cell r="B1267" t="str">
            <v>Fornecimento E Instalação De Isolador P/ Mastro - Simples 2 Descidas De 1. 1/2''</v>
          </cell>
          <cell r="C1267" t="str">
            <v>un</v>
          </cell>
          <cell r="D1267">
            <v>8.4300999999999995</v>
          </cell>
        </row>
        <row r="1268">
          <cell r="A1268" t="str">
            <v>001.19.02840</v>
          </cell>
          <cell r="B1268" t="str">
            <v>Fornecimento E Instalação De Isolador P/ Mastro - Simples 2 Descidas De 2''</v>
          </cell>
          <cell r="C1268" t="str">
            <v>un</v>
          </cell>
          <cell r="D1268">
            <v>8.7500999999999998</v>
          </cell>
        </row>
        <row r="1269">
          <cell r="A1269" t="str">
            <v>001.19.02860</v>
          </cell>
          <cell r="B1269" t="str">
            <v>Fornecimento E Instalação De Isolador P/ Mastro - Reforçado 1 Descida De 3/4''</v>
          </cell>
          <cell r="C1269" t="str">
            <v>un</v>
          </cell>
          <cell r="D1269">
            <v>8.5900999999999996</v>
          </cell>
        </row>
        <row r="1270">
          <cell r="A1270" t="str">
            <v>001.19.02880</v>
          </cell>
          <cell r="B1270" t="str">
            <v>Fornecimento E Instalação De Isolador P/ Mastro - Reforçado 1 Descida De 1''</v>
          </cell>
          <cell r="C1270" t="str">
            <v>un</v>
          </cell>
          <cell r="D1270">
            <v>8.5900999999999996</v>
          </cell>
        </row>
        <row r="1271">
          <cell r="A1271" t="str">
            <v>001.19.02900</v>
          </cell>
          <cell r="B1271" t="str">
            <v>Fornecimento E Instalação De Isolador P/ Mastro - Reforçado 1 Descida De 1. 1/4''</v>
          </cell>
          <cell r="C1271" t="str">
            <v>un</v>
          </cell>
          <cell r="D1271">
            <v>9.0100999999999996</v>
          </cell>
        </row>
        <row r="1272">
          <cell r="A1272" t="str">
            <v>001.19.02920</v>
          </cell>
          <cell r="B1272" t="str">
            <v>Fornecimento E Instalação De Isolador P/ Mastro - Reforçado 1 Descida De 1. 1/2''</v>
          </cell>
          <cell r="C1272" t="str">
            <v>un</v>
          </cell>
          <cell r="D1272">
            <v>9.7500999999999998</v>
          </cell>
        </row>
        <row r="1273">
          <cell r="A1273" t="str">
            <v>001.19.02940</v>
          </cell>
          <cell r="B1273" t="str">
            <v>Fornecimento E Instalação De Isolador P/ Mastro - Reforçado 1 Descida De 2''</v>
          </cell>
          <cell r="C1273" t="str">
            <v>un</v>
          </cell>
          <cell r="D1273">
            <v>10.4001</v>
          </cell>
        </row>
        <row r="1274">
          <cell r="A1274" t="str">
            <v>001.19.02960</v>
          </cell>
          <cell r="B1274" t="str">
            <v>Fornecimento E Instalação De Isolador P/ Mastro - Reforçado 2 Descidas De 3/4''</v>
          </cell>
          <cell r="C1274" t="str">
            <v>un</v>
          </cell>
          <cell r="D1274">
            <v>9.5300999999999991</v>
          </cell>
        </row>
        <row r="1275">
          <cell r="A1275" t="str">
            <v>001.19.02980</v>
          </cell>
          <cell r="B1275" t="str">
            <v>Fornecimento E Instalação De Isolador P/ Mastro - Reforçado 2 Descidas De 1''</v>
          </cell>
          <cell r="C1275" t="str">
            <v>un</v>
          </cell>
          <cell r="D1275">
            <v>9.5300999999999991</v>
          </cell>
        </row>
        <row r="1276">
          <cell r="A1276" t="str">
            <v>001.19.03000</v>
          </cell>
          <cell r="B1276" t="str">
            <v>Fornecimento E Instalação De Isolador P/ Mastro - Reforçado 2 Descidas De 1. 1/4''</v>
          </cell>
          <cell r="C1276" t="str">
            <v>un</v>
          </cell>
          <cell r="D1276">
            <v>9.7301000000000002</v>
          </cell>
        </row>
        <row r="1277">
          <cell r="A1277" t="str">
            <v>001.19.03020</v>
          </cell>
          <cell r="B1277" t="str">
            <v>Fornecimento E Instalação De Isolador P/ Mastro - Reforçado 2 Descidas De 1. 1/2''</v>
          </cell>
          <cell r="C1277" t="str">
            <v>un</v>
          </cell>
          <cell r="D1277">
            <v>10.2201</v>
          </cell>
        </row>
        <row r="1278">
          <cell r="A1278" t="str">
            <v>001.19.03040</v>
          </cell>
          <cell r="B1278" t="str">
            <v>Fornecimento E Instalação De Isolador P/ Mastro - Reforçado 2 Descidas De 2''</v>
          </cell>
          <cell r="C1278" t="str">
            <v>un</v>
          </cell>
          <cell r="D1278">
            <v>10.690099999999999</v>
          </cell>
        </row>
        <row r="1279">
          <cell r="A1279" t="str">
            <v>001.19.03060</v>
          </cell>
          <cell r="B1279" t="str">
            <v>Fornecimento E Instalação De Fixadores P/ Mastro - Base P/ Mastro H De 1. ¹/²''</v>
          </cell>
          <cell r="C1279" t="str">
            <v>un</v>
          </cell>
          <cell r="D1279">
            <v>34.003</v>
          </cell>
        </row>
        <row r="1280">
          <cell r="A1280" t="str">
            <v>001.19.03080</v>
          </cell>
          <cell r="B1280" t="str">
            <v>Fornecimento E Instalação De Fixadores P/ Mastro - Base P/ Mastro H De 2''</v>
          </cell>
          <cell r="C1280" t="str">
            <v>un</v>
          </cell>
          <cell r="D1280">
            <v>34.863</v>
          </cell>
        </row>
        <row r="1281">
          <cell r="A1281" t="str">
            <v>001.19.03100</v>
          </cell>
          <cell r="B1281" t="str">
            <v>Fornecimento E Instalação De Conectores De Uso Geral - Emenda E Medição P/ Cabo Até Ø50mm² 2P</v>
          </cell>
          <cell r="C1281" t="str">
            <v>un</v>
          </cell>
          <cell r="D1281">
            <v>9.5326000000000004</v>
          </cell>
        </row>
        <row r="1282">
          <cell r="A1282" t="str">
            <v>001.19.03120</v>
          </cell>
          <cell r="B1282" t="str">
            <v>Fornecimento E Instalação De Conectores De Uso Geral - Emenda E Medição P/ Cabo Até Ø120mm² 2P</v>
          </cell>
          <cell r="C1282" t="str">
            <v>un</v>
          </cell>
          <cell r="D1282">
            <v>13.8826</v>
          </cell>
        </row>
        <row r="1283">
          <cell r="A1283" t="str">
            <v>001.19.03140</v>
          </cell>
          <cell r="B1283" t="str">
            <v>Fornecimento E Instalação De Conector De Uso Geral - Emenda E Medição P/ Cabo Até  Ø50mm² 4P</v>
          </cell>
          <cell r="C1283" t="str">
            <v>un</v>
          </cell>
          <cell r="D1283">
            <v>16.772600000000001</v>
          </cell>
        </row>
        <row r="1284">
          <cell r="A1284" t="str">
            <v>001.19.03160</v>
          </cell>
          <cell r="B1284" t="str">
            <v>Fornecimento E Instalação De Conector De Uso Geral - Emenda E Medição P/ Cabo Até Ø 120 Mm² 4P</v>
          </cell>
          <cell r="C1284" t="str">
            <v>un</v>
          </cell>
          <cell r="D1284">
            <v>23.7926</v>
          </cell>
        </row>
        <row r="1285">
          <cell r="A1285" t="str">
            <v>001.19.03180</v>
          </cell>
          <cell r="B1285" t="str">
            <v>Fornecimento E Instalação De Conector De Uso Geral - Split Bolt P/ Cabo Ø 16mm²</v>
          </cell>
          <cell r="C1285" t="str">
            <v>un</v>
          </cell>
          <cell r="D1285">
            <v>5.5625999999999998</v>
          </cell>
        </row>
        <row r="1286">
          <cell r="A1286" t="str">
            <v>001.19.03200</v>
          </cell>
          <cell r="B1286" t="str">
            <v>Fornecimento E Instalação De Conector De Uso Geral - Split Bolt P/ Cabo Ø 25 Mm²</v>
          </cell>
          <cell r="C1286" t="str">
            <v>un</v>
          </cell>
          <cell r="D1286">
            <v>5.8525999999999998</v>
          </cell>
        </row>
        <row r="1287">
          <cell r="A1287" t="str">
            <v>001.19.03220</v>
          </cell>
          <cell r="B1287" t="str">
            <v>Fornecimento E Instalação De Conector De Uso Geral - Split Bolt P/ Cabo Ø 35 Mm²</v>
          </cell>
          <cell r="C1287" t="str">
            <v>un</v>
          </cell>
          <cell r="D1287">
            <v>6.4226000000000001</v>
          </cell>
        </row>
        <row r="1288">
          <cell r="A1288" t="str">
            <v>001.19.03240</v>
          </cell>
          <cell r="B1288" t="str">
            <v>Fornecimento E Instalação De Conector De Uso Gera - Split Bolt P/ Cabo Ø 50 Mm²</v>
          </cell>
          <cell r="C1288" t="str">
            <v>un</v>
          </cell>
          <cell r="D1288">
            <v>7.2926000000000002</v>
          </cell>
        </row>
        <row r="1289">
          <cell r="A1289" t="str">
            <v>001.19.03260</v>
          </cell>
          <cell r="B1289" t="str">
            <v>Fornecimento E Instalação De Conector De Uso Geral - Split Bolt P/ Cabo Ø 70 Mm²</v>
          </cell>
          <cell r="C1289" t="str">
            <v>un</v>
          </cell>
          <cell r="D1289">
            <v>9.0226000000000006</v>
          </cell>
        </row>
        <row r="1290">
          <cell r="A1290" t="str">
            <v>001.19.03280</v>
          </cell>
          <cell r="B1290" t="str">
            <v>Fornecimento E Instalação De Conector De Uso Geral - Split Bolt P/ Cabo Até Ø 70 Mm²</v>
          </cell>
          <cell r="C1290" t="str">
            <v>un</v>
          </cell>
          <cell r="D1290">
            <v>11.332599999999999</v>
          </cell>
        </row>
        <row r="1291">
          <cell r="A1291" t="str">
            <v>001.19.03300</v>
          </cell>
          <cell r="B1291" t="str">
            <v>Fornecimento E Instalação De Conector De Uso Geral - Split Bolt C/ Pino E Porca P/ Cabo Ø 16 Mm²</v>
          </cell>
          <cell r="C1291" t="str">
            <v>un</v>
          </cell>
          <cell r="D1291">
            <v>7.2926000000000002</v>
          </cell>
        </row>
        <row r="1292">
          <cell r="A1292" t="str">
            <v>001.19.03320</v>
          </cell>
          <cell r="B1292" t="str">
            <v>Fornecimento E Instalação De Conector De Uso Geral - Split Bolt C/ Pino E Porca P/ Cabo Ø 25 Mm²</v>
          </cell>
          <cell r="C1292" t="str">
            <v>un</v>
          </cell>
          <cell r="D1292">
            <v>6.8625999999999996</v>
          </cell>
        </row>
        <row r="1293">
          <cell r="A1293" t="str">
            <v>001.19.03340</v>
          </cell>
          <cell r="B1293" t="str">
            <v>Fornecimento E Instalação De Conector De Uso Geral - Split Bolt C/ Pino E Porca P/ Cabo Ø 35 Mm²</v>
          </cell>
          <cell r="C1293" t="str">
            <v>un</v>
          </cell>
          <cell r="D1293">
            <v>7.3026</v>
          </cell>
        </row>
        <row r="1294">
          <cell r="A1294" t="str">
            <v>001.19.03360</v>
          </cell>
          <cell r="B1294" t="str">
            <v>Fornecimento E Instalação De Conector De Uso Geral - Split Bolt C/ Pino E Porca P/ Cabo Ø 50 Mm²</v>
          </cell>
          <cell r="C1294" t="str">
            <v>un</v>
          </cell>
          <cell r="D1294">
            <v>8.2726000000000006</v>
          </cell>
        </row>
        <row r="1295">
          <cell r="A1295" t="str">
            <v>001.19.03380</v>
          </cell>
          <cell r="B1295" t="str">
            <v>Fornecimento E Instalação De Conector De Uso Geral - Split Bolt C/ Pino E Porca P/ Cabo Ø 70 Mm²</v>
          </cell>
          <cell r="C1295" t="str">
            <v>un</v>
          </cell>
          <cell r="D1295">
            <v>11.442600000000001</v>
          </cell>
        </row>
        <row r="1296">
          <cell r="A1296" t="str">
            <v>001.19.03400</v>
          </cell>
          <cell r="B1296" t="str">
            <v>Fornecimento E Instalação De Conector De Uso Geral - Terminal De Pressão C/ Passagem Frontal P/ Cabo Ø 16 Mm²</v>
          </cell>
          <cell r="C1296" t="str">
            <v>un</v>
          </cell>
          <cell r="D1296">
            <v>10.4626</v>
          </cell>
        </row>
        <row r="1297">
          <cell r="A1297" t="str">
            <v>001.19.03420</v>
          </cell>
          <cell r="B1297" t="str">
            <v>Fornecimento E Instalação De Conector De Uso Gera - Terminal De Pressão C/ Passagem Frontal P/ Cabo Ø 25 Mm²</v>
          </cell>
          <cell r="C1297" t="str">
            <v>un</v>
          </cell>
          <cell r="D1297">
            <v>4.7926000000000002</v>
          </cell>
        </row>
        <row r="1298">
          <cell r="A1298" t="str">
            <v>001.19.03440</v>
          </cell>
          <cell r="B1298" t="str">
            <v>Fornecimento E Instalação De Conector De Uso Geral - Terminal De Pressão C/ Passagem Frontal P/ Cabo Ø 35 Mm²</v>
          </cell>
          <cell r="C1298" t="str">
            <v>un</v>
          </cell>
          <cell r="D1298">
            <v>5.0826000000000002</v>
          </cell>
        </row>
        <row r="1299">
          <cell r="A1299" t="str">
            <v>001.19.03460</v>
          </cell>
          <cell r="B1299" t="str">
            <v>Fornecimento E Instalação De Conector De Uso Geral - Terminal De Pressão C/ Passagem Frontal P/ Cabo Ø 50 Mm²</v>
          </cell>
          <cell r="C1299" t="str">
            <v>un</v>
          </cell>
          <cell r="D1299">
            <v>5.4626000000000001</v>
          </cell>
        </row>
        <row r="1300">
          <cell r="A1300" t="str">
            <v>001.19.03480</v>
          </cell>
          <cell r="B1300" t="str">
            <v>Fornecimento E Instalação De Conector De Uso Geral - Terminal De Pressão C/ Passagem Frontal P/ Cabo Ø 70 Mm²</v>
          </cell>
          <cell r="C1300" t="str">
            <v>un</v>
          </cell>
          <cell r="D1300">
            <v>6.1125999999999996</v>
          </cell>
        </row>
        <row r="1301">
          <cell r="A1301" t="str">
            <v>001.19.03500</v>
          </cell>
          <cell r="B1301" t="str">
            <v>Fornecimento E Instalação De Conector De Uso Geral - Terminal De Pressão C/ Passagem Lateral P/ Cabo Ø 16 Mm²</v>
          </cell>
          <cell r="C1301" t="str">
            <v>un</v>
          </cell>
          <cell r="D1301">
            <v>7.5125999999999999</v>
          </cell>
        </row>
        <row r="1302">
          <cell r="A1302" t="str">
            <v>001.19.03520</v>
          </cell>
          <cell r="B1302" t="str">
            <v>Fornecimento E Instalação De Conector De Uso Geral - Terminal De Pressão C/ Passagem Lateral P/ Cabo Ø 25 Mm²</v>
          </cell>
          <cell r="C1302" t="str">
            <v>un</v>
          </cell>
          <cell r="D1302">
            <v>7.5125999999999999</v>
          </cell>
        </row>
        <row r="1303">
          <cell r="A1303" t="str">
            <v>001.19.03540</v>
          </cell>
          <cell r="B1303" t="str">
            <v>Fornecimento E Instalação De Conector De Uso Geral - Terminal De Pressão C/ Passagem Lateral P/ Cabo Ø 35 Mm²</v>
          </cell>
          <cell r="C1303" t="str">
            <v>un</v>
          </cell>
          <cell r="D1303">
            <v>7.5125999999999999</v>
          </cell>
        </row>
        <row r="1304">
          <cell r="A1304" t="str">
            <v>001.19.03560</v>
          </cell>
          <cell r="B1304" t="str">
            <v>Fornecimento E Instalação De Conector De Uso Geral - Terminal De Pressão C/ Passagem Lateral P/ Cabo Ø 50 Mm²</v>
          </cell>
          <cell r="C1304" t="str">
            <v>un</v>
          </cell>
          <cell r="D1304">
            <v>10.762600000000001</v>
          </cell>
        </row>
        <row r="1305">
          <cell r="A1305" t="str">
            <v>001.19.03580</v>
          </cell>
          <cell r="B1305" t="str">
            <v>Fornecimento E Instalação De Conector De Uso Geral - Terminal De Pressão C/ Passagem Lateral P/ Cabo Ø 70 Mm²</v>
          </cell>
          <cell r="C1305" t="str">
            <v>un</v>
          </cell>
          <cell r="D1305">
            <v>10.762600000000001</v>
          </cell>
        </row>
        <row r="1306">
          <cell r="A1306" t="str">
            <v>001.19.03600</v>
          </cell>
          <cell r="B1306" t="str">
            <v>Fornecimento E Instalação De Conector De Uso Geral - Tensionador P/ Cabo Cobre Até Ø95 Mm²</v>
          </cell>
          <cell r="C1306" t="str">
            <v>un</v>
          </cell>
          <cell r="D1306">
            <v>9.2826000000000004</v>
          </cell>
        </row>
        <row r="1307">
          <cell r="A1307" t="str">
            <v>001.19.03620</v>
          </cell>
          <cell r="B1307" t="str">
            <v>Fornecimento E Instalação De Conector De Uso Geral - Terminal De Pressão C/ 4 Parafusos P/ Cabo Ø 16/35 Mm²</v>
          </cell>
          <cell r="C1307" t="str">
            <v>un</v>
          </cell>
          <cell r="D1307">
            <v>10.4626</v>
          </cell>
        </row>
        <row r="1308">
          <cell r="A1308" t="str">
            <v>001.19.03640</v>
          </cell>
          <cell r="B1308" t="str">
            <v>Fornecimento E Instalação De Conector De Uso Geral - Terminal De Pressão C/ 4 Parafusos P/ Cabo Ø35/70 Mm²</v>
          </cell>
          <cell r="C1308" t="str">
            <v>un</v>
          </cell>
          <cell r="D1308">
            <v>13.5726</v>
          </cell>
        </row>
        <row r="1309">
          <cell r="A1309" t="str">
            <v>001.19.03660</v>
          </cell>
          <cell r="B1309" t="str">
            <v>Fornecimento E Instalação De Conector De Uso Geral - Terminal Tipo X De Latão P/ Cabo Até Ø50 Mm²</v>
          </cell>
          <cell r="C1309" t="str">
            <v>un</v>
          </cell>
          <cell r="D1309">
            <v>8.0126000000000008</v>
          </cell>
        </row>
        <row r="1310">
          <cell r="A1310" t="str">
            <v>001.19.03680</v>
          </cell>
          <cell r="B1310" t="str">
            <v>Fornecimento E Instalação De Conector De Uso Geral - Abraçadeira Tipo Ômega P/ Cabo Ø 16 Mm²</v>
          </cell>
          <cell r="C1310" t="str">
            <v>un</v>
          </cell>
          <cell r="D1310">
            <v>5.9325999999999999</v>
          </cell>
        </row>
        <row r="1311">
          <cell r="A1311" t="str">
            <v>001.19.03700</v>
          </cell>
          <cell r="B1311" t="str">
            <v>Fornecimento E Instalação De Conector De Uso Geral - Abraçadeira Tipo Ômega P/ Cabo Ø35 Mm²</v>
          </cell>
          <cell r="C1311" t="str">
            <v>un</v>
          </cell>
          <cell r="D1311">
            <v>5.9325999999999999</v>
          </cell>
        </row>
        <row r="1312">
          <cell r="A1312" t="str">
            <v>001.19.03720</v>
          </cell>
          <cell r="B1312" t="str">
            <v>Fornecimento e instalação de componentes de fixação - chapa de fixação tipo unha</v>
          </cell>
          <cell r="C1312" t="str">
            <v>un</v>
          </cell>
          <cell r="D1312">
            <v>2.9350999999999998</v>
          </cell>
        </row>
        <row r="1313">
          <cell r="A1313" t="str">
            <v>001.19.03740</v>
          </cell>
          <cell r="B1313" t="str">
            <v>Fornecimento E Instalação De Componentes De Fixação - Abraçadeira 3 Estais P/ Mastro De 1. ¹/²''</v>
          </cell>
          <cell r="C1313" t="str">
            <v>un</v>
          </cell>
          <cell r="D1313">
            <v>5.9250999999999996</v>
          </cell>
        </row>
        <row r="1314">
          <cell r="A1314" t="str">
            <v>001.19.03760</v>
          </cell>
          <cell r="B1314" t="str">
            <v>Fornecimento E Instalação De Componentes De Fixação - Abraçadeira 3 Estais  P/ Mastro 2''</v>
          </cell>
          <cell r="C1314" t="str">
            <v>un</v>
          </cell>
          <cell r="D1314">
            <v>5.9250999999999996</v>
          </cell>
        </row>
        <row r="1315">
          <cell r="A1315" t="str">
            <v>001.19.03780</v>
          </cell>
          <cell r="B1315" t="str">
            <v>Fornecimento E Instalação De Componentes De Fixação - Abraçadeira 4 Estais P/ Mastro De 1. ¹/²''</v>
          </cell>
          <cell r="C1315" t="str">
            <v>un</v>
          </cell>
          <cell r="D1315">
            <v>7.1451000000000002</v>
          </cell>
        </row>
        <row r="1316">
          <cell r="A1316" t="str">
            <v>001.19.03800</v>
          </cell>
          <cell r="B1316" t="str">
            <v>Fornecimento E Instalação De Componentes De Fixação - Abraçadeira 4 Estais P/ Mastro De 2''</v>
          </cell>
          <cell r="C1316" t="str">
            <v>un</v>
          </cell>
          <cell r="D1316">
            <v>7.1451000000000002</v>
          </cell>
        </row>
        <row r="1317">
          <cell r="A1317" t="str">
            <v>001.19.03820</v>
          </cell>
          <cell r="B1317" t="str">
            <v>Fornecimento E Instalação De Componentes De Fixação - Fixador De Estais P/ Tubo</v>
          </cell>
          <cell r="C1317" t="str">
            <v>un</v>
          </cell>
          <cell r="D1317">
            <v>3.6551</v>
          </cell>
        </row>
        <row r="1318">
          <cell r="A1318" t="str">
            <v>001.19.03840</v>
          </cell>
          <cell r="B1318" t="str">
            <v>Fornecimento E Instalação De Componentes De Fixação - Fixador De Estais P/ Cabo</v>
          </cell>
          <cell r="C1318" t="str">
            <v>un</v>
          </cell>
          <cell r="D1318">
            <v>3.1751</v>
          </cell>
        </row>
        <row r="1319">
          <cell r="A1319" t="str">
            <v>001.19.03860</v>
          </cell>
          <cell r="B1319" t="str">
            <v>Fornecimento E Instalação De Componentes De Fixação - Manilha De 1/4''</v>
          </cell>
          <cell r="C1319" t="str">
            <v>un</v>
          </cell>
          <cell r="D1319">
            <v>9.4451000000000001</v>
          </cell>
        </row>
        <row r="1320">
          <cell r="A1320" t="str">
            <v>001.19.03880</v>
          </cell>
          <cell r="B1320" t="str">
            <v>Fornecimento E Instalação De Componentes De Fixação - Esticador P/ Cabo De Aço De 3/16''</v>
          </cell>
          <cell r="C1320" t="str">
            <v>un</v>
          </cell>
          <cell r="D1320">
            <v>7.6551</v>
          </cell>
        </row>
        <row r="1321">
          <cell r="A1321" t="str">
            <v>001.19.03900</v>
          </cell>
          <cell r="B1321" t="str">
            <v>Fornecimento E Instalação De Componentes De Fixação - Esticador P/ Cabo De Aço De 1/4''</v>
          </cell>
          <cell r="C1321" t="str">
            <v>un</v>
          </cell>
          <cell r="D1321">
            <v>8.8551000000000002</v>
          </cell>
        </row>
        <row r="1322">
          <cell r="A1322" t="str">
            <v>001.19.03920</v>
          </cell>
          <cell r="B1322" t="str">
            <v>Fornecimento E Instalação De Componentes De Fixação - Sapatilha De 3/16''</v>
          </cell>
          <cell r="C1322" t="str">
            <v>un</v>
          </cell>
          <cell r="D1322">
            <v>3.0750999999999999</v>
          </cell>
        </row>
        <row r="1323">
          <cell r="A1323" t="str">
            <v>001.19.03940</v>
          </cell>
          <cell r="B1323" t="str">
            <v>Fornecimento E Instalação De Componentes De Fixação - Sapatilha De 1/4''</v>
          </cell>
          <cell r="C1323" t="str">
            <v>un</v>
          </cell>
          <cell r="D1323">
            <v>3.4051</v>
          </cell>
        </row>
        <row r="1324">
          <cell r="A1324" t="str">
            <v>001.19.03960</v>
          </cell>
          <cell r="B1324" t="str">
            <v>Fornecimeto E Instalação De Componentes De Fixação - Grampo Crosby De 3/16''</v>
          </cell>
          <cell r="C1324" t="str">
            <v>un</v>
          </cell>
          <cell r="D1324">
            <v>3.0251000000000001</v>
          </cell>
        </row>
        <row r="1325">
          <cell r="A1325" t="str">
            <v>001.19.03980</v>
          </cell>
          <cell r="B1325" t="str">
            <v>Fornecimento E Instalação De Componentes De Fixação - Grampo Crosby De 1/4''</v>
          </cell>
          <cell r="C1325" t="str">
            <v>un</v>
          </cell>
          <cell r="D1325">
            <v>3.0750999999999999</v>
          </cell>
        </row>
        <row r="1326">
          <cell r="A1326" t="str">
            <v>001.19.04000</v>
          </cell>
          <cell r="B1326" t="str">
            <v>Fornecimento E Instalação De Componentes De Fixação - Abraçadeira Tipo ""D"" C/ Cunha De 3/4''</v>
          </cell>
          <cell r="C1326" t="str">
            <v>un</v>
          </cell>
          <cell r="D1326">
            <v>2.6751</v>
          </cell>
        </row>
        <row r="1327">
          <cell r="A1327" t="str">
            <v>001.19.04020</v>
          </cell>
          <cell r="B1327" t="str">
            <v>Fornecimento  Instalação De Componentes De Fixação - Abraçadeira Tipo ""D"" C/ Cunha De 1''</v>
          </cell>
          <cell r="C1327" t="str">
            <v>un</v>
          </cell>
          <cell r="D1327">
            <v>2.8451</v>
          </cell>
        </row>
        <row r="1328">
          <cell r="A1328" t="str">
            <v>001.19.04040</v>
          </cell>
          <cell r="B1328" t="str">
            <v>Fornecimento E Instalação De Componentes De Fixação - Abraçadeira Tipo ""D"" C/ Cunha De 1.¹/4''</v>
          </cell>
          <cell r="C1328" t="str">
            <v>un</v>
          </cell>
          <cell r="D1328">
            <v>3.4950999999999999</v>
          </cell>
        </row>
        <row r="1329">
          <cell r="A1329" t="str">
            <v>001.19.04060</v>
          </cell>
          <cell r="B1329" t="str">
            <v>Fornecimento E Instalação De Componentes De Fixação - Abraçadeira Tipo ""D"" C/ Cunha De 1.¹/²''</v>
          </cell>
          <cell r="C1329" t="str">
            <v>un</v>
          </cell>
          <cell r="D1329">
            <v>3.4950999999999999</v>
          </cell>
        </row>
        <row r="1330">
          <cell r="A1330" t="str">
            <v>001.19.04080</v>
          </cell>
          <cell r="B1330" t="str">
            <v>Fornecimento E Instalação De Componentes De Fixação - Abraçadeira Tipo ""D"" C/ Cunha De 2''</v>
          </cell>
          <cell r="C1330" t="str">
            <v>un</v>
          </cell>
          <cell r="D1330">
            <v>3.7951000000000001</v>
          </cell>
        </row>
        <row r="1331">
          <cell r="A1331" t="str">
            <v>001.19.04100</v>
          </cell>
          <cell r="B1331" t="str">
            <v>Fornecimento E Instalação De Componentes De Fixação - Parafuso Sextavado C/ Bucha De Pvc Rosca Sob. 1/4'' X 1. ¹/²'' DZ</v>
          </cell>
          <cell r="C1331" t="str">
            <v>ct</v>
          </cell>
          <cell r="D1331">
            <v>2.1650999999999998</v>
          </cell>
        </row>
        <row r="1332">
          <cell r="A1332" t="str">
            <v>001.19.04120</v>
          </cell>
          <cell r="B1332" t="str">
            <v>Fornecimento E Instalação De Componentes De Fixação - Parafuso Sextavado C/ Bucha De Pvc Rosca Sob. 5/16'' X 1. ¹/²''DZ</v>
          </cell>
          <cell r="C1332" t="str">
            <v>ct</v>
          </cell>
          <cell r="D1332">
            <v>2.2951000000000001</v>
          </cell>
        </row>
        <row r="1333">
          <cell r="A1333" t="str">
            <v>001.19.04140</v>
          </cell>
          <cell r="B1333" t="str">
            <v>Fornecimento E Instalação De Componentes De Fixação - Parafuso Sextavado C/ Bucha De Pvc Rosca Sob. 5/16'' X 2'' DZ</v>
          </cell>
          <cell r="C1333" t="str">
            <v>ct</v>
          </cell>
          <cell r="D1333">
            <v>2.3351000000000002</v>
          </cell>
        </row>
        <row r="1334">
          <cell r="A1334" t="str">
            <v>001.19.04160</v>
          </cell>
          <cell r="B1334" t="str">
            <v>Fornecimento E Instalação De Conj. De Contraventegem Com Cabo P/ Mastro 1. ¹/²''</v>
          </cell>
          <cell r="C1334" t="str">
            <v>cj</v>
          </cell>
          <cell r="D1334">
            <v>109.0183</v>
          </cell>
        </row>
        <row r="1335">
          <cell r="A1335" t="str">
            <v>001.19.04180</v>
          </cell>
          <cell r="B1335" t="str">
            <v>Fornecimento E Instalação De Conj. De Contraventagem Com Cabo P/ Mastro 2''</v>
          </cell>
          <cell r="C1335" t="str">
            <v>cj</v>
          </cell>
          <cell r="D1335">
            <v>109.2383</v>
          </cell>
        </row>
        <row r="1336">
          <cell r="A1336" t="str">
            <v>001.19.04200</v>
          </cell>
          <cell r="B1336" t="str">
            <v>Fornecimento E Instalação De Componentes P/ Aterramento - Conector Cabo/Haste Tipo Olhal Reforçado 3/4''</v>
          </cell>
          <cell r="C1336" t="str">
            <v>un</v>
          </cell>
          <cell r="D1336">
            <v>5.9263000000000003</v>
          </cell>
        </row>
        <row r="1337">
          <cell r="A1337" t="str">
            <v>001.19.04220</v>
          </cell>
          <cell r="B1337" t="str">
            <v>Fornecimento E Instalação De Componentes P/ Aterramento - Conector Cabo/Haste Tipo Olhal Reforçado 5/8''</v>
          </cell>
          <cell r="C1337" t="str">
            <v>un</v>
          </cell>
          <cell r="D1337">
            <v>4.6763000000000003</v>
          </cell>
        </row>
        <row r="1338">
          <cell r="A1338" t="str">
            <v>001.19.04240</v>
          </cell>
          <cell r="B1338" t="str">
            <v>Fornecimento E Instalação De Componentes P/ Aterramento Cabo/Haste Tipo Olhal Leve 5/8''</v>
          </cell>
          <cell r="C1338" t="str">
            <v>un</v>
          </cell>
          <cell r="D1338">
            <v>8.3163</v>
          </cell>
        </row>
        <row r="1339">
          <cell r="A1339" t="str">
            <v>001.19.04260</v>
          </cell>
          <cell r="B1339" t="str">
            <v>Fornecimento E Instalação De Componentes P/ Aterramento - Luva De Emenda P/ Haste De 5/8''</v>
          </cell>
          <cell r="C1339" t="str">
            <v>un</v>
          </cell>
          <cell r="D1339">
            <v>7.7563000000000004</v>
          </cell>
        </row>
        <row r="1340">
          <cell r="A1340" t="str">
            <v>001.19.04280</v>
          </cell>
          <cell r="B1340" t="str">
            <v>Fornecimento E Instalação De Componentes P/ Aterramento - Luva De Emenda P/ Haste De 3/4''</v>
          </cell>
          <cell r="C1340" t="str">
            <v>un</v>
          </cell>
          <cell r="D1340">
            <v>7.7563000000000004</v>
          </cell>
        </row>
        <row r="1341">
          <cell r="A1341" t="str">
            <v>001.19.04300</v>
          </cell>
          <cell r="B1341" t="str">
            <v>Fornecimento e Instalação de Componentes  p/ Aterramento - Conector Cabo/Haste Tipo Grampo</v>
          </cell>
          <cell r="C1341" t="str">
            <v>un</v>
          </cell>
          <cell r="D1341">
            <v>4.6763000000000003</v>
          </cell>
        </row>
        <row r="1342">
          <cell r="A1342" t="str">
            <v>001.19.04320</v>
          </cell>
          <cell r="B1342" t="str">
            <v>Fornecimento E Inwstalação De Componentes P/ Aterramento - Haste Aterramento AC De 5/8'' X 2,40m</v>
          </cell>
          <cell r="C1342" t="str">
            <v>un</v>
          </cell>
          <cell r="D1342">
            <v>32.567700000000002</v>
          </cell>
        </row>
        <row r="1343">
          <cell r="A1343" t="str">
            <v>001.19.04340</v>
          </cell>
          <cell r="B1343" t="str">
            <v>Fornecimento E Instalação De Componentes P/ Aterramento - Haste Aterramento  AC De 5/8'' X 3,00 M</v>
          </cell>
          <cell r="C1343" t="str">
            <v>un</v>
          </cell>
          <cell r="D1343">
            <v>38.967700000000001</v>
          </cell>
        </row>
        <row r="1344">
          <cell r="A1344" t="str">
            <v>001.19.04360</v>
          </cell>
          <cell r="B1344" t="str">
            <v>Fornecimento E Instalação De Componentes P/ Aterramento - Haste Aterramento AC De 3/4'' X 2,40 M</v>
          </cell>
          <cell r="C1344" t="str">
            <v>un</v>
          </cell>
          <cell r="D1344">
            <v>43.447699999999998</v>
          </cell>
        </row>
        <row r="1345">
          <cell r="A1345" t="str">
            <v>001.19.04380</v>
          </cell>
          <cell r="B1345" t="str">
            <v>Fornecimento E Instalação De Componentes P/ Aterramento - Haste Aterramento AC De 3/4'' X 300 M</v>
          </cell>
          <cell r="C1345" t="str">
            <v>un</v>
          </cell>
          <cell r="D1345">
            <v>52.9377</v>
          </cell>
        </row>
        <row r="1346">
          <cell r="A1346" t="str">
            <v>001.19.04400</v>
          </cell>
          <cell r="B1346" t="str">
            <v>Forecimento E Instalação De Componentes P/ Aterramento - Haste Aterramento BC De 5/8'' X 2,40 M</v>
          </cell>
          <cell r="C1346" t="str">
            <v>un</v>
          </cell>
          <cell r="D1346">
            <v>20.247699999999998</v>
          </cell>
        </row>
        <row r="1347">
          <cell r="A1347" t="str">
            <v>001.19.04420</v>
          </cell>
          <cell r="B1347" t="str">
            <v>Fornecimento E Instalação De Componentes P/ Aterramento - Haste Aterramento BC De 5/8'' X 3,00 M</v>
          </cell>
          <cell r="C1347" t="str">
            <v>un</v>
          </cell>
          <cell r="D1347">
            <v>29.607700000000001</v>
          </cell>
        </row>
        <row r="1348">
          <cell r="A1348" t="str">
            <v>001.19.04440</v>
          </cell>
          <cell r="B1348" t="str">
            <v>Fornecimento E Instalação De Componentes P/ Aterramento - Haste Aterramento BC De 3/4'' X 2,40 M</v>
          </cell>
          <cell r="C1348" t="str">
            <v>un</v>
          </cell>
          <cell r="D1348">
            <v>36.6877</v>
          </cell>
        </row>
        <row r="1349">
          <cell r="A1349" t="str">
            <v>001.19.04460</v>
          </cell>
          <cell r="B1349" t="str">
            <v>Fornecimento E Instalação De Componentes P/ Aterramento - Haste Aterramento BC De 3/4'' X 3,00 M</v>
          </cell>
          <cell r="C1349" t="str">
            <v>un</v>
          </cell>
          <cell r="D1349">
            <v>39.9377</v>
          </cell>
        </row>
        <row r="1350">
          <cell r="A1350" t="str">
            <v>001.19.04480</v>
          </cell>
          <cell r="B1350" t="str">
            <v>Fornecimento E Instalação De Sinalizadores - Aparelhos Sinalizadores Simples S/ Célula</v>
          </cell>
          <cell r="C1350" t="str">
            <v>un</v>
          </cell>
          <cell r="D1350">
            <v>22.027699999999999</v>
          </cell>
        </row>
        <row r="1351">
          <cell r="A1351" t="str">
            <v>001.19.04500</v>
          </cell>
          <cell r="B1351" t="str">
            <v>Fornecimento E Instalação De Sinalizadores - Aparelhos Sinalizadores Simples C/ Célula</v>
          </cell>
          <cell r="C1351" t="str">
            <v>un</v>
          </cell>
          <cell r="D1351">
            <v>35.887700000000002</v>
          </cell>
        </row>
        <row r="1352">
          <cell r="A1352" t="str">
            <v>001.19.04520</v>
          </cell>
          <cell r="B1352" t="str">
            <v>Fornecimento E Instalação De Sinalizadores - Aparelhos Sinalizadores Duplo S/ Célula</v>
          </cell>
          <cell r="C1352" t="str">
            <v>un</v>
          </cell>
          <cell r="D1352">
            <v>41.237699999999997</v>
          </cell>
        </row>
        <row r="1353">
          <cell r="A1353" t="str">
            <v>001.19.04540</v>
          </cell>
          <cell r="B1353" t="str">
            <v>Fornecimento E Instalação De Sinalizadores - Aparelhos Sinalizadores Duplo C/ Célula</v>
          </cell>
          <cell r="C1353" t="str">
            <v>un</v>
          </cell>
          <cell r="D1353">
            <v>74.887699999999995</v>
          </cell>
        </row>
        <row r="1354">
          <cell r="A1354" t="str">
            <v>001.19.04560</v>
          </cell>
          <cell r="B1354" t="str">
            <v>Fornecimento E Instalação De Abraçadeira P/ Sinalizador De 1. ¹/²''</v>
          </cell>
          <cell r="C1354" t="str">
            <v>un</v>
          </cell>
          <cell r="D1354">
            <v>5.4851000000000001</v>
          </cell>
        </row>
        <row r="1355">
          <cell r="A1355" t="str">
            <v>001.19.04580</v>
          </cell>
          <cell r="B1355" t="str">
            <v>Fornecimento E Instalação De Abraçadeira P/ Sinalizador De 2''</v>
          </cell>
          <cell r="C1355" t="str">
            <v>un</v>
          </cell>
          <cell r="D1355">
            <v>5.6250999999999998</v>
          </cell>
        </row>
        <row r="1356">
          <cell r="A1356" t="str">
            <v>001.20</v>
          </cell>
          <cell r="B1356" t="str">
            <v>INSTALAÇÕES ELÉTRICAS - EQUIPAMENTOS</v>
          </cell>
          <cell r="D1356">
            <v>73781.902000000002</v>
          </cell>
        </row>
        <row r="1357">
          <cell r="A1357" t="str">
            <v>001.20.00020</v>
          </cell>
          <cell r="B1357" t="str">
            <v>Conjunto motor bomba centrífuga trifásica 50 a 60 hz para sucção até 6m pot. 1/2 hp</v>
          </cell>
          <cell r="C1357" t="str">
            <v>CJ</v>
          </cell>
          <cell r="D1357">
            <v>288.70030000000003</v>
          </cell>
        </row>
        <row r="1358">
          <cell r="A1358" t="str">
            <v>001.20.00040</v>
          </cell>
          <cell r="B1358" t="str">
            <v>Conjunto motor bomba centrífuga trifásica 50 a 60 hz para sucção até 6m pot. 3/4 hp</v>
          </cell>
          <cell r="C1358" t="str">
            <v>CJ</v>
          </cell>
          <cell r="D1358">
            <v>299.70030000000003</v>
          </cell>
        </row>
        <row r="1359">
          <cell r="A1359" t="str">
            <v>001.20.00060</v>
          </cell>
          <cell r="B1359" t="str">
            <v>Conjunto motor bomba centrífuga trifásica 50 a 60 hz para sucção até 6m pot. 1 hp</v>
          </cell>
          <cell r="C1359" t="str">
            <v>CJ</v>
          </cell>
          <cell r="D1359">
            <v>389.57139999999998</v>
          </cell>
        </row>
        <row r="1360">
          <cell r="A1360" t="str">
            <v>001.20.00080</v>
          </cell>
          <cell r="B1360" t="str">
            <v>Conjunto motor bomba centrífuga trifásica 50 a 60 hz para sucção até 6m pot. 1 1/2"""""""" hp</v>
          </cell>
          <cell r="C1360" t="str">
            <v>CJ</v>
          </cell>
          <cell r="D1360">
            <v>466.57139999999998</v>
          </cell>
        </row>
        <row r="1361">
          <cell r="A1361" t="str">
            <v>001.20.00100</v>
          </cell>
          <cell r="B1361" t="str">
            <v>Conjunto motor bomba centrífuga trifásica 50 a 60 hz para sucção até 6m pot. 2"""""""" hp</v>
          </cell>
          <cell r="C1361" t="str">
            <v>CJ</v>
          </cell>
          <cell r="D1361">
            <v>499.4425</v>
          </cell>
        </row>
        <row r="1362">
          <cell r="A1362" t="str">
            <v>001.20.00120</v>
          </cell>
          <cell r="B1362" t="str">
            <v>Conjunto motor bomba centrifuga monoestagio com bocais flangeados - cf-7 mark ou similar - 03 cv</v>
          </cell>
          <cell r="C1362" t="str">
            <v>UN</v>
          </cell>
          <cell r="D1362">
            <v>276.4425</v>
          </cell>
        </row>
        <row r="1363">
          <cell r="A1363" t="str">
            <v>001.20.00140</v>
          </cell>
          <cell r="B1363" t="str">
            <v>Fornecimento e Instalação de Ar Condicionado Tipo Split 9 000 BTUS, Linha Tempstar ou Mesmo Padrão</v>
          </cell>
          <cell r="C1363" t="str">
            <v>CJ</v>
          </cell>
          <cell r="D1363">
            <v>2150</v>
          </cell>
        </row>
        <row r="1364">
          <cell r="A1364" t="str">
            <v>001.20.00160</v>
          </cell>
          <cell r="B1364" t="str">
            <v>Fornecimento e Instalação de Ar Condicionado Tipo Split 12 000 BTUS, Linha Tempstar ou Mesmo Padrão</v>
          </cell>
          <cell r="C1364" t="str">
            <v>CJ</v>
          </cell>
          <cell r="D1364">
            <v>2520</v>
          </cell>
        </row>
        <row r="1365">
          <cell r="A1365" t="str">
            <v>001.20.00165</v>
          </cell>
          <cell r="B1365" t="str">
            <v>Fornecimento e Instalação de Ar Condicionado Tipo Split 18 000 BTUS, Linha Tempstar ou Mesmo Padrão</v>
          </cell>
          <cell r="C1365" t="str">
            <v>CJ</v>
          </cell>
          <cell r="D1365">
            <v>2960</v>
          </cell>
        </row>
        <row r="1366">
          <cell r="A1366" t="str">
            <v>001.20.00170</v>
          </cell>
          <cell r="B1366" t="str">
            <v>Fornecimento e Instalação de Ar Condicionado Tipo Split 22 000 BTUS, Linha Tempstar ou Mesmo Padrão</v>
          </cell>
          <cell r="C1366" t="str">
            <v>CJ</v>
          </cell>
          <cell r="D1366">
            <v>4090</v>
          </cell>
        </row>
        <row r="1367">
          <cell r="A1367" t="str">
            <v>001.20.00175</v>
          </cell>
          <cell r="B1367" t="str">
            <v>Fornecimento e Instalação de Ar Condicionado Tipo Split 36 000 BTUS, Linha Tempstar ou Mesmo Padrão</v>
          </cell>
          <cell r="C1367" t="str">
            <v>CJ</v>
          </cell>
          <cell r="D1367">
            <v>5960</v>
          </cell>
        </row>
        <row r="1368">
          <cell r="A1368" t="str">
            <v>001.20.00180</v>
          </cell>
          <cell r="B1368" t="str">
            <v>Fornecimento e Instalação de Ar Condicionado Tipo Split 48 000 BTUS, Linha Tempstar ou Mesmo Padrão</v>
          </cell>
          <cell r="C1368" t="str">
            <v>CJ</v>
          </cell>
          <cell r="D1368">
            <v>7000</v>
          </cell>
        </row>
        <row r="1369">
          <cell r="A1369" t="str">
            <v>001.20.00200</v>
          </cell>
          <cell r="B1369" t="str">
            <v>Fornecimento e Instalação de Ar Condicionado Tipo Split 60 000 BTUS, Linha Tempstar ou Mesmo Padrão</v>
          </cell>
          <cell r="C1369" t="str">
            <v>CJ</v>
          </cell>
          <cell r="D1369">
            <v>7630</v>
          </cell>
        </row>
        <row r="1370">
          <cell r="A1370" t="str">
            <v>001.20.00220</v>
          </cell>
          <cell r="B1370" t="str">
            <v>Fornecimento e Instalação de Ar Condicionado Tipo Split 7 000 BTUS, Linha Silence ou Mesmo Padrão</v>
          </cell>
          <cell r="C1370" t="str">
            <v>CJ</v>
          </cell>
          <cell r="D1370">
            <v>2205</v>
          </cell>
        </row>
        <row r="1371">
          <cell r="A1371" t="str">
            <v>001.20.00240</v>
          </cell>
          <cell r="B1371" t="str">
            <v>Fornecimento e Instalação de Ar Condicionado Tipo Split 9 000 BTUS, Linha Silence ou Mesmo Padrão</v>
          </cell>
          <cell r="C1371" t="str">
            <v>CJ</v>
          </cell>
          <cell r="D1371">
            <v>2510</v>
          </cell>
        </row>
        <row r="1372">
          <cell r="A1372" t="str">
            <v>001.20.00260</v>
          </cell>
          <cell r="B1372" t="str">
            <v>Fornecimento e Instalação de Ar Condicionado Tipo Split 12 000 BTUS, Linha Silence ou Mesmo Padrão</v>
          </cell>
          <cell r="C1372" t="str">
            <v>CJ</v>
          </cell>
          <cell r="D1372">
            <v>2980</v>
          </cell>
        </row>
        <row r="1373">
          <cell r="A1373" t="str">
            <v>001.20.00265</v>
          </cell>
          <cell r="B1373" t="str">
            <v>Fornecimento e Instalação de Ar Condicionado Tipo Split 18 000 BTUS, Linha Silence ou Mesmo Padrão</v>
          </cell>
          <cell r="C1373" t="str">
            <v>CJ</v>
          </cell>
          <cell r="D1373">
            <v>4000</v>
          </cell>
        </row>
        <row r="1374">
          <cell r="A1374" t="str">
            <v>001.20.00270</v>
          </cell>
          <cell r="B1374" t="str">
            <v>Fornecimento e Instalação de Ar Condicionado Tipo Split 24 000 BTUS, Linha Silence ou Mesmo Padrão</v>
          </cell>
          <cell r="C1374" t="str">
            <v>CJ</v>
          </cell>
          <cell r="D1374">
            <v>4420</v>
          </cell>
        </row>
        <row r="1375">
          <cell r="A1375" t="str">
            <v>001.20.00275</v>
          </cell>
          <cell r="B1375" t="str">
            <v>Fornecimento e Instalação de Ar Condicionado Tipo Split 36 000 BTUS, Linha Modernitá ou Mesmo Padrão</v>
          </cell>
          <cell r="C1375" t="str">
            <v>CJ</v>
          </cell>
          <cell r="D1375">
            <v>6250</v>
          </cell>
        </row>
        <row r="1376">
          <cell r="A1376" t="str">
            <v>001.20.00280</v>
          </cell>
          <cell r="B1376" t="str">
            <v>Fornecimento e Instalação de Ar Condicionado Tipo Split 48 000 BTUS, Linha Silence ou Mesmo Padrão</v>
          </cell>
          <cell r="C1376" t="str">
            <v>CJ</v>
          </cell>
          <cell r="D1376">
            <v>8000</v>
          </cell>
        </row>
        <row r="1377">
          <cell r="A1377" t="str">
            <v>001.20.00300</v>
          </cell>
          <cell r="B1377" t="str">
            <v>Fornecimento e Instalação de Ar Condicionado Tipo Split 60 000 BTUS, Linha Silence ou Mesmo Padrão</v>
          </cell>
          <cell r="C1377" t="str">
            <v>CJ</v>
          </cell>
          <cell r="D1377">
            <v>8700</v>
          </cell>
        </row>
        <row r="1378">
          <cell r="A1378" t="str">
            <v>001.20.00320</v>
          </cell>
          <cell r="B1378" t="str">
            <v>Fornecimento e Instalação de Rede Figorígena (Tubo de Cobre 3/8"" e 1/4""; Cabo PP 4x1.50; Isolante Térmico em Espuma Para Tubulação 5/8"" e Fita Aluminizada) Para Aparelho Ar Cond. Split até 10.000 BTU'S</v>
          </cell>
          <cell r="C1378" t="str">
            <v>ml</v>
          </cell>
          <cell r="D1378">
            <v>30.718499999999999</v>
          </cell>
        </row>
        <row r="1379">
          <cell r="A1379" t="str">
            <v>001.20.00340</v>
          </cell>
          <cell r="B1379" t="str">
            <v>Fornecimento e Instalação de Rede Figorígena (Tubo de Cobre 1/2"" e 1/4""; Cabo PP 4x1.50; Isolante Térmico em Espuma Para Tubulação 3/4"" e Fita Aluminizada) Para Aparelho Ar Cond. Split de 12.000 BTU'S</v>
          </cell>
          <cell r="C1379" t="str">
            <v>ml</v>
          </cell>
          <cell r="D1379">
            <v>31.688700000000001</v>
          </cell>
        </row>
        <row r="1380">
          <cell r="A1380" t="str">
            <v>001.20.00360</v>
          </cell>
          <cell r="B1380" t="str">
            <v>Fornecimento e Instalação de Rede Figorígena (Tubo de Cobre 3/8"" e 5/8""; Cabo PP 4x1.50; Isolante Térmico em Espuma Para Tubulação 7/8"" e Fita Aluminizada) Para Aparelho Ar Cond. Split de 24.000 BTU'S</v>
          </cell>
          <cell r="C1380" t="str">
            <v>ml</v>
          </cell>
          <cell r="D1380">
            <v>38.580199999999998</v>
          </cell>
        </row>
        <row r="1381">
          <cell r="A1381" t="str">
            <v>001.20.00380</v>
          </cell>
          <cell r="B1381" t="str">
            <v>Fornecimento e Instalação de Rede Figorígena (Tubo de Cobre 1/2"" e 7/8""; Cabo PP 4x1.50; Isolante Térmico em Espuma Para Tubulação 1"" e Fita Aluminizada) Para Aparelho Ar Cond. Split de 48.000 BTU'S</v>
          </cell>
          <cell r="C1381" t="str">
            <v>ml</v>
          </cell>
          <cell r="D1381">
            <v>42.743099999999998</v>
          </cell>
        </row>
        <row r="1382">
          <cell r="A1382" t="str">
            <v>001.20.00400</v>
          </cell>
          <cell r="B1382" t="str">
            <v>Fornecimento e Instalação de Rede Figorígena (Tubo de Cobre 1/2"" e 7/8""; Cabo PP 4x1.50; Isolante Térmico em Espuma Para Tubulação 1"" e Fita Aluminizada) Para Aparelho Ar Cond. Split de 60.000 BTU'S</v>
          </cell>
          <cell r="C1382" t="str">
            <v>ml</v>
          </cell>
          <cell r="D1382">
            <v>42.743099999999998</v>
          </cell>
        </row>
        <row r="1383">
          <cell r="A1383" t="str">
            <v>001.21</v>
          </cell>
          <cell r="B1383" t="str">
            <v>INSTALAÇÕES ELÉTRICAS - CAIXAS DE INSPEÇÃO E PASSAGEM</v>
          </cell>
          <cell r="D1383">
            <v>1816.068</v>
          </cell>
        </row>
        <row r="1384">
          <cell r="A1384" t="str">
            <v>001.21.00020</v>
          </cell>
          <cell r="B1384" t="str">
            <v>Execução de caixa de passagem de concreto de 5 cm espessura e tampa de concreto impermeabilizada de 30.00 x 30.00 x 30.00 cm</v>
          </cell>
          <cell r="C1384" t="str">
            <v>CJ</v>
          </cell>
          <cell r="D1384">
            <v>29.3675</v>
          </cell>
        </row>
        <row r="1385">
          <cell r="A1385" t="str">
            <v>001.21.00040</v>
          </cell>
          <cell r="B1385" t="str">
            <v>Execução de caixa de passagem de concreto de 5 cm espessura e tampa de concreto impermeabilizada de 30.00 x 30.00 x 40.00 cm</v>
          </cell>
          <cell r="C1385" t="str">
            <v>CJ</v>
          </cell>
          <cell r="D1385">
            <v>33.421199999999999</v>
          </cell>
        </row>
        <row r="1386">
          <cell r="A1386" t="str">
            <v>001.21.00060</v>
          </cell>
          <cell r="B1386" t="str">
            <v>Execução de caixa de passagem de concreto de 5 cm espessura e tampa de concreto impermeabilizada de 40.00 x 40.00 x 40.00 cm</v>
          </cell>
          <cell r="C1386" t="str">
            <v>CJ</v>
          </cell>
          <cell r="D1386">
            <v>49.469099999999997</v>
          </cell>
        </row>
        <row r="1387">
          <cell r="A1387" t="str">
            <v>001.21.00080</v>
          </cell>
          <cell r="B1387" t="str">
            <v>Execução de caixa de passagem de concreto de 5 cm espessura e tampa de concreto impermeabilizada de 40.00 x 40.00 x 50.00 cm</v>
          </cell>
          <cell r="C1387" t="str">
            <v>CJ</v>
          </cell>
          <cell r="D1387">
            <v>56.373899999999999</v>
          </cell>
        </row>
        <row r="1388">
          <cell r="A1388" t="str">
            <v>001.21.00100</v>
          </cell>
          <cell r="B1388" t="str">
            <v>Execução de caixa de passagem de concreto de 5 cm espessura e tampa de concreto impermeabilizada de 50.00 x 50.00 x 50.00 cm</v>
          </cell>
          <cell r="C1388" t="str">
            <v>CJ</v>
          </cell>
          <cell r="D1388">
            <v>74.656300000000002</v>
          </cell>
        </row>
        <row r="1389">
          <cell r="A1389" t="str">
            <v>001.21.00120</v>
          </cell>
          <cell r="B1389" t="str">
            <v>Execução de caixa de passagem de concreto de 5 cm espessura e tampa de concreto impermeabilizada de 50.00 x 50.00 x 60.00 cm</v>
          </cell>
          <cell r="C1389" t="str">
            <v>CJ</v>
          </cell>
          <cell r="D1389">
            <v>83.427599999999998</v>
          </cell>
        </row>
        <row r="1390">
          <cell r="A1390" t="str">
            <v>001.21.00140</v>
          </cell>
          <cell r="B1390" t="str">
            <v>Execução de caixa de passagem de concreto de 5 cm espessura e tampa de concreto impermeabilizada de 60.00 x 60.00 x 60.00 cm</v>
          </cell>
          <cell r="C1390" t="str">
            <v>CJ</v>
          </cell>
          <cell r="D1390">
            <v>105.6909</v>
          </cell>
        </row>
        <row r="1391">
          <cell r="A1391" t="str">
            <v>001.21.00160</v>
          </cell>
          <cell r="B1391" t="str">
            <v>Execução de caixa de passagem de concreto de 5 cm espessura e tampa de concreto impermeabilizada de 80.00 x 80.00 x 80.00 cm</v>
          </cell>
          <cell r="C1391" t="str">
            <v>CJ</v>
          </cell>
          <cell r="D1391">
            <v>184.7371</v>
          </cell>
        </row>
        <row r="1392">
          <cell r="A1392" t="str">
            <v>001.21.00180</v>
          </cell>
          <cell r="B1392" t="str">
            <v>Execução de caixa de passagem de concreto de 5 cm espessura e tampa de concreto impermeabilizada de 80.00 x 80.00 x 100.00 cm</v>
          </cell>
          <cell r="C1392" t="str">
            <v>CJ</v>
          </cell>
          <cell r="D1392">
            <v>214.36359999999999</v>
          </cell>
        </row>
        <row r="1393">
          <cell r="A1393" t="str">
            <v>001.21.00200</v>
          </cell>
          <cell r="B1393" t="str">
            <v>Execução de caixa de passagem de alvenaria de 1/2 vez c/ tampa de concreto impermeabilizada 30.00 x 30.00 x 30.00 cm</v>
          </cell>
          <cell r="C1393" t="str">
            <v>CJ</v>
          </cell>
          <cell r="D1393">
            <v>42.596299999999999</v>
          </cell>
        </row>
        <row r="1394">
          <cell r="A1394" t="str">
            <v>001.21.00220</v>
          </cell>
          <cell r="B1394" t="str">
            <v>Execução de caixa de passagem de alvenaria de 1/2 vez c/ tampa de concreto impermeabilizada 30.00 x 30.00 x 40.00 cm</v>
          </cell>
          <cell r="C1394" t="str">
            <v>CJ</v>
          </cell>
          <cell r="D1394">
            <v>49.892099999999999</v>
          </cell>
        </row>
        <row r="1395">
          <cell r="A1395" t="str">
            <v>001.21.00240</v>
          </cell>
          <cell r="B1395" t="str">
            <v>Execução de caixa de passagem de alvenaria de 1/2 vez c/ tampa de concreto impermeabilizada 40.00 x 40.00 x 40.00 cm</v>
          </cell>
          <cell r="C1395" t="str">
            <v>CJ</v>
          </cell>
          <cell r="D1395">
            <v>62.007599999999996</v>
          </cell>
        </row>
        <row r="1396">
          <cell r="A1396" t="str">
            <v>001.21.00260</v>
          </cell>
          <cell r="B1396" t="str">
            <v>Execução de caixa de passagem de alvenaria de 1/2 vez c/ tampa de concreto impermeabilizada 40.00 x 40.00 x 50.00 cm</v>
          </cell>
          <cell r="C1396" t="str">
            <v>CJ</v>
          </cell>
          <cell r="D1396">
            <v>73.315600000000003</v>
          </cell>
        </row>
        <row r="1397">
          <cell r="A1397" t="str">
            <v>001.21.00280</v>
          </cell>
          <cell r="B1397" t="str">
            <v>Execução de caixa de passagem de alvenaria de 1/2 vez c/ tampa de concreto impermeabiliada 50.00 x 50.00 x 50.00 cm</v>
          </cell>
          <cell r="C1397" t="str">
            <v>CJ</v>
          </cell>
          <cell r="D1397">
            <v>90.509</v>
          </cell>
        </row>
        <row r="1398">
          <cell r="A1398" t="str">
            <v>001.21.00300</v>
          </cell>
          <cell r="B1398" t="str">
            <v>Exeucução de caixa de passagem de alvenaria de 1/2 vez c/ tampa de concreto impermeabilizada 50.00 x 50.00 x 60.0 cm</v>
          </cell>
          <cell r="C1398" t="str">
            <v>CJ</v>
          </cell>
          <cell r="D1398">
            <v>100.90900000000001</v>
          </cell>
        </row>
        <row r="1399">
          <cell r="A1399" t="str">
            <v>001.21.00320</v>
          </cell>
          <cell r="B1399" t="str">
            <v>Execuçãoo de caixa de passagem de alvenaria de 1/2 vez c/ tampa de concreto impermeabilizada 60.00 x 60.00 x 60.00 cm</v>
          </cell>
          <cell r="C1399" t="str">
            <v>CJ</v>
          </cell>
          <cell r="D1399">
            <v>123.2679</v>
          </cell>
        </row>
        <row r="1400">
          <cell r="A1400" t="str">
            <v>001.21.00340</v>
          </cell>
          <cell r="B1400" t="str">
            <v>Execução de caixa de passagem de alvenaria de 1/2 vez c/ tampa de concreto impermeabilizada 80.00 x 80.00 x 80.00 cm</v>
          </cell>
          <cell r="C1400" t="str">
            <v>CJ</v>
          </cell>
          <cell r="D1400">
            <v>202.98230000000001</v>
          </cell>
        </row>
        <row r="1401">
          <cell r="A1401" t="str">
            <v>001.21.00360</v>
          </cell>
          <cell r="B1401" t="str">
            <v>Execução de caixa de passagem de alvenaria de 1/2 vez c/ tampa de concreto impermeabilizada 80.00 x 80.00 x 100.00 cm</v>
          </cell>
          <cell r="C1401" t="str">
            <v>CJ</v>
          </cell>
          <cell r="D1401">
            <v>239.08099999999999</v>
          </cell>
        </row>
        <row r="1402">
          <cell r="A1402" t="str">
            <v>001.22</v>
          </cell>
          <cell r="B1402" t="str">
            <v>INSTALAÇÕES ELÉTRICAS - ALTA TENSÃO</v>
          </cell>
          <cell r="D1402">
            <v>102058.2659</v>
          </cell>
        </row>
        <row r="1403">
          <cell r="A1403" t="str">
            <v>001.22.00020</v>
          </cell>
          <cell r="B1403" t="str">
            <v>Fornecimento e Instalação de Fusível NH 63 A, 500 V</v>
          </cell>
          <cell r="C1403" t="str">
            <v>UN</v>
          </cell>
          <cell r="D1403">
            <v>14.727399999999999</v>
          </cell>
        </row>
        <row r="1404">
          <cell r="A1404" t="str">
            <v>001.22.00040</v>
          </cell>
          <cell r="B1404" t="str">
            <v>Fornecimento e Instalação de Fusível NH 80 A, 500 V</v>
          </cell>
          <cell r="C1404" t="str">
            <v>UN</v>
          </cell>
          <cell r="D1404">
            <v>5.1574</v>
          </cell>
        </row>
        <row r="1405">
          <cell r="A1405" t="str">
            <v>001.22.00060</v>
          </cell>
          <cell r="B1405" t="str">
            <v>Fornecimento e Instalação de Fusível NH 100 A, 500 V</v>
          </cell>
          <cell r="C1405" t="str">
            <v>UN</v>
          </cell>
          <cell r="D1405">
            <v>14.727399999999999</v>
          </cell>
        </row>
        <row r="1406">
          <cell r="A1406" t="str">
            <v>001.22.00080</v>
          </cell>
          <cell r="B1406" t="str">
            <v>Fornecimento e Instalação de Fusível NH 160 A, 500 V</v>
          </cell>
          <cell r="C1406" t="str">
            <v>UN</v>
          </cell>
          <cell r="D1406">
            <v>14.727399999999999</v>
          </cell>
        </row>
        <row r="1407">
          <cell r="A1407" t="str">
            <v>001.22.00100</v>
          </cell>
          <cell r="B1407" t="str">
            <v>Fornecimento e Instalação de Fusível NH 200 A, 500 V</v>
          </cell>
          <cell r="C1407" t="str">
            <v>UN</v>
          </cell>
          <cell r="D1407">
            <v>31.236000000000001</v>
          </cell>
        </row>
        <row r="1408">
          <cell r="A1408" t="str">
            <v>001.22.00120</v>
          </cell>
          <cell r="B1408" t="str">
            <v>Fornecimento e Instalação de Fusível NH 315 A, 500 V</v>
          </cell>
          <cell r="C1408" t="str">
            <v>UN</v>
          </cell>
          <cell r="D1408">
            <v>45.926000000000002</v>
          </cell>
        </row>
        <row r="1409">
          <cell r="A1409" t="str">
            <v>001.22.00140</v>
          </cell>
          <cell r="B1409" t="str">
            <v>Fornecimento e Instalação de Fusível NH 400 A, 500 V</v>
          </cell>
          <cell r="C1409" t="str">
            <v>UN</v>
          </cell>
          <cell r="D1409">
            <v>20.795999999999999</v>
          </cell>
        </row>
        <row r="1410">
          <cell r="A1410" t="str">
            <v>001.22.00160</v>
          </cell>
          <cell r="B1410" t="str">
            <v>Fornecimento e Instalação de Fusível NH 630 A, 500 V</v>
          </cell>
          <cell r="C1410" t="str">
            <v>UN</v>
          </cell>
          <cell r="D1410">
            <v>29.936</v>
          </cell>
        </row>
        <row r="1411">
          <cell r="A1411" t="str">
            <v>001.22.00180</v>
          </cell>
          <cell r="B1411" t="str">
            <v>Fornecimento e instalação de chave blindada triplar 3x125amp/500v</v>
          </cell>
          <cell r="C1411" t="str">
            <v>CJ</v>
          </cell>
          <cell r="D1411">
            <v>322.31909999999999</v>
          </cell>
        </row>
        <row r="1412">
          <cell r="A1412" t="str">
            <v>001.22.00190</v>
          </cell>
          <cell r="B1412" t="str">
            <v>Execução de mureta em alvenaria de 1.5 vez  de tijolo assente com argamassa mista 1:2:8 cimento cal hidratada e areia inclusive fundação em concreto ciclópico no traço 1:3;6 revestimento rústico e caiação - para instalação de medidor de luz e força</v>
          </cell>
          <cell r="C1412" t="str">
            <v>m2</v>
          </cell>
          <cell r="D1412">
            <v>142.69110000000001</v>
          </cell>
        </row>
        <row r="1413">
          <cell r="A1413" t="str">
            <v>001.22.00200</v>
          </cell>
          <cell r="B1413" t="str">
            <v>Fornecimento e instalação de placa de advertência com os dizeres ""perigo de morte alta tensão""</v>
          </cell>
          <cell r="C1413" t="str">
            <v>PC</v>
          </cell>
          <cell r="D1413">
            <v>36.087000000000003</v>
          </cell>
        </row>
        <row r="1414">
          <cell r="A1414" t="str">
            <v>001.22.00220</v>
          </cell>
          <cell r="B1414" t="str">
            <v>Fornecimento e instalação de arame de aço galvanizado nº 14bwg (27 2g/m)</v>
          </cell>
          <cell r="C1414" t="str">
            <v>KG</v>
          </cell>
          <cell r="D1414">
            <v>8.3422000000000001</v>
          </cell>
        </row>
        <row r="1415">
          <cell r="A1415" t="str">
            <v>001.22.00240</v>
          </cell>
          <cell r="B1415" t="str">
            <v>Fornecimento e instalação de cabo de aço 6.4mm 1/4""</v>
          </cell>
          <cell r="C1415" t="str">
            <v>ML</v>
          </cell>
          <cell r="D1415">
            <v>2.5790000000000002</v>
          </cell>
        </row>
        <row r="1416">
          <cell r="A1416" t="str">
            <v>001.22.00260</v>
          </cell>
          <cell r="B1416" t="str">
            <v>Esticador galvanizado de diâm. 1/2""</v>
          </cell>
          <cell r="C1416" t="str">
            <v>UN</v>
          </cell>
          <cell r="D1416">
            <v>13.026</v>
          </cell>
        </row>
        <row r="1417">
          <cell r="A1417" t="str">
            <v>001.22.00280</v>
          </cell>
          <cell r="B1417" t="str">
            <v>Fornecimento e instalação de sapatilha para cabo de aço ate 3/8</v>
          </cell>
          <cell r="C1417" t="str">
            <v>UN</v>
          </cell>
          <cell r="D1417">
            <v>1.5673999999999999</v>
          </cell>
        </row>
        <row r="1418">
          <cell r="A1418" t="str">
            <v>001.22.00300</v>
          </cell>
          <cell r="B1418" t="str">
            <v>Fornecimento e instalação de fita de alumínio para proteção de 1 x 10 mm</v>
          </cell>
          <cell r="C1418" t="str">
            <v>KG</v>
          </cell>
          <cell r="D1418">
            <v>34.2209</v>
          </cell>
        </row>
        <row r="1419">
          <cell r="A1419" t="str">
            <v>001.22.00320</v>
          </cell>
          <cell r="B1419" t="str">
            <v>Fornecimento e instalação de arruela redonda para parafuso diam. 16.00 mm (5/8"""")</v>
          </cell>
          <cell r="C1419" t="str">
            <v>UN</v>
          </cell>
          <cell r="D1419">
            <v>0.78869999999999996</v>
          </cell>
        </row>
        <row r="1420">
          <cell r="A1420" t="str">
            <v>001.22.00340</v>
          </cell>
          <cell r="B1420" t="str">
            <v>Fornecimento e instalação de porca quadrada para parafuso diâmetro 16.00mm</v>
          </cell>
          <cell r="C1420" t="str">
            <v>UN</v>
          </cell>
          <cell r="D1420">
            <v>1.2174</v>
          </cell>
        </row>
        <row r="1421">
          <cell r="A1421" t="str">
            <v>001.22.00360</v>
          </cell>
          <cell r="B1421" t="str">
            <v>Fornecimento e instalação de Cabo de Alumínio Nú 2 CAA AWG SPARROW</v>
          </cell>
          <cell r="C1421" t="str">
            <v>KG</v>
          </cell>
          <cell r="D1421">
            <v>16.043700000000001</v>
          </cell>
        </row>
        <row r="1422">
          <cell r="A1422" t="str">
            <v>001.22.00380</v>
          </cell>
          <cell r="B1422" t="str">
            <v>Fornecimento e Instalação de Cabo de Alumínio Multiplexado 3 x 1 x 35 mm2 + 35 mm2 - Fase CA, Isolamento com XLPE e Neutro Nú CAL</v>
          </cell>
          <cell r="C1422" t="str">
            <v>ML</v>
          </cell>
          <cell r="D1422">
            <v>12.3843</v>
          </cell>
        </row>
        <row r="1423">
          <cell r="A1423" t="str">
            <v>001.22.00400</v>
          </cell>
          <cell r="B1423" t="str">
            <v>Fornecimento e Instalação de Cabo de Alumínio Multiplexado 3 x 1 x 70 mm2 + 70 mm2 - Fase CA, Isolamento com XLPE e Neutro Nú CAL</v>
          </cell>
          <cell r="C1423" t="str">
            <v>ML</v>
          </cell>
          <cell r="D1423">
            <v>21.6357</v>
          </cell>
        </row>
        <row r="1424">
          <cell r="A1424" t="str">
            <v>001.22.00420</v>
          </cell>
          <cell r="B1424" t="str">
            <v>Fornecimento e Instalação de Cabo de Alumínio Multiplexado 3 x 1 x 120 mm2 + 70 mm2 - Fase CA, Isolamento com XLPE e Neutro Nú CAL</v>
          </cell>
          <cell r="C1424" t="str">
            <v>ML</v>
          </cell>
          <cell r="D1424">
            <v>32.845500000000001</v>
          </cell>
        </row>
        <row r="1425">
          <cell r="A1425" t="str">
            <v>001.22.00440</v>
          </cell>
          <cell r="B1425" t="str">
            <v>Fornecimento e instalação de Cruzeta de Concreto 90 x 90 x 2000 mm - 250 daN - Retangular</v>
          </cell>
          <cell r="C1425" t="str">
            <v>UN</v>
          </cell>
          <cell r="D1425">
            <v>63.160200000000003</v>
          </cell>
        </row>
        <row r="1426">
          <cell r="A1426" t="str">
            <v>001.22.00460</v>
          </cell>
          <cell r="B1426" t="str">
            <v>Fornecimento e Instalação de Mão Francesa Plana 3/16"""" x 32 x 619 mm</v>
          </cell>
          <cell r="C1426" t="str">
            <v>UN</v>
          </cell>
          <cell r="D1426">
            <v>7.4939</v>
          </cell>
        </row>
        <row r="1427">
          <cell r="A1427" t="str">
            <v>001.22.00480</v>
          </cell>
          <cell r="B1427" t="str">
            <v>Fornecimento e Instalação de Olhal Para Parafuso de Diam.16mm</v>
          </cell>
          <cell r="C1427" t="str">
            <v>UN</v>
          </cell>
          <cell r="D1427">
            <v>8.6938999999999993</v>
          </cell>
        </row>
        <row r="1428">
          <cell r="A1428" t="str">
            <v>001.22.00500</v>
          </cell>
          <cell r="B1428" t="str">
            <v>Fornecimento e Instalação de Isolador de Disco de 154.00 mm (6"""")</v>
          </cell>
          <cell r="C1428" t="str">
            <v>UN</v>
          </cell>
          <cell r="D1428">
            <v>25.343900000000001</v>
          </cell>
        </row>
        <row r="1429">
          <cell r="A1429" t="str">
            <v>001.22.00520</v>
          </cell>
          <cell r="B1429" t="str">
            <v>Fornecimento e instalação de Isolador de Pilar 15.00 Kv - 110 Kv</v>
          </cell>
          <cell r="C1429" t="str">
            <v>UN</v>
          </cell>
          <cell r="D1429">
            <v>59.335299999999997</v>
          </cell>
        </row>
        <row r="1430">
          <cell r="A1430" t="str">
            <v>001.22.00540</v>
          </cell>
          <cell r="B1430" t="str">
            <v>Fornecimento e instalação de Isolador de Pilar 34,50 Kv - 170 Kv</v>
          </cell>
          <cell r="C1430" t="str">
            <v>UN</v>
          </cell>
          <cell r="D1430">
            <v>56.075299999999999</v>
          </cell>
        </row>
        <row r="1431">
          <cell r="A1431" t="str">
            <v>001.22.00560</v>
          </cell>
          <cell r="B1431" t="str">
            <v>Fornecimento e Instalação de Pino Auto Travante 16.00 x 168.00 mm 15/34.5 KV</v>
          </cell>
          <cell r="C1431" t="str">
            <v>UN</v>
          </cell>
          <cell r="D1431">
            <v>8.9469999999999992</v>
          </cell>
        </row>
        <row r="1432">
          <cell r="A1432" t="str">
            <v>001.22.00580</v>
          </cell>
          <cell r="B1432" t="str">
            <v>Fornecimento e Instalação de Arruela Quadrada 16.00 de 38.00mm X 3.00 mm com Furo de 18.00 mm</v>
          </cell>
          <cell r="C1432" t="str">
            <v>UN</v>
          </cell>
          <cell r="D1432">
            <v>0.58520000000000005</v>
          </cell>
        </row>
        <row r="1433">
          <cell r="A1433" t="str">
            <v>001.22.00600</v>
          </cell>
          <cell r="B1433" t="str">
            <v>Fornecimento e Instalação de Gancho Olhal</v>
          </cell>
          <cell r="C1433" t="str">
            <v>UN</v>
          </cell>
          <cell r="D1433">
            <v>6.5651000000000002</v>
          </cell>
        </row>
        <row r="1434">
          <cell r="A1434" t="str">
            <v>001.22.00620</v>
          </cell>
          <cell r="B1434" t="str">
            <v>Fornecimento e instalação de chave fusível XS 15 Kv 300 A 10 KA Mod C</v>
          </cell>
          <cell r="C1434" t="str">
            <v>UN</v>
          </cell>
          <cell r="D1434">
            <v>140.35390000000001</v>
          </cell>
        </row>
        <row r="1435">
          <cell r="A1435" t="str">
            <v>001.22.00640</v>
          </cell>
          <cell r="B1435" t="str">
            <v>Fornecimento e Instalação de Chave Fusível XS 36,2 Kv 300 A 5 KA Mod C</v>
          </cell>
          <cell r="C1435" t="str">
            <v>UN</v>
          </cell>
          <cell r="D1435">
            <v>205.47389999999999</v>
          </cell>
        </row>
        <row r="1436">
          <cell r="A1436" t="str">
            <v>001.22.00660</v>
          </cell>
          <cell r="B1436" t="str">
            <v>Fornecimento e Instalação de Chave Seccionadora Unipolar 15 Kv 630 A 95 KV C/ Terminal</v>
          </cell>
          <cell r="C1436" t="str">
            <v>UN</v>
          </cell>
          <cell r="D1436">
            <v>236.5522</v>
          </cell>
        </row>
        <row r="1437">
          <cell r="A1437" t="str">
            <v>001.22.00680</v>
          </cell>
          <cell r="B1437" t="str">
            <v>Fornecimento e Instalação de Chave Seccionadora Unipolar 36,2 Kv 630 A 95 KV C/ Terminal</v>
          </cell>
          <cell r="C1437" t="str">
            <v>UN</v>
          </cell>
          <cell r="D1437">
            <v>405.08699999999999</v>
          </cell>
        </row>
        <row r="1438">
          <cell r="A1438" t="str">
            <v>001.22.00700</v>
          </cell>
          <cell r="B1438" t="str">
            <v>Fornecimento e Instalação de Protetor de Bucha A. T. de Trafo 15 KV</v>
          </cell>
          <cell r="C1438" t="str">
            <v>UN</v>
          </cell>
          <cell r="D1438">
            <v>15.6751</v>
          </cell>
        </row>
        <row r="1439">
          <cell r="A1439" t="str">
            <v>001.22.00720</v>
          </cell>
          <cell r="B1439" t="str">
            <v>Fornecimento e Instalação de Elo Fusível de Alta Tensão 1 H 500 mm</v>
          </cell>
          <cell r="C1439" t="str">
            <v>UN</v>
          </cell>
          <cell r="D1439">
            <v>4.0347999999999997</v>
          </cell>
        </row>
        <row r="1440">
          <cell r="A1440" t="str">
            <v>001.22.00740</v>
          </cell>
          <cell r="B1440" t="str">
            <v>Fornecimento e Instalação de Elo Fusível de Alta Tensão 2 H 500 mm</v>
          </cell>
          <cell r="C1440" t="str">
            <v>UN</v>
          </cell>
          <cell r="D1440">
            <v>4.0347999999999997</v>
          </cell>
        </row>
        <row r="1441">
          <cell r="A1441" t="str">
            <v>001.22.00760</v>
          </cell>
          <cell r="B1441" t="str">
            <v>Fornecimento e Instalação de Elo Fusível de Alta Tensão 3 H 500 mm</v>
          </cell>
          <cell r="C1441" t="str">
            <v>UN</v>
          </cell>
          <cell r="D1441">
            <v>4.0347999999999997</v>
          </cell>
        </row>
        <row r="1442">
          <cell r="A1442" t="str">
            <v>001.22.00780</v>
          </cell>
          <cell r="B1442" t="str">
            <v>Fornecimento e Instalação de Elo Fusível de Alta Tensão 5 H 500 mm</v>
          </cell>
          <cell r="C1442" t="str">
            <v>UN</v>
          </cell>
          <cell r="D1442">
            <v>4.0347999999999997</v>
          </cell>
        </row>
        <row r="1443">
          <cell r="A1443" t="str">
            <v>001.22.00800</v>
          </cell>
          <cell r="B1443" t="str">
            <v>Fornecimento e Instalação de Elo Fusível de Alta Tensão 6 K 500 mm</v>
          </cell>
          <cell r="C1443" t="str">
            <v>UN</v>
          </cell>
          <cell r="D1443">
            <v>4.0347999999999997</v>
          </cell>
        </row>
        <row r="1444">
          <cell r="A1444" t="str">
            <v>001.22.00820</v>
          </cell>
          <cell r="B1444" t="str">
            <v>Fornecimento e Instalação de Elo Fusível de Alta Tensão 15 K 500 mm</v>
          </cell>
          <cell r="C1444" t="str">
            <v>UN</v>
          </cell>
          <cell r="D1444">
            <v>4.5347999999999997</v>
          </cell>
        </row>
        <row r="1445">
          <cell r="A1445" t="str">
            <v>001.22.00840</v>
          </cell>
          <cell r="B1445" t="str">
            <v>Fornecimento e Instalação de Elo Fusível de Alta Tensão 25 K 500 mm</v>
          </cell>
          <cell r="C1445" t="str">
            <v>UN</v>
          </cell>
          <cell r="D1445">
            <v>4.8348000000000004</v>
          </cell>
        </row>
        <row r="1446">
          <cell r="A1446" t="str">
            <v>001.22.00860</v>
          </cell>
          <cell r="B1446" t="str">
            <v>Fornecimento e Instalação de Para Raios 12 KV 10 KA Polimérico ZQP</v>
          </cell>
          <cell r="C1446" t="str">
            <v>UN</v>
          </cell>
          <cell r="D1446">
            <v>151.76390000000001</v>
          </cell>
        </row>
        <row r="1447">
          <cell r="A1447" t="str">
            <v>001.22.00880</v>
          </cell>
          <cell r="B1447" t="str">
            <v>Fornecimento e Instalação de Para Raios 30 KV 10 KA Polimérico ZQP</v>
          </cell>
          <cell r="C1447" t="str">
            <v>UN</v>
          </cell>
          <cell r="D1447">
            <v>351.57389999999998</v>
          </cell>
        </row>
        <row r="1448">
          <cell r="A1448" t="str">
            <v>001.22.00900</v>
          </cell>
          <cell r="B1448" t="str">
            <v>Fornecimento e Instalação de Suporte Padronizado para Transformador Para Poste DT 195 X 100 mm</v>
          </cell>
          <cell r="C1448" t="str">
            <v>UN</v>
          </cell>
          <cell r="D1448">
            <v>70.433899999999994</v>
          </cell>
        </row>
        <row r="1449">
          <cell r="A1449" t="str">
            <v>001.22.00920</v>
          </cell>
          <cell r="B1449" t="str">
            <v>Fornecimento e Instalação de Suporte Para Transformador Em Poste Circular 210 mm</v>
          </cell>
          <cell r="C1449" t="str">
            <v>UN</v>
          </cell>
          <cell r="D1449">
            <v>66.173900000000003</v>
          </cell>
        </row>
        <row r="1450">
          <cell r="A1450" t="str">
            <v>001.22.00940</v>
          </cell>
          <cell r="B1450" t="str">
            <v>Fornecimento e Instalação de Suporte Para Transformador Em Poste Circular 230 mm</v>
          </cell>
          <cell r="C1450" t="str">
            <v>UN</v>
          </cell>
          <cell r="D1450">
            <v>71.173900000000003</v>
          </cell>
        </row>
        <row r="1451">
          <cell r="A1451" t="str">
            <v>001.22.00960</v>
          </cell>
          <cell r="B1451" t="str">
            <v>Fornecimento e instalação de transformador Monofásico - MRT - Tensão Secundária 245/127 V 34.5 KV - 15 KVA</v>
          </cell>
          <cell r="C1451" t="str">
            <v>UN</v>
          </cell>
          <cell r="D1451">
            <v>2085.2170000000001</v>
          </cell>
        </row>
        <row r="1452">
          <cell r="A1452" t="str">
            <v>001.22.00980</v>
          </cell>
          <cell r="B1452" t="str">
            <v>Forneciemnto e instalação de transformador trifásico 13 8 13 2 6 6kv/220v primário em triângulo secundário em estrela 30 kva</v>
          </cell>
          <cell r="C1452" t="str">
            <v>UN</v>
          </cell>
          <cell r="D1452">
            <v>3361.0868</v>
          </cell>
        </row>
        <row r="1453">
          <cell r="A1453" t="str">
            <v>001.22.01000</v>
          </cell>
          <cell r="B1453" t="str">
            <v>Forneciemnto e instalação de transformador trifásico 13 8 13 2 6 6kv/220v primário em triângulo secundário em estrela 45 kva</v>
          </cell>
          <cell r="C1453" t="str">
            <v>UN</v>
          </cell>
          <cell r="D1453">
            <v>4163.7824000000001</v>
          </cell>
        </row>
        <row r="1454">
          <cell r="A1454" t="str">
            <v>001.22.01020</v>
          </cell>
          <cell r="B1454" t="str">
            <v>Forneciemnto e instalação de transformador trifásico 13 8 13 2 6 6kv/220v primário em triângulo secundário em estrela 75 kva</v>
          </cell>
          <cell r="C1454" t="str">
            <v>UN</v>
          </cell>
          <cell r="D1454">
            <v>5813.4780000000001</v>
          </cell>
        </row>
        <row r="1455">
          <cell r="A1455" t="str">
            <v>001.22.01040</v>
          </cell>
          <cell r="B1455" t="str">
            <v>Forneciemnto e instalação de transformador trifásico 13 8 13 2 6 6kv/220v primário em triângulo secundário em estrela 112.5 kva</v>
          </cell>
          <cell r="C1455" t="str">
            <v>UN</v>
          </cell>
          <cell r="D1455">
            <v>7425.5169999999998</v>
          </cell>
        </row>
        <row r="1456">
          <cell r="A1456" t="str">
            <v>001.22.01060</v>
          </cell>
          <cell r="B1456" t="str">
            <v>Fornecimento e instalação de transformador trifásico 13 8 13 2 6 6kv/220v primário em triângulo secundário em estrela 150 kva</v>
          </cell>
          <cell r="C1456" t="str">
            <v>UN</v>
          </cell>
          <cell r="D1456">
            <v>9294.9560000000001</v>
          </cell>
        </row>
        <row r="1457">
          <cell r="A1457" t="str">
            <v>001.22.01080</v>
          </cell>
          <cell r="B1457" t="str">
            <v>Fornecimento e instalação de transformador trifásico 13 8 13 2 6 6kv/220v primário em triângulo secundário em estrela 15 kva</v>
          </cell>
          <cell r="C1457" t="str">
            <v>UN</v>
          </cell>
          <cell r="D1457">
            <v>2261.3912</v>
          </cell>
        </row>
        <row r="1458">
          <cell r="A1458" t="str">
            <v>001.22.01100</v>
          </cell>
          <cell r="B1458" t="str">
            <v>Fornecimento e instalação de transformador trifásico 13 8 13 2 6 6kv/220v primário em triângulo secundário em estrela 225 kva</v>
          </cell>
          <cell r="C1458" t="str">
            <v>UN</v>
          </cell>
          <cell r="D1458">
            <v>11986.138999999999</v>
          </cell>
        </row>
        <row r="1459">
          <cell r="A1459" t="str">
            <v>001.22.01120</v>
          </cell>
          <cell r="B1459" t="str">
            <v>Forneciemnto e instalação de transformador trifásico 13 8 13 2 6 6kv/220v primário em triângulo secundário em estrela 300 kva</v>
          </cell>
          <cell r="C1459" t="str">
            <v>UN</v>
          </cell>
          <cell r="D1459">
            <v>15607.834000000001</v>
          </cell>
        </row>
        <row r="1460">
          <cell r="A1460" t="str">
            <v>001.22.01140</v>
          </cell>
          <cell r="B1460" t="str">
            <v>Fornecimento e trasformação de trasformador de distribuição trifásico, com resfriamento em banho de óleo mineral, para uso interno, potência 500 kva - classe de tensão 15 kv, transprimários de 13.800, 13.200, 12.600 - ligação delta e 220-127v, ligação e</v>
          </cell>
          <cell r="C1460" t="str">
            <v>UN</v>
          </cell>
          <cell r="D1460">
            <v>21980.695</v>
          </cell>
        </row>
        <row r="1461">
          <cell r="A1461" t="str">
            <v>001.22.01160</v>
          </cell>
          <cell r="B1461" t="str">
            <v>Fornecimento e instalação de parafuso cabeça quadrada """"máquina"""", dim.16.00mm x 125.00mm, incl. Porca Quadrada Diam. Interno 16.00 mm</v>
          </cell>
          <cell r="C1461" t="str">
            <v>CJ</v>
          </cell>
          <cell r="D1461">
            <v>3.0575000000000001</v>
          </cell>
        </row>
        <row r="1462">
          <cell r="A1462" t="str">
            <v>001.22.01180</v>
          </cell>
          <cell r="B1462" t="str">
            <v>Fornecimento e instalação de parafuso cabeça quadrada """"máquina"""", dim.16.00mm x 150.00mm, incl. Porca Quadrada Diam. Interno 16.00 mm</v>
          </cell>
          <cell r="C1462" t="str">
            <v>CJ</v>
          </cell>
          <cell r="D1462">
            <v>3.4375</v>
          </cell>
        </row>
        <row r="1463">
          <cell r="A1463" t="str">
            <v>001.22.01200</v>
          </cell>
          <cell r="B1463" t="str">
            <v>Fornecimento e instalação de parafuso cabeça quadrada """"máquina"""", dim.16.00mm x 200.00mm, incl. Porca Quadrada Diam. Interno 16.00 mm</v>
          </cell>
          <cell r="C1463" t="str">
            <v>CJ</v>
          </cell>
          <cell r="D1463">
            <v>3.6074999999999999</v>
          </cell>
        </row>
        <row r="1464">
          <cell r="A1464" t="str">
            <v>001.22.01220</v>
          </cell>
          <cell r="B1464" t="str">
            <v>Fornecimento e instalação de parafuso cabeça quadrada """"máquina"""", dim.16.00mm x 250.00mm, incl. Porca Quadrada Diam. Interno 16.00 mm</v>
          </cell>
          <cell r="C1464" t="str">
            <v>CJ</v>
          </cell>
          <cell r="D1464">
            <v>4.0674999999999999</v>
          </cell>
        </row>
        <row r="1465">
          <cell r="A1465" t="str">
            <v>001.22.01240</v>
          </cell>
          <cell r="B1465" t="str">
            <v>Fornecimento e instalação de parafuso cabeça quadrada """"máquina"""", dim.16.00mm x 300.00mm, incl. Porca Quadrada Diam. Interno 16.00 mm</v>
          </cell>
          <cell r="C1465" t="str">
            <v>CJ</v>
          </cell>
          <cell r="D1465">
            <v>4.7074999999999996</v>
          </cell>
        </row>
        <row r="1466">
          <cell r="A1466" t="str">
            <v>001.22.01260</v>
          </cell>
          <cell r="B1466" t="str">
            <v>Fornecimento e instalação de parafuso cabeça quadrada """"máquina"""", dim.16.00mm x 350.00mm, incl. Porca Quadrada Diam. Interno 16.00 mm</v>
          </cell>
          <cell r="C1466" t="str">
            <v>CJ</v>
          </cell>
          <cell r="D1466">
            <v>5.6375000000000002</v>
          </cell>
        </row>
        <row r="1467">
          <cell r="A1467" t="str">
            <v>001.22.01280</v>
          </cell>
          <cell r="B1467" t="str">
            <v>Fornecimento e instalação de parafuso cabeça quadrada """"máquina"""", dim.16.00mm x 400.00mm, incl. Porca Quadrada Diam. Interno 16.00 mm</v>
          </cell>
          <cell r="C1467" t="str">
            <v>CJ</v>
          </cell>
          <cell r="D1467">
            <v>6.1375000000000002</v>
          </cell>
        </row>
        <row r="1468">
          <cell r="A1468" t="str">
            <v>001.22.01300</v>
          </cell>
          <cell r="B1468" t="str">
            <v>Fornecimento e instalação de parafuso cabeça quadrada """"máquina"""", dim.16.00mm x 450.00mm, incl. Porca Quadrada Diam. Interno 16.00 mm</v>
          </cell>
          <cell r="C1468" t="str">
            <v>CJ</v>
          </cell>
          <cell r="D1468">
            <v>6.5374999999999996</v>
          </cell>
        </row>
        <row r="1469">
          <cell r="A1469" t="str">
            <v>001.22.01320</v>
          </cell>
          <cell r="B1469" t="str">
            <v>Fornecimento e instalação de parafuso cabeça quadrada """"máquina"""", dim.16.00mm x 500.00mm, incl. Porca Quadrada Diam. Interno 16.00 mm</v>
          </cell>
          <cell r="C1469" t="str">
            <v>CJ</v>
          </cell>
          <cell r="D1469">
            <v>7.2374999999999998</v>
          </cell>
        </row>
        <row r="1470">
          <cell r="A1470" t="str">
            <v>001.22.01340</v>
          </cell>
          <cell r="B1470" t="str">
            <v>Fornecimento e instalação de cinta circular de aço galvanizado diam. 150.00 mm</v>
          </cell>
          <cell r="C1470" t="str">
            <v>UN</v>
          </cell>
          <cell r="D1470">
            <v>14.8439</v>
          </cell>
        </row>
        <row r="1471">
          <cell r="A1471" t="str">
            <v>001.22.01360</v>
          </cell>
          <cell r="B1471" t="str">
            <v>Fornecimento e instalação de cinta circular de aço galvanizado diam. 160.00 mm</v>
          </cell>
          <cell r="C1471" t="str">
            <v>UN</v>
          </cell>
          <cell r="D1471">
            <v>15.043900000000001</v>
          </cell>
        </row>
        <row r="1472">
          <cell r="A1472" t="str">
            <v>001.22.01380</v>
          </cell>
          <cell r="B1472" t="str">
            <v>Fornecimento e instalação de cinta circular de aço galvanizado diam. 170.00 mm</v>
          </cell>
          <cell r="C1472" t="str">
            <v>UN</v>
          </cell>
          <cell r="D1472">
            <v>15.2439</v>
          </cell>
        </row>
        <row r="1473">
          <cell r="A1473" t="str">
            <v>001.22.01400</v>
          </cell>
          <cell r="B1473" t="str">
            <v>Fornecimento e instalação de cinta circular de aço galvanizado diam. 180.00 mm</v>
          </cell>
          <cell r="C1473" t="str">
            <v>UN</v>
          </cell>
          <cell r="D1473">
            <v>15.6439</v>
          </cell>
        </row>
        <row r="1474">
          <cell r="A1474" t="str">
            <v>001.22.01420</v>
          </cell>
          <cell r="B1474" t="str">
            <v>Fornecimento e instalação de cinta circular de aço galvanizado diam. 190.00 mm</v>
          </cell>
          <cell r="C1474" t="str">
            <v>UN</v>
          </cell>
          <cell r="D1474">
            <v>17.260899999999999</v>
          </cell>
        </row>
        <row r="1475">
          <cell r="A1475" t="str">
            <v>001.22.01440</v>
          </cell>
          <cell r="B1475" t="str">
            <v>Fornecimento e instalação de cinta circular de aço galvanizado diam. 200.00 mm</v>
          </cell>
          <cell r="C1475" t="str">
            <v>UN</v>
          </cell>
          <cell r="D1475">
            <v>16.643899999999999</v>
          </cell>
        </row>
        <row r="1476">
          <cell r="A1476" t="str">
            <v>001.22.01460</v>
          </cell>
          <cell r="B1476" t="str">
            <v>Fornecimento e instalação de cinta circular de aço galvanizado diam. 210.00 mm</v>
          </cell>
          <cell r="C1476" t="str">
            <v>UN</v>
          </cell>
          <cell r="D1476">
            <v>16.943899999999999</v>
          </cell>
        </row>
        <row r="1477">
          <cell r="A1477" t="str">
            <v>001.22.01480</v>
          </cell>
          <cell r="B1477" t="str">
            <v>Fornecimento e instalação de cinta circular de aço galvanizado diam. 220.00 mm</v>
          </cell>
          <cell r="C1477" t="str">
            <v>UN</v>
          </cell>
          <cell r="D1477">
            <v>19.778199999999998</v>
          </cell>
        </row>
        <row r="1478">
          <cell r="A1478" t="str">
            <v>001.22.01500</v>
          </cell>
          <cell r="B1478" t="str">
            <v>Fornecimento e instalação de cinta circular de aço galvanizado diam. 230.00 mm</v>
          </cell>
          <cell r="C1478" t="str">
            <v>UN</v>
          </cell>
          <cell r="D1478">
            <v>18.2439</v>
          </cell>
        </row>
        <row r="1479">
          <cell r="A1479" t="str">
            <v>001.22.01520</v>
          </cell>
          <cell r="B1479" t="str">
            <v>Fornecimento e instalação de cinta circular de aço galvanizado diam. 240.00 mm</v>
          </cell>
          <cell r="C1479" t="str">
            <v>UN</v>
          </cell>
          <cell r="D1479">
            <v>18.543900000000001</v>
          </cell>
        </row>
        <row r="1480">
          <cell r="A1480" t="str">
            <v>001.22.01540</v>
          </cell>
          <cell r="B1480" t="str">
            <v>Fornecimento e instalação de cinta circular de aço galvanizado diam. 250.00 mm</v>
          </cell>
          <cell r="C1480" t="str">
            <v>UN</v>
          </cell>
          <cell r="D1480">
            <v>19.2439</v>
          </cell>
        </row>
        <row r="1481">
          <cell r="A1481" t="str">
            <v>001.22.01560</v>
          </cell>
          <cell r="B1481" t="str">
            <v>Fornecimento e instalação de parafuso rosca dupla """"passante"""" dim.16.00mm x 350.00mm, incl. Porca Quadrada Diam. Interno 16.00 mm</v>
          </cell>
          <cell r="C1481" t="str">
            <v>CJ</v>
          </cell>
          <cell r="D1481">
            <v>8.3750999999999998</v>
          </cell>
        </row>
        <row r="1482">
          <cell r="A1482" t="str">
            <v>001.22.01580</v>
          </cell>
          <cell r="B1482" t="str">
            <v>Fornecimento e instalação de parafuso rosca dupla """"passante"""" dim.16.00mm x 400.00mm, incl. Porca Quadrada Diam. Interno 16.00 mm</v>
          </cell>
          <cell r="C1482" t="str">
            <v>CJ</v>
          </cell>
          <cell r="D1482">
            <v>8.3150999999999993</v>
          </cell>
        </row>
        <row r="1483">
          <cell r="A1483" t="str">
            <v>001.22.01600</v>
          </cell>
          <cell r="B1483" t="str">
            <v>Fornecimento e instalação de parafuso rosca dupla """"passante"""" dim.16.00mm x 450.00mm, incl. Porca Quadrada Diam. Interno 16.00 mm</v>
          </cell>
          <cell r="C1483" t="str">
            <v>CJ</v>
          </cell>
          <cell r="D1483">
            <v>9.4750999999999994</v>
          </cell>
        </row>
        <row r="1484">
          <cell r="A1484" t="str">
            <v>001.22.01620</v>
          </cell>
          <cell r="B1484" t="str">
            <v>Fornecimento e instalação de parafuso rosca dupla """"passante"""" dim.16.00mm x 500.00mm, incl. Porca Quadrada Diam. Interno 16.00 mm</v>
          </cell>
          <cell r="C1484" t="str">
            <v>CJ</v>
          </cell>
          <cell r="D1484">
            <v>10.075100000000001</v>
          </cell>
        </row>
        <row r="1485">
          <cell r="A1485" t="str">
            <v>001.22.01640</v>
          </cell>
          <cell r="B1485" t="str">
            <v>Fornecimento e instalação de parafuso rosca dupla """"passante"""" dim.16.00mm x 550.00mm, incl. Porca Quadrada Diam. Interno 16.00 mm</v>
          </cell>
          <cell r="C1485" t="str">
            <v>CJ</v>
          </cell>
          <cell r="D1485">
            <v>10.3751</v>
          </cell>
        </row>
        <row r="1486">
          <cell r="A1486" t="str">
            <v>001.22.01660</v>
          </cell>
          <cell r="B1486" t="str">
            <v>Fornecimento e instalação de sela p/ cruzeta de concreto</v>
          </cell>
          <cell r="C1486" t="str">
            <v>UN</v>
          </cell>
          <cell r="D1486">
            <v>7.6238999999999999</v>
          </cell>
        </row>
        <row r="1487">
          <cell r="A1487" t="str">
            <v>001.22.01680</v>
          </cell>
          <cell r="B1487" t="str">
            <v>Fornecimento e instalação de parafuso francês (cabeça abaulada) 16.00 mm x 45.00 mm, incl. Porca Quadrada Diam. Interno 16.00 mm</v>
          </cell>
          <cell r="C1487" t="str">
            <v>CJ</v>
          </cell>
          <cell r="D1487">
            <v>2.5375000000000001</v>
          </cell>
        </row>
        <row r="1488">
          <cell r="A1488" t="str">
            <v>001.22.01700</v>
          </cell>
          <cell r="B1488" t="str">
            <v>Fornecimento e instalação de parafuso francês (cabeça abaulada) 16.00 mm x150.00 mm incl. Porca Quadrada Diam. Interno 16.00 mm</v>
          </cell>
          <cell r="C1488" t="str">
            <v>CJ</v>
          </cell>
          <cell r="D1488">
            <v>3.5375000000000001</v>
          </cell>
        </row>
        <row r="1489">
          <cell r="A1489" t="str">
            <v>001.22.01720</v>
          </cell>
          <cell r="B1489" t="str">
            <v>Fornecimento e Instalação de Laço de Topo Pref. Para Cabo 2 CAA - 15.00 KV</v>
          </cell>
          <cell r="C1489" t="str">
            <v>UN</v>
          </cell>
          <cell r="D1489">
            <v>4.2934999999999999</v>
          </cell>
        </row>
        <row r="1490">
          <cell r="A1490" t="str">
            <v>001.22.01740</v>
          </cell>
          <cell r="B1490" t="str">
            <v>Fornecimento e Instalação de Laço de Topo Pref. Para Cabo 2 CAA - 34.5 KV</v>
          </cell>
          <cell r="C1490" t="str">
            <v>UN</v>
          </cell>
          <cell r="D1490">
            <v>5.1435000000000004</v>
          </cell>
        </row>
        <row r="1491">
          <cell r="A1491" t="str">
            <v>001.22.01760</v>
          </cell>
          <cell r="B1491" t="str">
            <v>Fornecimento e Instalação de Manilha Sapatilha</v>
          </cell>
          <cell r="C1491" t="str">
            <v>UN</v>
          </cell>
          <cell r="D1491">
            <v>8.0974000000000004</v>
          </cell>
        </row>
        <row r="1492">
          <cell r="A1492" t="str">
            <v>001.22.01780</v>
          </cell>
          <cell r="B1492" t="str">
            <v>Fornecimento e Instalação de Alça Pré-Formada Cabo 2 AWG</v>
          </cell>
          <cell r="C1492" t="str">
            <v>UN</v>
          </cell>
          <cell r="D1492">
            <v>2.8675000000000002</v>
          </cell>
        </row>
        <row r="1493">
          <cell r="A1493" t="str">
            <v>001.22.01800</v>
          </cell>
          <cell r="B1493" t="str">
            <v>Fornecimento e instalação de Conector Derivação Cunha  Tipo Estribo Normal - 2 - 4</v>
          </cell>
          <cell r="C1493" t="str">
            <v>UN</v>
          </cell>
          <cell r="D1493">
            <v>12.614800000000001</v>
          </cell>
        </row>
        <row r="1494">
          <cell r="A1494" t="str">
            <v>001.22.01820</v>
          </cell>
          <cell r="B1494" t="str">
            <v>Fornecimento e Instalação de Conector Derivação Tipo Cunha - AMP - Tipo II ou Similar</v>
          </cell>
          <cell r="C1494" t="str">
            <v>UN</v>
          </cell>
          <cell r="D1494">
            <v>4.7948000000000004</v>
          </cell>
        </row>
        <row r="1495">
          <cell r="A1495" t="str">
            <v>001.22.01840</v>
          </cell>
          <cell r="B1495" t="str">
            <v>Fornecimento e Instalação de Conector Derivação Cunha 602380-2  336, 4 - 2</v>
          </cell>
          <cell r="C1495" t="str">
            <v>UN</v>
          </cell>
          <cell r="D1495">
            <v>17.134799999999998</v>
          </cell>
        </row>
        <row r="1496">
          <cell r="A1496" t="str">
            <v>001.22.01860</v>
          </cell>
          <cell r="B1496" t="str">
            <v>Fornecimento e Instalação de Conector Derivação p/Linha Viva 6 - 250</v>
          </cell>
          <cell r="C1496" t="str">
            <v>UN</v>
          </cell>
          <cell r="D1496">
            <v>12.2248</v>
          </cell>
        </row>
        <row r="1497">
          <cell r="A1497" t="str">
            <v>001.22.01880</v>
          </cell>
          <cell r="B1497" t="str">
            <v>Fornecimento e Instalação de Conector Transversal Tipo Cunha Para Aterramento 5/8"""" x ( 25 a 35 mm)</v>
          </cell>
          <cell r="C1497" t="str">
            <v>UN</v>
          </cell>
          <cell r="D1497">
            <v>16.5748</v>
          </cell>
        </row>
        <row r="1498">
          <cell r="A1498" t="str">
            <v>001.22.01900</v>
          </cell>
          <cell r="B1498" t="str">
            <v>Fornecimento e Instalação de Cabo de Cobre Isolado XLPE 15 KV 16 mm2</v>
          </cell>
          <cell r="C1498" t="str">
            <v>ML</v>
          </cell>
          <cell r="D1498">
            <v>9.1957000000000004</v>
          </cell>
        </row>
        <row r="1499">
          <cell r="A1499" t="str">
            <v>001.22.01920</v>
          </cell>
          <cell r="B1499" t="str">
            <v>Fornecimento e Instalação de Cartucho P/ Conector AMP Vermelho 444504-2</v>
          </cell>
          <cell r="C1499" t="str">
            <v>UN</v>
          </cell>
          <cell r="D1499">
            <v>5.0951000000000004</v>
          </cell>
        </row>
        <row r="1500">
          <cell r="A1500" t="str">
            <v>001.22.01940</v>
          </cell>
          <cell r="B1500" t="str">
            <v>Fornecimento e Instalação de Conector Terminal Tipo Espada P/ Chave Faca - Terminal - 336,4 MCM 34 KV</v>
          </cell>
          <cell r="C1500" t="str">
            <v>UN</v>
          </cell>
          <cell r="D1500">
            <v>32.534799999999997</v>
          </cell>
        </row>
        <row r="1501">
          <cell r="A1501" t="str">
            <v>001.22.01960</v>
          </cell>
          <cell r="B1501" t="str">
            <v>Fornecimento e Instalação de Poste Duplo T 7mts (150 kg), com Engastamento Simples, incl Escavação e Reaterro Apiloado, conf. Normatização Rede Cemat</v>
          </cell>
          <cell r="C1501" t="str">
            <v>UN</v>
          </cell>
          <cell r="D1501">
            <v>242.98140000000001</v>
          </cell>
        </row>
        <row r="1502">
          <cell r="A1502" t="str">
            <v>001.22.01980</v>
          </cell>
          <cell r="B1502" t="str">
            <v>Fornecimento e Instalação de Poste Duplo T 9mts (150 kg), com Engastamento Simples, incl Escavação e Reaterro Apiloado, conf. Normatização Rede Cemat</v>
          </cell>
          <cell r="C1502" t="str">
            <v>UN</v>
          </cell>
          <cell r="D1502">
            <v>244.20249999999999</v>
          </cell>
        </row>
        <row r="1503">
          <cell r="A1503" t="str">
            <v>001.22.02000</v>
          </cell>
          <cell r="B1503" t="str">
            <v>Fornecimento e Instalação de Poste Duplo T 10 mts (150 kg), com Engastamento Simples, incl Escavação e Reaterro Apiloado, conf. Normatização Rede Cemat</v>
          </cell>
          <cell r="C1503" t="str">
            <v>UN</v>
          </cell>
          <cell r="D1503">
            <v>255.8312</v>
          </cell>
        </row>
        <row r="1504">
          <cell r="A1504" t="str">
            <v>001.22.02020</v>
          </cell>
          <cell r="B1504" t="str">
            <v>Fornecimento e Instalação de Poste Duplo T 11 mts (200 kg), com Engastamento Simples, incl Escavação e Reaterro Apiloado, conf. Normatização Rede Cemat</v>
          </cell>
          <cell r="C1504" t="str">
            <v>UN</v>
          </cell>
          <cell r="D1504">
            <v>498.50170000000003</v>
          </cell>
        </row>
        <row r="1505">
          <cell r="A1505" t="str">
            <v>001.22.02040</v>
          </cell>
          <cell r="B1505" t="str">
            <v>Fornecimento e Instalação de Poste Duplo T 12 mts (300 kg), com Engastamento Simples, incl Escavação e Reaterro Apiloado, conf. Normatização Rede Cemat</v>
          </cell>
          <cell r="C1505" t="str">
            <v>UN</v>
          </cell>
          <cell r="D1505">
            <v>495.28809999999999</v>
          </cell>
        </row>
        <row r="1506">
          <cell r="A1506" t="str">
            <v>001.22.02060</v>
          </cell>
          <cell r="B1506" t="str">
            <v>Fornecimento e Instalação de Poste Duplo T 10mts (300 kg), com Engastamento Reforçado, incl Escavação e Reaterro Apiloado, conf. Normatização Rede Cemat</v>
          </cell>
          <cell r="C1506" t="str">
            <v>UN</v>
          </cell>
          <cell r="D1506">
            <v>422.85449999999997</v>
          </cell>
        </row>
        <row r="1507">
          <cell r="A1507" t="str">
            <v>001.22.02080</v>
          </cell>
          <cell r="B1507" t="str">
            <v>Fornecimento e Instalação de Poste Duplo T 11mts (300 kg), com Engastamento Reforçado, incl Escavação e Reaterro Apiloado, conf. Normatização Rede Cemat</v>
          </cell>
          <cell r="C1507" t="str">
            <v>UN</v>
          </cell>
          <cell r="D1507">
            <v>553.79449999999997</v>
          </cell>
        </row>
        <row r="1508">
          <cell r="A1508" t="str">
            <v>001.22.02100</v>
          </cell>
          <cell r="B1508" t="str">
            <v>Fornecimento e Instalação de Poste Duplo T 10 mts (150 kg), com Engastamento em Solo Cimento, incl Escavação e Reaterro Apiloado, conf. Normatização Rede Cemat</v>
          </cell>
          <cell r="C1508" t="str">
            <v>UN</v>
          </cell>
          <cell r="D1508">
            <v>270.33120000000002</v>
          </cell>
        </row>
        <row r="1509">
          <cell r="A1509" t="str">
            <v>001.22.02120</v>
          </cell>
          <cell r="B1509" t="str">
            <v>Fornecimento e Instalação de Poste Duplo T 10 mts (300 kg), com Engastamento em Solo Cimento, incl Escavação e Reaterro Apiloado, conf. Normatização Rede Cemat</v>
          </cell>
          <cell r="C1509" t="str">
            <v>UN</v>
          </cell>
          <cell r="D1509">
            <v>381.64120000000003</v>
          </cell>
        </row>
        <row r="1510">
          <cell r="A1510" t="str">
            <v>001.22.02140</v>
          </cell>
          <cell r="B1510" t="str">
            <v>Fornecimento e Instalação de Poste Duplo T 11 mts (200 kg), com Engastamento em Solo Cimento, incl Escavação e Reaterro Apiloado, conf. Normatização Rede Cemat</v>
          </cell>
          <cell r="C1510" t="str">
            <v>UN</v>
          </cell>
          <cell r="D1510">
            <v>513.00170000000003</v>
          </cell>
        </row>
        <row r="1511">
          <cell r="A1511" t="str">
            <v>001.22.02160</v>
          </cell>
          <cell r="B1511" t="str">
            <v>Fornecimento e Instalação de Poste Duplo T 11 mts (300 kg), com Engastamento em Solo Cimento, incl Escavação e Reaterro Apiloado, conf. Normatização Rede Cemat</v>
          </cell>
          <cell r="C1511" t="str">
            <v>UN</v>
          </cell>
          <cell r="D1511">
            <v>513.20169999999996</v>
          </cell>
        </row>
        <row r="1512">
          <cell r="A1512" t="str">
            <v>001.22.02180</v>
          </cell>
          <cell r="B1512" t="str">
            <v>Fornecimento e Instalação de Poste Duplo T 10 mts (600 kg), com Engastamento em Concreto Fck= 15 Mpa, incl Escavação e Reaterro Apiloado, conf. Normatização Rede Cemat</v>
          </cell>
          <cell r="C1512" t="str">
            <v>UN</v>
          </cell>
          <cell r="D1512">
            <v>538.46730000000002</v>
          </cell>
        </row>
        <row r="1513">
          <cell r="A1513" t="str">
            <v>001.22.02200</v>
          </cell>
          <cell r="B1513" t="str">
            <v>Fornecimento e Instalação de Poste Duplo T 10 mts (1000 kg), com Engastamento em Concreto Fck= 15 Mpa, incl Escavação e Reaterro Apiloado, conf. Normatização Rede Cemat</v>
          </cell>
          <cell r="C1513" t="str">
            <v>UN</v>
          </cell>
          <cell r="D1513">
            <v>645.46730000000002</v>
          </cell>
        </row>
        <row r="1514">
          <cell r="A1514" t="str">
            <v>001.22.02220</v>
          </cell>
          <cell r="B1514" t="str">
            <v>Fornecimento e Instalação de Poste Duplo T 11 mts (600 kg), com Engastamento em Concreto Fck= 15 Mpa, incl Escavação e Reaterro Apiloado, conf. Normatização Rede Cemat</v>
          </cell>
          <cell r="C1514" t="str">
            <v>UN</v>
          </cell>
          <cell r="D1514">
            <v>918.09780000000001</v>
          </cell>
        </row>
        <row r="1515">
          <cell r="A1515" t="str">
            <v>001.22.02240</v>
          </cell>
          <cell r="B1515" t="str">
            <v>Fornecimento e Instalação de Poste Duplo T 11 mts (1000 kg), com Engastamento em Concreto Fck= 15 Mpa, incl Escavação e Reaterro Apiloado, conf. Normatização Rede Cemat</v>
          </cell>
          <cell r="C1515" t="str">
            <v>UN</v>
          </cell>
          <cell r="D1515">
            <v>918.09780000000001</v>
          </cell>
        </row>
        <row r="1516">
          <cell r="A1516" t="str">
            <v>001.22.02260</v>
          </cell>
          <cell r="B1516" t="str">
            <v>Fornecimento e Instalação de Poste Circular 7 mts (150 kg), com Engastamento Simples, incl Escavação e Reaterro Apiloado, conf. Normatização Rede Cemat</v>
          </cell>
          <cell r="C1516" t="str">
            <v>UN</v>
          </cell>
          <cell r="D1516">
            <v>282.17140000000001</v>
          </cell>
        </row>
        <row r="1517">
          <cell r="A1517" t="str">
            <v>001.22.02280</v>
          </cell>
          <cell r="B1517" t="str">
            <v>Fornecimento e Instalação de Poste Circular 9 mts (150 kg), com Engastamento Simples, incl Escavação e Reaterro Apiloado, conf. Normatização Rede Cemat</v>
          </cell>
          <cell r="C1517" t="str">
            <v>UN</v>
          </cell>
          <cell r="D1517">
            <v>351.24250000000001</v>
          </cell>
        </row>
        <row r="1518">
          <cell r="A1518" t="str">
            <v>001.22.02300</v>
          </cell>
          <cell r="B1518" t="str">
            <v>Fornecimento e Instalação de Poste Circular 10 mts (150 kg), com Engastamento Simples, incl Escavação e Reaterro Apiloado, conf. Normatização Rede Cemat</v>
          </cell>
          <cell r="C1518" t="str">
            <v>UN</v>
          </cell>
          <cell r="D1518">
            <v>465.88119999999998</v>
          </cell>
        </row>
        <row r="1519">
          <cell r="A1519" t="str">
            <v>001.22.02320</v>
          </cell>
          <cell r="B1519" t="str">
            <v>Fornecimento e Instalação de Poste Circular 11 mts (200 kg), com Engastamento Simples, incl Escavação e Reaterro Apiloado, conf. Normatização Rede Cemat</v>
          </cell>
          <cell r="C1519" t="str">
            <v>UN</v>
          </cell>
          <cell r="D1519">
            <v>486.92169999999999</v>
          </cell>
        </row>
        <row r="1520">
          <cell r="A1520" t="str">
            <v>001.22.02340</v>
          </cell>
          <cell r="B1520" t="str">
            <v>Fornecimento e Instalação de Poste Circular 12 mts (300 kg), com Engastamento Simples, incl Escavação e Reaterro Apiloado, conf. Normatização Rede Cemat</v>
          </cell>
          <cell r="C1520" t="str">
            <v>UN</v>
          </cell>
          <cell r="D1520">
            <v>495.28809999999999</v>
          </cell>
        </row>
        <row r="1521">
          <cell r="A1521" t="str">
            <v>001.22.02360</v>
          </cell>
          <cell r="B1521" t="str">
            <v>Fornecimento e Instalação de Poste Circular 10 mts (300 kg), com Engastamento Reforçado, incl Escavação e Reaterro Apiloado, conf. Normatização Rede Cemat</v>
          </cell>
          <cell r="C1521" t="str">
            <v>UN</v>
          </cell>
          <cell r="D1521">
            <v>566.24450000000002</v>
          </cell>
        </row>
        <row r="1522">
          <cell r="A1522" t="str">
            <v>001.22.02380</v>
          </cell>
          <cell r="B1522" t="str">
            <v>Fornecimento e Instalação de Poste Circular 10 mts (150 kg), com Engastamento em Solo Cimento, incl Escavação e Reaterro Apiloado, conf. Normatização Rede Cemat</v>
          </cell>
          <cell r="C1522" t="str">
            <v>UN</v>
          </cell>
          <cell r="D1522">
            <v>480.38119999999998</v>
          </cell>
        </row>
        <row r="1523">
          <cell r="A1523" t="str">
            <v>001.22.02400</v>
          </cell>
          <cell r="B1523" t="str">
            <v>Fornecimento e Instalação de Poste Circular 10 mts (300 kg), com Engastamento em Solo Cimento, incl Escavação e Reaterro Apiloado, conf. Normatização Rede Cemat</v>
          </cell>
          <cell r="C1523" t="str">
            <v>UN</v>
          </cell>
          <cell r="D1523">
            <v>525.03120000000001</v>
          </cell>
        </row>
        <row r="1524">
          <cell r="A1524" t="str">
            <v>001.22.02420</v>
          </cell>
          <cell r="B1524" t="str">
            <v>Fornecimento e Instalação de Poste Circular 11 mts (200 kg), com Engastamento em Solo Cimento, incl Escavação e Reaterro Apiloado, conf. Normatização Rede Cemat</v>
          </cell>
          <cell r="C1524" t="str">
            <v>UN</v>
          </cell>
          <cell r="D1524">
            <v>501.42169999999999</v>
          </cell>
        </row>
        <row r="1525">
          <cell r="A1525" t="str">
            <v>001.22.02440</v>
          </cell>
          <cell r="B1525" t="str">
            <v>Fornecimento e Instalação de Poste Circular 11 mts (300 kg), com Engastamento em Solo Cimento, incl Escavação e Reaterro Apiloado, conf. Normatização Rede Cemat</v>
          </cell>
          <cell r="C1525" t="str">
            <v>UN</v>
          </cell>
          <cell r="D1525">
            <v>509.40170000000001</v>
          </cell>
        </row>
        <row r="1526">
          <cell r="A1526" t="str">
            <v>001.22.02460</v>
          </cell>
          <cell r="B1526" t="str">
            <v>Fornecimento e Instalação de Poste Circular 10 mts (600 kg), com Engastamento em Concreto Fck= 15 Mpa, incl Escavação e Reaterro Apiloado, conf. Normatização Rede Cemat</v>
          </cell>
          <cell r="C1526" t="str">
            <v>UN</v>
          </cell>
          <cell r="D1526">
            <v>513.6173</v>
          </cell>
        </row>
        <row r="1527">
          <cell r="A1527" t="str">
            <v>001.22.02480</v>
          </cell>
          <cell r="B1527" t="str">
            <v>Fornecimento e Instalação de Poste Circular 10 mts (1000 kg), com Engastamento em Concreto Fck= 15 Mpa, incl Escavação e Reaterro Apiloado, conf. Normatização Rede Cemat</v>
          </cell>
          <cell r="C1527" t="str">
            <v>UN</v>
          </cell>
          <cell r="D1527">
            <v>701.59730000000002</v>
          </cell>
        </row>
        <row r="1528">
          <cell r="A1528" t="str">
            <v>001.22.02500</v>
          </cell>
          <cell r="B1528" t="str">
            <v>Fornecimento e Instalação de Poste Circular 11 mts (600 kg), com Engastamento em Concreto Fck= 15 Mpa, incl Escavação e Reaterro Apiloado, conf. Normatização Rede Cemat</v>
          </cell>
          <cell r="C1528" t="str">
            <v>UN</v>
          </cell>
          <cell r="D1528">
            <v>574.3578</v>
          </cell>
        </row>
        <row r="1529">
          <cell r="A1529" t="str">
            <v>001.22.02520</v>
          </cell>
          <cell r="B1529" t="str">
            <v>Fornecimento e Instalação de Poste Circular 11 mts (1000 kg), com Engastamento em Concreto Fck= 15 Mpa, incl Escavação e Reaterro Apiloado, conf. Normatização Rede Cemat</v>
          </cell>
          <cell r="C1529" t="str">
            <v>UN</v>
          </cell>
          <cell r="D1529">
            <v>987.11779999999999</v>
          </cell>
        </row>
        <row r="1530">
          <cell r="A1530" t="str">
            <v>001.23</v>
          </cell>
          <cell r="B1530" t="str">
            <v>INSTALAÇÕES ELÉTRICAS - SERVIÇOS DE MANUTENÇÃO</v>
          </cell>
          <cell r="D1530">
            <v>734.33730000000003</v>
          </cell>
        </row>
        <row r="1531">
          <cell r="A1531" t="str">
            <v>001.23.00040</v>
          </cell>
          <cell r="B1531" t="str">
            <v>Revisão em ponto de energia c/ reaperto e substituição de fita isolante</v>
          </cell>
          <cell r="C1531" t="str">
            <v>PT</v>
          </cell>
          <cell r="D1531">
            <v>4.7134999999999998</v>
          </cell>
        </row>
        <row r="1532">
          <cell r="A1532" t="str">
            <v>001.23.00080</v>
          </cell>
          <cell r="B1532" t="str">
            <v>Fornecimento e substituição de espelho (ou placa) p/ tomada e/ou interruptor 4""""""""x2""""""""</v>
          </cell>
          <cell r="C1532" t="str">
            <v>UN</v>
          </cell>
          <cell r="D1532">
            <v>1.5708</v>
          </cell>
        </row>
        <row r="1533">
          <cell r="A1533" t="str">
            <v>001.23.00100</v>
          </cell>
          <cell r="B1533" t="str">
            <v>Fornecimento e substituição de espelho (ou placa) p/ tomada e/ou interruptor 4""""""""x4""""""""</v>
          </cell>
          <cell r="C1533" t="str">
            <v>UN</v>
          </cell>
          <cell r="D1533">
            <v>2.9007999999999998</v>
          </cell>
        </row>
        <row r="1534">
          <cell r="A1534" t="str">
            <v>001.23.00120</v>
          </cell>
          <cell r="B1534" t="str">
            <v>Fornecimento e substituição de tomada simples universal com espelho</v>
          </cell>
          <cell r="C1534" t="str">
            <v>UN</v>
          </cell>
          <cell r="D1534">
            <v>5.9904000000000002</v>
          </cell>
        </row>
        <row r="1535">
          <cell r="A1535" t="str">
            <v>001.23.00140</v>
          </cell>
          <cell r="B1535" t="str">
            <v>Fornecimento e substituição de interruptor c/ uma tecla simples c/ espelho</v>
          </cell>
          <cell r="C1535" t="str">
            <v>UN</v>
          </cell>
          <cell r="D1535">
            <v>6.3903999999999996</v>
          </cell>
        </row>
        <row r="1536">
          <cell r="A1536" t="str">
            <v>001.23.00160</v>
          </cell>
          <cell r="B1536" t="str">
            <v>Fornecimento e substituição de interruptor c/ duas teclas simples c/ espelho</v>
          </cell>
          <cell r="C1536" t="str">
            <v>UN</v>
          </cell>
          <cell r="D1536">
            <v>7.8316999999999997</v>
          </cell>
        </row>
        <row r="1537">
          <cell r="A1537" t="str">
            <v>001.23.00180</v>
          </cell>
          <cell r="B1537" t="str">
            <v>Forencimento e substituição de interruptor c/ tres teclas simples c/ espelho</v>
          </cell>
          <cell r="C1537" t="str">
            <v>UN</v>
          </cell>
          <cell r="D1537">
            <v>13.898999999999999</v>
          </cell>
        </row>
        <row r="1538">
          <cell r="A1538" t="str">
            <v>001.23.00200</v>
          </cell>
          <cell r="B1538" t="str">
            <v>Fornecimento e substituição de interruptor c/ uma tecla paralela e espelho</v>
          </cell>
          <cell r="C1538" t="str">
            <v>UN</v>
          </cell>
          <cell r="D1538">
            <v>13.613899999999999</v>
          </cell>
        </row>
        <row r="1539">
          <cell r="A1539" t="str">
            <v>001.23.00220</v>
          </cell>
          <cell r="B1539" t="str">
            <v>Fornecimento e substituição de reator simples a.f.p./p.r. - 1x20 w</v>
          </cell>
          <cell r="C1539" t="str">
            <v>UN</v>
          </cell>
          <cell r="D1539">
            <v>24.139099999999999</v>
          </cell>
        </row>
        <row r="1540">
          <cell r="A1540" t="str">
            <v>001.23.00240</v>
          </cell>
          <cell r="B1540" t="str">
            <v>Fornecimento e substituição de reator simples a.f.p./p.r. - 1x40 w</v>
          </cell>
          <cell r="C1540" t="str">
            <v>UN</v>
          </cell>
          <cell r="D1540">
            <v>34.139099999999999</v>
          </cell>
        </row>
        <row r="1541">
          <cell r="A1541" t="str">
            <v>001.23.00260</v>
          </cell>
          <cell r="B1541" t="str">
            <v>Fornecimento e substituição de reator duplo a.f.p./p.r. - 2x20 w</v>
          </cell>
          <cell r="C1541" t="str">
            <v>UN</v>
          </cell>
          <cell r="D1541">
            <v>34.736499999999999</v>
          </cell>
        </row>
        <row r="1542">
          <cell r="A1542" t="str">
            <v>001.23.00280</v>
          </cell>
          <cell r="B1542" t="str">
            <v>Fornecimento e substituição de reator duplo a.f.p./p.r. - 2x40 w</v>
          </cell>
          <cell r="C1542" t="str">
            <v>UN</v>
          </cell>
          <cell r="D1542">
            <v>34.736499999999999</v>
          </cell>
        </row>
        <row r="1543">
          <cell r="A1543" t="str">
            <v>001.23.00300</v>
          </cell>
          <cell r="B1543" t="str">
            <v>Fornecimento e substituição de lâmpada incandescente de 60 w</v>
          </cell>
          <cell r="C1543" t="str">
            <v>UN</v>
          </cell>
          <cell r="D1543">
            <v>1.8673999999999999</v>
          </cell>
        </row>
        <row r="1544">
          <cell r="A1544" t="str">
            <v>001.23.00320</v>
          </cell>
          <cell r="B1544" t="str">
            <v>Fornecimento e substituição de lâmpada incandescente de 100 w</v>
          </cell>
          <cell r="C1544" t="str">
            <v>UN</v>
          </cell>
          <cell r="D1544">
            <v>2.2073999999999998</v>
          </cell>
        </row>
        <row r="1545">
          <cell r="A1545" t="str">
            <v>001.23.00340</v>
          </cell>
          <cell r="B1545" t="str">
            <v>Fornecimento e substituição de lâmpada fluorescente de 20 w</v>
          </cell>
          <cell r="C1545" t="str">
            <v>UN</v>
          </cell>
          <cell r="D1545">
            <v>3.9973999999999998</v>
          </cell>
        </row>
        <row r="1546">
          <cell r="A1546" t="str">
            <v>001.23.00360</v>
          </cell>
          <cell r="B1546" t="str">
            <v>Fornecimento e substituição de lâmpada fluorescente de 40 w</v>
          </cell>
          <cell r="C1546" t="str">
            <v>UN</v>
          </cell>
          <cell r="D1546">
            <v>3.9973999999999998</v>
          </cell>
        </row>
        <row r="1547">
          <cell r="A1547" t="str">
            <v>001.23.00380</v>
          </cell>
          <cell r="B1547" t="str">
            <v>Fornecimento e substituição de disjuntor monopolar de 15 a</v>
          </cell>
          <cell r="C1547" t="str">
            <v>UN</v>
          </cell>
          <cell r="D1547">
            <v>8.6694999999999993</v>
          </cell>
        </row>
        <row r="1548">
          <cell r="A1548" t="str">
            <v>001.23.00400</v>
          </cell>
          <cell r="B1548" t="str">
            <v>Fornecimento e substituição de disjuntor monopolar de 20 a</v>
          </cell>
          <cell r="C1548" t="str">
            <v>UN</v>
          </cell>
          <cell r="D1548">
            <v>8.6694999999999993</v>
          </cell>
        </row>
        <row r="1549">
          <cell r="A1549" t="str">
            <v>001.23.00420</v>
          </cell>
          <cell r="B1549" t="str">
            <v>Fornecimento e substituição de disjuntor monopolar de 30 a</v>
          </cell>
          <cell r="C1549" t="str">
            <v>UN</v>
          </cell>
          <cell r="D1549">
            <v>8.6694999999999993</v>
          </cell>
        </row>
        <row r="1550">
          <cell r="A1550" t="str">
            <v>001.23.00440</v>
          </cell>
          <cell r="B1550" t="str">
            <v>Fornecimento e substituição de disjuntor monopolar de 40 a</v>
          </cell>
          <cell r="C1550" t="str">
            <v>UN</v>
          </cell>
          <cell r="D1550">
            <v>10.5695</v>
          </cell>
        </row>
        <row r="1551">
          <cell r="A1551" t="str">
            <v>001.23.00460</v>
          </cell>
          <cell r="B1551" t="str">
            <v>Fornecimento e substituição de disjuntor monopolar de 50 a</v>
          </cell>
          <cell r="C1551" t="str">
            <v>UN</v>
          </cell>
          <cell r="D1551">
            <v>10.5695</v>
          </cell>
        </row>
        <row r="1552">
          <cell r="A1552" t="str">
            <v>001.23.00480</v>
          </cell>
          <cell r="B1552" t="str">
            <v>Fornecimento e substituição de disjuntor bipolar de 15 a</v>
          </cell>
          <cell r="C1552" t="str">
            <v>UN</v>
          </cell>
          <cell r="D1552">
            <v>34.889099999999999</v>
          </cell>
        </row>
        <row r="1553">
          <cell r="A1553" t="str">
            <v>001.23.00500</v>
          </cell>
          <cell r="B1553" t="str">
            <v>Fornecimento e substituição de disjuntor bipolar de 20 a</v>
          </cell>
          <cell r="C1553" t="str">
            <v>UN</v>
          </cell>
          <cell r="D1553">
            <v>34.889099999999999</v>
          </cell>
        </row>
        <row r="1554">
          <cell r="A1554" t="str">
            <v>001.23.00520</v>
          </cell>
          <cell r="B1554" t="str">
            <v>Fornecimento e substituição de disjuntor bipolar de 30 a</v>
          </cell>
          <cell r="C1554" t="str">
            <v>UN</v>
          </cell>
          <cell r="D1554">
            <v>34.889099999999999</v>
          </cell>
        </row>
        <row r="1555">
          <cell r="A1555" t="str">
            <v>001.23.00540</v>
          </cell>
          <cell r="B1555" t="str">
            <v>Fornecimento e substituição de disjuntor bipolar de 40 a</v>
          </cell>
          <cell r="C1555" t="str">
            <v>UN</v>
          </cell>
          <cell r="D1555">
            <v>34.889099999999999</v>
          </cell>
        </row>
        <row r="1556">
          <cell r="A1556" t="str">
            <v>001.23.00560</v>
          </cell>
          <cell r="B1556" t="str">
            <v>Fornecimento e substituição de disjuntor bipolar de 50 a</v>
          </cell>
          <cell r="C1556" t="str">
            <v>UN</v>
          </cell>
          <cell r="D1556">
            <v>34.889099999999999</v>
          </cell>
        </row>
        <row r="1557">
          <cell r="A1557" t="str">
            <v>001.23.00580</v>
          </cell>
          <cell r="B1557" t="str">
            <v>Fornecimento e substituição de disjuntor tripolar de 15 a</v>
          </cell>
          <cell r="C1557" t="str">
            <v>UN</v>
          </cell>
          <cell r="D1557">
            <v>36.591299999999997</v>
          </cell>
        </row>
        <row r="1558">
          <cell r="A1558" t="str">
            <v>001.23.00600</v>
          </cell>
          <cell r="B1558" t="str">
            <v>Fornecimento e substituição de disjuntor tripolar de 20 a</v>
          </cell>
          <cell r="C1558" t="str">
            <v>UN</v>
          </cell>
          <cell r="D1558">
            <v>36.591299999999997</v>
          </cell>
        </row>
        <row r="1559">
          <cell r="A1559" t="str">
            <v>001.23.00620</v>
          </cell>
          <cell r="B1559" t="str">
            <v>Fornecimento e substituição de disjuntor tripolar de 30 a</v>
          </cell>
          <cell r="C1559" t="str">
            <v>UN</v>
          </cell>
          <cell r="D1559">
            <v>35.573900000000002</v>
          </cell>
        </row>
        <row r="1560">
          <cell r="A1560" t="str">
            <v>001.23.00640</v>
          </cell>
          <cell r="B1560" t="str">
            <v>Fornecimento e substituição de disjuntor tripolar de 40 a</v>
          </cell>
          <cell r="C1560" t="str">
            <v>UN</v>
          </cell>
          <cell r="D1560">
            <v>36.591299999999997</v>
          </cell>
        </row>
        <row r="1561">
          <cell r="A1561" t="str">
            <v>001.23.00660</v>
          </cell>
          <cell r="B1561" t="str">
            <v>Fornecimento e substituição de disjuntor tripolar de 50 a</v>
          </cell>
          <cell r="C1561" t="str">
            <v>UN</v>
          </cell>
          <cell r="D1561">
            <v>36.591299999999997</v>
          </cell>
        </row>
        <row r="1562">
          <cell r="A1562" t="str">
            <v>001.23.00680</v>
          </cell>
          <cell r="B1562" t="str">
            <v>Fornecimento e substituição de disjuntor tripolar de 70 a</v>
          </cell>
          <cell r="C1562" t="str">
            <v>UN</v>
          </cell>
          <cell r="D1562">
            <v>44.691299999999998</v>
          </cell>
        </row>
        <row r="1563">
          <cell r="A1563" t="str">
            <v>001.23.00700</v>
          </cell>
          <cell r="B1563" t="str">
            <v>Fornecimento e substituição de disjuntor tripolar de 90 a</v>
          </cell>
          <cell r="C1563" t="str">
            <v>UN</v>
          </cell>
          <cell r="D1563">
            <v>44.691299999999998</v>
          </cell>
        </row>
        <row r="1564">
          <cell r="A1564" t="str">
            <v>001.23.00720</v>
          </cell>
          <cell r="B1564" t="str">
            <v>Fornecimento e substituição de disjuntor tripolar de 100 a</v>
          </cell>
          <cell r="C1564" t="str">
            <v>UN</v>
          </cell>
          <cell r="D1564">
            <v>44.691299999999998</v>
          </cell>
        </row>
        <row r="1565">
          <cell r="A1565" t="str">
            <v>001.24</v>
          </cell>
          <cell r="B1565" t="str">
            <v>INSTALAÇÕES HIDRÁULICAS - PRELIMINARES</v>
          </cell>
          <cell r="D1565">
            <v>10772.4722</v>
          </cell>
        </row>
        <row r="1566">
          <cell r="A1566" t="str">
            <v>001.24.00020</v>
          </cell>
          <cell r="B1566" t="str">
            <v>Abertura e enchimento de rasgos na alvenaria para passagem de canalização diâmetro 1/2 à 1 pol</v>
          </cell>
          <cell r="C1566" t="str">
            <v>ML</v>
          </cell>
          <cell r="D1566">
            <v>2.0531000000000001</v>
          </cell>
        </row>
        <row r="1567">
          <cell r="A1567" t="str">
            <v>001.24.00040</v>
          </cell>
          <cell r="B1567" t="str">
            <v>Abertura e enchimento de rasgos na alvenaria para passagem de canalização diâmetro 1 1/4 à 2 pol</v>
          </cell>
          <cell r="C1567" t="str">
            <v>ML</v>
          </cell>
          <cell r="D1567">
            <v>2.7353999999999998</v>
          </cell>
        </row>
        <row r="1568">
          <cell r="A1568" t="str">
            <v>001.24.00060</v>
          </cell>
          <cell r="B1568" t="str">
            <v>Abertura e enchimento de rasgos na alvenaria para passagem de canalização diâmetro 2.5 à 4 pol</v>
          </cell>
          <cell r="C1568" t="str">
            <v>ML</v>
          </cell>
          <cell r="D1568">
            <v>3.8428</v>
          </cell>
        </row>
        <row r="1569">
          <cell r="A1569" t="str">
            <v>001.24.00080</v>
          </cell>
          <cell r="B1569" t="str">
            <v>Abertura e enchimento de rasgos no concreto para passagem de canalização diâmetro de 1/2 à 1 pol</v>
          </cell>
          <cell r="C1569" t="str">
            <v>ML</v>
          </cell>
          <cell r="D1569">
            <v>4.4991000000000003</v>
          </cell>
        </row>
        <row r="1570">
          <cell r="A1570" t="str">
            <v>001.24.00100</v>
          </cell>
          <cell r="B1570" t="str">
            <v>Fornecimento e instalação de entrada padrão de água através de cavalete completo em tubo de fºgº, padrão sanemat - 3/4""""""""""""""""""""""""""""""""</v>
          </cell>
          <cell r="C1570" t="str">
            <v>UN</v>
          </cell>
          <cell r="D1570">
            <v>34.4739</v>
          </cell>
        </row>
        <row r="1571">
          <cell r="A1571" t="str">
            <v>001.24.00120</v>
          </cell>
          <cell r="B1571" t="str">
            <v>Fornecimento e colocação de caixa de água de pvc, incl tampa de 1000 litros</v>
          </cell>
          <cell r="C1571" t="str">
            <v>UN</v>
          </cell>
          <cell r="D1571">
            <v>238.45779999999999</v>
          </cell>
        </row>
        <row r="1572">
          <cell r="A1572" t="str">
            <v>001.24.00140</v>
          </cell>
          <cell r="B1572" t="str">
            <v>Fornecimento e colocação de caixa de água de pvc, incl tampa de 500 litros</v>
          </cell>
          <cell r="C1572" t="str">
            <v>UN</v>
          </cell>
          <cell r="D1572">
            <v>141.7209</v>
          </cell>
        </row>
        <row r="1573">
          <cell r="A1573" t="str">
            <v>001.24.00160</v>
          </cell>
          <cell r="B1573" t="str">
            <v>Fornecimento e colocação de caixa de água de pvc, incl tampa de 310 litros</v>
          </cell>
          <cell r="C1573" t="str">
            <v>UN</v>
          </cell>
          <cell r="D1573">
            <v>138.6687</v>
          </cell>
        </row>
        <row r="1574">
          <cell r="A1574" t="str">
            <v>001.24.00180</v>
          </cell>
          <cell r="B1574" t="str">
            <v>Fornecimento e colocação de caixa de água de pvc, incl tampa de 100 litros</v>
          </cell>
          <cell r="C1574" t="str">
            <v>UN</v>
          </cell>
          <cell r="D1574">
            <v>136.63390000000001</v>
          </cell>
        </row>
        <row r="1575">
          <cell r="A1575" t="str">
            <v>001.24.00200</v>
          </cell>
          <cell r="B1575" t="str">
            <v>Fornecimento e  instalação de caixa de água metálica tipo taça com altura total de 6.00 m inclusive pintura (interna e externa)  base de fixação e instalação, de 5.000 litros</v>
          </cell>
          <cell r="C1575" t="str">
            <v>UN</v>
          </cell>
          <cell r="D1575">
            <v>9800</v>
          </cell>
        </row>
        <row r="1576">
          <cell r="A1576" t="str">
            <v>001.24.00220</v>
          </cell>
          <cell r="B1576" t="str">
            <v>Fornecimento e instalação de bóia interna tipo (são paulo) p/ caixa de água  amarelo bruto n.1350 marca deca 2 pol</v>
          </cell>
          <cell r="C1576" t="str">
            <v>UN</v>
          </cell>
          <cell r="D1576">
            <v>62.944299999999998</v>
          </cell>
        </row>
        <row r="1577">
          <cell r="A1577" t="str">
            <v>001.24.00240</v>
          </cell>
          <cell r="B1577" t="str">
            <v>Fornecimento e instalação de bóia interna tipo (são paulo) p/ caixa de água  amarelo bruto n.1350 marca deca 1 1/2 pol</v>
          </cell>
          <cell r="C1577" t="str">
            <v>UN</v>
          </cell>
          <cell r="D1577">
            <v>52.943399999999997</v>
          </cell>
        </row>
        <row r="1578">
          <cell r="A1578" t="str">
            <v>001.24.00260</v>
          </cell>
          <cell r="B1578" t="str">
            <v>Fornecimento e instalação de bóia interna tipo (são paulo) p/ caixa de água  amarelo bruto n.1350 marca deca 1 1/4 pol</v>
          </cell>
          <cell r="C1578" t="str">
            <v>UN</v>
          </cell>
          <cell r="D1578">
            <v>42.079500000000003</v>
          </cell>
        </row>
        <row r="1579">
          <cell r="A1579" t="str">
            <v>001.24.00280</v>
          </cell>
          <cell r="B1579" t="str">
            <v>Fornecimento e instalação de bóia interna tipo (são paulo) p/ caixa de água  amarelo bruto n.1350 marca deca 1 pol</v>
          </cell>
          <cell r="C1579" t="str">
            <v>UN</v>
          </cell>
          <cell r="D1579">
            <v>30.827100000000002</v>
          </cell>
        </row>
        <row r="1580">
          <cell r="A1580" t="str">
            <v>001.24.00300</v>
          </cell>
          <cell r="B1580" t="str">
            <v>Fornecimento e instalação de bóia interna tipo (são paulo) p/ caixa de água  amarelo bruto n.1350 marca deca 3/4 pol</v>
          </cell>
          <cell r="C1580" t="str">
            <v>UN</v>
          </cell>
          <cell r="D1580">
            <v>24.886299999999999</v>
          </cell>
        </row>
        <row r="1581">
          <cell r="A1581" t="str">
            <v>001.24.00320</v>
          </cell>
          <cell r="B1581" t="str">
            <v>Fornecimento e instalação de bóia interna tipo (são paulo) p/ caixa de água  amarelo bruto n.1350 marca deca 1/2 pol</v>
          </cell>
          <cell r="C1581" t="str">
            <v>UN</v>
          </cell>
          <cell r="D1581">
            <v>22.866299999999999</v>
          </cell>
        </row>
        <row r="1582">
          <cell r="A1582" t="str">
            <v>001.24.00340</v>
          </cell>
          <cell r="B1582" t="str">
            <v>Fornecimento e instalação de torneira bóia p/ caixa de água em pvc marca cipla 1 pol</v>
          </cell>
          <cell r="C1582" t="str">
            <v>UN</v>
          </cell>
          <cell r="D1582">
            <v>11.4071</v>
          </cell>
        </row>
        <row r="1583">
          <cell r="A1583" t="str">
            <v>001.24.00360</v>
          </cell>
          <cell r="B1583" t="str">
            <v>Fornecimento e instalação de torneira bóia p/ caixa de água em pvc marca cipla 3/4 pol</v>
          </cell>
          <cell r="C1583" t="str">
            <v>UN</v>
          </cell>
          <cell r="D1583">
            <v>10.7163</v>
          </cell>
        </row>
        <row r="1584">
          <cell r="A1584" t="str">
            <v>001.24.00380</v>
          </cell>
          <cell r="B1584" t="str">
            <v>Fornecimento e instalação de torneira bóia p/ caixa de água em pvc marca cipla 1/2 pol</v>
          </cell>
          <cell r="C1584" t="str">
            <v>UN</v>
          </cell>
          <cell r="D1584">
            <v>10.7163</v>
          </cell>
        </row>
        <row r="1585">
          <cell r="A1585" t="str">
            <v>001.25</v>
          </cell>
          <cell r="B1585" t="str">
            <v>INSTALAÇÕES HIDRÁULICAS - PVC SOLDÁVEL/ROSCÁVEL MARROM</v>
          </cell>
          <cell r="D1585">
            <v>2223.9286999999999</v>
          </cell>
        </row>
        <row r="1586">
          <cell r="A1586" t="str">
            <v>001.25.00020</v>
          </cell>
          <cell r="B1586" t="str">
            <v>Tubo de pvc rígido soldável marrom em barra de 6 m diâmetro 110mm (4) pol</v>
          </cell>
          <cell r="C1586" t="str">
            <v>M</v>
          </cell>
          <cell r="D1586">
            <v>28.8324</v>
          </cell>
        </row>
        <row r="1587">
          <cell r="A1587" t="str">
            <v>001.25.00040</v>
          </cell>
          <cell r="B1587" t="str">
            <v>Tubo de pvc rígido soldável marrom em barra de 6 m diâmetro 85mm (3) pol</v>
          </cell>
          <cell r="C1587" t="str">
            <v>M</v>
          </cell>
          <cell r="D1587">
            <v>24.287400000000002</v>
          </cell>
        </row>
        <row r="1588">
          <cell r="A1588" t="str">
            <v>001.25.00060</v>
          </cell>
          <cell r="B1588" t="str">
            <v>Tubo de pvc rígido soldável marrom em barra de 6 m diâmetro 75mm (2.5) pol</v>
          </cell>
          <cell r="C1588" t="str">
            <v>M</v>
          </cell>
          <cell r="D1588">
            <v>12.844099999999999</v>
          </cell>
        </row>
        <row r="1589">
          <cell r="A1589" t="str">
            <v>001.25.00080</v>
          </cell>
          <cell r="B1589" t="str">
            <v>Tubo de pvc rígido soldável marrom em barra de 6 m diâmetro 60mm (2) pl</v>
          </cell>
          <cell r="C1589" t="str">
            <v>M</v>
          </cell>
          <cell r="D1589">
            <v>8.5120000000000005</v>
          </cell>
        </row>
        <row r="1590">
          <cell r="A1590" t="str">
            <v>001.25.00100</v>
          </cell>
          <cell r="B1590" t="str">
            <v>Tubo de pvc rígido soldável marrom em barra de 6 m diâmetro 50mm (1.5) pol</v>
          </cell>
          <cell r="C1590" t="str">
            <v>M</v>
          </cell>
          <cell r="D1590">
            <v>5.1649000000000003</v>
          </cell>
        </row>
        <row r="1591">
          <cell r="A1591" t="str">
            <v>001.25.00120</v>
          </cell>
          <cell r="B1591" t="str">
            <v>Tubo de pvc rígido soldável marrom em barra de 6 m diâmetro 40mm (1.1/4) pol</v>
          </cell>
          <cell r="C1591" t="str">
            <v>M</v>
          </cell>
          <cell r="D1591">
            <v>6.1384999999999996</v>
          </cell>
        </row>
        <row r="1592">
          <cell r="A1592" t="str">
            <v>001.25.00140</v>
          </cell>
          <cell r="B1592" t="str">
            <v>Tubo de pvc rígido soldável marrom em barra de 6 m diâmetro 32mm (1) pol</v>
          </cell>
          <cell r="C1592" t="str">
            <v>M</v>
          </cell>
          <cell r="D1592">
            <v>4.7554999999999996</v>
          </cell>
        </row>
        <row r="1593">
          <cell r="A1593" t="str">
            <v>001.25.00160</v>
          </cell>
          <cell r="B1593" t="str">
            <v>Tubo de pvc rígido sodável marrom em barra de 6 m diâmetro 25mm (3/4) pol</v>
          </cell>
          <cell r="C1593" t="str">
            <v>M</v>
          </cell>
          <cell r="D1593">
            <v>1.7457</v>
          </cell>
        </row>
        <row r="1594">
          <cell r="A1594" t="str">
            <v>001.25.00180</v>
          </cell>
          <cell r="B1594" t="str">
            <v>Tubo de pvc rígido soldável marrom em barra de 6 m diâmetro 20mm (1/2) pol</v>
          </cell>
          <cell r="C1594" t="str">
            <v>M</v>
          </cell>
          <cell r="D1594">
            <v>1.7238</v>
          </cell>
        </row>
        <row r="1595">
          <cell r="A1595" t="str">
            <v>001.25.00200</v>
          </cell>
          <cell r="B1595" t="str">
            <v>Curva de 90º de pvc rígido para tubo soldável 110mm ( 4 pol )</v>
          </cell>
          <cell r="C1595" t="str">
            <v>UN</v>
          </cell>
          <cell r="D1595">
            <v>31.7151</v>
          </cell>
        </row>
        <row r="1596">
          <cell r="A1596" t="str">
            <v>001.25.00220</v>
          </cell>
          <cell r="B1596" t="str">
            <v>Curva de 90º de pvc rígido para tubo soldável 85mm ( 3 pol )</v>
          </cell>
          <cell r="C1596" t="str">
            <v>UN</v>
          </cell>
          <cell r="D1596">
            <v>15.64</v>
          </cell>
        </row>
        <row r="1597">
          <cell r="A1597" t="str">
            <v>001.25.00240</v>
          </cell>
          <cell r="B1597" t="str">
            <v>Curva de 90º de pvc rígido para tubo soldável 75mm (21/2 pol)</v>
          </cell>
          <cell r="C1597" t="str">
            <v>UN</v>
          </cell>
          <cell r="D1597">
            <v>16.07</v>
          </cell>
        </row>
        <row r="1598">
          <cell r="A1598" t="str">
            <v>001.25.00260</v>
          </cell>
          <cell r="B1598" t="str">
            <v>Curva de 90º de pvc rígido para tubo soldável 60mm (2 pol)</v>
          </cell>
          <cell r="C1598" t="str">
            <v>UN</v>
          </cell>
          <cell r="D1598">
            <v>13.555</v>
          </cell>
        </row>
        <row r="1599">
          <cell r="A1599" t="str">
            <v>001.25.00280</v>
          </cell>
          <cell r="B1599" t="str">
            <v>Curva de 90º de pvc rígido para tubo soldável 50mm (1 1/2 pol)</v>
          </cell>
          <cell r="C1599" t="str">
            <v>UN</v>
          </cell>
          <cell r="D1599">
            <v>6.5149999999999997</v>
          </cell>
        </row>
        <row r="1600">
          <cell r="A1600" t="str">
            <v>001.25.00300</v>
          </cell>
          <cell r="B1600" t="str">
            <v>Curva de 90º de pvc rígido para tubo soldável 40mm (1 1/4 pol)</v>
          </cell>
          <cell r="C1600" t="str">
            <v>UN</v>
          </cell>
          <cell r="D1600">
            <v>5.5049999999999999</v>
          </cell>
        </row>
        <row r="1601">
          <cell r="A1601" t="str">
            <v>001.25.00320</v>
          </cell>
          <cell r="B1601" t="str">
            <v>Curva de 90º de pvc rígido para tubo soldável 32mm (1 pol)</v>
          </cell>
          <cell r="C1601" t="str">
            <v>UN</v>
          </cell>
          <cell r="D1601">
            <v>5.3400999999999996</v>
          </cell>
        </row>
        <row r="1602">
          <cell r="A1602" t="str">
            <v>001.25.00340</v>
          </cell>
          <cell r="B1602" t="str">
            <v>Curva de 90º de pvc rígido para tubo soldável 25mm (3/4 pol)</v>
          </cell>
          <cell r="C1602" t="str">
            <v>UN</v>
          </cell>
          <cell r="D1602">
            <v>3.4701</v>
          </cell>
        </row>
        <row r="1603">
          <cell r="A1603" t="str">
            <v>001.25.00360</v>
          </cell>
          <cell r="B1603" t="str">
            <v>Curva de 90º de pvc rígido para tubo soldável 20mm (1/2 pol)</v>
          </cell>
          <cell r="C1603" t="str">
            <v>UN</v>
          </cell>
          <cell r="D1603">
            <v>2.6301000000000001</v>
          </cell>
        </row>
        <row r="1604">
          <cell r="A1604" t="str">
            <v>001.25.00380</v>
          </cell>
          <cell r="B1604" t="str">
            <v>Curva de 45º de pvc rígido para tubo soldável 110mm ( 4 pol )</v>
          </cell>
          <cell r="C1604" t="str">
            <v>UN</v>
          </cell>
          <cell r="D1604">
            <v>27.245100000000001</v>
          </cell>
        </row>
        <row r="1605">
          <cell r="A1605" t="str">
            <v>001.25.00400</v>
          </cell>
          <cell r="B1605" t="str">
            <v>Curva de 45º de pvc rígido para tubo soldável 85mm ( 3 pol )</v>
          </cell>
          <cell r="C1605" t="str">
            <v>UN</v>
          </cell>
          <cell r="D1605">
            <v>12.29</v>
          </cell>
        </row>
        <row r="1606">
          <cell r="A1606" t="str">
            <v>001.25.00420</v>
          </cell>
          <cell r="B1606" t="str">
            <v>Curva de 45º de pvc rígido para tubo soldável 75mm ( 2 1/2 pol )</v>
          </cell>
          <cell r="C1606" t="str">
            <v>UN</v>
          </cell>
          <cell r="D1606">
            <v>8.69</v>
          </cell>
        </row>
        <row r="1607">
          <cell r="A1607" t="str">
            <v>001.25.00440</v>
          </cell>
          <cell r="B1607" t="str">
            <v>Curva de 45º de pvc rígido para tubo soldável 60mm ( 2  pol )</v>
          </cell>
          <cell r="C1607" t="str">
            <v>UN</v>
          </cell>
          <cell r="D1607">
            <v>5.1150000000000002</v>
          </cell>
        </row>
        <row r="1608">
          <cell r="A1608" t="str">
            <v>001.25.00460</v>
          </cell>
          <cell r="B1608" t="str">
            <v>Curva de 45º de pvc rígido para tubo soldável 50mm ( 1 1/2  pol )</v>
          </cell>
          <cell r="C1608" t="str">
            <v>UN</v>
          </cell>
          <cell r="D1608">
            <v>3.5049999999999999</v>
          </cell>
        </row>
        <row r="1609">
          <cell r="A1609" t="str">
            <v>001.25.00480</v>
          </cell>
          <cell r="B1609" t="str">
            <v>Curva de 45º de pvc rígido para tubo soldável 50mm ( 1 1/4  pol )</v>
          </cell>
          <cell r="C1609" t="str">
            <v>UN</v>
          </cell>
          <cell r="D1609">
            <v>2.2850000000000001</v>
          </cell>
        </row>
        <row r="1610">
          <cell r="A1610" t="str">
            <v>001.25.00500</v>
          </cell>
          <cell r="B1610" t="str">
            <v>Curva de 45º de pvc rígido para tubo soldável 32mm ( 1  pol )</v>
          </cell>
          <cell r="C1610" t="str">
            <v>UN</v>
          </cell>
          <cell r="D1610">
            <v>1.3601000000000001</v>
          </cell>
        </row>
        <row r="1611">
          <cell r="A1611" t="str">
            <v>001.25.00520</v>
          </cell>
          <cell r="B1611" t="str">
            <v>Curva de 45º de pvc rígido para tubo soldável 25mm ( 3/4  pol )</v>
          </cell>
          <cell r="C1611" t="str">
            <v>UN</v>
          </cell>
          <cell r="D1611">
            <v>1.0901000000000001</v>
          </cell>
        </row>
        <row r="1612">
          <cell r="A1612" t="str">
            <v>001.25.00540</v>
          </cell>
          <cell r="B1612" t="str">
            <v>Curva de 45º de pvc rígido para tubo soldável 20mm ( 1/2  pol )</v>
          </cell>
          <cell r="C1612" t="str">
            <v>UN</v>
          </cell>
          <cell r="D1612">
            <v>1.2451000000000001</v>
          </cell>
        </row>
        <row r="1613">
          <cell r="A1613" t="str">
            <v>001.25.00560</v>
          </cell>
          <cell r="B1613" t="str">
            <v>Luva de pvc rígido para tubo soldável 110mm ( 4 pol )</v>
          </cell>
          <cell r="C1613" t="str">
            <v>UN</v>
          </cell>
          <cell r="D1613">
            <v>24.205100000000002</v>
          </cell>
        </row>
        <row r="1614">
          <cell r="A1614" t="str">
            <v>001.25.00580</v>
          </cell>
          <cell r="B1614" t="str">
            <v>Luva de pvc rígido para tubo soldável 85mm ( 3 pol )</v>
          </cell>
          <cell r="C1614" t="str">
            <v>UN</v>
          </cell>
          <cell r="D1614">
            <v>20.09</v>
          </cell>
        </row>
        <row r="1615">
          <cell r="A1615" t="str">
            <v>001.25.00600</v>
          </cell>
          <cell r="B1615" t="str">
            <v>Luva de pvc rígido para tubo soldável 75mm ( 2 1/2 pol )</v>
          </cell>
          <cell r="C1615" t="str">
            <v>UN</v>
          </cell>
          <cell r="D1615">
            <v>13.49</v>
          </cell>
        </row>
        <row r="1616">
          <cell r="A1616" t="str">
            <v>001.25.00620</v>
          </cell>
          <cell r="B1616" t="str">
            <v>Luva de pvc rígido para tubo soldável 60mm ( 2 pol )</v>
          </cell>
          <cell r="C1616" t="str">
            <v>UN</v>
          </cell>
          <cell r="D1616">
            <v>1.6950000000000001</v>
          </cell>
        </row>
        <row r="1617">
          <cell r="A1617" t="str">
            <v>001.25.00640</v>
          </cell>
          <cell r="B1617" t="str">
            <v>Luva de pvc rígido para tubo soldável 50mm ( 1 1/2 pol )</v>
          </cell>
          <cell r="C1617" t="str">
            <v>UN</v>
          </cell>
          <cell r="D1617">
            <v>2.9350000000000001</v>
          </cell>
        </row>
        <row r="1618">
          <cell r="A1618" t="str">
            <v>001.25.00660</v>
          </cell>
          <cell r="B1618" t="str">
            <v>Luva de pvc rígido para tubo soldável 40mm ( 1 1/4pol )</v>
          </cell>
          <cell r="C1618" t="str">
            <v>UN</v>
          </cell>
          <cell r="D1618">
            <v>2.585</v>
          </cell>
        </row>
        <row r="1619">
          <cell r="A1619" t="str">
            <v>001.25.00680</v>
          </cell>
          <cell r="B1619" t="str">
            <v>Luva de pvc rígido para tubo soldável 32mm ( 1 pol )</v>
          </cell>
          <cell r="C1619" t="str">
            <v>UN</v>
          </cell>
          <cell r="D1619">
            <v>1.4100999999999999</v>
          </cell>
        </row>
        <row r="1620">
          <cell r="A1620" t="str">
            <v>001.25.00700</v>
          </cell>
          <cell r="B1620" t="str">
            <v>Luva de pvc rígido para tubo soldável 25mm ( 3/4 pol )</v>
          </cell>
          <cell r="C1620" t="str">
            <v>UN</v>
          </cell>
          <cell r="D1620">
            <v>1.0501</v>
          </cell>
        </row>
        <row r="1621">
          <cell r="A1621" t="str">
            <v>001.25.00720</v>
          </cell>
          <cell r="B1621" t="str">
            <v>Luva de pvc rígido para tubo soldável 20mm ( 1/2 pol )</v>
          </cell>
          <cell r="C1621" t="str">
            <v>UN</v>
          </cell>
          <cell r="D1621">
            <v>1.0401</v>
          </cell>
        </row>
        <row r="1622">
          <cell r="A1622" t="str">
            <v>001.25.00740</v>
          </cell>
          <cell r="B1622" t="str">
            <v>Cotovelo de pvc rígido para tubo soldável 110 mm (4 pol)</v>
          </cell>
          <cell r="C1622" t="str">
            <v>UN</v>
          </cell>
          <cell r="D1622">
            <v>89.765100000000004</v>
          </cell>
        </row>
        <row r="1623">
          <cell r="A1623" t="str">
            <v>001.25.00760</v>
          </cell>
          <cell r="B1623" t="str">
            <v>Cotovelo de pvc rígido para tubo soldável 85 mm (3 pol)</v>
          </cell>
          <cell r="C1623" t="str">
            <v>UN</v>
          </cell>
          <cell r="D1623">
            <v>40.549999999999997</v>
          </cell>
        </row>
        <row r="1624">
          <cell r="A1624" t="str">
            <v>001.25.00780</v>
          </cell>
          <cell r="B1624" t="str">
            <v>Cotovelo de pvc rígido para tubo soldável 75 mm (2 1/2 pol)</v>
          </cell>
          <cell r="C1624" t="str">
            <v>UN</v>
          </cell>
          <cell r="D1624">
            <v>32.409999999999997</v>
          </cell>
        </row>
        <row r="1625">
          <cell r="A1625" t="str">
            <v>001.25.00800</v>
          </cell>
          <cell r="B1625" t="str">
            <v>Cotovelo de pvc rígido para tubo soldável 60 mm (2 pol)</v>
          </cell>
          <cell r="C1625" t="str">
            <v>UN</v>
          </cell>
          <cell r="D1625">
            <v>8.4250000000000007</v>
          </cell>
        </row>
        <row r="1626">
          <cell r="A1626" t="str">
            <v>001.25.00820</v>
          </cell>
          <cell r="B1626" t="str">
            <v>Cotovelo de pvc rígido para tubo soldável 50 mm ( 1 1/2 pol)</v>
          </cell>
          <cell r="C1626" t="str">
            <v>UN</v>
          </cell>
          <cell r="D1626">
            <v>3.5449999999999999</v>
          </cell>
        </row>
        <row r="1627">
          <cell r="A1627" t="str">
            <v>001.25.00840</v>
          </cell>
          <cell r="B1627" t="str">
            <v>Cotovelo de pvc rígido para tubo soldável 40 mm ( 1 1/4 pol)</v>
          </cell>
          <cell r="C1627" t="str">
            <v>UN</v>
          </cell>
          <cell r="D1627">
            <v>3.2650000000000001</v>
          </cell>
        </row>
        <row r="1628">
          <cell r="A1628" t="str">
            <v>001.25.00860</v>
          </cell>
          <cell r="B1628" t="str">
            <v>Cotovelo de pvc rígido para tubo soldável 32 mm ( 1 pol)</v>
          </cell>
          <cell r="C1628" t="str">
            <v>UN</v>
          </cell>
          <cell r="D1628">
            <v>1.5801000000000001</v>
          </cell>
        </row>
        <row r="1629">
          <cell r="A1629" t="str">
            <v>001.25.00880</v>
          </cell>
          <cell r="B1629" t="str">
            <v>Cotovelo de pvc rígido para tubo soldável 25 mm ( 3/4 pol)</v>
          </cell>
          <cell r="C1629" t="str">
            <v>UN</v>
          </cell>
          <cell r="D1629">
            <v>1.0501</v>
          </cell>
        </row>
        <row r="1630">
          <cell r="A1630" t="str">
            <v>001.25.00900</v>
          </cell>
          <cell r="B1630" t="str">
            <v>Cotovelo de pvc rígido para tubo soldável 20 mm ( 1/2 pol)</v>
          </cell>
          <cell r="C1630" t="str">
            <v>UN</v>
          </cell>
          <cell r="D1630">
            <v>0.98009999999999997</v>
          </cell>
        </row>
        <row r="1631">
          <cell r="A1631" t="str">
            <v>001.25.00920</v>
          </cell>
          <cell r="B1631" t="str">
            <v>Cotovelo 90º com redução de pvc rígido para tubo soldável 40 x 32mm ( 1.1/4 x 1 pol )</v>
          </cell>
          <cell r="C1631" t="str">
            <v>UN</v>
          </cell>
          <cell r="D1631">
            <v>2.335</v>
          </cell>
        </row>
        <row r="1632">
          <cell r="A1632" t="str">
            <v>001.25.00940</v>
          </cell>
          <cell r="B1632" t="str">
            <v>Cotovelo 90º com redução de pvc rígido para tubo soldável 32 x 25mm ( 1 x 3/4 pol )</v>
          </cell>
          <cell r="C1632" t="str">
            <v>UN</v>
          </cell>
          <cell r="D1632">
            <v>1.9601</v>
          </cell>
        </row>
        <row r="1633">
          <cell r="A1633" t="str">
            <v>001.25.00960</v>
          </cell>
          <cell r="B1633" t="str">
            <v>Cotovelo 90º com redução de pvc rígido para tubo soldável 25 x 20mm ( 3/4 x 1/2 pol )</v>
          </cell>
          <cell r="C1633" t="str">
            <v>UN</v>
          </cell>
          <cell r="D1633">
            <v>1.7401</v>
          </cell>
        </row>
        <row r="1634">
          <cell r="A1634" t="str">
            <v>001.25.00980</v>
          </cell>
          <cell r="B1634" t="str">
            <v>Cotovelo 45º de pvc rígido para tubo soldável 50mm ( 1.1/2 pol ).</v>
          </cell>
          <cell r="C1634" t="str">
            <v>UN</v>
          </cell>
          <cell r="D1634">
            <v>4.2549999999999999</v>
          </cell>
        </row>
        <row r="1635">
          <cell r="A1635" t="str">
            <v>001.25.01000</v>
          </cell>
          <cell r="B1635" t="str">
            <v>Cotovelo 45º de pvc rígido para tubo soldável 40 mm (1 1/4 pol)</v>
          </cell>
          <cell r="C1635" t="str">
            <v>UN</v>
          </cell>
          <cell r="D1635">
            <v>3.9849999999999999</v>
          </cell>
        </row>
        <row r="1636">
          <cell r="A1636" t="str">
            <v>001.25.01020</v>
          </cell>
          <cell r="B1636" t="str">
            <v>Cotovelo 45º de pvc rígido para tubo soldável 32 mm ( 1 pol)</v>
          </cell>
          <cell r="C1636" t="str">
            <v>UN</v>
          </cell>
          <cell r="D1636">
            <v>2.3401000000000001</v>
          </cell>
        </row>
        <row r="1637">
          <cell r="A1637" t="str">
            <v>001.25.01040</v>
          </cell>
          <cell r="B1637" t="str">
            <v>Cotovelo 45º de pvc rígido para tubo soldável 25 mm ( 3/4 pol)</v>
          </cell>
          <cell r="C1637" t="str">
            <v>UN</v>
          </cell>
          <cell r="D1637">
            <v>1.3801000000000001</v>
          </cell>
        </row>
        <row r="1638">
          <cell r="A1638" t="str">
            <v>001.25.01060</v>
          </cell>
          <cell r="B1638" t="str">
            <v>Cotovelo 45º de pvc rígido para tubo soldável 20 mm ( 1/2 pol)</v>
          </cell>
          <cell r="C1638" t="str">
            <v>UN</v>
          </cell>
          <cell r="D1638">
            <v>1.0801000000000001</v>
          </cell>
        </row>
        <row r="1639">
          <cell r="A1639" t="str">
            <v>001.25.01080</v>
          </cell>
          <cell r="B1639" t="str">
            <v>Tee 90º de pvc rígido para tubo soldável 110mm ( 4 pol )</v>
          </cell>
          <cell r="C1639" t="str">
            <v>UN</v>
          </cell>
          <cell r="D1639">
            <v>68.262600000000006</v>
          </cell>
        </row>
        <row r="1640">
          <cell r="A1640" t="str">
            <v>001.25.01100</v>
          </cell>
          <cell r="B1640" t="str">
            <v>Tee 90º de pvc rígido para tubo soldável 85mm ( 3 pol )</v>
          </cell>
          <cell r="C1640" t="str">
            <v>UN</v>
          </cell>
          <cell r="D1640">
            <v>34.040100000000002</v>
          </cell>
        </row>
        <row r="1641">
          <cell r="A1641" t="str">
            <v>001.25.01120</v>
          </cell>
          <cell r="B1641" t="str">
            <v>Tee 90º de pvc rígido para tubo soldável 75mm ( 2 1/2 pol )</v>
          </cell>
          <cell r="C1641" t="str">
            <v>UN</v>
          </cell>
          <cell r="D1641">
            <v>30.5001</v>
          </cell>
        </row>
        <row r="1642">
          <cell r="A1642" t="str">
            <v>001.25.01140</v>
          </cell>
          <cell r="B1642" t="str">
            <v>Tee 90º de pvc rígido para tubo soldável 60mm ( 2 pol )</v>
          </cell>
          <cell r="C1642" t="str">
            <v>UN</v>
          </cell>
          <cell r="D1642">
            <v>11.0176</v>
          </cell>
        </row>
        <row r="1643">
          <cell r="A1643" t="str">
            <v>001.25.01160</v>
          </cell>
          <cell r="B1643" t="str">
            <v>Tee 90º de pvc rígido para tubo soldável 50mm ( 11/2 pol )</v>
          </cell>
          <cell r="C1643" t="str">
            <v>UN</v>
          </cell>
          <cell r="D1643">
            <v>5.4775999999999998</v>
          </cell>
        </row>
        <row r="1644">
          <cell r="A1644" t="str">
            <v>001.25.01180</v>
          </cell>
          <cell r="B1644" t="str">
            <v>Tee 90º de pvc rígido para tubo soldável 40mm ( 11/4 pol )</v>
          </cell>
          <cell r="C1644" t="str">
            <v>UN</v>
          </cell>
          <cell r="D1644">
            <v>5.4276</v>
          </cell>
        </row>
        <row r="1645">
          <cell r="A1645" t="str">
            <v>001.25.01200</v>
          </cell>
          <cell r="B1645" t="str">
            <v>Tee 90º de pvc rígido para tubo soldável 32mm ( 1 pol )</v>
          </cell>
          <cell r="C1645" t="str">
            <v>UN</v>
          </cell>
          <cell r="D1645">
            <v>2.665</v>
          </cell>
        </row>
        <row r="1646">
          <cell r="A1646" t="str">
            <v>001.25.01220</v>
          </cell>
          <cell r="B1646" t="str">
            <v>Tee 90º de pvc rígido para tubo soldável 25mm ( 3/4 pol )</v>
          </cell>
          <cell r="C1646" t="str">
            <v>UN</v>
          </cell>
          <cell r="D1646">
            <v>1.425</v>
          </cell>
        </row>
        <row r="1647">
          <cell r="A1647" t="str">
            <v>001.25.01240</v>
          </cell>
          <cell r="B1647" t="str">
            <v>Tee 90º de pvc rígido para tubo soldável 20mm ( 1/2 pol )</v>
          </cell>
          <cell r="C1647" t="str">
            <v>UN</v>
          </cell>
          <cell r="D1647">
            <v>1.0901000000000001</v>
          </cell>
        </row>
        <row r="1648">
          <cell r="A1648" t="str">
            <v>001.25.01260</v>
          </cell>
          <cell r="B1648" t="str">
            <v>Tee de redução de pvc rígido part tubo soldável 110 x 85mm ( 4 x 3 pol )</v>
          </cell>
          <cell r="C1648" t="str">
            <v>UN</v>
          </cell>
          <cell r="D1648">
            <v>51.4026</v>
          </cell>
        </row>
        <row r="1649">
          <cell r="A1649" t="str">
            <v>001.25.01280</v>
          </cell>
          <cell r="B1649" t="str">
            <v>Tee de redução de pvc rígido para tubo soldável 110 x 75mm ( 4 x 2.1/2 pol )</v>
          </cell>
          <cell r="C1649" t="str">
            <v>UN</v>
          </cell>
          <cell r="D1649">
            <v>20.9726</v>
          </cell>
        </row>
        <row r="1650">
          <cell r="A1650" t="str">
            <v>001.25.01300</v>
          </cell>
          <cell r="B1650" t="str">
            <v>Tee de redução de pvc rígido para tubo soldável 110 x 60mm ( 4 x 2 pol )</v>
          </cell>
          <cell r="C1650" t="str">
            <v>UN</v>
          </cell>
          <cell r="D1650">
            <v>51.4026</v>
          </cell>
        </row>
        <row r="1651">
          <cell r="A1651" t="str">
            <v>001.25.01320</v>
          </cell>
          <cell r="B1651" t="str">
            <v>Tee de redução de pvc rígido para tubo soldável 85 x 75mm ( 3 x 2.1/2 pol )</v>
          </cell>
          <cell r="C1651" t="str">
            <v>UN</v>
          </cell>
          <cell r="D1651">
            <v>29.0701</v>
          </cell>
        </row>
        <row r="1652">
          <cell r="A1652" t="str">
            <v>001.25.01340</v>
          </cell>
          <cell r="B1652" t="str">
            <v>Tee de redução de pvc rígido para tubo soldável 85 x 60mm ( 3 x 2 pol )</v>
          </cell>
          <cell r="C1652" t="str">
            <v>UN</v>
          </cell>
          <cell r="D1652">
            <v>29.0701</v>
          </cell>
        </row>
        <row r="1653">
          <cell r="A1653" t="str">
            <v>001.25.01360</v>
          </cell>
          <cell r="B1653" t="str">
            <v>Tee de redução de pvc rígido para tubo soldável 75 x 60mm ( 2.1/2 x 2 pol )</v>
          </cell>
          <cell r="C1653" t="str">
            <v>UN</v>
          </cell>
          <cell r="D1653">
            <v>22.560099999999998</v>
          </cell>
        </row>
        <row r="1654">
          <cell r="A1654" t="str">
            <v>001.25.01380</v>
          </cell>
          <cell r="B1654" t="str">
            <v>Tee de redução de pvc rígido para tubo soldável 75 x 50mm ( 2.1/2 x 1.1/2 pol )</v>
          </cell>
          <cell r="C1654" t="str">
            <v>UN</v>
          </cell>
          <cell r="D1654">
            <v>25.740100000000002</v>
          </cell>
        </row>
        <row r="1655">
          <cell r="A1655" t="str">
            <v>001.25.01400</v>
          </cell>
          <cell r="B1655" t="str">
            <v>Tee de redução de pvc rígido para tubo soldável 50 x 40mm ( 1.1/2 x 1.1/4 pol )</v>
          </cell>
          <cell r="C1655" t="str">
            <v>UN</v>
          </cell>
          <cell r="D1655">
            <v>8.8376000000000001</v>
          </cell>
        </row>
        <row r="1656">
          <cell r="A1656" t="str">
            <v>001.25.01420</v>
          </cell>
          <cell r="B1656" t="str">
            <v>Tee de redução de pvc rígido para tubo soldável 50 x 32mm ( 1.1/2 x 1 pol )</v>
          </cell>
          <cell r="C1656" t="str">
            <v>UN</v>
          </cell>
          <cell r="D1656">
            <v>7.4576000000000002</v>
          </cell>
        </row>
        <row r="1657">
          <cell r="A1657" t="str">
            <v>001.25.01440</v>
          </cell>
          <cell r="B1657" t="str">
            <v>Tee de redução de pvc rígido para tubo soldável 50 x 25mm (1.1/2 x 3/4 pol )</v>
          </cell>
          <cell r="C1657" t="str">
            <v>UN</v>
          </cell>
          <cell r="D1657">
            <v>4.0575999999999999</v>
          </cell>
        </row>
        <row r="1658">
          <cell r="A1658" t="str">
            <v>001.25.01460</v>
          </cell>
          <cell r="B1658" t="str">
            <v>Tee de redução de pvc rígido para tubo soldável 50 x 20mm (1.1/2 x 1/2 pol )</v>
          </cell>
          <cell r="C1658" t="str">
            <v>UN</v>
          </cell>
          <cell r="D1658">
            <v>5.9176000000000002</v>
          </cell>
        </row>
        <row r="1659">
          <cell r="A1659" t="str">
            <v>001.25.01480</v>
          </cell>
          <cell r="B1659" t="str">
            <v>Tee de redução de pvc rígido para tubo soldável 40 x 32mm ( 1.1/4 x 1 pol )</v>
          </cell>
          <cell r="C1659" t="str">
            <v>UN</v>
          </cell>
          <cell r="D1659">
            <v>5.2076000000000002</v>
          </cell>
        </row>
        <row r="1660">
          <cell r="A1660" t="str">
            <v>001.25.01500</v>
          </cell>
          <cell r="B1660" t="str">
            <v>Tee de redução de pvc rígido para tubo soldável 32 x 25mm ( 1 x 3/4 pol )</v>
          </cell>
          <cell r="C1660" t="str">
            <v>UN</v>
          </cell>
          <cell r="D1660">
            <v>3.9849999999999999</v>
          </cell>
        </row>
        <row r="1661">
          <cell r="A1661" t="str">
            <v>001.25.01520</v>
          </cell>
          <cell r="B1661" t="str">
            <v>Tee de redução de pvc rígido para tubo soldável 25 x 20mm ( 3/4 x 1/2 pol )</v>
          </cell>
          <cell r="C1661" t="str">
            <v>UN</v>
          </cell>
          <cell r="D1661">
            <v>2.3849999999999998</v>
          </cell>
        </row>
        <row r="1662">
          <cell r="A1662" t="str">
            <v>001.25.01540</v>
          </cell>
          <cell r="B1662" t="str">
            <v>Bucha de redução de pvc rígido para tubo soldável 110 x 85mm ( 4 x 3 pol )</v>
          </cell>
          <cell r="C1662" t="str">
            <v>UN</v>
          </cell>
          <cell r="D1662">
            <v>21.585100000000001</v>
          </cell>
        </row>
        <row r="1663">
          <cell r="A1663" t="str">
            <v>001.25.01560</v>
          </cell>
          <cell r="B1663" t="str">
            <v>Bucha de redução de pvc rígido para tubo soldável 85 x 75mm ( 3 x 2.1/2 pol )</v>
          </cell>
          <cell r="C1663" t="str">
            <v>UN</v>
          </cell>
          <cell r="D1663">
            <v>8.43</v>
          </cell>
        </row>
        <row r="1664">
          <cell r="A1664" t="str">
            <v>001.25.01580</v>
          </cell>
          <cell r="B1664" t="str">
            <v>Bucha de redução de pvc rígido para tubo soldável 75 x 60mm (2.1/2 x 2 pol )</v>
          </cell>
          <cell r="C1664" t="str">
            <v>UN</v>
          </cell>
          <cell r="D1664">
            <v>7.85</v>
          </cell>
        </row>
        <row r="1665">
          <cell r="A1665" t="str">
            <v>001.25.01600</v>
          </cell>
          <cell r="B1665" t="str">
            <v>Bucha de redução de pvc rígido para tubo soldável 60 x 50mm ( 2 x 1.1/2 pol )</v>
          </cell>
          <cell r="C1665" t="str">
            <v>UN</v>
          </cell>
          <cell r="D1665">
            <v>2.7749999999999999</v>
          </cell>
        </row>
        <row r="1666">
          <cell r="A1666" t="str">
            <v>001.25.01620</v>
          </cell>
          <cell r="B1666" t="str">
            <v>Bucha de redução de pvc rígido para tubo soldável 50 x 40mm ( 1.1/2 x 1/1/4 pol )</v>
          </cell>
          <cell r="C1666" t="str">
            <v>UN</v>
          </cell>
          <cell r="D1666">
            <v>2.7749999999999999</v>
          </cell>
        </row>
        <row r="1667">
          <cell r="A1667" t="str">
            <v>001.25.01640</v>
          </cell>
          <cell r="B1667" t="str">
            <v>Bucha de redução de pvc rígido para tubo soldável 40 x 32mm ( 1.1/4 x 1 pol )</v>
          </cell>
          <cell r="C1667" t="str">
            <v>UN</v>
          </cell>
          <cell r="D1667">
            <v>2.0249999999999999</v>
          </cell>
        </row>
        <row r="1668">
          <cell r="A1668" t="str">
            <v>001.25.01660</v>
          </cell>
          <cell r="B1668" t="str">
            <v>Bucha de redução de pvc rígido para tubo soldável 32 x 25mm ( 1 x 3/4 pol )</v>
          </cell>
          <cell r="C1668" t="str">
            <v>UN</v>
          </cell>
          <cell r="D1668">
            <v>1.0801000000000001</v>
          </cell>
        </row>
        <row r="1669">
          <cell r="A1669" t="str">
            <v>001.25.01680</v>
          </cell>
          <cell r="B1669" t="str">
            <v>Bucha de redução de pvc rígido para tubo soldável 25 x 20mm ( 3/4 x 1/2 pol )</v>
          </cell>
          <cell r="C1669" t="str">
            <v>UN</v>
          </cell>
          <cell r="D1669">
            <v>1.0501</v>
          </cell>
        </row>
        <row r="1670">
          <cell r="A1670" t="str">
            <v>001.25.01700</v>
          </cell>
          <cell r="B1670" t="str">
            <v>União de pvc rígido para tubo soldável 110mm ( 4 pol )</v>
          </cell>
          <cell r="C1670" t="str">
            <v>UN</v>
          </cell>
          <cell r="D1670">
            <v>104.7851</v>
          </cell>
        </row>
        <row r="1671">
          <cell r="A1671" t="str">
            <v>001.25.01720</v>
          </cell>
          <cell r="B1671" t="str">
            <v>União de pvc rígido para tubo soldável 85mm ( 3 pol )</v>
          </cell>
          <cell r="C1671" t="str">
            <v>UN</v>
          </cell>
          <cell r="D1671">
            <v>81.400000000000006</v>
          </cell>
        </row>
        <row r="1672">
          <cell r="A1672" t="str">
            <v>001.25.01740</v>
          </cell>
          <cell r="B1672" t="str">
            <v>União de pvc rígido para tubo soldável 75mm ( 2 1/2 pol )</v>
          </cell>
          <cell r="C1672" t="str">
            <v>UN</v>
          </cell>
          <cell r="D1672">
            <v>73.989999999999995</v>
          </cell>
        </row>
        <row r="1673">
          <cell r="A1673" t="str">
            <v>001.25.01760</v>
          </cell>
          <cell r="B1673" t="str">
            <v>União de pvc rígido para tubo soldável 60mm ( 2 pol )</v>
          </cell>
          <cell r="C1673" t="str">
            <v>UN</v>
          </cell>
          <cell r="D1673">
            <v>25.594999999999999</v>
          </cell>
        </row>
        <row r="1674">
          <cell r="A1674" t="str">
            <v>001.25.01780</v>
          </cell>
          <cell r="B1674" t="str">
            <v>União de pvc rígido para tubo soldável 50mm ( 1 1/2 pol )</v>
          </cell>
          <cell r="C1674" t="str">
            <v>UN</v>
          </cell>
          <cell r="D1674">
            <v>12.895</v>
          </cell>
        </row>
        <row r="1675">
          <cell r="A1675" t="str">
            <v>001.25.01800</v>
          </cell>
          <cell r="B1675" t="str">
            <v>União de pvc rígido para tubo soldável 40mm ( 1 1/4 pol )</v>
          </cell>
          <cell r="C1675" t="str">
            <v>UN</v>
          </cell>
          <cell r="D1675">
            <v>13.365</v>
          </cell>
        </row>
        <row r="1676">
          <cell r="A1676" t="str">
            <v>001.25.01820</v>
          </cell>
          <cell r="B1676" t="str">
            <v>União de pvc rígido para tubo soldável 32mm ( 1 pol )</v>
          </cell>
          <cell r="C1676" t="str">
            <v>UN</v>
          </cell>
          <cell r="D1676">
            <v>6.5201000000000002</v>
          </cell>
        </row>
        <row r="1677">
          <cell r="A1677" t="str">
            <v>001.25.01840</v>
          </cell>
          <cell r="B1677" t="str">
            <v>União de pvc rígido para tubo soldável 25mm ( 3/4 pol )</v>
          </cell>
          <cell r="C1677" t="str">
            <v>UN</v>
          </cell>
          <cell r="D1677">
            <v>3.4801000000000002</v>
          </cell>
        </row>
        <row r="1678">
          <cell r="A1678" t="str">
            <v>001.25.01860</v>
          </cell>
          <cell r="B1678" t="str">
            <v>União de pvc rígido para tubo soldável 20mm ( 1/2 pol )</v>
          </cell>
          <cell r="C1678" t="str">
            <v>UN</v>
          </cell>
          <cell r="D1678">
            <v>3.2201</v>
          </cell>
        </row>
        <row r="1679">
          <cell r="A1679" t="str">
            <v>001.25.01880</v>
          </cell>
          <cell r="B1679" t="str">
            <v>Redução pvc soldável de pvc rígido para tubo soldável 110mm x 85mm (4 x 3 pol)</v>
          </cell>
          <cell r="C1679" t="str">
            <v>UN</v>
          </cell>
          <cell r="D1679">
            <v>21.9651</v>
          </cell>
        </row>
        <row r="1680">
          <cell r="A1680" t="str">
            <v>001.25.01900</v>
          </cell>
          <cell r="B1680" t="str">
            <v>Reduçao pvc soldável de pvc rígido para tubo soldável 110mm x 75mm (4 x 2.5 pol)</v>
          </cell>
          <cell r="C1680" t="str">
            <v>UN</v>
          </cell>
          <cell r="D1680">
            <v>19.985099999999999</v>
          </cell>
        </row>
        <row r="1681">
          <cell r="A1681" t="str">
            <v>001.25.01920</v>
          </cell>
          <cell r="B1681" t="str">
            <v>Redução pvc soldável de pvc rígido para tubo soldável 110mm x60mm (4 x 2 pol)</v>
          </cell>
          <cell r="C1681" t="str">
            <v>UN</v>
          </cell>
          <cell r="D1681">
            <v>19.1051</v>
          </cell>
        </row>
        <row r="1682">
          <cell r="A1682" t="str">
            <v>001.25.01940</v>
          </cell>
          <cell r="B1682" t="str">
            <v>Redução pvc soldável de pvc rígido para tubo soldável 85mm x 75mm (3 x 2.5 pol)</v>
          </cell>
          <cell r="C1682" t="str">
            <v>UN</v>
          </cell>
          <cell r="D1682">
            <v>12.3</v>
          </cell>
        </row>
        <row r="1683">
          <cell r="A1683" t="str">
            <v>001.25.01960</v>
          </cell>
          <cell r="B1683" t="str">
            <v>Redução pvc soldável de pvc rígido para tubo soldável 85mm x 60mm (3 x 2 pol)</v>
          </cell>
          <cell r="C1683" t="str">
            <v>UN</v>
          </cell>
          <cell r="D1683">
            <v>11.32</v>
          </cell>
        </row>
        <row r="1684">
          <cell r="A1684" t="str">
            <v>001.25.01980</v>
          </cell>
          <cell r="B1684" t="str">
            <v>Redução pvc soldável de pvc rígido para tubo soldável 75mm x 60mm (2.5 x 2 pol)</v>
          </cell>
          <cell r="C1684" t="str">
            <v>UN</v>
          </cell>
          <cell r="D1684">
            <v>8.7100000000000009</v>
          </cell>
        </row>
        <row r="1685">
          <cell r="A1685" t="str">
            <v>001.25.02000</v>
          </cell>
          <cell r="B1685" t="str">
            <v>Redução pvc soldável de pvc rígido para tubo soldável 60mm x 50mm (2 x 1.5 pol)</v>
          </cell>
          <cell r="C1685" t="str">
            <v>UN</v>
          </cell>
          <cell r="D1685">
            <v>4.74</v>
          </cell>
        </row>
        <row r="1686">
          <cell r="A1686" t="str">
            <v>001.25.02020</v>
          </cell>
          <cell r="B1686" t="str">
            <v>Redução pvc soldável de pvc rígido para tubo soldável 40mm x 32mm (1 1/4 x 1 pol)</v>
          </cell>
          <cell r="C1686" t="str">
            <v>UN</v>
          </cell>
          <cell r="D1686">
            <v>2.665</v>
          </cell>
        </row>
        <row r="1687">
          <cell r="A1687" t="str">
            <v>001.25.02040</v>
          </cell>
          <cell r="B1687" t="str">
            <v>Redução pvc soldável de pvc rígido para tubo soldável 32mm x 25mm (1 x 3/4 pol)</v>
          </cell>
          <cell r="C1687" t="str">
            <v>UN</v>
          </cell>
          <cell r="D1687">
            <v>1.7601</v>
          </cell>
        </row>
        <row r="1688">
          <cell r="A1688" t="str">
            <v>001.25.02060</v>
          </cell>
          <cell r="B1688" t="str">
            <v>Redução pvc soldável de pvc rígido para tubo soldável 25mm x 20mm (3/4 x 1/2 pol)</v>
          </cell>
          <cell r="C1688" t="str">
            <v>UN</v>
          </cell>
          <cell r="D1688">
            <v>1.2000999999999999</v>
          </cell>
        </row>
        <row r="1689">
          <cell r="A1689" t="str">
            <v>001.25.02080</v>
          </cell>
          <cell r="B1689" t="str">
            <v>Adaptador soldável com bolsa e rosca para registro de pvc rígido para tubo soldável 110m x 4 pol</v>
          </cell>
          <cell r="C1689" t="str">
            <v>UN</v>
          </cell>
          <cell r="D1689">
            <v>22.995100000000001</v>
          </cell>
        </row>
        <row r="1690">
          <cell r="A1690" t="str">
            <v>001.25.02100</v>
          </cell>
          <cell r="B1690" t="str">
            <v>Adaptador soldável com bolsa e rosca para registro de pvc rígido para tubo soldável 85mm x 3 pol</v>
          </cell>
          <cell r="C1690" t="str">
            <v>UN</v>
          </cell>
          <cell r="D1690">
            <v>13.49</v>
          </cell>
        </row>
        <row r="1691">
          <cell r="A1691" t="str">
            <v>001.25.02120</v>
          </cell>
          <cell r="B1691" t="str">
            <v>Adaptador soldável com bolsa e rosca para registro de pvc rígido para tubo soldável 75mm x 2.5 pol</v>
          </cell>
          <cell r="C1691" t="str">
            <v>UN</v>
          </cell>
          <cell r="D1691">
            <v>12.05</v>
          </cell>
        </row>
        <row r="1692">
          <cell r="A1692" t="str">
            <v>001.25.02140</v>
          </cell>
          <cell r="B1692" t="str">
            <v>Adaptador soldável com bolsa e rosca para registro de pvc rígido para tubo soldável 60mm x 2 pol</v>
          </cell>
          <cell r="C1692" t="str">
            <v>UN</v>
          </cell>
          <cell r="D1692">
            <v>4.58</v>
          </cell>
        </row>
        <row r="1693">
          <cell r="A1693" t="str">
            <v>001.25.02160</v>
          </cell>
          <cell r="B1693" t="str">
            <v>Adaptador soldável com bolsa e rosca para registro de pvc rígido para tubo soldável 50mm x 1.5 pol</v>
          </cell>
          <cell r="C1693" t="str">
            <v>UN</v>
          </cell>
          <cell r="D1693">
            <v>2.395</v>
          </cell>
        </row>
        <row r="1694">
          <cell r="A1694" t="str">
            <v>001.25.02180</v>
          </cell>
          <cell r="B1694" t="str">
            <v>Adaptador soldável com bolsa e rosca para registro de pvc rígido para tubo soldável 50mm x 1.1/4 pol</v>
          </cell>
          <cell r="C1694" t="str">
            <v>UN</v>
          </cell>
          <cell r="D1694">
            <v>2.665</v>
          </cell>
        </row>
        <row r="1695">
          <cell r="A1695" t="str">
            <v>001.25.02200</v>
          </cell>
          <cell r="B1695" t="str">
            <v>Adaptador soldável com bolsa e rosca para registro de pvc rígido para tubo soldável 40mm x 1.5 pol.</v>
          </cell>
          <cell r="C1695" t="str">
            <v>UN</v>
          </cell>
          <cell r="D1695">
            <v>4.2149999999999999</v>
          </cell>
        </row>
        <row r="1696">
          <cell r="A1696" t="str">
            <v>001.25.02220</v>
          </cell>
          <cell r="B1696" t="str">
            <v>Adaptador soldável com bolsa e rosca para registro de pvc rígido para tubo soldável 40mm x 1.1/4 pol</v>
          </cell>
          <cell r="C1696" t="str">
            <v>UN</v>
          </cell>
          <cell r="D1696">
            <v>2.665</v>
          </cell>
        </row>
        <row r="1697">
          <cell r="A1697" t="str">
            <v>001.25.02240</v>
          </cell>
          <cell r="B1697" t="str">
            <v>Adaptador soldável com bolsa e rosca para registro de pvc rígido para tubo soldável 32mm x 1 pol</v>
          </cell>
          <cell r="C1697" t="str">
            <v>UN</v>
          </cell>
          <cell r="D1697">
            <v>1.4601</v>
          </cell>
        </row>
        <row r="1698">
          <cell r="A1698" t="str">
            <v>001.25.02260</v>
          </cell>
          <cell r="B1698" t="str">
            <v>Adaptador soldável com bolsa e rosca para registro de pvc rígido para tubo soldável 25mm x 3/4 pol</v>
          </cell>
          <cell r="C1698" t="str">
            <v>UN</v>
          </cell>
          <cell r="D1698">
            <v>0.96009999999999995</v>
          </cell>
        </row>
        <row r="1699">
          <cell r="A1699" t="str">
            <v>001.25.02280</v>
          </cell>
          <cell r="B1699" t="str">
            <v>Adaptador soldável com bolsa e rosca para registro de pvc rígido para tubo soldável 20mm x 1/2 pol</v>
          </cell>
          <cell r="C1699" t="str">
            <v>UN</v>
          </cell>
          <cell r="D1699">
            <v>0.98009999999999997</v>
          </cell>
        </row>
        <row r="1700">
          <cell r="A1700" t="str">
            <v>001.25.02300</v>
          </cell>
          <cell r="B1700" t="str">
            <v>Adaptador soldável com flanges de pvc rígido para tubo soldável para caixa de água 110mm x 4 pol</v>
          </cell>
          <cell r="C1700" t="str">
            <v>UN</v>
          </cell>
          <cell r="D1700">
            <v>152.76089999999999</v>
          </cell>
        </row>
        <row r="1701">
          <cell r="A1701" t="str">
            <v>001.25.02320</v>
          </cell>
          <cell r="B1701" t="str">
            <v>Adaptador soldável com flanges de pvc rígido para tubo soldável para caixa de água  85mm x 3 pol</v>
          </cell>
          <cell r="C1701" t="str">
            <v>UN</v>
          </cell>
          <cell r="D1701">
            <v>99.639899999999997</v>
          </cell>
        </row>
        <row r="1702">
          <cell r="A1702" t="str">
            <v>001.25.02340</v>
          </cell>
          <cell r="B1702" t="str">
            <v>Adaptador soldável com flantes de pvc rígido para tubo soldável para caixa de água 75mm x 2.5 pol</v>
          </cell>
          <cell r="C1702" t="str">
            <v>UN</v>
          </cell>
          <cell r="D1702">
            <v>77.639899999999997</v>
          </cell>
        </row>
        <row r="1703">
          <cell r="A1703" t="str">
            <v>001.25.02360</v>
          </cell>
          <cell r="B1703" t="str">
            <v>Adaptador soldável com flanges de pvc rígido para tubo soldável para caixa de água 60mm x 2 pol</v>
          </cell>
          <cell r="C1703" t="str">
            <v>UN</v>
          </cell>
          <cell r="D1703">
            <v>26.187899999999999</v>
          </cell>
        </row>
        <row r="1704">
          <cell r="A1704" t="str">
            <v>001.25.02380</v>
          </cell>
          <cell r="B1704" t="str">
            <v>Adaptador soldável com flanges de pvc rígido para tubo soldável para caixa de água 50mm x 1.5 pol</v>
          </cell>
          <cell r="C1704" t="str">
            <v>UN</v>
          </cell>
          <cell r="D1704">
            <v>19.977900000000002</v>
          </cell>
        </row>
        <row r="1705">
          <cell r="A1705" t="str">
            <v>001.25.02400</v>
          </cell>
          <cell r="B1705" t="str">
            <v>Adaptador soldável com flanges de pvc rígido para tubo soldável para caixa de água 40mm x 1.1/4 pol</v>
          </cell>
          <cell r="C1705" t="str">
            <v>UN</v>
          </cell>
          <cell r="D1705">
            <v>15.1831</v>
          </cell>
        </row>
        <row r="1706">
          <cell r="A1706" t="str">
            <v>001.25.02420</v>
          </cell>
          <cell r="B1706" t="str">
            <v>Adaptador soldável com flanges de pvc rígido para tubo soldável para caixa de água 32mm x 1 pol</v>
          </cell>
          <cell r="C1706" t="str">
            <v>UN</v>
          </cell>
          <cell r="D1706">
            <v>13.752700000000001</v>
          </cell>
        </row>
        <row r="1707">
          <cell r="A1707" t="str">
            <v>001.25.02440</v>
          </cell>
          <cell r="B1707" t="str">
            <v>Adaptador soldável com flanges de pvc rígido para tubo soldável para caixa de água 25mm x 3/4</v>
          </cell>
          <cell r="C1707" t="str">
            <v>UN</v>
          </cell>
          <cell r="D1707">
            <v>10.0627</v>
          </cell>
        </row>
        <row r="1708">
          <cell r="A1708" t="str">
            <v>001.25.02460</v>
          </cell>
          <cell r="B1708" t="str">
            <v>Adaptador soldável com flanges de pvc rígido para tubo soldável para caixa de água 20mm x 1/2 pol</v>
          </cell>
          <cell r="C1708" t="str">
            <v>UN</v>
          </cell>
          <cell r="D1708">
            <v>8.4726999999999997</v>
          </cell>
        </row>
        <row r="1709">
          <cell r="A1709" t="str">
            <v>001.25.02480</v>
          </cell>
          <cell r="B1709" t="str">
            <v>Bucha de redução longa de pvc rígido para tubo soldável 110 x 75 mm ( 4 x 2.1/2 pol)</v>
          </cell>
          <cell r="C1709" t="str">
            <v>UN</v>
          </cell>
          <cell r="D1709">
            <v>21.585100000000001</v>
          </cell>
        </row>
        <row r="1710">
          <cell r="A1710" t="str">
            <v>001.25.02500</v>
          </cell>
          <cell r="B1710" t="str">
            <v>Bucha de redução longa de pvc rígido para tubo soldável 110 x 60 mm ( 4 x 2 pol)</v>
          </cell>
          <cell r="C1710" t="str">
            <v>UN</v>
          </cell>
          <cell r="D1710">
            <v>12.585100000000001</v>
          </cell>
        </row>
        <row r="1711">
          <cell r="A1711" t="str">
            <v>001.25.02520</v>
          </cell>
          <cell r="B1711" t="str">
            <v>Bucha de redução longa de pvc rígido para tubo soldável 85 x 60 mm (3 x 2 pol)</v>
          </cell>
          <cell r="C1711" t="str">
            <v>UN</v>
          </cell>
          <cell r="D1711">
            <v>6.36</v>
          </cell>
        </row>
        <row r="1712">
          <cell r="A1712" t="str">
            <v>001.25.02540</v>
          </cell>
          <cell r="B1712" t="str">
            <v>Bucha de redução longa de pvc rígido para tubo soldável 75 x 50 mm ( 2.1/2 x 1.1/2 pol)</v>
          </cell>
          <cell r="C1712" t="str">
            <v>UN</v>
          </cell>
          <cell r="D1712">
            <v>5.97</v>
          </cell>
        </row>
        <row r="1713">
          <cell r="A1713" t="str">
            <v>001.25.02560</v>
          </cell>
          <cell r="B1713" t="str">
            <v>Bucha de redução longa de pvc rígido para tubo soldável 60 x 50 mm (2 x 1.1/2 pol)</v>
          </cell>
          <cell r="C1713" t="str">
            <v>UN</v>
          </cell>
          <cell r="D1713">
            <v>5.64</v>
          </cell>
        </row>
        <row r="1714">
          <cell r="A1714" t="str">
            <v>001.25.02580</v>
          </cell>
          <cell r="B1714" t="str">
            <v>Bucha de redução longa de pvc rígido para tubo soldável 60 x 40 mm (2 x 1.1/4 pol)</v>
          </cell>
          <cell r="C1714" t="str">
            <v>UN</v>
          </cell>
          <cell r="D1714">
            <v>4.5250000000000004</v>
          </cell>
        </row>
        <row r="1715">
          <cell r="A1715" t="str">
            <v>001.25.02600</v>
          </cell>
          <cell r="B1715" t="str">
            <v>Bucha de redução longa de pvc rígido para tubo soldável 60 x 32 mm (2 x 1 pol)</v>
          </cell>
          <cell r="C1715" t="str">
            <v>UN</v>
          </cell>
          <cell r="D1715">
            <v>5.35</v>
          </cell>
        </row>
        <row r="1716">
          <cell r="A1716" t="str">
            <v>001.25.02620</v>
          </cell>
          <cell r="B1716" t="str">
            <v>Bucha de redução longa de pvc rígido para tubo soldável 60 x 25 mm ( 2 x 3/4 pol)</v>
          </cell>
          <cell r="C1716" t="str">
            <v>UN</v>
          </cell>
          <cell r="D1716">
            <v>1.81</v>
          </cell>
        </row>
        <row r="1717">
          <cell r="A1717" t="str">
            <v>001.25.02640</v>
          </cell>
          <cell r="B1717" t="str">
            <v>Bucha de redução longa de pvc rígido para tubo soldável 50 x 32 mm ( 1.1/2 x 1 pol)</v>
          </cell>
          <cell r="C1717" t="str">
            <v>UN</v>
          </cell>
          <cell r="D1717">
            <v>2.8849999999999998</v>
          </cell>
        </row>
        <row r="1718">
          <cell r="A1718" t="str">
            <v>001.25.02660</v>
          </cell>
          <cell r="B1718" t="str">
            <v>Bucha de redução longa de pvc rígido para tubo soldável 50 x 25 mm ( 1.1/2 x 3.4 pol)</v>
          </cell>
          <cell r="C1718" t="str">
            <v>UN</v>
          </cell>
          <cell r="D1718">
            <v>2.5550000000000002</v>
          </cell>
        </row>
        <row r="1719">
          <cell r="A1719" t="str">
            <v>001.25.02680</v>
          </cell>
          <cell r="B1719" t="str">
            <v>Bucha de redução longa de pvc rígido para tubo soldável 50 x 20 mm ( 1.1/2 x 1/2 pol)</v>
          </cell>
          <cell r="C1719" t="str">
            <v>UN</v>
          </cell>
          <cell r="D1719">
            <v>2.335</v>
          </cell>
        </row>
        <row r="1720">
          <cell r="A1720" t="str">
            <v>001.25.02700</v>
          </cell>
          <cell r="B1720" t="str">
            <v>Bucha de redução longa de pvc rígido para tubo soldável 40 x 25 mm ( 1.1/4 x 3/4 pol)</v>
          </cell>
          <cell r="C1720" t="str">
            <v>UN</v>
          </cell>
          <cell r="D1720">
            <v>2.605</v>
          </cell>
        </row>
        <row r="1721">
          <cell r="A1721" t="str">
            <v>001.25.02720</v>
          </cell>
          <cell r="B1721" t="str">
            <v>Bucha de redução longa de pvc rígido para tubo soldável 40 x 20 mm (1.1/4 x 1/2 pol)</v>
          </cell>
          <cell r="C1721" t="str">
            <v>UN</v>
          </cell>
          <cell r="D1721">
            <v>2.165</v>
          </cell>
        </row>
        <row r="1722">
          <cell r="A1722" t="str">
            <v>001.25.02740</v>
          </cell>
          <cell r="B1722" t="str">
            <v>Bucha de redução longa de pvc rígido para tubo soldável 32 x 20 mm (1 x 1/2 pol)</v>
          </cell>
          <cell r="C1722" t="str">
            <v>UN</v>
          </cell>
          <cell r="D1722">
            <v>1.6500999999999999</v>
          </cell>
        </row>
        <row r="1723">
          <cell r="A1723" t="str">
            <v>001.25.02760</v>
          </cell>
          <cell r="B1723" t="str">
            <v>Cap de pvc rígido para tubo soldável 50 mm ( 1.1/2 pol)</v>
          </cell>
          <cell r="C1723" t="str">
            <v>UN</v>
          </cell>
          <cell r="D1723">
            <v>3.3125</v>
          </cell>
        </row>
        <row r="1724">
          <cell r="A1724" t="str">
            <v>001.25.02780</v>
          </cell>
          <cell r="B1724" t="str">
            <v>Cap de pvc rígido para tubo soldável 40 mm (1.1/4 pol)</v>
          </cell>
          <cell r="C1724" t="str">
            <v>UN</v>
          </cell>
          <cell r="D1724">
            <v>1.9125000000000001</v>
          </cell>
        </row>
        <row r="1725">
          <cell r="A1725" t="str">
            <v>001.25.02800</v>
          </cell>
          <cell r="B1725" t="str">
            <v>Cap de pvc rígido para tubo soldável 32 mm (1 pol)</v>
          </cell>
          <cell r="C1725" t="str">
            <v>UN</v>
          </cell>
          <cell r="D1725">
            <v>1.0349999999999999</v>
          </cell>
        </row>
        <row r="1726">
          <cell r="A1726" t="str">
            <v>001.25.02820</v>
          </cell>
          <cell r="B1726" t="str">
            <v>Cap de pvc rígido para tubo soldável 25 mm (3/4 pol)</v>
          </cell>
          <cell r="C1726" t="str">
            <v>UN</v>
          </cell>
          <cell r="D1726">
            <v>1.0349999999999999</v>
          </cell>
        </row>
        <row r="1727">
          <cell r="A1727" t="str">
            <v>001.25.02840</v>
          </cell>
          <cell r="B1727" t="str">
            <v>Cap de pvc rígido para tubo soldável 20 mm (1/2 pol)</v>
          </cell>
          <cell r="C1727" t="str">
            <v>UN</v>
          </cell>
          <cell r="D1727">
            <v>0.89500000000000002</v>
          </cell>
        </row>
        <row r="1728">
          <cell r="A1728" t="str">
            <v>001.25.02860</v>
          </cell>
          <cell r="B1728" t="str">
            <v>Joelho 90º soldável/rosqueável  32mm x 1 pol</v>
          </cell>
          <cell r="C1728" t="str">
            <v>UN</v>
          </cell>
          <cell r="D1728">
            <v>3.0101</v>
          </cell>
        </row>
        <row r="1729">
          <cell r="A1729" t="str">
            <v>001.25.02880</v>
          </cell>
          <cell r="B1729" t="str">
            <v>Joelho 90º soldável/rosqueável 25mm x 3/4 pol</v>
          </cell>
          <cell r="C1729" t="str">
            <v>UN</v>
          </cell>
          <cell r="D1729">
            <v>2.1501000000000001</v>
          </cell>
        </row>
        <row r="1730">
          <cell r="A1730" t="str">
            <v>001.25.02900</v>
          </cell>
          <cell r="B1730" t="str">
            <v>Joelho 90º soldável/rosqueável  20mm x 1/2 pol</v>
          </cell>
          <cell r="C1730" t="str">
            <v>UN</v>
          </cell>
          <cell r="D1730">
            <v>1.5301</v>
          </cell>
        </row>
        <row r="1731">
          <cell r="A1731" t="str">
            <v>001.25.02920</v>
          </cell>
          <cell r="B1731" t="str">
            <v>Joelho de redução 90º soldável/rosqueável 32mm x 3/4 pol</v>
          </cell>
          <cell r="C1731" t="str">
            <v>UN</v>
          </cell>
          <cell r="D1731">
            <v>1.4701</v>
          </cell>
        </row>
        <row r="1732">
          <cell r="A1732" t="str">
            <v>001.25.02940</v>
          </cell>
          <cell r="B1732" t="str">
            <v>Joelho de redução 90º soldável/rosqueável 25mm x 1/2 pol</v>
          </cell>
          <cell r="C1732" t="str">
            <v>UN</v>
          </cell>
          <cell r="D1732">
            <v>1.5201</v>
          </cell>
        </row>
        <row r="1733">
          <cell r="A1733" t="str">
            <v>001.25.02960</v>
          </cell>
          <cell r="B1733" t="str">
            <v>Luva simples soldável/rosqueável 50mm x 1.5 pol</v>
          </cell>
          <cell r="C1733" t="str">
            <v>UN</v>
          </cell>
          <cell r="D1733">
            <v>12.565</v>
          </cell>
        </row>
        <row r="1734">
          <cell r="A1734" t="str">
            <v>001.25.02980</v>
          </cell>
          <cell r="B1734" t="str">
            <v>Luva simples soldável/rosqueável 40mm x 1.1/4 pol</v>
          </cell>
          <cell r="C1734" t="str">
            <v>UN</v>
          </cell>
          <cell r="D1734">
            <v>5.4649999999999999</v>
          </cell>
        </row>
        <row r="1735">
          <cell r="A1735" t="str">
            <v>001.25.03000</v>
          </cell>
          <cell r="B1735" t="str">
            <v>Luva simples soldável/rosqueável 32mm x 1 pol</v>
          </cell>
          <cell r="C1735" t="str">
            <v>UN</v>
          </cell>
          <cell r="D1735">
            <v>2.6200999999999999</v>
          </cell>
        </row>
        <row r="1736">
          <cell r="A1736" t="str">
            <v>001.25.03020</v>
          </cell>
          <cell r="B1736" t="str">
            <v>Luva simples soldável/rosqueável 25mm x 3/4 pol</v>
          </cell>
          <cell r="C1736" t="str">
            <v>UN</v>
          </cell>
          <cell r="D1736">
            <v>1.4100999999999999</v>
          </cell>
        </row>
        <row r="1737">
          <cell r="A1737" t="str">
            <v>001.25.03040</v>
          </cell>
          <cell r="B1737" t="str">
            <v>Luva simples soldável/rosqueável 20mm x 1/2 pol</v>
          </cell>
          <cell r="C1737" t="str">
            <v>UN</v>
          </cell>
          <cell r="D1737">
            <v>1.7401</v>
          </cell>
        </row>
        <row r="1738">
          <cell r="A1738" t="str">
            <v>001.25.03060</v>
          </cell>
          <cell r="B1738" t="str">
            <v>Luva de redução soldável/rosqueável 25mm x 1/2 pol</v>
          </cell>
          <cell r="C1738" t="str">
            <v>UN</v>
          </cell>
          <cell r="D1738">
            <v>1.5201</v>
          </cell>
        </row>
        <row r="1739">
          <cell r="A1739" t="str">
            <v>001.25.03080</v>
          </cell>
          <cell r="B1739" t="str">
            <v>Tee 90º com rosca na bolsa central soldável/rosqueável 32mm x 32mm x 1 pol</v>
          </cell>
          <cell r="C1739" t="str">
            <v>UN</v>
          </cell>
          <cell r="D1739">
            <v>2.9449999999999998</v>
          </cell>
        </row>
        <row r="1740">
          <cell r="A1740" t="str">
            <v>001.25.03100</v>
          </cell>
          <cell r="B1740" t="str">
            <v>Tee 90º com rosca na bolsa central soldável/rosqueável 25mm x 25mm 3/4 pol</v>
          </cell>
          <cell r="C1740" t="str">
            <v>UN</v>
          </cell>
          <cell r="D1740">
            <v>4.0250000000000004</v>
          </cell>
        </row>
        <row r="1741">
          <cell r="A1741" t="str">
            <v>001.25.03120</v>
          </cell>
          <cell r="B1741" t="str">
            <v>Tee 90º com rosca na bolsa central soldável/rosqueável 20mm x 20mm x 1/2 pol</v>
          </cell>
          <cell r="C1741" t="str">
            <v>UN</v>
          </cell>
          <cell r="D1741">
            <v>4.1500000000000004</v>
          </cell>
        </row>
        <row r="1742">
          <cell r="A1742" t="str">
            <v>001.25.03140</v>
          </cell>
          <cell r="B1742" t="str">
            <v>Tee 90º com rosca na bolsa central sodável/rosqueável 32mm x 32mm x 3/4 pol</v>
          </cell>
          <cell r="C1742" t="str">
            <v>UN</v>
          </cell>
          <cell r="D1742">
            <v>5.1950000000000003</v>
          </cell>
        </row>
        <row r="1743">
          <cell r="A1743" t="str">
            <v>001.25.03160</v>
          </cell>
          <cell r="B1743" t="str">
            <v>Tee 90º com rosca na bolsa central soldável/rosqueável 25mm x 25mm x 1/2 pol</v>
          </cell>
          <cell r="C1743" t="str">
            <v>UN</v>
          </cell>
          <cell r="D1743">
            <v>2.7149999999999999</v>
          </cell>
        </row>
        <row r="1744">
          <cell r="A1744" t="str">
            <v>001.25.03180</v>
          </cell>
          <cell r="B1744" t="str">
            <v>Joelho 90º soldável com bucha de latão 25mm x 3/4 pol</v>
          </cell>
          <cell r="C1744" t="str">
            <v>UN</v>
          </cell>
          <cell r="D1744">
            <v>5.0050999999999997</v>
          </cell>
        </row>
        <row r="1745">
          <cell r="A1745" t="str">
            <v>001.25.03200</v>
          </cell>
          <cell r="B1745" t="str">
            <v>Joelho 90º soldável com bucha de latão 20mm x 1/2 pol</v>
          </cell>
          <cell r="C1745" t="str">
            <v>UN</v>
          </cell>
          <cell r="D1745">
            <v>3.7850999999999999</v>
          </cell>
        </row>
        <row r="1746">
          <cell r="A1746" t="str">
            <v>001.25.03220</v>
          </cell>
          <cell r="B1746" t="str">
            <v>Joelho de redução 90º soldável com bucha de latão 32mm x 3/4 pol</v>
          </cell>
          <cell r="C1746" t="str">
            <v>UN</v>
          </cell>
          <cell r="D1746">
            <v>2.6551</v>
          </cell>
        </row>
        <row r="1747">
          <cell r="A1747" t="str">
            <v>001.25.03240</v>
          </cell>
          <cell r="B1747" t="str">
            <v>Joelho de redução 90º soldável com bucha de latão 25mm x 1/2 pol</v>
          </cell>
          <cell r="C1747" t="str">
            <v>UN</v>
          </cell>
          <cell r="D1747">
            <v>3.5550999999999999</v>
          </cell>
        </row>
        <row r="1748">
          <cell r="A1748" t="str">
            <v>001.25.03260</v>
          </cell>
          <cell r="B1748" t="str">
            <v>Luva simples soldável com bucha de latão 25mm x 3/4 pol</v>
          </cell>
          <cell r="C1748" t="str">
            <v>UN</v>
          </cell>
          <cell r="D1748">
            <v>4.5750999999999999</v>
          </cell>
        </row>
        <row r="1749">
          <cell r="A1749" t="str">
            <v>001.25.03280</v>
          </cell>
          <cell r="B1749" t="str">
            <v>Luva simples soldável com bucha de latão 20mm x 1/2 pol</v>
          </cell>
          <cell r="C1749" t="str">
            <v>UN</v>
          </cell>
          <cell r="D1749">
            <v>3.9651000000000001</v>
          </cell>
        </row>
        <row r="1750">
          <cell r="A1750" t="str">
            <v>001.25.03300</v>
          </cell>
          <cell r="B1750" t="str">
            <v>Luva de redução soldável com bucha de latão 25mm x 1/2 pol</v>
          </cell>
          <cell r="C1750" t="str">
            <v>UN</v>
          </cell>
          <cell r="D1750">
            <v>4.1750999999999996</v>
          </cell>
        </row>
        <row r="1751">
          <cell r="A1751" t="str">
            <v>001.25.03320</v>
          </cell>
          <cell r="B1751" t="str">
            <v>Tee 90º com bucha de latão central 25mm x 25mm x 3/4 pol</v>
          </cell>
          <cell r="C1751" t="str">
            <v>UN</v>
          </cell>
          <cell r="D1751">
            <v>4.7751000000000001</v>
          </cell>
        </row>
        <row r="1752">
          <cell r="A1752" t="str">
            <v>001.25.03340</v>
          </cell>
          <cell r="B1752" t="str">
            <v>Tee 90º com bucha de latão central 20mm x 20mm x 1/2 pol</v>
          </cell>
          <cell r="C1752" t="str">
            <v>UN</v>
          </cell>
          <cell r="D1752">
            <v>4.2651000000000003</v>
          </cell>
        </row>
        <row r="1753">
          <cell r="A1753" t="str">
            <v>001.25.03360</v>
          </cell>
          <cell r="B1753" t="str">
            <v>Tee redução 90º com bucha de latão na bolsa central 32mm x 32mm x 3/4 pol</v>
          </cell>
          <cell r="C1753" t="str">
            <v>UN</v>
          </cell>
          <cell r="D1753">
            <v>5.9451000000000001</v>
          </cell>
        </row>
        <row r="1754">
          <cell r="A1754" t="str">
            <v>001.25.03380</v>
          </cell>
          <cell r="B1754" t="str">
            <v>Tee reduçao 90º com bucha de latão na bolsa central 25mm x 25mm 1/2 pol</v>
          </cell>
          <cell r="C1754" t="str">
            <v>UN</v>
          </cell>
          <cell r="D1754">
            <v>3.4651000000000001</v>
          </cell>
        </row>
        <row r="1755">
          <cell r="A1755" t="str">
            <v>001.25.03400</v>
          </cell>
          <cell r="B1755" t="str">
            <v>Adaptador com rosca e flange para caixa de água de pvc inclusive assentamento 2 pol</v>
          </cell>
          <cell r="C1755" t="str">
            <v>UN</v>
          </cell>
          <cell r="D1755">
            <v>10.387700000000001</v>
          </cell>
        </row>
        <row r="1756">
          <cell r="A1756" t="str">
            <v>001.25.03420</v>
          </cell>
          <cell r="B1756" t="str">
            <v>Adaptador com rosca e flange para caixa de água de pvc inclusive assentamento 1 pol</v>
          </cell>
          <cell r="C1756" t="str">
            <v>UN</v>
          </cell>
          <cell r="D1756">
            <v>8.5825999999999993</v>
          </cell>
        </row>
        <row r="1757">
          <cell r="A1757" t="str">
            <v>001.25.03440</v>
          </cell>
          <cell r="B1757" t="str">
            <v>Adaptador com rosca e flange para caixa de água de pvc inclusive assentamento 3/4 pol</v>
          </cell>
          <cell r="C1757" t="str">
            <v>UN</v>
          </cell>
          <cell r="D1757">
            <v>6.7725999999999997</v>
          </cell>
        </row>
        <row r="1758">
          <cell r="A1758" t="str">
            <v>001.25.03460</v>
          </cell>
          <cell r="B1758" t="str">
            <v>Adaptador com rosca e flange para caixa de água de pvc inclusive assentamento 1/2 pol</v>
          </cell>
          <cell r="C1758" t="str">
            <v>UN</v>
          </cell>
          <cell r="D1758">
            <v>6.7725999999999997</v>
          </cell>
        </row>
        <row r="1759">
          <cell r="A1759" t="str">
            <v>001.25.03480</v>
          </cell>
          <cell r="B1759" t="str">
            <v>Adaptador com rosca e flange para caixa de água de pvc inclusive assentamento 3 pol</v>
          </cell>
          <cell r="C1759" t="str">
            <v>UN</v>
          </cell>
          <cell r="D1759">
            <v>57.185200000000002</v>
          </cell>
        </row>
        <row r="1760">
          <cell r="A1760" t="str">
            <v>001.25.03500</v>
          </cell>
          <cell r="B1760" t="str">
            <v>Plug ou bujão de 2"", de pvc rígido, para tubos de pvc rosqueável</v>
          </cell>
          <cell r="C1760" t="str">
            <v>UN</v>
          </cell>
          <cell r="D1760">
            <v>2.6625000000000001</v>
          </cell>
        </row>
        <row r="1761">
          <cell r="A1761" t="str">
            <v>001.25.03520</v>
          </cell>
          <cell r="B1761" t="str">
            <v>Plug ou bujão de 1 1/2"", de pvc rígido, para tubos de pvc rosqueável</v>
          </cell>
          <cell r="C1761" t="str">
            <v>UN</v>
          </cell>
          <cell r="D1761">
            <v>2.2524999999999999</v>
          </cell>
        </row>
        <row r="1762">
          <cell r="A1762" t="str">
            <v>001.25.03540</v>
          </cell>
          <cell r="B1762" t="str">
            <v>Plug ou bujão de 1 1/4"", de pvc rígido, para tubos de pvc rosqueável</v>
          </cell>
          <cell r="C1762" t="str">
            <v>UN</v>
          </cell>
          <cell r="D1762">
            <v>1.2625</v>
          </cell>
        </row>
        <row r="1763">
          <cell r="A1763" t="str">
            <v>001.25.03560</v>
          </cell>
          <cell r="B1763" t="str">
            <v>Plug ou bujão de 1"", de pvc rígido, para tubos de pvc rosqueável</v>
          </cell>
          <cell r="C1763" t="str">
            <v>UN</v>
          </cell>
          <cell r="D1763">
            <v>0.85499999999999998</v>
          </cell>
        </row>
        <row r="1764">
          <cell r="A1764" t="str">
            <v>001.25.03580</v>
          </cell>
          <cell r="B1764" t="str">
            <v>Plug ou bujão de 3/4"", de pvc rígido, para tubos de pvc rosqueável</v>
          </cell>
          <cell r="C1764" t="str">
            <v>UN</v>
          </cell>
          <cell r="D1764">
            <v>0.63900000000000001</v>
          </cell>
        </row>
        <row r="1765">
          <cell r="A1765" t="str">
            <v>001.25.03600</v>
          </cell>
          <cell r="B1765" t="str">
            <v>Plug ou bujão de 1/2"", de pvc rígido, para tubos de pvc rosqueável</v>
          </cell>
          <cell r="C1765" t="str">
            <v>UN</v>
          </cell>
          <cell r="D1765">
            <v>0.55500000000000005</v>
          </cell>
        </row>
        <row r="1766">
          <cell r="A1766" t="str">
            <v>001.25.03620</v>
          </cell>
          <cell r="B1766" t="str">
            <v>Fornecimento e instalação de mangueira marron de pvc para água de 3/4""x2,5 mm de espessura</v>
          </cell>
          <cell r="C1766" t="str">
            <v>ML</v>
          </cell>
          <cell r="D1766">
            <v>0.8367</v>
          </cell>
        </row>
        <row r="1767">
          <cell r="A1767" t="str">
            <v>001.25.03640</v>
          </cell>
          <cell r="B1767" t="str">
            <v>Fornecimento e instalação de mangueira marron de pvc para água de  1""x3,0 mm de espessura</v>
          </cell>
          <cell r="C1767" t="str">
            <v>ML</v>
          </cell>
          <cell r="D1767">
            <v>1.0891999999999999</v>
          </cell>
        </row>
        <row r="1768">
          <cell r="A1768" t="str">
            <v>001.25.03660</v>
          </cell>
          <cell r="B1768" t="str">
            <v>Fornecimento e instalação de joelho de polietileno - 3/4"" para mangueira de polietileno ou pvc marron</v>
          </cell>
          <cell r="C1768" t="str">
            <v>UN</v>
          </cell>
          <cell r="D1768">
            <v>1.2501</v>
          </cell>
        </row>
        <row r="1769">
          <cell r="A1769" t="str">
            <v>001.25.03680</v>
          </cell>
          <cell r="B1769" t="str">
            <v>Fornecimento e instalação de joelho de polietileno  - 1"" para mangueira de polietileno ou pvc marron</v>
          </cell>
          <cell r="C1769" t="str">
            <v>UN</v>
          </cell>
          <cell r="D1769">
            <v>1.7000999999999999</v>
          </cell>
        </row>
        <row r="1770">
          <cell r="A1770" t="str">
            <v>001.25.03700</v>
          </cell>
          <cell r="B1770" t="str">
            <v>Fornecimento e instalação de tee de polietileno - 3/4"" para mangueira de polietileno ou pvc marron</v>
          </cell>
          <cell r="C1770" t="str">
            <v>UN</v>
          </cell>
          <cell r="D1770">
            <v>1.9750000000000001</v>
          </cell>
        </row>
        <row r="1771">
          <cell r="A1771" t="str">
            <v>001.25.03720</v>
          </cell>
          <cell r="B1771" t="str">
            <v>Fornecimento e instalação de tee de polietileno  1""- para mangueira de polietileno ou pvc marron</v>
          </cell>
          <cell r="C1771" t="str">
            <v>UN</v>
          </cell>
          <cell r="D1771">
            <v>3.0501</v>
          </cell>
        </row>
        <row r="1772">
          <cell r="A1772" t="str">
            <v>001.25.03740</v>
          </cell>
          <cell r="B1772" t="str">
            <v>Fornecimento e instalação de uniao de polietileno - 3/4""- para mangueira de polietileno ou pvc marron</v>
          </cell>
          <cell r="C1772" t="str">
            <v>UN</v>
          </cell>
          <cell r="D1772">
            <v>1.4500999999999999</v>
          </cell>
        </row>
        <row r="1773">
          <cell r="A1773" t="str">
            <v>001.25.03760</v>
          </cell>
          <cell r="B1773" t="str">
            <v>Fornecimento e instalação de união de polietileno  - 1""-para mangueira de polietileno ou pvc marron</v>
          </cell>
          <cell r="C1773" t="str">
            <v>UN</v>
          </cell>
          <cell r="D1773">
            <v>1.8501000000000001</v>
          </cell>
        </row>
        <row r="1774">
          <cell r="A1774" t="str">
            <v>001.25.03780</v>
          </cell>
          <cell r="B1774" t="str">
            <v>Fornecimento e instalação de adaptador de polietileno  - 3/4""- para mangueira de polietileno ou pvc marron</v>
          </cell>
          <cell r="C1774" t="str">
            <v>UN</v>
          </cell>
          <cell r="D1774">
            <v>1.5501</v>
          </cell>
        </row>
        <row r="1775">
          <cell r="A1775" t="str">
            <v>001.25.03800</v>
          </cell>
          <cell r="B1775" t="str">
            <v>Fornecimento e instalação de adaptador de polietileno  - 1""- para mangueira de polietileno ou pvc marron</v>
          </cell>
          <cell r="C1775" t="str">
            <v>UN</v>
          </cell>
          <cell r="D1775">
            <v>1.7501</v>
          </cell>
        </row>
        <row r="1776">
          <cell r="A1776" t="str">
            <v>001.26</v>
          </cell>
          <cell r="B1776" t="str">
            <v>INSTALAÇÕES HIDRÁULICAS - TUBO GALVANIZADO</v>
          </cell>
          <cell r="D1776">
            <v>2510.4023999999999</v>
          </cell>
        </row>
        <row r="1777">
          <cell r="A1777" t="str">
            <v>001.26.00020</v>
          </cell>
          <cell r="B1777" t="str">
            <v>Fornecimento e Instalação de Tubo Ferro Galvanizado S/ Costura 4 Pol x  6.00 x 3.35mm</v>
          </cell>
          <cell r="C1777" t="str">
            <v>ML</v>
          </cell>
          <cell r="D1777">
            <v>87.686899999999994</v>
          </cell>
        </row>
        <row r="1778">
          <cell r="A1778" t="str">
            <v>001.26.00040</v>
          </cell>
          <cell r="B1778" t="str">
            <v>Fornecimento e Instalação de Tubo Ferro Galvanizado S/ Costura 3 Pol x  6.00 x 3.35mm</v>
          </cell>
          <cell r="C1778" t="str">
            <v>ML</v>
          </cell>
          <cell r="D1778">
            <v>61.173099999999998</v>
          </cell>
        </row>
        <row r="1779">
          <cell r="A1779" t="str">
            <v>001.26.00060</v>
          </cell>
          <cell r="B1779" t="str">
            <v>Fornecimento e Instalação de Tubo Ferro Galvanizado S/ Costura 2.5 Pol x  6.00 x 3.35mm</v>
          </cell>
          <cell r="C1779" t="str">
            <v>ML</v>
          </cell>
          <cell r="D1779">
            <v>51.073900000000002</v>
          </cell>
        </row>
        <row r="1780">
          <cell r="A1780" t="str">
            <v>001.26.00080</v>
          </cell>
          <cell r="B1780" t="str">
            <v>Fornecimento e Instalação de Tubo Ferro Galvanizado S/ Costura 2 Pol x  6.00 x 3.00mm</v>
          </cell>
          <cell r="C1780" t="str">
            <v>ML</v>
          </cell>
          <cell r="D1780">
            <v>36.705300000000001</v>
          </cell>
        </row>
        <row r="1781">
          <cell r="A1781" t="str">
            <v>001.26.00100</v>
          </cell>
          <cell r="B1781" t="str">
            <v>Fornecimento e Instalação de Tubo Ferro Galvanizado S/ Costura 1.5 Pol x  6.00 x 3.00mm</v>
          </cell>
          <cell r="C1781" t="str">
            <v>ML</v>
          </cell>
          <cell r="D1781">
            <v>28.337399999999999</v>
          </cell>
        </row>
        <row r="1782">
          <cell r="A1782" t="str">
            <v>001.26.00120</v>
          </cell>
          <cell r="B1782" t="str">
            <v>Fornecimento e Instalação de Tubo Ferro Galvanizado S/ Costura 1 1/4 Pol x 6.00 x 2.65mm</v>
          </cell>
          <cell r="C1782" t="str">
            <v>ML</v>
          </cell>
          <cell r="D1782">
            <v>23.322700000000001</v>
          </cell>
        </row>
        <row r="1783">
          <cell r="A1783" t="str">
            <v>001.26.00140</v>
          </cell>
          <cell r="B1783" t="str">
            <v>Fornecimento e Instalação de Tubo Ferro Galvanizado S/ Costura 1 Pol x 6.00 x 2.65mm</v>
          </cell>
          <cell r="C1783" t="str">
            <v>ML</v>
          </cell>
          <cell r="D1783">
            <v>18.498899999999999</v>
          </cell>
        </row>
        <row r="1784">
          <cell r="A1784" t="str">
            <v>001.26.00160</v>
          </cell>
          <cell r="B1784" t="str">
            <v>Fornecimento e Instalação de Tubo Ferro Galvanizado S/ Costura 3/4 Pol x 6.00 x 2.25mm</v>
          </cell>
          <cell r="C1784" t="str">
            <v>ML</v>
          </cell>
          <cell r="D1784">
            <v>12.9133</v>
          </cell>
        </row>
        <row r="1785">
          <cell r="A1785" t="str">
            <v>001.26.00180</v>
          </cell>
          <cell r="B1785" t="str">
            <v>Fornecimento e Instalação de Tubo Ferro Galvanizado S/ Costura 1/2 Pol x 6.00 x 2.25mm</v>
          </cell>
          <cell r="C1785" t="str">
            <v>ML</v>
          </cell>
          <cell r="D1785">
            <v>10.251899999999999</v>
          </cell>
        </row>
        <row r="1786">
          <cell r="A1786" t="str">
            <v>001.26.00200</v>
          </cell>
          <cell r="B1786" t="str">
            <v>Fornecimento e Instalação de Cotov.Redução de Ferro Galvanizado 90  2.5x2 Pol</v>
          </cell>
          <cell r="C1786" t="str">
            <v>UN</v>
          </cell>
          <cell r="D1786">
            <v>45.912599999999998</v>
          </cell>
        </row>
        <row r="1787">
          <cell r="A1787" t="str">
            <v>001.26.00220</v>
          </cell>
          <cell r="B1787" t="str">
            <v>Fornecimento e Instalação de Cotov.Redução de Ferro Galvanizado 90  2x1.5 Pol</v>
          </cell>
          <cell r="C1787" t="str">
            <v>UN</v>
          </cell>
          <cell r="D1787">
            <v>45.443899999999999</v>
          </cell>
        </row>
        <row r="1788">
          <cell r="A1788" t="str">
            <v>001.26.00240</v>
          </cell>
          <cell r="B1788" t="str">
            <v>Fornecimento e Instalação de Cotov.Redução de Ferro Galvanizado 90° 1.5x1 1/4 Pol</v>
          </cell>
          <cell r="C1788" t="str">
            <v>UN</v>
          </cell>
          <cell r="D1788">
            <v>21.543900000000001</v>
          </cell>
        </row>
        <row r="1789">
          <cell r="A1789" t="str">
            <v>001.26.00260</v>
          </cell>
          <cell r="B1789" t="str">
            <v>Fornecimento e Instalação de Cotov.Redução de Ferro Galvanizado 90° 1.5x1pol</v>
          </cell>
          <cell r="C1789" t="str">
            <v>UN</v>
          </cell>
          <cell r="D1789">
            <v>13.543900000000001</v>
          </cell>
        </row>
        <row r="1790">
          <cell r="A1790" t="str">
            <v>001.26.00280</v>
          </cell>
          <cell r="B1790" t="str">
            <v>Fornecimento e Instalação de Cotov.Redução de Ferro Galvanizado 90 1.5x3/4 Pol</v>
          </cell>
          <cell r="C1790" t="str">
            <v>UN</v>
          </cell>
          <cell r="D1790">
            <v>16.2439</v>
          </cell>
        </row>
        <row r="1791">
          <cell r="A1791" t="str">
            <v>001.26.00300</v>
          </cell>
          <cell r="B1791" t="str">
            <v>Fornecimento e Instalação de Cotov.Redução de Ferro Galvanizado 90° 1 1/4x1 Pol</v>
          </cell>
          <cell r="C1791" t="str">
            <v>UN</v>
          </cell>
          <cell r="D1791">
            <v>10.023899999999999</v>
          </cell>
        </row>
        <row r="1792">
          <cell r="A1792" t="str">
            <v>001.26.00320</v>
          </cell>
          <cell r="B1792" t="str">
            <v>Fornecimento e Instalação de Cotov.Redução de Ferro Galvanizado 90° 1 1/4x 3/4 Pol</v>
          </cell>
          <cell r="C1792" t="str">
            <v>UN</v>
          </cell>
          <cell r="D1792">
            <v>16.2439</v>
          </cell>
        </row>
        <row r="1793">
          <cell r="A1793" t="str">
            <v>001.26.00340</v>
          </cell>
          <cell r="B1793" t="str">
            <v>Fornecimento e Instalação de Cotov.Redução de Ferro Galvanizado 90° 1x3/4 Pol</v>
          </cell>
          <cell r="C1793" t="str">
            <v>UN</v>
          </cell>
          <cell r="D1793">
            <v>6.6851000000000003</v>
          </cell>
        </row>
        <row r="1794">
          <cell r="A1794" t="str">
            <v>001.26.00360</v>
          </cell>
          <cell r="B1794" t="str">
            <v>Fornecimento e Instalação de Cotov.Redução de Ferro Galvanizado 90° 1x1/2 Pol</v>
          </cell>
          <cell r="C1794" t="str">
            <v>UN</v>
          </cell>
          <cell r="D1794">
            <v>6.6851000000000003</v>
          </cell>
        </row>
        <row r="1795">
          <cell r="A1795" t="str">
            <v>001.26.00380</v>
          </cell>
          <cell r="B1795" t="str">
            <v>Fornecimento e Instalação de Cotov.Redução de Ferro Galvanizado 90° 3/4x1/2 Pol</v>
          </cell>
          <cell r="C1795" t="str">
            <v>UN</v>
          </cell>
          <cell r="D1795">
            <v>4.3851000000000004</v>
          </cell>
        </row>
        <row r="1796">
          <cell r="A1796" t="str">
            <v>001.26.00400</v>
          </cell>
          <cell r="B1796" t="str">
            <v>Fornecimento e Instalação de Bucha Redução Ferro Galvanizado 4x3 Pol</v>
          </cell>
          <cell r="C1796" t="str">
            <v>UN</v>
          </cell>
          <cell r="D1796">
            <v>31.4101</v>
          </cell>
        </row>
        <row r="1797">
          <cell r="A1797" t="str">
            <v>001.26.00420</v>
          </cell>
          <cell r="B1797" t="str">
            <v>Fornecimento e Instalação de Bucha Redução Ferro Galvanizado 4x2.5 Pol</v>
          </cell>
          <cell r="C1797" t="str">
            <v>UN</v>
          </cell>
          <cell r="D1797">
            <v>25.080100000000002</v>
          </cell>
        </row>
        <row r="1798">
          <cell r="A1798" t="str">
            <v>001.26.00440</v>
          </cell>
          <cell r="B1798" t="str">
            <v>Fornecimento e Instalação de Bucha Redução Ferro Galvanizado 4x2 Pol</v>
          </cell>
          <cell r="C1798" t="str">
            <v>UN</v>
          </cell>
          <cell r="D1798">
            <v>31.4101</v>
          </cell>
        </row>
        <row r="1799">
          <cell r="A1799" t="str">
            <v>001.26.00460</v>
          </cell>
          <cell r="B1799" t="str">
            <v>Fornecimento e Instalação de Bucha Redução Ferro Galvanizado 3x2.5 Pol</v>
          </cell>
          <cell r="C1799" t="str">
            <v>UN</v>
          </cell>
          <cell r="D1799">
            <v>18.921399999999998</v>
          </cell>
        </row>
        <row r="1800">
          <cell r="A1800" t="str">
            <v>001.26.00480</v>
          </cell>
          <cell r="B1800" t="str">
            <v>Forneicmento e Instalação de Bucha Redução Ferro Galvanizado 3x2 Pol</v>
          </cell>
          <cell r="C1800" t="str">
            <v>UN</v>
          </cell>
          <cell r="D1800">
            <v>18.921399999999998</v>
          </cell>
        </row>
        <row r="1801">
          <cell r="A1801" t="str">
            <v>001.26.00500</v>
          </cell>
          <cell r="B1801" t="str">
            <v>Fornecimento e Instalação de Bucha Redução Ferro Galvanizado 2.5x2 Pol</v>
          </cell>
          <cell r="C1801" t="str">
            <v>UN</v>
          </cell>
          <cell r="D1801">
            <v>12.5426</v>
          </cell>
        </row>
        <row r="1802">
          <cell r="A1802" t="str">
            <v>001.26.00520</v>
          </cell>
          <cell r="B1802" t="str">
            <v>Forneicmento e Instalação de Bucha Redução Ferro Galvanizado  2.5x1.5 Pol</v>
          </cell>
          <cell r="C1802" t="str">
            <v>UN</v>
          </cell>
          <cell r="D1802">
            <v>11.852600000000001</v>
          </cell>
        </row>
        <row r="1803">
          <cell r="A1803" t="str">
            <v>001.26.00540</v>
          </cell>
          <cell r="B1803" t="str">
            <v>Fornecimento e Instalação de Bucha Redução Ferro Galvanizado 2.5x1 1/4 Pol</v>
          </cell>
          <cell r="C1803" t="str">
            <v>UN</v>
          </cell>
          <cell r="D1803">
            <v>9.9925999999999995</v>
          </cell>
        </row>
        <row r="1804">
          <cell r="A1804" t="str">
            <v>001.26.00560</v>
          </cell>
          <cell r="B1804" t="str">
            <v>Fornecimento e Instalação de Bucha Redução Ferro Galvanizado. 2x1.5 Pol</v>
          </cell>
          <cell r="C1804" t="str">
            <v>UN</v>
          </cell>
          <cell r="D1804">
            <v>8.5938999999999997</v>
          </cell>
        </row>
        <row r="1805">
          <cell r="A1805" t="str">
            <v>001.26.00580</v>
          </cell>
          <cell r="B1805" t="str">
            <v>Fornecimento e Instalação de Bucha Redução Ferro Galvanizado 2x1 1/4 Pol</v>
          </cell>
          <cell r="C1805" t="str">
            <v>UN</v>
          </cell>
          <cell r="D1805">
            <v>8.2439</v>
          </cell>
        </row>
        <row r="1806">
          <cell r="A1806" t="str">
            <v>001.26.00600</v>
          </cell>
          <cell r="B1806" t="str">
            <v>Fornecimento e Instalação de Bucha Redução Ferro Galvanizado 2x1 Pol</v>
          </cell>
          <cell r="C1806" t="str">
            <v>UN</v>
          </cell>
          <cell r="D1806">
            <v>8.5338999999999992</v>
          </cell>
        </row>
        <row r="1807">
          <cell r="A1807" t="str">
            <v>001.26.00620</v>
          </cell>
          <cell r="B1807" t="str">
            <v>Fornecimento e Instalação de Bucha Redução Ferro Galvanizado 2x3/4 Pol</v>
          </cell>
          <cell r="C1807" t="str">
            <v>UN</v>
          </cell>
          <cell r="D1807">
            <v>8.5338999999999992</v>
          </cell>
        </row>
        <row r="1808">
          <cell r="A1808" t="str">
            <v>001.26.00640</v>
          </cell>
          <cell r="B1808" t="str">
            <v>Fornecimento e Instalação de Bucha Redução Ferro Galvanizado 1.5x1 1/4 Pol</v>
          </cell>
          <cell r="C1808" t="str">
            <v>UN</v>
          </cell>
          <cell r="D1808">
            <v>6.5739000000000001</v>
          </cell>
        </row>
        <row r="1809">
          <cell r="A1809" t="str">
            <v>001.26.00660</v>
          </cell>
          <cell r="B1809" t="str">
            <v>Fornecimento e Instalação de Bucha Redução Ferro Galvanizado 1.5x1 Pol</v>
          </cell>
          <cell r="C1809" t="str">
            <v>UN</v>
          </cell>
          <cell r="D1809">
            <v>6.2839</v>
          </cell>
        </row>
        <row r="1810">
          <cell r="A1810" t="str">
            <v>001.26.00680</v>
          </cell>
          <cell r="B1810" t="str">
            <v>Fornecimento e Instalação de Bucha Redução Ferro Galvanizado 1.5x3/4 Pol</v>
          </cell>
          <cell r="C1810" t="str">
            <v>UN</v>
          </cell>
          <cell r="D1810">
            <v>6.5538999999999996</v>
          </cell>
        </row>
        <row r="1811">
          <cell r="A1811" t="str">
            <v>001.26.00700</v>
          </cell>
          <cell r="B1811" t="str">
            <v>Fornecimento e Instalação de Bucha Redução Ferro Galvanizado 1 1/4x1 Pol</v>
          </cell>
          <cell r="C1811" t="str">
            <v>UN</v>
          </cell>
          <cell r="D1811">
            <v>5.8738999999999999</v>
          </cell>
        </row>
        <row r="1812">
          <cell r="A1812" t="str">
            <v>001.26.00720</v>
          </cell>
          <cell r="B1812" t="str">
            <v>Fornecimento e Instalação de Bucha Redução Ferro Galvanizado 1 1/4x3/4 Pol</v>
          </cell>
          <cell r="C1812" t="str">
            <v>UN</v>
          </cell>
          <cell r="D1812">
            <v>5.8838999999999997</v>
          </cell>
        </row>
        <row r="1813">
          <cell r="A1813" t="str">
            <v>001.26.00740</v>
          </cell>
          <cell r="B1813" t="str">
            <v>Fornecimento e Instalação de Bucha Redução Ferro Galvanizado 1 1/4x1/2 Pol</v>
          </cell>
          <cell r="C1813" t="str">
            <v>UN</v>
          </cell>
          <cell r="D1813">
            <v>5.5838999999999999</v>
          </cell>
        </row>
        <row r="1814">
          <cell r="A1814" t="str">
            <v>001.26.00760</v>
          </cell>
          <cell r="B1814" t="str">
            <v>Fornecimento e Instalação de Bucha Redução Ferro Galvanizado 1x3/4 Pol</v>
          </cell>
          <cell r="C1814" t="str">
            <v>UN</v>
          </cell>
          <cell r="D1814">
            <v>4.0850999999999997</v>
          </cell>
        </row>
        <row r="1815">
          <cell r="A1815" t="str">
            <v>001.26.00780</v>
          </cell>
          <cell r="B1815" t="str">
            <v>Fornecimento e Instalação de Bucha Redução Ferro Galvanizado 1x1/2 Pol</v>
          </cell>
          <cell r="C1815" t="str">
            <v>UN</v>
          </cell>
          <cell r="D1815">
            <v>4.0551000000000004</v>
          </cell>
        </row>
        <row r="1816">
          <cell r="A1816" t="str">
            <v>001.26.00800</v>
          </cell>
          <cell r="B1816" t="str">
            <v>Fornecimento e Instalação de Bucha Redução Ferro Galvanizado 3/4x1/2 Pol</v>
          </cell>
          <cell r="C1816" t="str">
            <v>UN</v>
          </cell>
          <cell r="D1816">
            <v>3.4350999999999998</v>
          </cell>
        </row>
        <row r="1817">
          <cell r="A1817" t="str">
            <v>001.26.00820</v>
          </cell>
          <cell r="B1817" t="str">
            <v>Fornecimento e Instalação de Luva De Redução De Ferro Galvanizado 4x3 Pol</v>
          </cell>
          <cell r="C1817" t="str">
            <v>UN</v>
          </cell>
          <cell r="D1817">
            <v>31.720099999999999</v>
          </cell>
        </row>
        <row r="1818">
          <cell r="A1818" t="str">
            <v>001.26.00840</v>
          </cell>
          <cell r="B1818" t="str">
            <v>Fornecimento e Instalação de Luva De Redução De Ferro Galvanizado 4x2.5 Pol</v>
          </cell>
          <cell r="C1818" t="str">
            <v>UN</v>
          </cell>
          <cell r="D1818">
            <v>23.440100000000001</v>
          </cell>
        </row>
        <row r="1819">
          <cell r="A1819" t="str">
            <v>001.26.00860</v>
          </cell>
          <cell r="B1819" t="str">
            <v>Fornecimento e Instalação de Luva De Redução De Ferro Galvanizado 4x2 Pol</v>
          </cell>
          <cell r="C1819" t="str">
            <v>UN</v>
          </cell>
          <cell r="D1819">
            <v>31.720099999999999</v>
          </cell>
        </row>
        <row r="1820">
          <cell r="A1820" t="str">
            <v>001.26.00880</v>
          </cell>
          <cell r="B1820" t="str">
            <v>Fornecimento e Instalação de Luva De Redução De Ferro Galvanizado 3x2.5 Pol</v>
          </cell>
          <cell r="C1820" t="str">
            <v>UN</v>
          </cell>
          <cell r="D1820">
            <v>22.481400000000001</v>
          </cell>
        </row>
        <row r="1821">
          <cell r="A1821" t="str">
            <v>001.26.00900</v>
          </cell>
          <cell r="B1821" t="str">
            <v>Fornecimento e Instalação de Luva De Redução De Ferro Galvanizado 3x2 Pol</v>
          </cell>
          <cell r="C1821" t="str">
            <v>UN</v>
          </cell>
          <cell r="D1821">
            <v>22.481400000000001</v>
          </cell>
        </row>
        <row r="1822">
          <cell r="A1822" t="str">
            <v>001.26.00920</v>
          </cell>
          <cell r="B1822" t="str">
            <v>Fornecimento e Instalação de Luva De Redução De Ferro Galvanizado 3x1.5 Pol</v>
          </cell>
          <cell r="C1822" t="str">
            <v>UN</v>
          </cell>
          <cell r="D1822">
            <v>22.481400000000001</v>
          </cell>
        </row>
        <row r="1823">
          <cell r="A1823" t="str">
            <v>001.26.00940</v>
          </cell>
          <cell r="B1823" t="str">
            <v>Fornecimento e Instalação de Luva De Redução De Ferro Galvanizado 2.5x2 Pol</v>
          </cell>
          <cell r="C1823" t="str">
            <v>UN</v>
          </cell>
          <cell r="D1823">
            <v>12.1126</v>
          </cell>
        </row>
        <row r="1824">
          <cell r="A1824" t="str">
            <v>001.26.00960</v>
          </cell>
          <cell r="B1824" t="str">
            <v>Fornecimento e Instalação de Luva De Redução De Ferro Galvanizado 2.5x1 1/4 Pol</v>
          </cell>
          <cell r="C1824" t="str">
            <v>UN</v>
          </cell>
          <cell r="D1824">
            <v>12.1126</v>
          </cell>
        </row>
        <row r="1825">
          <cell r="A1825" t="str">
            <v>001.26.00980</v>
          </cell>
          <cell r="B1825" t="str">
            <v>Fornecimento e Instalação de Luva De Redução De Ferro Galvanizado 2.5x1.5 Pol</v>
          </cell>
          <cell r="C1825" t="str">
            <v>UN</v>
          </cell>
          <cell r="D1825">
            <v>12.1126</v>
          </cell>
        </row>
        <row r="1826">
          <cell r="A1826" t="str">
            <v>001.26.01000</v>
          </cell>
          <cell r="B1826" t="str">
            <v>Fornecimento e Instalação de Luva De Redução De Ferro Galvanizado 2x1 1/4 Pol</v>
          </cell>
          <cell r="C1826" t="str">
            <v>UN</v>
          </cell>
          <cell r="D1826">
            <v>12.1126</v>
          </cell>
        </row>
        <row r="1827">
          <cell r="A1827" t="str">
            <v>001.26.01020</v>
          </cell>
          <cell r="B1827" t="str">
            <v>Fornecimento e Instalação de Luva De Redução De Ferro Galvanizado 2x1 Pol</v>
          </cell>
          <cell r="C1827" t="str">
            <v>UN</v>
          </cell>
          <cell r="D1827">
            <v>11.6439</v>
          </cell>
        </row>
        <row r="1828">
          <cell r="A1828" t="str">
            <v>001.26.01040</v>
          </cell>
          <cell r="B1828" t="str">
            <v>Fornecimento e Instalação de Luva De Redução De Ferro Galvanizado 1.5x1 Pol</v>
          </cell>
          <cell r="C1828" t="str">
            <v>UN</v>
          </cell>
          <cell r="D1828">
            <v>7.8438999999999997</v>
          </cell>
        </row>
        <row r="1829">
          <cell r="A1829" t="str">
            <v>001.26.01060</v>
          </cell>
          <cell r="B1829" t="str">
            <v>Fornecimento e Instalação de Luva De Redução De Ferro Galvanizado 11/4x1 Pol</v>
          </cell>
          <cell r="C1829" t="str">
            <v>UN</v>
          </cell>
          <cell r="D1829">
            <v>7.0438999999999998</v>
          </cell>
        </row>
        <row r="1830">
          <cell r="A1830" t="str">
            <v>001.26.01080</v>
          </cell>
          <cell r="B1830" t="str">
            <v>Fornecimento e Instalação de Luva De Redução De Ferro Galvanizado  1 1/4x3/4 Pol</v>
          </cell>
          <cell r="C1830" t="str">
            <v>UN</v>
          </cell>
          <cell r="D1830">
            <v>7.0438999999999998</v>
          </cell>
        </row>
        <row r="1831">
          <cell r="A1831" t="str">
            <v>001.26.01100</v>
          </cell>
          <cell r="B1831" t="str">
            <v>Fornecimento e Instalação de Luva De Redução De Ferro Galvanizado  1 1/4x1/2 Pol</v>
          </cell>
          <cell r="C1831" t="str">
            <v>UN</v>
          </cell>
          <cell r="D1831">
            <v>7.0438999999999998</v>
          </cell>
        </row>
        <row r="1832">
          <cell r="A1832" t="str">
            <v>001.26.01120</v>
          </cell>
          <cell r="B1832" t="str">
            <v>Fornecimento e Instalação de Luva De Redução De Ferro Galvanizado 1x3/4 Pol</v>
          </cell>
          <cell r="C1832" t="str">
            <v>UN</v>
          </cell>
          <cell r="D1832">
            <v>5.1750999999999996</v>
          </cell>
        </row>
        <row r="1833">
          <cell r="A1833" t="str">
            <v>001.26.01140</v>
          </cell>
          <cell r="B1833" t="str">
            <v>Fornecimento e Instalação de Luva De Redução De Ferro Galvanizado  1x1/2 Pol</v>
          </cell>
          <cell r="C1833" t="str">
            <v>UN</v>
          </cell>
          <cell r="D1833">
            <v>4.7751000000000001</v>
          </cell>
        </row>
        <row r="1834">
          <cell r="A1834" t="str">
            <v>001.26.01160</v>
          </cell>
          <cell r="B1834" t="str">
            <v>Fornecimento e Instalação de Luva De Redução De Ferro Galvanizado  3/4x1/2 Pol</v>
          </cell>
          <cell r="C1834" t="str">
            <v>UN</v>
          </cell>
          <cell r="D1834">
            <v>3.9750999999999999</v>
          </cell>
        </row>
        <row r="1835">
          <cell r="A1835" t="str">
            <v>001.26.01180</v>
          </cell>
          <cell r="B1835" t="str">
            <v>Fornecimento e Instalação de Cotov. De Ferro Galvanizado 90° 4 Pol</v>
          </cell>
          <cell r="C1835" t="str">
            <v>UN</v>
          </cell>
          <cell r="D1835">
            <v>50.440100000000001</v>
          </cell>
        </row>
        <row r="1836">
          <cell r="A1836" t="str">
            <v>001.26.01200</v>
          </cell>
          <cell r="B1836" t="str">
            <v>Fornecimento e Instalação de Cotov. De Ferro Galvanizado. 90° 3 Pol</v>
          </cell>
          <cell r="C1836" t="str">
            <v>UN</v>
          </cell>
          <cell r="D1836">
            <v>31.261399999999998</v>
          </cell>
        </row>
        <row r="1837">
          <cell r="A1837" t="str">
            <v>001.26.01220</v>
          </cell>
          <cell r="B1837" t="str">
            <v>Fornecimento e Instalação de Cotov. De Ferro Galvanizado 90° 2.5 Pol</v>
          </cell>
          <cell r="C1837" t="str">
            <v>UN</v>
          </cell>
          <cell r="D1837">
            <v>21.592600000000001</v>
          </cell>
        </row>
        <row r="1838">
          <cell r="A1838" t="str">
            <v>001.26.01240</v>
          </cell>
          <cell r="B1838" t="str">
            <v>Fornecimento e Instalação de Cotov. De Ferro Galvanizado 90° 2 Pol</v>
          </cell>
          <cell r="C1838" t="str">
            <v>UN</v>
          </cell>
          <cell r="D1838">
            <v>12.943899999999999</v>
          </cell>
        </row>
        <row r="1839">
          <cell r="A1839" t="str">
            <v>001.26.01260</v>
          </cell>
          <cell r="B1839" t="str">
            <v>Fornecimento e Instalação de Cotov. De Ferro Galvanizado 90° 1.5 Pol</v>
          </cell>
          <cell r="C1839" t="str">
            <v>UN</v>
          </cell>
          <cell r="D1839">
            <v>12.8439</v>
          </cell>
        </row>
        <row r="1840">
          <cell r="A1840" t="str">
            <v>001.26.01280</v>
          </cell>
          <cell r="B1840" t="str">
            <v>Fornecimento e Instalação de Cotov. De Ferro Galvanizado 90°  1 1/4 Pol</v>
          </cell>
          <cell r="C1840" t="str">
            <v>UN</v>
          </cell>
          <cell r="D1840">
            <v>10.023899999999999</v>
          </cell>
        </row>
        <row r="1841">
          <cell r="A1841" t="str">
            <v>001.26.01300</v>
          </cell>
          <cell r="B1841" t="str">
            <v>Fornecimento e Instalação de Cotov. De Ferro Galvanizado 90° 1 Pol</v>
          </cell>
          <cell r="C1841" t="str">
            <v>UN</v>
          </cell>
          <cell r="D1841">
            <v>6.6851000000000003</v>
          </cell>
        </row>
        <row r="1842">
          <cell r="A1842" t="str">
            <v>001.26.01320</v>
          </cell>
          <cell r="B1842" t="str">
            <v>Fornecimento e Instalação de Cotov. De Ferro Galvanizado 90°  3/4 Pol</v>
          </cell>
          <cell r="C1842" t="str">
            <v>UN</v>
          </cell>
          <cell r="D1842">
            <v>4.0850999999999997</v>
          </cell>
        </row>
        <row r="1843">
          <cell r="A1843" t="str">
            <v>001.26.01340</v>
          </cell>
          <cell r="B1843" t="str">
            <v>Fornecimento e Instalação de Cotov. De Ferro Galvanizado 90° 1/2 Pol</v>
          </cell>
          <cell r="C1843" t="str">
            <v>UN</v>
          </cell>
          <cell r="D1843">
            <v>3.5651000000000002</v>
          </cell>
        </row>
        <row r="1844">
          <cell r="A1844" t="str">
            <v>001.26.01360</v>
          </cell>
          <cell r="B1844" t="str">
            <v>Fornecimento e Instalação de Tee De Ferro Galvanizado 4 Pol</v>
          </cell>
          <cell r="C1844" t="str">
            <v>UN</v>
          </cell>
          <cell r="D1844">
            <v>54.587699999999998</v>
          </cell>
        </row>
        <row r="1845">
          <cell r="A1845" t="str">
            <v>001.26.01380</v>
          </cell>
          <cell r="B1845" t="str">
            <v>Fornecimento e Instalação de Tee De Ferro Galvanizado 3 Pol</v>
          </cell>
          <cell r="C1845" t="str">
            <v>UN</v>
          </cell>
          <cell r="D1845">
            <v>39.718899999999998</v>
          </cell>
        </row>
        <row r="1846">
          <cell r="A1846" t="str">
            <v>001.26.01400</v>
          </cell>
          <cell r="B1846" t="str">
            <v>Fornecimento e Instalação de Tee De Ferro Galvanizado 2.5 Pol</v>
          </cell>
          <cell r="C1846" t="str">
            <v>UN</v>
          </cell>
          <cell r="D1846">
            <v>30.2501</v>
          </cell>
        </row>
        <row r="1847">
          <cell r="A1847" t="str">
            <v>001.26.01420</v>
          </cell>
          <cell r="B1847" t="str">
            <v>Fornecimento e Instalação de Tee De Ferro Galvanizado 2 Pol</v>
          </cell>
          <cell r="C1847" t="str">
            <v>UN</v>
          </cell>
          <cell r="D1847">
            <v>17.303000000000001</v>
          </cell>
        </row>
        <row r="1848">
          <cell r="A1848" t="str">
            <v>001.26.01440</v>
          </cell>
          <cell r="B1848" t="str">
            <v>Fornecimento e Instalação de Tee De Ferro Galvanizado 1.5 Pol</v>
          </cell>
          <cell r="C1848" t="str">
            <v>UN</v>
          </cell>
          <cell r="D1848">
            <v>11.8314</v>
          </cell>
        </row>
        <row r="1849">
          <cell r="A1849" t="str">
            <v>001.26.01460</v>
          </cell>
          <cell r="B1849" t="str">
            <v>Fornecimento e Instalação de Tee De Ferro Galvanizado 1 1/4 Pol</v>
          </cell>
          <cell r="C1849" t="str">
            <v>UN</v>
          </cell>
          <cell r="D1849">
            <v>10.6814</v>
          </cell>
        </row>
        <row r="1850">
          <cell r="A1850" t="str">
            <v>001.26.01480</v>
          </cell>
          <cell r="B1850" t="str">
            <v>Fornecimento e Instalação de Tee De Ferro Galvanizado 1 Pol</v>
          </cell>
          <cell r="C1850" t="str">
            <v>UN</v>
          </cell>
          <cell r="D1850">
            <v>7.5625999999999998</v>
          </cell>
        </row>
        <row r="1851">
          <cell r="A1851" t="str">
            <v>001.26.01500</v>
          </cell>
          <cell r="B1851" t="str">
            <v>Fornecimento e Instalação de Tee De Ferro Galvanizado 3/4 Pol</v>
          </cell>
          <cell r="C1851" t="str">
            <v>UN</v>
          </cell>
          <cell r="D1851">
            <v>5.5125999999999999</v>
          </cell>
        </row>
        <row r="1852">
          <cell r="A1852" t="str">
            <v>001.26.01520</v>
          </cell>
          <cell r="B1852" t="str">
            <v>Fornecimento e Instalação de Tee De Ferro Galvanizado 1/2 Pol</v>
          </cell>
          <cell r="C1852" t="str">
            <v>UN</v>
          </cell>
          <cell r="D1852">
            <v>4.1525999999999996</v>
          </cell>
        </row>
        <row r="1853">
          <cell r="A1853" t="str">
            <v>001.26.01540</v>
          </cell>
          <cell r="B1853" t="str">
            <v>Fornecimento e Instalação de Tee Redução De Ferro Galvanizado 4x3 Pol</v>
          </cell>
          <cell r="C1853" t="str">
            <v>UN</v>
          </cell>
          <cell r="D1853">
            <v>90.187700000000007</v>
          </cell>
        </row>
        <row r="1854">
          <cell r="A1854" t="str">
            <v>001.26.01560</v>
          </cell>
          <cell r="B1854" t="str">
            <v>Fornecimento e Instalação de Tee Redução De Ferro Galvanizado 4x2 Pol</v>
          </cell>
          <cell r="C1854" t="str">
            <v>UN</v>
          </cell>
          <cell r="D1854">
            <v>90.187700000000007</v>
          </cell>
        </row>
        <row r="1855">
          <cell r="A1855" t="str">
            <v>001.26.01580</v>
          </cell>
          <cell r="B1855" t="str">
            <v>Fornecimento e Instalação de Tee Redução De Ferro Galvanizado 3x2.5 Pol</v>
          </cell>
          <cell r="C1855" t="str">
            <v>UN</v>
          </cell>
          <cell r="D1855">
            <v>49.218899999999998</v>
          </cell>
        </row>
        <row r="1856">
          <cell r="A1856" t="str">
            <v>001.26.01600</v>
          </cell>
          <cell r="B1856" t="str">
            <v>Fornecimento e Instalação de Tee Redução De Ferro Galvanizado 3x2 Pol</v>
          </cell>
          <cell r="C1856" t="str">
            <v>UN</v>
          </cell>
          <cell r="D1856">
            <v>31.6189</v>
          </cell>
        </row>
        <row r="1857">
          <cell r="A1857" t="str">
            <v>001.26.01620</v>
          </cell>
          <cell r="B1857" t="str">
            <v>Fornecimento e Instalação de Tee Redução De Ferro Galvanizado 3x1.5 Pol</v>
          </cell>
          <cell r="C1857" t="str">
            <v>UN</v>
          </cell>
          <cell r="D1857">
            <v>31.6189</v>
          </cell>
        </row>
        <row r="1858">
          <cell r="A1858" t="str">
            <v>001.26.01640</v>
          </cell>
          <cell r="B1858" t="str">
            <v>Fornecimento e Instalação de Tee Redução De Ferro Galvanizado 2.5x2 Pol</v>
          </cell>
          <cell r="C1858" t="str">
            <v>UN</v>
          </cell>
          <cell r="D1858">
            <v>38.190100000000001</v>
          </cell>
        </row>
        <row r="1859">
          <cell r="A1859" t="str">
            <v>001.26.01660</v>
          </cell>
          <cell r="B1859" t="str">
            <v>Fornecimento e Instalação de Tee Redução De Ferro Galvanizado 2.5x1 1/4 Pol</v>
          </cell>
          <cell r="C1859" t="str">
            <v>UN</v>
          </cell>
          <cell r="D1859">
            <v>26.2501</v>
          </cell>
        </row>
        <row r="1860">
          <cell r="A1860" t="str">
            <v>001.26.01680</v>
          </cell>
          <cell r="B1860" t="str">
            <v>Fornecimento e Instalação de Tee Redução De Ferro Galvanizado 2x11/2pol</v>
          </cell>
          <cell r="C1860" t="str">
            <v>UN</v>
          </cell>
          <cell r="D1860">
            <v>14.700100000000001</v>
          </cell>
        </row>
        <row r="1861">
          <cell r="A1861" t="str">
            <v>001.26.01700</v>
          </cell>
          <cell r="B1861" t="str">
            <v>Fornecimento e Instalação de Tee Redução De Ferro Galvanizado 2x11/4pol</v>
          </cell>
          <cell r="C1861" t="str">
            <v>UN</v>
          </cell>
          <cell r="D1861">
            <v>17.700099999999999</v>
          </cell>
        </row>
        <row r="1862">
          <cell r="A1862" t="str">
            <v>001.26.01720</v>
          </cell>
          <cell r="B1862" t="str">
            <v>Fornecimento e Instalação de Tee Redução De Ferro Galvanizado 2x1 Pol</v>
          </cell>
          <cell r="C1862" t="str">
            <v>UN</v>
          </cell>
          <cell r="D1862">
            <v>13.7814</v>
          </cell>
        </row>
        <row r="1863">
          <cell r="A1863" t="str">
            <v>001.26.01740</v>
          </cell>
          <cell r="B1863" t="str">
            <v>Fornecimento e Instalação de Tee Redução De Ferro Galvanizado 1.5 X 1.1/4 Pol</v>
          </cell>
          <cell r="C1863" t="str">
            <v>UN</v>
          </cell>
          <cell r="D1863">
            <v>9.8513999999999999</v>
          </cell>
        </row>
        <row r="1864">
          <cell r="A1864" t="str">
            <v>001.26.01760</v>
          </cell>
          <cell r="B1864" t="str">
            <v>Fornecimento e Instalação de Tee Redução De Ferro Galvanizado 1.5 X 1 Pol</v>
          </cell>
          <cell r="C1864" t="str">
            <v>UN</v>
          </cell>
          <cell r="D1864">
            <v>14.1014</v>
          </cell>
        </row>
        <row r="1865">
          <cell r="A1865" t="str">
            <v>001.26.01780</v>
          </cell>
          <cell r="B1865" t="str">
            <v>Fornecimento e Instalação de Tee Redução De Ferro Galvanizado 1.5x3/4 Pol</v>
          </cell>
          <cell r="C1865" t="str">
            <v>UN</v>
          </cell>
          <cell r="D1865">
            <v>10.571400000000001</v>
          </cell>
        </row>
        <row r="1866">
          <cell r="A1866" t="str">
            <v>001.26.01800</v>
          </cell>
          <cell r="B1866" t="str">
            <v>Fornecimento e Instalação de Tee Redução De Ferro Galvanizado 1 1/4x1 Pol</v>
          </cell>
          <cell r="C1866" t="str">
            <v>UN</v>
          </cell>
          <cell r="D1866">
            <v>9.4814000000000007</v>
          </cell>
        </row>
        <row r="1867">
          <cell r="A1867" t="str">
            <v>001.26.01820</v>
          </cell>
          <cell r="B1867" t="str">
            <v>Fornecimento e Instalação de Tee Redução De Ferro Galvanizado 1 1/4x3/4 Pol</v>
          </cell>
          <cell r="C1867" t="str">
            <v>UN</v>
          </cell>
          <cell r="D1867">
            <v>9.4814000000000007</v>
          </cell>
        </row>
        <row r="1868">
          <cell r="A1868" t="str">
            <v>001.26.01840</v>
          </cell>
          <cell r="B1868" t="str">
            <v>Fornecimento e Instalação de Tee Redução De Ferro Galvanizado 1 1/4x1/2 Pol</v>
          </cell>
          <cell r="C1868" t="str">
            <v>UN</v>
          </cell>
          <cell r="D1868">
            <v>8.5814000000000004</v>
          </cell>
        </row>
        <row r="1869">
          <cell r="A1869" t="str">
            <v>001.26.01860</v>
          </cell>
          <cell r="B1869" t="str">
            <v>Fornecimento e Instalação de Tee Redução De Ferro Galvanizado 1x3/4 Pol</v>
          </cell>
          <cell r="C1869" t="str">
            <v>UN</v>
          </cell>
          <cell r="D1869">
            <v>5.8525999999999998</v>
          </cell>
        </row>
        <row r="1870">
          <cell r="A1870" t="str">
            <v>001.26.01880</v>
          </cell>
          <cell r="B1870" t="str">
            <v>Fornecimento e Instalação de Tee Redução De Ferro Galvanizado 1x1/2 Pol</v>
          </cell>
          <cell r="C1870" t="str">
            <v>UN</v>
          </cell>
          <cell r="D1870">
            <v>8.6026000000000007</v>
          </cell>
        </row>
        <row r="1871">
          <cell r="A1871" t="str">
            <v>001.26.01900</v>
          </cell>
          <cell r="B1871" t="str">
            <v>Fornecimento e Instalação de Tee Redução De Ferro Galvanizado 3/4x1/2 Pol</v>
          </cell>
          <cell r="C1871" t="str">
            <v>UN</v>
          </cell>
          <cell r="D1871">
            <v>4.4526000000000003</v>
          </cell>
        </row>
        <row r="1872">
          <cell r="A1872" t="str">
            <v>001.26.01920</v>
          </cell>
          <cell r="B1872" t="str">
            <v>Fornecimento e Instalação de Luva Simples De Ferro Galvanizado 4 Pol</v>
          </cell>
          <cell r="C1872" t="str">
            <v>UN</v>
          </cell>
          <cell r="D1872">
            <v>33.700099999999999</v>
          </cell>
        </row>
        <row r="1873">
          <cell r="A1873" t="str">
            <v>001.26.01940</v>
          </cell>
          <cell r="B1873" t="str">
            <v>Fornecimento e Instalação de Luva Simples De Ferro Galvanizado 3 Pol</v>
          </cell>
          <cell r="C1873" t="str">
            <v>UN</v>
          </cell>
          <cell r="D1873">
            <v>26.1814</v>
          </cell>
        </row>
        <row r="1874">
          <cell r="A1874" t="str">
            <v>001.26.01960</v>
          </cell>
          <cell r="B1874" t="str">
            <v>Fornecimento e Instalação de Luva Simples De Ferro Galvanizado 2.5 Pol</v>
          </cell>
          <cell r="C1874" t="str">
            <v>UN</v>
          </cell>
          <cell r="D1874">
            <v>18.3126</v>
          </cell>
        </row>
        <row r="1875">
          <cell r="A1875" t="str">
            <v>001.26.01980</v>
          </cell>
          <cell r="B1875" t="str">
            <v>Fornecimento e Instalação de Luva Simples De Ferro Galvanizado 2 Pol</v>
          </cell>
          <cell r="C1875" t="str">
            <v>UN</v>
          </cell>
          <cell r="D1875">
            <v>10.443899999999999</v>
          </cell>
        </row>
        <row r="1876">
          <cell r="A1876" t="str">
            <v>001.26.02000</v>
          </cell>
          <cell r="B1876" t="str">
            <v>Fornecimento e Instalação de Luva Simples De Ferro Galvanizado 1.5 Pol</v>
          </cell>
          <cell r="C1876" t="str">
            <v>UN</v>
          </cell>
          <cell r="D1876">
            <v>7.8438999999999997</v>
          </cell>
        </row>
        <row r="1877">
          <cell r="A1877" t="str">
            <v>001.26.02020</v>
          </cell>
          <cell r="B1877" t="str">
            <v>Fornecimento e Instalação de Luva Simples De Ferro Galvanizado 1 1/4/Pol</v>
          </cell>
          <cell r="C1877" t="str">
            <v>UN</v>
          </cell>
          <cell r="D1877">
            <v>6.2938999999999998</v>
          </cell>
        </row>
        <row r="1878">
          <cell r="A1878" t="str">
            <v>001.26.02040</v>
          </cell>
          <cell r="B1878" t="str">
            <v>Fornecimento e Instalação de Luva Simples De Ferro Galvanizado 1 Pol</v>
          </cell>
          <cell r="C1878" t="str">
            <v>UN</v>
          </cell>
          <cell r="D1878">
            <v>5.0251000000000001</v>
          </cell>
        </row>
        <row r="1879">
          <cell r="A1879" t="str">
            <v>001.26.02060</v>
          </cell>
          <cell r="B1879" t="str">
            <v>Fornecimento e Instalação de Luva Simples De Ferro Galvanizado 3/4 Pol</v>
          </cell>
          <cell r="C1879" t="str">
            <v>UN</v>
          </cell>
          <cell r="D1879">
            <v>3.8250999999999999</v>
          </cell>
        </row>
        <row r="1880">
          <cell r="A1880" t="str">
            <v>001.26.02080</v>
          </cell>
          <cell r="B1880" t="str">
            <v>Fornecimento e Instalação de Luva Simples De Ferro Galvanizado 1/2 Pol</v>
          </cell>
          <cell r="C1880" t="str">
            <v>UN</v>
          </cell>
          <cell r="D1880">
            <v>3.1251000000000002</v>
          </cell>
        </row>
        <row r="1881">
          <cell r="A1881" t="str">
            <v>001.26.02100</v>
          </cell>
          <cell r="B1881" t="str">
            <v>Fornecimento e Instalação de União Assento Plano De Ferro Galvanizado 4 Pol</v>
          </cell>
          <cell r="C1881" t="str">
            <v>UN</v>
          </cell>
          <cell r="D1881">
            <v>56.250100000000003</v>
          </cell>
        </row>
        <row r="1882">
          <cell r="A1882" t="str">
            <v>001.26.02120</v>
          </cell>
          <cell r="B1882" t="str">
            <v>Fornecimento e Instalação de União Assento Plano De Ferro Galvanizado 3 Pol</v>
          </cell>
          <cell r="C1882" t="str">
            <v>UN</v>
          </cell>
          <cell r="D1882">
            <v>45.781399999999998</v>
          </cell>
        </row>
        <row r="1883">
          <cell r="A1883" t="str">
            <v>001.26.02140</v>
          </cell>
          <cell r="B1883" t="str">
            <v>Fornecimento e Instalação de União Assento Plano De Ferro Galvanizado 2.5 Pol</v>
          </cell>
          <cell r="C1883" t="str">
            <v>UN</v>
          </cell>
          <cell r="D1883">
            <v>37.231400000000001</v>
          </cell>
        </row>
        <row r="1884">
          <cell r="A1884" t="str">
            <v>001.26.02160</v>
          </cell>
          <cell r="B1884" t="str">
            <v>Fornecimento e Instalação de União Assento Plano De Ferro Galvanizado 2 Pol</v>
          </cell>
          <cell r="C1884" t="str">
            <v>UN</v>
          </cell>
          <cell r="D1884">
            <v>26.3126</v>
          </cell>
        </row>
        <row r="1885">
          <cell r="A1885" t="str">
            <v>001.26.02180</v>
          </cell>
          <cell r="B1885" t="str">
            <v>Fornecimento e Instalação de União Assento Plano De Ferro Galvanizado 1.5 Pol</v>
          </cell>
          <cell r="C1885" t="str">
            <v>UN</v>
          </cell>
          <cell r="D1885">
            <v>18.712599999999998</v>
          </cell>
        </row>
        <row r="1886">
          <cell r="A1886" t="str">
            <v>001.26.02200</v>
          </cell>
          <cell r="B1886" t="str">
            <v>Fornecimento e Instalação de União Assento Plano De Ferro Galvanizado 1 1/4 Pol</v>
          </cell>
          <cell r="C1886" t="str">
            <v>UN</v>
          </cell>
          <cell r="D1886">
            <v>15.7126</v>
          </cell>
        </row>
        <row r="1887">
          <cell r="A1887" t="str">
            <v>001.26.02220</v>
          </cell>
          <cell r="B1887" t="str">
            <v>Fornecimento e Instalação de União Assento Plano De Ferro Galvanizado 1 Pol</v>
          </cell>
          <cell r="C1887" t="str">
            <v>UN</v>
          </cell>
          <cell r="D1887">
            <v>10.8439</v>
          </cell>
        </row>
        <row r="1888">
          <cell r="A1888" t="str">
            <v>001.26.02240</v>
          </cell>
          <cell r="B1888" t="str">
            <v>Fornecimento e Instalação de União Assento Plano De Ferro Galvanizado 3/4 Pol</v>
          </cell>
          <cell r="C1888" t="str">
            <v>UN</v>
          </cell>
          <cell r="D1888">
            <v>10.2439</v>
          </cell>
        </row>
        <row r="1889">
          <cell r="A1889" t="str">
            <v>001.26.02260</v>
          </cell>
          <cell r="B1889" t="str">
            <v>Fornecimento e Instalação de União Assento Plano De Ferro Galvanizado 1/2 Pol</v>
          </cell>
          <cell r="C1889" t="str">
            <v>UN</v>
          </cell>
          <cell r="D1889">
            <v>7.8438999999999997</v>
          </cell>
        </row>
        <row r="1890">
          <cell r="A1890" t="str">
            <v>001.26.02280</v>
          </cell>
          <cell r="B1890" t="str">
            <v>Fornecimento e Instalação de Flanges C/Sextavados De Ferro Galvanizado 4 Pol</v>
          </cell>
          <cell r="C1890" t="str">
            <v>UN</v>
          </cell>
          <cell r="D1890">
            <v>44.067399999999999</v>
          </cell>
        </row>
        <row r="1891">
          <cell r="A1891" t="str">
            <v>001.26.02300</v>
          </cell>
          <cell r="B1891" t="str">
            <v>Fornecimento e Instalação de Flanges C/Sextavados De Ferro Galvanizado 3 Pol</v>
          </cell>
          <cell r="C1891" t="str">
            <v>UN</v>
          </cell>
          <cell r="D1891">
            <v>34.680100000000003</v>
          </cell>
        </row>
        <row r="1892">
          <cell r="A1892" t="str">
            <v>001.26.02320</v>
          </cell>
          <cell r="B1892" t="str">
            <v>Fornecimento e Instalação de Flanges C/Sextavados De Ferro Galvanizado  2.5 Pol</v>
          </cell>
          <cell r="C1892" t="str">
            <v>UN</v>
          </cell>
          <cell r="D1892">
            <v>23.7514</v>
          </cell>
        </row>
        <row r="1893">
          <cell r="A1893" t="str">
            <v>001.26.02340</v>
          </cell>
          <cell r="B1893" t="str">
            <v>Fornecimento e Instalação de Flanges C/Sextavados De Ferro Galvanizado 2 Pol</v>
          </cell>
          <cell r="C1893" t="str">
            <v>UN</v>
          </cell>
          <cell r="D1893">
            <v>17.262599999999999</v>
          </cell>
        </row>
        <row r="1894">
          <cell r="A1894" t="str">
            <v>001.26.02360</v>
          </cell>
          <cell r="B1894" t="str">
            <v>Fornecimento e Instalação de Flanges C/Sextavados De Ferro Galvanizado 1.5 Pol</v>
          </cell>
          <cell r="C1894" t="str">
            <v>UN</v>
          </cell>
          <cell r="D1894">
            <v>7.2938999999999998</v>
          </cell>
        </row>
        <row r="1895">
          <cell r="A1895" t="str">
            <v>001.26.02380</v>
          </cell>
          <cell r="B1895" t="str">
            <v>Fornecimento e Instalação de Flanges C/Sextavados De Ferro Galvanizado 1 1/4 Pol</v>
          </cell>
          <cell r="C1895" t="str">
            <v>UN</v>
          </cell>
          <cell r="D1895">
            <v>6.5438999999999998</v>
          </cell>
        </row>
        <row r="1896">
          <cell r="A1896" t="str">
            <v>001.26.02400</v>
          </cell>
          <cell r="B1896" t="str">
            <v>Fornecimento e Instalação de Flanges C/Sextavados De  Ferro Galvanizado 1 Pol</v>
          </cell>
          <cell r="C1896" t="str">
            <v>UN</v>
          </cell>
          <cell r="D1896">
            <v>5.6750999999999996</v>
          </cell>
        </row>
        <row r="1897">
          <cell r="A1897" t="str">
            <v>001.26.02420</v>
          </cell>
          <cell r="B1897" t="str">
            <v>Fornecimento e Instalação de Flanges C/Sextavados De Ferro Galvanizado  3/4 Pol</v>
          </cell>
          <cell r="C1897" t="str">
            <v>UN</v>
          </cell>
          <cell r="D1897">
            <v>7.0050999999999997</v>
          </cell>
        </row>
        <row r="1898">
          <cell r="A1898" t="str">
            <v>001.26.02440</v>
          </cell>
          <cell r="B1898" t="str">
            <v>Fornecimento e Instalação de Flanges C/Sextavados De Ferro Galvanizado 1/2 Pol</v>
          </cell>
          <cell r="C1898" t="str">
            <v>UN</v>
          </cell>
          <cell r="D1898">
            <v>6.0450999999999997</v>
          </cell>
        </row>
        <row r="1899">
          <cell r="A1899" t="str">
            <v>001.26.02460</v>
          </cell>
          <cell r="B1899" t="str">
            <v>Fornecimento e Instalação de Niples Duplos De Ferro Galvanizado 4 Pol</v>
          </cell>
          <cell r="C1899" t="str">
            <v>UN</v>
          </cell>
          <cell r="D1899">
            <v>35.250100000000003</v>
          </cell>
        </row>
        <row r="1900">
          <cell r="A1900" t="str">
            <v>001.26.02480</v>
          </cell>
          <cell r="B1900" t="str">
            <v>Fornecimento e Instalação de Niples Duplos De Ferro Galvanizado 3 Pol</v>
          </cell>
          <cell r="C1900" t="str">
            <v>UN</v>
          </cell>
          <cell r="D1900">
            <v>19.581399999999999</v>
          </cell>
        </row>
        <row r="1901">
          <cell r="A1901" t="str">
            <v>001.26.02500</v>
          </cell>
          <cell r="B1901" t="str">
            <v>Fornecimento e Instalação de Niples Duplos De Ferro Galvanizado 2.5 Pol</v>
          </cell>
          <cell r="C1901" t="str">
            <v>UN</v>
          </cell>
          <cell r="D1901">
            <v>13.762600000000001</v>
          </cell>
        </row>
        <row r="1902">
          <cell r="A1902" t="str">
            <v>001.26.02520</v>
          </cell>
          <cell r="B1902" t="str">
            <v>Fornecimento e Instalação de Niples Duplos De Ferro Galvanizado 2 Pol</v>
          </cell>
          <cell r="C1902" t="str">
            <v>UN</v>
          </cell>
          <cell r="D1902">
            <v>10.943899999999999</v>
          </cell>
        </row>
        <row r="1903">
          <cell r="A1903" t="str">
            <v>001.26.02540</v>
          </cell>
          <cell r="B1903" t="str">
            <v>Fornecimento e Instalação de Niples Duplos De Ferro Galvanizado 1.5 Pol</v>
          </cell>
          <cell r="C1903" t="str">
            <v>UN</v>
          </cell>
          <cell r="D1903">
            <v>6.2938999999999998</v>
          </cell>
        </row>
        <row r="1904">
          <cell r="A1904" t="str">
            <v>001.26.02560</v>
          </cell>
          <cell r="B1904" t="str">
            <v>Fornecimento e Instalação de Niples Duplos De Ferro Galvanizado 1 1/4 Pol</v>
          </cell>
          <cell r="C1904" t="str">
            <v>UN</v>
          </cell>
          <cell r="D1904">
            <v>5.8438999999999997</v>
          </cell>
        </row>
        <row r="1905">
          <cell r="A1905" t="str">
            <v>001.26.02580</v>
          </cell>
          <cell r="B1905" t="str">
            <v>Fornecimento e Instalação de Niples Duplos De Ferro Galvanizado 1 Pol</v>
          </cell>
          <cell r="C1905" t="str">
            <v>UN</v>
          </cell>
          <cell r="D1905">
            <v>4.4751000000000003</v>
          </cell>
        </row>
        <row r="1906">
          <cell r="A1906" t="str">
            <v>001.26.02600</v>
          </cell>
          <cell r="B1906" t="str">
            <v>Fornecimento e Instalação de Niples Duplos De Ferro Galvanizado 3/4 Pol</v>
          </cell>
          <cell r="C1906" t="str">
            <v>UN</v>
          </cell>
          <cell r="D1906">
            <v>3.4251</v>
          </cell>
        </row>
        <row r="1907">
          <cell r="A1907" t="str">
            <v>001.26.02620</v>
          </cell>
          <cell r="B1907" t="str">
            <v>Fornecimento e Instalação de Niples Duplos De Ferro Galvanizado 1/2 Pol</v>
          </cell>
          <cell r="C1907" t="str">
            <v>UN</v>
          </cell>
          <cell r="D1907">
            <v>2.9750999999999999</v>
          </cell>
        </row>
        <row r="1908">
          <cell r="A1908" t="str">
            <v>001.26.02640</v>
          </cell>
          <cell r="B1908" t="str">
            <v>Fornecimento e Instalação de Tampão Ou Cap De Ferro Galvanizado 4 Pol</v>
          </cell>
          <cell r="C1908" t="str">
            <v>UN</v>
          </cell>
          <cell r="D1908">
            <v>23.1814</v>
          </cell>
        </row>
        <row r="1909">
          <cell r="A1909" t="str">
            <v>001.26.02660</v>
          </cell>
          <cell r="B1909" t="str">
            <v>Fornecimento e Instalação de Tampão Ou Cap De Ferro Galvanizado 3 Pol</v>
          </cell>
          <cell r="C1909" t="str">
            <v>UN</v>
          </cell>
          <cell r="D1909">
            <v>16.512599999999999</v>
          </cell>
        </row>
        <row r="1910">
          <cell r="A1910" t="str">
            <v>001.26.02680</v>
          </cell>
          <cell r="B1910" t="str">
            <v>Fornecimento e Instalação de Tampão Ou Cap De Ferro Galvanizado 2.5 Pol</v>
          </cell>
          <cell r="C1910" t="str">
            <v>UN</v>
          </cell>
          <cell r="D1910">
            <v>9.4438999999999993</v>
          </cell>
        </row>
        <row r="1911">
          <cell r="A1911" t="str">
            <v>001.26.02700</v>
          </cell>
          <cell r="B1911" t="str">
            <v>Fornecimento e Instalação de Tampão Ou Cap De Ferro Galvanizado 2 Pol</v>
          </cell>
          <cell r="C1911" t="str">
            <v>UN</v>
          </cell>
          <cell r="D1911">
            <v>7.0251000000000001</v>
          </cell>
        </row>
        <row r="1912">
          <cell r="A1912" t="str">
            <v>001.26.02720</v>
          </cell>
          <cell r="B1912" t="str">
            <v>Fornecimento e Instalação de Tampão Ou Cap De Ferro Galvanizado 1.5 Pol</v>
          </cell>
          <cell r="C1912" t="str">
            <v>UN</v>
          </cell>
          <cell r="D1912">
            <v>5.4751000000000003</v>
          </cell>
        </row>
        <row r="1913">
          <cell r="A1913" t="str">
            <v>001.26.02740</v>
          </cell>
          <cell r="B1913" t="str">
            <v>Fornecimento e Instalação de Tampão Ou Cap De Ferro Galvanizado 1 1/4 Pol</v>
          </cell>
          <cell r="C1913" t="str">
            <v>UN</v>
          </cell>
          <cell r="D1913">
            <v>5.5251000000000001</v>
          </cell>
        </row>
        <row r="1914">
          <cell r="A1914" t="str">
            <v>001.26.02760</v>
          </cell>
          <cell r="B1914" t="str">
            <v>Fornecimento e Instalação de Tampão Ou Cap De Ferro Galvanizado 1 Pol</v>
          </cell>
          <cell r="C1914" t="str">
            <v>UN</v>
          </cell>
          <cell r="D1914">
            <v>3.6063000000000001</v>
          </cell>
        </row>
        <row r="1915">
          <cell r="A1915" t="str">
            <v>001.26.02780</v>
          </cell>
          <cell r="B1915" t="str">
            <v>Fornecimento e Instalação de Tampão Ou Cap De Ferro Galvanizado 3/4 Pol</v>
          </cell>
          <cell r="C1915" t="str">
            <v>UN</v>
          </cell>
          <cell r="D1915">
            <v>2.7363</v>
          </cell>
        </row>
        <row r="1916">
          <cell r="A1916" t="str">
            <v>001.26.02800</v>
          </cell>
          <cell r="B1916" t="str">
            <v>Fornecimento e Instalação de Tampão Ou Cap De Ferro Galvanizado 1/2 Pol</v>
          </cell>
          <cell r="C1916" t="str">
            <v>UN</v>
          </cell>
          <cell r="D1916">
            <v>2.5063</v>
          </cell>
        </row>
        <row r="1917">
          <cell r="A1917" t="str">
            <v>001.27</v>
          </cell>
          <cell r="B1917" t="str">
            <v>INSTALAÇÕES HIDRÁULICAS - VÁLVULAS E REGISTROS</v>
          </cell>
          <cell r="D1917">
            <v>3047.9119999999998</v>
          </cell>
        </row>
        <row r="1918">
          <cell r="A1918" t="str">
            <v>001.27.00020</v>
          </cell>
          <cell r="B1918" t="str">
            <v>Registro de gaveta em acabamento bruto (amarelo) s/ canopla n.1502 4 pol</v>
          </cell>
          <cell r="C1918" t="str">
            <v>UN</v>
          </cell>
          <cell r="D1918">
            <v>266.3886</v>
          </cell>
        </row>
        <row r="1919">
          <cell r="A1919" t="str">
            <v>001.27.00040</v>
          </cell>
          <cell r="B1919" t="str">
            <v>Registro de gaveta em acabamento bruto (amarelo) s/ canopla n.1502 3 pol</v>
          </cell>
          <cell r="C1919" t="str">
            <v>UN</v>
          </cell>
          <cell r="D1919">
            <v>160.45590000000001</v>
          </cell>
        </row>
        <row r="1920">
          <cell r="A1920" t="str">
            <v>001.27.00060</v>
          </cell>
          <cell r="B1920" t="str">
            <v>Registro de gaveta em acabamento bruto (amarelo) s/ canopla n.1502 2 1/2 pol</v>
          </cell>
          <cell r="C1920" t="str">
            <v>UN</v>
          </cell>
          <cell r="D1920">
            <v>144.72550000000001</v>
          </cell>
        </row>
        <row r="1921">
          <cell r="A1921" t="str">
            <v>001.27.00080</v>
          </cell>
          <cell r="B1921" t="str">
            <v>Registro de gaveta em acabamento bruto (amarelo) s/ canopla n.1502 2 pol</v>
          </cell>
          <cell r="C1921" t="str">
            <v>UN</v>
          </cell>
          <cell r="D1921">
            <v>50.418700000000001</v>
          </cell>
        </row>
        <row r="1922">
          <cell r="A1922" t="str">
            <v>001.27.00100</v>
          </cell>
          <cell r="B1922" t="str">
            <v>Registro de gaveta em acabamento bruto (amarelo) s/ canopla n.1502 1 1/2 pol</v>
          </cell>
          <cell r="C1922" t="str">
            <v>UN</v>
          </cell>
          <cell r="D1922">
            <v>33.988300000000002</v>
          </cell>
        </row>
        <row r="1923">
          <cell r="A1923" t="str">
            <v>001.27.00120</v>
          </cell>
          <cell r="B1923" t="str">
            <v>Registro de gaveta em acabamento bruto (amarelo) s/ canopla n.1502 1 1/4 pol</v>
          </cell>
          <cell r="C1923" t="str">
            <v>UN</v>
          </cell>
          <cell r="D1923">
            <v>29.117899999999999</v>
          </cell>
        </row>
        <row r="1924">
          <cell r="A1924" t="str">
            <v>001.27.00140</v>
          </cell>
          <cell r="B1924" t="str">
            <v>Registro de gaveta em acabamento bruto (amarelo) s/ canopla n.1502 1 pol</v>
          </cell>
          <cell r="C1924" t="str">
            <v>UN</v>
          </cell>
          <cell r="D1924">
            <v>21.979900000000001</v>
          </cell>
        </row>
        <row r="1925">
          <cell r="A1925" t="str">
            <v>001.27.00160</v>
          </cell>
          <cell r="B1925" t="str">
            <v>Registro de gaveta em acabamento bruto (amarelo) s/ canopla n.1502 3/4 pol</v>
          </cell>
          <cell r="C1925" t="str">
            <v>UN</v>
          </cell>
          <cell r="D1925">
            <v>16.5091</v>
          </cell>
        </row>
        <row r="1926">
          <cell r="A1926" t="str">
            <v>001.27.00180</v>
          </cell>
          <cell r="B1926" t="str">
            <v>Registro de gaveta em acabamento bruto (amarelo) s/ canopla n.1502 1/2 pol</v>
          </cell>
          <cell r="C1926" t="str">
            <v>UN</v>
          </cell>
          <cell r="D1926">
            <v>30.7287</v>
          </cell>
        </row>
        <row r="1927">
          <cell r="A1927" t="str">
            <v>001.27.00200</v>
          </cell>
          <cell r="B1927" t="str">
            <v>Registro de gaveta cromado linha gemini embutir c/ canopla mod 44 n. 1509 deca 1 1/4 pol</v>
          </cell>
          <cell r="C1927" t="str">
            <v>UN</v>
          </cell>
          <cell r="D1927">
            <v>57.767899999999997</v>
          </cell>
        </row>
        <row r="1928">
          <cell r="A1928" t="str">
            <v>001.27.00220</v>
          </cell>
          <cell r="B1928" t="str">
            <v>Registro de gaveta cromado linha gemini embutir c/ canopla mod 44 n. 1509 deca 1  pol</v>
          </cell>
          <cell r="C1928" t="str">
            <v>UN</v>
          </cell>
          <cell r="D1928">
            <v>47.5899</v>
          </cell>
        </row>
        <row r="1929">
          <cell r="A1929" t="str">
            <v>001.27.00240</v>
          </cell>
          <cell r="B1929" t="str">
            <v>Registro de gaveta cromado linha gemini embutir c/ canopla mod 44 n. 1509 deca 3/4 pol</v>
          </cell>
          <cell r="C1929" t="str">
            <v>UN</v>
          </cell>
          <cell r="D1929">
            <v>41.979100000000003</v>
          </cell>
        </row>
        <row r="1930">
          <cell r="A1930" t="str">
            <v>001.27.00260</v>
          </cell>
          <cell r="B1930" t="str">
            <v>Registro de gaveta cromado linha gemini embutir c/ canopla mod 44 n. 1509 deca  1/2 pol</v>
          </cell>
          <cell r="C1930" t="str">
            <v>UN</v>
          </cell>
          <cell r="D1930">
            <v>38.428699999999999</v>
          </cell>
        </row>
        <row r="1931">
          <cell r="A1931" t="str">
            <v>001.27.00280</v>
          </cell>
          <cell r="B1931" t="str">
            <v>Registro de gaveta cromado linha prata de embutir c/ canopla modelo 50 n 1509 deca 2 pol</v>
          </cell>
          <cell r="C1931" t="str">
            <v>UN</v>
          </cell>
          <cell r="D1931">
            <v>94.628699999999995</v>
          </cell>
        </row>
        <row r="1932">
          <cell r="A1932" t="str">
            <v>001.27.00300</v>
          </cell>
          <cell r="B1932" t="str">
            <v>Registro de gaveta cromado linha prata de embutir c/ canopla modelo 50 n 1509 deca 1 1/2 pol</v>
          </cell>
          <cell r="C1932" t="str">
            <v>UN</v>
          </cell>
          <cell r="D1932">
            <v>94.5959</v>
          </cell>
        </row>
        <row r="1933">
          <cell r="A1933" t="str">
            <v>001.27.00320</v>
          </cell>
          <cell r="B1933" t="str">
            <v>Registro de gaveta cromado linha prata de embutir c/ canopla modelo 50 n 1509 deca 1 1/4 pol</v>
          </cell>
          <cell r="C1933" t="str">
            <v>UN</v>
          </cell>
          <cell r="D1933">
            <v>45.107900000000001</v>
          </cell>
        </row>
        <row r="1934">
          <cell r="A1934" t="str">
            <v>001.27.00340</v>
          </cell>
          <cell r="B1934" t="str">
            <v>Registro de gaveta cromado linha prata de embutir c/ canopla modelo 50 n 1509 deca 1 pol</v>
          </cell>
          <cell r="C1934" t="str">
            <v>UN</v>
          </cell>
          <cell r="D1934">
            <v>31.379899999999999</v>
          </cell>
        </row>
        <row r="1935">
          <cell r="A1935" t="str">
            <v>001.27.00360</v>
          </cell>
          <cell r="B1935" t="str">
            <v>Registro de gaveta cromado linha prata de embutir c/ canopla modelo 50 n 1509 deca 3/4 pol</v>
          </cell>
          <cell r="C1935" t="str">
            <v>UN</v>
          </cell>
          <cell r="D1935">
            <v>52.4191</v>
          </cell>
        </row>
        <row r="1936">
          <cell r="A1936" t="str">
            <v>001.27.00380</v>
          </cell>
          <cell r="B1936" t="str">
            <v>Registro de gaveta cromado linha prata de embutir c/ canopla modelo 50 n 1509 deca 1/2 pol</v>
          </cell>
          <cell r="C1936" t="str">
            <v>UN</v>
          </cell>
          <cell r="D1936">
            <v>26.7987</v>
          </cell>
        </row>
        <row r="1937">
          <cell r="A1937" t="str">
            <v>001.27.00400</v>
          </cell>
          <cell r="B1937" t="str">
            <v>Registro de gaveta  cromado - c 39 - deca c/ canopla 1 1/2 pol</v>
          </cell>
          <cell r="C1937" t="str">
            <v>UN</v>
          </cell>
          <cell r="D1937">
            <v>57.418300000000002</v>
          </cell>
        </row>
        <row r="1938">
          <cell r="A1938" t="str">
            <v>001.27.00420</v>
          </cell>
          <cell r="B1938" t="str">
            <v>Registro de gaveta  cromado - c 39 - deca c/ canopla 1 pol</v>
          </cell>
          <cell r="C1938" t="str">
            <v>UN</v>
          </cell>
          <cell r="D1938">
            <v>34.5199</v>
          </cell>
        </row>
        <row r="1939">
          <cell r="A1939" t="str">
            <v>001.27.00440</v>
          </cell>
          <cell r="B1939" t="str">
            <v>Registro de gaveta  cromado - c 39 - deca c/ canopla 3/4 pol</v>
          </cell>
          <cell r="C1939" t="str">
            <v>UN</v>
          </cell>
          <cell r="D1939">
            <v>29.769100000000002</v>
          </cell>
        </row>
        <row r="1940">
          <cell r="A1940" t="str">
            <v>001.27.00460</v>
          </cell>
          <cell r="B1940" t="str">
            <v>Registro de gaveta c/ acabamento bruto (amarelo) sem canopla abnt - docol -3 pol</v>
          </cell>
          <cell r="C1940" t="str">
            <v>UN</v>
          </cell>
          <cell r="D1940">
            <v>102.6159</v>
          </cell>
        </row>
        <row r="1941">
          <cell r="A1941" t="str">
            <v>001.27.00480</v>
          </cell>
          <cell r="B1941" t="str">
            <v>Registro de gaveta c/ acabamento bruto (amarelo) sem canopla abnt - docol -2pol</v>
          </cell>
          <cell r="C1941" t="str">
            <v>UN</v>
          </cell>
          <cell r="D1941">
            <v>34.2087</v>
          </cell>
        </row>
        <row r="1942">
          <cell r="A1942" t="str">
            <v>001.27.00500</v>
          </cell>
          <cell r="B1942" t="str">
            <v>Registro de gaveta c/ acabamento bruto (amarelo) sem canopla abnt - docol -1 pol</v>
          </cell>
          <cell r="C1942" t="str">
            <v>UN</v>
          </cell>
          <cell r="D1942">
            <v>14.2599</v>
          </cell>
        </row>
        <row r="1943">
          <cell r="A1943" t="str">
            <v>001.27.00520</v>
          </cell>
          <cell r="B1943" t="str">
            <v>Registro de gaveta c/ acabamento bruto (amarelo) sem canopla abnt - docol -3/4 pol</v>
          </cell>
          <cell r="C1943" t="str">
            <v>UN</v>
          </cell>
          <cell r="D1943">
            <v>11.649100000000001</v>
          </cell>
        </row>
        <row r="1944">
          <cell r="A1944" t="str">
            <v>001.27.00540</v>
          </cell>
          <cell r="B1944" t="str">
            <v>Acabamento cromado - linha prata de embutir c/ canopla mod itapema - docol -2 pol</v>
          </cell>
          <cell r="C1944" t="str">
            <v>UN</v>
          </cell>
          <cell r="D1944">
            <v>36.328699999999998</v>
          </cell>
        </row>
        <row r="1945">
          <cell r="A1945" t="str">
            <v>001.27.00560</v>
          </cell>
          <cell r="B1945" t="str">
            <v>Acabamento cromado - linha prata de embutir c/ canopla mod itapema - docol -1 1/2 pol</v>
          </cell>
          <cell r="C1945" t="str">
            <v>UN</v>
          </cell>
          <cell r="D1945">
            <v>37.668700000000001</v>
          </cell>
        </row>
        <row r="1946">
          <cell r="A1946" t="str">
            <v>001.27.00580</v>
          </cell>
          <cell r="B1946" t="str">
            <v>Acabamento cromado - linha prata de embutir c/ canopla mod itapema - docol -1  pol</v>
          </cell>
          <cell r="C1946" t="str">
            <v>UN</v>
          </cell>
          <cell r="D1946">
            <v>28.1599</v>
          </cell>
        </row>
        <row r="1947">
          <cell r="A1947" t="str">
            <v>001.27.00600</v>
          </cell>
          <cell r="B1947" t="str">
            <v>Acabamento cromado - linha prata de embutir c/ canopla mod itapema - docol -3/4  pol</v>
          </cell>
          <cell r="C1947" t="str">
            <v>UN</v>
          </cell>
          <cell r="D1947">
            <v>25.679099999999998</v>
          </cell>
        </row>
        <row r="1948">
          <cell r="A1948" t="str">
            <v>001.27.00620</v>
          </cell>
          <cell r="B1948" t="str">
            <v>Acabamento bruto linha popular 3/4 pol</v>
          </cell>
          <cell r="C1948" t="str">
            <v>UN</v>
          </cell>
          <cell r="D1948">
            <v>15.069100000000001</v>
          </cell>
        </row>
        <row r="1949">
          <cell r="A1949" t="str">
            <v>001.27.00640</v>
          </cell>
          <cell r="B1949" t="str">
            <v>Acabamento bruto linha popular 1/2 pol</v>
          </cell>
          <cell r="C1949" t="str">
            <v>UN</v>
          </cell>
          <cell r="D1949">
            <v>13.469099999999999</v>
          </cell>
        </row>
        <row r="1950">
          <cell r="A1950" t="str">
            <v>001.27.00660</v>
          </cell>
          <cell r="B1950" t="str">
            <v>Registro de gaveta cromado linha italiana de embutir c/ canopla mod. 45 n.1509 1 1/2 pol</v>
          </cell>
          <cell r="C1950" t="str">
            <v>UN</v>
          </cell>
          <cell r="D1950">
            <v>87.9983</v>
          </cell>
        </row>
        <row r="1951">
          <cell r="A1951" t="str">
            <v>001.27.00680</v>
          </cell>
          <cell r="B1951" t="str">
            <v>Registro de gaveta cromado linha italiana de embutir c/ canopla mod. 45 n.1509 1 1/4 pol</v>
          </cell>
          <cell r="C1951" t="str">
            <v>UN</v>
          </cell>
          <cell r="D1951">
            <v>86.707899999999995</v>
          </cell>
        </row>
        <row r="1952">
          <cell r="A1952" t="str">
            <v>001.27.00700</v>
          </cell>
          <cell r="B1952" t="str">
            <v>Registro de gaveta cromado linha italiana de embutir c/ canopla mod. 45 n.1509 1 pol</v>
          </cell>
          <cell r="C1952" t="str">
            <v>UN</v>
          </cell>
          <cell r="D1952">
            <v>60.989899999999999</v>
          </cell>
        </row>
        <row r="1953">
          <cell r="A1953" t="str">
            <v>001.27.00720</v>
          </cell>
          <cell r="B1953" t="str">
            <v>Registro de gaveta cromado linha italiana de embutir c/ canopla mod. 45 n.1509 3/4 pol</v>
          </cell>
          <cell r="C1953" t="str">
            <v>UN</v>
          </cell>
          <cell r="D1953">
            <v>52.459099999999999</v>
          </cell>
        </row>
        <row r="1954">
          <cell r="A1954" t="str">
            <v>001.27.00740</v>
          </cell>
          <cell r="B1954" t="str">
            <v>Registro de gaveta cromado linha italiana de embutir c/ canopla mod. 45 n.1509  1/2 pol</v>
          </cell>
          <cell r="C1954" t="str">
            <v>UN</v>
          </cell>
          <cell r="D1954">
            <v>48.658700000000003</v>
          </cell>
        </row>
        <row r="1955">
          <cell r="A1955" t="str">
            <v>001.27.00760</v>
          </cell>
          <cell r="B1955" t="str">
            <v>Registro de pressão cromado linha gemini de embutir c/ canopla mod 44 n 1416 3/4 pol</v>
          </cell>
          <cell r="C1955" t="str">
            <v>UN</v>
          </cell>
          <cell r="D1955">
            <v>38.6691</v>
          </cell>
        </row>
        <row r="1956">
          <cell r="A1956" t="str">
            <v>001.27.00780</v>
          </cell>
          <cell r="B1956" t="str">
            <v>Registro de pressão cromado linha gemini de embutir c/ canopla mod 44 n 1416 1/2 pol</v>
          </cell>
          <cell r="C1956" t="str">
            <v>UN</v>
          </cell>
          <cell r="D1956">
            <v>37.748699999999999</v>
          </cell>
        </row>
        <row r="1957">
          <cell r="A1957" t="str">
            <v>001.27.00800</v>
          </cell>
          <cell r="B1957" t="str">
            <v>Registro de pressão cromado linha italiana de embutir c/ canopla mod 45 n 1416 deca 3/4 pol</v>
          </cell>
          <cell r="C1957" t="str">
            <v>UN</v>
          </cell>
          <cell r="D1957">
            <v>53.869100000000003</v>
          </cell>
        </row>
        <row r="1958">
          <cell r="A1958" t="str">
            <v>001.27.00820</v>
          </cell>
          <cell r="B1958" t="str">
            <v>Registro de pressão cromado linha italiana de embutir c/ canopla mod 45 n 1416 deca 1/2 pol</v>
          </cell>
          <cell r="C1958" t="str">
            <v>UN</v>
          </cell>
          <cell r="D1958">
            <v>48.238700000000001</v>
          </cell>
        </row>
        <row r="1959">
          <cell r="A1959" t="str">
            <v>001.27.00840</v>
          </cell>
          <cell r="B1959" t="str">
            <v>Registro de pressão cromado linha prata embutir c/ canopla mod 50 n 1416 deca 3/4 pol</v>
          </cell>
          <cell r="C1959" t="str">
            <v>UN</v>
          </cell>
          <cell r="D1959">
            <v>34.769100000000002</v>
          </cell>
        </row>
        <row r="1960">
          <cell r="A1960" t="str">
            <v>001.27.00860</v>
          </cell>
          <cell r="B1960" t="str">
            <v>Registro de pressão cromado linha prata embutir c/ canopla mod 50 n 1416 deca 1/2 pol</v>
          </cell>
          <cell r="C1960" t="str">
            <v>UN</v>
          </cell>
          <cell r="D1960">
            <v>26.0687</v>
          </cell>
        </row>
        <row r="1961">
          <cell r="A1961" t="str">
            <v>001.27.00880</v>
          </cell>
          <cell r="B1961" t="str">
            <v>Registro de pressão cromado de embutir c/ canopla 1193 - c 39 deca 3/4 pol</v>
          </cell>
          <cell r="C1961" t="str">
            <v>UN</v>
          </cell>
          <cell r="D1961">
            <v>38.459099999999999</v>
          </cell>
        </row>
        <row r="1962">
          <cell r="A1962" t="str">
            <v>001.27.00900</v>
          </cell>
          <cell r="B1962" t="str">
            <v>Registro de pressão cromado de embutir c/ canopla 1193 - c 39 deca 1/2 pol</v>
          </cell>
          <cell r="C1962" t="str">
            <v>UN</v>
          </cell>
          <cell r="D1962">
            <v>38.459099999999999</v>
          </cell>
        </row>
        <row r="1963">
          <cell r="A1963" t="str">
            <v>001.27.00920</v>
          </cell>
          <cell r="B1963" t="str">
            <v>Registro de pressão acabamento cromado - linha prata de embutir c/ canopla modelo itapema  - docol - 3/4 pol</v>
          </cell>
          <cell r="C1963" t="str">
            <v>UN</v>
          </cell>
          <cell r="D1963">
            <v>27.659099999999999</v>
          </cell>
        </row>
        <row r="1964">
          <cell r="A1964" t="str">
            <v>001.27.00940</v>
          </cell>
          <cell r="B1964" t="str">
            <v>Registro de pressão acabamento cromado - linha prata de embutir c/ canopla modelo itapema  - docol - 1/2 pol</v>
          </cell>
          <cell r="C1964" t="str">
            <v>UN</v>
          </cell>
          <cell r="D1964">
            <v>27.635100000000001</v>
          </cell>
        </row>
        <row r="1965">
          <cell r="A1965" t="str">
            <v>001.27.00960</v>
          </cell>
          <cell r="B1965" t="str">
            <v>Registro de pressão acabamento simples linha popular 1/2 pol</v>
          </cell>
          <cell r="C1965" t="str">
            <v>UN</v>
          </cell>
          <cell r="D1965">
            <v>20.569099999999999</v>
          </cell>
        </row>
        <row r="1966">
          <cell r="A1966" t="str">
            <v>001.27.00980</v>
          </cell>
          <cell r="B1966" t="str">
            <v>Registro de pressão de 1/2"""""""""""""""""""""""""""""""" (chuveiro) (mic)</v>
          </cell>
          <cell r="C1966" t="str">
            <v>UN</v>
          </cell>
          <cell r="D1966">
            <v>38.459099999999999</v>
          </cell>
        </row>
        <row r="1967">
          <cell r="A1967" t="str">
            <v>001.27.01000</v>
          </cell>
          <cell r="B1967" t="str">
            <v>Válvula de descarga hydra c/ embolo de bronze n.2515 canopla lisa cromada deca 1 1/2 pol</v>
          </cell>
          <cell r="C1967" t="str">
            <v>UN</v>
          </cell>
          <cell r="D1967">
            <v>91.990899999999996</v>
          </cell>
        </row>
        <row r="1968">
          <cell r="A1968" t="str">
            <v>001.27.01020</v>
          </cell>
          <cell r="B1968" t="str">
            <v>Válvula de descarga hydra c/ embolo de bronze n.2515 canopla lisa cromada deca 1 1/4 pol</v>
          </cell>
          <cell r="C1968" t="str">
            <v>UN</v>
          </cell>
          <cell r="D1968">
            <v>94.930899999999994</v>
          </cell>
        </row>
        <row r="1969">
          <cell r="A1969" t="str">
            <v>001.27.01040</v>
          </cell>
          <cell r="B1969" t="str">
            <v>Válvula de descarga hydra master n.2530 cromada deca 1 1/2 pol</v>
          </cell>
          <cell r="C1969" t="str">
            <v>UN</v>
          </cell>
          <cell r="D1969">
            <v>71.971299999999999</v>
          </cell>
        </row>
        <row r="1970">
          <cell r="A1970" t="str">
            <v>001.27.01060</v>
          </cell>
          <cell r="B1970" t="str">
            <v>Válvula de descarga hydra master n.2530 cromada deca 1 1/4 pol</v>
          </cell>
          <cell r="C1970" t="str">
            <v>UN</v>
          </cell>
          <cell r="D1970">
            <v>71.940899999999999</v>
          </cell>
        </row>
        <row r="1971">
          <cell r="A1971" t="str">
            <v>001.27.01080</v>
          </cell>
          <cell r="B1971" t="str">
            <v>Válvula de descarga docol-stander 1 1/2 pol</v>
          </cell>
          <cell r="C1971" t="str">
            <v>UN</v>
          </cell>
          <cell r="D1971">
            <v>60.031300000000002</v>
          </cell>
        </row>
        <row r="1972">
          <cell r="A1972" t="str">
            <v>001.27.01100</v>
          </cell>
          <cell r="B1972" t="str">
            <v>Válvula p/ pia cromada deca n.1600 p/ lav 1x2 pol</v>
          </cell>
          <cell r="C1972" t="str">
            <v>UN</v>
          </cell>
          <cell r="D1972">
            <v>32.618699999999997</v>
          </cell>
        </row>
        <row r="1973">
          <cell r="A1973" t="str">
            <v>001.27.01120</v>
          </cell>
          <cell r="B1973" t="str">
            <v>Valvula p/pia americana cromada n.1623 marca deca 1.5x3 3/4 pol</v>
          </cell>
          <cell r="C1973" t="str">
            <v>UN</v>
          </cell>
          <cell r="D1973">
            <v>58.818199999999997</v>
          </cell>
        </row>
        <row r="1974">
          <cell r="A1974" t="str">
            <v>001.27.01140</v>
          </cell>
          <cell r="B1974" t="str">
            <v>Válvula de pvc para pia</v>
          </cell>
          <cell r="C1974" t="str">
            <v>UN</v>
          </cell>
          <cell r="D1974">
            <v>5.9503000000000004</v>
          </cell>
        </row>
        <row r="1975">
          <cell r="A1975" t="str">
            <v>001.27.01160</v>
          </cell>
          <cell r="B1975" t="str">
            <v>Válvula para lavatorio</v>
          </cell>
          <cell r="C1975" t="str">
            <v>UN</v>
          </cell>
          <cell r="D1975">
            <v>6.4503000000000004</v>
          </cell>
        </row>
        <row r="1976">
          <cell r="A1976" t="str">
            <v>001.27.01180</v>
          </cell>
          <cell r="B1976" t="str">
            <v>Válvula para pia n. 1600 - steves 1 x 2 pol</v>
          </cell>
          <cell r="C1976" t="str">
            <v>UN</v>
          </cell>
          <cell r="D1976">
            <v>29.688700000000001</v>
          </cell>
        </row>
        <row r="1977">
          <cell r="A1977" t="str">
            <v>001.27.01200</v>
          </cell>
          <cell r="B1977" t="str">
            <v>Válvula para pia n. 1600 - steves 1 1/2 x 3.3/4</v>
          </cell>
          <cell r="C1977" t="str">
            <v>UN</v>
          </cell>
          <cell r="D1977">
            <v>30.278700000000001</v>
          </cell>
        </row>
        <row r="1978">
          <cell r="A1978" t="str">
            <v>001.28</v>
          </cell>
          <cell r="B1978" t="str">
            <v>INSTALAÇÕES HIDRÁULICAS - LOUÇAS E METAIS</v>
          </cell>
          <cell r="D1978">
            <v>7156.9705999999996</v>
          </cell>
        </row>
        <row r="1979">
          <cell r="A1979" t="str">
            <v>001.28.00020</v>
          </cell>
          <cell r="B1979" t="str">
            <v>Fornecimento e instalação de torneira de pressão para pia marca deca ref. c 1157 comprimento 210mm com arejador</v>
          </cell>
          <cell r="C1979" t="str">
            <v>UN</v>
          </cell>
          <cell r="D1979">
            <v>70.435400000000001</v>
          </cell>
        </row>
        <row r="1980">
          <cell r="A1980" t="str">
            <v>001.28.00040</v>
          </cell>
          <cell r="B1980" t="str">
            <v>Fornecimento e instalação de torneira de pressão para pia marca deca ref. 1158 c 39 de 1/2 pol</v>
          </cell>
          <cell r="C1980" t="str">
            <v>UN</v>
          </cell>
          <cell r="D1980">
            <v>44.525399999999998</v>
          </cell>
        </row>
        <row r="1981">
          <cell r="A1981" t="str">
            <v>001.28.00060</v>
          </cell>
          <cell r="B1981" t="str">
            <v>Fornecimento e instalação de torneira de pressão para pia marca deca ref. 1158 c 39 de 3/4 pol</v>
          </cell>
          <cell r="C1981" t="str">
            <v>UN</v>
          </cell>
          <cell r="D1981">
            <v>50.575400000000002</v>
          </cell>
        </row>
        <row r="1982">
          <cell r="A1982" t="str">
            <v>001.28.00080</v>
          </cell>
          <cell r="B1982" t="str">
            <v>Fornecimento e instalação de torneira de pressão para pia marca deca ref. 1159 c 39 de 1/2 pol com arejador</v>
          </cell>
          <cell r="C1982" t="str">
            <v>UN</v>
          </cell>
          <cell r="D1982">
            <v>58.635399999999997</v>
          </cell>
        </row>
        <row r="1983">
          <cell r="A1983" t="str">
            <v>001.28.00100</v>
          </cell>
          <cell r="B1983" t="str">
            <v>Fornecimento e instalação de torneira de pressão para pia marca deca ref. 1159 c 39 de 3/4 pol com arejador</v>
          </cell>
          <cell r="C1983" t="str">
            <v>UN</v>
          </cell>
          <cell r="D1983">
            <v>58.635399999999997</v>
          </cell>
        </row>
        <row r="1984">
          <cell r="A1984" t="str">
            <v>001.28.00120</v>
          </cell>
          <cell r="B1984" t="str">
            <v>Fornecimento e instalação de torneira de pressão para pia marca deca ref. 1167 c 40 tip mesa bica móvel</v>
          </cell>
          <cell r="C1984" t="str">
            <v>UN</v>
          </cell>
          <cell r="D1984">
            <v>82.535399999999996</v>
          </cell>
        </row>
        <row r="1985">
          <cell r="A1985" t="str">
            <v>001.28.00140</v>
          </cell>
          <cell r="B1985" t="str">
            <v>Fornecimento e instalação de torneira de pressão para pia marca deca cromada - tipo parede - bica móvelc 50 1168</v>
          </cell>
          <cell r="C1985" t="str">
            <v>UN</v>
          </cell>
          <cell r="D1985">
            <v>81.635400000000004</v>
          </cell>
        </row>
        <row r="1986">
          <cell r="A1986" t="str">
            <v>001.28.00160</v>
          </cell>
          <cell r="B1986" t="str">
            <v>Fornecimento e instalação de torneira de pressao p/ pia de cozinha - tipo parede - c 39 - bica móvel de 3/4 pol</v>
          </cell>
          <cell r="C1986" t="str">
            <v>UN</v>
          </cell>
          <cell r="D1986">
            <v>51.5154</v>
          </cell>
        </row>
        <row r="1987">
          <cell r="A1987" t="str">
            <v>001.28.00180</v>
          </cell>
          <cell r="B1987" t="str">
            <v>Fornecmento e instalação de torneira de pressão para pia de cozinha - docol mod. 1158 - 1/2 pol</v>
          </cell>
          <cell r="C1987" t="str">
            <v>UN</v>
          </cell>
          <cell r="D1987">
            <v>37.7254</v>
          </cell>
        </row>
        <row r="1988">
          <cell r="A1988" t="str">
            <v>001.28.00200</v>
          </cell>
          <cell r="B1988" t="str">
            <v>Fornecimento e instalação de torneira de pressão para pia de cozinha mod. 1544 - tipo parede - bica movel</v>
          </cell>
          <cell r="C1988" t="str">
            <v>UN</v>
          </cell>
          <cell r="D1988">
            <v>84.735399999999998</v>
          </cell>
        </row>
        <row r="1989">
          <cell r="A1989" t="str">
            <v>001.28.00220</v>
          </cell>
          <cell r="B1989" t="str">
            <v>Fornecimento e instalação de torneira de pressão para pia de cozinha - marca docol mod. 1158 - 3/4 pol</v>
          </cell>
          <cell r="C1989" t="str">
            <v>UN</v>
          </cell>
          <cell r="D1989">
            <v>37.675400000000003</v>
          </cell>
        </row>
        <row r="1990">
          <cell r="A1990" t="str">
            <v>001.28.00240</v>
          </cell>
          <cell r="B1990" t="str">
            <v>Fornecimento e instalação de torneira de pressão para pia de cozinha  - marca docol  mod. 1542 - tipo misturador p/ pia</v>
          </cell>
          <cell r="C1990" t="str">
            <v>UN</v>
          </cell>
          <cell r="D1990">
            <v>382.75689999999997</v>
          </cell>
        </row>
        <row r="1991">
          <cell r="A1991" t="str">
            <v>001.28.00260</v>
          </cell>
          <cell r="B1991" t="str">
            <v>Fornecimento e instalação de torneira de pvc para pia</v>
          </cell>
          <cell r="C1991" t="str">
            <v>UN</v>
          </cell>
          <cell r="D1991">
            <v>4.8796999999999997</v>
          </cell>
        </row>
        <row r="1992">
          <cell r="A1992" t="str">
            <v>001.28.00280</v>
          </cell>
          <cell r="B1992" t="str">
            <v>Fornecimento e instalação de torneira de pressão para lavatório marca deca ref. 1193 c 39 de 1/2 pol</v>
          </cell>
          <cell r="C1992" t="str">
            <v>UN</v>
          </cell>
          <cell r="D1992">
            <v>85.535399999999996</v>
          </cell>
        </row>
        <row r="1993">
          <cell r="A1993" t="str">
            <v>001.28.00300</v>
          </cell>
          <cell r="B1993" t="str">
            <v>Fornecimento e instalação de torneira de pressão para lavatório marca deca ref. 1194 c 45 de 1/2 pol</v>
          </cell>
          <cell r="C1993" t="str">
            <v>UN</v>
          </cell>
          <cell r="D1993">
            <v>117.1254</v>
          </cell>
        </row>
        <row r="1994">
          <cell r="A1994" t="str">
            <v>001.28.00320</v>
          </cell>
          <cell r="B1994" t="str">
            <v>Fornecimento e instalação de torneira de pressão para lavatório marca deca ref. 1199 c 50 de 1/2 pol</v>
          </cell>
          <cell r="C1994" t="str">
            <v>UN</v>
          </cell>
          <cell r="D1994">
            <v>62.145400000000002</v>
          </cell>
        </row>
        <row r="1995">
          <cell r="A1995" t="str">
            <v>001.28.00340</v>
          </cell>
          <cell r="B1995" t="str">
            <v>Fornecimento e instalação de torneira de pressão para lavatório 1/2 pol - mod. itapema - docol</v>
          </cell>
          <cell r="C1995" t="str">
            <v>UN</v>
          </cell>
          <cell r="D1995">
            <v>37.935400000000001</v>
          </cell>
        </row>
        <row r="1996">
          <cell r="A1996" t="str">
            <v>001.28.00360</v>
          </cell>
          <cell r="B1996" t="str">
            <v>Fornecimento e instalação de torneira de pvc para lavatorio</v>
          </cell>
          <cell r="C1996" t="str">
            <v>UN</v>
          </cell>
          <cell r="D1996">
            <v>7.2797000000000001</v>
          </cell>
        </row>
        <row r="1997">
          <cell r="A1997" t="str">
            <v>001.28.00380</v>
          </cell>
          <cell r="B1997" t="str">
            <v>Fornecimento e instalação de torneira para uso geral marca deca ref. 1152 c 39 de 1/2 pol</v>
          </cell>
          <cell r="C1997" t="str">
            <v>UN</v>
          </cell>
          <cell r="D1997">
            <v>37.255400000000002</v>
          </cell>
        </row>
        <row r="1998">
          <cell r="A1998" t="str">
            <v>001.28.00400</v>
          </cell>
          <cell r="B1998" t="str">
            <v>Fornecimento e instalação de torneira para uso geral marca deca ref. 1152 c 39 de 3/4 pol</v>
          </cell>
          <cell r="C1998" t="str">
            <v>UN</v>
          </cell>
          <cell r="D1998">
            <v>40.315399999999997</v>
          </cell>
        </row>
        <row r="1999">
          <cell r="A1999" t="str">
            <v>001.28.00420</v>
          </cell>
          <cell r="B1999" t="str">
            <v>Fornecimento e instalação de torneira para uso geral marca deca ref. 1154 c 39 de 1/2 pol com arejador</v>
          </cell>
          <cell r="C1999" t="str">
            <v>UN</v>
          </cell>
          <cell r="D1999">
            <v>43.685400000000001</v>
          </cell>
        </row>
        <row r="2000">
          <cell r="A2000" t="str">
            <v>001.28.00440</v>
          </cell>
          <cell r="B2000" t="str">
            <v>Fornecimento e instalação de torneira para uso geral marca deca ref. 1154 c 39 de 3/4 pol com arejador</v>
          </cell>
          <cell r="C2000" t="str">
            <v>UN</v>
          </cell>
          <cell r="D2000">
            <v>43.685400000000001</v>
          </cell>
        </row>
        <row r="2001">
          <cell r="A2001" t="str">
            <v>001.28.00460</v>
          </cell>
          <cell r="B2001" t="str">
            <v>Fornecimento e instalação de torneira para uso geral marca deca metalica para jardim com adaptador para mangueira</v>
          </cell>
          <cell r="C2001" t="str">
            <v>UN</v>
          </cell>
          <cell r="D2001">
            <v>29.885400000000001</v>
          </cell>
        </row>
        <row r="2002">
          <cell r="A2002" t="str">
            <v>001.28.00480</v>
          </cell>
          <cell r="B2002" t="str">
            <v>Fornecimento e instalação de torneira para uso geral marca deca ref. 1153 c 39 com adaptador para mangueira</v>
          </cell>
          <cell r="C2002" t="str">
            <v>UN</v>
          </cell>
          <cell r="D2002">
            <v>47.367600000000003</v>
          </cell>
        </row>
        <row r="2003">
          <cell r="A2003" t="str">
            <v>001.28.00500</v>
          </cell>
          <cell r="B2003" t="str">
            <v>Fornecimento e instalação de torneira para uso geral marca deca ref. 1153 c 39 de 1/2 pol (maq tauque)</v>
          </cell>
          <cell r="C2003" t="str">
            <v>UN</v>
          </cell>
          <cell r="D2003">
            <v>40.645400000000002</v>
          </cell>
        </row>
        <row r="2004">
          <cell r="A2004" t="str">
            <v>001.28.00520</v>
          </cell>
          <cell r="B2004" t="str">
            <v>Fornecimento e instalação de torneira p/ uso geral metálica p/ jardim c/ adaptador p/ mangueira mod.1130 -</v>
          </cell>
          <cell r="C2004" t="str">
            <v>UN</v>
          </cell>
          <cell r="D2004">
            <v>39.525399999999998</v>
          </cell>
        </row>
        <row r="2005">
          <cell r="A2005" t="str">
            <v>001.28.00540</v>
          </cell>
          <cell r="B2005" t="str">
            <v>Fornecimento e instalação de torneira p/ uso geral  metálica p/ tanque mod. 1130</v>
          </cell>
          <cell r="C2005" t="str">
            <v>UN</v>
          </cell>
          <cell r="D2005">
            <v>39.525399999999998</v>
          </cell>
        </row>
        <row r="2006">
          <cell r="A2006" t="str">
            <v>001.28.00560</v>
          </cell>
          <cell r="B2006" t="str">
            <v>Fornecimento e instalação de torneira de pvc para uso geral</v>
          </cell>
          <cell r="C2006" t="str">
            <v>UN</v>
          </cell>
          <cell r="D2006">
            <v>4.8796999999999997</v>
          </cell>
        </row>
        <row r="2007">
          <cell r="A2007" t="str">
            <v>001.28.00580</v>
          </cell>
          <cell r="B2007" t="str">
            <v>Fornecimento e instalação de torneira de pvc para tanque</v>
          </cell>
          <cell r="C2007" t="str">
            <v>UN</v>
          </cell>
          <cell r="D2007">
            <v>5.2797000000000001</v>
          </cell>
        </row>
        <row r="2008">
          <cell r="A2008" t="str">
            <v>001.28.00600</v>
          </cell>
          <cell r="B2008" t="str">
            <v>Fornecimento e instalação de ducha manual linha prata mod. c-50</v>
          </cell>
          <cell r="C2008" t="str">
            <v>UN</v>
          </cell>
          <cell r="D2008">
            <v>77.6554</v>
          </cell>
        </row>
        <row r="2009">
          <cell r="A2009" t="str">
            <v>001.28.00620</v>
          </cell>
          <cell r="B2009" t="str">
            <v>Fornecimento e instalação de lavatório c/ coluna mondiale - azalia - celite</v>
          </cell>
          <cell r="C2009" t="str">
            <v>UN</v>
          </cell>
          <cell r="D2009">
            <v>142.24780000000001</v>
          </cell>
        </row>
        <row r="2010">
          <cell r="A2010" t="str">
            <v>001.28.00640</v>
          </cell>
          <cell r="B2010" t="str">
            <v>Fornecimento e instalação de lavatório de plastico</v>
          </cell>
          <cell r="C2010" t="str">
            <v>UN</v>
          </cell>
          <cell r="D2010">
            <v>38.297800000000002</v>
          </cell>
        </row>
        <row r="2011">
          <cell r="A2011" t="str">
            <v>001.28.00660</v>
          </cell>
          <cell r="B2011" t="str">
            <v>Fornecimento e instalação de lavatório de louça l. ravena deca ou similar c/ col. na cor normal inclusive acessórios de fixação</v>
          </cell>
          <cell r="C2011" t="str">
            <v>UN</v>
          </cell>
          <cell r="D2011">
            <v>94.047799999999995</v>
          </cell>
        </row>
        <row r="2012">
          <cell r="A2012" t="str">
            <v>001.28.00680</v>
          </cell>
          <cell r="B2012" t="str">
            <v>Fornecimento e instalação de lavatório de louça ravena deca ou similar s/ coluna na cor normal inclusive acessorios de fixacao</v>
          </cell>
          <cell r="C2012" t="str">
            <v>UN</v>
          </cell>
          <cell r="D2012">
            <v>69.517799999999994</v>
          </cell>
        </row>
        <row r="2013">
          <cell r="A2013" t="str">
            <v>001.28.00700</v>
          </cell>
          <cell r="B2013" t="str">
            <v>Fornecimento e instalação de lavatório de louça branca com coluna de primeira inclusive acessórios de fixação</v>
          </cell>
          <cell r="C2013" t="str">
            <v>UN</v>
          </cell>
          <cell r="D2013">
            <v>75.647800000000004</v>
          </cell>
        </row>
        <row r="2014">
          <cell r="A2014" t="str">
            <v>001.28.00720</v>
          </cell>
          <cell r="B2014" t="str">
            <v>Fornecimento e instalação de lavatório de louça branca sem coluna de primeira inclusive acessórios de fixação</v>
          </cell>
          <cell r="C2014" t="str">
            <v>UN</v>
          </cell>
          <cell r="D2014">
            <v>52.437800000000003</v>
          </cell>
        </row>
        <row r="2015">
          <cell r="A2015" t="str">
            <v>001.28.00740</v>
          </cell>
          <cell r="B2015" t="str">
            <v>Fornecimento e instalação de cuba de sobrepor mod. l 35 da deca</v>
          </cell>
          <cell r="C2015" t="str">
            <v>UN</v>
          </cell>
          <cell r="D2015">
            <v>87.887799999999999</v>
          </cell>
        </row>
        <row r="2016">
          <cell r="A2016" t="str">
            <v>001.28.00760</v>
          </cell>
          <cell r="B2016" t="str">
            <v>Fornecimento e instalação de cuba de embutir(oval)mod.l.33</v>
          </cell>
          <cell r="C2016" t="str">
            <v>UN</v>
          </cell>
          <cell r="D2016">
            <v>53.590899999999998</v>
          </cell>
        </row>
        <row r="2017">
          <cell r="A2017" t="str">
            <v>001.28.00780</v>
          </cell>
          <cell r="B2017" t="str">
            <v>Fornecimento e instalação de cuba de louça para bancadas e lavatório de embutir oval 49.00 x 36.00 cm</v>
          </cell>
          <cell r="C2017" t="str">
            <v>UN</v>
          </cell>
          <cell r="D2017">
            <v>50.102400000000003</v>
          </cell>
        </row>
        <row r="2018">
          <cell r="A2018" t="str">
            <v>001.28.00800</v>
          </cell>
          <cell r="B2018" t="str">
            <v>Fornecimento e instalação de louça sanitária composto por bacia, lavatório com coluna da linha ravena deca ou similar inclusive assento ap oo nas cores normais</v>
          </cell>
          <cell r="C2018" t="str">
            <v>CJ</v>
          </cell>
          <cell r="D2018">
            <v>284.02440000000001</v>
          </cell>
        </row>
        <row r="2019">
          <cell r="A2019" t="str">
            <v>001.28.00820</v>
          </cell>
          <cell r="B2019" t="str">
            <v>Fornecimento e instalação de bacia santária de louça ravena deca ou similar na cor normal inclusive acessorios de fixacao</v>
          </cell>
          <cell r="C2019" t="str">
            <v>UN</v>
          </cell>
          <cell r="D2019">
            <v>102.68980000000001</v>
          </cell>
        </row>
        <row r="2020">
          <cell r="A2020" t="str">
            <v>001.28.00840</v>
          </cell>
          <cell r="B2020" t="str">
            <v>Fornecimento e instalação de bacia sanitária modelo ravena com cx. acoplada</v>
          </cell>
          <cell r="C2020" t="str">
            <v>UN</v>
          </cell>
          <cell r="D2020">
            <v>179.29169999999999</v>
          </cell>
        </row>
        <row r="2021">
          <cell r="A2021" t="str">
            <v>001.28.00860</v>
          </cell>
          <cell r="B2021" t="str">
            <v>Fornecimento e instalação de bacia sanitária modelo vogue  com cx. acoplada</v>
          </cell>
          <cell r="C2021" t="str">
            <v>UN</v>
          </cell>
          <cell r="D2021">
            <v>179.29169999999999</v>
          </cell>
        </row>
        <row r="2022">
          <cell r="A2022" t="str">
            <v>001.28.00880</v>
          </cell>
          <cell r="B2022" t="str">
            <v>Fornecimento e instalação de bacia sanitária de louça - celite mondiale marfim - incl. acessório para fixação</v>
          </cell>
          <cell r="C2022" t="str">
            <v>UN</v>
          </cell>
          <cell r="D2022">
            <v>124.48480000000001</v>
          </cell>
        </row>
        <row r="2023">
          <cell r="A2023" t="str">
            <v>001.28.00900</v>
          </cell>
          <cell r="B2023" t="str">
            <v>Fornecimento e instalação de bacia sanitária de louça - celite azalia com acessórios</v>
          </cell>
          <cell r="C2023" t="str">
            <v>UN</v>
          </cell>
          <cell r="D2023">
            <v>96.204800000000006</v>
          </cell>
        </row>
        <row r="2024">
          <cell r="A2024" t="str">
            <v>001.28.00920</v>
          </cell>
          <cell r="B2024" t="str">
            <v>Fornecimento e instalação de caixa de descarga para acoplar em bacia sanitaria</v>
          </cell>
          <cell r="C2024" t="str">
            <v>UN</v>
          </cell>
          <cell r="D2024">
            <v>110.5909</v>
          </cell>
        </row>
        <row r="2025">
          <cell r="A2025" t="str">
            <v>001.28.00940</v>
          </cell>
          <cell r="B2025" t="str">
            <v>Fornecimento e instalação de assento plastico p/ vaso sanitario, """"""""""""""""""""""""""""""""astra"""""""""""""""""""""""""""""""" ou similar</v>
          </cell>
          <cell r="C2025" t="str">
            <v>UN</v>
          </cell>
          <cell r="D2025">
            <v>15.052199999999999</v>
          </cell>
        </row>
        <row r="2026">
          <cell r="A2026" t="str">
            <v>001.28.00960</v>
          </cell>
          <cell r="B2026" t="str">
            <v>Fornecimento e instalação de assento celite mondiale - 090 gelo polar</v>
          </cell>
          <cell r="C2026" t="str">
            <v>UN</v>
          </cell>
          <cell r="D2026">
            <v>118.7522</v>
          </cell>
        </row>
        <row r="2027">
          <cell r="A2027" t="str">
            <v>001.28.00980</v>
          </cell>
          <cell r="B2027" t="str">
            <v>Fornecimento e instalação de assento azalia - celite</v>
          </cell>
          <cell r="C2027" t="str">
            <v>UN</v>
          </cell>
          <cell r="D2027">
            <v>28.0822</v>
          </cell>
        </row>
        <row r="2028">
          <cell r="A2028" t="str">
            <v>001.28.01000</v>
          </cell>
          <cell r="B2028" t="str">
            <v>Fornecimento e instalação de bidê de louça linha ravena deca ou similar na cor normal inclusive acessórios de fixação</v>
          </cell>
          <cell r="C2028" t="str">
            <v>UN</v>
          </cell>
          <cell r="D2028">
            <v>83.797799999999995</v>
          </cell>
        </row>
        <row r="2029">
          <cell r="A2029" t="str">
            <v>001.28.01020</v>
          </cell>
          <cell r="B2029" t="str">
            <v>Fornecimento e instalação de bidê de louça branca inclusive acessórios de fixação</v>
          </cell>
          <cell r="C2029" t="str">
            <v>UN</v>
          </cell>
          <cell r="D2029">
            <v>75.947800000000001</v>
          </cell>
        </row>
        <row r="2030">
          <cell r="A2030" t="str">
            <v>001.28.01040</v>
          </cell>
          <cell r="B2030" t="str">
            <v>Fornecimento e instalação de mictório de aço inoxidável de 1.20 m inclusive acessórios de fixação</v>
          </cell>
          <cell r="C2030" t="str">
            <v>UN</v>
          </cell>
          <cell r="D2030">
            <v>380.52390000000003</v>
          </cell>
        </row>
        <row r="2031">
          <cell r="A2031" t="str">
            <v>001.28.01060</v>
          </cell>
          <cell r="B2031" t="str">
            <v>Fornecimento e instalação de sifão de metal cromado de 1 x 1.5 pol para lavatório ou pia</v>
          </cell>
          <cell r="C2031" t="str">
            <v>UN</v>
          </cell>
          <cell r="D2031">
            <v>75.429100000000005</v>
          </cell>
        </row>
        <row r="2032">
          <cell r="A2032" t="str">
            <v>001.28.01080</v>
          </cell>
          <cell r="B2032" t="str">
            <v>Fornecimento e instalação de sifão de metal cromado de 1.5 x 1.5 pol para pia americana</v>
          </cell>
          <cell r="C2032" t="str">
            <v>UN</v>
          </cell>
          <cell r="D2032">
            <v>79.639099999999999</v>
          </cell>
        </row>
        <row r="2033">
          <cell r="A2033" t="str">
            <v>001.28.01100</v>
          </cell>
          <cell r="B2033" t="str">
            <v>Fornecimento e instalação de sifão de metal cromado de 2 x 1 pol para mictorio</v>
          </cell>
          <cell r="C2033" t="str">
            <v>UN</v>
          </cell>
          <cell r="D2033">
            <v>85.339100000000002</v>
          </cell>
        </row>
        <row r="2034">
          <cell r="A2034" t="str">
            <v>001.28.01120</v>
          </cell>
          <cell r="B2034" t="str">
            <v>Fornecimento e instalação de sifão de metal cromado de 1.1/4 x 1.5 pol para tanque</v>
          </cell>
          <cell r="C2034" t="str">
            <v>UN</v>
          </cell>
          <cell r="D2034">
            <v>79.909099999999995</v>
          </cell>
        </row>
        <row r="2035">
          <cell r="A2035" t="str">
            <v>001.28.01140</v>
          </cell>
          <cell r="B2035" t="str">
            <v>Fornecimento e instalação de sifão de pvc cromado de 1 x 1.5 pol para pia ou lavatorio</v>
          </cell>
          <cell r="C2035" t="str">
            <v>UN</v>
          </cell>
          <cell r="D2035">
            <v>8.9870000000000001</v>
          </cell>
        </row>
        <row r="2036">
          <cell r="A2036" t="str">
            <v>001.28.01160</v>
          </cell>
          <cell r="B2036" t="str">
            <v>Fornecimento e instalação de porta papel de louça  com rolete</v>
          </cell>
          <cell r="C2036" t="str">
            <v>UN</v>
          </cell>
          <cell r="D2036">
            <v>20.046299999999999</v>
          </cell>
        </row>
        <row r="2037">
          <cell r="A2037" t="str">
            <v>001.28.01180</v>
          </cell>
          <cell r="B2037" t="str">
            <v>Fornecimento e instalação de porta papel de metal cromado, fixado com bucha e parafuso</v>
          </cell>
          <cell r="C2037" t="str">
            <v>UN</v>
          </cell>
          <cell r="D2037">
            <v>13.391400000000001</v>
          </cell>
        </row>
        <row r="2038">
          <cell r="A2038" t="str">
            <v>001.28.01200</v>
          </cell>
          <cell r="B2038" t="str">
            <v>Fornecimento e instalação de porta papel de louça c/ rolete - celite</v>
          </cell>
          <cell r="C2038" t="str">
            <v>UN</v>
          </cell>
          <cell r="D2038">
            <v>28.372499999999999</v>
          </cell>
        </row>
        <row r="2039">
          <cell r="A2039" t="str">
            <v>001.28.01220</v>
          </cell>
          <cell r="B2039" t="str">
            <v>Fornecimento e instalação de porta papel de louça c/ rolete elegant - celite</v>
          </cell>
          <cell r="C2039" t="str">
            <v>UN</v>
          </cell>
          <cell r="D2039">
            <v>34.762500000000003</v>
          </cell>
        </row>
        <row r="2040">
          <cell r="A2040" t="str">
            <v>001.28.01240</v>
          </cell>
          <cell r="B2040" t="str">
            <v>Fornecimento e instalação de saboneteira de louça de primeira sem alça</v>
          </cell>
          <cell r="C2040" t="str">
            <v>UN</v>
          </cell>
          <cell r="D2040">
            <v>19.878499999999999</v>
          </cell>
        </row>
        <row r="2041">
          <cell r="A2041" t="str">
            <v>001.28.01260</v>
          </cell>
          <cell r="B2041" t="str">
            <v>Fornecimento e instalação de saboneteira para sabão líquido marca lalekla ou similar</v>
          </cell>
          <cell r="C2041" t="str">
            <v>UN</v>
          </cell>
          <cell r="D2041">
            <v>24.893899999999999</v>
          </cell>
        </row>
        <row r="2042">
          <cell r="A2042" t="str">
            <v>001.28.01280</v>
          </cell>
          <cell r="B2042" t="str">
            <v>Fornecimento e instalação de saboneteira de metal cromado, fixada com bucha e parafuso</v>
          </cell>
          <cell r="C2042" t="str">
            <v>UN</v>
          </cell>
          <cell r="D2042">
            <v>10.0814</v>
          </cell>
        </row>
        <row r="2043">
          <cell r="A2043" t="str">
            <v>001.28.01300</v>
          </cell>
          <cell r="B2043" t="str">
            <v>Fornecimento e instalação de porta toalha de louça tipo cabide simples</v>
          </cell>
          <cell r="C2043" t="str">
            <v>UN</v>
          </cell>
          <cell r="D2043">
            <v>13.7563</v>
          </cell>
        </row>
        <row r="2044">
          <cell r="A2044" t="str">
            <v>001.28.01320</v>
          </cell>
          <cell r="B2044" t="str">
            <v>Fornecimento e instalação de porta toalha de louça c/ barra de plástico</v>
          </cell>
          <cell r="C2044" t="str">
            <v>UN</v>
          </cell>
          <cell r="D2044">
            <v>28.372499999999999</v>
          </cell>
        </row>
        <row r="2045">
          <cell r="A2045" t="str">
            <v>001.28.01340</v>
          </cell>
          <cell r="B2045" t="str">
            <v>Fornecimento e instalação de porta toalha metálica para papel marca lalekla ou similar</v>
          </cell>
          <cell r="C2045" t="str">
            <v>UN</v>
          </cell>
          <cell r="D2045">
            <v>31.863900000000001</v>
          </cell>
        </row>
        <row r="2046">
          <cell r="A2046" t="str">
            <v>001.28.01360</v>
          </cell>
          <cell r="B2046" t="str">
            <v>Fornecimento e instalação de toalheiro - celite - argola</v>
          </cell>
          <cell r="C2046" t="str">
            <v>UN</v>
          </cell>
          <cell r="D2046">
            <v>26.036300000000001</v>
          </cell>
        </row>
        <row r="2047">
          <cell r="A2047" t="str">
            <v>001.28.01380</v>
          </cell>
          <cell r="B2047" t="str">
            <v>Fornecimento e instalação de cabide de louça simples - celite</v>
          </cell>
          <cell r="C2047" t="str">
            <v>UND</v>
          </cell>
          <cell r="D2047">
            <v>33.214799999999997</v>
          </cell>
        </row>
        <row r="2048">
          <cell r="A2048" t="str">
            <v>001.28.01400</v>
          </cell>
          <cell r="B2048" t="str">
            <v>Fornecimento e instalação de cabide de metal cromado, fixado com bucha e parafuso</v>
          </cell>
          <cell r="C2048" t="str">
            <v>UN</v>
          </cell>
          <cell r="D2048">
            <v>16.1614</v>
          </cell>
        </row>
        <row r="2049">
          <cell r="A2049" t="str">
            <v>001.28.01420</v>
          </cell>
          <cell r="B2049" t="str">
            <v>Fornecimento e instalação  de espelho para lavatorio com moldura simples e proteção de madeira na parte não espelhada dimensão 0.50 x 0.60 m</v>
          </cell>
          <cell r="C2049" t="str">
            <v>UN</v>
          </cell>
          <cell r="D2049">
            <v>37.372799999999998</v>
          </cell>
        </row>
        <row r="2050">
          <cell r="A2050" t="str">
            <v>001.28.01440</v>
          </cell>
          <cell r="B2050" t="str">
            <v>Fornecimento e instalação de espelho  para lavatório com moldura simples e proteção de madeira na parte não espelhada dim. 1.50 x 0.60 m</v>
          </cell>
          <cell r="C2050" t="str">
            <v>UN</v>
          </cell>
          <cell r="D2050">
            <v>50.115600000000001</v>
          </cell>
        </row>
        <row r="2051">
          <cell r="A2051" t="str">
            <v>001.28.01460</v>
          </cell>
          <cell r="B2051" t="str">
            <v>Fornecimento e instalação de chuveiro de pvc branco n. 1 da cipla ou similar</v>
          </cell>
          <cell r="C2051" t="str">
            <v>UN</v>
          </cell>
          <cell r="D2051">
            <v>7.3869999999999996</v>
          </cell>
        </row>
        <row r="2052">
          <cell r="A2052" t="str">
            <v>001.28.01480</v>
          </cell>
          <cell r="B2052" t="str">
            <v>Fornecimento e instalação de chuveiro de pvc cromado n. 2 da cipla ou similar</v>
          </cell>
          <cell r="C2052" t="str">
            <v>UN</v>
          </cell>
          <cell r="D2052">
            <v>15.077</v>
          </cell>
        </row>
        <row r="2053">
          <cell r="A2053" t="str">
            <v>001.28.01500</v>
          </cell>
          <cell r="B2053" t="str">
            <v>Fornecimento e instalação de chuveiro de luxo com articulacao cromada ref. 1994 deca ou similar 1/2 pol</v>
          </cell>
          <cell r="C2053" t="str">
            <v>UN</v>
          </cell>
          <cell r="D2053">
            <v>147.99430000000001</v>
          </cell>
        </row>
        <row r="2054">
          <cell r="A2054" t="str">
            <v>001.28.01520</v>
          </cell>
          <cell r="B2054" t="str">
            <v>Fornecimento e instalação de chuveiro simples com articulacao cromada ref. 1995 deca ou similar 1/2 pol</v>
          </cell>
          <cell r="C2054" t="str">
            <v>UN</v>
          </cell>
          <cell r="D2054">
            <v>108.9943</v>
          </cell>
        </row>
        <row r="2055">
          <cell r="A2055" t="str">
            <v>001.28.01540</v>
          </cell>
          <cell r="B2055" t="str">
            <v>Fornecimento e instalação de chuveiro eletrico para 2500 w / 220 v lorenzetti ou similar</v>
          </cell>
          <cell r="C2055" t="str">
            <v>UN</v>
          </cell>
          <cell r="D2055">
            <v>98.631799999999998</v>
          </cell>
        </row>
        <row r="2056">
          <cell r="A2056" t="str">
            <v>001.28.01560</v>
          </cell>
          <cell r="B2056" t="str">
            <v>Fornecimento e instalação sistema conjugado chuveiro lava olhos acionamento instantãneo ref. wl-1cl5 da mont lab ou similar</v>
          </cell>
          <cell r="C2056" t="str">
            <v>UN</v>
          </cell>
          <cell r="D2056">
            <v>1422.635</v>
          </cell>
        </row>
        <row r="2057">
          <cell r="A2057" t="str">
            <v>001.28.01580</v>
          </cell>
          <cell r="B2057" t="str">
            <v>Fornecimento e instalação de ducha de pvc cromado articulavel 1/2 pol cipla ou similar</v>
          </cell>
          <cell r="C2057" t="str">
            <v>UN</v>
          </cell>
          <cell r="D2057">
            <v>7.3869999999999996</v>
          </cell>
        </row>
        <row r="2058">
          <cell r="A2058" t="str">
            <v>001.28.01600</v>
          </cell>
          <cell r="B2058" t="str">
            <v>Fornecimento e instalação de ducha ss corona com 3 temperaturas</v>
          </cell>
          <cell r="C2058" t="str">
            <v>UN</v>
          </cell>
          <cell r="D2058">
            <v>27.681799999999999</v>
          </cell>
        </row>
        <row r="2059">
          <cell r="A2059" t="str">
            <v>001.28.01620</v>
          </cell>
          <cell r="B2059" t="str">
            <v>Fornecimento e instalação de tubo de descida para vávula de descarga de 1 1/2 pol de pvc rigido</v>
          </cell>
          <cell r="C2059" t="str">
            <v>UN</v>
          </cell>
          <cell r="D2059">
            <v>8.3670000000000009</v>
          </cell>
        </row>
        <row r="2060">
          <cell r="A2060" t="str">
            <v>001.28.01640</v>
          </cell>
          <cell r="B2060" t="str">
            <v>Fornecimento e instalação de ligação  para bacia sanitária em tubo em pvc rigido branco de 40mm</v>
          </cell>
          <cell r="C2060" t="str">
            <v>UN</v>
          </cell>
          <cell r="D2060">
            <v>7.2195</v>
          </cell>
        </row>
        <row r="2061">
          <cell r="A2061" t="str">
            <v>001.28.01660</v>
          </cell>
          <cell r="B2061" t="str">
            <v>Fornecimento e instalação de ligação para bacia sanitária tubo em pvc rigido cromado de 40mm</v>
          </cell>
          <cell r="C2061" t="str">
            <v>UN</v>
          </cell>
          <cell r="D2061">
            <v>11.269500000000001</v>
          </cell>
        </row>
        <row r="2062">
          <cell r="A2062" t="str">
            <v>001.28.01680</v>
          </cell>
          <cell r="B2062" t="str">
            <v>Fornecimento e instalação de ligação para bacia sanitária tubo em metal cromado de 40mm</v>
          </cell>
          <cell r="C2062" t="str">
            <v>UN</v>
          </cell>
          <cell r="D2062">
            <v>15.2195</v>
          </cell>
        </row>
        <row r="2063">
          <cell r="A2063" t="str">
            <v>001.28.01700</v>
          </cell>
          <cell r="B2063" t="str">
            <v>Fornecimento e instalação de ligação para bacia sanitária em bolsa de borracha</v>
          </cell>
          <cell r="C2063" t="str">
            <v>UN</v>
          </cell>
          <cell r="D2063">
            <v>2.9904999999999999</v>
          </cell>
        </row>
        <row r="2064">
          <cell r="A2064" t="str">
            <v>001.28.01720</v>
          </cell>
          <cell r="B2064" t="str">
            <v>Fornecimento e instalação de caixa de descarga externa inclusive tubo de descarga e acessórios</v>
          </cell>
          <cell r="C2064" t="str">
            <v>CJ</v>
          </cell>
          <cell r="D2064">
            <v>79.4739</v>
          </cell>
        </row>
        <row r="2065">
          <cell r="A2065" t="str">
            <v>001.28.01740</v>
          </cell>
          <cell r="B2065" t="str">
            <v>Fornecimento e instalação de caixa de descarga de emb. inclusive tubo de descarga e acessórios</v>
          </cell>
          <cell r="C2065" t="str">
            <v>CJ</v>
          </cell>
          <cell r="D2065">
            <v>79.4739</v>
          </cell>
        </row>
        <row r="2066">
          <cell r="A2066" t="str">
            <v>001.28.01760</v>
          </cell>
          <cell r="B2066" t="str">
            <v>Fornecimento e instalação de caixa de descarga para acoplar em bacia sanitária</v>
          </cell>
          <cell r="C2066" t="str">
            <v>UN</v>
          </cell>
          <cell r="D2066">
            <v>110.5909</v>
          </cell>
        </row>
        <row r="2067">
          <cell r="A2067" t="str">
            <v>001.28.01780</v>
          </cell>
          <cell r="B2067" t="str">
            <v>Fornecimento e instalação de engate no. 3 com terminais de 1/2 pol e mangueira flexíel branca, de 30 cm,</v>
          </cell>
          <cell r="C2067" t="str">
            <v>UN</v>
          </cell>
          <cell r="D2067">
            <v>3.9535</v>
          </cell>
        </row>
        <row r="2068">
          <cell r="A2068" t="str">
            <v>001.28.01800</v>
          </cell>
          <cell r="B2068" t="str">
            <v>Fornecimento e colocação de engate no. 5 com terminais cromados de 1/2 pol e mangueira flexível, de 40 cm,</v>
          </cell>
          <cell r="C2068" t="str">
            <v>UN</v>
          </cell>
          <cell r="D2068">
            <v>15.0435</v>
          </cell>
        </row>
        <row r="2069">
          <cell r="A2069" t="str">
            <v>001.28.01820</v>
          </cell>
          <cell r="B2069" t="str">
            <v>Fornecimento e instalação de ligação para saída de vaso sanitário pvc branco  diam.100 mm</v>
          </cell>
          <cell r="C2069" t="str">
            <v>UN</v>
          </cell>
          <cell r="D2069">
            <v>21.452200000000001</v>
          </cell>
        </row>
        <row r="2070">
          <cell r="A2070" t="str">
            <v>001.29</v>
          </cell>
          <cell r="B2070" t="str">
            <v>INSTALAÇÕES HIDRÁULICAS - CUBAS E TANQUE</v>
          </cell>
          <cell r="D2070">
            <v>6835.7408999999998</v>
          </cell>
        </row>
        <row r="2071">
          <cell r="A2071" t="str">
            <v>001.29.00020</v>
          </cell>
          <cell r="B2071" t="str">
            <v>Fornecimento e instalação de cuba de aço inox inclusive válvula americana n.1 - 46.5 x 31 x 15 cm</v>
          </cell>
          <cell r="C2071" t="str">
            <v>UN</v>
          </cell>
          <cell r="D2071">
            <v>102.02630000000001</v>
          </cell>
        </row>
        <row r="2072">
          <cell r="A2072" t="str">
            <v>001.29.00040</v>
          </cell>
          <cell r="B2072" t="str">
            <v>Fornecimento e instalação de cuba de aço inox inclusive válvula americana n.2 - 56.0 x 33.5 x 15 cm</v>
          </cell>
          <cell r="C2072" t="str">
            <v>UN</v>
          </cell>
          <cell r="D2072">
            <v>118.02630000000001</v>
          </cell>
        </row>
        <row r="2073">
          <cell r="A2073" t="str">
            <v>001.29.00060</v>
          </cell>
          <cell r="B2073" t="str">
            <v>Forneicmento e instalação de cuba de aço inox inclusive válvula americana - 40x40x20 cm</v>
          </cell>
          <cell r="C2073" t="str">
            <v>UN</v>
          </cell>
          <cell r="D2073">
            <v>45.988100000000003</v>
          </cell>
        </row>
        <row r="2074">
          <cell r="A2074" t="str">
            <v>001.29.00080</v>
          </cell>
          <cell r="B2074" t="str">
            <v>Fornecimento e instalação de cuba de aço inox inclusive válvula americana dupla 82 x 34 x 15 cm</v>
          </cell>
          <cell r="C2074" t="str">
            <v>UN</v>
          </cell>
          <cell r="D2074">
            <v>114.7409</v>
          </cell>
        </row>
        <row r="2075">
          <cell r="A2075" t="str">
            <v>001.29.00100</v>
          </cell>
          <cell r="B2075" t="str">
            <v>Fornecimento e instalação de banca ou tampo em aço inoxidável n.o de 1.20x0.60m com 1 cuba</v>
          </cell>
          <cell r="C2075" t="str">
            <v>UN</v>
          </cell>
          <cell r="D2075">
            <v>277.16820000000001</v>
          </cell>
        </row>
        <row r="2076">
          <cell r="A2076" t="str">
            <v>001.29.00120</v>
          </cell>
          <cell r="B2076" t="str">
            <v>Fornecimento e instalação de banca ou tampo em aço inoxidável n.2 de 1.50x0.60m com 1 cuba</v>
          </cell>
          <cell r="C2076" t="str">
            <v>UN</v>
          </cell>
          <cell r="D2076">
            <v>162.47819999999999</v>
          </cell>
        </row>
        <row r="2077">
          <cell r="A2077" t="str">
            <v>001.29.00140</v>
          </cell>
          <cell r="B2077" t="str">
            <v>Fornecimento e instalação de banca ou tampo em aço inoxidável n.2 de 1.80x0.60m com 1 cuba</v>
          </cell>
          <cell r="C2077" t="str">
            <v>UN</v>
          </cell>
          <cell r="D2077">
            <v>256.21820000000002</v>
          </cell>
        </row>
        <row r="2078">
          <cell r="A2078" t="str">
            <v>001.29.00160</v>
          </cell>
          <cell r="B2078" t="str">
            <v>Fornecimento e instalação de banca ou tampo em aço inoxidável n.2 de 2.00x0.60m com 1 cuba</v>
          </cell>
          <cell r="C2078" t="str">
            <v>UN</v>
          </cell>
          <cell r="D2078">
            <v>293.85820000000001</v>
          </cell>
        </row>
        <row r="2079">
          <cell r="A2079" t="str">
            <v>001.29.00180</v>
          </cell>
          <cell r="B2079" t="str">
            <v>Fornecimento e instalação de banca ou tampo em aço inoxidável n.334 de 2.00x0.60m com 2 cubas p/ ud</v>
          </cell>
          <cell r="C2079" t="str">
            <v>UN</v>
          </cell>
          <cell r="D2079">
            <v>355.21820000000002</v>
          </cell>
        </row>
        <row r="2080">
          <cell r="A2080" t="str">
            <v>001.29.00200</v>
          </cell>
          <cell r="B2080" t="str">
            <v>Fornecimento e instalação de banca ou tampo em aço inoxidável da eternox revestida d1800mb c/ 1 cuba no centro, de 1,80m</v>
          </cell>
          <cell r="C2080" t="str">
            <v>UN</v>
          </cell>
          <cell r="D2080">
            <v>276.8682</v>
          </cell>
        </row>
        <row r="2081">
          <cell r="A2081" t="str">
            <v>001.29.00220</v>
          </cell>
          <cell r="B2081" t="str">
            <v>Fornecimento e instalação de banca ou tampo em aço inoxidável da eternox revestida e1800mb c/ 1 cuba no centro, de 1,80m</v>
          </cell>
          <cell r="C2081" t="str">
            <v>UN</v>
          </cell>
          <cell r="D2081">
            <v>277.16820000000001</v>
          </cell>
        </row>
        <row r="2082">
          <cell r="A2082" t="str">
            <v>001.29.00240</v>
          </cell>
          <cell r="B2082" t="str">
            <v>Fornecimento e instalação de banca ou tampo em aço inoxidável da eternox revestida 2000mb 2c c/ 2 cubas no centro, de 2,00m</v>
          </cell>
          <cell r="C2082" t="str">
            <v>UN</v>
          </cell>
          <cell r="D2082">
            <v>331.21820000000002</v>
          </cell>
        </row>
        <row r="2083">
          <cell r="A2083" t="str">
            <v>001.29.00260</v>
          </cell>
          <cell r="B2083" t="str">
            <v>Fornecimento e instalação de banca ou tampo em aço inoxidável da eternox revestida d1600mb c/ 1 cuba no centro</v>
          </cell>
          <cell r="C2083" t="str">
            <v>UN</v>
          </cell>
          <cell r="D2083">
            <v>162.47819999999999</v>
          </cell>
        </row>
        <row r="2084">
          <cell r="A2084" t="str">
            <v>001.29.00280</v>
          </cell>
          <cell r="B2084" t="str">
            <v>Fornecimento e instalação de banca ou tampo em aço inoxidável da eternox revestida 1800mb 2c c/ 2 cubas no centro</v>
          </cell>
          <cell r="C2084" t="str">
            <v>UN</v>
          </cell>
          <cell r="D2084">
            <v>313.25819999999999</v>
          </cell>
        </row>
        <row r="2085">
          <cell r="A2085" t="str">
            <v>001.29.00300</v>
          </cell>
          <cell r="B2085" t="str">
            <v>Fornecimento e instalação de banca ou tampo em aço inoxidável da eternox revestida cuba dupla de 82x34x14cm</v>
          </cell>
          <cell r="C2085" t="str">
            <v>UN</v>
          </cell>
          <cell r="D2085">
            <v>106.1982</v>
          </cell>
        </row>
        <row r="2086">
          <cell r="A2086" t="str">
            <v>001.29.00320</v>
          </cell>
          <cell r="B2086" t="str">
            <v>Fornecimento e instalação de banca ou tampo em aço inoxidável da eternox revestido e1800mb com 2 cubas lado direito</v>
          </cell>
          <cell r="C2086" t="str">
            <v>UN</v>
          </cell>
          <cell r="D2086">
            <v>313.25819999999999</v>
          </cell>
        </row>
        <row r="2087">
          <cell r="A2087" t="str">
            <v>001.29.00340</v>
          </cell>
          <cell r="B2087" t="str">
            <v>Fornecimento e instalação de banca ou tampo em aço inoxidável da eternox revestido e1800mb com 2 cubas lado direito</v>
          </cell>
          <cell r="C2087" t="str">
            <v>UN</v>
          </cell>
          <cell r="D2087">
            <v>313.25819999999999</v>
          </cell>
        </row>
        <row r="2088">
          <cell r="A2088" t="str">
            <v>001.29.00360</v>
          </cell>
          <cell r="B2088" t="str">
            <v>Fornecimento e instalação de banca ou tampo em aço inoxidável da eternox revestida de 2.60 x 0.55 m c/ 1 cuba e valvula</v>
          </cell>
          <cell r="C2088" t="str">
            <v>UN</v>
          </cell>
          <cell r="D2088">
            <v>162.47819999999999</v>
          </cell>
        </row>
        <row r="2089">
          <cell r="A2089" t="str">
            <v>001.29.00380</v>
          </cell>
          <cell r="B2089" t="str">
            <v>Fornecimento e instalação de banca de granilite fundida na obra com espessura de 0.05 m</v>
          </cell>
          <cell r="C2089" t="str">
            <v>M2</v>
          </cell>
          <cell r="D2089">
            <v>79.511399999999995</v>
          </cell>
        </row>
        <row r="2090">
          <cell r="A2090" t="str">
            <v>001.29.00400</v>
          </cell>
          <cell r="B2090" t="str">
            <v>Fornecimento e instalação de bancada em ardósia polida 1.50 x 0.60 com 1 cuba inox 40.00x40.00x15.00</v>
          </cell>
          <cell r="C2090" t="str">
            <v>UN</v>
          </cell>
          <cell r="D2090">
            <v>178.5839</v>
          </cell>
        </row>
        <row r="2091">
          <cell r="A2091" t="str">
            <v>001.29.00420</v>
          </cell>
          <cell r="B2091" t="str">
            <v>Fornecimento e instalação de banca de mármore sintético c/ 01 cuba no centro , de 1.80m</v>
          </cell>
          <cell r="C2091" t="str">
            <v>UN</v>
          </cell>
          <cell r="D2091">
            <v>76.8416</v>
          </cell>
        </row>
        <row r="2092">
          <cell r="A2092" t="str">
            <v>001.29.00440</v>
          </cell>
          <cell r="B2092" t="str">
            <v>Forneicmento e instalação de banca de mármore sintético c/ 02 cubas no centro , de 1.80m</v>
          </cell>
          <cell r="C2092" t="str">
            <v>UN</v>
          </cell>
          <cell r="D2092">
            <v>76.8416</v>
          </cell>
        </row>
        <row r="2093">
          <cell r="A2093" t="str">
            <v>001.29.00460</v>
          </cell>
          <cell r="B2093" t="str">
            <v>Fornecimento e instalação de banca de mármore sintético com uma cuba - 120.00x54.00cm</v>
          </cell>
          <cell r="C2093" t="str">
            <v>UN</v>
          </cell>
          <cell r="D2093">
            <v>47.221600000000002</v>
          </cell>
        </row>
        <row r="2094">
          <cell r="A2094" t="str">
            <v>001.29.00480</v>
          </cell>
          <cell r="B2094" t="str">
            <v>Fornecimento e instalação de bancada em aço inox 316 1.90 x 0.80 formado por peças estampadas sem emendas visíveis, com 2 cubas em aço inox 316 estampado sem cantos vivos, nas dimensões (40x60x40)cm</v>
          </cell>
          <cell r="C2094" t="str">
            <v>UN</v>
          </cell>
          <cell r="D2094">
            <v>349.62389999999999</v>
          </cell>
        </row>
        <row r="2095">
          <cell r="A2095" t="str">
            <v>001.29.00500</v>
          </cell>
          <cell r="B2095" t="str">
            <v>Fornecimento e instalação de bancada em aço inox 316 2.20 x 0.80 formado por peças estampadas sem emendas visíveis, com 2 cubas em aço inox 316 estampado sem cantos vivos, nas dimensões (40x60x40)cm</v>
          </cell>
          <cell r="C2095" t="str">
            <v>UN</v>
          </cell>
          <cell r="D2095">
            <v>368.09390000000002</v>
          </cell>
        </row>
        <row r="2096">
          <cell r="A2096" t="str">
            <v>001.29.00520</v>
          </cell>
          <cell r="B2096" t="str">
            <v>Fornecimento e instalação de bancada seca em aço inox 316 1.80 x 0.80 formado por peças estampadas sem emendas visíveis</v>
          </cell>
          <cell r="C2096" t="str">
            <v>UN</v>
          </cell>
          <cell r="D2096">
            <v>313.23390000000001</v>
          </cell>
        </row>
        <row r="2097">
          <cell r="A2097" t="str">
            <v>001.29.00540</v>
          </cell>
          <cell r="B2097" t="str">
            <v>Fornecimento e instalação de cuba dupla com válvula, 82x34x14 cm</v>
          </cell>
          <cell r="C2097" t="str">
            <v>UN</v>
          </cell>
          <cell r="D2097">
            <v>112.8124</v>
          </cell>
        </row>
        <row r="2098">
          <cell r="A2098" t="str">
            <v>001.29.00560</v>
          </cell>
          <cell r="B2098" t="str">
            <v>Fornecimento e instalação de cuba simples de 400.00mmx340.00mmx140.00mm (p) , aco inox eternox</v>
          </cell>
          <cell r="C2098" t="str">
            <v>UN</v>
          </cell>
          <cell r="D2098">
            <v>92.621600000000001</v>
          </cell>
        </row>
        <row r="2099">
          <cell r="A2099" t="str">
            <v>001.29.00580</v>
          </cell>
          <cell r="B2099" t="str">
            <v>Fornecimento e instalação de cuba de aço inox, inclusive válvula americana nº 1 - 46.50 x 31.00 x 15.00 cm</v>
          </cell>
          <cell r="C2099" t="str">
            <v>UN</v>
          </cell>
          <cell r="D2099">
            <v>100.9881</v>
          </cell>
        </row>
        <row r="2100">
          <cell r="A2100" t="str">
            <v>001.29.00600</v>
          </cell>
          <cell r="B2100" t="str">
            <v>Fornecimento e instalação de cuba de aço inox, inclusive válvula americana nº 2 - 56.00 x 33.50 x 15.00 cm</v>
          </cell>
          <cell r="C2100" t="str">
            <v>UN</v>
          </cell>
          <cell r="D2100">
            <v>116.9881</v>
          </cell>
        </row>
        <row r="2101">
          <cell r="A2101" t="str">
            <v>001.29.00620</v>
          </cell>
          <cell r="B2101" t="str">
            <v>Fornecimento e instalação de cuba dupla 82.00 x 34.00 x 15.00 cm</v>
          </cell>
          <cell r="C2101" t="str">
            <v>UN</v>
          </cell>
          <cell r="D2101">
            <v>116.9881</v>
          </cell>
        </row>
        <row r="2102">
          <cell r="A2102" t="str">
            <v>001.29.00640</v>
          </cell>
          <cell r="B2102" t="str">
            <v>Fornecimento e instalação de tanque para lavar roupa pré-moldado de concreto modelo simples dim. 60 x 60 cm</v>
          </cell>
          <cell r="C2102" t="str">
            <v>UN</v>
          </cell>
          <cell r="D2102">
            <v>37.030299999999997</v>
          </cell>
        </row>
        <row r="2103">
          <cell r="A2103" t="str">
            <v>001.29.00660</v>
          </cell>
          <cell r="B2103" t="str">
            <v>Fornecimento e instalação de tanque para lavar roupa pre-moldado de concreto, 3 cubas, dim. 0,60x1,80m</v>
          </cell>
          <cell r="C2103" t="str">
            <v>UN</v>
          </cell>
          <cell r="D2103">
            <v>62.443199999999997</v>
          </cell>
        </row>
        <row r="2104">
          <cell r="A2104" t="str">
            <v>001.29.00680</v>
          </cell>
          <cell r="B2104" t="str">
            <v>Fornecimento e instalação de tanque para lavar roupa de louca branca tamanho médio com coluna</v>
          </cell>
          <cell r="C2104" t="str">
            <v>UN</v>
          </cell>
          <cell r="D2104">
            <v>186.5102</v>
          </cell>
        </row>
        <row r="2105">
          <cell r="A2105" t="str">
            <v>001.29.00700</v>
          </cell>
          <cell r="B2105" t="str">
            <v>Fornecimento e instalação de tanque para lavar roupa de louca branca tamanho médio sem coluna</v>
          </cell>
          <cell r="C2105" t="str">
            <v>UN</v>
          </cell>
          <cell r="D2105">
            <v>155.9102</v>
          </cell>
        </row>
        <row r="2106">
          <cell r="A2106" t="str">
            <v>001.29.00720</v>
          </cell>
          <cell r="B2106" t="str">
            <v>Fornecimento e instalação de tanque - celite - medio branco - c/ coluna r-002.05 c/ válvula</v>
          </cell>
          <cell r="C2106" t="str">
            <v>UN</v>
          </cell>
          <cell r="D2106">
            <v>157.33029999999999</v>
          </cell>
        </row>
        <row r="2107">
          <cell r="A2107" t="str">
            <v>001.29.00740</v>
          </cell>
          <cell r="B2107" t="str">
            <v>Fornecimento e instalação de tanque decoralite simples - tam-03 - c/ valvula</v>
          </cell>
          <cell r="C2107" t="str">
            <v>UN</v>
          </cell>
          <cell r="D2107">
            <v>188.3124</v>
          </cell>
        </row>
        <row r="2108">
          <cell r="A2108" t="str">
            <v>001.29.00760</v>
          </cell>
          <cell r="B2108" t="str">
            <v>Fornecimento e instalação de tanque de plástico - pequeno</v>
          </cell>
          <cell r="C2108" t="str">
            <v>UN</v>
          </cell>
          <cell r="D2108">
            <v>35.947800000000001</v>
          </cell>
        </row>
        <row r="2109">
          <cell r="A2109" t="str">
            <v>001.30</v>
          </cell>
          <cell r="B2109" t="str">
            <v>INSTALAÇÕES SANITÁRIAS - PRIMÁRIO E SECUNDÁRIO</v>
          </cell>
          <cell r="D2109">
            <v>35716.085599999999</v>
          </cell>
        </row>
        <row r="2110">
          <cell r="A2110" t="str">
            <v>001.30.00020</v>
          </cell>
          <cell r="B2110" t="str">
            <v>Fornecimento e instalação de tubo leve de pvc rígido branco c/ ponta e bolsa lisa em barra 6 m diâmetro 450 mm</v>
          </cell>
          <cell r="C2110" t="str">
            <v>ML</v>
          </cell>
          <cell r="D2110">
            <v>78.284999999999997</v>
          </cell>
        </row>
        <row r="2111">
          <cell r="A2111" t="str">
            <v>001.30.00040</v>
          </cell>
          <cell r="B2111" t="str">
            <v>Fornecimento e instalação de tubo leve de pvc rígido branco c/ ponta e bolsa lisa em barra 6 m diâmetro 400 mm</v>
          </cell>
          <cell r="C2111" t="str">
            <v>ML</v>
          </cell>
          <cell r="D2111">
            <v>79.056600000000003</v>
          </cell>
        </row>
        <row r="2112">
          <cell r="A2112" t="str">
            <v>001.30.00060</v>
          </cell>
          <cell r="B2112" t="str">
            <v>Fornecimento e instalação de tubo leve de pvc rígido branco c/ ponta e bolsa lisa em barra 6 m diâmetro 300 mm</v>
          </cell>
          <cell r="C2112" t="str">
            <v>ML</v>
          </cell>
          <cell r="D2112">
            <v>52.088000000000001</v>
          </cell>
        </row>
        <row r="2113">
          <cell r="A2113" t="str">
            <v>001.30.00080</v>
          </cell>
          <cell r="B2113" t="str">
            <v>Fornecimento e instalaçao de tubo leve de pvc rígido branco c/ ponta e bolsa lisa em barra 6 m diâmetro 250 mm</v>
          </cell>
          <cell r="C2113" t="str">
            <v>ML</v>
          </cell>
          <cell r="D2113">
            <v>31.425000000000001</v>
          </cell>
        </row>
        <row r="2114">
          <cell r="A2114" t="str">
            <v>001.30.00100</v>
          </cell>
          <cell r="B2114" t="str">
            <v>Fornecimento e instalação de tubo leve de pvc rígido branco c/ ponta e bolsa lisa em barra 6 m diâmetro 200 mm</v>
          </cell>
          <cell r="C2114" t="str">
            <v>ML</v>
          </cell>
          <cell r="D2114">
            <v>21.375499999999999</v>
          </cell>
        </row>
        <row r="2115">
          <cell r="A2115" t="str">
            <v>001.30.00120</v>
          </cell>
          <cell r="B2115" t="str">
            <v>Fornecimento e instalação de tubo leve de pvc rígido branco c/ ponta e bolsa lisa em barra 6 m diâmetro 150 mm</v>
          </cell>
          <cell r="C2115" t="str">
            <v>ML</v>
          </cell>
          <cell r="D2115">
            <v>20.812200000000001</v>
          </cell>
        </row>
        <row r="2116">
          <cell r="A2116" t="str">
            <v>001.30.00140</v>
          </cell>
          <cell r="B2116" t="str">
            <v>Fornecimento e instalação de tubo leve de pvc rígido branco c/ ponta e bolsa lisa em barra 6 m diâmetro 125 mm</v>
          </cell>
          <cell r="C2116" t="str">
            <v>ML</v>
          </cell>
          <cell r="D2116">
            <v>18.3781</v>
          </cell>
        </row>
        <row r="2117">
          <cell r="A2117" t="str">
            <v>001.30.00160</v>
          </cell>
          <cell r="B2117" t="str">
            <v>Fornecimento e instalação de tubo de pvc rígido cor branca com ponta e bolsa em barra de 6 m diâmetro 100 mm</v>
          </cell>
          <cell r="C2117" t="str">
            <v>ML</v>
          </cell>
          <cell r="D2117">
            <v>5.6124999999999998</v>
          </cell>
        </row>
        <row r="2118">
          <cell r="A2118" t="str">
            <v>001.30.00180</v>
          </cell>
          <cell r="B2118" t="str">
            <v>Fornecimento e instalação de tubo de pvc rígido cor branca com ponta e bolsa em barra de 6 m diâmetro 75 mm</v>
          </cell>
          <cell r="C2118" t="str">
            <v>ML</v>
          </cell>
          <cell r="D2118">
            <v>6.5316000000000001</v>
          </cell>
        </row>
        <row r="2119">
          <cell r="A2119" t="str">
            <v>001.30.00200</v>
          </cell>
          <cell r="B2119" t="str">
            <v>Fornecimento e instalação de tubo de pvc rígido cor branca com ponta e bolsa em barra de 6 m diâmetro 50 mm</v>
          </cell>
          <cell r="C2119" t="str">
            <v>ML</v>
          </cell>
          <cell r="D2119">
            <v>5.0678999999999998</v>
          </cell>
        </row>
        <row r="2120">
          <cell r="A2120" t="str">
            <v>001.30.00220</v>
          </cell>
          <cell r="B2120" t="str">
            <v>Fornecimento e instalação de tubo de pvc rígido cor branca com ponta e bolsa em barra de 6m diâmetro 40 mm</v>
          </cell>
          <cell r="C2120" t="str">
            <v>ML</v>
          </cell>
          <cell r="D2120">
            <v>3.0478999999999998</v>
          </cell>
        </row>
        <row r="2121">
          <cell r="A2121" t="str">
            <v>001.30.00240</v>
          </cell>
          <cell r="B2121" t="str">
            <v>Fornecimento e instalação de curva 90º de pvc rígido cor branca  diam.100 mm</v>
          </cell>
          <cell r="C2121" t="str">
            <v>UN</v>
          </cell>
          <cell r="D2121">
            <v>12.165100000000001</v>
          </cell>
        </row>
        <row r="2122">
          <cell r="A2122" t="str">
            <v>001.30.00260</v>
          </cell>
          <cell r="B2122" t="str">
            <v>Fornecimento e instalação de curva 90º de pvc rígido cor branca  diam. 75 mm</v>
          </cell>
          <cell r="C2122" t="str">
            <v>UN</v>
          </cell>
          <cell r="D2122">
            <v>18</v>
          </cell>
        </row>
        <row r="2123">
          <cell r="A2123" t="str">
            <v>001.30.00280</v>
          </cell>
          <cell r="B2123" t="str">
            <v>Fornecimento e instalação de curva 90º de pvc rígido cor branca   diam. 50 mm</v>
          </cell>
          <cell r="C2123" t="str">
            <v>UN</v>
          </cell>
          <cell r="D2123">
            <v>4.9749999999999996</v>
          </cell>
        </row>
        <row r="2124">
          <cell r="A2124" t="str">
            <v>001.30.00300</v>
          </cell>
          <cell r="B2124" t="str">
            <v>Fornecimento e instalação de curva 90º de pvc rígido cor branca   diam. 150 mm</v>
          </cell>
          <cell r="C2124" t="str">
            <v>UN</v>
          </cell>
          <cell r="D2124">
            <v>52.0501</v>
          </cell>
        </row>
        <row r="2125">
          <cell r="A2125" t="str">
            <v>001.30.00320</v>
          </cell>
          <cell r="B2125" t="str">
            <v>Fornecimento e instalação de curva 45º de pvc rígido cor branca   diam.100 mm</v>
          </cell>
          <cell r="C2125" t="str">
            <v>UN</v>
          </cell>
          <cell r="D2125">
            <v>14.555099999999999</v>
          </cell>
        </row>
        <row r="2126">
          <cell r="A2126" t="str">
            <v>001.30.00340</v>
          </cell>
          <cell r="B2126" t="str">
            <v>Fornecimento e instalação de curva 45º de pvc rígido cor branca   diam. 75 mm</v>
          </cell>
          <cell r="C2126" t="str">
            <v>UN</v>
          </cell>
          <cell r="D2126">
            <v>12.6</v>
          </cell>
        </row>
        <row r="2127">
          <cell r="A2127" t="str">
            <v>001.30.00360</v>
          </cell>
          <cell r="B2127" t="str">
            <v>Fornecimento e instalação de curva 45º de pvc rígido cor branca   diam. 50 mm</v>
          </cell>
          <cell r="C2127" t="str">
            <v>UN</v>
          </cell>
          <cell r="D2127">
            <v>6.1150000000000002</v>
          </cell>
        </row>
        <row r="2128">
          <cell r="A2128" t="str">
            <v>001.30.00380</v>
          </cell>
          <cell r="B2128" t="str">
            <v>Fornecimento e instalação de joelho 90º com anel de borracha, de pvc rígido cor branca   diam. 50 mm</v>
          </cell>
          <cell r="C2128" t="str">
            <v>UN</v>
          </cell>
          <cell r="D2128">
            <v>2.0049999999999999</v>
          </cell>
        </row>
        <row r="2129">
          <cell r="A2129" t="str">
            <v>001.30.00400</v>
          </cell>
          <cell r="B2129" t="str">
            <v>Fornecimento e instalação de cap de pvc rígido cor branca   diam.100 mm</v>
          </cell>
          <cell r="C2129" t="str">
            <v>UN</v>
          </cell>
          <cell r="D2129">
            <v>7.7575000000000003</v>
          </cell>
        </row>
        <row r="2130">
          <cell r="A2130" t="str">
            <v>001.30.00420</v>
          </cell>
          <cell r="B2130" t="str">
            <v>Fornecimento e instalação de cap de pvc rígido cor branca  diam. 75 mm</v>
          </cell>
          <cell r="C2130" t="str">
            <v>UN</v>
          </cell>
          <cell r="D2130">
            <v>5.9200999999999997</v>
          </cell>
        </row>
        <row r="2131">
          <cell r="A2131" t="str">
            <v>001.30.00440</v>
          </cell>
          <cell r="B2131" t="str">
            <v>Fornecimento e instalação de cap de pvc rígido cor branca   diam. 50 mm</v>
          </cell>
          <cell r="C2131" t="str">
            <v>UN</v>
          </cell>
          <cell r="D2131">
            <v>3.6425000000000001</v>
          </cell>
        </row>
        <row r="2132">
          <cell r="A2132" t="str">
            <v>001.30.00460</v>
          </cell>
          <cell r="B2132" t="str">
            <v>Fornecimento e instalação de joelho 45º de pvc rígido cor branca  diam.100 mm</v>
          </cell>
          <cell r="C2132" t="str">
            <v>UN</v>
          </cell>
          <cell r="D2132">
            <v>6.1451000000000002</v>
          </cell>
        </row>
        <row r="2133">
          <cell r="A2133" t="str">
            <v>001.30.00480</v>
          </cell>
          <cell r="B2133" t="str">
            <v>Fornecimento e instalação de joelho 45º de pvc rígido cor branca   diam. 75 mm</v>
          </cell>
          <cell r="C2133" t="str">
            <v>UN</v>
          </cell>
          <cell r="D2133">
            <v>2.95</v>
          </cell>
        </row>
        <row r="2134">
          <cell r="A2134" t="str">
            <v>001.30.00500</v>
          </cell>
          <cell r="B2134" t="str">
            <v>Fornecimento e instalação de joelho 45º de pvc rígido cor branca   diam. 50 mm</v>
          </cell>
          <cell r="C2134" t="str">
            <v>UN</v>
          </cell>
          <cell r="D2134">
            <v>2.4750000000000001</v>
          </cell>
        </row>
        <row r="2135">
          <cell r="A2135" t="str">
            <v>001.30.00520</v>
          </cell>
          <cell r="B2135" t="str">
            <v>Fornecimento e instalação de junção invertida de pvc rígido branca para estoto primário diam. 50x50mm</v>
          </cell>
          <cell r="C2135" t="str">
            <v>UN</v>
          </cell>
          <cell r="D2135">
            <v>7.8875999999999999</v>
          </cell>
        </row>
        <row r="2136">
          <cell r="A2136" t="str">
            <v>001.30.00540</v>
          </cell>
          <cell r="B2136" t="str">
            <v>Fornecimento e instalação de junção dupla invertida de pvc rígido branca para esgoto primário diam. 100 x 50 mm</v>
          </cell>
          <cell r="C2136" t="str">
            <v>UN</v>
          </cell>
          <cell r="D2136">
            <v>11.172599999999999</v>
          </cell>
        </row>
        <row r="2137">
          <cell r="A2137" t="str">
            <v>001.30.00560</v>
          </cell>
          <cell r="B2137" t="str">
            <v>Fornecimento e instalação de junção simples de pvc rígido branca  diam. 100x100 mm</v>
          </cell>
          <cell r="C2137" t="str">
            <v>UN</v>
          </cell>
          <cell r="D2137">
            <v>13.762600000000001</v>
          </cell>
        </row>
        <row r="2138">
          <cell r="A2138" t="str">
            <v>001.30.00580</v>
          </cell>
          <cell r="B2138" t="str">
            <v>Fornecimento e instalação de junção simples de pvc rígido branca  diam. 100x75 mm</v>
          </cell>
          <cell r="C2138" t="str">
            <v>UN</v>
          </cell>
          <cell r="D2138">
            <v>9.7026000000000003</v>
          </cell>
        </row>
        <row r="2139">
          <cell r="A2139" t="str">
            <v>001.30.00600</v>
          </cell>
          <cell r="B2139" t="str">
            <v>Fornecimento e instalação de junção simples de pvc rígido branca  diam. 100x50 mm</v>
          </cell>
          <cell r="C2139" t="str">
            <v>UN</v>
          </cell>
          <cell r="D2139">
            <v>11.172599999999999</v>
          </cell>
        </row>
        <row r="2140">
          <cell r="A2140" t="str">
            <v>001.30.00620</v>
          </cell>
          <cell r="B2140" t="str">
            <v>Fornecimento e instalação de junção simples de pvc rígido branca  diam. 75x75 mm</v>
          </cell>
          <cell r="C2140" t="str">
            <v>UN</v>
          </cell>
          <cell r="D2140">
            <v>8.1576000000000004</v>
          </cell>
        </row>
        <row r="2141">
          <cell r="A2141" t="str">
            <v>001.30.00640</v>
          </cell>
          <cell r="B2141" t="str">
            <v>Fornecimento e instalação de junção simples de pvc rígido branca  diam. 75x50 mm</v>
          </cell>
          <cell r="C2141" t="str">
            <v>UN</v>
          </cell>
          <cell r="D2141">
            <v>6.2375999999999996</v>
          </cell>
        </row>
        <row r="2142">
          <cell r="A2142" t="str">
            <v>001.30.00660</v>
          </cell>
          <cell r="B2142" t="str">
            <v>Fornecimento e instalação de junção simples de pvc rígido branca  diam. 50x50 mm</v>
          </cell>
          <cell r="C2142" t="str">
            <v>UN</v>
          </cell>
          <cell r="D2142">
            <v>5.7976000000000001</v>
          </cell>
        </row>
        <row r="2143">
          <cell r="A2143" t="str">
            <v>001.30.00680</v>
          </cell>
          <cell r="B2143" t="str">
            <v>Fornecimento e instalação de joelho 90º de pvc rígido branco  diam.75 mm</v>
          </cell>
          <cell r="C2143" t="str">
            <v>UN</v>
          </cell>
          <cell r="D2143">
            <v>5.33</v>
          </cell>
        </row>
        <row r="2144">
          <cell r="A2144" t="str">
            <v>001.30.00700</v>
          </cell>
          <cell r="B2144" t="str">
            <v>Fornecimento e instalação de joelho 90º de pvc rígido branco  diam.50 mm</v>
          </cell>
          <cell r="C2144" t="str">
            <v>UN</v>
          </cell>
          <cell r="D2144">
            <v>3.2549999999999999</v>
          </cell>
        </row>
        <row r="2145">
          <cell r="A2145" t="str">
            <v>001.30.00720</v>
          </cell>
          <cell r="B2145" t="str">
            <v>Fornecimento e instalação de joelho 90º de pvc rígido branco  diam.100 mm</v>
          </cell>
          <cell r="C2145" t="str">
            <v>UN</v>
          </cell>
          <cell r="D2145">
            <v>6.8750999999999998</v>
          </cell>
        </row>
        <row r="2146">
          <cell r="A2146" t="str">
            <v>001.30.00740</v>
          </cell>
          <cell r="B2146" t="str">
            <v>Fornecimento e instalação de joelho 90º curto com visita pvc branco para esgoto primário diam.100x75 mm</v>
          </cell>
          <cell r="C2146" t="str">
            <v>UN</v>
          </cell>
          <cell r="D2146">
            <v>9.0251000000000001</v>
          </cell>
        </row>
        <row r="2147">
          <cell r="A2147" t="str">
            <v>001.30.00760</v>
          </cell>
          <cell r="B2147" t="str">
            <v>Fornecimento e instalação de joelho 90º curto com visita pvc branco para esgoto primário diam.100x50 mm</v>
          </cell>
          <cell r="C2147" t="str">
            <v>UN</v>
          </cell>
          <cell r="D2147">
            <v>8.4750999999999994</v>
          </cell>
        </row>
        <row r="2148">
          <cell r="A2148" t="str">
            <v>001.30.00780</v>
          </cell>
          <cell r="B2148" t="str">
            <v>Fornecimento e instalação de joelho 90º curto com visita pvc branco para esgoto primário diam. 75x50 mm</v>
          </cell>
          <cell r="C2148" t="str">
            <v>UN</v>
          </cell>
          <cell r="D2148">
            <v>6</v>
          </cell>
        </row>
        <row r="2149">
          <cell r="A2149" t="str">
            <v>001.30.00800</v>
          </cell>
          <cell r="B2149" t="str">
            <v>Fornecimento e instalação de tee sanitário curto com visita pvc branco  diam.100x100 mm</v>
          </cell>
          <cell r="C2149" t="str">
            <v>UN</v>
          </cell>
          <cell r="D2149">
            <v>8.4626000000000001</v>
          </cell>
        </row>
        <row r="2150">
          <cell r="A2150" t="str">
            <v>001.30.00820</v>
          </cell>
          <cell r="B2150" t="str">
            <v>Fornecimento e instalação de tee sanitário curto com visita pvc branco  diam. 100x75 mm</v>
          </cell>
          <cell r="C2150" t="str">
            <v>UN</v>
          </cell>
          <cell r="D2150">
            <v>17.442599999999999</v>
          </cell>
        </row>
        <row r="2151">
          <cell r="A2151" t="str">
            <v>001.30.00840</v>
          </cell>
          <cell r="B2151" t="str">
            <v>Fornecimento e instalação de tee sanitário curto com visita pvc branco  diam. 100x50 mm</v>
          </cell>
          <cell r="C2151" t="str">
            <v>UN</v>
          </cell>
          <cell r="D2151">
            <v>8.1984999999999992</v>
          </cell>
        </row>
        <row r="2152">
          <cell r="A2152" t="str">
            <v>001.30.00860</v>
          </cell>
          <cell r="B2152" t="str">
            <v>Fornecimento e instalação de tee sanitário curto com visita pvc branco  diam. 75x75 mm</v>
          </cell>
          <cell r="C2152" t="str">
            <v>UN</v>
          </cell>
          <cell r="D2152">
            <v>6.9500999999999999</v>
          </cell>
        </row>
        <row r="2153">
          <cell r="A2153" t="str">
            <v>001.30.00880</v>
          </cell>
          <cell r="B2153" t="str">
            <v>Fornecimento e instalação de tee sanitário curto com visita pvc branco  diam. 75x50 mm</v>
          </cell>
          <cell r="C2153" t="str">
            <v>UN</v>
          </cell>
          <cell r="D2153">
            <v>6.4401000000000002</v>
          </cell>
        </row>
        <row r="2154">
          <cell r="A2154" t="str">
            <v>001.30.00900</v>
          </cell>
          <cell r="B2154" t="str">
            <v>Fornecimento e instalação de tee sanitário curto com visita pvc branco  diam. 50x50 mm</v>
          </cell>
          <cell r="C2154" t="str">
            <v>UN</v>
          </cell>
          <cell r="D2154">
            <v>4.3875999999999999</v>
          </cell>
        </row>
        <row r="2155">
          <cell r="A2155" t="str">
            <v>001.30.00920</v>
          </cell>
          <cell r="B2155" t="str">
            <v>Fornecimento e instalação de tee sanitário curto com visita pvc branco para esgoto primário diam.150mm</v>
          </cell>
          <cell r="C2155" t="str">
            <v>UN</v>
          </cell>
          <cell r="D2155">
            <v>39.6676</v>
          </cell>
        </row>
        <row r="2156">
          <cell r="A2156" t="str">
            <v>001.30.00940</v>
          </cell>
          <cell r="B2156" t="str">
            <v>Fornecimento e instalação de luva simpels pvc branco  diam.100 mm</v>
          </cell>
          <cell r="C2156" t="str">
            <v>UN</v>
          </cell>
          <cell r="D2156">
            <v>5.2150999999999996</v>
          </cell>
        </row>
        <row r="2157">
          <cell r="A2157" t="str">
            <v>001.30.00960</v>
          </cell>
          <cell r="B2157" t="str">
            <v>Fornecimento e instalação de luva simpels pvc branco  diam.75 mm</v>
          </cell>
          <cell r="C2157" t="str">
            <v>UN</v>
          </cell>
          <cell r="D2157">
            <v>3.51</v>
          </cell>
        </row>
        <row r="2158">
          <cell r="A2158" t="str">
            <v>001.30.00980</v>
          </cell>
          <cell r="B2158" t="str">
            <v>Fornecimento e instalação de luva simpels pvc branco  diam. 50 mm</v>
          </cell>
          <cell r="C2158" t="str">
            <v>UN</v>
          </cell>
          <cell r="D2158">
            <v>2.7050000000000001</v>
          </cell>
        </row>
        <row r="2159">
          <cell r="A2159" t="str">
            <v>001.30.01000</v>
          </cell>
          <cell r="B2159" t="str">
            <v>Fornecimento e instalação de luva simpels pvc branco  diam.150 mm</v>
          </cell>
          <cell r="C2159" t="str">
            <v>UN</v>
          </cell>
          <cell r="D2159">
            <v>23.420100000000001</v>
          </cell>
        </row>
        <row r="2160">
          <cell r="A2160" t="str">
            <v>001.30.01020</v>
          </cell>
          <cell r="B2160" t="str">
            <v>Fornecimento e instalação de luva dupla pvc branco  diam.100 mm</v>
          </cell>
          <cell r="C2160" t="str">
            <v>UN</v>
          </cell>
          <cell r="D2160">
            <v>3.7050999999999998</v>
          </cell>
        </row>
        <row r="2161">
          <cell r="A2161" t="str">
            <v>001.30.01040</v>
          </cell>
          <cell r="B2161" t="str">
            <v>Fornecimento e instalação de luva dupla pvc branco  diam.50 mm</v>
          </cell>
          <cell r="C2161" t="str">
            <v>UN</v>
          </cell>
          <cell r="D2161">
            <v>1.9650000000000001</v>
          </cell>
        </row>
        <row r="2162">
          <cell r="A2162" t="str">
            <v>001.30.01060</v>
          </cell>
          <cell r="B2162" t="str">
            <v>Fornecimento e instalação de luva dupla pvc branco  diam.75 mm</v>
          </cell>
          <cell r="C2162" t="str">
            <v>UN</v>
          </cell>
          <cell r="D2162">
            <v>3.03</v>
          </cell>
        </row>
        <row r="2163">
          <cell r="A2163" t="str">
            <v>001.30.01080</v>
          </cell>
          <cell r="B2163" t="str">
            <v>Fornecimento e instalação de luva dupla pvc branco  diam.150 mm</v>
          </cell>
          <cell r="C2163" t="str">
            <v>UN</v>
          </cell>
          <cell r="D2163">
            <v>2.2501000000000002</v>
          </cell>
        </row>
        <row r="2164">
          <cell r="A2164" t="str">
            <v>001.30.01100</v>
          </cell>
          <cell r="B2164" t="str">
            <v>Fornecimento e instalação de luva de correr pvc branco  diam.100 mm</v>
          </cell>
          <cell r="C2164" t="str">
            <v>UN</v>
          </cell>
          <cell r="D2164">
            <v>1.8751</v>
          </cell>
        </row>
        <row r="2165">
          <cell r="A2165" t="str">
            <v>001.30.01120</v>
          </cell>
          <cell r="B2165" t="str">
            <v>Fornecimento e instalação de luva de correr pvc branco  diam. 75 mm</v>
          </cell>
          <cell r="C2165" t="str">
            <v>UN</v>
          </cell>
          <cell r="D2165">
            <v>6.45</v>
          </cell>
        </row>
        <row r="2166">
          <cell r="A2166" t="str">
            <v>001.30.01140</v>
          </cell>
          <cell r="B2166" t="str">
            <v>Fornecimento e instalação de luva de correr pvc branco  diam. 50 mm</v>
          </cell>
          <cell r="C2166" t="str">
            <v>UN</v>
          </cell>
          <cell r="D2166">
            <v>5.0750000000000002</v>
          </cell>
        </row>
        <row r="2167">
          <cell r="A2167" t="str">
            <v>001.30.01160</v>
          </cell>
          <cell r="B2167" t="str">
            <v>Fornecimento e instalação de plug pvc diam. 100 mm</v>
          </cell>
          <cell r="C2167" t="str">
            <v>UN</v>
          </cell>
          <cell r="D2167">
            <v>3.1875</v>
          </cell>
        </row>
        <row r="2168">
          <cell r="A2168" t="str">
            <v>001.30.01180</v>
          </cell>
          <cell r="B2168" t="str">
            <v>Fornecimento e instalação de plug de pvc diam.75 mm</v>
          </cell>
          <cell r="C2168" t="str">
            <v>UN</v>
          </cell>
          <cell r="D2168">
            <v>2.4601000000000002</v>
          </cell>
        </row>
        <row r="2169">
          <cell r="A2169" t="str">
            <v>001.30.01200</v>
          </cell>
          <cell r="B2169" t="str">
            <v>Fornecimento e instalação de plug de pvc branco diam. 50 mm</v>
          </cell>
          <cell r="C2169" t="str">
            <v>UN</v>
          </cell>
          <cell r="D2169">
            <v>1.5325</v>
          </cell>
        </row>
        <row r="2170">
          <cell r="A2170" t="str">
            <v>001.30.01220</v>
          </cell>
          <cell r="B2170" t="str">
            <v>Fornecimento e instalação de redução excêntrica pvc branco  diam.100x75 mm</v>
          </cell>
          <cell r="C2170" t="str">
            <v>UN</v>
          </cell>
          <cell r="D2170">
            <v>6.2701000000000002</v>
          </cell>
        </row>
        <row r="2171">
          <cell r="A2171" t="str">
            <v>001.30.01240</v>
          </cell>
          <cell r="B2171" t="str">
            <v>Fornecimento e instalação de redução excêntrica pvc branco  diam.100x50 mm</v>
          </cell>
          <cell r="C2171" t="str">
            <v>UN</v>
          </cell>
          <cell r="D2171">
            <v>5.7100999999999997</v>
          </cell>
        </row>
        <row r="2172">
          <cell r="A2172" t="str">
            <v>001.30.01260</v>
          </cell>
          <cell r="B2172" t="str">
            <v>Fornecimento e instalação de redução excêntrica pvc branco  diam.75x50 mm</v>
          </cell>
          <cell r="C2172" t="str">
            <v>UN</v>
          </cell>
          <cell r="D2172">
            <v>3.5649999999999999</v>
          </cell>
        </row>
        <row r="2173">
          <cell r="A2173" t="str">
            <v>001.30.01280</v>
          </cell>
          <cell r="B2173" t="str">
            <v>Fornecimento e instalação de vedação de saída de vaso sanitário pvc branco  diam.100 mm</v>
          </cell>
          <cell r="C2173" t="str">
            <v>UN</v>
          </cell>
          <cell r="D2173">
            <v>4.7750000000000004</v>
          </cell>
        </row>
        <row r="2174">
          <cell r="A2174" t="str">
            <v>001.30.01300</v>
          </cell>
          <cell r="B2174" t="str">
            <v>Fornecimento e instalação de terminal de ventilação pvc branco  diam.50 mm</v>
          </cell>
          <cell r="C2174" t="str">
            <v>UN</v>
          </cell>
          <cell r="D2174">
            <v>5.4649999999999999</v>
          </cell>
        </row>
        <row r="2175">
          <cell r="A2175" t="str">
            <v>001.30.01320</v>
          </cell>
          <cell r="B2175" t="str">
            <v>Fornecimento e instalação de curva 90º de pvc rígido cor branca diam.40 mm</v>
          </cell>
          <cell r="C2175" t="str">
            <v>UN</v>
          </cell>
          <cell r="D2175">
            <v>2.7749999999999999</v>
          </cell>
        </row>
        <row r="2176">
          <cell r="A2176" t="str">
            <v>001.30.01340</v>
          </cell>
          <cell r="B2176" t="str">
            <v>Fornecimento e instalação de curva 45º de pvc rígido cor branca  diam.40 mm</v>
          </cell>
          <cell r="C2176" t="str">
            <v>UN</v>
          </cell>
          <cell r="D2176">
            <v>2.7749999999999999</v>
          </cell>
        </row>
        <row r="2177">
          <cell r="A2177" t="str">
            <v>001.30.01360</v>
          </cell>
          <cell r="B2177" t="str">
            <v>Fornecimento e instalação de joelho 90º pvc rígido cor branca  diam.40 mm</v>
          </cell>
          <cell r="C2177" t="str">
            <v>UN</v>
          </cell>
          <cell r="D2177">
            <v>2.2450000000000001</v>
          </cell>
        </row>
        <row r="2178">
          <cell r="A2178" t="str">
            <v>001.30.01380</v>
          </cell>
          <cell r="B2178" t="str">
            <v>Fornecimento e instalação de joelho 45º pvc rígido cor branca  diam.40 mm</v>
          </cell>
          <cell r="C2178" t="str">
            <v>UN</v>
          </cell>
          <cell r="D2178">
            <v>2.4649999999999999</v>
          </cell>
        </row>
        <row r="2179">
          <cell r="A2179" t="str">
            <v>001.30.01400</v>
          </cell>
          <cell r="B2179" t="str">
            <v>Fornecimento e instalação de tee 90º pvc rígido cor branca diam.40 mm</v>
          </cell>
          <cell r="C2179" t="str">
            <v>UN</v>
          </cell>
          <cell r="D2179">
            <v>2.8875999999999999</v>
          </cell>
        </row>
        <row r="2180">
          <cell r="A2180" t="str">
            <v>001.30.01420</v>
          </cell>
          <cell r="B2180" t="str">
            <v>Fornecimento e instalação de junção 45º pvc rígido cor branca  diam.40 mm</v>
          </cell>
          <cell r="C2180" t="str">
            <v>UN</v>
          </cell>
          <cell r="D2180">
            <v>3.7475999999999998</v>
          </cell>
        </row>
        <row r="2181">
          <cell r="A2181" t="str">
            <v>001.30.01440</v>
          </cell>
          <cell r="B2181" t="str">
            <v>Fornecimento e instalação de bucha de redução pvc rígido cor branca para esgoto secundário diam.50 mm x 40 mm</v>
          </cell>
          <cell r="C2181" t="str">
            <v>UN</v>
          </cell>
          <cell r="D2181">
            <v>2.0550000000000002</v>
          </cell>
        </row>
        <row r="2182">
          <cell r="A2182" t="str">
            <v>001.30.01460</v>
          </cell>
          <cell r="B2182" t="str">
            <v>Fornecimento e instalação de joelho 90º soldável e com rosca cor branca para esgoto secundário diam.40 mm x 1.1/4 pol</v>
          </cell>
          <cell r="C2182" t="str">
            <v>UN</v>
          </cell>
          <cell r="D2182">
            <v>2.1549999999999998</v>
          </cell>
        </row>
        <row r="2183">
          <cell r="A2183" t="str">
            <v>001.30.01480</v>
          </cell>
          <cell r="B2183" t="str">
            <v>Fornecimento e instalação de joelho 90º soldável e com rosca cor branca para esgoto sedundário diam.40 mm x 1 pol</v>
          </cell>
          <cell r="C2183" t="str">
            <v>UN</v>
          </cell>
          <cell r="D2183">
            <v>2.5049999999999999</v>
          </cell>
        </row>
        <row r="2184">
          <cell r="A2184" t="str">
            <v>001.30.01500</v>
          </cell>
          <cell r="B2184" t="str">
            <v>Fornecimento e instalação de adaptador para sifão soldável pvc rígido cor branca para esgoto secundário diam.1.1/4 x 40 mm</v>
          </cell>
          <cell r="C2184" t="str">
            <v>UN</v>
          </cell>
          <cell r="D2184">
            <v>1.635</v>
          </cell>
        </row>
        <row r="2185">
          <cell r="A2185" t="str">
            <v>001.30.01520</v>
          </cell>
          <cell r="B2185" t="str">
            <v>Fornecimento e instalação de adaptador para junta elástica para sifão metálico pvc rígido cor branca para esgoto secundário diam.1 1/2 x 40 mm</v>
          </cell>
          <cell r="C2185" t="str">
            <v>UN</v>
          </cell>
          <cell r="D2185">
            <v>1.835</v>
          </cell>
        </row>
        <row r="2186">
          <cell r="A2186" t="str">
            <v>001.30.01540</v>
          </cell>
          <cell r="B2186" t="str">
            <v>Fornecimento e instalação de luva pvc rígido cor branca para estogo secundário diam.40 mm</v>
          </cell>
          <cell r="C2186" t="str">
            <v>UN</v>
          </cell>
          <cell r="D2186">
            <v>1.625</v>
          </cell>
        </row>
        <row r="2187">
          <cell r="A2187" t="str">
            <v>001.30.01560</v>
          </cell>
          <cell r="B2187" t="str">
            <v>Fornecimento e instalação de caixa sifonada de de pvc rígido branco para esgoto secundário  com saída de 50 mm e grelha quadrada simples n.101 150x150x50 mm</v>
          </cell>
          <cell r="C2187" t="str">
            <v>UN</v>
          </cell>
          <cell r="D2187">
            <v>40.3339</v>
          </cell>
        </row>
        <row r="2188">
          <cell r="A2188" t="str">
            <v>001.30.01580</v>
          </cell>
          <cell r="B2188" t="str">
            <v>Fornecimento e instalação de caixa sifonada de de pvc rígido branco para esgoto secundário  com grelha quadrada e porta grelha cromados n.103 150x150x50 mm</v>
          </cell>
          <cell r="C2188" t="str">
            <v>UN</v>
          </cell>
          <cell r="D2188">
            <v>19.783899999999999</v>
          </cell>
        </row>
        <row r="2189">
          <cell r="A2189" t="str">
            <v>001.30.01600</v>
          </cell>
          <cell r="B2189" t="str">
            <v>Fornecimento e instalação de caixa sifonada de de pvc rígido branco para esgoto secundário  com grelha quadrada cromada e porta grelha cinza n.105 150x150x50 mm</v>
          </cell>
          <cell r="C2189" t="str">
            <v>UN</v>
          </cell>
          <cell r="D2189">
            <v>19.783899999999999</v>
          </cell>
        </row>
        <row r="2190">
          <cell r="A2190" t="str">
            <v>001.30.01620</v>
          </cell>
          <cell r="B2190" t="str">
            <v>Fornecimento e instalação de caixa sifonada de de pvc rígido branco para esgoto secundário  com grelha redonda simples n.102 150x150x50 mm</v>
          </cell>
          <cell r="C2190" t="str">
            <v>UN</v>
          </cell>
          <cell r="D2190">
            <v>18.793900000000001</v>
          </cell>
        </row>
        <row r="2191">
          <cell r="A2191" t="str">
            <v>001.30.01640</v>
          </cell>
          <cell r="B2191" t="str">
            <v>Fornecimento e instalação de caixa sifonada de de pvc rígido branco para esgoto secundário  com grelha redonda cromada e porta grelha cromados n.104 150x150x50 mm</v>
          </cell>
          <cell r="C2191" t="str">
            <v>UN</v>
          </cell>
          <cell r="D2191">
            <v>18.793900000000001</v>
          </cell>
        </row>
        <row r="2192">
          <cell r="A2192" t="str">
            <v>001.30.01660</v>
          </cell>
          <cell r="B2192" t="str">
            <v>Fornecimento e instalação de caixa sifonada de de pvc rígido branco para esgoto secundário  com grelha redonda cromada e porta grelha cromados n.106 150x150x50 mm</v>
          </cell>
          <cell r="C2192" t="str">
            <v>UN</v>
          </cell>
          <cell r="D2192">
            <v>18.793900000000001</v>
          </cell>
        </row>
        <row r="2193">
          <cell r="A2193" t="str">
            <v>001.30.01680</v>
          </cell>
          <cell r="B2193" t="str">
            <v>Fornecimento e instalações de caixa sifonada de de pvc rígido branco para esgoto secundário  com grelha redonda cromada e porta grelha cromados n.104 150x185x75 mm</v>
          </cell>
          <cell r="C2193" t="str">
            <v>UN</v>
          </cell>
          <cell r="D2193">
            <v>19.713899999999999</v>
          </cell>
        </row>
        <row r="2194">
          <cell r="A2194" t="str">
            <v>001.30.01700</v>
          </cell>
          <cell r="B2194" t="str">
            <v>Fornecimento e instalação de caixa sifonada de de pvc rígido branco para esgoto secundário  com saída de 40 mm e uma só entrada com grelha redonda simples n.31 100x100x40 mm</v>
          </cell>
          <cell r="C2194" t="str">
            <v>UN</v>
          </cell>
          <cell r="D2194">
            <v>14.2439</v>
          </cell>
        </row>
        <row r="2195">
          <cell r="A2195" t="str">
            <v>001.30.01720</v>
          </cell>
          <cell r="B2195" t="str">
            <v>Fornecimento e instalação de caixa sifonada de de pvc rígido branco para esgoto secundário  com grelha redonda e porta grelha cromados n.34 100x100x40 mm</v>
          </cell>
          <cell r="C2195" t="str">
            <v>UN</v>
          </cell>
          <cell r="D2195">
            <v>14.2439</v>
          </cell>
        </row>
        <row r="2196">
          <cell r="A2196" t="str">
            <v>001.30.01740</v>
          </cell>
          <cell r="B2196" t="str">
            <v>Fornecimento e instalação de caixa sifonada de de pvc rígido branco para esgoto secundário  com grelha redonda e porta grelha cromados n.64 100x100x40 mm</v>
          </cell>
          <cell r="C2196" t="str">
            <v>UN</v>
          </cell>
          <cell r="D2196">
            <v>16.1739</v>
          </cell>
        </row>
        <row r="2197">
          <cell r="A2197" t="str">
            <v>001.30.01760</v>
          </cell>
          <cell r="B2197" t="str">
            <v>Fornecimento e instalação de caixa  seca de pvc rígido branco e cinza p/ esgoto secundário de altura regulável para cozinha, box, terraço redonda c/grelha simples n 142 100x100x40 mm</v>
          </cell>
          <cell r="C2197" t="str">
            <v>UN</v>
          </cell>
          <cell r="D2197">
            <v>20.093900000000001</v>
          </cell>
        </row>
        <row r="2198">
          <cell r="A2198" t="str">
            <v>001.30.01780</v>
          </cell>
          <cell r="B2198" t="str">
            <v>Fornecimento e instalação de caixa seca de pvc rígido branco e cinza p/ esgoto secundário de altura regulável para cozinha, box, terraço redonda c/grelha e porta grelha cromados n 144 100x100x40 mm</v>
          </cell>
          <cell r="C2198" t="str">
            <v>UN</v>
          </cell>
          <cell r="D2198">
            <v>16.1739</v>
          </cell>
        </row>
        <row r="2199">
          <cell r="A2199" t="str">
            <v>001.30.01800</v>
          </cell>
          <cell r="B2199" t="str">
            <v>Fornecimento e instalação de caixa seca de pvc rígido branco e cinza p/ esgoto secundário de altura regulável para cozinha, box, terraço redonda c/grelha cromada e porta grelha cinza n.146 100x100x40 mm</v>
          </cell>
          <cell r="C2199" t="str">
            <v>UN</v>
          </cell>
          <cell r="D2199">
            <v>16.1739</v>
          </cell>
        </row>
        <row r="2200">
          <cell r="A2200" t="str">
            <v>001.30.01820</v>
          </cell>
          <cell r="B2200" t="str">
            <v>Fornecimento e instalação de ralo seco pvc branco e cinza rígido p/ esgoto secundário,para terraço, quadrado c/grelha simples n 211 100x53x40 mm</v>
          </cell>
          <cell r="C2200" t="str">
            <v>UN</v>
          </cell>
          <cell r="D2200">
            <v>12.453900000000001</v>
          </cell>
        </row>
        <row r="2201">
          <cell r="A2201" t="str">
            <v>001.30.01840</v>
          </cell>
          <cell r="B2201" t="str">
            <v>Fornecimento e instalação de ralo seco pvc branco e cinza rígido p/ esgoto secundário,para terraço, quadrado c/grelha cromada n 215 100x53x40 mm</v>
          </cell>
          <cell r="C2201" t="str">
            <v>UN</v>
          </cell>
          <cell r="D2201">
            <v>12.453900000000001</v>
          </cell>
        </row>
        <row r="2202">
          <cell r="A2202" t="str">
            <v>001.30.01860</v>
          </cell>
          <cell r="B2202" t="str">
            <v>Fornecimento e instalação de ralo seco pvc branco e cinza rígido p/ esgoto secundário, c/ saída soldável, c/ grelha simples n.5 100x40 mm</v>
          </cell>
          <cell r="C2202" t="str">
            <v>UN</v>
          </cell>
          <cell r="D2202">
            <v>11.2239</v>
          </cell>
        </row>
        <row r="2203">
          <cell r="A2203" t="str">
            <v>001.30.01880</v>
          </cell>
          <cell r="B2203" t="str">
            <v>Fornecimento e instalação de ralo seco pvc branco e cinza rígido p/ esgoto secundário,c/ saída soldável  c/ grelha cromada n.6 100x40 mm</v>
          </cell>
          <cell r="C2203" t="str">
            <v>UN</v>
          </cell>
          <cell r="D2203">
            <v>12.4839</v>
          </cell>
        </row>
        <row r="2204">
          <cell r="A2204" t="str">
            <v>001.30.01900</v>
          </cell>
          <cell r="B2204" t="str">
            <v>Fornecimento e instalação de ralo sifonado cônico pvc branco e cinza rígido p/ esgoto secundário, de altura regulável c/grelha simples n 212 100x40 mm</v>
          </cell>
          <cell r="C2204" t="str">
            <v>UN</v>
          </cell>
          <cell r="D2204">
            <v>16.823899999999998</v>
          </cell>
        </row>
        <row r="2205">
          <cell r="A2205" t="str">
            <v>001.30.01920</v>
          </cell>
          <cell r="B2205" t="str">
            <v>Fornecimento e instalação de ralo sifonado cônico pvc branco e cinza rígido p/ esgoto secundário, de altura regulável c/grelha cromada n 216 100x40 mm</v>
          </cell>
          <cell r="C2205" t="str">
            <v>UN</v>
          </cell>
          <cell r="D2205">
            <v>12.4839</v>
          </cell>
        </row>
        <row r="2206">
          <cell r="A2206" t="str">
            <v>001.30.01940</v>
          </cell>
          <cell r="B2206" t="str">
            <v>Fornecimento e instalaçao de ralo sifonado pvc branco e cinza rígido p/ esgoto secundário, para terraço, quadrado com grelha simples n. 201 100 x 53 x 40 mm</v>
          </cell>
          <cell r="C2206" t="str">
            <v>UN</v>
          </cell>
          <cell r="D2206">
            <v>11.603899999999999</v>
          </cell>
        </row>
        <row r="2207">
          <cell r="A2207" t="str">
            <v>001.30.01960</v>
          </cell>
          <cell r="B2207" t="str">
            <v>Fornecimento e instalação de ralo sifonado pvc branco e cinza rígido p/ esgoto secundário, para terraço, quadrado com grelha cromada n. 205 100 x 53 x 40 mm</v>
          </cell>
          <cell r="C2207" t="str">
            <v>UN</v>
          </cell>
          <cell r="D2207">
            <v>12.4839</v>
          </cell>
        </row>
        <row r="2208">
          <cell r="A2208" t="str">
            <v>001.30.01980</v>
          </cell>
          <cell r="B2208" t="str">
            <v>Execução de caixa de inspeção em alvenaria de tijolos maciço de 1/2 vez revestida com argamassa de cimento e areia 1:3 com impermeabilizante e tampa de concreto armado (e=0.07 m) conf. det. n. 15 dop 20 x 20 x 20 cm</v>
          </cell>
          <cell r="C2208" t="str">
            <v>UN</v>
          </cell>
          <cell r="D2208">
            <v>23.147200000000002</v>
          </cell>
        </row>
        <row r="2209">
          <cell r="A2209" t="str">
            <v>001.30.02000</v>
          </cell>
          <cell r="B2209" t="str">
            <v>Execução de caixa de inspeção em alvenaria de tijolos maciço de 1/2 vez revestida com argamassa de cimento e areia 1:3 com impermeabilizante e tampa de concreto armado (e=0.07 m) conf. det. n. 15 dop 30 x 30 x 20 cm</v>
          </cell>
          <cell r="C2209" t="str">
            <v>UN</v>
          </cell>
          <cell r="D2209">
            <v>39.912100000000002</v>
          </cell>
        </row>
        <row r="2210">
          <cell r="A2210" t="str">
            <v>001.30.02020</v>
          </cell>
          <cell r="B2210" t="str">
            <v>Execução de caixa de inspeção em alvenaria de tijolos maciço de 1/2 vez revestida com argamassa de cimento e areia 1:3 com impermeabilizante e tampa de concreto armado (e=0.07 m) conf. det. n. 15 dop 40 x 40 x 30 cm</v>
          </cell>
          <cell r="C2210" t="str">
            <v>UN</v>
          </cell>
          <cell r="D2210">
            <v>54.694499999999998</v>
          </cell>
        </row>
        <row r="2211">
          <cell r="A2211" t="str">
            <v>001.30.02040</v>
          </cell>
          <cell r="B2211" t="str">
            <v>Execução de caixa de inspeção em alvenaria de tijolos maciço de 1/2 vez revestida com argamassa de cimento e areia 1:3 com impermeabilizante e tampa de concreto armado (e=0.07 m) conf. det. n. 15 dop 50 x 50 x 30 cm</v>
          </cell>
          <cell r="C2211" t="str">
            <v>UN</v>
          </cell>
          <cell r="D2211">
            <v>66.542299999999997</v>
          </cell>
        </row>
        <row r="2212">
          <cell r="A2212" t="str">
            <v>001.30.02060</v>
          </cell>
          <cell r="B2212" t="str">
            <v>Execução de caixa de inspeção em alvenaria de tijolos maciço de 1/2 vez revestida com argamassa de cimento e areia 1:3 com impermeabilizante e tampa de concreto armado (e=0.07 m) conf. det. n. 15 dop 50 x 50 x 40 cm</v>
          </cell>
          <cell r="C2212" t="str">
            <v>UN</v>
          </cell>
          <cell r="D2212">
            <v>71.517099999999999</v>
          </cell>
        </row>
        <row r="2213">
          <cell r="A2213" t="str">
            <v>001.30.02080</v>
          </cell>
          <cell r="B2213" t="str">
            <v>Execução de caixa de inspeção em alvenaria de tijolos maciço de 1/2 vez revestida com argamassa de cimento e areia 1:3 com impermeabilizante e tampa de concreto armado (e=0.07 m) conf. det. n. 15 dop 60 x 60 x 50 cm</v>
          </cell>
          <cell r="C2213" t="str">
            <v>UN</v>
          </cell>
          <cell r="D2213">
            <v>97.740899999999996</v>
          </cell>
        </row>
        <row r="2214">
          <cell r="A2214" t="str">
            <v>001.30.02100</v>
          </cell>
          <cell r="B2214" t="str">
            <v>Execução de caixa de inspeção em alvenaria de tijolos maciço de 1/2 vez revestida com argamassa de cimento e areia 1:3 com impermeabilizante e tampa de concreto armado (e=0.07 m) conf. det. n. 15 dop 70 x 70 x 50 cm</v>
          </cell>
          <cell r="C2214" t="str">
            <v>UN</v>
          </cell>
          <cell r="D2214">
            <v>113.5551</v>
          </cell>
        </row>
        <row r="2215">
          <cell r="A2215" t="str">
            <v>001.30.02120</v>
          </cell>
          <cell r="B2215" t="str">
            <v>Execução de caixa de inspeção em alvenaria de tijolos maciço de 1/2 vez revestida com argamassa de cimento e areia 1:3 com impermeabilizante e tampa de concreto armado (e=0.07 m) conf. det. n. 15 dop 80 x 80 x 60 cm</v>
          </cell>
          <cell r="C2215" t="str">
            <v>UN</v>
          </cell>
          <cell r="D2215">
            <v>144.86179999999999</v>
          </cell>
        </row>
        <row r="2216">
          <cell r="A2216" t="str">
            <v>001.30.02140</v>
          </cell>
          <cell r="B2216" t="str">
            <v>Execução de caixa de inspeção em alvenaria de tijolos maciço de 1/2 vez revestida com argamassa de cimento e areia 1:3 com impermeabilizante e tampa de concreto armado (e=0.07 m) conf. det. n. 15 dop 100 x 100 x 100 cm</v>
          </cell>
          <cell r="C2216" t="str">
            <v>UN</v>
          </cell>
          <cell r="D2216">
            <v>241.42449999999999</v>
          </cell>
        </row>
        <row r="2217">
          <cell r="A2217" t="str">
            <v>001.30.02160</v>
          </cell>
          <cell r="B2217" t="str">
            <v>Execução de caixa de gordura de pvc (cx43)c/tampa de pvc 250x230x75mm</v>
          </cell>
          <cell r="C2217" t="str">
            <v>UN</v>
          </cell>
          <cell r="D2217">
            <v>21.7239</v>
          </cell>
        </row>
        <row r="2218">
          <cell r="A2218" t="str">
            <v>001.30.02180</v>
          </cell>
          <cell r="B2218" t="str">
            <v>Execução de fossa séptica conf. det. n. 8 dop 1.60 x 0.80 x 1.50 m</v>
          </cell>
          <cell r="C2218" t="str">
            <v>UN</v>
          </cell>
          <cell r="D2218">
            <v>945.83799999999997</v>
          </cell>
        </row>
        <row r="2219">
          <cell r="A2219" t="str">
            <v>001.30.02200</v>
          </cell>
          <cell r="B2219" t="str">
            <v>Execução de fossa séptica conf. det. n. 2.50 x 1.15 x 1.50 m</v>
          </cell>
          <cell r="C2219" t="str">
            <v>UN</v>
          </cell>
          <cell r="D2219">
            <v>1505.8289</v>
          </cell>
        </row>
        <row r="2220">
          <cell r="A2220" t="str">
            <v>001.30.02220</v>
          </cell>
          <cell r="B2220" t="str">
            <v>Execução de fossa séptica conf. det. n. 2.80 x 1.40 x 1.50 m</v>
          </cell>
          <cell r="C2220" t="str">
            <v>UN</v>
          </cell>
          <cell r="D2220">
            <v>1730.8420000000001</v>
          </cell>
        </row>
        <row r="2221">
          <cell r="A2221" t="str">
            <v>001.30.02240</v>
          </cell>
          <cell r="B2221" t="str">
            <v>Execução de fossa séptica conf. det. n. 3.20 x 1.60 x 1.80 m</v>
          </cell>
          <cell r="C2221" t="str">
            <v>UN</v>
          </cell>
          <cell r="D2221">
            <v>2305.0391</v>
          </cell>
        </row>
        <row r="2222">
          <cell r="A2222" t="str">
            <v>001.30.02260</v>
          </cell>
          <cell r="B2222" t="str">
            <v>Execução de fossa séptica conf. det. n. 3.50 x 1.75 x 1.80 m</v>
          </cell>
          <cell r="C2222" t="str">
            <v>UN</v>
          </cell>
          <cell r="D2222">
            <v>2623.4263000000001</v>
          </cell>
        </row>
        <row r="2223">
          <cell r="A2223" t="str">
            <v>001.30.02280</v>
          </cell>
          <cell r="B2223" t="str">
            <v>Execução de fossa séptica conf. det. n. 3.80 x 1.90 x 1.80 m</v>
          </cell>
          <cell r="C2223" t="str">
            <v>UN</v>
          </cell>
          <cell r="D2223">
            <v>2828.1091999999999</v>
          </cell>
        </row>
        <row r="2224">
          <cell r="A2224" t="str">
            <v>001.30.02300</v>
          </cell>
          <cell r="B2224" t="str">
            <v>Execução de fossa séptica conf. det. n. 4.00 x 2.00 x 1.80 m</v>
          </cell>
          <cell r="C2224" t="str">
            <v>UN</v>
          </cell>
          <cell r="D2224">
            <v>3054.4863999999998</v>
          </cell>
        </row>
        <row r="2225">
          <cell r="A2225" t="str">
            <v>001.30.02320</v>
          </cell>
          <cell r="B2225" t="str">
            <v>Execução de sumidouro conf. det. n. 12 dop diâmetro 1.50 m e profundidade 1.50 m</v>
          </cell>
          <cell r="C2225" t="str">
            <v>UN</v>
          </cell>
          <cell r="D2225">
            <v>560.08249999999998</v>
          </cell>
        </row>
        <row r="2226">
          <cell r="A2226" t="str">
            <v>001.30.02340</v>
          </cell>
          <cell r="B2226" t="str">
            <v>Execução de sumidouro conf. det. n. 12 dop diâmetro 1.50 e prof. 2.00 m</v>
          </cell>
          <cell r="C2226" t="str">
            <v>UN</v>
          </cell>
          <cell r="D2226">
            <v>642.35990000000004</v>
          </cell>
        </row>
        <row r="2227">
          <cell r="A2227" t="str">
            <v>001.30.02360</v>
          </cell>
          <cell r="B2227" t="str">
            <v>Execução de sumidouro conf. det. n. 12 dop diâmetro 1.50 e prof. 3.00 m</v>
          </cell>
          <cell r="C2227" t="str">
            <v>UN</v>
          </cell>
          <cell r="D2227">
            <v>820.81230000000005</v>
          </cell>
        </row>
        <row r="2228">
          <cell r="A2228" t="str">
            <v>001.30.02380</v>
          </cell>
          <cell r="B2228" t="str">
            <v>Execução de sumidouro conf. det. n. 12 dop diâmetro 2.00 m e prof. 2.00 m</v>
          </cell>
          <cell r="C2228" t="str">
            <v>UN</v>
          </cell>
          <cell r="D2228">
            <v>950.78189999999995</v>
          </cell>
        </row>
        <row r="2229">
          <cell r="A2229" t="str">
            <v>001.30.02400</v>
          </cell>
          <cell r="B2229" t="str">
            <v>Execução de sumidouro conf. det. n. 12 dop diâmetro 2.00 m e prof. 3.00m</v>
          </cell>
          <cell r="C2229" t="str">
            <v>UN</v>
          </cell>
          <cell r="D2229">
            <v>1198.4297999999999</v>
          </cell>
        </row>
        <row r="2230">
          <cell r="A2230" t="str">
            <v>001.30.02420</v>
          </cell>
          <cell r="B2230" t="str">
            <v>Execução de sumidouro conf. det. n. 12 dop diâmetro 2.00 e prof. 3.20 m</v>
          </cell>
          <cell r="C2230" t="str">
            <v>UN</v>
          </cell>
          <cell r="D2230">
            <v>1248.3798999999999</v>
          </cell>
        </row>
        <row r="2231">
          <cell r="A2231" t="str">
            <v>001.30.02440</v>
          </cell>
          <cell r="B2231" t="str">
            <v>Execução de sumidouro conf. det. n. 12 dop diâmetro 2.00 m e prof. 4.15 m</v>
          </cell>
          <cell r="C2231" t="str">
            <v>UN</v>
          </cell>
          <cell r="D2231">
            <v>1483.9576</v>
          </cell>
        </row>
        <row r="2232">
          <cell r="A2232" t="str">
            <v>001.30.02460</v>
          </cell>
          <cell r="B2232" t="str">
            <v>Execução de sumidouro conf. det. n. 12 dop diâmetro 2.00 m e prof. 4.50 m</v>
          </cell>
          <cell r="C2232" t="str">
            <v>UN</v>
          </cell>
          <cell r="D2232">
            <v>1570.9905000000001</v>
          </cell>
        </row>
        <row r="2233">
          <cell r="A2233" t="str">
            <v>001.30.02480</v>
          </cell>
          <cell r="B2233" t="str">
            <v>Execução de sumidouro conf. det. n. 12 dop diâmetro 3.00 m e prof. 3.30 m</v>
          </cell>
          <cell r="C2233" t="str">
            <v>UN</v>
          </cell>
          <cell r="D2233">
            <v>2263.4780000000001</v>
          </cell>
        </row>
        <row r="2234">
          <cell r="A2234" t="str">
            <v>001.30.02500</v>
          </cell>
          <cell r="B2234" t="str">
            <v>Execução de filtro anaeróbico d = 2,20 m, conforme detalhe do dvop</v>
          </cell>
          <cell r="C2234" t="str">
            <v>UN</v>
          </cell>
          <cell r="D2234">
            <v>7683.4363999999996</v>
          </cell>
        </row>
        <row r="2235">
          <cell r="A2235" t="str">
            <v>001.30.02520</v>
          </cell>
          <cell r="B2235" t="str">
            <v>Fornecimento e aplicação de brita nr. 4</v>
          </cell>
          <cell r="C2235" t="str">
            <v>M3</v>
          </cell>
          <cell r="D2235">
            <v>64.165499999999994</v>
          </cell>
        </row>
        <row r="2236">
          <cell r="A2236" t="str">
            <v>001.30.02540</v>
          </cell>
          <cell r="B2236" t="str">
            <v>Execução de vala de infiltração com seção trapezoidal (base menor=0,50 m, base maior = 1,00 m), contendo camadas de brita nº 04 (0,20 m e 0,30 m) areia grossa( 0,50 m) e aterro ( 0,50m), inclusive 2 (dois) tubos de pvc perfurados p/ dreno - 100 mm, conf</v>
          </cell>
          <cell r="C2236" t="str">
            <v>ML</v>
          </cell>
          <cell r="D2236">
            <v>68.803700000000006</v>
          </cell>
        </row>
        <row r="2237">
          <cell r="A2237" t="str">
            <v>001.30.02560</v>
          </cell>
          <cell r="B2237" t="str">
            <v>Fornecimento de camada filtrante de areia 0.30 m e pedra 0.60 m (seixo rolado) apiloado s/ escavação</v>
          </cell>
          <cell r="C2237" t="str">
            <v>ML</v>
          </cell>
          <cell r="D2237">
            <v>49.424999999999997</v>
          </cell>
        </row>
        <row r="2238">
          <cell r="A2238" t="str">
            <v>001.30.02580</v>
          </cell>
          <cell r="B2238" t="str">
            <v>Fornecimento de dreno em pedra (cascalho) seccao trapezoidal base maior 60 cm base menor 30 cm e altura 50 cm incl escavação</v>
          </cell>
          <cell r="C2238" t="str">
            <v>ML</v>
          </cell>
          <cell r="D2238">
            <v>8.6821000000000002</v>
          </cell>
        </row>
        <row r="2239">
          <cell r="A2239" t="str">
            <v>001.30.02600</v>
          </cell>
          <cell r="B2239" t="str">
            <v>Fornecimento de dreno com secao trapezoidal (base menor = 0,50m, base maior = 1,0m e altura de 1,50m), em camadas de brita nº 2 e 4 e areia grossa inclusive tubo de pvc perfurado d=1,50 mm, conf. det. do dvop</v>
          </cell>
          <cell r="C2239" t="str">
            <v>ML</v>
          </cell>
          <cell r="D2239">
            <v>80.192300000000003</v>
          </cell>
        </row>
        <row r="2240">
          <cell r="A2240" t="str">
            <v>001.31</v>
          </cell>
          <cell r="B2240" t="str">
            <v>INSTALAÇÕES HIDRÁULICAS - 'INSTALAÇÕES PREVENÇÃO E COMBATE A INCÊNDIO</v>
          </cell>
          <cell r="D2240">
            <v>2851.2635</v>
          </cell>
        </row>
        <row r="2241">
          <cell r="A2241" t="str">
            <v>001.31.00020</v>
          </cell>
          <cell r="B2241" t="str">
            <v>Fornecimento e instalação de extintor de incêndio tipo manual com suporte de parede, água pressurizada 10 litros</v>
          </cell>
          <cell r="C2241" t="str">
            <v>UN</v>
          </cell>
          <cell r="D2241">
            <v>53</v>
          </cell>
        </row>
        <row r="2242">
          <cell r="A2242" t="str">
            <v>001.31.00040</v>
          </cell>
          <cell r="B2242" t="str">
            <v>Fornecimento e instalação de extintor de incêndio tipo manual com suporte de parede, co2 - gas carbonico 6 kg</v>
          </cell>
          <cell r="C2242" t="str">
            <v>UN</v>
          </cell>
          <cell r="D2242">
            <v>178</v>
          </cell>
        </row>
        <row r="2243">
          <cell r="A2243" t="str">
            <v>001.31.00060</v>
          </cell>
          <cell r="B2243" t="str">
            <v>Fornecimento e instalação de extintor de incêndio tipo manual com suporte de parede, pó químico seco 4 kg</v>
          </cell>
          <cell r="C2243" t="str">
            <v>UN</v>
          </cell>
          <cell r="D2243">
            <v>55</v>
          </cell>
        </row>
        <row r="2244">
          <cell r="A2244" t="str">
            <v>001.31.00080</v>
          </cell>
          <cell r="B2244" t="str">
            <v>Fornecimento e instalação de tubo de aço galvanizado - classe média - tipo manesmann diâm. 63 mm</v>
          </cell>
          <cell r="C2244" t="str">
            <v>M</v>
          </cell>
          <cell r="D2244">
            <v>36.810600000000001</v>
          </cell>
        </row>
        <row r="2245">
          <cell r="A2245" t="str">
            <v>001.31.00100</v>
          </cell>
          <cell r="B2245" t="str">
            <v>Fornecimento e instalação de tubo de aço galvanizado - classe média - tipo manesmann diâm. 75 mm</v>
          </cell>
          <cell r="C2245" t="str">
            <v>M</v>
          </cell>
          <cell r="D2245">
            <v>41.1601</v>
          </cell>
        </row>
        <row r="2246">
          <cell r="A2246" t="str">
            <v>001.31.00120</v>
          </cell>
          <cell r="B2246" t="str">
            <v>Fornecimento e instalação de luva c/ rosca - classe 10 - tipo tupyou similar diâm. 63 mm</v>
          </cell>
          <cell r="C2246" t="str">
            <v>UN</v>
          </cell>
          <cell r="D2246">
            <v>19.0609</v>
          </cell>
        </row>
        <row r="2247">
          <cell r="A2247" t="str">
            <v>001.31.00140</v>
          </cell>
          <cell r="B2247" t="str">
            <v>Fornecimento e instalação de luva c/ rosca - classe 10 - tipo tupyou similar diâm. 75 mm</v>
          </cell>
          <cell r="C2247" t="str">
            <v>UN</v>
          </cell>
          <cell r="D2247">
            <v>26.9695</v>
          </cell>
        </row>
        <row r="2248">
          <cell r="A2248" t="str">
            <v>001.31.00160</v>
          </cell>
          <cell r="B2248" t="str">
            <v>Fornecimento e instalação de joelho 90º aço galvanizado - tupy ou similar diâm. 63 mm</v>
          </cell>
          <cell r="C2248" t="str">
            <v>UN</v>
          </cell>
          <cell r="D2248">
            <v>30.510899999999999</v>
          </cell>
        </row>
        <row r="2249">
          <cell r="A2249" t="str">
            <v>001.31.00180</v>
          </cell>
          <cell r="B2249" t="str">
            <v>Fornecimento e instalação de joelho 90º aço galvanizado - tupy ou similar diâm. 75 mm</v>
          </cell>
          <cell r="C2249" t="str">
            <v>UN</v>
          </cell>
          <cell r="D2249">
            <v>34.019500000000001</v>
          </cell>
        </row>
        <row r="2250">
          <cell r="A2250" t="str">
            <v>001.31.00200</v>
          </cell>
          <cell r="B2250" t="str">
            <v>Fornecimento e instalação de tee aço galvanizado - tupyou similar diâm. 63 mm</v>
          </cell>
          <cell r="C2250" t="str">
            <v>UN</v>
          </cell>
          <cell r="D2250">
            <v>30.569500000000001</v>
          </cell>
        </row>
        <row r="2251">
          <cell r="A2251" t="str">
            <v>001.31.00220</v>
          </cell>
          <cell r="B2251" t="str">
            <v>Fornecimento e instalação de flanges aço galvanizado - tupy ou similar diâm. 75 mm</v>
          </cell>
          <cell r="C2251" t="str">
            <v>UN</v>
          </cell>
          <cell r="D2251">
            <v>24.5395</v>
          </cell>
        </row>
        <row r="2252">
          <cell r="A2252" t="str">
            <v>001.31.00240</v>
          </cell>
          <cell r="B2252" t="str">
            <v>Fornecimento e instalação de niple duplo de aço galvanizado - tupy ou similar diâm. 63 mm</v>
          </cell>
          <cell r="C2252" t="str">
            <v>UN</v>
          </cell>
          <cell r="D2252">
            <v>14.510899999999999</v>
          </cell>
        </row>
        <row r="2253">
          <cell r="A2253" t="str">
            <v>001.31.00260</v>
          </cell>
          <cell r="B2253" t="str">
            <v>Fornecimento e instalação de niple duplo de aço galvanizado - tupy ou similar diâm. 75 mm</v>
          </cell>
          <cell r="C2253" t="str">
            <v>UN</v>
          </cell>
          <cell r="D2253">
            <v>20.369499999999999</v>
          </cell>
        </row>
        <row r="2254">
          <cell r="A2254" t="str">
            <v>001.31.00280</v>
          </cell>
          <cell r="B2254" t="str">
            <v>Fornecimento e instalação de luva de união c/ assento em bronze - tupy ou similar diâm. 63 mm</v>
          </cell>
          <cell r="C2254" t="str">
            <v>UN</v>
          </cell>
          <cell r="D2254">
            <v>38.019500000000001</v>
          </cell>
        </row>
        <row r="2255">
          <cell r="A2255" t="str">
            <v>001.31.00300</v>
          </cell>
          <cell r="B2255" t="str">
            <v>Fornecimento e instalação de luva de união c/ assento em bronze - tupy ou similar diâm. 75 mm</v>
          </cell>
          <cell r="C2255" t="str">
            <v>UN</v>
          </cell>
          <cell r="D2255">
            <v>47.078200000000002</v>
          </cell>
        </row>
        <row r="2256">
          <cell r="A2256" t="str">
            <v>001.31.00320</v>
          </cell>
          <cell r="B2256" t="str">
            <v>Fornecimento e instalação de registro de gaveta em bronze - acabamento bruto - niágara  ou similar diâm.63 mm</v>
          </cell>
          <cell r="C2256" t="str">
            <v>UN</v>
          </cell>
          <cell r="D2256">
            <v>93.778700000000001</v>
          </cell>
        </row>
        <row r="2257">
          <cell r="A2257" t="str">
            <v>001.31.00340</v>
          </cell>
          <cell r="B2257" t="str">
            <v>Fornecimento e instalação de registro de gaveta em bronze - acabamento bruto - niágara  ou similar diâm.75 mm</v>
          </cell>
          <cell r="C2257" t="str">
            <v>UN</v>
          </cell>
          <cell r="D2257">
            <v>147.45590000000001</v>
          </cell>
        </row>
        <row r="2258">
          <cell r="A2258" t="str">
            <v>001.31.00360</v>
          </cell>
          <cell r="B2258" t="str">
            <v>Fornecimento e instalação de válvula de retenção - aço galvanizado tupy classe 150 4 portinhola diâm.63 mm</v>
          </cell>
          <cell r="C2258" t="str">
            <v>UN</v>
          </cell>
          <cell r="D2258">
            <v>116.59869999999999</v>
          </cell>
        </row>
        <row r="2259">
          <cell r="A2259" t="str">
            <v>001.31.00380</v>
          </cell>
          <cell r="B2259" t="str">
            <v>Fornecimento e instalação de válvula globo angular  - classe 150  diâm. 63 mm</v>
          </cell>
          <cell r="C2259" t="str">
            <v>UN</v>
          </cell>
          <cell r="D2259">
            <v>72.828699999999998</v>
          </cell>
        </row>
        <row r="2260">
          <cell r="A2260" t="str">
            <v>001.31.00400</v>
          </cell>
          <cell r="B2260" t="str">
            <v>Fornecimento e instalação de engate rápido """"""""""""""""""""""""""""""""store"""""""""""""""""""""""""""""""" c/ red. ferro galvanizado diâm. 63 mm x 35 mm</v>
          </cell>
          <cell r="C2260" t="str">
            <v>UN</v>
          </cell>
          <cell r="D2260">
            <v>10.872199999999999</v>
          </cell>
        </row>
        <row r="2261">
          <cell r="A2261" t="str">
            <v>001.31.00420</v>
          </cell>
          <cell r="B2261" t="str">
            <v>Fornecimento e instalaçao de hidrante de recalque composto de caixa da alvenaria, registro globo angular 45º - 2 1/2"""""""""""""""""""""""""""""""" e tampa de fºfº 40 x 60 cm</v>
          </cell>
          <cell r="C2261" t="str">
            <v>UN</v>
          </cell>
          <cell r="D2261">
            <v>203.1936</v>
          </cell>
        </row>
        <row r="2262">
          <cell r="A2262" t="str">
            <v>001.31.00440</v>
          </cell>
          <cell r="B2262" t="str">
            <v>Fornecimento e instalação de hidrante de recalque composto de caixa de alvenaria, registro globo angular 45º - 1 1/2"""""""""""""""""""""""""""""""" e tampa de fºfº 80x60 cm</v>
          </cell>
          <cell r="C2262" t="str">
            <v>UN</v>
          </cell>
          <cell r="D2262">
            <v>327.75049999999999</v>
          </cell>
        </row>
        <row r="2263">
          <cell r="A2263" t="str">
            <v>001.31.00460</v>
          </cell>
          <cell r="B2263" t="str">
            <v>Fornecimento e instalação de mangueira fibra sintética pura tipo i graud - tipo parsh ou similar com adaptador para esguicho diâm. 1 1/2 pol</v>
          </cell>
          <cell r="C2263" t="str">
            <v>UN</v>
          </cell>
          <cell r="D2263">
            <v>180.34780000000001</v>
          </cell>
        </row>
        <row r="2264">
          <cell r="A2264" t="str">
            <v>001.31.00480</v>
          </cell>
          <cell r="B2264" t="str">
            <v xml:space="preserve">Fornecimento e instalação de armário em chapa de aço-com ventilação adequada - visor c/ inspeção c/ inscrição incêndio, cesto interno p/ abrigo da mangueira e esguicho tipo """"""""""""""""""""""""""""""""bucha spiero"""""""""""""""""""""""""""""""" ou </v>
          </cell>
          <cell r="C2264" t="str">
            <v>UN</v>
          </cell>
          <cell r="D2264">
            <v>109.34780000000001</v>
          </cell>
        </row>
        <row r="2265">
          <cell r="A2265" t="str">
            <v>001.31.00500</v>
          </cell>
          <cell r="B2265" t="str">
            <v>Fornecimento e instalação de bomba de incêndio - 4 cv/220v -1.800 rpm/60 hz - hm = 20 mca q=600l/min</v>
          </cell>
          <cell r="C2265" t="str">
            <v>UN</v>
          </cell>
          <cell r="D2265">
            <v>862.69560000000001</v>
          </cell>
        </row>
        <row r="2266">
          <cell r="A2266" t="str">
            <v>001.31.00520</v>
          </cell>
          <cell r="B2266" t="str">
            <v>Válvula  de pé com crivo de pvc tipo rosqueável 3/4 pol</v>
          </cell>
          <cell r="C2266" t="str">
            <v>UN</v>
          </cell>
          <cell r="D2266">
            <v>14.979100000000001</v>
          </cell>
        </row>
        <row r="2267">
          <cell r="A2267" t="str">
            <v>001.31.00540</v>
          </cell>
          <cell r="B2267" t="str">
            <v>Válvula  de pé com crivo de pvc tipo rosqueável 1 pol</v>
          </cell>
          <cell r="C2267" t="str">
            <v>UN</v>
          </cell>
          <cell r="D2267">
            <v>17.349900000000002</v>
          </cell>
        </row>
        <row r="2268">
          <cell r="A2268" t="str">
            <v>001.31.00560</v>
          </cell>
          <cell r="B2268" t="str">
            <v>Válvula  de pé com crivo de pvc tipo rosqueável 1 1/4 pol</v>
          </cell>
          <cell r="C2268" t="str">
            <v>UN</v>
          </cell>
          <cell r="D2268">
            <v>22.407900000000001</v>
          </cell>
        </row>
        <row r="2269">
          <cell r="A2269" t="str">
            <v>001.31.00580</v>
          </cell>
          <cell r="B2269" t="str">
            <v>Válvula de pé com crivo de pvc tipo rosqueável 1 1/2 pol</v>
          </cell>
          <cell r="C2269" t="str">
            <v>UN</v>
          </cell>
          <cell r="D2269">
            <v>22.038499999999999</v>
          </cell>
        </row>
        <row r="2270">
          <cell r="A2270" t="str">
            <v>001.32</v>
          </cell>
          <cell r="B2270" t="str">
            <v>INSTALAÇÕES HIDRÁULICA -  DRENAGEM</v>
          </cell>
          <cell r="D2270">
            <v>9055.3881000000001</v>
          </cell>
        </row>
        <row r="2271">
          <cell r="A2271" t="str">
            <v>001.32.00020</v>
          </cell>
          <cell r="B2271" t="str">
            <v>Fornecimento, assentamento e rejuntamento de tubos de concreto com armação simples 1000 mm</v>
          </cell>
          <cell r="C2271" t="str">
            <v>ML</v>
          </cell>
          <cell r="D2271">
            <v>152.85589999999999</v>
          </cell>
        </row>
        <row r="2272">
          <cell r="A2272" t="str">
            <v>001.32.00040</v>
          </cell>
          <cell r="B2272" t="str">
            <v>Fornecimento, assentamento e rejuntamento de tubos de concreto com armação simples  800 mm</v>
          </cell>
          <cell r="C2272" t="str">
            <v>ML</v>
          </cell>
          <cell r="D2272">
            <v>111.66160000000001</v>
          </cell>
        </row>
        <row r="2273">
          <cell r="A2273" t="str">
            <v>001.32.00060</v>
          </cell>
          <cell r="B2273" t="str">
            <v>Fornecimento, assentamento e rejuntamento de tubos de concreto com armação simples  600 mm</v>
          </cell>
          <cell r="C2273" t="str">
            <v>ML</v>
          </cell>
          <cell r="D2273">
            <v>84.84</v>
          </cell>
        </row>
        <row r="2274">
          <cell r="A2274" t="str">
            <v>001.32.00080</v>
          </cell>
          <cell r="B2274" t="str">
            <v>Fornecimento, assentamento e rejuntamento de tubos de concreto com armação simples  400 mm</v>
          </cell>
          <cell r="C2274" t="str">
            <v>ML</v>
          </cell>
          <cell r="D2274">
            <v>44.761699999999998</v>
          </cell>
        </row>
        <row r="2275">
          <cell r="A2275" t="str">
            <v>001.32.00100</v>
          </cell>
          <cell r="B2275" t="str">
            <v>Fornecimento, assentamento e rejuntamento de tubos de concreto com armação dupla 1000 mm</v>
          </cell>
          <cell r="C2275" t="str">
            <v>ML</v>
          </cell>
          <cell r="D2275">
            <v>187.85589999999999</v>
          </cell>
        </row>
        <row r="2276">
          <cell r="A2276" t="str">
            <v>001.32.00120</v>
          </cell>
          <cell r="B2276" t="str">
            <v>Fornecimento, assentamento e rejuntamento de tubos de concreto com armação dupla  800 mm</v>
          </cell>
          <cell r="C2276" t="str">
            <v>ML</v>
          </cell>
          <cell r="D2276">
            <v>135.66159999999999</v>
          </cell>
        </row>
        <row r="2277">
          <cell r="A2277" t="str">
            <v>001.32.00140</v>
          </cell>
          <cell r="B2277" t="str">
            <v>Fornecimento, assentamento e rejuntamento de tubos de concreto sem armação  600 mm</v>
          </cell>
          <cell r="C2277" t="str">
            <v>ML</v>
          </cell>
          <cell r="D2277">
            <v>66.078599999999994</v>
          </cell>
        </row>
        <row r="2278">
          <cell r="A2278" t="str">
            <v>001.32.00160</v>
          </cell>
          <cell r="B2278" t="str">
            <v>Fornecimento, assentamento e rejuntamento de tubos de concreto sem armação  500 mm</v>
          </cell>
          <cell r="C2278" t="str">
            <v>ML</v>
          </cell>
          <cell r="D2278">
            <v>48.900599999999997</v>
          </cell>
        </row>
        <row r="2279">
          <cell r="A2279" t="str">
            <v>001.32.00180</v>
          </cell>
          <cell r="B2279" t="str">
            <v>Fornecimento, assentamento e rejuntamento de tubos de concreto sem armação  400 mm</v>
          </cell>
          <cell r="C2279" t="str">
            <v>ML</v>
          </cell>
          <cell r="D2279">
            <v>34.761699999999998</v>
          </cell>
        </row>
        <row r="2280">
          <cell r="A2280" t="str">
            <v>001.32.00200</v>
          </cell>
          <cell r="B2280" t="str">
            <v>Fornecimento, assentamento e rejuntamento de tubos de concreto sem armação  350 mm</v>
          </cell>
          <cell r="C2280" t="str">
            <v>ML</v>
          </cell>
          <cell r="D2280">
            <v>26.261700000000001</v>
          </cell>
        </row>
        <row r="2281">
          <cell r="A2281" t="str">
            <v>001.32.00220</v>
          </cell>
          <cell r="B2281" t="str">
            <v>Fornecimento, assentamento e rejuntamento de tubos de concreto sem armação  300 mm</v>
          </cell>
          <cell r="C2281" t="str">
            <v>ML</v>
          </cell>
          <cell r="D2281">
            <v>21.886700000000001</v>
          </cell>
        </row>
        <row r="2282">
          <cell r="A2282" t="str">
            <v>001.32.00240</v>
          </cell>
          <cell r="B2282" t="str">
            <v>Fornecimento, assentamento e rejuntamento de tubos de concreto sem armação  250 mm</v>
          </cell>
          <cell r="C2282" t="str">
            <v>ML</v>
          </cell>
          <cell r="D2282">
            <v>20.886700000000001</v>
          </cell>
        </row>
        <row r="2283">
          <cell r="A2283" t="str">
            <v>001.32.00260</v>
          </cell>
          <cell r="B2283" t="str">
            <v>Fornecimento, assentamento e rejuntamento de tubos de concreto sem armação  200 mm</v>
          </cell>
          <cell r="C2283" t="str">
            <v>ML</v>
          </cell>
          <cell r="D2283">
            <v>16.670000000000002</v>
          </cell>
        </row>
        <row r="2284">
          <cell r="A2284" t="str">
            <v>001.32.00280</v>
          </cell>
          <cell r="B2284" t="str">
            <v>Fornecimento, assentamento e rejuntamento de tubos de concreto sem armação  150 mm</v>
          </cell>
          <cell r="C2284" t="str">
            <v>ML</v>
          </cell>
          <cell r="D2284">
            <v>14.67</v>
          </cell>
        </row>
        <row r="2285">
          <cell r="A2285" t="str">
            <v>001.32.00300</v>
          </cell>
          <cell r="B2285" t="str">
            <v>Fornecimento, assentamento e rejuntamento de tubos de concreto sem armação  100 mm</v>
          </cell>
          <cell r="C2285" t="str">
            <v>ML</v>
          </cell>
          <cell r="D2285">
            <v>11.6266</v>
          </cell>
        </row>
        <row r="2286">
          <cell r="A2286" t="str">
            <v>001.32.00320</v>
          </cell>
          <cell r="B2286" t="str">
            <v>Fornecimento, assentamento e rejuntamento de tubo de concreto poroso mf 400 mm</v>
          </cell>
          <cell r="C2286" t="str">
            <v>ML</v>
          </cell>
          <cell r="D2286">
            <v>38.261699999999998</v>
          </cell>
        </row>
        <row r="2287">
          <cell r="A2287" t="str">
            <v>001.32.00340</v>
          </cell>
          <cell r="B2287" t="str">
            <v>Fornecimento, assentamento e rejuntamento de tubo de concreto poroso mf 350 mm</v>
          </cell>
          <cell r="C2287" t="str">
            <v>ML</v>
          </cell>
          <cell r="D2287">
            <v>28.261700000000001</v>
          </cell>
        </row>
        <row r="2288">
          <cell r="A2288" t="str">
            <v>001.32.00360</v>
          </cell>
          <cell r="B2288" t="str">
            <v>Fornecimento, assentamento e rejuntamento de tubo de concreto poroso mf 300 mm</v>
          </cell>
          <cell r="C2288" t="str">
            <v>ML</v>
          </cell>
          <cell r="D2288">
            <v>19.161899999999999</v>
          </cell>
        </row>
        <row r="2289">
          <cell r="A2289" t="str">
            <v>001.32.00380</v>
          </cell>
          <cell r="B2289" t="str">
            <v>Fornecimento, assentamento e rejuntamento de tubo de concreto poroso mf 250 mm</v>
          </cell>
          <cell r="C2289" t="str">
            <v>ML</v>
          </cell>
          <cell r="D2289">
            <v>22.386700000000001</v>
          </cell>
        </row>
        <row r="2290">
          <cell r="A2290" t="str">
            <v>001.32.00400</v>
          </cell>
          <cell r="B2290" t="str">
            <v>Fornecimento, assentamento e rejuntamento de tubo de concreto poroso mf 200 mm</v>
          </cell>
          <cell r="C2290" t="str">
            <v>ML</v>
          </cell>
          <cell r="D2290">
            <v>16.87</v>
          </cell>
        </row>
        <row r="2291">
          <cell r="A2291" t="str">
            <v>001.32.00420</v>
          </cell>
          <cell r="B2291" t="str">
            <v>Fornecimento, assentamento e rejuntamento de tubo de concreto poroso mf 150 mm</v>
          </cell>
          <cell r="C2291" t="str">
            <v>ML</v>
          </cell>
          <cell r="D2291">
            <v>16.87</v>
          </cell>
        </row>
        <row r="2292">
          <cell r="A2292" t="str">
            <v>001.32.00440</v>
          </cell>
          <cell r="B2292" t="str">
            <v>Fornecimento, assentamento e rejuntamento de tubo de concreto poroso mf 100 mm</v>
          </cell>
          <cell r="C2292" t="str">
            <v>ML</v>
          </cell>
          <cell r="D2292">
            <v>20.426600000000001</v>
          </cell>
        </row>
        <row r="2293">
          <cell r="A2293" t="str">
            <v>001.32.00460</v>
          </cell>
          <cell r="B2293" t="str">
            <v>Execução de poço de visita conf. det. do dop n.4 120x120x50 cm</v>
          </cell>
          <cell r="C2293" t="str">
            <v>UN</v>
          </cell>
          <cell r="D2293">
            <v>713.39660000000003</v>
          </cell>
        </row>
        <row r="2294">
          <cell r="A2294" t="str">
            <v>001.32.00480</v>
          </cell>
          <cell r="B2294" t="str">
            <v>Execução de poço de visita conf. det. do dop n.4 120x120x70 cm</v>
          </cell>
          <cell r="C2294" t="str">
            <v>UN</v>
          </cell>
          <cell r="D2294">
            <v>802.01900000000001</v>
          </cell>
        </row>
        <row r="2295">
          <cell r="A2295" t="str">
            <v>001.32.00500</v>
          </cell>
          <cell r="B2295" t="str">
            <v>Execução de poço de visita conf. det. do dop n.4 120x120x105 cm</v>
          </cell>
          <cell r="C2295" t="str">
            <v>UN</v>
          </cell>
          <cell r="D2295">
            <v>962.78200000000004</v>
          </cell>
        </row>
        <row r="2296">
          <cell r="A2296" t="str">
            <v>001.32.00520</v>
          </cell>
          <cell r="B2296" t="str">
            <v>Execução de poço de visita conf. det. do dop n.4 120x120x120 cm</v>
          </cell>
          <cell r="C2296" t="str">
            <v>UN</v>
          </cell>
          <cell r="D2296">
            <v>1017.7448000000001</v>
          </cell>
        </row>
        <row r="2297">
          <cell r="A2297" t="str">
            <v>001.32.00540</v>
          </cell>
          <cell r="B2297" t="str">
            <v>Execução de poço de visita conf. det. do dop n.4 120x120x140 cm</v>
          </cell>
          <cell r="C2297" t="str">
            <v>UN</v>
          </cell>
          <cell r="D2297">
            <v>1466.7221999999999</v>
          </cell>
        </row>
        <row r="2298">
          <cell r="A2298" t="str">
            <v>001.32.00560</v>
          </cell>
          <cell r="B2298" t="str">
            <v>Execução de poço de visita conf. det. do dop n.4 120x120x190 cm</v>
          </cell>
          <cell r="C2298" t="str">
            <v>UN</v>
          </cell>
          <cell r="D2298">
            <v>1379.7886000000001</v>
          </cell>
        </row>
        <row r="2299">
          <cell r="A2299" t="str">
            <v>001.32.00580</v>
          </cell>
          <cell r="B2299" t="str">
            <v>Execução de caixa de passagem conf. det. n7 do dop 30 x 30 x 30 cm</v>
          </cell>
          <cell r="C2299" t="str">
            <v>UN</v>
          </cell>
          <cell r="D2299">
            <v>38.521000000000001</v>
          </cell>
        </row>
        <row r="2300">
          <cell r="A2300" t="str">
            <v>001.32.00600</v>
          </cell>
          <cell r="B2300" t="str">
            <v>Execução de caixa de passagem conf. det. n7 do dop 40 x 40 x 40 cm</v>
          </cell>
          <cell r="C2300" t="str">
            <v>UN</v>
          </cell>
          <cell r="D2300">
            <v>58.170699999999997</v>
          </cell>
        </row>
        <row r="2301">
          <cell r="A2301" t="str">
            <v>001.32.00620</v>
          </cell>
          <cell r="B2301" t="str">
            <v>Execução de caixa de passagem conf. det. n7 do dop 50 x 50 x 50 cm</v>
          </cell>
          <cell r="C2301" t="str">
            <v>UN</v>
          </cell>
          <cell r="D2301">
            <v>83.568399999999997</v>
          </cell>
        </row>
        <row r="2302">
          <cell r="A2302" t="str">
            <v>001.32.00640</v>
          </cell>
          <cell r="B2302" t="str">
            <v>Execução de caixa de passagem conf. det. n7 do dop 60 x 60 x 60 cm</v>
          </cell>
          <cell r="C2302" t="str">
            <v>UN</v>
          </cell>
          <cell r="D2302">
            <v>111.22369999999999</v>
          </cell>
        </row>
        <row r="2303">
          <cell r="A2303" t="str">
            <v>001.32.00660</v>
          </cell>
          <cell r="B2303" t="str">
            <v>Execução de caixa de passagem conf. det. n7 do dop 70 x 70 x 70 cm</v>
          </cell>
          <cell r="C2303" t="str">
            <v>UN</v>
          </cell>
          <cell r="D2303">
            <v>114.01609999999999</v>
          </cell>
        </row>
        <row r="2304">
          <cell r="A2304" t="str">
            <v>001.32.00680</v>
          </cell>
          <cell r="B2304" t="str">
            <v>Execução de caixa de passagem conf. det. n7 do dop 80 x 80 x 80 cm</v>
          </cell>
          <cell r="C2304" t="str">
            <v>UN</v>
          </cell>
          <cell r="D2304">
            <v>144.916</v>
          </cell>
        </row>
        <row r="2305">
          <cell r="A2305" t="str">
            <v>001.32.00700</v>
          </cell>
          <cell r="B2305" t="str">
            <v>Execução de caixa de passagem conf. det. n7 do dop 90 x 90 x 90 cm</v>
          </cell>
          <cell r="C2305" t="str">
            <v>UN</v>
          </cell>
          <cell r="D2305">
            <v>240.52289999999999</v>
          </cell>
        </row>
        <row r="2306">
          <cell r="A2306" t="str">
            <v>001.32.00720</v>
          </cell>
          <cell r="B2306" t="str">
            <v>Execução de caixa de passagem conf. det. n7 do dop 100 x 100 x 100 cm</v>
          </cell>
          <cell r="C2306" t="str">
            <v>UN</v>
          </cell>
          <cell r="D2306">
            <v>241.42449999999999</v>
          </cell>
        </row>
        <row r="2307">
          <cell r="A2307" t="str">
            <v>001.32.00740</v>
          </cell>
          <cell r="B2307" t="str">
            <v>Execução de caixa de passagem conf. det. n7 do dop 100 x 100 x 120 cm</v>
          </cell>
          <cell r="C2307" t="str">
            <v>UND</v>
          </cell>
          <cell r="D2307">
            <v>328.23200000000003</v>
          </cell>
        </row>
        <row r="2308">
          <cell r="A2308" t="str">
            <v>001.32.00760</v>
          </cell>
          <cell r="B2308" t="str">
            <v>Execução de caixa de passagem conf. det. n7 do dop 110 x 0.60 x 0.60 cm</v>
          </cell>
          <cell r="C2308" t="str">
            <v>UN</v>
          </cell>
          <cell r="D2308">
            <v>10.446400000000001</v>
          </cell>
        </row>
        <row r="2309">
          <cell r="A2309" t="str">
            <v>001.32.00780</v>
          </cell>
          <cell r="B2309" t="str">
            <v>Execução de caixa de areia dimensões 50 x 50 x 50 cm</v>
          </cell>
          <cell r="C2309" t="str">
            <v>UN</v>
          </cell>
          <cell r="D2309">
            <v>83.568399999999997</v>
          </cell>
        </row>
        <row r="2310">
          <cell r="A2310" t="str">
            <v>001.32.00800</v>
          </cell>
          <cell r="B2310" t="str">
            <v>Execução de canaleta para talude em concreto simples traço 1:4:8 com 8 cm espessura conf. det. n.32 e 33</v>
          </cell>
          <cell r="C2310" t="str">
            <v>ML</v>
          </cell>
          <cell r="D2310">
            <v>27.137599999999999</v>
          </cell>
        </row>
        <row r="2311">
          <cell r="A2311" t="str">
            <v>001.32.00820</v>
          </cell>
          <cell r="B2311" t="str">
            <v>Execução de canaleta de tijolo maciço 1/2 vez l=0,30 m inclusive grelha de ferro</v>
          </cell>
          <cell r="C2311" t="str">
            <v>ML</v>
          </cell>
          <cell r="D2311">
            <v>74.569299999999998</v>
          </cell>
        </row>
        <row r="2312">
          <cell r="A2312" t="str">
            <v>001.32.00840</v>
          </cell>
          <cell r="B2312" t="str">
            <v>Fornecimento e instalação de aspersor ou irrigador para jardim de metal - diamentro 3/4"</v>
          </cell>
          <cell r="C2312" t="str">
            <v>UN</v>
          </cell>
          <cell r="D2312">
            <v>15</v>
          </cell>
        </row>
        <row r="2313">
          <cell r="A2313" t="str">
            <v>001.33</v>
          </cell>
          <cell r="B2313" t="str">
            <v>LIMPEZA</v>
          </cell>
          <cell r="D2313">
            <v>20.2258</v>
          </cell>
        </row>
        <row r="2314">
          <cell r="A2314" t="str">
            <v>001.33.00020</v>
          </cell>
          <cell r="B2314" t="str">
            <v>Limpeza geral da obra</v>
          </cell>
          <cell r="C2314" t="str">
            <v>M2</v>
          </cell>
          <cell r="D2314">
            <v>1.9035</v>
          </cell>
        </row>
        <row r="2315">
          <cell r="A2315" t="str">
            <v>001.33.00040</v>
          </cell>
          <cell r="B2315" t="str">
            <v>Execução de limpeza geral da obra com retirada de entulhos</v>
          </cell>
          <cell r="C2315" t="str">
            <v>M2</v>
          </cell>
          <cell r="D2315">
            <v>1.9035</v>
          </cell>
        </row>
        <row r="2316">
          <cell r="A2316" t="str">
            <v>001.33.00060</v>
          </cell>
          <cell r="B2316" t="str">
            <v>Execução de Retirada de entulho em Caçamba inclusive Carga Manual distância até 30 mts</v>
          </cell>
          <cell r="C2316" t="str">
            <v>M3</v>
          </cell>
          <cell r="D2316">
            <v>16.418800000000001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Orçamento"/>
      <sheetName val="TRANSPORTE"/>
      <sheetName val="DRENAGEM"/>
    </sheetNames>
    <sheetDataSet>
      <sheetData sheetId="0" refreshError="1">
        <row r="3">
          <cell r="B3" t="str">
            <v>Atividades Auxiliares ou Básica</v>
          </cell>
          <cell r="F3" t="str">
            <v>Und</v>
          </cell>
        </row>
        <row r="4">
          <cell r="A4" t="str">
            <v>1 A 00 001 00</v>
          </cell>
          <cell r="B4" t="str">
            <v>Transporte local c/ basc. 5m3 rodov. não pav.</v>
          </cell>
          <cell r="E4" t="str">
            <v>tkm</v>
          </cell>
          <cell r="F4" t="str">
            <v>excluído</v>
          </cell>
        </row>
        <row r="5">
          <cell r="A5" t="str">
            <v>1 A 00 001 05</v>
          </cell>
          <cell r="B5" t="str">
            <v>Transp. local c/ basc. 10m3 rodov. não pav (const)</v>
          </cell>
          <cell r="E5" t="str">
            <v>tkm</v>
          </cell>
          <cell r="F5">
            <v>0.35</v>
          </cell>
        </row>
        <row r="6">
          <cell r="A6" t="str">
            <v>1 A 00 001 06</v>
          </cell>
          <cell r="B6" t="str">
            <v>Transp. local c/ basc. 10m3 rodov. não pav (consv)</v>
          </cell>
          <cell r="E6" t="str">
            <v>tkm</v>
          </cell>
          <cell r="F6">
            <v>0.42</v>
          </cell>
        </row>
        <row r="7">
          <cell r="A7" t="str">
            <v>1 A 00 001 07</v>
          </cell>
          <cell r="B7" t="str">
            <v>Transp. local c/ basc. 10m3 rodov. não pav (restr)</v>
          </cell>
          <cell r="E7" t="str">
            <v>tkm</v>
          </cell>
          <cell r="F7">
            <v>0.41</v>
          </cell>
        </row>
        <row r="8">
          <cell r="A8" t="str">
            <v>1 A 00 001 08</v>
          </cell>
          <cell r="B8" t="str">
            <v>Transporte local c/ basc. p/ rocha rodov. não pav.</v>
          </cell>
          <cell r="E8" t="str">
            <v>tkm</v>
          </cell>
          <cell r="F8">
            <v>0.49</v>
          </cell>
        </row>
        <row r="9">
          <cell r="A9" t="str">
            <v>1 A 00 001 40</v>
          </cell>
          <cell r="B9" t="str">
            <v>Transp. local c/ carroceria 15 t rodov. não pav.</v>
          </cell>
          <cell r="E9" t="str">
            <v>tkm</v>
          </cell>
          <cell r="F9">
            <v>0.45</v>
          </cell>
        </row>
        <row r="10">
          <cell r="A10" t="str">
            <v>1 A 00 001 41</v>
          </cell>
          <cell r="B10" t="str">
            <v>Transporte local c/ carroceria 4t rodov. não pav.</v>
          </cell>
          <cell r="E10" t="str">
            <v>tkm</v>
          </cell>
          <cell r="F10">
            <v>0.57999999999999996</v>
          </cell>
        </row>
        <row r="11">
          <cell r="A11" t="str">
            <v>1 A 00 001 50</v>
          </cell>
          <cell r="B11" t="str">
            <v>Transporte local c/ betoneira rodov. não pav.</v>
          </cell>
          <cell r="E11" t="str">
            <v>tkm</v>
          </cell>
          <cell r="F11">
            <v>0.54</v>
          </cell>
        </row>
        <row r="12">
          <cell r="A12" t="str">
            <v>1 A 00 001 60</v>
          </cell>
          <cell r="B12" t="str">
            <v>Transp. local c/ carroc. c/ guind. rodov. não pav.</v>
          </cell>
          <cell r="E12" t="str">
            <v>tkm</v>
          </cell>
          <cell r="F12">
            <v>0.61</v>
          </cell>
        </row>
        <row r="13">
          <cell r="A13" t="str">
            <v>1 A 00 001 90</v>
          </cell>
          <cell r="B13" t="str">
            <v>Transporte comercial c/ carroc. rodov. não pav.</v>
          </cell>
          <cell r="E13" t="str">
            <v>tkm</v>
          </cell>
          <cell r="F13">
            <v>0.27</v>
          </cell>
        </row>
        <row r="14">
          <cell r="A14" t="str">
            <v>1 A 00 002 00</v>
          </cell>
          <cell r="B14" t="str">
            <v>Transporte local c/ basc. 5m3 rodov. pav.</v>
          </cell>
          <cell r="E14" t="str">
            <v>tkm</v>
          </cell>
          <cell r="F14">
            <v>0.32</v>
          </cell>
        </row>
        <row r="15">
          <cell r="A15" t="str">
            <v>1 A 00 002 03</v>
          </cell>
          <cell r="B15" t="str">
            <v>Transp. local material para remendos</v>
          </cell>
          <cell r="E15" t="str">
            <v>tkm</v>
          </cell>
          <cell r="F15">
            <v>0.66</v>
          </cell>
        </row>
        <row r="16">
          <cell r="A16" t="str">
            <v>1 A 00 002 05</v>
          </cell>
          <cell r="B16" t="str">
            <v>Transp. local c/ basc. 10m3 rodov. pav. (const)</v>
          </cell>
          <cell r="E16" t="str">
            <v>tkm</v>
          </cell>
          <cell r="F16">
            <v>0.27</v>
          </cell>
        </row>
        <row r="17">
          <cell r="A17" t="str">
            <v>1 A 00 002 06</v>
          </cell>
          <cell r="B17" t="str">
            <v>Transp. local c/ basc. 10m3 rodov. pav. (consv)</v>
          </cell>
          <cell r="E17" t="str">
            <v>tkm</v>
          </cell>
          <cell r="F17">
            <v>0.32</v>
          </cell>
        </row>
        <row r="18">
          <cell r="A18" t="str">
            <v>1 A 00 002 07</v>
          </cell>
          <cell r="B18" t="str">
            <v>Transp. local c/ basc. 10m3 rodov. pav. (restr)</v>
          </cell>
          <cell r="E18" t="str">
            <v>tkm</v>
          </cell>
          <cell r="F18">
            <v>0.31</v>
          </cell>
        </row>
        <row r="19">
          <cell r="A19" t="str">
            <v>1 A 00 002 08</v>
          </cell>
          <cell r="B19" t="str">
            <v>Transporte local c/ basc. p/ rocha rodov. pav.</v>
          </cell>
          <cell r="E19" t="str">
            <v>tkm</v>
          </cell>
          <cell r="F19">
            <v>0.37</v>
          </cell>
        </row>
        <row r="20">
          <cell r="A20" t="str">
            <v>1 A 00 002 40</v>
          </cell>
          <cell r="B20" t="str">
            <v>Transporte local c/ carroceria 15 t rodov. pav.</v>
          </cell>
          <cell r="E20" t="str">
            <v>tkm</v>
          </cell>
          <cell r="F20">
            <v>0.34</v>
          </cell>
        </row>
        <row r="21">
          <cell r="A21" t="str">
            <v>1 A 00 002 41</v>
          </cell>
          <cell r="B21" t="str">
            <v>Transporte local c/ carroceria 4t rodov. pav.</v>
          </cell>
          <cell r="E21" t="str">
            <v>tkm</v>
          </cell>
          <cell r="F21">
            <v>0.45</v>
          </cell>
        </row>
        <row r="22">
          <cell r="A22" t="str">
            <v>1 A 00 002 50</v>
          </cell>
          <cell r="B22" t="str">
            <v>Transporte local c/ betoneira rodov. pav.</v>
          </cell>
          <cell r="E22" t="str">
            <v>tkm</v>
          </cell>
          <cell r="F22">
            <v>0.4</v>
          </cell>
        </row>
        <row r="23">
          <cell r="A23" t="str">
            <v>1 A 00 002 60</v>
          </cell>
          <cell r="B23" t="str">
            <v>Transp. local c/ carroceria c/ guind. rodov. pav.</v>
          </cell>
          <cell r="E23" t="str">
            <v>tkm</v>
          </cell>
          <cell r="F23">
            <v>0.55000000000000004</v>
          </cell>
        </row>
        <row r="24">
          <cell r="A24" t="str">
            <v>1 A 00 002 90</v>
          </cell>
          <cell r="B24" t="str">
            <v>Transporte comercial c/ carroceria rodov. pav.</v>
          </cell>
          <cell r="E24" t="str">
            <v>tkm</v>
          </cell>
          <cell r="F24">
            <v>0.18</v>
          </cell>
        </row>
        <row r="25">
          <cell r="A25" t="str">
            <v>1 A 00 102 00</v>
          </cell>
          <cell r="B25" t="str">
            <v>Transporte local de material betuminoso</v>
          </cell>
          <cell r="E25" t="str">
            <v>tkm</v>
          </cell>
          <cell r="F25">
            <v>0.73</v>
          </cell>
        </row>
        <row r="26">
          <cell r="A26" t="str">
            <v>1 A 00 112 90</v>
          </cell>
          <cell r="B26" t="str">
            <v>Transporte comercial material betuminoso a quente</v>
          </cell>
          <cell r="E26" t="str">
            <v>tkm</v>
          </cell>
          <cell r="F26">
            <v>0</v>
          </cell>
        </row>
        <row r="27">
          <cell r="A27" t="str">
            <v>1 A 00 112 91</v>
          </cell>
          <cell r="B27" t="str">
            <v>Transporte comercial material betuminoso a frio</v>
          </cell>
          <cell r="E27" t="str">
            <v>tkm</v>
          </cell>
          <cell r="F27">
            <v>0</v>
          </cell>
        </row>
        <row r="28">
          <cell r="A28" t="str">
            <v>1 A 00 201 70</v>
          </cell>
          <cell r="B28" t="str">
            <v>Transp. local água c/ cam. tanque rodov. não pav.</v>
          </cell>
          <cell r="E28" t="str">
            <v>tkm</v>
          </cell>
          <cell r="F28">
            <v>0.5</v>
          </cell>
        </row>
        <row r="29">
          <cell r="A29" t="str">
            <v>1 A 00 202 70</v>
          </cell>
          <cell r="B29" t="str">
            <v>Transp. local de água c/ cam. tanque rodov. pav.</v>
          </cell>
          <cell r="E29" t="str">
            <v>tkm</v>
          </cell>
          <cell r="F29">
            <v>0.37</v>
          </cell>
        </row>
        <row r="30">
          <cell r="A30" t="str">
            <v>1 A 00 301 00</v>
          </cell>
          <cell r="B30" t="str">
            <v>Fornecimento de Aço CA-25</v>
          </cell>
          <cell r="E30" t="str">
            <v>kg</v>
          </cell>
          <cell r="F30">
            <v>2.12</v>
          </cell>
        </row>
        <row r="31">
          <cell r="A31" t="str">
            <v>1 A 00 302 00</v>
          </cell>
          <cell r="B31" t="str">
            <v>Fornecimento de Aço CA-50</v>
          </cell>
          <cell r="E31" t="str">
            <v>kg</v>
          </cell>
          <cell r="F31">
            <v>2.09</v>
          </cell>
        </row>
        <row r="32">
          <cell r="A32" t="str">
            <v>1 A 00 303 00</v>
          </cell>
          <cell r="B32" t="str">
            <v>Fornecimento de Aço CA-60</v>
          </cell>
          <cell r="E32" t="str">
            <v>kg</v>
          </cell>
          <cell r="F32">
            <v>2.2599999999999998</v>
          </cell>
        </row>
        <row r="33">
          <cell r="A33" t="str">
            <v>1 A 00 717 00</v>
          </cell>
          <cell r="B33" t="str">
            <v>Brita Comercial</v>
          </cell>
          <cell r="E33" t="str">
            <v>m3</v>
          </cell>
          <cell r="F33">
            <v>20</v>
          </cell>
        </row>
        <row r="34">
          <cell r="A34" t="str">
            <v>1 A 00 961 00</v>
          </cell>
          <cell r="B34" t="str">
            <v>Peças de Desgaste do Britador 30m3/h</v>
          </cell>
          <cell r="E34" t="str">
            <v>cjh</v>
          </cell>
          <cell r="F34">
            <v>23.36</v>
          </cell>
        </row>
        <row r="35">
          <cell r="A35" t="str">
            <v>1 A 00 962 00</v>
          </cell>
          <cell r="B35" t="str">
            <v>Peças de Desgaste do Britador 9 a 20m3/h</v>
          </cell>
          <cell r="E35" t="str">
            <v>cjh</v>
          </cell>
          <cell r="F35">
            <v>13.31</v>
          </cell>
        </row>
        <row r="36">
          <cell r="A36" t="str">
            <v>1 A 00 963 00</v>
          </cell>
          <cell r="B36" t="str">
            <v>Peças de Desgaste do Britador 80m3/h</v>
          </cell>
          <cell r="E36" t="str">
            <v>cjh</v>
          </cell>
          <cell r="F36">
            <v>61.37</v>
          </cell>
        </row>
        <row r="37">
          <cell r="A37" t="str">
            <v>1 A 00 964 00</v>
          </cell>
          <cell r="B37" t="str">
            <v>Peças de desgaste britador prod. de rachão</v>
          </cell>
          <cell r="E37" t="str">
            <v>cjh</v>
          </cell>
          <cell r="F37">
            <v>18.07</v>
          </cell>
        </row>
        <row r="38">
          <cell r="A38" t="str">
            <v>1 A 01 100 01</v>
          </cell>
          <cell r="B38" t="str">
            <v>Limpeza camada vegetal em jazida (const e restr.)</v>
          </cell>
          <cell r="E38" t="str">
            <v>m2</v>
          </cell>
          <cell r="F38">
            <v>0.23</v>
          </cell>
        </row>
        <row r="39">
          <cell r="A39" t="str">
            <v>1 A 01 100 02</v>
          </cell>
          <cell r="B39" t="str">
            <v>Limpeza de camada vegetal em jazida (consv)</v>
          </cell>
          <cell r="E39" t="str">
            <v>m2</v>
          </cell>
          <cell r="F39">
            <v>0.48</v>
          </cell>
        </row>
        <row r="40">
          <cell r="A40" t="str">
            <v>1 A 01 105 01</v>
          </cell>
          <cell r="B40" t="str">
            <v>Expurgo de jazida (const e restr)</v>
          </cell>
          <cell r="E40" t="str">
            <v>m3</v>
          </cell>
          <cell r="F40">
            <v>1.22</v>
          </cell>
        </row>
        <row r="41">
          <cell r="A41" t="str">
            <v>1 A 01 105 02</v>
          </cell>
          <cell r="B41" t="str">
            <v>Expurgo de jazida (consv)</v>
          </cell>
          <cell r="E41" t="str">
            <v>m3</v>
          </cell>
          <cell r="F41">
            <v>2.62</v>
          </cell>
        </row>
        <row r="42">
          <cell r="A42" t="str">
            <v>1 A 01 111 00</v>
          </cell>
          <cell r="B42" t="str">
            <v>Material de base (consv)</v>
          </cell>
          <cell r="E42" t="str">
            <v>m3</v>
          </cell>
          <cell r="F42">
            <v>0</v>
          </cell>
        </row>
        <row r="43">
          <cell r="A43" t="str">
            <v>1 A 01 111 01</v>
          </cell>
          <cell r="B43" t="str">
            <v>Esc. e carga material de jazida (consv)</v>
          </cell>
          <cell r="E43" t="str">
            <v>m3</v>
          </cell>
          <cell r="F43">
            <v>5.13</v>
          </cell>
        </row>
        <row r="44">
          <cell r="A44" t="str">
            <v>1 A 01 120 01</v>
          </cell>
          <cell r="B44" t="str">
            <v>Escav. e carga de mater. de jazida(const e restr)</v>
          </cell>
          <cell r="E44" t="str">
            <v>m3</v>
          </cell>
          <cell r="F44">
            <v>2.83</v>
          </cell>
        </row>
        <row r="45">
          <cell r="A45" t="str">
            <v>1 A 01 150 01</v>
          </cell>
          <cell r="B45" t="str">
            <v>Rocha p/ britagem c/ perfur. sobre esteira</v>
          </cell>
          <cell r="E45" t="str">
            <v>m3</v>
          </cell>
          <cell r="F45">
            <v>17.23</v>
          </cell>
        </row>
        <row r="46">
          <cell r="A46" t="str">
            <v>1 A 01 150 02</v>
          </cell>
          <cell r="B46" t="str">
            <v>Rocha p/ britagem com perfuratriz manual</v>
          </cell>
          <cell r="E46" t="str">
            <v>m3</v>
          </cell>
          <cell r="F46">
            <v>19.3</v>
          </cell>
        </row>
        <row r="47">
          <cell r="A47" t="str">
            <v>1 A 01 155 01</v>
          </cell>
          <cell r="B47" t="str">
            <v>Rachão e pedra-de-mão produzidos-(const e rest)</v>
          </cell>
          <cell r="E47" t="str">
            <v>m3</v>
          </cell>
          <cell r="F47">
            <v>13.77</v>
          </cell>
        </row>
        <row r="48">
          <cell r="A48" t="str">
            <v>1 A 01 170 01</v>
          </cell>
          <cell r="B48" t="str">
            <v>Areia extraída com equipamento tipo "drag-line"</v>
          </cell>
          <cell r="E48" t="str">
            <v>m3</v>
          </cell>
          <cell r="F48">
            <v>4.51</v>
          </cell>
        </row>
        <row r="49">
          <cell r="A49" t="str">
            <v>1 A 01 170 02</v>
          </cell>
          <cell r="B49" t="str">
            <v>Areia extraída com trator e carregadeira</v>
          </cell>
          <cell r="E49" t="str">
            <v>m3</v>
          </cell>
          <cell r="F49">
            <v>3.72</v>
          </cell>
        </row>
        <row r="50">
          <cell r="A50" t="str">
            <v>1 A 01 170 03</v>
          </cell>
          <cell r="B50" t="str">
            <v>Areia extraída com draga de sucção (tipo bomba)</v>
          </cell>
          <cell r="E50" t="str">
            <v>m3</v>
          </cell>
          <cell r="F50">
            <v>10.49</v>
          </cell>
        </row>
        <row r="51">
          <cell r="A51" t="str">
            <v>1 A 01 200 01</v>
          </cell>
          <cell r="B51" t="str">
            <v>Brita produzida em central de britagem de 80 m3/h</v>
          </cell>
          <cell r="E51" t="str">
            <v>m3</v>
          </cell>
          <cell r="F51">
            <v>16.3</v>
          </cell>
        </row>
        <row r="52">
          <cell r="A52" t="str">
            <v>1 A 01 200 02</v>
          </cell>
          <cell r="B52" t="str">
            <v>Brita produzida em central de britagem de 30 m3/h</v>
          </cell>
          <cell r="E52" t="str">
            <v>m3</v>
          </cell>
          <cell r="F52">
            <v>21.32</v>
          </cell>
        </row>
        <row r="53">
          <cell r="A53" t="str">
            <v>1 A 01 200 04</v>
          </cell>
          <cell r="B53" t="str">
            <v>Pedra de mão produzida manualmente (consv)</v>
          </cell>
          <cell r="E53" t="str">
            <v>m3</v>
          </cell>
          <cell r="F53">
            <v>24.22</v>
          </cell>
        </row>
        <row r="54">
          <cell r="A54" t="str">
            <v>1 A 01 390 02</v>
          </cell>
          <cell r="B54" t="str">
            <v>Usinagem de CBUQ (capa de rolamento)</v>
          </cell>
          <cell r="E54" t="str">
            <v>t</v>
          </cell>
          <cell r="F54">
            <v>21.02</v>
          </cell>
        </row>
        <row r="55">
          <cell r="A55" t="str">
            <v>1 A 01 390 03</v>
          </cell>
          <cell r="B55" t="str">
            <v>Usinagem de CBUQ (binder)</v>
          </cell>
          <cell r="E55" t="str">
            <v>t</v>
          </cell>
          <cell r="F55">
            <v>20.61</v>
          </cell>
        </row>
        <row r="56">
          <cell r="A56" t="str">
            <v>1 A 01 391 02</v>
          </cell>
          <cell r="B56" t="str">
            <v>Usinagem de areia-asfalto</v>
          </cell>
          <cell r="E56" t="str">
            <v>t</v>
          </cell>
          <cell r="F56">
            <v>23.73</v>
          </cell>
        </row>
        <row r="57">
          <cell r="A57" t="str">
            <v>1 A 01 395 01</v>
          </cell>
          <cell r="B57" t="str">
            <v>Usinagem de brita graduada</v>
          </cell>
          <cell r="E57" t="str">
            <v>m3</v>
          </cell>
          <cell r="F57">
            <v>28.11</v>
          </cell>
        </row>
        <row r="58">
          <cell r="A58" t="str">
            <v>1 A 01 395 02</v>
          </cell>
          <cell r="B58" t="str">
            <v>Usinagem de solo-brita</v>
          </cell>
          <cell r="E58" t="str">
            <v>m3</v>
          </cell>
          <cell r="F58">
            <v>15.54</v>
          </cell>
        </row>
        <row r="59">
          <cell r="A59" t="str">
            <v>1 A 01 396 01</v>
          </cell>
          <cell r="B59" t="str">
            <v>Usinagem de solo-cimento</v>
          </cell>
          <cell r="E59" t="str">
            <v>m3</v>
          </cell>
          <cell r="F59">
            <v>74.66</v>
          </cell>
        </row>
        <row r="60">
          <cell r="A60" t="str">
            <v>1 A 01 396 02</v>
          </cell>
          <cell r="B60" t="str">
            <v>Usinagem de solo melhorado com cimento.</v>
          </cell>
          <cell r="E60" t="str">
            <v>m3</v>
          </cell>
          <cell r="F60">
            <v>40.020000000000003</v>
          </cell>
        </row>
        <row r="61">
          <cell r="A61" t="str">
            <v>1 A 01 397 02</v>
          </cell>
          <cell r="B61" t="str">
            <v>Usinagem de P.M.F.</v>
          </cell>
          <cell r="E61" t="str">
            <v>m3</v>
          </cell>
          <cell r="F61">
            <v>27.83</v>
          </cell>
        </row>
        <row r="62">
          <cell r="A62" t="str">
            <v>1 A 01 398 02</v>
          </cell>
          <cell r="B62" t="str">
            <v>Usinagem de CBUQ p/ reciclagem em usina fixa.</v>
          </cell>
          <cell r="E62" t="str">
            <v>t</v>
          </cell>
          <cell r="F62">
            <v>17.48</v>
          </cell>
        </row>
        <row r="63">
          <cell r="A63" t="str">
            <v>1 A 01 401 01</v>
          </cell>
          <cell r="B63" t="str">
            <v>Fôrma comum de madeira</v>
          </cell>
          <cell r="E63" t="str">
            <v>m2</v>
          </cell>
          <cell r="F63">
            <v>23.01</v>
          </cell>
        </row>
        <row r="64">
          <cell r="A64" t="str">
            <v>1 A 01 402 01</v>
          </cell>
          <cell r="B64" t="str">
            <v>Fôrma de placa compensada resinada</v>
          </cell>
          <cell r="E64" t="str">
            <v>m2</v>
          </cell>
          <cell r="F64">
            <v>18.27</v>
          </cell>
        </row>
        <row r="65">
          <cell r="A65" t="str">
            <v>1 A 01 403 01</v>
          </cell>
          <cell r="B65" t="str">
            <v>Fôrma de placa compensada plastificada</v>
          </cell>
          <cell r="E65" t="str">
            <v>m2</v>
          </cell>
          <cell r="F65">
            <v>20.22</v>
          </cell>
        </row>
        <row r="66">
          <cell r="A66" t="str">
            <v>1 A 01 404 01</v>
          </cell>
          <cell r="B66" t="str">
            <v>Fôrma para tubulão</v>
          </cell>
          <cell r="E66" t="str">
            <v>m2</v>
          </cell>
          <cell r="F66">
            <v>12.33</v>
          </cell>
        </row>
        <row r="67">
          <cell r="A67" t="str">
            <v>1 A 01 407 01</v>
          </cell>
          <cell r="B67" t="str">
            <v>Confecção e lançam. de concreto magro em betoneira</v>
          </cell>
          <cell r="E67" t="str">
            <v>m3</v>
          </cell>
          <cell r="F67">
            <v>134.68</v>
          </cell>
        </row>
        <row r="68">
          <cell r="A68" t="str">
            <v>1 A 01 408 01</v>
          </cell>
          <cell r="B68" t="str">
            <v>Concreto fck=8MPa contr raz uso geral conf e lanç</v>
          </cell>
          <cell r="E68" t="str">
            <v>m3</v>
          </cell>
          <cell r="F68">
            <v>160.74</v>
          </cell>
        </row>
        <row r="69">
          <cell r="A69" t="str">
            <v>1 A 01 410 01</v>
          </cell>
          <cell r="B69" t="str">
            <v>Concreto fck=10MPa contr raz uso geral conf e lanç</v>
          </cell>
          <cell r="E69" t="str">
            <v>m3</v>
          </cell>
          <cell r="F69">
            <v>169.68</v>
          </cell>
        </row>
        <row r="70">
          <cell r="A70" t="str">
            <v>1 A 01 412 01</v>
          </cell>
          <cell r="B70" t="str">
            <v>Concreto fck=12MPa contr raz uso geral conf e lanç</v>
          </cell>
          <cell r="E70" t="str">
            <v>m3</v>
          </cell>
          <cell r="F70">
            <v>179.02</v>
          </cell>
        </row>
        <row r="71">
          <cell r="A71" t="str">
            <v>1 A 01 415 01</v>
          </cell>
          <cell r="B71" t="str">
            <v>Concr estr fck=15MPa contr raz uso ger conf e lanç</v>
          </cell>
          <cell r="E71" t="str">
            <v>m3</v>
          </cell>
          <cell r="F71">
            <v>189.13</v>
          </cell>
        </row>
        <row r="72">
          <cell r="A72" t="str">
            <v>1 A 01 418 01</v>
          </cell>
          <cell r="B72" t="str">
            <v>Concr estr fck=18MPa contr raz uso ger conf e lanç</v>
          </cell>
          <cell r="E72" t="str">
            <v>m3</v>
          </cell>
          <cell r="F72">
            <v>198.85</v>
          </cell>
        </row>
        <row r="73">
          <cell r="A73" t="str">
            <v>1 A 01 422 01</v>
          </cell>
          <cell r="B73" t="str">
            <v>Concr estr fck=22MPa contr raz uso ger conf e lanç</v>
          </cell>
          <cell r="E73" t="str">
            <v>m3</v>
          </cell>
          <cell r="F73">
            <v>216.35</v>
          </cell>
        </row>
        <row r="74">
          <cell r="A74" t="str">
            <v>1 A 01 423 00</v>
          </cell>
          <cell r="B74" t="str">
            <v>Concreto fck=18MPa para pré-moldados (tubos)</v>
          </cell>
          <cell r="E74" t="str">
            <v>m3</v>
          </cell>
          <cell r="F74">
            <v>192.05</v>
          </cell>
        </row>
        <row r="75">
          <cell r="A75" t="str">
            <v>1 A 01 424 00</v>
          </cell>
          <cell r="B75" t="str">
            <v>Concreto poroso para pré-moldados (tubos)</v>
          </cell>
          <cell r="E75" t="str">
            <v>m3</v>
          </cell>
          <cell r="F75">
            <v>195.59</v>
          </cell>
        </row>
        <row r="76">
          <cell r="A76" t="str">
            <v>1 A 01 450 01</v>
          </cell>
          <cell r="B76" t="str">
            <v>Escoramento de bueiros celulares</v>
          </cell>
          <cell r="E76" t="str">
            <v>m3</v>
          </cell>
          <cell r="F76">
            <v>22.81</v>
          </cell>
        </row>
        <row r="77">
          <cell r="A77" t="str">
            <v>1 A 01 512 10</v>
          </cell>
          <cell r="B77" t="str">
            <v>Concreto ciclópico fck=12 MPa</v>
          </cell>
          <cell r="E77" t="str">
            <v>m3</v>
          </cell>
          <cell r="F77">
            <v>135.63</v>
          </cell>
        </row>
        <row r="78">
          <cell r="A78" t="str">
            <v>1 A 01 515 10</v>
          </cell>
          <cell r="B78" t="str">
            <v>Concreto ciclópico fck=15 MPa</v>
          </cell>
          <cell r="E78" t="str">
            <v>m3</v>
          </cell>
          <cell r="F78">
            <v>142.71</v>
          </cell>
        </row>
        <row r="79">
          <cell r="A79" t="str">
            <v>1 A 01 580 01</v>
          </cell>
          <cell r="B79" t="str">
            <v>Fornecimento, preparo e colocação formas aço CA 60</v>
          </cell>
          <cell r="E79" t="str">
            <v>kg</v>
          </cell>
          <cell r="F79">
            <v>3.8</v>
          </cell>
        </row>
        <row r="80">
          <cell r="A80" t="str">
            <v>1 A 01 580 02</v>
          </cell>
          <cell r="B80" t="str">
            <v>Fornecimento, preparo e colocação formas aço CA 50</v>
          </cell>
          <cell r="E80" t="str">
            <v>kg</v>
          </cell>
          <cell r="F80">
            <v>3.62</v>
          </cell>
        </row>
        <row r="81">
          <cell r="A81" t="str">
            <v>1 A 01 580 03</v>
          </cell>
          <cell r="B81" t="str">
            <v>Fornecimento, preparo e colocação formas aço CA 25</v>
          </cell>
          <cell r="E81" t="str">
            <v>kg</v>
          </cell>
          <cell r="F81">
            <v>3.65</v>
          </cell>
        </row>
        <row r="82">
          <cell r="A82" t="str">
            <v>1 A 01 603 01</v>
          </cell>
          <cell r="B82" t="str">
            <v>Argamassa cimento-areia 1:3</v>
          </cell>
          <cell r="E82" t="str">
            <v>m3</v>
          </cell>
          <cell r="F82">
            <v>217.24</v>
          </cell>
        </row>
        <row r="83">
          <cell r="A83" t="str">
            <v>1 A 01 604 01</v>
          </cell>
          <cell r="B83" t="str">
            <v>Argamassa cimento-areia 1:4</v>
          </cell>
          <cell r="E83" t="str">
            <v>m3</v>
          </cell>
          <cell r="F83">
            <v>178.49</v>
          </cell>
        </row>
        <row r="84">
          <cell r="A84" t="str">
            <v>1 A 01 606 01</v>
          </cell>
          <cell r="B84" t="str">
            <v>Argamassa cimento-areia 1:6</v>
          </cell>
          <cell r="E84" t="str">
            <v>m3</v>
          </cell>
          <cell r="F84">
            <v>149.31</v>
          </cell>
        </row>
        <row r="85">
          <cell r="A85" t="str">
            <v>1 A 01 620 01</v>
          </cell>
          <cell r="B85" t="str">
            <v>Argamassa cimento-solo 1:10</v>
          </cell>
          <cell r="E85" t="str">
            <v>m3</v>
          </cell>
          <cell r="F85">
            <v>92.93</v>
          </cell>
        </row>
        <row r="86">
          <cell r="A86" t="str">
            <v>1 A 01 653 00</v>
          </cell>
          <cell r="B86" t="str">
            <v>Usinagem para sub-base de concreto rolado</v>
          </cell>
          <cell r="E86" t="str">
            <v>m3</v>
          </cell>
          <cell r="F86">
            <v>78.349999999999994</v>
          </cell>
        </row>
        <row r="87">
          <cell r="A87" t="str">
            <v>1 A 01 654 00</v>
          </cell>
          <cell r="B87" t="str">
            <v>Usinagem p/ sub-base de concr. de cimento portland</v>
          </cell>
          <cell r="E87" t="str">
            <v>m3</v>
          </cell>
          <cell r="F87">
            <v>80.790000000000006</v>
          </cell>
        </row>
        <row r="88">
          <cell r="A88" t="str">
            <v>1 A 01 656 00</v>
          </cell>
          <cell r="B88" t="str">
            <v>Usinagem p/ conc. de cim. portland c/ forma desliz</v>
          </cell>
          <cell r="E88" t="str">
            <v>m3</v>
          </cell>
          <cell r="F88">
            <v>198.02</v>
          </cell>
        </row>
        <row r="89">
          <cell r="A89" t="str">
            <v>1 A 01 657 00</v>
          </cell>
          <cell r="B89" t="str">
            <v>Usinagem p/ conc.cim. portland c/ equip. peq. por.</v>
          </cell>
          <cell r="E89" t="str">
            <v>m3</v>
          </cell>
          <cell r="F89">
            <v>204.65</v>
          </cell>
        </row>
        <row r="90">
          <cell r="A90" t="str">
            <v>1 A 01 700 00</v>
          </cell>
          <cell r="B90" t="str">
            <v>Fabricação de peças pré mold. de conc. p/ pavim.</v>
          </cell>
          <cell r="E90" t="str">
            <v>m3</v>
          </cell>
          <cell r="F90">
            <v>287.92</v>
          </cell>
        </row>
        <row r="91">
          <cell r="A91" t="str">
            <v>1 A 01 720 00</v>
          </cell>
          <cell r="B91" t="str">
            <v>Concreto fck=18MPa p/ pré-moldados (guarda-corpo)</v>
          </cell>
          <cell r="E91" t="str">
            <v>m3</v>
          </cell>
          <cell r="F91">
            <v>193.95</v>
          </cell>
        </row>
        <row r="92">
          <cell r="A92" t="str">
            <v>1 A 01 720 01</v>
          </cell>
          <cell r="B92" t="str">
            <v>Guarda-corpo tipo GM, moldado no local</v>
          </cell>
          <cell r="E92" t="str">
            <v>m</v>
          </cell>
          <cell r="F92">
            <v>135.57</v>
          </cell>
        </row>
        <row r="93">
          <cell r="A93" t="str">
            <v>1 A 01 720 02</v>
          </cell>
          <cell r="B93" t="str">
            <v>Fabricação de Guarda-corpo</v>
          </cell>
          <cell r="E93" t="str">
            <v>m</v>
          </cell>
          <cell r="F93">
            <v>24.2</v>
          </cell>
        </row>
        <row r="94">
          <cell r="A94" t="str">
            <v>1 A 01 725 01</v>
          </cell>
          <cell r="B94" t="str">
            <v>Fabricação de balizador de concreto</v>
          </cell>
          <cell r="E94" t="str">
            <v>un</v>
          </cell>
          <cell r="F94">
            <v>7.61</v>
          </cell>
        </row>
        <row r="95">
          <cell r="A95" t="str">
            <v>1 A 01 730 00</v>
          </cell>
          <cell r="B95" t="str">
            <v>Concreto fck=18MPa p/ pré moldados (mourões)</v>
          </cell>
          <cell r="E95" t="str">
            <v>m3</v>
          </cell>
          <cell r="F95">
            <v>222.81</v>
          </cell>
        </row>
        <row r="96">
          <cell r="A96" t="str">
            <v>1 A 01 730 01</v>
          </cell>
          <cell r="B96" t="str">
            <v>Fabr. mourão de concr. esticador seção quad. 15cm</v>
          </cell>
          <cell r="E96" t="str">
            <v>un</v>
          </cell>
          <cell r="F96">
            <v>23.5</v>
          </cell>
        </row>
        <row r="97">
          <cell r="A97" t="str">
            <v>1 A 01 730 02</v>
          </cell>
          <cell r="B97" t="str">
            <v>Fabr. mourão de concr esticador seção triang. 15cm</v>
          </cell>
          <cell r="E97" t="str">
            <v>un</v>
          </cell>
          <cell r="F97">
            <v>14.8</v>
          </cell>
        </row>
        <row r="98">
          <cell r="A98" t="str">
            <v>1 A 01 735 01</v>
          </cell>
          <cell r="B98" t="str">
            <v>Fabr. mourão de concreto suporte seção quad. 11cm</v>
          </cell>
          <cell r="E98" t="str">
            <v>un</v>
          </cell>
          <cell r="F98">
            <v>16.170000000000002</v>
          </cell>
        </row>
        <row r="99">
          <cell r="A99" t="str">
            <v>1 A 01 735 02</v>
          </cell>
          <cell r="B99" t="str">
            <v>Fabr. mourão de concr. suporte seção triang. 11cm</v>
          </cell>
          <cell r="E99" t="str">
            <v>un</v>
          </cell>
          <cell r="F99">
            <v>10.56</v>
          </cell>
        </row>
        <row r="100">
          <cell r="A100" t="str">
            <v>1 A 01 739 01</v>
          </cell>
          <cell r="B100" t="str">
            <v>Confecção de tubos de concreto D=0,20m</v>
          </cell>
          <cell r="E100" t="str">
            <v>m</v>
          </cell>
          <cell r="F100">
            <v>9.2100000000000009</v>
          </cell>
        </row>
        <row r="101">
          <cell r="A101" t="str">
            <v>1 A 01 740 01</v>
          </cell>
          <cell r="B101" t="str">
            <v>Confecção de tubos de concreto perfurado D=0,20m</v>
          </cell>
          <cell r="E101" t="str">
            <v>m</v>
          </cell>
          <cell r="F101">
            <v>9.43</v>
          </cell>
        </row>
        <row r="102">
          <cell r="A102" t="str">
            <v>1 A 01 741 01</v>
          </cell>
          <cell r="B102" t="str">
            <v>Confecção de tubos de concreto poroso D=0,20m</v>
          </cell>
          <cell r="E102" t="str">
            <v>m</v>
          </cell>
          <cell r="F102">
            <v>9.31</v>
          </cell>
        </row>
        <row r="103">
          <cell r="A103" t="str">
            <v>1 A 01 745 01</v>
          </cell>
          <cell r="B103" t="str">
            <v>Confecção de tubos de concreto D=0,30m</v>
          </cell>
          <cell r="E103" t="str">
            <v>m</v>
          </cell>
          <cell r="F103">
            <v>15.16</v>
          </cell>
        </row>
        <row r="104">
          <cell r="A104" t="str">
            <v>1 A 01 746 01</v>
          </cell>
          <cell r="B104" t="str">
            <v>Confecção de tubos de concreto perfurado D=0,30m</v>
          </cell>
          <cell r="E104" t="str">
            <v>m</v>
          </cell>
          <cell r="F104">
            <v>15.38</v>
          </cell>
        </row>
        <row r="105">
          <cell r="A105" t="str">
            <v>1 A 01 747 01</v>
          </cell>
          <cell r="B105" t="str">
            <v>Confecção de tubos de concreto poroso D=0,30m</v>
          </cell>
          <cell r="E105" t="str">
            <v>m</v>
          </cell>
          <cell r="F105">
            <v>15.36</v>
          </cell>
        </row>
        <row r="106">
          <cell r="A106" t="str">
            <v>1 A 01 751 01</v>
          </cell>
          <cell r="B106" t="str">
            <v>Confecção de tubos de concreto D=0,40m</v>
          </cell>
          <cell r="E106" t="str">
            <v>m</v>
          </cell>
          <cell r="F106">
            <v>22.53</v>
          </cell>
        </row>
        <row r="107">
          <cell r="A107" t="str">
            <v>1 A 01 752 01</v>
          </cell>
          <cell r="B107" t="str">
            <v>Confecção de tubos de concreto perfurado D=0,40m</v>
          </cell>
          <cell r="E107" t="str">
            <v>m</v>
          </cell>
          <cell r="F107">
            <v>22.75</v>
          </cell>
        </row>
        <row r="108">
          <cell r="A108" t="str">
            <v>1 A 01 753 01</v>
          </cell>
          <cell r="B108" t="str">
            <v>Confecção de tubos de concreto poroso D=0,40m</v>
          </cell>
          <cell r="E108" t="str">
            <v>m</v>
          </cell>
          <cell r="F108">
            <v>22.84</v>
          </cell>
        </row>
        <row r="109">
          <cell r="A109" t="str">
            <v>1 A 01 755 01</v>
          </cell>
          <cell r="B109" t="str">
            <v>Confecção de tubos de concreto armado D=0,60m CA-4</v>
          </cell>
          <cell r="E109" t="str">
            <v>m</v>
          </cell>
          <cell r="F109">
            <v>90.58</v>
          </cell>
        </row>
        <row r="110">
          <cell r="A110" t="str">
            <v>1 A 01 760 01</v>
          </cell>
          <cell r="B110" t="str">
            <v>Confecção de tubos de concreto armado D=0,80m CA-4</v>
          </cell>
          <cell r="E110" t="str">
            <v>m</v>
          </cell>
          <cell r="F110">
            <v>138.6</v>
          </cell>
        </row>
        <row r="111">
          <cell r="A111" t="str">
            <v>1 A 01 765 01</v>
          </cell>
          <cell r="B111" t="str">
            <v>Confecção de tubos de concreto armado D=1,00m CA-4</v>
          </cell>
          <cell r="E111" t="str">
            <v>m</v>
          </cell>
          <cell r="F111">
            <v>209.05</v>
          </cell>
        </row>
        <row r="112">
          <cell r="A112" t="str">
            <v>1 A 01 770 01</v>
          </cell>
          <cell r="B112" t="str">
            <v>Confecção de tubos de concreto armado D=1,20m CA-4</v>
          </cell>
          <cell r="E112" t="str">
            <v>m</v>
          </cell>
          <cell r="F112">
            <v>290.89</v>
          </cell>
        </row>
        <row r="113">
          <cell r="A113" t="str">
            <v>1 A 01 775 01</v>
          </cell>
          <cell r="B113" t="str">
            <v>Confecção de tubos de concreto armado D=1,50m CA-4</v>
          </cell>
          <cell r="E113" t="str">
            <v>m</v>
          </cell>
          <cell r="F113">
            <v>452.94</v>
          </cell>
        </row>
        <row r="114">
          <cell r="A114" t="str">
            <v>1 A 01 780 01</v>
          </cell>
          <cell r="B114" t="str">
            <v>Obtenção de grama para replantio</v>
          </cell>
          <cell r="E114" t="str">
            <v>m2</v>
          </cell>
          <cell r="F114">
            <v>0.67</v>
          </cell>
        </row>
        <row r="115">
          <cell r="A115" t="str">
            <v>1 A 01 790 01</v>
          </cell>
          <cell r="B115" t="str">
            <v>Guia de madeira - 2,5 x 7,0 cm</v>
          </cell>
          <cell r="E115" t="str">
            <v>m</v>
          </cell>
          <cell r="F115">
            <v>0.94</v>
          </cell>
        </row>
        <row r="116">
          <cell r="A116" t="str">
            <v>1 A 01 790 02</v>
          </cell>
          <cell r="B116" t="str">
            <v>Guia de madeira - 2,5 x 10,0 cm</v>
          </cell>
          <cell r="E116" t="str">
            <v>m</v>
          </cell>
          <cell r="F116">
            <v>1.19</v>
          </cell>
        </row>
        <row r="117">
          <cell r="A117" t="str">
            <v>1 A 01 800 01</v>
          </cell>
          <cell r="B117" t="str">
            <v>Chapa de aço 16 rec. para placa de sinalização</v>
          </cell>
          <cell r="E117" t="str">
            <v>m2</v>
          </cell>
          <cell r="F117">
            <v>14.12</v>
          </cell>
        </row>
        <row r="118">
          <cell r="A118" t="str">
            <v>1 A 01 810 01</v>
          </cell>
          <cell r="B118" t="str">
            <v>Calha metálica semi-circular D=0,40 m</v>
          </cell>
          <cell r="E118" t="str">
            <v>m</v>
          </cell>
          <cell r="F118">
            <v>94.26</v>
          </cell>
        </row>
        <row r="119">
          <cell r="A119" t="str">
            <v>1 A 01 850 01</v>
          </cell>
          <cell r="B119" t="str">
            <v>Confecção de placa de sinalização semi-refletiva</v>
          </cell>
          <cell r="E119" t="str">
            <v>m2</v>
          </cell>
          <cell r="F119">
            <v>111.28</v>
          </cell>
        </row>
        <row r="120">
          <cell r="A120" t="str">
            <v>1 A 01 860 01</v>
          </cell>
          <cell r="B120" t="str">
            <v>Confecção de placa de sinalização tot. refletiva</v>
          </cell>
          <cell r="E120" t="str">
            <v>m2</v>
          </cell>
          <cell r="F120">
            <v>156.53</v>
          </cell>
        </row>
        <row r="121">
          <cell r="A121" t="str">
            <v>1 A 01 870 01</v>
          </cell>
          <cell r="B121" t="str">
            <v>Confecção de suporte e travessa p/ placa de sinal.</v>
          </cell>
          <cell r="E121" t="str">
            <v>un</v>
          </cell>
          <cell r="F121">
            <v>18.64</v>
          </cell>
        </row>
        <row r="122">
          <cell r="A122" t="str">
            <v>1 A 01 890 01</v>
          </cell>
          <cell r="B122" t="str">
            <v>Escavação manual em material de 1a categoria</v>
          </cell>
          <cell r="E122" t="str">
            <v>m3</v>
          </cell>
          <cell r="F122">
            <v>14.07</v>
          </cell>
        </row>
        <row r="123">
          <cell r="A123" t="str">
            <v>1 A 01 891 01</v>
          </cell>
          <cell r="B123" t="str">
            <v>Escavação manual de vala em material de 1a cat.</v>
          </cell>
          <cell r="E123" t="str">
            <v>m3</v>
          </cell>
          <cell r="F123">
            <v>16.27</v>
          </cell>
        </row>
        <row r="124">
          <cell r="A124" t="str">
            <v>1 A 01 892 01</v>
          </cell>
          <cell r="B124" t="str">
            <v>Escavação mecânica de vala em material de 1a cat.</v>
          </cell>
          <cell r="E124" t="str">
            <v>m3</v>
          </cell>
          <cell r="F124">
            <v>2.74</v>
          </cell>
        </row>
        <row r="125">
          <cell r="A125" t="str">
            <v>1 A 01 893 01</v>
          </cell>
          <cell r="B125" t="str">
            <v>Compactação manual</v>
          </cell>
          <cell r="E125" t="str">
            <v>m3</v>
          </cell>
          <cell r="F125">
            <v>7.11</v>
          </cell>
        </row>
        <row r="126">
          <cell r="A126" t="str">
            <v>1 A 01 894 01</v>
          </cell>
          <cell r="B126" t="str">
            <v>Lastro de brita</v>
          </cell>
          <cell r="E126" t="str">
            <v>m3</v>
          </cell>
          <cell r="F126">
            <v>24.14</v>
          </cell>
        </row>
        <row r="127">
          <cell r="A127" t="str">
            <v>1 A 99 001 00</v>
          </cell>
          <cell r="B127" t="str">
            <v>Mistura areia-asfalto usinada a frio</v>
          </cell>
          <cell r="E127" t="str">
            <v>m3</v>
          </cell>
          <cell r="F127">
            <v>0</v>
          </cell>
        </row>
        <row r="128">
          <cell r="A128" t="str">
            <v>1 A 99 002 00</v>
          </cell>
          <cell r="B128" t="str">
            <v>Mistura areia-asfalto usinada a quente</v>
          </cell>
          <cell r="E128" t="str">
            <v>m3</v>
          </cell>
          <cell r="F128">
            <v>0</v>
          </cell>
        </row>
        <row r="129">
          <cell r="A129" t="str">
            <v>1 A 99 003 00</v>
          </cell>
          <cell r="B129" t="str">
            <v>Mistura betuminosa usinada a frio</v>
          </cell>
          <cell r="E129" t="str">
            <v>m3</v>
          </cell>
          <cell r="F129">
            <v>0</v>
          </cell>
        </row>
        <row r="130">
          <cell r="A130" t="str">
            <v>1 A 99 004 00</v>
          </cell>
          <cell r="B130" t="str">
            <v>Mistura betuminosa usinada a quente</v>
          </cell>
          <cell r="E130" t="str">
            <v>m3</v>
          </cell>
          <cell r="F130">
            <v>0</v>
          </cell>
        </row>
        <row r="131">
          <cell r="A131" t="str">
            <v>1 A 99 005 00</v>
          </cell>
          <cell r="B131" t="str">
            <v>Mistura betuminosa</v>
          </cell>
          <cell r="E131" t="str">
            <v>m3</v>
          </cell>
          <cell r="F131">
            <v>0</v>
          </cell>
        </row>
        <row r="132">
          <cell r="A132" t="str">
            <v>1 B 00 301 00</v>
          </cell>
          <cell r="B132" t="str">
            <v>Alvenaria de pedra argamassada</v>
          </cell>
          <cell r="E132" t="str">
            <v>m3</v>
          </cell>
          <cell r="F132">
            <v>105.07</v>
          </cell>
        </row>
        <row r="133">
          <cell r="A133" t="str">
            <v>1 B 00 902 01</v>
          </cell>
          <cell r="B133" t="str">
            <v>Alvenaria de tijolos</v>
          </cell>
          <cell r="E133" t="str">
            <v>m2</v>
          </cell>
          <cell r="F133">
            <v>25</v>
          </cell>
        </row>
        <row r="134">
          <cell r="A134" t="str">
            <v>1 B 00 903 01</v>
          </cell>
          <cell r="B134" t="str">
            <v>Dentes para bueiros duplos D=1,00 m</v>
          </cell>
          <cell r="E134" t="str">
            <v>und</v>
          </cell>
          <cell r="F134">
            <v>79.489999999999995</v>
          </cell>
        </row>
        <row r="135">
          <cell r="A135" t="str">
            <v>1 B 00 904 01</v>
          </cell>
          <cell r="B135" t="str">
            <v>Dentes para bueiros duplos D=1,20 m</v>
          </cell>
          <cell r="E135" t="str">
            <v>und</v>
          </cell>
          <cell r="F135">
            <v>89.9</v>
          </cell>
        </row>
        <row r="136">
          <cell r="A136" t="str">
            <v>1 B 00 905 01</v>
          </cell>
          <cell r="B136" t="str">
            <v>Dentes para bueiros duplos D=1,50 m</v>
          </cell>
          <cell r="E136" t="str">
            <v>und</v>
          </cell>
          <cell r="F136">
            <v>111.04</v>
          </cell>
        </row>
        <row r="137">
          <cell r="A137" t="str">
            <v>1 B 00 906 01</v>
          </cell>
          <cell r="B137" t="str">
            <v>Dentes para bueiros simples D=0,60 m</v>
          </cell>
          <cell r="E137" t="str">
            <v>und</v>
          </cell>
          <cell r="F137">
            <v>26.82</v>
          </cell>
        </row>
        <row r="138">
          <cell r="A138" t="str">
            <v>1 B 00 907 01</v>
          </cell>
          <cell r="B138" t="str">
            <v>Dentes para bueiros simples D=0,80 m</v>
          </cell>
          <cell r="E138" t="str">
            <v>und</v>
          </cell>
          <cell r="F138">
            <v>33.369999999999997</v>
          </cell>
        </row>
        <row r="139">
          <cell r="A139" t="str">
            <v>1 B 00 908 01</v>
          </cell>
          <cell r="B139" t="str">
            <v>Dentes para bueiros simples D=1,00 m</v>
          </cell>
          <cell r="E139" t="str">
            <v>und</v>
          </cell>
          <cell r="F139">
            <v>39.67</v>
          </cell>
        </row>
        <row r="140">
          <cell r="A140" t="str">
            <v>1 B 00 909 01</v>
          </cell>
          <cell r="B140" t="str">
            <v>Dentes para bueiros simples D=1,20 m</v>
          </cell>
          <cell r="E140" t="str">
            <v>und</v>
          </cell>
          <cell r="F140">
            <v>45.01</v>
          </cell>
        </row>
        <row r="141">
          <cell r="A141" t="str">
            <v>1 B 00 910 01</v>
          </cell>
          <cell r="B141" t="str">
            <v>Dentes para bueiros simples D=1,50 m</v>
          </cell>
          <cell r="E141" t="str">
            <v>und</v>
          </cell>
          <cell r="F141">
            <v>57.18</v>
          </cell>
        </row>
        <row r="142">
          <cell r="A142" t="str">
            <v>1 B 00 911 01</v>
          </cell>
          <cell r="B142" t="str">
            <v>Dentes para bueiros triplos D=1,00 m</v>
          </cell>
          <cell r="E142" t="str">
            <v>und</v>
          </cell>
          <cell r="F142">
            <v>116.43</v>
          </cell>
        </row>
        <row r="143">
          <cell r="A143" t="str">
            <v>1 B 00 912 01</v>
          </cell>
          <cell r="B143" t="str">
            <v>Dentes para bueiros triplos D=1,20 m</v>
          </cell>
          <cell r="E143" t="str">
            <v>und</v>
          </cell>
          <cell r="F143">
            <v>134.91999999999999</v>
          </cell>
        </row>
        <row r="144">
          <cell r="A144" t="str">
            <v>1 B 00 913 01</v>
          </cell>
          <cell r="B144" t="str">
            <v>Dentes para bueiros triplos D=1,50 m</v>
          </cell>
          <cell r="E144" t="str">
            <v>und</v>
          </cell>
          <cell r="F144">
            <v>164.46</v>
          </cell>
        </row>
        <row r="145">
          <cell r="A145" t="str">
            <v>1 B 00 999 06</v>
          </cell>
          <cell r="B145" t="str">
            <v>Solo local / selo de argila apiloado</v>
          </cell>
          <cell r="E145" t="str">
            <v>m3</v>
          </cell>
          <cell r="F145">
            <v>7.62</v>
          </cell>
        </row>
        <row r="146">
          <cell r="A146" t="str">
            <v>1 B 02 702 00</v>
          </cell>
          <cell r="B146" t="str">
            <v>Limp. e enchim. junta pav. concr. (const e rest)</v>
          </cell>
          <cell r="E146" t="str">
            <v>m</v>
          </cell>
          <cell r="F146">
            <v>1.99</v>
          </cell>
        </row>
        <row r="147">
          <cell r="B147" t="str">
            <v>Construção</v>
          </cell>
        </row>
        <row r="148">
          <cell r="A148" t="str">
            <v>2 S 01 000 00</v>
          </cell>
          <cell r="B148" t="str">
            <v>Desm. dest. limpeza áreas c/arv. diam. até 0,15 m</v>
          </cell>
          <cell r="E148" t="str">
            <v>m2</v>
          </cell>
          <cell r="F148">
            <v>0.21</v>
          </cell>
        </row>
        <row r="149">
          <cell r="A149" t="str">
            <v>2 S 01 010 00</v>
          </cell>
          <cell r="B149" t="str">
            <v>Destocamento de árvores D=0,15 a 0,30 m</v>
          </cell>
          <cell r="E149" t="str">
            <v>und</v>
          </cell>
          <cell r="F149">
            <v>21.1</v>
          </cell>
        </row>
        <row r="150">
          <cell r="A150" t="str">
            <v>2 S 01 012 00</v>
          </cell>
          <cell r="B150" t="str">
            <v>Destocamento de árvores c/diâm. &gt; 0,30 m</v>
          </cell>
          <cell r="E150" t="str">
            <v>und</v>
          </cell>
          <cell r="F150">
            <v>52.76</v>
          </cell>
        </row>
        <row r="151">
          <cell r="A151" t="str">
            <v>2 S 01 100 01</v>
          </cell>
          <cell r="B151" t="str">
            <v>Esc. carga transp. mat 1ª cat DMT 50 m</v>
          </cell>
          <cell r="E151" t="str">
            <v>m3</v>
          </cell>
          <cell r="F151">
            <v>1.1200000000000001</v>
          </cell>
        </row>
        <row r="152">
          <cell r="A152" t="str">
            <v>2 S 01 100 02</v>
          </cell>
          <cell r="B152" t="str">
            <v>Esc. carga transp. mat 1ª cat DMT 50 a 200m c/m</v>
          </cell>
          <cell r="E152" t="str">
            <v>m3</v>
          </cell>
          <cell r="F152">
            <v>3.48</v>
          </cell>
        </row>
        <row r="153">
          <cell r="A153" t="str">
            <v>2 S 01 100 03</v>
          </cell>
          <cell r="B153" t="str">
            <v>Esc. carga transp. mat 1ª cat DMT 200 a 400m c/m</v>
          </cell>
          <cell r="E153" t="str">
            <v>m3</v>
          </cell>
          <cell r="F153">
            <v>4.2300000000000004</v>
          </cell>
        </row>
        <row r="154">
          <cell r="A154" t="str">
            <v>2 S 01 100 04</v>
          </cell>
          <cell r="B154" t="str">
            <v>Esc. carga transp. mat 1ª cat DMT 400 a 600m c/m</v>
          </cell>
          <cell r="E154" t="str">
            <v>m3</v>
          </cell>
          <cell r="F154">
            <v>5.0199999999999996</v>
          </cell>
        </row>
        <row r="155">
          <cell r="A155" t="str">
            <v>2 S 01 100 05</v>
          </cell>
          <cell r="B155" t="str">
            <v>Esc. carga transp. mat 1ª cat DMT 600 a 800m c/m</v>
          </cell>
          <cell r="E155" t="str">
            <v>m3</v>
          </cell>
          <cell r="F155">
            <v>5.72</v>
          </cell>
        </row>
        <row r="156">
          <cell r="A156" t="str">
            <v>2 S 01 100 06</v>
          </cell>
          <cell r="B156" t="str">
            <v>Esc. carga transp. mat 1ª cat DMT 800 a 1000m c/m</v>
          </cell>
          <cell r="E156" t="str">
            <v>m3</v>
          </cell>
          <cell r="F156">
            <v>6.59</v>
          </cell>
        </row>
        <row r="157">
          <cell r="A157" t="str">
            <v>2 S 01 100 07</v>
          </cell>
          <cell r="B157" t="str">
            <v>Esc. carga transp. mat 1ª cat DMT 1000 a 1200m c/m</v>
          </cell>
          <cell r="E157" t="str">
            <v>m3</v>
          </cell>
          <cell r="F157">
            <v>7.51</v>
          </cell>
        </row>
        <row r="158">
          <cell r="A158" t="str">
            <v>2 S 01 100 08</v>
          </cell>
          <cell r="B158" t="str">
            <v>Esc. carga transp. mat 1ª cat DMT 1200 a 1400m c/m</v>
          </cell>
          <cell r="E158" t="str">
            <v>m3</v>
          </cell>
          <cell r="F158">
            <v>8.36</v>
          </cell>
        </row>
        <row r="159">
          <cell r="A159" t="str">
            <v>2 S 01 100 09</v>
          </cell>
          <cell r="B159" t="str">
            <v>Esc. carga tr. mat 1ª c. DMT 50 a 200m c/carreg</v>
          </cell>
          <cell r="E159" t="str">
            <v>m3</v>
          </cell>
          <cell r="F159">
            <v>3.63</v>
          </cell>
        </row>
        <row r="160">
          <cell r="A160" t="str">
            <v>2 S 01 100 10</v>
          </cell>
          <cell r="B160" t="str">
            <v>Esc. carga tr. mat 1ª c. DMT 200 a 400m c/carreg</v>
          </cell>
          <cell r="E160" t="str">
            <v>m3</v>
          </cell>
          <cell r="F160">
            <v>3.91</v>
          </cell>
        </row>
        <row r="161">
          <cell r="A161" t="str">
            <v>2 S 01 100 11</v>
          </cell>
          <cell r="B161" t="str">
            <v>Esc. carga tr. mat 1ª c. DMT 400 a 600m c/carreg</v>
          </cell>
          <cell r="E161" t="str">
            <v>m3</v>
          </cell>
          <cell r="F161">
            <v>4.1100000000000003</v>
          </cell>
        </row>
        <row r="162">
          <cell r="A162" t="str">
            <v>2 S 01 100 12</v>
          </cell>
          <cell r="B162" t="str">
            <v>Esc. carga tr. mat 1ª c. DMT 600 a 800m c/carreg</v>
          </cell>
          <cell r="E162" t="str">
            <v>m3</v>
          </cell>
          <cell r="F162">
            <v>4.47</v>
          </cell>
        </row>
        <row r="163">
          <cell r="A163" t="str">
            <v>2 S 01 100 13</v>
          </cell>
          <cell r="B163" t="str">
            <v>Esc. carga tr. mat 1ª c. DMT 800 a 1000m c/carreg</v>
          </cell>
          <cell r="E163" t="str">
            <v>m3</v>
          </cell>
          <cell r="F163">
            <v>4.68</v>
          </cell>
        </row>
        <row r="164">
          <cell r="A164" t="str">
            <v>2 S 01 100 14</v>
          </cell>
          <cell r="B164" t="str">
            <v>Esc. carga tr. mat 1ª c. DMT 1000 a 1200m c/carreg</v>
          </cell>
          <cell r="E164" t="str">
            <v>m3</v>
          </cell>
          <cell r="F164">
            <v>4.97</v>
          </cell>
        </row>
        <row r="165">
          <cell r="A165" t="str">
            <v>2 S 01 100 15</v>
          </cell>
          <cell r="B165" t="str">
            <v>Esc. carga tr. mat 1ª c. DMT 1200 a 1400m c/carreg</v>
          </cell>
          <cell r="E165" t="str">
            <v>m3</v>
          </cell>
          <cell r="F165">
            <v>5.14</v>
          </cell>
        </row>
        <row r="166">
          <cell r="A166" t="str">
            <v>2 S 01 100 16</v>
          </cell>
          <cell r="B166" t="str">
            <v>Esc. carga tr. mat 1ª c. DMT 1400 a 1600m c/carreg</v>
          </cell>
          <cell r="E166" t="str">
            <v>m3</v>
          </cell>
          <cell r="F166">
            <v>5.31</v>
          </cell>
        </row>
        <row r="167">
          <cell r="A167" t="str">
            <v>2 S 01 100 17</v>
          </cell>
          <cell r="B167" t="str">
            <v>Esc. carga tr. mat 1ª c. DMT 1600 a 1800m c/carreg</v>
          </cell>
          <cell r="E167" t="str">
            <v>m3</v>
          </cell>
          <cell r="F167">
            <v>5.44</v>
          </cell>
        </row>
        <row r="168">
          <cell r="A168" t="str">
            <v>2 S 01 100 18</v>
          </cell>
          <cell r="B168" t="str">
            <v>Esc. carga tr. mat 1ª c. DMT 1800 a 2000m c/carreg</v>
          </cell>
          <cell r="E168" t="str">
            <v>m3</v>
          </cell>
          <cell r="F168">
            <v>5.72</v>
          </cell>
        </row>
        <row r="169">
          <cell r="A169" t="str">
            <v>2 S 01 100 19</v>
          </cell>
          <cell r="B169" t="str">
            <v>Esc. carga tr. mat 1ª c. DMT 2000 a 3000m c/carreg</v>
          </cell>
          <cell r="E169" t="str">
            <v>m3</v>
          </cell>
          <cell r="F169">
            <v>6.42</v>
          </cell>
        </row>
        <row r="170">
          <cell r="A170" t="str">
            <v>2 S 01 100 20</v>
          </cell>
          <cell r="B170" t="str">
            <v>Esc. carga tr. mat 1ª c. DMT 3000 a 5000m c/carreg</v>
          </cell>
          <cell r="E170" t="str">
            <v>m3</v>
          </cell>
          <cell r="F170">
            <v>8.36</v>
          </cell>
        </row>
        <row r="171">
          <cell r="A171" t="str">
            <v>2 S 01 100 21</v>
          </cell>
          <cell r="B171" t="str">
            <v>Escavação carga transp. manual mat.1a cat. DT=20m</v>
          </cell>
          <cell r="E171" t="str">
            <v>m3</v>
          </cell>
          <cell r="F171">
            <v>15.59</v>
          </cell>
        </row>
        <row r="172">
          <cell r="A172" t="str">
            <v>2 S 01 100 22</v>
          </cell>
          <cell r="B172" t="str">
            <v>Esc. carga transp. mat 1ª cat DMT 50 a 200m c/e</v>
          </cell>
          <cell r="E172" t="str">
            <v>m3</v>
          </cell>
          <cell r="F172">
            <v>3.51</v>
          </cell>
        </row>
        <row r="173">
          <cell r="A173" t="str">
            <v>2 S 01 100 23</v>
          </cell>
          <cell r="B173" t="str">
            <v>Esc. carga transp. mat 1ª cat DMT 200 a 400m c/e</v>
          </cell>
          <cell r="E173" t="str">
            <v>m3</v>
          </cell>
          <cell r="F173">
            <v>3.86</v>
          </cell>
        </row>
        <row r="174">
          <cell r="A174" t="str">
            <v>2 S 01 100 24</v>
          </cell>
          <cell r="B174" t="str">
            <v>Esc. carga transp. mat 1ª cat DMT 400 a 600m c/e</v>
          </cell>
          <cell r="E174" t="str">
            <v>m3</v>
          </cell>
          <cell r="F174">
            <v>4.0599999999999996</v>
          </cell>
        </row>
        <row r="175">
          <cell r="A175" t="str">
            <v>2 S 01 100 25</v>
          </cell>
          <cell r="B175" t="str">
            <v>Esc. carga transp. mat 1ª cat DMT 600 a 800m c/e</v>
          </cell>
          <cell r="E175" t="str">
            <v>m3</v>
          </cell>
          <cell r="F175">
            <v>4.3600000000000003</v>
          </cell>
        </row>
        <row r="176">
          <cell r="A176" t="str">
            <v>2 S 01 100 26</v>
          </cell>
          <cell r="B176" t="str">
            <v>Esc. carga transp. mat 1ª cat DMT 800 a 1000m c/e</v>
          </cell>
          <cell r="E176" t="str">
            <v>m3</v>
          </cell>
          <cell r="F176">
            <v>4.6500000000000004</v>
          </cell>
        </row>
        <row r="177">
          <cell r="A177" t="str">
            <v>2 S 01 100 27</v>
          </cell>
          <cell r="B177" t="str">
            <v>Esc. carga transp. mat 1ª cat DMT 1000 a 1200m c/e</v>
          </cell>
          <cell r="E177" t="str">
            <v>m3</v>
          </cell>
          <cell r="F177">
            <v>4.88</v>
          </cell>
        </row>
        <row r="178">
          <cell r="A178" t="str">
            <v>2 S 01 100 28</v>
          </cell>
          <cell r="B178" t="str">
            <v>Esc. carga transp. mat 1ª cat DMT 1200 a 1400m c/e</v>
          </cell>
          <cell r="E178" t="str">
            <v>m3</v>
          </cell>
          <cell r="F178">
            <v>5.05</v>
          </cell>
        </row>
        <row r="179">
          <cell r="A179" t="str">
            <v>2 S 01 100 29</v>
          </cell>
          <cell r="B179" t="str">
            <v>Esc. carga transp. mat 1ª cat DMT 1400 a 1600m c/e</v>
          </cell>
          <cell r="E179" t="str">
            <v>m3</v>
          </cell>
          <cell r="F179">
            <v>5.33</v>
          </cell>
        </row>
        <row r="180">
          <cell r="A180" t="str">
            <v>2 S 01 100 30</v>
          </cell>
          <cell r="B180" t="str">
            <v>Esc. carga transp. mat 1ª cat DMT 1600 a 1800m c/e</v>
          </cell>
          <cell r="E180" t="str">
            <v>m3</v>
          </cell>
          <cell r="F180">
            <v>5.41</v>
          </cell>
        </row>
        <row r="181">
          <cell r="A181" t="str">
            <v>2 S 01 100 31</v>
          </cell>
          <cell r="B181" t="str">
            <v>Esc. carga transp. mat 1ª cat DMT 1800 a 2000m c/e</v>
          </cell>
          <cell r="E181" t="str">
            <v>m3</v>
          </cell>
          <cell r="F181">
            <v>5.63</v>
          </cell>
        </row>
        <row r="182">
          <cell r="A182" t="str">
            <v>2 S 01 100 32</v>
          </cell>
          <cell r="B182" t="str">
            <v>Esc. carga transp. mat 1ª cat DMT 2000 a 3000m c/e</v>
          </cell>
          <cell r="E182" t="str">
            <v>m3</v>
          </cell>
          <cell r="F182">
            <v>6.35</v>
          </cell>
        </row>
        <row r="183">
          <cell r="A183" t="str">
            <v>2 S 01 100 33</v>
          </cell>
          <cell r="B183" t="str">
            <v>Esc. carga transp. mat 1ª cat DMT 3000 a 5000m c/e</v>
          </cell>
          <cell r="E183" t="str">
            <v>m3</v>
          </cell>
          <cell r="F183">
            <v>8.32</v>
          </cell>
        </row>
        <row r="184">
          <cell r="A184" t="str">
            <v>2 S 01 101 01</v>
          </cell>
          <cell r="B184" t="str">
            <v>Esc. carga transp. mat 2ª cat DMT 50m</v>
          </cell>
          <cell r="E184" t="str">
            <v>m3</v>
          </cell>
          <cell r="F184">
            <v>2.38</v>
          </cell>
        </row>
        <row r="185">
          <cell r="A185" t="str">
            <v>2 S 01 101 02</v>
          </cell>
          <cell r="B185" t="str">
            <v>Esc. carga transp. mat 2ª cat DMT 50 a 200m c/m</v>
          </cell>
          <cell r="E185" t="str">
            <v>m3</v>
          </cell>
          <cell r="F185">
            <v>6.04</v>
          </cell>
        </row>
        <row r="186">
          <cell r="A186" t="str">
            <v>2 S 01 101 03</v>
          </cell>
          <cell r="B186" t="str">
            <v>Esc. carga transp. mat 2ª cat DMT 200 a 400m c/m</v>
          </cell>
          <cell r="E186" t="str">
            <v>m3</v>
          </cell>
          <cell r="F186">
            <v>6.06</v>
          </cell>
        </row>
        <row r="187">
          <cell r="A187" t="str">
            <v>2 S 01 101 04</v>
          </cell>
          <cell r="B187" t="str">
            <v>Esc. carga transp. mat 2ª cat DMT 400 a 600m c/m</v>
          </cell>
          <cell r="E187" t="str">
            <v>m3</v>
          </cell>
          <cell r="F187">
            <v>7.35</v>
          </cell>
        </row>
        <row r="188">
          <cell r="A188" t="str">
            <v>2 S 01 101 05</v>
          </cell>
          <cell r="B188" t="str">
            <v>Esc. carga transp. mat 2ª cat DMT 600 a 800m c/m</v>
          </cell>
          <cell r="E188" t="str">
            <v>m3</v>
          </cell>
          <cell r="F188">
            <v>8.65</v>
          </cell>
        </row>
        <row r="189">
          <cell r="A189" t="str">
            <v>2 S 01 101 06</v>
          </cell>
          <cell r="B189" t="str">
            <v>Esc. carga transp. mat 2ª cat DMT 800 a 1000m c/m</v>
          </cell>
          <cell r="E189" t="str">
            <v>m3</v>
          </cell>
          <cell r="F189">
            <v>9.9499999999999993</v>
          </cell>
        </row>
        <row r="190">
          <cell r="A190" t="str">
            <v>2 S 01 101 07</v>
          </cell>
          <cell r="B190" t="str">
            <v>Esc. carga transp. mat 2ª cat DMT 1000 a 1200m c/m</v>
          </cell>
          <cell r="E190" t="str">
            <v>m3</v>
          </cell>
          <cell r="F190">
            <v>9.9600000000000009</v>
          </cell>
        </row>
        <row r="191">
          <cell r="A191" t="str">
            <v>2 S 01 101 08</v>
          </cell>
          <cell r="B191" t="str">
            <v>Esc. carga transp. mat 2ª cat DMT 1200 a 1400m c/m</v>
          </cell>
          <cell r="E191" t="str">
            <v>m3</v>
          </cell>
          <cell r="F191">
            <v>11.26</v>
          </cell>
        </row>
        <row r="192">
          <cell r="A192" t="str">
            <v>2 S 01 101 09</v>
          </cell>
          <cell r="B192" t="str">
            <v>Esc. carga tr. mat 2ª c. DMT 50 a 200m c/carreg</v>
          </cell>
          <cell r="E192" t="str">
            <v>m3</v>
          </cell>
          <cell r="F192">
            <v>5.79</v>
          </cell>
        </row>
        <row r="193">
          <cell r="A193" t="str">
            <v>2 S 01 101 10</v>
          </cell>
          <cell r="B193" t="str">
            <v>Esc. carga tr. mat 2ª c. DMT 200 a 400m c/carreg</v>
          </cell>
          <cell r="E193" t="str">
            <v>m3</v>
          </cell>
          <cell r="F193">
            <v>6.24</v>
          </cell>
        </row>
        <row r="194">
          <cell r="A194" t="str">
            <v>2 S 01 101 11</v>
          </cell>
          <cell r="B194" t="str">
            <v>Esc. carga tr. mat 2a c. DMT 400 a 600m c/carreg</v>
          </cell>
          <cell r="E194" t="str">
            <v>m3</v>
          </cell>
          <cell r="F194">
            <v>6.48</v>
          </cell>
        </row>
        <row r="195">
          <cell r="A195" t="str">
            <v>2 S 01 101 12</v>
          </cell>
          <cell r="B195" t="str">
            <v>Esc. carga tr. mat 2a c. DMT 600 a 800m c/carreg</v>
          </cell>
          <cell r="E195" t="str">
            <v>m3</v>
          </cell>
          <cell r="F195">
            <v>6.84</v>
          </cell>
        </row>
        <row r="196">
          <cell r="A196" t="str">
            <v>2 S 01 101 13</v>
          </cell>
          <cell r="B196" t="str">
            <v>Esc. carga tr. mat 2a c. DMT 800 a 1000m c/carreg</v>
          </cell>
          <cell r="E196" t="str">
            <v>m3</v>
          </cell>
          <cell r="F196">
            <v>7.12</v>
          </cell>
        </row>
        <row r="197">
          <cell r="A197" t="str">
            <v>2 S 01 101 14</v>
          </cell>
          <cell r="B197" t="str">
            <v>Esc. carga tr. mat 2a c. DMT 1000 a 1200m c/carreg</v>
          </cell>
          <cell r="E197" t="str">
            <v>m3</v>
          </cell>
          <cell r="F197">
            <v>7.39</v>
          </cell>
        </row>
        <row r="198">
          <cell r="A198" t="str">
            <v>2 S 01 101 15</v>
          </cell>
          <cell r="B198" t="str">
            <v>Esc. carga tr. mat 2a c. DMT 1200 a 1400m c/carreg</v>
          </cell>
          <cell r="E198" t="str">
            <v>m3</v>
          </cell>
          <cell r="F198">
            <v>7.65</v>
          </cell>
        </row>
        <row r="199">
          <cell r="A199" t="str">
            <v>2 S 01 101 16</v>
          </cell>
          <cell r="B199" t="str">
            <v>Esc. carga tr. mat 2a c. DMT 1400 a 1600m c/carreg</v>
          </cell>
          <cell r="E199" t="str">
            <v>m3</v>
          </cell>
          <cell r="F199">
            <v>7.92</v>
          </cell>
        </row>
        <row r="200">
          <cell r="A200" t="str">
            <v>2 S 01 101 17</v>
          </cell>
          <cell r="B200" t="str">
            <v>Esc. carga tr. mat 2a c. DMT 1600 a 1800m c/carreg</v>
          </cell>
          <cell r="E200" t="str">
            <v>m3</v>
          </cell>
          <cell r="F200">
            <v>8.1</v>
          </cell>
        </row>
        <row r="201">
          <cell r="A201" t="str">
            <v>2 S 01 101 18</v>
          </cell>
          <cell r="B201" t="str">
            <v>Esc. carga tr. mat 2a c. DMT 1800 a 2000m c/carreg</v>
          </cell>
          <cell r="E201" t="str">
            <v>m3</v>
          </cell>
          <cell r="F201">
            <v>8.41</v>
          </cell>
        </row>
        <row r="202">
          <cell r="A202" t="str">
            <v>2 S 01 101 19</v>
          </cell>
          <cell r="B202" t="str">
            <v>Esc. carga tr. mat 2a c. DMT 2000 a 3000m c/carreg</v>
          </cell>
          <cell r="E202" t="str">
            <v>m3</v>
          </cell>
          <cell r="F202">
            <v>9.1999999999999993</v>
          </cell>
        </row>
        <row r="203">
          <cell r="A203" t="str">
            <v>2 S 01 101 20</v>
          </cell>
          <cell r="B203" t="str">
            <v>Esc. carga tr. mat 2a c. DMT 3000 a 5000m c/carreg</v>
          </cell>
          <cell r="E203" t="str">
            <v>m3</v>
          </cell>
          <cell r="F203">
            <v>11.58</v>
          </cell>
        </row>
        <row r="204">
          <cell r="A204" t="str">
            <v>2 S 01 101 22</v>
          </cell>
          <cell r="B204" t="str">
            <v>Esc. carga transp. mat 2a cat DMT 50 a 200m c/e</v>
          </cell>
          <cell r="E204" t="str">
            <v>m3</v>
          </cell>
          <cell r="F204">
            <v>4.92</v>
          </cell>
        </row>
        <row r="205">
          <cell r="A205" t="str">
            <v>2 S 01 101 23</v>
          </cell>
          <cell r="B205" t="str">
            <v>Esc. carga transp. mat 2a cat DMT 200 a 400m c/e</v>
          </cell>
          <cell r="E205" t="str">
            <v>m3</v>
          </cell>
          <cell r="F205">
            <v>5.27</v>
          </cell>
        </row>
        <row r="206">
          <cell r="A206" t="str">
            <v>2 S 01 101 24</v>
          </cell>
          <cell r="B206" t="str">
            <v>Esc. carga transp. mat 2a cat DMT 400 a 600m c/e</v>
          </cell>
          <cell r="E206" t="str">
            <v>m3</v>
          </cell>
          <cell r="F206">
            <v>5.61</v>
          </cell>
        </row>
        <row r="207">
          <cell r="A207" t="str">
            <v>2 S 01 101 25</v>
          </cell>
          <cell r="B207" t="str">
            <v>Esc. carga transp. mat 2a cat DMT 600 a 800m c/e</v>
          </cell>
          <cell r="E207" t="str">
            <v>m3</v>
          </cell>
          <cell r="F207">
            <v>5.98</v>
          </cell>
        </row>
        <row r="208">
          <cell r="A208" t="str">
            <v>2 S 01 101 26</v>
          </cell>
          <cell r="B208" t="str">
            <v>Esc. carga transp. mat 2a cat DMT 800 a 1000m c/e</v>
          </cell>
          <cell r="E208" t="str">
            <v>m3</v>
          </cell>
          <cell r="F208">
            <v>6.26</v>
          </cell>
        </row>
        <row r="209">
          <cell r="A209" t="str">
            <v>2 S 01 101 27</v>
          </cell>
          <cell r="B209" t="str">
            <v>Esc. carga transp. mat 2a cat DMT 1000 a 1200m c/e</v>
          </cell>
          <cell r="E209" t="str">
            <v>m3</v>
          </cell>
          <cell r="F209">
            <v>6.53</v>
          </cell>
        </row>
        <row r="210">
          <cell r="A210" t="str">
            <v>2 S 01 101 28</v>
          </cell>
          <cell r="B210" t="str">
            <v>Esc. carga transp. mat 2a cat DMT 1200 a 1400m c/e</v>
          </cell>
          <cell r="E210" t="str">
            <v>m3</v>
          </cell>
          <cell r="F210">
            <v>6.86</v>
          </cell>
        </row>
        <row r="211">
          <cell r="A211" t="str">
            <v>2 S 01 101 29</v>
          </cell>
          <cell r="B211" t="str">
            <v>Esc. carga transp. mat 2a cat DMT 1400 a 1600m c/e</v>
          </cell>
          <cell r="E211" t="str">
            <v>m3</v>
          </cell>
          <cell r="F211">
            <v>7.08</v>
          </cell>
        </row>
        <row r="212">
          <cell r="A212" t="str">
            <v>2 S 01 101 30</v>
          </cell>
          <cell r="B212" t="str">
            <v>Esc. carga transp. mat 2a cat DMT 1600 a 1800m c/e</v>
          </cell>
          <cell r="E212" t="str">
            <v>m3</v>
          </cell>
          <cell r="F212">
            <v>7.19</v>
          </cell>
        </row>
        <row r="213">
          <cell r="A213" t="str">
            <v>2 S 01 101 31</v>
          </cell>
          <cell r="B213" t="str">
            <v>Esc. carga transp. mat 2a cat DMT 1800 a 2000m c/e</v>
          </cell>
          <cell r="E213" t="str">
            <v>m3</v>
          </cell>
          <cell r="F213">
            <v>7.51</v>
          </cell>
        </row>
        <row r="214">
          <cell r="A214" t="str">
            <v>2 S 01 101 32</v>
          </cell>
          <cell r="B214" t="str">
            <v>Esc. carga transp. mat 2a cat DMT 2000 a 3000m c/e</v>
          </cell>
          <cell r="E214" t="str">
            <v>m3</v>
          </cell>
          <cell r="F214">
            <v>8.44</v>
          </cell>
        </row>
        <row r="215">
          <cell r="A215" t="str">
            <v>2 S 01 101 33</v>
          </cell>
          <cell r="B215" t="str">
            <v>Esc. carga transp. mat 2a cat DMT 3000 a 5000m c/e</v>
          </cell>
          <cell r="E215" t="str">
            <v>m3</v>
          </cell>
          <cell r="F215">
            <v>10.84</v>
          </cell>
        </row>
        <row r="216">
          <cell r="A216" t="str">
            <v>2 S 01 102 01</v>
          </cell>
          <cell r="B216" t="str">
            <v>Esc. carga transp. mat 3a cat DMT até 50m</v>
          </cell>
          <cell r="E216" t="str">
            <v>m3</v>
          </cell>
          <cell r="F216">
            <v>17.61</v>
          </cell>
        </row>
        <row r="217">
          <cell r="A217" t="str">
            <v>2 S 01 102 02</v>
          </cell>
          <cell r="B217" t="str">
            <v>Esc. carga transp. mat 3a cat DMT 50 a 200m</v>
          </cell>
          <cell r="E217" t="str">
            <v>m3</v>
          </cell>
          <cell r="F217">
            <v>20.02</v>
          </cell>
        </row>
        <row r="218">
          <cell r="A218" t="str">
            <v>2 S 01 102 03</v>
          </cell>
          <cell r="B218" t="str">
            <v>Esc. carga transp. mat 3a cat DMT 200 a 400m</v>
          </cell>
          <cell r="E218" t="str">
            <v>m3</v>
          </cell>
          <cell r="F218">
            <v>20.54</v>
          </cell>
        </row>
        <row r="219">
          <cell r="A219" t="str">
            <v>2 S 01 102 04</v>
          </cell>
          <cell r="B219" t="str">
            <v>Esc. carga transp. mat 3a cat DMT 400 a 600m</v>
          </cell>
          <cell r="E219" t="str">
            <v>m3</v>
          </cell>
          <cell r="F219">
            <v>21.27</v>
          </cell>
        </row>
        <row r="220">
          <cell r="A220" t="str">
            <v>2 S 01 102 05</v>
          </cell>
          <cell r="B220" t="str">
            <v>Esc. carga transp. mat 3a cat DMT 600 a 800m</v>
          </cell>
          <cell r="E220" t="str">
            <v>m3</v>
          </cell>
          <cell r="F220">
            <v>21.79</v>
          </cell>
        </row>
        <row r="221">
          <cell r="A221" t="str">
            <v>2 S 01 102 06</v>
          </cell>
          <cell r="B221" t="str">
            <v>Esc. carga transp. mat 3a cat DMT 800 a 1000m</v>
          </cell>
          <cell r="E221" t="str">
            <v>m3</v>
          </cell>
          <cell r="F221">
            <v>22.31</v>
          </cell>
        </row>
        <row r="222">
          <cell r="A222" t="str">
            <v>2 S 01 102 07</v>
          </cell>
          <cell r="B222" t="str">
            <v>Esc. carga transp. mat 3a cat DMT 1000 a 1200m</v>
          </cell>
          <cell r="E222" t="str">
            <v>m3</v>
          </cell>
          <cell r="F222">
            <v>22.54</v>
          </cell>
        </row>
        <row r="223">
          <cell r="A223" t="str">
            <v>2 S 01 300 01</v>
          </cell>
          <cell r="B223" t="str">
            <v>Esc. carga transp. solos moles DMT 0 a 200m</v>
          </cell>
          <cell r="E223" t="str">
            <v>m3</v>
          </cell>
          <cell r="F223">
            <v>10.49</v>
          </cell>
        </row>
        <row r="224">
          <cell r="A224" t="str">
            <v>2 S 01 300 02</v>
          </cell>
          <cell r="B224" t="str">
            <v>Esc. carga transp. solos moles DMT 200 a 400m</v>
          </cell>
          <cell r="E224" t="str">
            <v>m3</v>
          </cell>
          <cell r="F224">
            <v>11.3</v>
          </cell>
        </row>
        <row r="225">
          <cell r="A225" t="str">
            <v>2 S 01 300 03</v>
          </cell>
          <cell r="B225" t="str">
            <v>Esc. carga transp. solos moles DMT 400 a 600m</v>
          </cell>
          <cell r="E225" t="str">
            <v>m3</v>
          </cell>
          <cell r="F225">
            <v>11.64</v>
          </cell>
        </row>
        <row r="226">
          <cell r="A226" t="str">
            <v>2 S 01 300 04</v>
          </cell>
          <cell r="B226" t="str">
            <v>Esc. carga transp. solos moles DMT 600 a 800m</v>
          </cell>
          <cell r="E226" t="str">
            <v>m3</v>
          </cell>
          <cell r="F226">
            <v>12.04</v>
          </cell>
        </row>
        <row r="227">
          <cell r="A227" t="str">
            <v>2 S 01 300 05</v>
          </cell>
          <cell r="B227" t="str">
            <v>Esc. carga transp. solos moles DMT 800 a 1000m</v>
          </cell>
          <cell r="E227" t="str">
            <v>m3</v>
          </cell>
          <cell r="F227">
            <v>12.8</v>
          </cell>
        </row>
        <row r="228">
          <cell r="A228" t="str">
            <v>2 S 01 510 00</v>
          </cell>
          <cell r="B228" t="str">
            <v>Compactação de aterros a 95% proctor normal</v>
          </cell>
          <cell r="E228" t="str">
            <v>m3</v>
          </cell>
          <cell r="F228">
            <v>1.56</v>
          </cell>
        </row>
        <row r="229">
          <cell r="A229" t="str">
            <v>2 S 01 511 00</v>
          </cell>
          <cell r="B229" t="str">
            <v>Compactação de aterros a 100% proctor normal</v>
          </cell>
          <cell r="E229" t="str">
            <v>m3</v>
          </cell>
          <cell r="F229">
            <v>1.81</v>
          </cell>
        </row>
        <row r="230">
          <cell r="A230" t="str">
            <v>2 S 01 512 01</v>
          </cell>
          <cell r="B230" t="str">
            <v>Construção de corpo de aterro em rocha</v>
          </cell>
          <cell r="E230" t="str">
            <v>m3</v>
          </cell>
          <cell r="F230">
            <v>5.1100000000000003</v>
          </cell>
        </row>
        <row r="231">
          <cell r="A231" t="str">
            <v>2 S 01 512 02</v>
          </cell>
          <cell r="B231" t="str">
            <v>Compactação de camada final de aterro de rocha</v>
          </cell>
          <cell r="E231" t="str">
            <v>m3</v>
          </cell>
          <cell r="F231">
            <v>13.4</v>
          </cell>
        </row>
        <row r="232">
          <cell r="A232" t="str">
            <v>2 S 01 513 01</v>
          </cell>
          <cell r="B232" t="str">
            <v>Compactação de material de "bota-fora"</v>
          </cell>
          <cell r="E232" t="str">
            <v>m3</v>
          </cell>
          <cell r="F232">
            <v>1.22</v>
          </cell>
        </row>
        <row r="233">
          <cell r="A233" t="str">
            <v>2 S 02 100 00</v>
          </cell>
          <cell r="B233" t="str">
            <v>Reforço do subleito</v>
          </cell>
          <cell r="E233" t="str">
            <v>m3</v>
          </cell>
          <cell r="F233">
            <v>8.2899999999999991</v>
          </cell>
        </row>
        <row r="234">
          <cell r="A234" t="str">
            <v>2 S 02 110 00</v>
          </cell>
          <cell r="B234" t="str">
            <v>Regularização do subleito</v>
          </cell>
          <cell r="E234" t="str">
            <v>m2</v>
          </cell>
          <cell r="F234">
            <v>0.48</v>
          </cell>
        </row>
        <row r="235">
          <cell r="A235" t="str">
            <v>2 S 02 110 01</v>
          </cell>
          <cell r="B235" t="str">
            <v>Regul. subleito c/ fres. corte contr.autom. greide</v>
          </cell>
          <cell r="E235" t="str">
            <v>m2</v>
          </cell>
          <cell r="F235">
            <v>0.75</v>
          </cell>
        </row>
        <row r="236">
          <cell r="A236" t="str">
            <v>2 S 02 200 00</v>
          </cell>
          <cell r="B236" t="str">
            <v>Sub-base solo estabilizado granul. s/ mistura</v>
          </cell>
          <cell r="E236" t="str">
            <v>m3</v>
          </cell>
          <cell r="F236">
            <v>8.2899999999999991</v>
          </cell>
        </row>
        <row r="237">
          <cell r="A237" t="str">
            <v>2 S 02 200 01</v>
          </cell>
          <cell r="B237" t="str">
            <v>Base solo estabilizado granul. s/ mistura</v>
          </cell>
          <cell r="E237" t="str">
            <v>m3</v>
          </cell>
          <cell r="F237">
            <v>8.2899999999999991</v>
          </cell>
        </row>
        <row r="238">
          <cell r="A238" t="str">
            <v>2 S 02 210 00</v>
          </cell>
          <cell r="B238" t="str">
            <v>Sub-base estab. granul. c/ mistura solo na pista</v>
          </cell>
          <cell r="E238" t="str">
            <v>m3</v>
          </cell>
          <cell r="F238">
            <v>8.93</v>
          </cell>
        </row>
        <row r="239">
          <cell r="A239" t="str">
            <v>2 S 02 210 01</v>
          </cell>
          <cell r="B239" t="str">
            <v>Sub-base estab. granul. c/ mist. solo-areia pista</v>
          </cell>
          <cell r="E239" t="str">
            <v>m3</v>
          </cell>
          <cell r="F239">
            <v>10.02</v>
          </cell>
        </row>
        <row r="240">
          <cell r="A240" t="str">
            <v>2 S 02 210 02</v>
          </cell>
          <cell r="B240" t="str">
            <v>Base estab.granul.c/ mist.solo - areia na pista</v>
          </cell>
          <cell r="E240" t="str">
            <v>m3</v>
          </cell>
          <cell r="F240">
            <v>10.02</v>
          </cell>
        </row>
        <row r="241">
          <cell r="A241" t="str">
            <v>2 S 02 220 00</v>
          </cell>
          <cell r="B241" t="str">
            <v>Base estab.granul.c/ mistura solo - brita</v>
          </cell>
          <cell r="E241" t="str">
            <v>m3</v>
          </cell>
          <cell r="F241">
            <v>27.11</v>
          </cell>
        </row>
        <row r="242">
          <cell r="A242" t="str">
            <v>2 S 02 230 00</v>
          </cell>
          <cell r="B242" t="str">
            <v>Base de brita graduada</v>
          </cell>
          <cell r="E242" t="str">
            <v>m3</v>
          </cell>
          <cell r="F242">
            <v>42.92</v>
          </cell>
        </row>
        <row r="243">
          <cell r="A243" t="str">
            <v>2 S 02 230 01</v>
          </cell>
          <cell r="B243" t="str">
            <v>Base brita grad. c/ dist. agreg. contr. de greide</v>
          </cell>
          <cell r="E243" t="str">
            <v>m3</v>
          </cell>
          <cell r="F243">
            <v>43.93</v>
          </cell>
        </row>
        <row r="244">
          <cell r="A244" t="str">
            <v>2 S 02 231 00</v>
          </cell>
          <cell r="B244" t="str">
            <v>Base de macadame hidráulico</v>
          </cell>
          <cell r="E244" t="str">
            <v>m3</v>
          </cell>
          <cell r="F244">
            <v>37.630000000000003</v>
          </cell>
        </row>
        <row r="245">
          <cell r="A245" t="str">
            <v>2 S 02 241 01</v>
          </cell>
          <cell r="B245" t="str">
            <v>Base de solo cimento c/ mistura em usina</v>
          </cell>
          <cell r="E245" t="str">
            <v>m3</v>
          </cell>
          <cell r="F245">
            <v>109.32</v>
          </cell>
        </row>
        <row r="246">
          <cell r="A246" t="str">
            <v>2 S 02 243 01</v>
          </cell>
          <cell r="B246" t="str">
            <v>Sub-base de solo melhor. c/ cimento mist. em usina</v>
          </cell>
          <cell r="E246" t="str">
            <v>m3</v>
          </cell>
          <cell r="F246">
            <v>62.57</v>
          </cell>
        </row>
        <row r="247">
          <cell r="A247" t="str">
            <v>2 S 02 300 00</v>
          </cell>
          <cell r="B247" t="str">
            <v>Imprimação</v>
          </cell>
          <cell r="E247" t="str">
            <v>m2</v>
          </cell>
          <cell r="F247">
            <v>0.14000000000000001</v>
          </cell>
        </row>
        <row r="248">
          <cell r="A248" t="str">
            <v>2 S 02 400 00</v>
          </cell>
          <cell r="B248" t="str">
            <v>Pintura de ligação</v>
          </cell>
          <cell r="E248" t="str">
            <v>m2</v>
          </cell>
          <cell r="F248">
            <v>0.1</v>
          </cell>
        </row>
        <row r="249">
          <cell r="A249" t="str">
            <v>2 S 02 500 00</v>
          </cell>
          <cell r="B249" t="str">
            <v>Tratamento superficial simples c/ cap</v>
          </cell>
          <cell r="E249" t="str">
            <v>m2</v>
          </cell>
          <cell r="F249">
            <v>0.49</v>
          </cell>
        </row>
        <row r="250">
          <cell r="A250" t="str">
            <v>2 S 02 500 01</v>
          </cell>
          <cell r="B250" t="str">
            <v>Tratamento superficial simples c/ emulsão</v>
          </cell>
          <cell r="E250" t="str">
            <v>m2</v>
          </cell>
          <cell r="F250">
            <v>0.46</v>
          </cell>
        </row>
        <row r="251">
          <cell r="A251" t="str">
            <v>2 S 02 500 02</v>
          </cell>
          <cell r="B251" t="str">
            <v>Tratamento superficial simples c/ banho diluído</v>
          </cell>
          <cell r="E251" t="str">
            <v>m2</v>
          </cell>
          <cell r="F251">
            <v>0.53</v>
          </cell>
        </row>
        <row r="252">
          <cell r="A252" t="str">
            <v>2 S 02 501 00</v>
          </cell>
          <cell r="B252" t="str">
            <v>Tratamento superficial duplo c/ cap</v>
          </cell>
          <cell r="E252" t="str">
            <v>m2</v>
          </cell>
          <cell r="F252">
            <v>1.45</v>
          </cell>
        </row>
        <row r="253">
          <cell r="A253" t="str">
            <v>2 S 02 501 01</v>
          </cell>
          <cell r="B253" t="str">
            <v>Tratamento superficial duplo c/ emulsão</v>
          </cell>
          <cell r="E253" t="str">
            <v>m2</v>
          </cell>
          <cell r="F253">
            <v>1.44</v>
          </cell>
        </row>
        <row r="254">
          <cell r="A254" t="str">
            <v>2 S 02 501 02</v>
          </cell>
          <cell r="B254" t="str">
            <v>Tratamento superficial duplo c/ banho diluído</v>
          </cell>
          <cell r="E254" t="str">
            <v>m2</v>
          </cell>
          <cell r="F254">
            <v>1.6</v>
          </cell>
        </row>
        <row r="255">
          <cell r="A255" t="str">
            <v>2 S 02 502 00</v>
          </cell>
          <cell r="B255" t="str">
            <v>Tratamento superficial triplo c/ cap</v>
          </cell>
          <cell r="E255" t="str">
            <v>m2</v>
          </cell>
          <cell r="F255">
            <v>2.08</v>
          </cell>
        </row>
        <row r="256">
          <cell r="A256" t="str">
            <v>2 S 02 502 01</v>
          </cell>
          <cell r="B256" t="str">
            <v>Tratamento superficial triplo c/ emulsão</v>
          </cell>
          <cell r="E256" t="str">
            <v>m2</v>
          </cell>
          <cell r="F256">
            <v>2.1</v>
          </cell>
        </row>
        <row r="257">
          <cell r="A257" t="str">
            <v>2 S 02 502 02</v>
          </cell>
          <cell r="B257" t="str">
            <v>Tratamento superficial triplo c/ banho diluído</v>
          </cell>
          <cell r="E257" t="str">
            <v>m2</v>
          </cell>
          <cell r="F257">
            <v>2.29</v>
          </cell>
        </row>
        <row r="258">
          <cell r="A258" t="str">
            <v>2 S 02 530 00</v>
          </cell>
          <cell r="B258" t="str">
            <v>Pré-misturado a frio</v>
          </cell>
          <cell r="E258" t="str">
            <v>m3</v>
          </cell>
          <cell r="F258">
            <v>59.33</v>
          </cell>
        </row>
        <row r="259">
          <cell r="A259" t="str">
            <v>2 S 02 531 00</v>
          </cell>
          <cell r="B259" t="str">
            <v>Macadame betuminoso por penetração</v>
          </cell>
          <cell r="E259" t="str">
            <v>m3</v>
          </cell>
          <cell r="F259">
            <v>51.03</v>
          </cell>
        </row>
        <row r="260">
          <cell r="A260" t="str">
            <v>2 S 02 532 00</v>
          </cell>
          <cell r="B260" t="str">
            <v>Areia-asfalto a quente</v>
          </cell>
          <cell r="E260" t="str">
            <v>t</v>
          </cell>
          <cell r="F260">
            <v>38.67</v>
          </cell>
        </row>
        <row r="261">
          <cell r="A261" t="str">
            <v>2 S 02 540 01</v>
          </cell>
          <cell r="B261" t="str">
            <v>Conc. betuminoso usinado a quente - capa rolamento</v>
          </cell>
          <cell r="E261" t="str">
            <v>t</v>
          </cell>
          <cell r="F261">
            <v>34.15</v>
          </cell>
        </row>
        <row r="262">
          <cell r="A262" t="str">
            <v>2 S 02 540 02</v>
          </cell>
          <cell r="B262" t="str">
            <v>Concreto betuminoso usinado a quente - "binder"</v>
          </cell>
          <cell r="E262" t="str">
            <v>t</v>
          </cell>
          <cell r="F262">
            <v>33.619999999999997</v>
          </cell>
        </row>
        <row r="263">
          <cell r="A263" t="str">
            <v>2 S 02 603 00</v>
          </cell>
          <cell r="B263" t="str">
            <v>Sub-base de concreto rolado</v>
          </cell>
          <cell r="E263" t="str">
            <v>m3</v>
          </cell>
          <cell r="F263">
            <v>108.71</v>
          </cell>
        </row>
        <row r="264">
          <cell r="A264" t="str">
            <v>2 S 02 604 00</v>
          </cell>
          <cell r="B264" t="str">
            <v>Sub-base de concreto de cimento portland</v>
          </cell>
          <cell r="E264" t="str">
            <v>m3</v>
          </cell>
          <cell r="F264">
            <v>136.71</v>
          </cell>
        </row>
        <row r="265">
          <cell r="A265" t="str">
            <v>2 S 02 606 00</v>
          </cell>
          <cell r="B265" t="str">
            <v>Concreto de cimento portland com fôrma deslizante</v>
          </cell>
          <cell r="E265" t="str">
            <v>m3</v>
          </cell>
          <cell r="F265">
            <v>283.45999999999998</v>
          </cell>
        </row>
        <row r="266">
          <cell r="A266" t="str">
            <v>2 S 02 607 00</v>
          </cell>
          <cell r="B266" t="str">
            <v>Concreto cimento portland c/ equip. pequeno porte</v>
          </cell>
          <cell r="E266" t="str">
            <v>m3</v>
          </cell>
          <cell r="F266">
            <v>309.39999999999998</v>
          </cell>
        </row>
        <row r="267">
          <cell r="A267" t="str">
            <v>2 S 02 700 01</v>
          </cell>
          <cell r="B267" t="str">
            <v>Execução pavim. c/ peças pré-moldadas concr.</v>
          </cell>
          <cell r="E267" t="str">
            <v>m2</v>
          </cell>
          <cell r="F267">
            <v>53.64</v>
          </cell>
        </row>
        <row r="268">
          <cell r="A268" t="str">
            <v>2 S 02 702 00</v>
          </cell>
          <cell r="B268" t="str">
            <v>Limpeza e enchimento de junta de pavimento de conc</v>
          </cell>
          <cell r="E268" t="str">
            <v>m</v>
          </cell>
          <cell r="F268">
            <v>2.64</v>
          </cell>
        </row>
        <row r="269">
          <cell r="A269" t="str">
            <v>2 S 03 000 02</v>
          </cell>
          <cell r="B269" t="str">
            <v>Escavação manual de cavas em material 1a cat</v>
          </cell>
          <cell r="E269" t="str">
            <v>m3</v>
          </cell>
          <cell r="F269">
            <v>26.31</v>
          </cell>
        </row>
        <row r="270">
          <cell r="A270" t="str">
            <v>2 S 03 000 03</v>
          </cell>
          <cell r="B270" t="str">
            <v>Escavação manual de cavas em material 2a cat</v>
          </cell>
          <cell r="E270" t="str">
            <v>m3</v>
          </cell>
          <cell r="F270">
            <v>35.08</v>
          </cell>
        </row>
        <row r="271">
          <cell r="A271" t="str">
            <v>2 S 03 010 01</v>
          </cell>
          <cell r="B271" t="str">
            <v>Escavação em cavas de fundação com esgotamento</v>
          </cell>
          <cell r="E271" t="str">
            <v>m3</v>
          </cell>
          <cell r="F271">
            <v>29.91</v>
          </cell>
        </row>
        <row r="272">
          <cell r="A272" t="str">
            <v>2 S 03 119 01</v>
          </cell>
          <cell r="B272" t="str">
            <v>Escoramento com madeira de OAE</v>
          </cell>
          <cell r="E272" t="str">
            <v>m3</v>
          </cell>
          <cell r="F272">
            <v>21</v>
          </cell>
        </row>
        <row r="273">
          <cell r="A273" t="str">
            <v>2 S 03 300 01</v>
          </cell>
          <cell r="B273" t="str">
            <v>Confecção e lançamento concr. magro em betoneira</v>
          </cell>
          <cell r="E273" t="str">
            <v>m3</v>
          </cell>
          <cell r="F273">
            <v>180.91</v>
          </cell>
        </row>
        <row r="274">
          <cell r="A274" t="str">
            <v>2 S 03 321 00</v>
          </cell>
          <cell r="B274" t="str">
            <v>Conc.estr.fck=8 MPa-contr.raz.uso ger.conf. e lanç</v>
          </cell>
          <cell r="E274" t="str">
            <v>m3</v>
          </cell>
          <cell r="F274">
            <v>215.84</v>
          </cell>
        </row>
        <row r="275">
          <cell r="A275" t="str">
            <v>2 S 03 322 00</v>
          </cell>
          <cell r="B275" t="str">
            <v>Conc.estr.fck=10 MPa-contr.raz.uso ger.conf.e lanç</v>
          </cell>
          <cell r="E275" t="str">
            <v>m3</v>
          </cell>
          <cell r="F275">
            <v>227.71</v>
          </cell>
        </row>
        <row r="276">
          <cell r="A276" t="str">
            <v>2 S 03 323 00</v>
          </cell>
          <cell r="B276" t="str">
            <v>Conc.estr.fck=12 MPa-contr.raz.uso ger.conf.e lanç</v>
          </cell>
          <cell r="E276" t="str">
            <v>m3</v>
          </cell>
          <cell r="F276">
            <v>240.46</v>
          </cell>
        </row>
        <row r="277">
          <cell r="A277" t="str">
            <v>2 S 03 324 00</v>
          </cell>
          <cell r="B277" t="str">
            <v>Conc.estr.fck=15 MPa-contr.raz.uso ger.conf.e lanç</v>
          </cell>
          <cell r="E277" t="str">
            <v>m3</v>
          </cell>
          <cell r="F277">
            <v>253.88</v>
          </cell>
        </row>
        <row r="278">
          <cell r="A278" t="str">
            <v>2 S 03 324 01</v>
          </cell>
          <cell r="B278" t="str">
            <v>Conc.estr.fck=15 MPa-contr.raz.c/adit.conf. e lanç</v>
          </cell>
          <cell r="E278" t="str">
            <v>m3</v>
          </cell>
          <cell r="F278">
            <v>234.5</v>
          </cell>
        </row>
        <row r="279">
          <cell r="A279" t="str">
            <v>2 S 03 325 00</v>
          </cell>
          <cell r="B279" t="str">
            <v>Conc.estr.fck=18 MPa-contr.raz.uso ger.conf.e lanç</v>
          </cell>
          <cell r="E279" t="str">
            <v>m3</v>
          </cell>
          <cell r="F279">
            <v>267.14</v>
          </cell>
        </row>
        <row r="280">
          <cell r="A280" t="str">
            <v>2 S 03 325 01</v>
          </cell>
          <cell r="B280" t="str">
            <v>Conc.estr.fck=18 MPa-contr.raz.c/adit.conf. e lanç</v>
          </cell>
          <cell r="E280" t="str">
            <v>m3</v>
          </cell>
          <cell r="F280">
            <v>246.77</v>
          </cell>
        </row>
        <row r="281">
          <cell r="A281" t="str">
            <v>2 S 03 326 00</v>
          </cell>
          <cell r="B281" t="str">
            <v>Conc.estr.fck=20 MPa-contr.raz.uso ger.conf.e lanç</v>
          </cell>
          <cell r="E281" t="str">
            <v>m3</v>
          </cell>
          <cell r="F281">
            <v>277.97000000000003</v>
          </cell>
        </row>
        <row r="282">
          <cell r="A282" t="str">
            <v>2 S 03 326 01</v>
          </cell>
          <cell r="B282" t="str">
            <v>Conc.estr.fck=20 MPa-contr.raz.c/adit.conf. e lanç</v>
          </cell>
          <cell r="E282" t="str">
            <v>m3</v>
          </cell>
          <cell r="F282">
            <v>257.87</v>
          </cell>
        </row>
        <row r="283">
          <cell r="A283" t="str">
            <v>2 S 03 327 00</v>
          </cell>
          <cell r="B283" t="str">
            <v>Conc.estr.fck=22 MPa-contr.raz.uso ger.conf.e lanç</v>
          </cell>
          <cell r="E283" t="str">
            <v>m3</v>
          </cell>
          <cell r="F283">
            <v>290.72000000000003</v>
          </cell>
        </row>
        <row r="284">
          <cell r="A284" t="str">
            <v>2 S 03 328 00</v>
          </cell>
          <cell r="B284" t="str">
            <v>Conc.estr.fck=24 MPa-contr.raz.uso ger.conf.e lanç</v>
          </cell>
          <cell r="E284" t="str">
            <v>m3</v>
          </cell>
          <cell r="F284">
            <v>303.72000000000003</v>
          </cell>
        </row>
        <row r="285">
          <cell r="A285" t="str">
            <v>2 S 03 329 00</v>
          </cell>
          <cell r="B285" t="str">
            <v>Conc.estr.fck=25 MPa-contr.raz.c/adit.conf. e lanç</v>
          </cell>
          <cell r="E285" t="str">
            <v>m3</v>
          </cell>
          <cell r="F285">
            <v>282.39999999999998</v>
          </cell>
        </row>
        <row r="286">
          <cell r="A286" t="str">
            <v>2 S 03 329 01</v>
          </cell>
          <cell r="B286" t="str">
            <v>Conc.estr.fck=26 MPa-contr.raz.uso ger.conf.e lanç</v>
          </cell>
          <cell r="E286" t="str">
            <v>m3</v>
          </cell>
          <cell r="F286">
            <v>315.58</v>
          </cell>
        </row>
        <row r="287">
          <cell r="A287" t="str">
            <v>2 S 03 329 02</v>
          </cell>
          <cell r="B287" t="str">
            <v>Conc.estr.fck=30 MPa-contr.raz.uso ger.conf.e lanç</v>
          </cell>
          <cell r="E287" t="str">
            <v>m3</v>
          </cell>
          <cell r="F287">
            <v>327.2</v>
          </cell>
        </row>
        <row r="288">
          <cell r="A288" t="str">
            <v>2 S 03 329 03</v>
          </cell>
          <cell r="B288" t="str">
            <v>Conc.estr.fck=30 MPa-contr.raz.uso ger.conf.e lanç</v>
          </cell>
          <cell r="E288" t="str">
            <v>m3</v>
          </cell>
          <cell r="F288">
            <v>304.86</v>
          </cell>
        </row>
        <row r="289">
          <cell r="A289" t="str">
            <v>2 S 03 329 04</v>
          </cell>
          <cell r="B289" t="str">
            <v>Conc.estr.fck=35 MPa-contr.raz.c/adit.conf. e lanç</v>
          </cell>
          <cell r="E289" t="str">
            <v>m3</v>
          </cell>
          <cell r="F289">
            <v>327.78</v>
          </cell>
        </row>
        <row r="290">
          <cell r="A290" t="str">
            <v>2 S 03 370 00</v>
          </cell>
          <cell r="B290" t="str">
            <v>Forma comum de madeira</v>
          </cell>
          <cell r="E290" t="str">
            <v>m2</v>
          </cell>
          <cell r="F290">
            <v>30.53</v>
          </cell>
        </row>
        <row r="291">
          <cell r="A291" t="str">
            <v>2 S 03 371 01</v>
          </cell>
          <cell r="B291" t="str">
            <v>Forma de placa compensada resinada</v>
          </cell>
          <cell r="E291" t="str">
            <v>m2</v>
          </cell>
          <cell r="F291">
            <v>24.24</v>
          </cell>
        </row>
        <row r="292">
          <cell r="A292" t="str">
            <v>2 S 03 371 02</v>
          </cell>
          <cell r="B292" t="str">
            <v>Forma de placa compensada plastificada</v>
          </cell>
          <cell r="E292" t="str">
            <v>m2</v>
          </cell>
          <cell r="F292">
            <v>26.83</v>
          </cell>
        </row>
        <row r="293">
          <cell r="A293" t="str">
            <v>2 S 03 372 01</v>
          </cell>
          <cell r="B293" t="str">
            <v>Formas para tubulão</v>
          </cell>
          <cell r="E293" t="str">
            <v>m2</v>
          </cell>
          <cell r="F293">
            <v>15.4</v>
          </cell>
        </row>
        <row r="294">
          <cell r="A294" t="str">
            <v>2 S 03 401 01</v>
          </cell>
          <cell r="B294" t="str">
            <v>Estaca tipo Franki D=350 mm</v>
          </cell>
          <cell r="E294" t="str">
            <v>m</v>
          </cell>
          <cell r="F294">
            <v>125.92</v>
          </cell>
        </row>
        <row r="295">
          <cell r="A295" t="str">
            <v>2 S 03 401 02</v>
          </cell>
          <cell r="B295" t="str">
            <v>Estaca tipo Franki D=400 mm</v>
          </cell>
          <cell r="E295" t="str">
            <v>m</v>
          </cell>
          <cell r="F295">
            <v>138.46</v>
          </cell>
        </row>
        <row r="296">
          <cell r="A296" t="str">
            <v>2 S 03 401 03</v>
          </cell>
          <cell r="B296" t="str">
            <v>Estaca tipo Franki D=520 mm</v>
          </cell>
          <cell r="E296" t="str">
            <v>m</v>
          </cell>
          <cell r="F296">
            <v>190.99</v>
          </cell>
        </row>
        <row r="297">
          <cell r="A297" t="str">
            <v>2 S 03 401 04</v>
          </cell>
          <cell r="B297" t="str">
            <v>Estaca tipo Franki D=600 mm</v>
          </cell>
          <cell r="E297" t="str">
            <v>m</v>
          </cell>
          <cell r="F297">
            <v>238.61</v>
          </cell>
        </row>
        <row r="298">
          <cell r="A298" t="str">
            <v>2 S 03 402 01</v>
          </cell>
          <cell r="B298" t="str">
            <v>Cravação estacas pré-mold. de concreto 30 x 30 cm</v>
          </cell>
          <cell r="E298" t="str">
            <v>m</v>
          </cell>
          <cell r="F298">
            <v>127.15</v>
          </cell>
        </row>
        <row r="299">
          <cell r="A299" t="str">
            <v>2 S 03 404 01</v>
          </cell>
          <cell r="B299" t="str">
            <v>Forn. e crav. estacas perfil met. I de 10" simples</v>
          </cell>
          <cell r="E299" t="str">
            <v>m</v>
          </cell>
          <cell r="F299">
            <v>260.58999999999997</v>
          </cell>
        </row>
        <row r="300">
          <cell r="A300" t="str">
            <v>2 S 03 404 04</v>
          </cell>
          <cell r="B300" t="str">
            <v>Forn. e crav. estacas perfil met. I de 10" duplo</v>
          </cell>
          <cell r="E300" t="str">
            <v>m</v>
          </cell>
          <cell r="F300">
            <v>403.83</v>
          </cell>
        </row>
        <row r="301">
          <cell r="A301" t="str">
            <v>2 S 03 404 11</v>
          </cell>
          <cell r="B301" t="str">
            <v>Cravação estacas met. trilhos soldados - estrela</v>
          </cell>
          <cell r="E301" t="str">
            <v>m</v>
          </cell>
          <cell r="F301">
            <v>266.54000000000002</v>
          </cell>
        </row>
        <row r="302">
          <cell r="A302" t="str">
            <v>2 S 03 410 01</v>
          </cell>
          <cell r="B302" t="str">
            <v>Tubulão a céu aberto diâmetro externo = 1,00 m</v>
          </cell>
          <cell r="E302" t="str">
            <v>m</v>
          </cell>
          <cell r="F302">
            <v>773.36</v>
          </cell>
        </row>
        <row r="303">
          <cell r="A303" t="str">
            <v>2 S 03 410 11</v>
          </cell>
          <cell r="B303" t="str">
            <v>Tubulão a céu aberto diâmetro externo = 1,20 m</v>
          </cell>
          <cell r="E303" t="str">
            <v>m</v>
          </cell>
          <cell r="F303">
            <v>1002.96</v>
          </cell>
        </row>
        <row r="304">
          <cell r="A304" t="str">
            <v>2 S 03 410 21</v>
          </cell>
          <cell r="B304" t="str">
            <v>Tubulão a céu aberto diâmetro externo = 1,40 m</v>
          </cell>
          <cell r="E304" t="str">
            <v>m</v>
          </cell>
          <cell r="F304">
            <v>1253.0999999999999</v>
          </cell>
        </row>
        <row r="305">
          <cell r="A305" t="str">
            <v>2 S 03 410 31</v>
          </cell>
          <cell r="B305" t="str">
            <v>Tubulão a céu aberto diâmetro externo = 1,60 m</v>
          </cell>
          <cell r="E305" t="str">
            <v>m</v>
          </cell>
          <cell r="F305">
            <v>1513.82</v>
          </cell>
        </row>
        <row r="306">
          <cell r="A306" t="str">
            <v>2 S 03 410 41</v>
          </cell>
          <cell r="B306" t="str">
            <v>Tubulão a céu aberto diâmetro externo = 1,80 m</v>
          </cell>
          <cell r="E306" t="str">
            <v>m</v>
          </cell>
          <cell r="F306">
            <v>1826.88</v>
          </cell>
        </row>
        <row r="307">
          <cell r="A307" t="str">
            <v>2 S 03 410 51</v>
          </cell>
          <cell r="B307" t="str">
            <v>Tubulão a céu aberto diâmetro externo = 2,00 m</v>
          </cell>
          <cell r="E307" t="str">
            <v>m</v>
          </cell>
          <cell r="F307">
            <v>2174.0300000000002</v>
          </cell>
        </row>
        <row r="308">
          <cell r="A308" t="str">
            <v>2 S 03 410 61</v>
          </cell>
          <cell r="B308" t="str">
            <v>Tubulão a céu aberto diâmetro externo = 2,20 m</v>
          </cell>
          <cell r="E308" t="str">
            <v>m</v>
          </cell>
          <cell r="F308">
            <v>2588.98</v>
          </cell>
        </row>
        <row r="309">
          <cell r="A309" t="str">
            <v>2 S 03 411 11</v>
          </cell>
          <cell r="B309" t="str">
            <v>Tub.ar comp.D=1,2 m prof.até 12 m lâmina d'água LF</v>
          </cell>
          <cell r="E309" t="str">
            <v>m</v>
          </cell>
          <cell r="F309">
            <v>2381.86</v>
          </cell>
        </row>
        <row r="310">
          <cell r="A310" t="str">
            <v>2 S 03 411 12</v>
          </cell>
          <cell r="B310" t="str">
            <v>Tub.ar comp.D=1,2 m prof. 12/18 m lâmina d'água LF</v>
          </cell>
          <cell r="E310" t="str">
            <v>m</v>
          </cell>
          <cell r="F310">
            <v>2648.55</v>
          </cell>
        </row>
        <row r="311">
          <cell r="A311" t="str">
            <v>2 S 03 411 13</v>
          </cell>
          <cell r="B311" t="str">
            <v>Tub.ar comp.D=1,2 m prof. 18/24 m lâmina d'água LF</v>
          </cell>
          <cell r="E311" t="str">
            <v>m</v>
          </cell>
          <cell r="F311">
            <v>2937.19</v>
          </cell>
        </row>
        <row r="312">
          <cell r="A312" t="str">
            <v>2 S 03 411 14</v>
          </cell>
          <cell r="B312" t="str">
            <v>Tub.ar comp.D=1,2 m prof. 24/27 m lâmina d'água LF</v>
          </cell>
          <cell r="E312" t="str">
            <v>m</v>
          </cell>
          <cell r="F312">
            <v>3358.9</v>
          </cell>
        </row>
        <row r="313">
          <cell r="A313" t="str">
            <v>2 S 03 411 15</v>
          </cell>
          <cell r="B313" t="str">
            <v>Tub.ar.comp.D=1,2 m prof. 27/31 m lâmina d'água LF</v>
          </cell>
          <cell r="E313" t="str">
            <v>m</v>
          </cell>
          <cell r="F313">
            <v>3944.44</v>
          </cell>
        </row>
        <row r="314">
          <cell r="A314" t="str">
            <v>2 S 03 411 21</v>
          </cell>
          <cell r="B314" t="str">
            <v>Tub.ar.comp.D=1,4 m prof.até 12 m lâmina d'água LF</v>
          </cell>
          <cell r="E314" t="str">
            <v>m</v>
          </cell>
          <cell r="F314">
            <v>3082.9</v>
          </cell>
        </row>
        <row r="315">
          <cell r="A315" t="str">
            <v>2 S 03 411 22</v>
          </cell>
          <cell r="B315" t="str">
            <v>Tub.ar comp.D=1,4 m prof. 12/18 m lâmina d'água LF</v>
          </cell>
          <cell r="E315" t="str">
            <v>m</v>
          </cell>
          <cell r="F315">
            <v>3441.26</v>
          </cell>
        </row>
        <row r="316">
          <cell r="A316" t="str">
            <v>2 S 03 411 23</v>
          </cell>
          <cell r="B316" t="str">
            <v>Tub.ar comp.D=1,4 m prof. 18/24 m lâmina d'água LF</v>
          </cell>
          <cell r="E316" t="str">
            <v>m</v>
          </cell>
          <cell r="F316">
            <v>3828.28</v>
          </cell>
        </row>
        <row r="317">
          <cell r="A317" t="str">
            <v>2 S 03 411 24</v>
          </cell>
          <cell r="B317" t="str">
            <v>Tub.ar comp.D=1,4 m prof. 24/27 m lâmina d'água LF</v>
          </cell>
          <cell r="E317" t="str">
            <v>m</v>
          </cell>
          <cell r="F317">
            <v>4394.09</v>
          </cell>
        </row>
        <row r="318">
          <cell r="A318" t="str">
            <v>2 S 03 411 25</v>
          </cell>
          <cell r="B318" t="str">
            <v>Tub.ar comp.D=1,4 m prof. 27/31 m lâmina d'água LF</v>
          </cell>
          <cell r="E318" t="str">
            <v>m</v>
          </cell>
          <cell r="F318">
            <v>5346.16</v>
          </cell>
        </row>
        <row r="319">
          <cell r="A319" t="str">
            <v>2 S 03 411 31</v>
          </cell>
          <cell r="B319" t="str">
            <v>Tub.ar comp.D=1,6 m prof.até 12 m lâmina d'água LF</v>
          </cell>
          <cell r="E319" t="str">
            <v>m</v>
          </cell>
          <cell r="F319">
            <v>3921.04</v>
          </cell>
        </row>
        <row r="320">
          <cell r="A320" t="str">
            <v>2 S 03 411 32</v>
          </cell>
          <cell r="B320" t="str">
            <v>Tub.ar comp.D=1,6 m prof. 12/18 m lâmina d'água LF</v>
          </cell>
          <cell r="E320" t="str">
            <v>m</v>
          </cell>
          <cell r="F320">
            <v>4394.1899999999996</v>
          </cell>
        </row>
        <row r="321">
          <cell r="A321" t="str">
            <v>2 S 03 411 33</v>
          </cell>
          <cell r="B321" t="str">
            <v>Tub.ar comp.D=1,6 m prof. 18/24 m lâmina d'água LF</v>
          </cell>
          <cell r="E321" t="str">
            <v>m</v>
          </cell>
          <cell r="F321">
            <v>4905.6000000000004</v>
          </cell>
        </row>
        <row r="322">
          <cell r="A322" t="str">
            <v>2 S 03 411 34</v>
          </cell>
          <cell r="B322" t="str">
            <v>Tub.ar comp.D=1,6 m prof. 24/27 m lâmina d'água LF</v>
          </cell>
          <cell r="E322" t="str">
            <v>m</v>
          </cell>
          <cell r="F322">
            <v>5653.63</v>
          </cell>
        </row>
        <row r="323">
          <cell r="A323" t="str">
            <v>2 S 03 411 35</v>
          </cell>
          <cell r="B323" t="str">
            <v>Tub.ar comp.D=1,6 m prof. 27/31 m lâmina d'água LF</v>
          </cell>
          <cell r="E323" t="str">
            <v>m</v>
          </cell>
          <cell r="F323">
            <v>6911.34</v>
          </cell>
        </row>
        <row r="324">
          <cell r="A324" t="str">
            <v>2 S 03 411 41</v>
          </cell>
          <cell r="B324" t="str">
            <v>Tub.ar comp.D=1,8 m prof.até 12 m lâmina d'água LF</v>
          </cell>
          <cell r="E324" t="str">
            <v>m</v>
          </cell>
          <cell r="F324">
            <v>4925.0200000000004</v>
          </cell>
        </row>
        <row r="325">
          <cell r="A325" t="str">
            <v>2 S 03 411 42</v>
          </cell>
          <cell r="B325" t="str">
            <v>Tub.ar comp.D=1,8 m prof. 12/18 m lâmina d'água LF</v>
          </cell>
          <cell r="E325" t="str">
            <v>m</v>
          </cell>
          <cell r="F325">
            <v>5532.88</v>
          </cell>
        </row>
        <row r="326">
          <cell r="A326" t="str">
            <v>2 S 03 411 43</v>
          </cell>
          <cell r="B326" t="str">
            <v>Tub.ar comp.D=1,8 m prof. 18/24 m lâmina d'água LF</v>
          </cell>
          <cell r="E326" t="str">
            <v>m</v>
          </cell>
          <cell r="F326">
            <v>6193.77</v>
          </cell>
        </row>
        <row r="327">
          <cell r="A327" t="str">
            <v>2 S 03 411 44</v>
          </cell>
          <cell r="B327" t="str">
            <v>Tub.ar comp.D=1,8 m prof. 24/27 m lâmina d'água LF</v>
          </cell>
          <cell r="E327" t="str">
            <v>m</v>
          </cell>
          <cell r="F327">
            <v>7163.5</v>
          </cell>
        </row>
        <row r="328">
          <cell r="A328" t="str">
            <v>2 S 03 411 45</v>
          </cell>
          <cell r="B328" t="str">
            <v>Tub.ar comp.D=1,8 m prof. 27/31 m lâmina d'água LF</v>
          </cell>
          <cell r="E328" t="str">
            <v>m</v>
          </cell>
          <cell r="F328">
            <v>8788.49</v>
          </cell>
        </row>
        <row r="329">
          <cell r="A329" t="str">
            <v>2 S 03 411 51</v>
          </cell>
          <cell r="B329" t="str">
            <v>Tub.ar comp.D=2,0 m até 12 m lâmina d'água LF</v>
          </cell>
          <cell r="E329" t="str">
            <v>m</v>
          </cell>
          <cell r="F329">
            <v>5872.03</v>
          </cell>
        </row>
        <row r="330">
          <cell r="A330" t="str">
            <v>2 S 03 411 52</v>
          </cell>
          <cell r="B330" t="str">
            <v>Tub.ar comp.D=2,0 m prof. 12/18 m lâmina d'água LF</v>
          </cell>
          <cell r="E330" t="str">
            <v>m</v>
          </cell>
          <cell r="F330">
            <v>6605.12</v>
          </cell>
        </row>
        <row r="331">
          <cell r="A331" t="str">
            <v>2 S 03 411 53</v>
          </cell>
          <cell r="B331" t="str">
            <v>Tub.ar comp.D=2,0 m prof.18/24 m lâmina d'água LF</v>
          </cell>
          <cell r="E331" t="str">
            <v>m</v>
          </cell>
          <cell r="F331">
            <v>7430.86</v>
          </cell>
        </row>
        <row r="332">
          <cell r="A332" t="str">
            <v>2 S 03 411 54</v>
          </cell>
          <cell r="B332" t="str">
            <v>Tub.ar comp.D=2,0 m prof.24/27 m lâmina d'água LF</v>
          </cell>
          <cell r="E332" t="str">
            <v>m</v>
          </cell>
          <cell r="F332">
            <v>8557.61</v>
          </cell>
        </row>
        <row r="333">
          <cell r="A333" t="str">
            <v>2 S 03 411 55</v>
          </cell>
          <cell r="B333" t="str">
            <v>Tub.ar comp.D=2,0 m prof.27/31 m lâmina d'água LF</v>
          </cell>
          <cell r="E333" t="str">
            <v>m</v>
          </cell>
          <cell r="F333">
            <v>10507.63</v>
          </cell>
        </row>
        <row r="334">
          <cell r="A334" t="str">
            <v>2 S 03 411 61</v>
          </cell>
          <cell r="B334" t="str">
            <v>Tub.ar comp.D=2,2 m prof.até 12 m lâmina d'água LF</v>
          </cell>
          <cell r="E334" t="str">
            <v>m</v>
          </cell>
          <cell r="F334">
            <v>7211.43</v>
          </cell>
        </row>
        <row r="335">
          <cell r="A335" t="str">
            <v>2 S 03 411 62</v>
          </cell>
          <cell r="B335" t="str">
            <v>Tub.ar comp.D=2,2 m prof.12/18 m lâmina d'água LF</v>
          </cell>
          <cell r="E335" t="str">
            <v>m</v>
          </cell>
          <cell r="F335">
            <v>8127.56</v>
          </cell>
        </row>
        <row r="336">
          <cell r="A336" t="str">
            <v>2 S 03 411 63</v>
          </cell>
          <cell r="B336" t="str">
            <v>Tub.ar comp.D=2,2 m prof.18/24 m lâmina d'água LF</v>
          </cell>
          <cell r="E336" t="str">
            <v>m</v>
          </cell>
          <cell r="F336">
            <v>9120.11</v>
          </cell>
        </row>
        <row r="337">
          <cell r="A337" t="str">
            <v>2 S 03 411 64</v>
          </cell>
          <cell r="B337" t="str">
            <v>Tub.ar comp.D=2,2 m prof.24/27 m lâmina d'água LF</v>
          </cell>
          <cell r="E337" t="str">
            <v>m</v>
          </cell>
          <cell r="F337">
            <v>10568.89</v>
          </cell>
        </row>
        <row r="338">
          <cell r="A338" t="str">
            <v>2 S 03 411 65</v>
          </cell>
          <cell r="B338" t="str">
            <v>Tub.ar comp.D=2,2 m prof.27/31m lâmina d'água LF</v>
          </cell>
          <cell r="E338" t="str">
            <v>m</v>
          </cell>
          <cell r="F338">
            <v>12527.11</v>
          </cell>
        </row>
        <row r="339">
          <cell r="A339" t="str">
            <v>2 S 03 412 01</v>
          </cell>
          <cell r="B339" t="str">
            <v>Esc.p/alarg. base tub.ar comp.prof. até 12 m LF</v>
          </cell>
          <cell r="E339" t="str">
            <v>m3</v>
          </cell>
          <cell r="F339">
            <v>1352.9</v>
          </cell>
        </row>
        <row r="340">
          <cell r="A340" t="str">
            <v>2 S 03 412 02</v>
          </cell>
          <cell r="B340" t="str">
            <v>Esc.p/alarg. base tub.ar comp.prof.12/18 m LF</v>
          </cell>
          <cell r="E340" t="str">
            <v>m3</v>
          </cell>
          <cell r="F340">
            <v>1584.9</v>
          </cell>
        </row>
        <row r="341">
          <cell r="A341" t="str">
            <v>2 S 03 412 03</v>
          </cell>
          <cell r="B341" t="str">
            <v>Esc.p/alarg. base tub.ar comp.prof.18/24 m LF</v>
          </cell>
          <cell r="E341" t="str">
            <v>m3</v>
          </cell>
          <cell r="F341">
            <v>1835.63</v>
          </cell>
        </row>
        <row r="342">
          <cell r="A342" t="str">
            <v>2 S 03 412 04</v>
          </cell>
          <cell r="B342" t="str">
            <v>Esc.p/alarg. base tub.ar comp.prof.24/27 m LF</v>
          </cell>
          <cell r="E342" t="str">
            <v>m3</v>
          </cell>
          <cell r="F342">
            <v>2201.66</v>
          </cell>
        </row>
        <row r="343">
          <cell r="A343" t="str">
            <v>2 S 03 412 05</v>
          </cell>
          <cell r="B343" t="str">
            <v>Esc.p/alarg. base tub.ar comp.prof.27/31m LF</v>
          </cell>
          <cell r="E343" t="str">
            <v>m3</v>
          </cell>
          <cell r="F343">
            <v>2819.05</v>
          </cell>
        </row>
        <row r="344">
          <cell r="A344" t="str">
            <v>2 S 03 412 11</v>
          </cell>
          <cell r="B344" t="str">
            <v>Forn.lanç.conc. base tub.ar comp.até 12m LF</v>
          </cell>
          <cell r="E344" t="str">
            <v>m3</v>
          </cell>
          <cell r="F344">
            <v>296.33</v>
          </cell>
        </row>
        <row r="345">
          <cell r="A345" t="str">
            <v>2 S 03 412 12</v>
          </cell>
          <cell r="B345" t="str">
            <v>Forn.lanc.conc.base tub.ar comp.prof.12/18m LF</v>
          </cell>
          <cell r="E345" t="str">
            <v>m3</v>
          </cell>
          <cell r="F345">
            <v>316.25</v>
          </cell>
        </row>
        <row r="346">
          <cell r="A346" t="str">
            <v>2 S 03 412 13</v>
          </cell>
          <cell r="B346" t="str">
            <v>Forn.lanç.conc.base tub.ar comp.prof.18/24m LF</v>
          </cell>
          <cell r="E346" t="str">
            <v>m3</v>
          </cell>
          <cell r="F346">
            <v>337.81</v>
          </cell>
        </row>
        <row r="347">
          <cell r="A347" t="str">
            <v>2 S 03 412 14</v>
          </cell>
          <cell r="B347" t="str">
            <v>Forn.lanç.conc.base tub.ar comp.prof.24/27m LF</v>
          </cell>
          <cell r="E347" t="str">
            <v>m3</v>
          </cell>
          <cell r="F347">
            <v>368.94</v>
          </cell>
        </row>
        <row r="348">
          <cell r="A348" t="str">
            <v>2 S 03 412 15</v>
          </cell>
          <cell r="B348" t="str">
            <v>Forn.lanç.conc.base tub.ar comp.prof. 27/31m LF</v>
          </cell>
          <cell r="E348" t="str">
            <v>m3</v>
          </cell>
          <cell r="F348">
            <v>420.85</v>
          </cell>
        </row>
        <row r="349">
          <cell r="A349" t="str">
            <v>2 S 03 510 00</v>
          </cell>
          <cell r="B349" t="str">
            <v>Aparelho apoio em neoprene fretado-forn. e aplic.</v>
          </cell>
          <cell r="E349" t="str">
            <v>kg</v>
          </cell>
          <cell r="F349">
            <v>43.54</v>
          </cell>
        </row>
        <row r="350">
          <cell r="A350" t="str">
            <v>2 S 03 700 01</v>
          </cell>
          <cell r="B350" t="str">
            <v>Fabricação guarda-corpo tipo GM, moldado no local</v>
          </cell>
          <cell r="E350" t="str">
            <v>m</v>
          </cell>
          <cell r="F350">
            <v>183.82</v>
          </cell>
        </row>
        <row r="351">
          <cell r="A351" t="str">
            <v>2 S 03 920 01</v>
          </cell>
          <cell r="B351" t="str">
            <v>Abertura concretagem bases tubulões céu aberto</v>
          </cell>
          <cell r="E351" t="str">
            <v>m3</v>
          </cell>
          <cell r="F351">
            <v>573.25</v>
          </cell>
        </row>
        <row r="352">
          <cell r="A352" t="str">
            <v>2 S 03 930 00</v>
          </cell>
          <cell r="B352" t="str">
            <v>Junta de cantoneira</v>
          </cell>
          <cell r="E352" t="str">
            <v>m</v>
          </cell>
          <cell r="F352">
            <v>71.989999999999995</v>
          </cell>
        </row>
        <row r="353">
          <cell r="A353" t="str">
            <v>2 S 03 940 00</v>
          </cell>
          <cell r="B353" t="str">
            <v>Compactação manual</v>
          </cell>
          <cell r="E353" t="str">
            <v>m3</v>
          </cell>
          <cell r="F353">
            <v>9.44</v>
          </cell>
        </row>
        <row r="354">
          <cell r="A354" t="str">
            <v>2 S 03 940 01</v>
          </cell>
          <cell r="B354" t="str">
            <v>Reaterro e compactação</v>
          </cell>
          <cell r="E354" t="str">
            <v>m3</v>
          </cell>
          <cell r="F354">
            <v>16.04</v>
          </cell>
        </row>
        <row r="355">
          <cell r="A355" t="str">
            <v>2 S 03 951 01</v>
          </cell>
          <cell r="B355" t="str">
            <v>Pintura com nata de cimento</v>
          </cell>
          <cell r="E355" t="str">
            <v>m2</v>
          </cell>
          <cell r="F355">
            <v>3.82</v>
          </cell>
        </row>
        <row r="356">
          <cell r="A356" t="str">
            <v>2 S 03 990 01</v>
          </cell>
          <cell r="B356" t="str">
            <v>Confecção e colocação cabo 4 cord de 12,7 mm - MAC</v>
          </cell>
          <cell r="E356" t="str">
            <v>kg</v>
          </cell>
          <cell r="F356">
            <v>10.93</v>
          </cell>
        </row>
        <row r="357">
          <cell r="A357" t="str">
            <v>2 S 03 990 02</v>
          </cell>
          <cell r="B357" t="str">
            <v>Confecção e colocação cabo 6 cord de 12,7 mm - MAC</v>
          </cell>
          <cell r="E357" t="str">
            <v>kg</v>
          </cell>
          <cell r="F357">
            <v>10.61</v>
          </cell>
        </row>
        <row r="358">
          <cell r="A358" t="str">
            <v>2 S 03 990 03</v>
          </cell>
          <cell r="B358" t="str">
            <v>Confecção e colocação cabo 7 cord de 12,7 mm - MAC</v>
          </cell>
          <cell r="E358" t="str">
            <v>kg</v>
          </cell>
          <cell r="F358">
            <v>9.56</v>
          </cell>
        </row>
        <row r="359">
          <cell r="A359" t="str">
            <v>2 S 03 990 04</v>
          </cell>
          <cell r="B359" t="str">
            <v>Confecção e colocação cabo 12 cord de 12,7 mm -MAC</v>
          </cell>
          <cell r="E359" t="str">
            <v>kg</v>
          </cell>
          <cell r="F359">
            <v>8.6999999999999993</v>
          </cell>
        </row>
        <row r="360">
          <cell r="A360" t="str">
            <v>2 S 03 990 05</v>
          </cell>
          <cell r="B360" t="str">
            <v>Confecção e colocação cabo 4 cord. D=12,7mm FREYSS</v>
          </cell>
          <cell r="E360" t="str">
            <v>kg</v>
          </cell>
          <cell r="F360">
            <v>11.39</v>
          </cell>
        </row>
        <row r="361">
          <cell r="A361" t="str">
            <v>2 S 03 990 06</v>
          </cell>
          <cell r="B361" t="str">
            <v>Confecção e colocação cabo 6 cord. D=12,7mm FREYSS</v>
          </cell>
          <cell r="E361" t="str">
            <v>kg</v>
          </cell>
          <cell r="F361">
            <v>10.1</v>
          </cell>
        </row>
        <row r="362">
          <cell r="A362" t="str">
            <v>2 S 03 990 07</v>
          </cell>
          <cell r="B362" t="str">
            <v>Confecção e colocação cabo 7 cord. D=12,7mm FREYSS</v>
          </cell>
          <cell r="E362" t="str">
            <v>kg</v>
          </cell>
          <cell r="F362">
            <v>9.44</v>
          </cell>
        </row>
        <row r="363">
          <cell r="A363" t="str">
            <v>2 S 03 990 08</v>
          </cell>
          <cell r="B363" t="str">
            <v>Confecção e colocação cabo 12cord. D=12,7mm FREYSS</v>
          </cell>
          <cell r="E363" t="str">
            <v>kg</v>
          </cell>
          <cell r="F363">
            <v>8.41</v>
          </cell>
        </row>
        <row r="364">
          <cell r="A364" t="str">
            <v>2 S 03 991 01</v>
          </cell>
          <cell r="B364" t="str">
            <v>Dreno de PVC D=75 mm</v>
          </cell>
          <cell r="E364" t="str">
            <v>und</v>
          </cell>
          <cell r="F364">
            <v>7.79</v>
          </cell>
        </row>
        <row r="365">
          <cell r="A365" t="str">
            <v>2 S 03 991 02</v>
          </cell>
          <cell r="B365" t="str">
            <v>Dreno de PVC D=100 mm</v>
          </cell>
          <cell r="E365" t="str">
            <v>und</v>
          </cell>
          <cell r="F365">
            <v>8.1999999999999993</v>
          </cell>
        </row>
        <row r="366">
          <cell r="A366" t="str">
            <v>2 S 03 999 01</v>
          </cell>
          <cell r="B366" t="str">
            <v>Protensão e injeção cabo 4 cord. D=12,7 mm - MAC</v>
          </cell>
          <cell r="E366" t="str">
            <v>und</v>
          </cell>
          <cell r="F366">
            <v>302.45999999999998</v>
          </cell>
        </row>
        <row r="367">
          <cell r="A367" t="str">
            <v>2 S 03 999 02</v>
          </cell>
          <cell r="B367" t="str">
            <v>Protensão e injeção cabo 6 cord. D=12,7 mm - MAC</v>
          </cell>
          <cell r="E367" t="str">
            <v>und</v>
          </cell>
          <cell r="F367">
            <v>443.97</v>
          </cell>
        </row>
        <row r="368">
          <cell r="A368" t="str">
            <v>2 S 03 999 03</v>
          </cell>
          <cell r="B368" t="str">
            <v>Protensão e injeção cabo 7 cord. D=12,7 mm - MAC</v>
          </cell>
          <cell r="E368" t="str">
            <v>und</v>
          </cell>
          <cell r="F368">
            <v>441.99</v>
          </cell>
        </row>
        <row r="369">
          <cell r="A369" t="str">
            <v>2 S 03 999 04</v>
          </cell>
          <cell r="B369" t="str">
            <v>Protensão e injeção cabo 12 cord. D=12,7 mm - MAC</v>
          </cell>
          <cell r="E369" t="str">
            <v>und</v>
          </cell>
          <cell r="F369">
            <v>827.42</v>
          </cell>
        </row>
        <row r="370">
          <cell r="A370" t="str">
            <v>2 S 03 999 05</v>
          </cell>
          <cell r="B370" t="str">
            <v>Protensão e injeção cabo 4 cord. D=12,7mm - FREYSS</v>
          </cell>
          <cell r="E370" t="str">
            <v>und</v>
          </cell>
          <cell r="F370">
            <v>341.41</v>
          </cell>
        </row>
        <row r="371">
          <cell r="A371" t="str">
            <v>2 S 03 999 06</v>
          </cell>
          <cell r="B371" t="str">
            <v>Protensão e injeção cabo 6 cord. D=12,7mm - FREYSS</v>
          </cell>
          <cell r="E371" t="str">
            <v>und</v>
          </cell>
          <cell r="F371">
            <v>478.11</v>
          </cell>
        </row>
        <row r="372">
          <cell r="A372" t="str">
            <v>2 S 03 999 07</v>
          </cell>
          <cell r="B372" t="str">
            <v>Protensão e injeção cabo 7 cord. D=12,7mm - FREYSS</v>
          </cell>
          <cell r="E372" t="str">
            <v>und</v>
          </cell>
          <cell r="F372">
            <v>529.21</v>
          </cell>
        </row>
        <row r="373">
          <cell r="A373" t="str">
            <v>2 S 03 999 08</v>
          </cell>
          <cell r="B373" t="str">
            <v>Protensão e injeção cabo 12 cord. D=12,7mm FREYSS</v>
          </cell>
          <cell r="E373" t="str">
            <v>und</v>
          </cell>
          <cell r="F373">
            <v>955.7</v>
          </cell>
        </row>
        <row r="374">
          <cell r="A374" t="str">
            <v>2 S 04 000 00</v>
          </cell>
          <cell r="B374" t="str">
            <v>Escavação manual em material de 1a cat</v>
          </cell>
          <cell r="E374" t="str">
            <v>m3</v>
          </cell>
          <cell r="F374">
            <v>23.38</v>
          </cell>
        </row>
        <row r="375">
          <cell r="A375" t="str">
            <v>2 S 04 000 01</v>
          </cell>
          <cell r="B375" t="str">
            <v>Escavação manual reat.compact.mat.1a cat.</v>
          </cell>
          <cell r="E375" t="str">
            <v>m3</v>
          </cell>
          <cell r="F375">
            <v>26.21</v>
          </cell>
        </row>
        <row r="376">
          <cell r="A376" t="str">
            <v>2 S 04 001 00</v>
          </cell>
          <cell r="B376" t="str">
            <v>Escavação mecânica de vala em mat.1a cat.</v>
          </cell>
          <cell r="E376" t="str">
            <v>m3</v>
          </cell>
          <cell r="F376">
            <v>3.64</v>
          </cell>
        </row>
        <row r="377">
          <cell r="A377" t="str">
            <v>2 S 04 001 01</v>
          </cell>
          <cell r="B377" t="str">
            <v>Escavação mecânica reat. e comp. vala mat.1a cat.</v>
          </cell>
          <cell r="E377" t="str">
            <v>m3</v>
          </cell>
          <cell r="F377">
            <v>6</v>
          </cell>
        </row>
        <row r="378">
          <cell r="A378" t="str">
            <v>2 S 04 002 01</v>
          </cell>
          <cell r="B378" t="str">
            <v>Perfuração para dreno sub-horizontal mat. 1a cat.</v>
          </cell>
          <cell r="E378" t="str">
            <v>m</v>
          </cell>
          <cell r="F378">
            <v>77</v>
          </cell>
        </row>
        <row r="379">
          <cell r="A379" t="str">
            <v>2 S 04 010 00</v>
          </cell>
          <cell r="B379" t="str">
            <v>Escavação manual material 2a categoria</v>
          </cell>
          <cell r="E379" t="str">
            <v>m3</v>
          </cell>
          <cell r="F379">
            <v>24.52</v>
          </cell>
        </row>
        <row r="380">
          <cell r="A380" t="str">
            <v>2 S 04 010 01</v>
          </cell>
          <cell r="B380" t="str">
            <v>Escavação manual reat.compactação em mat.2a cat.</v>
          </cell>
          <cell r="E380" t="str">
            <v>m3</v>
          </cell>
          <cell r="F380">
            <v>32.909999999999997</v>
          </cell>
        </row>
        <row r="381">
          <cell r="A381" t="str">
            <v>2 S 04 011 00</v>
          </cell>
          <cell r="B381" t="str">
            <v>Escavação mecânica de vala em mat. 2a categoria</v>
          </cell>
          <cell r="E381" t="str">
            <v>m3</v>
          </cell>
          <cell r="F381">
            <v>4.37</v>
          </cell>
        </row>
        <row r="382">
          <cell r="A382" t="str">
            <v>2 S 04 011 01</v>
          </cell>
          <cell r="B382" t="str">
            <v>Escavação mecânica reat.compact. vala mat.2a cat.</v>
          </cell>
          <cell r="E382" t="str">
            <v>m3</v>
          </cell>
          <cell r="F382">
            <v>7.2</v>
          </cell>
        </row>
        <row r="383">
          <cell r="A383" t="str">
            <v>2 S 04 012 01</v>
          </cell>
          <cell r="B383" t="str">
            <v>Perfuração para dreno sub-horizontal mat 2a cat.</v>
          </cell>
          <cell r="E383" t="str">
            <v>m</v>
          </cell>
          <cell r="F383">
            <v>169.21</v>
          </cell>
        </row>
        <row r="384">
          <cell r="A384" t="str">
            <v>2 S 04 020 00</v>
          </cell>
          <cell r="B384" t="str">
            <v>Escavação em vala material de 3a categoria</v>
          </cell>
          <cell r="E384" t="str">
            <v>m3</v>
          </cell>
          <cell r="F384">
            <v>52.49</v>
          </cell>
        </row>
        <row r="385">
          <cell r="A385" t="str">
            <v>2 S 04 100 01</v>
          </cell>
          <cell r="B385" t="str">
            <v>Corpo BSTC D=0,60m</v>
          </cell>
          <cell r="E385" t="str">
            <v>m</v>
          </cell>
          <cell r="F385">
            <v>216.56</v>
          </cell>
        </row>
        <row r="386">
          <cell r="A386" t="str">
            <v>2 S 04 100 02</v>
          </cell>
          <cell r="B386" t="str">
            <v>Corpo BSTC D=0,80m</v>
          </cell>
          <cell r="E386" t="str">
            <v>m</v>
          </cell>
          <cell r="F386">
            <v>315.29000000000002</v>
          </cell>
        </row>
        <row r="387">
          <cell r="A387" t="str">
            <v>2 S 04 100 03</v>
          </cell>
          <cell r="B387" t="str">
            <v>Corpo BSTC D=1,00m</v>
          </cell>
          <cell r="E387" t="str">
            <v>m</v>
          </cell>
          <cell r="F387">
            <v>450.19</v>
          </cell>
        </row>
        <row r="388">
          <cell r="A388" t="str">
            <v>2 S 04 100 04</v>
          </cell>
          <cell r="B388" t="str">
            <v>Corpo BSTC D=1,20m</v>
          </cell>
          <cell r="E388" t="str">
            <v>m</v>
          </cell>
          <cell r="F388">
            <v>605.29999999999995</v>
          </cell>
        </row>
        <row r="389">
          <cell r="A389" t="str">
            <v>2 S 04 100 05</v>
          </cell>
          <cell r="B389" t="str">
            <v>Corpo BSTC D=1,50m</v>
          </cell>
          <cell r="E389" t="str">
            <v>m</v>
          </cell>
          <cell r="F389">
            <v>898.56</v>
          </cell>
        </row>
        <row r="390">
          <cell r="A390" t="str">
            <v>2 S 04 101 01</v>
          </cell>
          <cell r="B390" t="str">
            <v>Boca BSTC D=0,60 m normal</v>
          </cell>
          <cell r="E390" t="str">
            <v>und</v>
          </cell>
          <cell r="F390">
            <v>467.01</v>
          </cell>
        </row>
        <row r="391">
          <cell r="A391" t="str">
            <v>2 S 04 101 02</v>
          </cell>
          <cell r="B391" t="str">
            <v>Boca BSTC D=0,80m normal</v>
          </cell>
          <cell r="E391" t="str">
            <v>und</v>
          </cell>
          <cell r="F391">
            <v>778.51</v>
          </cell>
        </row>
        <row r="392">
          <cell r="A392" t="str">
            <v>2 S 04 101 03</v>
          </cell>
          <cell r="B392" t="str">
            <v>Boca BSTC D=1,00m normal</v>
          </cell>
          <cell r="E392" t="str">
            <v>und</v>
          </cell>
          <cell r="F392">
            <v>1204.75</v>
          </cell>
        </row>
        <row r="393">
          <cell r="A393" t="str">
            <v>2 S 04 101 04</v>
          </cell>
          <cell r="B393" t="str">
            <v>Boca BSTC D=1,20m normal</v>
          </cell>
          <cell r="E393" t="str">
            <v>und</v>
          </cell>
          <cell r="F393">
            <v>1743.56</v>
          </cell>
        </row>
        <row r="394">
          <cell r="A394" t="str">
            <v>2 S 04 101 05</v>
          </cell>
          <cell r="B394" t="str">
            <v>Boca BSTC D=1,50m normal</v>
          </cell>
          <cell r="E394" t="str">
            <v>und</v>
          </cell>
          <cell r="F394">
            <v>3148.01</v>
          </cell>
        </row>
        <row r="395">
          <cell r="A395" t="str">
            <v>2 S 04 101 06</v>
          </cell>
          <cell r="B395" t="str">
            <v>Boca BSTC D=0,60m - esc.=15</v>
          </cell>
          <cell r="E395" t="str">
            <v>und</v>
          </cell>
          <cell r="F395">
            <v>490.76</v>
          </cell>
        </row>
        <row r="396">
          <cell r="A396" t="str">
            <v>2 S 04 101 07</v>
          </cell>
          <cell r="B396" t="str">
            <v>Boca BSTC D=0,80 m - esc.=15</v>
          </cell>
          <cell r="E396" t="str">
            <v>und</v>
          </cell>
          <cell r="F396">
            <v>819.08</v>
          </cell>
        </row>
        <row r="397">
          <cell r="A397" t="str">
            <v>2 S 04 101 08</v>
          </cell>
          <cell r="B397" t="str">
            <v>Boca BSTC D=1,00 m - esc.=15</v>
          </cell>
          <cell r="E397" t="str">
            <v>und</v>
          </cell>
          <cell r="F397">
            <v>1263.28</v>
          </cell>
        </row>
        <row r="398">
          <cell r="A398" t="str">
            <v>2 S 04 101 09</v>
          </cell>
          <cell r="B398" t="str">
            <v>Boca BSTC D=1,20 m - esc.=15</v>
          </cell>
          <cell r="E398" t="str">
            <v>und</v>
          </cell>
          <cell r="F398">
            <v>1834.07</v>
          </cell>
        </row>
        <row r="399">
          <cell r="A399" t="str">
            <v>2 S 04 101 10</v>
          </cell>
          <cell r="B399" t="str">
            <v>Boca BSTC D=1,50 m - esc.=15</v>
          </cell>
          <cell r="E399" t="str">
            <v>und</v>
          </cell>
          <cell r="F399">
            <v>3317.23</v>
          </cell>
        </row>
        <row r="400">
          <cell r="A400" t="str">
            <v>2 S 04 101 11</v>
          </cell>
          <cell r="B400" t="str">
            <v>Boca BSTC D=0,60 m - esc.=30</v>
          </cell>
          <cell r="E400" t="str">
            <v>und</v>
          </cell>
          <cell r="F400">
            <v>547.66</v>
          </cell>
        </row>
        <row r="401">
          <cell r="A401" t="str">
            <v>2 S 04 101 12</v>
          </cell>
          <cell r="B401" t="str">
            <v>Boca BSTC D=0,80 m - esc.=30</v>
          </cell>
          <cell r="E401" t="str">
            <v>und</v>
          </cell>
          <cell r="F401">
            <v>911.4</v>
          </cell>
        </row>
        <row r="402">
          <cell r="A402" t="str">
            <v>2 S 04 101 13</v>
          </cell>
          <cell r="B402" t="str">
            <v>Boca BSTC D=1,00 m - esc.=30</v>
          </cell>
          <cell r="E402" t="str">
            <v>und</v>
          </cell>
          <cell r="F402">
            <v>1405.29</v>
          </cell>
        </row>
        <row r="403">
          <cell r="A403" t="str">
            <v>2 S 04 101 14</v>
          </cell>
          <cell r="B403" t="str">
            <v>Boca BSTC D=1,20 m - esc.=30</v>
          </cell>
          <cell r="E403" t="str">
            <v>und</v>
          </cell>
          <cell r="F403">
            <v>2045.56</v>
          </cell>
        </row>
        <row r="404">
          <cell r="A404" t="str">
            <v>2 S 04 101 15</v>
          </cell>
          <cell r="B404" t="str">
            <v>Boca BSTC D=1,50 m - esc.=30</v>
          </cell>
          <cell r="E404" t="str">
            <v>und</v>
          </cell>
          <cell r="F404">
            <v>3710.45</v>
          </cell>
        </row>
        <row r="405">
          <cell r="A405" t="str">
            <v>2 S 04 101 16</v>
          </cell>
          <cell r="B405" t="str">
            <v>Boca BSTC D=0,60 m - esc.=45</v>
          </cell>
          <cell r="E405" t="str">
            <v>und</v>
          </cell>
          <cell r="F405">
            <v>676.96</v>
          </cell>
        </row>
        <row r="406">
          <cell r="A406" t="str">
            <v>2 S 04 101 17</v>
          </cell>
          <cell r="B406" t="str">
            <v>Boca BSTC D=0,80 m - esc.=45</v>
          </cell>
          <cell r="E406" t="str">
            <v>und</v>
          </cell>
          <cell r="F406">
            <v>1226.7</v>
          </cell>
        </row>
        <row r="407">
          <cell r="A407" t="str">
            <v>2 S 04 101 18</v>
          </cell>
          <cell r="B407" t="str">
            <v>Boca BSTC D=1,00 m - esc.=45</v>
          </cell>
          <cell r="E407" t="str">
            <v>und</v>
          </cell>
          <cell r="F407">
            <v>1742.67</v>
          </cell>
        </row>
        <row r="408">
          <cell r="A408" t="str">
            <v>2 S 04 101 19</v>
          </cell>
          <cell r="B408" t="str">
            <v>Boca BSTC D=1,20 m - esc.=45</v>
          </cell>
          <cell r="E408" t="str">
            <v>und</v>
          </cell>
          <cell r="F408">
            <v>2538.5</v>
          </cell>
        </row>
        <row r="409">
          <cell r="A409" t="str">
            <v>2 S 04 101 20</v>
          </cell>
          <cell r="B409" t="str">
            <v>Boca BSTC D=1,50 m - esc.=45</v>
          </cell>
          <cell r="E409" t="str">
            <v>und</v>
          </cell>
          <cell r="F409">
            <v>4665.8900000000003</v>
          </cell>
        </row>
        <row r="410">
          <cell r="A410" t="str">
            <v>2 S 04 110 01</v>
          </cell>
          <cell r="B410" t="str">
            <v>Corpo BDTC D=1,00m</v>
          </cell>
          <cell r="E410" t="str">
            <v>m</v>
          </cell>
          <cell r="F410">
            <v>927.15</v>
          </cell>
        </row>
        <row r="411">
          <cell r="A411" t="str">
            <v>2 S 04 110 02</v>
          </cell>
          <cell r="B411" t="str">
            <v>Corpo BDTC D=1,20m</v>
          </cell>
          <cell r="E411" t="str">
            <v>m</v>
          </cell>
          <cell r="F411">
            <v>1186.5</v>
          </cell>
        </row>
        <row r="412">
          <cell r="A412" t="str">
            <v>2 S 04 110 03</v>
          </cell>
          <cell r="B412" t="str">
            <v>Corpo BDTC D=1,50m</v>
          </cell>
          <cell r="E412" t="str">
            <v>m</v>
          </cell>
          <cell r="F412">
            <v>1894.91</v>
          </cell>
        </row>
        <row r="413">
          <cell r="A413" t="str">
            <v>2 S 04 111 01</v>
          </cell>
          <cell r="B413" t="str">
            <v>Boca BDTC D=1,00m normal</v>
          </cell>
          <cell r="E413" t="str">
            <v>und</v>
          </cell>
          <cell r="F413">
            <v>1687.18</v>
          </cell>
        </row>
        <row r="414">
          <cell r="A414" t="str">
            <v>2 S 04 111 02</v>
          </cell>
          <cell r="B414" t="str">
            <v>Boca BDTC D=1,20m normal</v>
          </cell>
          <cell r="E414" t="str">
            <v>und</v>
          </cell>
          <cell r="F414">
            <v>2449.44</v>
          </cell>
        </row>
        <row r="415">
          <cell r="A415" t="str">
            <v>2 S 04 111 03</v>
          </cell>
          <cell r="B415" t="str">
            <v>Boca BDTC D=1,50m normal</v>
          </cell>
          <cell r="E415" t="str">
            <v>und</v>
          </cell>
          <cell r="F415">
            <v>4303.68</v>
          </cell>
        </row>
        <row r="416">
          <cell r="A416" t="str">
            <v>2 S 04 111 05</v>
          </cell>
          <cell r="B416" t="str">
            <v>Boca BDTC D=1,00 m - esc.=15</v>
          </cell>
          <cell r="E416" t="str">
            <v>und</v>
          </cell>
          <cell r="F416">
            <v>1762.9</v>
          </cell>
        </row>
        <row r="417">
          <cell r="A417" t="str">
            <v>2 S 04 111 06</v>
          </cell>
          <cell r="B417" t="str">
            <v>Boca BDTC D=1,20 m - esc.=15</v>
          </cell>
          <cell r="E417" t="str">
            <v>und</v>
          </cell>
          <cell r="F417">
            <v>2564.41</v>
          </cell>
        </row>
        <row r="418">
          <cell r="A418" t="str">
            <v>2 S 04 111 07</v>
          </cell>
          <cell r="B418" t="str">
            <v>Boca BDTC D=1,50 m - esc.=15</v>
          </cell>
          <cell r="E418" t="str">
            <v>und</v>
          </cell>
          <cell r="F418">
            <v>4518.67</v>
          </cell>
        </row>
        <row r="419">
          <cell r="A419" t="str">
            <v>2 S 04 111 08</v>
          </cell>
          <cell r="B419" t="str">
            <v>Boca BDTC D=1,00 - esc.=30</v>
          </cell>
          <cell r="E419" t="str">
            <v>und</v>
          </cell>
          <cell r="F419">
            <v>1960.49</v>
          </cell>
        </row>
        <row r="420">
          <cell r="A420" t="str">
            <v>2 S 04 111 09</v>
          </cell>
          <cell r="B420" t="str">
            <v>Boca BDTC D=1,20 m - esc.=30</v>
          </cell>
          <cell r="E420" t="str">
            <v>und</v>
          </cell>
          <cell r="F420">
            <v>2854.31</v>
          </cell>
        </row>
        <row r="421">
          <cell r="A421" t="str">
            <v>2 S 04 111 10</v>
          </cell>
          <cell r="B421" t="str">
            <v>Boca BDTC D=1,50 m - esc.=30</v>
          </cell>
          <cell r="E421" t="str">
            <v>und</v>
          </cell>
          <cell r="F421">
            <v>5049.58</v>
          </cell>
        </row>
        <row r="422">
          <cell r="A422" t="str">
            <v>2 S 04 111 11</v>
          </cell>
          <cell r="B422" t="str">
            <v>Boca BDTC D=1,00 m - esc.=45</v>
          </cell>
          <cell r="E422" t="str">
            <v>und</v>
          </cell>
          <cell r="F422">
            <v>2420.2399999999998</v>
          </cell>
        </row>
        <row r="423">
          <cell r="A423" t="str">
            <v>2 S 04 111 12</v>
          </cell>
          <cell r="B423" t="str">
            <v>Boca BDTC D=1,20 m - esc.=45</v>
          </cell>
          <cell r="E423" t="str">
            <v>und</v>
          </cell>
          <cell r="F423">
            <v>3523.01</v>
          </cell>
        </row>
        <row r="424">
          <cell r="A424" t="str">
            <v>2 S 04 111 13</v>
          </cell>
          <cell r="B424" t="str">
            <v>Boca BDTC D=1,50 m - esc.=45</v>
          </cell>
          <cell r="E424" t="str">
            <v>und</v>
          </cell>
          <cell r="F424">
            <v>6248.02</v>
          </cell>
        </row>
        <row r="425">
          <cell r="A425" t="str">
            <v>2 S 04 120 01</v>
          </cell>
          <cell r="B425" t="str">
            <v>Corpo BTTC D=1,00m</v>
          </cell>
          <cell r="E425" t="str">
            <v>m</v>
          </cell>
          <cell r="F425">
            <v>1307.51</v>
          </cell>
        </row>
        <row r="426">
          <cell r="A426" t="str">
            <v>2 S 04 120 02</v>
          </cell>
          <cell r="B426" t="str">
            <v>Corpo BTTC D=1,20m</v>
          </cell>
          <cell r="E426" t="str">
            <v>m</v>
          </cell>
          <cell r="F426">
            <v>1768.82</v>
          </cell>
        </row>
        <row r="427">
          <cell r="A427" t="str">
            <v>2 S 04 120 03</v>
          </cell>
          <cell r="B427" t="str">
            <v>Corpo BTTC D=1,50m</v>
          </cell>
          <cell r="E427" t="str">
            <v>m</v>
          </cell>
          <cell r="F427">
            <v>2637.95</v>
          </cell>
        </row>
        <row r="428">
          <cell r="A428" t="str">
            <v>2 S 04 121 01</v>
          </cell>
          <cell r="B428" t="str">
            <v>Boca BTTC D=1,00m normal</v>
          </cell>
          <cell r="E428" t="str">
            <v>und</v>
          </cell>
          <cell r="F428">
            <v>2177.25</v>
          </cell>
        </row>
        <row r="429">
          <cell r="A429" t="str">
            <v>2 S 04 121 02</v>
          </cell>
          <cell r="B429" t="str">
            <v>Boca BTTC D=1,20m normal</v>
          </cell>
          <cell r="E429" t="str">
            <v>und</v>
          </cell>
          <cell r="F429">
            <v>3162.21</v>
          </cell>
        </row>
        <row r="430">
          <cell r="A430" t="str">
            <v>2 S 04 121 03</v>
          </cell>
          <cell r="B430" t="str">
            <v>Boca BTTC D=1,50m normal</v>
          </cell>
          <cell r="E430" t="str">
            <v>und</v>
          </cell>
          <cell r="F430">
            <v>5501.76</v>
          </cell>
        </row>
        <row r="431">
          <cell r="A431" t="str">
            <v>2 S 04 121 04</v>
          </cell>
          <cell r="B431" t="str">
            <v>Boca BTTC D=1,00 m - esc.=15</v>
          </cell>
          <cell r="E431" t="str">
            <v>und</v>
          </cell>
          <cell r="F431">
            <v>2268.85</v>
          </cell>
        </row>
        <row r="432">
          <cell r="A432" t="str">
            <v>2 S 04 121 05</v>
          </cell>
          <cell r="B432" t="str">
            <v>Boca BTTC D=1,20 m - esc.=15</v>
          </cell>
          <cell r="E432" t="str">
            <v>und</v>
          </cell>
          <cell r="F432">
            <v>3302.99</v>
          </cell>
        </row>
        <row r="433">
          <cell r="A433" t="str">
            <v>2 S 04 121 06</v>
          </cell>
          <cell r="B433" t="str">
            <v>Boca BTTC D=1,50 m - esc.=15</v>
          </cell>
          <cell r="E433" t="str">
            <v>und</v>
          </cell>
          <cell r="F433">
            <v>5751.61</v>
          </cell>
        </row>
        <row r="434">
          <cell r="A434" t="str">
            <v>2 S 04 121 07</v>
          </cell>
          <cell r="B434" t="str">
            <v>Boca BTTC D=1,00 m - esc.=30</v>
          </cell>
          <cell r="E434" t="str">
            <v>und</v>
          </cell>
          <cell r="F434">
            <v>2524.5500000000002</v>
          </cell>
        </row>
        <row r="435">
          <cell r="A435" t="str">
            <v>2 S 04 121 08</v>
          </cell>
          <cell r="B435" t="str">
            <v>Boca BTTC D=1,20 m - esc.=30</v>
          </cell>
          <cell r="E435" t="str">
            <v>und</v>
          </cell>
          <cell r="F435">
            <v>3674.13</v>
          </cell>
        </row>
        <row r="436">
          <cell r="A436" t="str">
            <v>2 S 04 121 09</v>
          </cell>
          <cell r="B436" t="str">
            <v>Boca BTTC D=1,50 m - esc.=30</v>
          </cell>
          <cell r="E436" t="str">
            <v>und</v>
          </cell>
          <cell r="F436">
            <v>6416.14</v>
          </cell>
        </row>
        <row r="437">
          <cell r="A437" t="str">
            <v>2 S 04 121 10</v>
          </cell>
          <cell r="B437" t="str">
            <v>Boca BTTC D=1,00 m - esc.=45</v>
          </cell>
          <cell r="E437" t="str">
            <v>und</v>
          </cell>
          <cell r="F437">
            <v>3102.83</v>
          </cell>
        </row>
        <row r="438">
          <cell r="A438" t="str">
            <v>2 S 04 121 11</v>
          </cell>
          <cell r="B438" t="str">
            <v>Boca BTTC D=1,20 m - esc.=45</v>
          </cell>
          <cell r="E438" t="str">
            <v>und</v>
          </cell>
          <cell r="F438">
            <v>4520.6400000000003</v>
          </cell>
        </row>
        <row r="439">
          <cell r="A439" t="str">
            <v>2 S 04 121 12</v>
          </cell>
          <cell r="B439" t="str">
            <v>Boca BTTC D=1,50 m - esc.=45</v>
          </cell>
          <cell r="E439" t="str">
            <v>und</v>
          </cell>
          <cell r="F439">
            <v>7937.31</v>
          </cell>
        </row>
        <row r="440">
          <cell r="A440" t="str">
            <v>2 S 04 200 01</v>
          </cell>
          <cell r="B440" t="str">
            <v>Corpo BSCC 1,50 x 1,50 m alt. 0 a 1,00 m</v>
          </cell>
          <cell r="E440" t="str">
            <v>und</v>
          </cell>
          <cell r="F440">
            <v>943.77</v>
          </cell>
        </row>
        <row r="441">
          <cell r="A441" t="str">
            <v>2 S 04 200 02</v>
          </cell>
          <cell r="B441" t="str">
            <v>Corpo BSCC 2,00 x 2,00 m alt. 0 a 1,00 m</v>
          </cell>
          <cell r="E441" t="str">
            <v>und</v>
          </cell>
          <cell r="F441">
            <v>1364.43</v>
          </cell>
        </row>
        <row r="442">
          <cell r="A442" t="str">
            <v>2 S 04 200 03</v>
          </cell>
          <cell r="B442" t="str">
            <v>Corpo BSCC 2,50 x 2,50 m alt. 0 a 1,00 m</v>
          </cell>
          <cell r="E442" t="str">
            <v>m</v>
          </cell>
          <cell r="F442">
            <v>1942.01</v>
          </cell>
        </row>
        <row r="443">
          <cell r="A443" t="str">
            <v>2 S 04 200 04</v>
          </cell>
          <cell r="B443" t="str">
            <v>Corpo BSCC 3,00 x 3,00 m alt. 0 a 1,00 m</v>
          </cell>
          <cell r="E443" t="str">
            <v>m</v>
          </cell>
          <cell r="F443">
            <v>2556.91</v>
          </cell>
        </row>
        <row r="444">
          <cell r="A444" t="str">
            <v>2 S 04 200 05</v>
          </cell>
          <cell r="B444" t="str">
            <v>Corpo BSCC 1,50 x 1,50 m alt. 1,00 a 2,50 m</v>
          </cell>
          <cell r="E444" t="str">
            <v>m</v>
          </cell>
          <cell r="F444">
            <v>854.14</v>
          </cell>
        </row>
        <row r="445">
          <cell r="A445" t="str">
            <v>2 S 04 200 06</v>
          </cell>
          <cell r="B445" t="str">
            <v>Corpo BSCC 2,00 x 2,00 m alt. 1,00 a 2,50 m</v>
          </cell>
          <cell r="E445" t="str">
            <v>m</v>
          </cell>
          <cell r="F445">
            <v>1220.78</v>
          </cell>
        </row>
        <row r="446">
          <cell r="A446" t="str">
            <v>2 S 04 200 07</v>
          </cell>
          <cell r="B446" t="str">
            <v>Corpo BSCC 2,50 x 2,50 m alt. 1,00 a 2,50 m</v>
          </cell>
          <cell r="E446" t="str">
            <v>m</v>
          </cell>
          <cell r="F446">
            <v>1836.29</v>
          </cell>
        </row>
        <row r="447">
          <cell r="A447" t="str">
            <v>2 S 04 200 08</v>
          </cell>
          <cell r="B447" t="str">
            <v>Corpo BSCC 3,00 x 3,00 m alt. 1,00 a 2,50 m</v>
          </cell>
          <cell r="E447" t="str">
            <v>m</v>
          </cell>
          <cell r="F447">
            <v>2496.2199999999998</v>
          </cell>
        </row>
        <row r="448">
          <cell r="A448" t="str">
            <v>2 S 04 200 09</v>
          </cell>
          <cell r="B448" t="str">
            <v>Corpo BSCC 1,50 x 1,50 m alt. 2,50 a 5,00 m</v>
          </cell>
          <cell r="E448" t="str">
            <v>m</v>
          </cell>
          <cell r="F448">
            <v>932.05</v>
          </cell>
        </row>
        <row r="449">
          <cell r="A449" t="str">
            <v>2 S 04 200 10</v>
          </cell>
          <cell r="B449" t="str">
            <v>Corpo BSCC 2,00 x 2,00 m alt. 2,50 a 5,00 m</v>
          </cell>
          <cell r="E449" t="str">
            <v>m</v>
          </cell>
          <cell r="F449">
            <v>1443.11</v>
          </cell>
        </row>
        <row r="450">
          <cell r="A450" t="str">
            <v>2 S 04 200 11</v>
          </cell>
          <cell r="B450" t="str">
            <v>Corpo BSCC 2,50 x 2,50 m alt. 2,50 a 5,00 m</v>
          </cell>
          <cell r="E450" t="str">
            <v>m</v>
          </cell>
          <cell r="F450">
            <v>2118.4699999999998</v>
          </cell>
        </row>
        <row r="451">
          <cell r="A451" t="str">
            <v>2 S 04 200 12</v>
          </cell>
          <cell r="B451" t="str">
            <v>Corpo BSCC 3,00 x 3,00 m alt. 2,50 a 5,00 m</v>
          </cell>
          <cell r="E451" t="str">
            <v>m</v>
          </cell>
          <cell r="F451">
            <v>3067.32</v>
          </cell>
        </row>
        <row r="452">
          <cell r="A452" t="str">
            <v>2 S 04 200 13</v>
          </cell>
          <cell r="B452" t="str">
            <v>Corpo BSCC 1,50 x 1,50 m alt. 5,00 a 7,50 m</v>
          </cell>
          <cell r="E452" t="str">
            <v>m</v>
          </cell>
          <cell r="F452">
            <v>1063.42</v>
          </cell>
        </row>
        <row r="453">
          <cell r="A453" t="str">
            <v>2 S 04 200 14</v>
          </cell>
          <cell r="B453" t="str">
            <v>Corpo BSCC 2,00 x 2,00 m alt. 5,00 a 7,50 m</v>
          </cell>
          <cell r="E453" t="str">
            <v>m</v>
          </cell>
          <cell r="F453">
            <v>1623.18</v>
          </cell>
        </row>
        <row r="454">
          <cell r="A454" t="str">
            <v>2 S 04 200 15</v>
          </cell>
          <cell r="B454" t="str">
            <v>Corpo BSCC 2,50 x 2,50 m alt. 5,00 a 7,50 m</v>
          </cell>
          <cell r="E454" t="str">
            <v>m</v>
          </cell>
          <cell r="F454">
            <v>2370.19</v>
          </cell>
        </row>
        <row r="455">
          <cell r="A455" t="str">
            <v>2 S 04 200 16</v>
          </cell>
          <cell r="B455" t="str">
            <v>Corpo BSCC 3,00 x 3,00 m alt. 5,00 a 7,50 m</v>
          </cell>
          <cell r="E455" t="str">
            <v>m</v>
          </cell>
          <cell r="F455">
            <v>3359.73</v>
          </cell>
        </row>
        <row r="456">
          <cell r="A456" t="str">
            <v>2 S 04 200 17</v>
          </cell>
          <cell r="B456" t="str">
            <v>Corpo BSCC 1,50 x 1,50 m alt. 7,50 a 10,00 m</v>
          </cell>
          <cell r="E456" t="str">
            <v>m</v>
          </cell>
          <cell r="F456">
            <v>1223.9100000000001</v>
          </cell>
        </row>
        <row r="457">
          <cell r="A457" t="str">
            <v>2 S 04 200 18</v>
          </cell>
          <cell r="B457" t="str">
            <v>Corpo BSCC 2,00 x 2,00 m alt. 7,50 a 10,00 m</v>
          </cell>
          <cell r="E457" t="str">
            <v>m</v>
          </cell>
          <cell r="F457">
            <v>1828.6</v>
          </cell>
        </row>
        <row r="458">
          <cell r="A458" t="str">
            <v>2 S 04 200 19</v>
          </cell>
          <cell r="B458" t="str">
            <v>Corpo BSCC 2,50 x 2,50 m alt. 7,50 a 10,00 m</v>
          </cell>
          <cell r="E458" t="str">
            <v>m</v>
          </cell>
          <cell r="F458">
            <v>2612.86</v>
          </cell>
        </row>
        <row r="459">
          <cell r="A459" t="str">
            <v>2 S 04 200 20</v>
          </cell>
          <cell r="B459" t="str">
            <v>Corpo BSCC 3,00 x 3,00 m alt. 7,50 a 10,00 m</v>
          </cell>
          <cell r="E459" t="str">
            <v>m</v>
          </cell>
          <cell r="F459">
            <v>3692.26</v>
          </cell>
        </row>
        <row r="460">
          <cell r="A460" t="str">
            <v>2 S 04 200 21</v>
          </cell>
          <cell r="B460" t="str">
            <v>Corpo BSCC 1,50 x 1,50 m alt. 10,00 a 12,50 m</v>
          </cell>
          <cell r="E460" t="str">
            <v>m</v>
          </cell>
          <cell r="F460">
            <v>1274.94</v>
          </cell>
        </row>
        <row r="461">
          <cell r="A461" t="str">
            <v>2 S 04 200 22</v>
          </cell>
          <cell r="B461" t="str">
            <v>Corpo BSCC 2,00 x 2,00 m alt. 10,00 a 12,50 m</v>
          </cell>
          <cell r="E461" t="str">
            <v>m</v>
          </cell>
          <cell r="F461">
            <v>1990.99</v>
          </cell>
        </row>
        <row r="462">
          <cell r="A462" t="str">
            <v>2 S 04 200 23</v>
          </cell>
          <cell r="B462" t="str">
            <v>Corpo BSCC 2,50 x 2,50 m alt. 10,00 a 12,50 m</v>
          </cell>
          <cell r="E462" t="str">
            <v>m</v>
          </cell>
          <cell r="F462">
            <v>2874.2</v>
          </cell>
        </row>
        <row r="463">
          <cell r="A463" t="str">
            <v>2 S 04 200 24</v>
          </cell>
          <cell r="B463" t="str">
            <v>Corpo BSCC 3,00 a 3,00 m alt. 10,00 a 12,50 m</v>
          </cell>
          <cell r="E463" t="str">
            <v>m</v>
          </cell>
          <cell r="F463">
            <v>4012.73</v>
          </cell>
        </row>
        <row r="464">
          <cell r="A464" t="str">
            <v>2 S 04 200 25</v>
          </cell>
          <cell r="B464" t="str">
            <v>Corpo BSCC 1,50 x 1,50 m alt. 12,50 a 15,00 m</v>
          </cell>
          <cell r="E464" t="str">
            <v>m</v>
          </cell>
          <cell r="F464">
            <v>1339.2</v>
          </cell>
        </row>
        <row r="465">
          <cell r="A465" t="str">
            <v>2 S 04 200 26</v>
          </cell>
          <cell r="B465" t="str">
            <v>Corpo BSCC 2,00 a 2,00 m alt. 12,50 a 15,00 m</v>
          </cell>
          <cell r="E465" t="str">
            <v>m</v>
          </cell>
          <cell r="F465">
            <v>2140.7800000000002</v>
          </cell>
        </row>
        <row r="466">
          <cell r="A466" t="str">
            <v>2 S 04 200 27</v>
          </cell>
          <cell r="B466" t="str">
            <v>Corpo BSCC 2,50 x 2,50 m alt. 12,50 a 15,00 m</v>
          </cell>
          <cell r="E466" t="str">
            <v>m</v>
          </cell>
          <cell r="F466">
            <v>3247.57</v>
          </cell>
        </row>
        <row r="467">
          <cell r="A467" t="str">
            <v>2 S 04 200 28</v>
          </cell>
          <cell r="B467" t="str">
            <v>Corpo BSCC 3,00 x 3,00 m alt. 12,50 a 15,00 m</v>
          </cell>
          <cell r="E467" t="str">
            <v>m</v>
          </cell>
          <cell r="F467">
            <v>4343</v>
          </cell>
        </row>
        <row r="468">
          <cell r="A468" t="str">
            <v>2 S 04 201 01</v>
          </cell>
          <cell r="B468" t="str">
            <v>Boca BSCC 1,50 x 1,50 m normal</v>
          </cell>
          <cell r="E468" t="str">
            <v>und</v>
          </cell>
          <cell r="F468">
            <v>5412.49</v>
          </cell>
        </row>
        <row r="469">
          <cell r="A469" t="str">
            <v>2 S 04 201 02</v>
          </cell>
          <cell r="B469" t="str">
            <v>Boca BSCC 2,00 x 2,00 m normal</v>
          </cell>
          <cell r="E469" t="str">
            <v>und</v>
          </cell>
          <cell r="F469">
            <v>8475.8799999999992</v>
          </cell>
        </row>
        <row r="470">
          <cell r="A470" t="str">
            <v>2 S 04 201 03</v>
          </cell>
          <cell r="B470" t="str">
            <v>Boca BSCC 2,50 x 2,50 m normal</v>
          </cell>
          <cell r="E470" t="str">
            <v>und</v>
          </cell>
          <cell r="F470">
            <v>11448.96</v>
          </cell>
        </row>
        <row r="471">
          <cell r="A471" t="str">
            <v>2 S 04 201 04</v>
          </cell>
          <cell r="B471" t="str">
            <v>Boca BSCC 3,00 x 3,00 m normal</v>
          </cell>
          <cell r="E471" t="str">
            <v>und</v>
          </cell>
          <cell r="F471">
            <v>16400.13</v>
          </cell>
        </row>
        <row r="472">
          <cell r="A472" t="str">
            <v>2 S 04 201 05</v>
          </cell>
          <cell r="B472" t="str">
            <v>Boca BSCC 1,50 x 1,50 m - esc.=15</v>
          </cell>
          <cell r="E472" t="str">
            <v>und</v>
          </cell>
          <cell r="F472">
            <v>5507.51</v>
          </cell>
        </row>
        <row r="473">
          <cell r="A473" t="str">
            <v>2 S 04 201 06</v>
          </cell>
          <cell r="B473" t="str">
            <v>Boca BSCC 2,00 x 2,00 m - esc.=15</v>
          </cell>
          <cell r="E473" t="str">
            <v>und</v>
          </cell>
          <cell r="F473">
            <v>8579.7000000000007</v>
          </cell>
        </row>
        <row r="474">
          <cell r="A474" t="str">
            <v>2 S 04 201 07</v>
          </cell>
          <cell r="B474" t="str">
            <v>Boca BSCC 2,50 x 2,50 m - esc.=15</v>
          </cell>
          <cell r="E474" t="str">
            <v>und</v>
          </cell>
          <cell r="F474">
            <v>12065.22</v>
          </cell>
        </row>
        <row r="475">
          <cell r="A475" t="str">
            <v>2 S 04 201 08</v>
          </cell>
          <cell r="B475" t="str">
            <v>Boca BSCC 3,00 x 3,00 m - esc.=15</v>
          </cell>
          <cell r="E475" t="str">
            <v>und</v>
          </cell>
          <cell r="F475">
            <v>17191.55</v>
          </cell>
        </row>
        <row r="476">
          <cell r="A476" t="str">
            <v>2 S 04 201 09</v>
          </cell>
          <cell r="B476" t="str">
            <v>Boca BSCC 1,50 x 1,50 m - esc.=30</v>
          </cell>
          <cell r="E476" t="str">
            <v>und</v>
          </cell>
          <cell r="F476">
            <v>6004.52</v>
          </cell>
        </row>
        <row r="477">
          <cell r="A477" t="str">
            <v>2 S 04 201 10</v>
          </cell>
          <cell r="B477" t="str">
            <v>Boca BSCC 2,00 x 2,00 m - esc.=30</v>
          </cell>
          <cell r="E477" t="str">
            <v>und</v>
          </cell>
          <cell r="F477">
            <v>9336.23</v>
          </cell>
        </row>
        <row r="478">
          <cell r="A478" t="str">
            <v>2 S 04 201 11</v>
          </cell>
          <cell r="B478" t="str">
            <v>Boca BSCC 2,50 x 2,50 m - esc.=30</v>
          </cell>
          <cell r="E478" t="str">
            <v>und</v>
          </cell>
          <cell r="F478">
            <v>13432.34</v>
          </cell>
        </row>
        <row r="479">
          <cell r="A479" t="str">
            <v>2 S 04 201 12</v>
          </cell>
          <cell r="B479" t="str">
            <v>Boca BSCC 3,00 x 3,00 m =esc.=30</v>
          </cell>
          <cell r="E479" t="str">
            <v>und</v>
          </cell>
          <cell r="F479">
            <v>18960.41</v>
          </cell>
        </row>
        <row r="480">
          <cell r="A480" t="str">
            <v>2 S 04 201 13</v>
          </cell>
          <cell r="B480" t="str">
            <v>Boca BSCC 1,50 x 1,50 m - esc.=45</v>
          </cell>
          <cell r="E480" t="str">
            <v>und</v>
          </cell>
          <cell r="F480">
            <v>7470.4</v>
          </cell>
        </row>
        <row r="481">
          <cell r="A481" t="str">
            <v>2 S 04 201 14</v>
          </cell>
          <cell r="B481" t="str">
            <v>Boca BSCC 2,00 x 2,00 m - esc.=45</v>
          </cell>
          <cell r="E481" t="str">
            <v>und</v>
          </cell>
          <cell r="F481">
            <v>11996.21</v>
          </cell>
        </row>
        <row r="482">
          <cell r="A482" t="str">
            <v>2 S 04 201 15</v>
          </cell>
          <cell r="B482" t="str">
            <v>Boca BSCC 2,50 x 2,50 m - esc.=45</v>
          </cell>
          <cell r="E482" t="str">
            <v>und</v>
          </cell>
          <cell r="F482">
            <v>17013.89</v>
          </cell>
        </row>
        <row r="483">
          <cell r="A483" t="str">
            <v>2 S 04 201 16</v>
          </cell>
          <cell r="B483" t="str">
            <v>Boca BSCC 3,00 x 3,00 m - esc.=45</v>
          </cell>
          <cell r="E483" t="str">
            <v>und</v>
          </cell>
          <cell r="F483">
            <v>23924.55</v>
          </cell>
        </row>
        <row r="484">
          <cell r="A484" t="str">
            <v>2 S 04 210 01</v>
          </cell>
          <cell r="B484" t="str">
            <v>Corpo BDCC 1,50 x 1,50 m alt. 0 a 1,00 m</v>
          </cell>
          <cell r="E484" t="str">
            <v>m</v>
          </cell>
          <cell r="F484">
            <v>1647.9</v>
          </cell>
        </row>
        <row r="485">
          <cell r="A485" t="str">
            <v>2 S 04 210 02</v>
          </cell>
          <cell r="B485" t="str">
            <v>Corpo BDCC 2,00 x 2,00 m alt. 0 a 1,00 m</v>
          </cell>
          <cell r="E485" t="str">
            <v>m</v>
          </cell>
          <cell r="F485">
            <v>2391.0500000000002</v>
          </cell>
        </row>
        <row r="486">
          <cell r="A486" t="str">
            <v>2 S 04 210 03</v>
          </cell>
          <cell r="B486" t="str">
            <v>Corpo BDCC 2,50 x 2,50 m alt. 0 a 1,00 m</v>
          </cell>
          <cell r="E486" t="str">
            <v>m</v>
          </cell>
          <cell r="F486">
            <v>3013.05</v>
          </cell>
        </row>
        <row r="487">
          <cell r="A487" t="str">
            <v>2 S 04 210 04</v>
          </cell>
          <cell r="B487" t="str">
            <v>Corpo BDCC 3,00 x 3,00 m alt. 0 a 1,00</v>
          </cell>
          <cell r="E487" t="str">
            <v>m</v>
          </cell>
          <cell r="F487">
            <v>4144.82</v>
          </cell>
        </row>
        <row r="488">
          <cell r="A488" t="str">
            <v>2 S 04 210 05</v>
          </cell>
          <cell r="B488" t="str">
            <v>Corpo BDCC 1,50 x 1,50 m alt. 1,00 a 2,50 m</v>
          </cell>
          <cell r="E488" t="str">
            <v>m</v>
          </cell>
          <cell r="F488">
            <v>1450.24</v>
          </cell>
        </row>
        <row r="489">
          <cell r="A489" t="str">
            <v>2 S 04 210 06</v>
          </cell>
          <cell r="B489" t="str">
            <v>Corpo BDCC 2,00 x 2,00 m alt. 1,00 a 2,50 m</v>
          </cell>
          <cell r="E489" t="str">
            <v>m</v>
          </cell>
          <cell r="F489">
            <v>2123.17</v>
          </cell>
        </row>
        <row r="490">
          <cell r="A490" t="str">
            <v>2 S 04 210 07</v>
          </cell>
          <cell r="B490" t="str">
            <v>Corpo BDCC 2,50 x 2,50 m alt. 1,00 a 2,50 m</v>
          </cell>
          <cell r="E490" t="str">
            <v>m</v>
          </cell>
          <cell r="F490">
            <v>2864.59</v>
          </cell>
        </row>
        <row r="491">
          <cell r="A491" t="str">
            <v>2 S 04 210 08</v>
          </cell>
          <cell r="B491" t="str">
            <v>Corpo BDCC 3,00 x 3,00 m alt. 1,00 a 2,50 m</v>
          </cell>
          <cell r="E491" t="str">
            <v>m</v>
          </cell>
          <cell r="F491">
            <v>3930.89</v>
          </cell>
        </row>
        <row r="492">
          <cell r="A492" t="str">
            <v>2 S 04 210 09</v>
          </cell>
          <cell r="B492" t="str">
            <v>Corpo BDCC 1,50 x 1,50 m alt. 2,50 a 5,00 m</v>
          </cell>
          <cell r="E492" t="str">
            <v>m</v>
          </cell>
          <cell r="F492">
            <v>1546.34</v>
          </cell>
        </row>
        <row r="493">
          <cell r="A493" t="str">
            <v>2 S 04 210 10</v>
          </cell>
          <cell r="B493" t="str">
            <v>Corpo BDCC 2,00 x 2,00 m alt. 2,50 a 5,00 m</v>
          </cell>
          <cell r="E493" t="str">
            <v>m</v>
          </cell>
          <cell r="F493">
            <v>2407.67</v>
          </cell>
        </row>
        <row r="494">
          <cell r="A494" t="str">
            <v>2 S 04 210 11</v>
          </cell>
          <cell r="B494" t="str">
            <v>Corpo BDCC 2,50 x 2,50 m alt. 2,50 a 5,00 m</v>
          </cell>
          <cell r="E494" t="str">
            <v>m</v>
          </cell>
          <cell r="F494">
            <v>3344.94</v>
          </cell>
        </row>
        <row r="495">
          <cell r="A495" t="str">
            <v>2 S 04 210 12</v>
          </cell>
          <cell r="B495" t="str">
            <v>Corpo BDCC 3,00 x 3,00 m alt. 2,50 a 5,00 m</v>
          </cell>
          <cell r="E495" t="str">
            <v>m</v>
          </cell>
          <cell r="F495">
            <v>4362.68</v>
          </cell>
        </row>
        <row r="496">
          <cell r="A496" t="str">
            <v>2 S 04 210 13</v>
          </cell>
          <cell r="B496" t="str">
            <v>Corpo BDCC 1,50 x 1,50 m alt. 5,00 a 7,50 m</v>
          </cell>
          <cell r="E496" t="str">
            <v>m</v>
          </cell>
          <cell r="F496">
            <v>1760.86</v>
          </cell>
        </row>
        <row r="497">
          <cell r="A497" t="str">
            <v>2 S 04 210 14</v>
          </cell>
          <cell r="B497" t="str">
            <v>Corpo BDCC 2,00 a 2,00 m alt. 5,00 a 7,50 m</v>
          </cell>
          <cell r="E497" t="str">
            <v>m</v>
          </cell>
          <cell r="F497">
            <v>2780.87</v>
          </cell>
        </row>
        <row r="498">
          <cell r="A498" t="str">
            <v>2 S 04 210 15</v>
          </cell>
          <cell r="B498" t="str">
            <v>Corpo BDCC 2,50 x 2,50 m alt. 5,00 a 7,50 m</v>
          </cell>
          <cell r="E498" t="str">
            <v>m</v>
          </cell>
          <cell r="F498">
            <v>3808.73</v>
          </cell>
        </row>
        <row r="499">
          <cell r="A499" t="str">
            <v>2 S 04 210 16</v>
          </cell>
          <cell r="B499" t="str">
            <v>Corpo BDCC 3,00 x 3,00 m alt. 5,00 a 7,50 m</v>
          </cell>
          <cell r="E499" t="str">
            <v>m</v>
          </cell>
          <cell r="F499">
            <v>5214.3500000000004</v>
          </cell>
        </row>
        <row r="500">
          <cell r="A500" t="str">
            <v>2 S 04 210 17</v>
          </cell>
          <cell r="B500" t="str">
            <v>Corpo BDCC 1,50 x 1,50 m alt. 7,50 a 10,00 m</v>
          </cell>
          <cell r="E500" t="str">
            <v>m</v>
          </cell>
          <cell r="F500">
            <v>1941.68</v>
          </cell>
        </row>
        <row r="501">
          <cell r="A501" t="str">
            <v>2 S 04 210 18</v>
          </cell>
          <cell r="B501" t="str">
            <v>Corpo BDCC 2,00 x 2,00 m alt. 7,50 a 10,00 m</v>
          </cell>
          <cell r="E501" t="str">
            <v>m</v>
          </cell>
          <cell r="F501">
            <v>3195.72</v>
          </cell>
        </row>
        <row r="502">
          <cell r="A502" t="str">
            <v>2 S 04 210 19</v>
          </cell>
          <cell r="B502" t="str">
            <v>Corpo BDCC 2,50 x 2,50 m alt. 7,50 a 10,00 m</v>
          </cell>
          <cell r="E502" t="str">
            <v>m</v>
          </cell>
          <cell r="F502">
            <v>4089.68</v>
          </cell>
        </row>
        <row r="503">
          <cell r="A503" t="str">
            <v>2 S 04 210 20</v>
          </cell>
          <cell r="B503" t="str">
            <v>Corpo BDCC 3,00 x 3,00 m alt. 7,50 a 10,00 m</v>
          </cell>
          <cell r="E503" t="str">
            <v>m</v>
          </cell>
          <cell r="F503">
            <v>5832.59</v>
          </cell>
        </row>
        <row r="504">
          <cell r="A504" t="str">
            <v>2 S 04 210 21</v>
          </cell>
          <cell r="B504" t="str">
            <v>Corpo BDCC 1,50 x 1,50 m alt. 10,00 a 12,50 m</v>
          </cell>
          <cell r="E504" t="str">
            <v>m</v>
          </cell>
          <cell r="F504">
            <v>2186.4499999999998</v>
          </cell>
        </row>
        <row r="505">
          <cell r="A505" t="str">
            <v>2 S 04 210 22</v>
          </cell>
          <cell r="B505" t="str">
            <v>Corpo BDCC 2,00 x 2,00 m alt. 10,00 a 12,50 m</v>
          </cell>
          <cell r="E505" t="str">
            <v>m</v>
          </cell>
          <cell r="F505">
            <v>3493.64</v>
          </cell>
        </row>
        <row r="506">
          <cell r="A506" t="str">
            <v>2 S 04 210 23</v>
          </cell>
          <cell r="B506" t="str">
            <v>Corpo BDCC 2,50 x 2,50 m alt. 10,00 a 12,50 m</v>
          </cell>
          <cell r="E506" t="str">
            <v>m</v>
          </cell>
          <cell r="F506">
            <v>4625.7</v>
          </cell>
        </row>
        <row r="507">
          <cell r="A507" t="str">
            <v>2 S 04 210 24</v>
          </cell>
          <cell r="B507" t="str">
            <v>Corpo BDCC 3,00 x 3,00 m alt. 10,00 a 12,50 m</v>
          </cell>
          <cell r="E507" t="str">
            <v>m</v>
          </cell>
          <cell r="F507">
            <v>6528.06</v>
          </cell>
        </row>
        <row r="508">
          <cell r="A508" t="str">
            <v>2 S 04 210 25</v>
          </cell>
          <cell r="B508" t="str">
            <v>Corpo BDCC 1,50 x 1,50 m alt. 12,50 a 15,00 m</v>
          </cell>
          <cell r="E508" t="str">
            <v>m</v>
          </cell>
          <cell r="F508">
            <v>2329.8000000000002</v>
          </cell>
        </row>
        <row r="509">
          <cell r="A509" t="str">
            <v>2 S 04 210 26</v>
          </cell>
          <cell r="B509" t="str">
            <v>Corpo BDCC 2,00 x 2,00 m alt. 12,50 a 15,00 m</v>
          </cell>
          <cell r="E509" t="str">
            <v>m</v>
          </cell>
          <cell r="F509">
            <v>3582.84</v>
          </cell>
        </row>
        <row r="510">
          <cell r="A510" t="str">
            <v>2 S 04 210 27</v>
          </cell>
          <cell r="B510" t="str">
            <v>Corpo BDCC 2,50 x 2,50 m alt. 12,50 a 15,00 m</v>
          </cell>
          <cell r="E510" t="str">
            <v>m</v>
          </cell>
          <cell r="F510">
            <v>5058.41</v>
          </cell>
        </row>
        <row r="511">
          <cell r="A511" t="str">
            <v>2 S 04 210 28</v>
          </cell>
          <cell r="B511" t="str">
            <v>Corpo BDCC 3,00 x 3,00 m alt. 12,50 a 15,00 m</v>
          </cell>
          <cell r="E511" t="str">
            <v>m</v>
          </cell>
          <cell r="F511">
            <v>6511.08</v>
          </cell>
        </row>
        <row r="512">
          <cell r="A512" t="str">
            <v>2 S 04 211 01</v>
          </cell>
          <cell r="B512" t="str">
            <v>Boca BDCC 1,50 x 1,50 m normal</v>
          </cell>
          <cell r="E512" t="str">
            <v>und</v>
          </cell>
          <cell r="F512">
            <v>6291.38</v>
          </cell>
        </row>
        <row r="513">
          <cell r="A513" t="str">
            <v>2 S 04 211 02</v>
          </cell>
          <cell r="B513" t="str">
            <v>Boca BDCC 2,00 x 2,00 m normal</v>
          </cell>
          <cell r="E513" t="str">
            <v>und</v>
          </cell>
          <cell r="F513">
            <v>9830.24</v>
          </cell>
        </row>
        <row r="514">
          <cell r="A514" t="str">
            <v>2 S 04 211 03</v>
          </cell>
          <cell r="B514" t="str">
            <v>Boca BDCC 2,50 x 2,50 m normal</v>
          </cell>
          <cell r="E514" t="str">
            <v>und</v>
          </cell>
          <cell r="F514">
            <v>13824.95</v>
          </cell>
        </row>
        <row r="515">
          <cell r="A515" t="str">
            <v>2 S 04 211 04</v>
          </cell>
          <cell r="B515" t="str">
            <v>Boca BDCC 3,00 x 3,00 m normal</v>
          </cell>
          <cell r="E515" t="str">
            <v>und</v>
          </cell>
          <cell r="F515">
            <v>20105.54</v>
          </cell>
        </row>
        <row r="516">
          <cell r="A516" t="str">
            <v>2 S 04 211 05</v>
          </cell>
          <cell r="B516" t="str">
            <v>Boca BDCC 1,50 x 1,50 m esc.=15</v>
          </cell>
          <cell r="E516" t="str">
            <v>und</v>
          </cell>
          <cell r="F516">
            <v>6905.86</v>
          </cell>
        </row>
        <row r="517">
          <cell r="A517" t="str">
            <v>2 S 04 211 06</v>
          </cell>
          <cell r="B517" t="str">
            <v>Boca BDCC 2,00 x 2,00 m esc=15</v>
          </cell>
          <cell r="E517" t="str">
            <v>und</v>
          </cell>
          <cell r="F517">
            <v>10814.78</v>
          </cell>
        </row>
        <row r="518">
          <cell r="A518" t="str">
            <v>2 S 04 211 07</v>
          </cell>
          <cell r="B518" t="str">
            <v>Boca BDCC 2,50 x 2,50 m esc=15</v>
          </cell>
          <cell r="E518" t="str">
            <v>und</v>
          </cell>
          <cell r="F518">
            <v>14896.79</v>
          </cell>
        </row>
        <row r="519">
          <cell r="A519" t="str">
            <v>2 S 04 211 08</v>
          </cell>
          <cell r="B519" t="str">
            <v>Boca BDCC 3,00 x 3,00 m esc=15</v>
          </cell>
          <cell r="E519" t="str">
            <v>und</v>
          </cell>
          <cell r="F519">
            <v>21578.83</v>
          </cell>
        </row>
        <row r="520">
          <cell r="A520" t="str">
            <v>2 S 04 211 09</v>
          </cell>
          <cell r="B520" t="str">
            <v>Boca BDCC 1,50 x 1,50 m - esc.=30</v>
          </cell>
          <cell r="E520" t="str">
            <v>und</v>
          </cell>
          <cell r="F520">
            <v>7125.6</v>
          </cell>
        </row>
        <row r="521">
          <cell r="A521" t="str">
            <v>2 S 04 211 10</v>
          </cell>
          <cell r="B521" t="str">
            <v>Boca BDCC 2,00 x 2,00 m esc=30</v>
          </cell>
          <cell r="E521" t="str">
            <v>und</v>
          </cell>
          <cell r="F521">
            <v>11637.63</v>
          </cell>
        </row>
        <row r="522">
          <cell r="A522" t="str">
            <v>2 S 04 211 11</v>
          </cell>
          <cell r="B522" t="str">
            <v>Boca BDCC 2,50 x 2,50 m esc.=30</v>
          </cell>
          <cell r="E522" t="str">
            <v>und</v>
          </cell>
          <cell r="F522">
            <v>15837.81</v>
          </cell>
        </row>
        <row r="523">
          <cell r="A523" t="str">
            <v>2 S 04 211 12</v>
          </cell>
          <cell r="B523" t="str">
            <v>Boca BDCC 3,00 x 3,00 m esc=30</v>
          </cell>
          <cell r="E523" t="str">
            <v>und</v>
          </cell>
          <cell r="F523">
            <v>24495.89</v>
          </cell>
        </row>
        <row r="524">
          <cell r="A524" t="str">
            <v>2 S 04 211 13</v>
          </cell>
          <cell r="B524" t="str">
            <v>Boca BDCC 1,50 x 1,50 m esc=45</v>
          </cell>
          <cell r="E524" t="str">
            <v>und</v>
          </cell>
          <cell r="F524">
            <v>9276.3700000000008</v>
          </cell>
        </row>
        <row r="525">
          <cell r="A525" t="str">
            <v>2 S 04 211 14</v>
          </cell>
          <cell r="B525" t="str">
            <v>Boca BDCC 2,00 x 2,00 m esc=45</v>
          </cell>
          <cell r="E525" t="str">
            <v>und</v>
          </cell>
          <cell r="F525">
            <v>14818.75</v>
          </cell>
        </row>
        <row r="526">
          <cell r="A526" t="str">
            <v>2 S 04 211 15</v>
          </cell>
          <cell r="B526" t="str">
            <v>Boca BDCC 2,50 x 2,50 m esc=45</v>
          </cell>
          <cell r="E526" t="str">
            <v>und</v>
          </cell>
          <cell r="F526">
            <v>21354.27</v>
          </cell>
        </row>
        <row r="527">
          <cell r="A527" t="str">
            <v>2 S 04 211 16</v>
          </cell>
          <cell r="B527" t="str">
            <v>Boca BDCC 3,00x3,00m - esc=45</v>
          </cell>
          <cell r="E527" t="str">
            <v>und</v>
          </cell>
          <cell r="F527">
            <v>31015.02</v>
          </cell>
        </row>
        <row r="528">
          <cell r="A528" t="str">
            <v>2 S 04 220 01</v>
          </cell>
          <cell r="B528" t="str">
            <v>Corpo BTCC 1,50 x 1,50 m alt. 0 a 1,00 m</v>
          </cell>
          <cell r="E528" t="str">
            <v>m</v>
          </cell>
          <cell r="F528">
            <v>2285.0500000000002</v>
          </cell>
        </row>
        <row r="529">
          <cell r="A529" t="str">
            <v>2 S 04 220 02</v>
          </cell>
          <cell r="B529" t="str">
            <v>Corpo BTCC 2,00 x 2,00 m alt. 0 a 1,00 m</v>
          </cell>
          <cell r="E529" t="str">
            <v>m</v>
          </cell>
          <cell r="F529">
            <v>3317.75</v>
          </cell>
        </row>
        <row r="530">
          <cell r="A530" t="str">
            <v>2 S 04 220 03</v>
          </cell>
          <cell r="B530" t="str">
            <v>Corpo BTCC 2,50 x 2,50 m alt. 0 a 1,00 m</v>
          </cell>
          <cell r="E530" t="str">
            <v>m</v>
          </cell>
          <cell r="F530">
            <v>4495.51</v>
          </cell>
        </row>
        <row r="531">
          <cell r="A531" t="str">
            <v>2 S 04 220 04</v>
          </cell>
          <cell r="B531" t="str">
            <v>Corpo BTCC 3,00 x 3,00 m alt. 0 a 1,00 m</v>
          </cell>
          <cell r="E531" t="str">
            <v>m</v>
          </cell>
          <cell r="F531">
            <v>5790.65</v>
          </cell>
        </row>
        <row r="532">
          <cell r="A532" t="str">
            <v>2 S 04 220 05</v>
          </cell>
          <cell r="B532" t="str">
            <v>Corpo BTCC 1,50 x 1,50 m alt. 1,00 a 2,50 m</v>
          </cell>
          <cell r="E532" t="str">
            <v>m</v>
          </cell>
          <cell r="F532">
            <v>2064.02</v>
          </cell>
        </row>
        <row r="533">
          <cell r="A533" t="str">
            <v>2 S 04 220 06</v>
          </cell>
          <cell r="B533" t="str">
            <v>Corpo BTCC 2,00 x 2,00 m alt. 1,00 a 2,50 m</v>
          </cell>
          <cell r="E533" t="str">
            <v>m</v>
          </cell>
          <cell r="F533">
            <v>3001.34</v>
          </cell>
        </row>
        <row r="534">
          <cell r="A534" t="str">
            <v>2 S 04 220 07</v>
          </cell>
          <cell r="B534" t="str">
            <v>Corpo BTCC 2,50 a 2,50 m alt. 1,00 a 2,50 m</v>
          </cell>
          <cell r="E534" t="str">
            <v>m</v>
          </cell>
          <cell r="F534">
            <v>3986.11</v>
          </cell>
        </row>
        <row r="535">
          <cell r="A535" t="str">
            <v>2 S 04 220 08</v>
          </cell>
          <cell r="B535" t="str">
            <v>Corpo BTCC 3,00 x 3,00 m alt. 1,00 a 2,50 m</v>
          </cell>
          <cell r="E535" t="str">
            <v>m</v>
          </cell>
          <cell r="F535">
            <v>5483.12</v>
          </cell>
        </row>
        <row r="536">
          <cell r="A536" t="str">
            <v>2 S 04 220 09</v>
          </cell>
          <cell r="B536" t="str">
            <v>Corpo BTCC 1,50 x 1,50 m alt. 2,50 a 5,00 m</v>
          </cell>
          <cell r="E536" t="str">
            <v>m</v>
          </cell>
          <cell r="F536">
            <v>2241.81</v>
          </cell>
        </row>
        <row r="537">
          <cell r="A537" t="str">
            <v>2 S 04 220 10</v>
          </cell>
          <cell r="B537" t="str">
            <v>Corpo BTCC 2,00 x 2,00 m alt. 2,50 a 5,00 m</v>
          </cell>
          <cell r="E537" t="str">
            <v>m</v>
          </cell>
          <cell r="F537">
            <v>3436.82</v>
          </cell>
        </row>
        <row r="538">
          <cell r="A538" t="str">
            <v>2 S 04 220 11</v>
          </cell>
          <cell r="B538" t="str">
            <v>Corpo BTCC 2,50 x 2,50 m alt. 2,50 a 5,00 m</v>
          </cell>
          <cell r="E538" t="str">
            <v>m</v>
          </cell>
          <cell r="F538">
            <v>4677.1400000000003</v>
          </cell>
        </row>
        <row r="539">
          <cell r="A539" t="str">
            <v>2 S 04 220 12</v>
          </cell>
          <cell r="B539" t="str">
            <v>Corpo BTCC 3,00 x 3,00 m alt. 2,50 a 5,00 m</v>
          </cell>
          <cell r="E539" t="str">
            <v>m</v>
          </cell>
          <cell r="F539">
            <v>6400.28</v>
          </cell>
        </row>
        <row r="540">
          <cell r="A540" t="str">
            <v>2 S 04 220 13</v>
          </cell>
          <cell r="B540" t="str">
            <v>Corpo BTCC 1,50 x 1,50 m alt. 5,00 a 7,50 m</v>
          </cell>
          <cell r="E540" t="str">
            <v>m</v>
          </cell>
          <cell r="F540">
            <v>2418.8000000000002</v>
          </cell>
        </row>
        <row r="541">
          <cell r="A541" t="str">
            <v>2 S 04 220 14</v>
          </cell>
          <cell r="B541" t="str">
            <v>Corpo BTCC 2,00 x 2,00 m alt. 5,00 a 7,50 m</v>
          </cell>
          <cell r="E541" t="str">
            <v>m</v>
          </cell>
          <cell r="F541">
            <v>3859.22</v>
          </cell>
        </row>
        <row r="542">
          <cell r="A542" t="str">
            <v>2 S 04 220 15</v>
          </cell>
          <cell r="B542" t="str">
            <v>Corpo BTCC 2,50 x 2,50 m alt. 5,00 a 7,50 m</v>
          </cell>
          <cell r="E542" t="str">
            <v>m</v>
          </cell>
          <cell r="F542">
            <v>5308.57</v>
          </cell>
        </row>
        <row r="543">
          <cell r="A543" t="str">
            <v>2 S 04 220 16</v>
          </cell>
          <cell r="B543" t="str">
            <v>Corpo BTCC 3,00 x 3,00 m alt. 5,00 a 7,50 m</v>
          </cell>
          <cell r="E543" t="str">
            <v>m</v>
          </cell>
          <cell r="F543">
            <v>7191.27</v>
          </cell>
        </row>
        <row r="544">
          <cell r="A544" t="str">
            <v>2 S 04 220 17</v>
          </cell>
          <cell r="B544" t="str">
            <v>Corpo BTCC 1,50 x 1,50 m alt. 7,50 a 10,00 m</v>
          </cell>
          <cell r="E544" t="str">
            <v>m</v>
          </cell>
          <cell r="F544">
            <v>2696.62</v>
          </cell>
        </row>
        <row r="545">
          <cell r="A545" t="str">
            <v>2 S 04 220 18</v>
          </cell>
          <cell r="B545" t="str">
            <v>Corpo BTCC 2,00 x 2,00 m alt. 7,50 m a 10,00 m</v>
          </cell>
          <cell r="E545" t="str">
            <v>m</v>
          </cell>
          <cell r="F545">
            <v>4355.76</v>
          </cell>
        </row>
        <row r="546">
          <cell r="A546" t="str">
            <v>2 S 04 220 19</v>
          </cell>
          <cell r="B546" t="str">
            <v>Corpo BTCC 2,50 x 2,50 m alt. 7,50 a 10,00 m</v>
          </cell>
          <cell r="E546" t="str">
            <v>m</v>
          </cell>
          <cell r="F546">
            <v>6040.14</v>
          </cell>
        </row>
        <row r="547">
          <cell r="A547" t="str">
            <v>2 S 04 220 20</v>
          </cell>
          <cell r="B547" t="str">
            <v>Corpo BTCC 3,00 x 3,00 m alt 7,50 a 10,00 m</v>
          </cell>
          <cell r="E547" t="str">
            <v>m</v>
          </cell>
          <cell r="F547">
            <v>8083.17</v>
          </cell>
        </row>
        <row r="548">
          <cell r="A548" t="str">
            <v>2 S 04 220 21</v>
          </cell>
          <cell r="B548" t="str">
            <v>Corpo BTCC 1,50 x 1,50 m alt. 10,00 a 12,50 m</v>
          </cell>
          <cell r="E548" t="str">
            <v>m</v>
          </cell>
          <cell r="F548">
            <v>3190.53</v>
          </cell>
        </row>
        <row r="549">
          <cell r="A549" t="str">
            <v>2 S 04 220 22</v>
          </cell>
          <cell r="B549" t="str">
            <v>Corpo BTCC 2,00 x 2,00 m alt. 10,00 a 12,50 m</v>
          </cell>
          <cell r="E549" t="str">
            <v>m</v>
          </cell>
          <cell r="F549">
            <v>4747.88</v>
          </cell>
        </row>
        <row r="550">
          <cell r="A550" t="str">
            <v>2 S 04 220 23</v>
          </cell>
          <cell r="B550" t="str">
            <v>Corpo BTCC 2,50 x 2,50 m alt. 10,00 a 12,50 m</v>
          </cell>
          <cell r="E550" t="str">
            <v>m</v>
          </cell>
          <cell r="F550">
            <v>6343.05</v>
          </cell>
        </row>
        <row r="551">
          <cell r="A551" t="str">
            <v>2 S 04 220 24</v>
          </cell>
          <cell r="B551" t="str">
            <v>Corpo BTCC 3,00 x 3,00 m alt. 10,00 a 12,50 m</v>
          </cell>
          <cell r="E551" t="str">
            <v>m</v>
          </cell>
          <cell r="F551">
            <v>8637.1299999999992</v>
          </cell>
        </row>
        <row r="552">
          <cell r="A552" t="str">
            <v>2 S 04 220 25</v>
          </cell>
          <cell r="B552" t="str">
            <v>Corpo BTCC 1,50 x 1,50 m alt. 12,50 a 15,00 m</v>
          </cell>
          <cell r="E552" t="str">
            <v>m</v>
          </cell>
          <cell r="F552">
            <v>3243.5</v>
          </cell>
        </row>
        <row r="553">
          <cell r="A553" t="str">
            <v>2 S 04 220 26</v>
          </cell>
          <cell r="B553" t="str">
            <v>Corpo BTCC 2,00 x 2,00 m alt. 12,50 a 15,00 m</v>
          </cell>
          <cell r="E553" t="str">
            <v>m</v>
          </cell>
          <cell r="F553">
            <v>5075.12</v>
          </cell>
        </row>
        <row r="554">
          <cell r="A554" t="str">
            <v>2 S 04 220 27</v>
          </cell>
          <cell r="B554" t="str">
            <v>Corpo BTCC 2,50 x 2,50 m alt. 12,50 a 15,00 m</v>
          </cell>
          <cell r="E554" t="str">
            <v>m</v>
          </cell>
          <cell r="F554">
            <v>6803.35</v>
          </cell>
        </row>
        <row r="555">
          <cell r="A555" t="str">
            <v>2 S 04 220 28</v>
          </cell>
          <cell r="B555" t="str">
            <v>Corpo BTCC 3,00 x 3,00 m alt. 12,50 a 15,00 m</v>
          </cell>
          <cell r="E555" t="str">
            <v>m</v>
          </cell>
          <cell r="F555">
            <v>9379.32</v>
          </cell>
        </row>
        <row r="556">
          <cell r="A556" t="str">
            <v>2 S 04 221 01</v>
          </cell>
          <cell r="B556" t="str">
            <v>Boca BTCC 1,50 x 1,50 m normal</v>
          </cell>
          <cell r="E556" t="str">
            <v>und</v>
          </cell>
          <cell r="F556">
            <v>7797.68</v>
          </cell>
        </row>
        <row r="557">
          <cell r="A557" t="str">
            <v>2 S 04 221 02</v>
          </cell>
          <cell r="B557" t="str">
            <v>Boca BTCC 2,00 x 2,00 m normal</v>
          </cell>
          <cell r="E557" t="str">
            <v>und</v>
          </cell>
          <cell r="F557">
            <v>11925.54</v>
          </cell>
        </row>
        <row r="558">
          <cell r="A558" t="str">
            <v>2 S 04 221 03</v>
          </cell>
          <cell r="B558" t="str">
            <v>Boca BTCC 2,50 x 2,50 m normal</v>
          </cell>
          <cell r="E558" t="str">
            <v>und</v>
          </cell>
          <cell r="F558">
            <v>16899.830000000002</v>
          </cell>
        </row>
        <row r="559">
          <cell r="A559" t="str">
            <v>2 S 04 221 04</v>
          </cell>
          <cell r="B559" t="str">
            <v>Boca BTCC 3,00 x 3,00 m normal</v>
          </cell>
          <cell r="E559" t="str">
            <v>und</v>
          </cell>
          <cell r="F559">
            <v>23995.86</v>
          </cell>
        </row>
        <row r="560">
          <cell r="A560" t="str">
            <v>2 S 04 221 05</v>
          </cell>
          <cell r="B560" t="str">
            <v>Boca BTCC 1,50 x 1,50 m esc=15</v>
          </cell>
          <cell r="E560" t="str">
            <v>und</v>
          </cell>
          <cell r="F560">
            <v>8445.08</v>
          </cell>
        </row>
        <row r="561">
          <cell r="A561" t="str">
            <v>2 S 04 221 06</v>
          </cell>
          <cell r="B561" t="str">
            <v>Boca BTCC 2,00 x 2,00 m esc=15</v>
          </cell>
          <cell r="E561" t="str">
            <v>und</v>
          </cell>
          <cell r="F561">
            <v>12824.04</v>
          </cell>
        </row>
        <row r="562">
          <cell r="A562" t="str">
            <v>2 S 04 221 07</v>
          </cell>
          <cell r="B562" t="str">
            <v>Boca BTCC 2,50 x 2,50 m esc=15</v>
          </cell>
          <cell r="E562" t="str">
            <v>und</v>
          </cell>
          <cell r="F562">
            <v>18228.060000000001</v>
          </cell>
        </row>
        <row r="563">
          <cell r="A563" t="str">
            <v>2 S 04 221 08</v>
          </cell>
          <cell r="B563" t="str">
            <v>Boca BTCC 3,00 x 3,00 m esc=15</v>
          </cell>
          <cell r="E563" t="str">
            <v>und</v>
          </cell>
          <cell r="F563">
            <v>23361.34</v>
          </cell>
        </row>
        <row r="564">
          <cell r="A564" t="str">
            <v>2 S 04 221 09</v>
          </cell>
          <cell r="B564" t="str">
            <v>Boca BTCC 1,50 x 1,50 m esc=30</v>
          </cell>
          <cell r="E564" t="str">
            <v>und</v>
          </cell>
          <cell r="F564">
            <v>8856.08</v>
          </cell>
        </row>
        <row r="565">
          <cell r="A565" t="str">
            <v>2 S 04 221 10</v>
          </cell>
          <cell r="B565" t="str">
            <v>Boca BTCC 2,00 x 2,00 m exc.=30</v>
          </cell>
          <cell r="E565" t="str">
            <v>und</v>
          </cell>
          <cell r="F565">
            <v>14169.67</v>
          </cell>
        </row>
        <row r="566">
          <cell r="A566" t="str">
            <v>2 S 04 221 11</v>
          </cell>
          <cell r="B566" t="str">
            <v>Boca BTCC 2,50 x 2,50 m esc=30</v>
          </cell>
          <cell r="E566" t="str">
            <v>und</v>
          </cell>
          <cell r="F566">
            <v>20764.759999999998</v>
          </cell>
        </row>
        <row r="567">
          <cell r="A567" t="str">
            <v>2 S 04 221 12</v>
          </cell>
          <cell r="B567" t="str">
            <v>Boca BTCC 3,00 x 3,00 m esc=30</v>
          </cell>
          <cell r="E567" t="str">
            <v>und</v>
          </cell>
          <cell r="F567">
            <v>29949.200000000001</v>
          </cell>
        </row>
        <row r="568">
          <cell r="A568" t="str">
            <v>2 S 04 221 13</v>
          </cell>
          <cell r="B568" t="str">
            <v>Boca BTCC 1,50 x 1,50 m esc.=45</v>
          </cell>
          <cell r="E568" t="str">
            <v>und</v>
          </cell>
          <cell r="F568">
            <v>11176.09</v>
          </cell>
        </row>
        <row r="569">
          <cell r="A569" t="str">
            <v>2 S 04 221 14</v>
          </cell>
          <cell r="B569" t="str">
            <v>Boca BTCC 2,00 x 2,00 m esc=45</v>
          </cell>
          <cell r="E569" t="str">
            <v>und</v>
          </cell>
          <cell r="F569">
            <v>17941.25</v>
          </cell>
        </row>
        <row r="570">
          <cell r="A570" t="str">
            <v>2 S 04 221 15</v>
          </cell>
          <cell r="B570" t="str">
            <v>Boca BTCC 2,50 x 2,50 m esc=45</v>
          </cell>
          <cell r="E570" t="str">
            <v>und</v>
          </cell>
          <cell r="F570">
            <v>26268.53</v>
          </cell>
        </row>
        <row r="571">
          <cell r="A571" t="str">
            <v>2 S 04 221 16</v>
          </cell>
          <cell r="B571" t="str">
            <v>Boca BTCC 3,00 x 3,00 m esc=45</v>
          </cell>
          <cell r="E571" t="str">
            <v>und</v>
          </cell>
          <cell r="F571">
            <v>37956.39</v>
          </cell>
        </row>
        <row r="572">
          <cell r="A572" t="str">
            <v>2 S 04 300 16</v>
          </cell>
          <cell r="B572" t="str">
            <v>Bueiro met. chapas múltiplas D=1,60 m galv.</v>
          </cell>
          <cell r="E572" t="str">
            <v>m</v>
          </cell>
          <cell r="F572">
            <v>1028.1099999999999</v>
          </cell>
        </row>
        <row r="573">
          <cell r="A573" t="str">
            <v>2 S 04 300 20</v>
          </cell>
          <cell r="B573" t="str">
            <v>Bueiro met.chapas múltiplas D=2,00 m galv.</v>
          </cell>
          <cell r="E573" t="str">
            <v>m</v>
          </cell>
          <cell r="F573">
            <v>1279.3399999999999</v>
          </cell>
        </row>
        <row r="574">
          <cell r="A574" t="str">
            <v>2 S 04 301 16</v>
          </cell>
          <cell r="B574" t="str">
            <v>Bueiro met. chapas múltiplas D=1,60 m rev. epoxy</v>
          </cell>
          <cell r="E574" t="str">
            <v>m</v>
          </cell>
          <cell r="F574">
            <v>1076.94</v>
          </cell>
        </row>
        <row r="575">
          <cell r="A575" t="str">
            <v>2 S 04 301 20</v>
          </cell>
          <cell r="B575" t="str">
            <v>Bueiro met. chapa múltipla D=2,00 m rev. epoxy</v>
          </cell>
          <cell r="E575" t="str">
            <v>m</v>
          </cell>
          <cell r="F575">
            <v>1339.98</v>
          </cell>
        </row>
        <row r="576">
          <cell r="A576" t="str">
            <v>2 S 04 310 16</v>
          </cell>
          <cell r="B576" t="str">
            <v>Bueiro met.s/ interrupção tráf. D=1,60m galv.</v>
          </cell>
          <cell r="E576" t="str">
            <v>m</v>
          </cell>
          <cell r="F576">
            <v>1958.05</v>
          </cell>
        </row>
        <row r="577">
          <cell r="A577" t="str">
            <v>2 S 04 310 20</v>
          </cell>
          <cell r="B577" t="str">
            <v>Bueiro met.s/ interrupção tráf. D=2,00m galv.</v>
          </cell>
          <cell r="E577" t="str">
            <v>m</v>
          </cell>
          <cell r="F577">
            <v>2435.4499999999998</v>
          </cell>
        </row>
        <row r="578">
          <cell r="A578" t="str">
            <v>2 S 04 311 16</v>
          </cell>
          <cell r="B578" t="str">
            <v>Bueiro met.s/interrupção tráf.D=1,60 m rev.epoxy</v>
          </cell>
          <cell r="E578" t="str">
            <v>m</v>
          </cell>
          <cell r="F578">
            <v>2031.03</v>
          </cell>
        </row>
        <row r="579">
          <cell r="A579" t="str">
            <v>2 S 04 311 20</v>
          </cell>
          <cell r="B579" t="str">
            <v>Bueiro met.s/interrupção traf.D=2,00 m rev.epoxy</v>
          </cell>
          <cell r="E579" t="str">
            <v>m</v>
          </cell>
          <cell r="F579">
            <v>2442.35</v>
          </cell>
        </row>
        <row r="580">
          <cell r="A580" t="str">
            <v>2 S 04 400 01</v>
          </cell>
          <cell r="B580" t="str">
            <v>Valeta prot.cortes c/revest. vegetal - VPC 01</v>
          </cell>
          <cell r="E580" t="str">
            <v>m</v>
          </cell>
          <cell r="F580">
            <v>41.27</v>
          </cell>
        </row>
        <row r="581">
          <cell r="A581" t="str">
            <v>2 S 04 400 02</v>
          </cell>
          <cell r="B581" t="str">
            <v>Valeta prot.cortes c/revest. vegetal - VPC 02</v>
          </cell>
          <cell r="E581" t="str">
            <v>m</v>
          </cell>
          <cell r="F581">
            <v>30.75</v>
          </cell>
        </row>
        <row r="582">
          <cell r="A582" t="str">
            <v>2 S 04 400 03</v>
          </cell>
          <cell r="B582" t="str">
            <v>Valeta prot.cortes c/revest.concreto - VPC 03</v>
          </cell>
          <cell r="E582" t="str">
            <v>m</v>
          </cell>
          <cell r="F582">
            <v>59.73</v>
          </cell>
        </row>
        <row r="583">
          <cell r="A583" t="str">
            <v>2 S 04 400 04</v>
          </cell>
          <cell r="B583" t="str">
            <v>Valeta prot.cortes c/revest.concreto - VPC 04</v>
          </cell>
          <cell r="E583" t="str">
            <v>m</v>
          </cell>
          <cell r="F583">
            <v>46.54</v>
          </cell>
        </row>
        <row r="584">
          <cell r="A584" t="str">
            <v>2 S 04 401 01</v>
          </cell>
          <cell r="B584" t="str">
            <v>Valeta prot.aterros c/revest. vegetal - VPA 01</v>
          </cell>
          <cell r="E584" t="str">
            <v>m</v>
          </cell>
          <cell r="F584">
            <v>42.65</v>
          </cell>
        </row>
        <row r="585">
          <cell r="A585" t="str">
            <v>2 S 04 401 02</v>
          </cell>
          <cell r="B585" t="str">
            <v>Valeta prot.aterros c/revest. vegetal - VPA 02</v>
          </cell>
          <cell r="E585" t="str">
            <v>m</v>
          </cell>
          <cell r="F585">
            <v>32.01</v>
          </cell>
        </row>
        <row r="586">
          <cell r="A586" t="str">
            <v>2 S 04 401 03</v>
          </cell>
          <cell r="B586" t="str">
            <v>Valeta prot.aterro c/revest. concreto - VPA 03</v>
          </cell>
          <cell r="E586" t="str">
            <v>m</v>
          </cell>
          <cell r="F586">
            <v>59.97</v>
          </cell>
        </row>
        <row r="587">
          <cell r="A587" t="str">
            <v>2 S 04 401 04</v>
          </cell>
          <cell r="B587" t="str">
            <v>Valeta prot.aterro c/revest. concreto - VPA 04</v>
          </cell>
          <cell r="E587" t="str">
            <v>m</v>
          </cell>
          <cell r="F587">
            <v>45.4</v>
          </cell>
        </row>
        <row r="588">
          <cell r="A588" t="str">
            <v>2 S 04 401 05</v>
          </cell>
          <cell r="B588" t="str">
            <v>Valeta prot.corte/aterro s/rev. - VPC 05/VPA 05</v>
          </cell>
          <cell r="E588" t="str">
            <v>m</v>
          </cell>
          <cell r="F588">
            <v>24.52</v>
          </cell>
        </row>
        <row r="589">
          <cell r="A589" t="str">
            <v>2 S 04 401 06</v>
          </cell>
          <cell r="B589" t="str">
            <v>Valeta prot.corte/aterro s/rev. - VPC 06/VPA 06</v>
          </cell>
          <cell r="E589" t="str">
            <v>m</v>
          </cell>
          <cell r="F589">
            <v>17.53</v>
          </cell>
        </row>
        <row r="590">
          <cell r="A590" t="str">
            <v>2 S 04 500 01</v>
          </cell>
          <cell r="B590" t="str">
            <v>Dreno longitudinal prof. p/corte em solo - DPS 01</v>
          </cell>
          <cell r="E590" t="str">
            <v>m</v>
          </cell>
          <cell r="F590">
            <v>27.55</v>
          </cell>
        </row>
        <row r="591">
          <cell r="A591" t="str">
            <v>2 S 04 500 02</v>
          </cell>
          <cell r="B591" t="str">
            <v>Dreno longitudinal prof. p/corte em solo - DPS 02</v>
          </cell>
          <cell r="E591" t="str">
            <v>m</v>
          </cell>
          <cell r="F591">
            <v>27.14</v>
          </cell>
        </row>
        <row r="592">
          <cell r="A592" t="str">
            <v>2 S 04 500 03</v>
          </cell>
          <cell r="B592" t="str">
            <v>Dreno longitudinal prof. p/corte em solo - DPS 03</v>
          </cell>
          <cell r="E592" t="str">
            <v>m</v>
          </cell>
          <cell r="F592">
            <v>38.75</v>
          </cell>
        </row>
        <row r="593">
          <cell r="A593" t="str">
            <v>2 S 04 500 04</v>
          </cell>
          <cell r="B593" t="str">
            <v>Dreno longitudinal prof. p/corte em solo - DPS 04</v>
          </cell>
          <cell r="E593" t="str">
            <v>m</v>
          </cell>
          <cell r="F593">
            <v>38.26</v>
          </cell>
        </row>
        <row r="594">
          <cell r="A594" t="str">
            <v>2 S 04 500 05</v>
          </cell>
          <cell r="B594" t="str">
            <v>Dreno longitudinal prof. p/corte em solo - DPS 05</v>
          </cell>
          <cell r="E594" t="str">
            <v>m</v>
          </cell>
          <cell r="F594">
            <v>44.31</v>
          </cell>
        </row>
        <row r="595">
          <cell r="A595" t="str">
            <v>2 S 04 500 06</v>
          </cell>
          <cell r="B595" t="str">
            <v>Dreno longitudinal prof. p/corte em solo - DPS 06</v>
          </cell>
          <cell r="E595" t="str">
            <v>m</v>
          </cell>
          <cell r="F595">
            <v>50.88</v>
          </cell>
        </row>
        <row r="596">
          <cell r="A596" t="str">
            <v>2 S 04 500 07</v>
          </cell>
          <cell r="B596" t="str">
            <v>Dreno longitudinal prof. p/corte em solo - DPS 07</v>
          </cell>
          <cell r="E596" t="str">
            <v>m</v>
          </cell>
          <cell r="F596">
            <v>61.18</v>
          </cell>
        </row>
        <row r="597">
          <cell r="A597" t="str">
            <v>2 S 04 500 08</v>
          </cell>
          <cell r="B597" t="str">
            <v>Dreno longitudinal prof. p/corte em solo - DPS 08</v>
          </cell>
          <cell r="E597" t="str">
            <v>m</v>
          </cell>
          <cell r="F597">
            <v>67.75</v>
          </cell>
        </row>
        <row r="598">
          <cell r="A598" t="str">
            <v>2 S 04 501 01</v>
          </cell>
          <cell r="B598" t="str">
            <v>Dreno longitudinal prof. p/corte em rocha - DPR 01</v>
          </cell>
          <cell r="E598" t="str">
            <v>m</v>
          </cell>
          <cell r="F598">
            <v>23.89</v>
          </cell>
        </row>
        <row r="599">
          <cell r="A599" t="str">
            <v>2 S 04 501 02</v>
          </cell>
          <cell r="B599" t="str">
            <v>Dreno longitudinal prof. p/corte em rocha - DPR 02</v>
          </cell>
          <cell r="E599" t="str">
            <v>m</v>
          </cell>
          <cell r="F599">
            <v>38.26</v>
          </cell>
        </row>
        <row r="600">
          <cell r="A600" t="str">
            <v>2 S 04 501 03</v>
          </cell>
          <cell r="B600" t="str">
            <v>Dreno longitudinal prof. p/corte em rocha - DPR 03</v>
          </cell>
          <cell r="E600" t="str">
            <v>m</v>
          </cell>
          <cell r="F600">
            <v>21.89</v>
          </cell>
        </row>
        <row r="601">
          <cell r="A601" t="str">
            <v>2 S 04 501 04</v>
          </cell>
          <cell r="B601" t="str">
            <v>Dreno longitudinal prof. p/corte em rocha - DPR 04</v>
          </cell>
          <cell r="E601" t="str">
            <v>m</v>
          </cell>
          <cell r="F601">
            <v>7.29</v>
          </cell>
        </row>
        <row r="602">
          <cell r="A602" t="str">
            <v>2 S 04 501 05</v>
          </cell>
          <cell r="B602" t="str">
            <v>Dreno longitudinal prof. p/corte em rocha - DPR 05</v>
          </cell>
          <cell r="E602" t="str">
            <v>m</v>
          </cell>
          <cell r="F602">
            <v>21.55</v>
          </cell>
        </row>
        <row r="603">
          <cell r="A603" t="str">
            <v>2 S 04 502 01</v>
          </cell>
          <cell r="B603" t="str">
            <v>Boca saída p/dreno longitudinal prof. BSD 01</v>
          </cell>
          <cell r="E603" t="str">
            <v>und</v>
          </cell>
          <cell r="F603">
            <v>71.16</v>
          </cell>
        </row>
        <row r="604">
          <cell r="A604" t="str">
            <v>2 S 04 502 02</v>
          </cell>
          <cell r="B604" t="str">
            <v>Boca saída p/dreno longitudinal prof. BSD 02</v>
          </cell>
          <cell r="E604" t="str">
            <v>und</v>
          </cell>
          <cell r="F604">
            <v>82.9</v>
          </cell>
        </row>
        <row r="605">
          <cell r="A605" t="str">
            <v>2 S 04 510 01</v>
          </cell>
          <cell r="B605" t="str">
            <v>Dreno sub-superficial - DSS 01</v>
          </cell>
          <cell r="E605" t="str">
            <v>m</v>
          </cell>
          <cell r="F605">
            <v>7.42</v>
          </cell>
        </row>
        <row r="606">
          <cell r="A606" t="str">
            <v>2 S 04 510 02</v>
          </cell>
          <cell r="B606" t="str">
            <v>Dreno sub-superficial - DSS 02</v>
          </cell>
          <cell r="E606" t="str">
            <v>m</v>
          </cell>
          <cell r="F606">
            <v>20.12</v>
          </cell>
        </row>
        <row r="607">
          <cell r="A607" t="str">
            <v>2 S 04 510 03</v>
          </cell>
          <cell r="B607" t="str">
            <v>Dreno sub-superficial - DSS 03</v>
          </cell>
          <cell r="E607" t="str">
            <v>m</v>
          </cell>
          <cell r="F607">
            <v>5.0599999999999996</v>
          </cell>
        </row>
        <row r="608">
          <cell r="A608" t="str">
            <v>2 S 04 510 04</v>
          </cell>
          <cell r="B608" t="str">
            <v>Dreno sub-superficial - DSS 04</v>
          </cell>
          <cell r="E608" t="str">
            <v>m</v>
          </cell>
          <cell r="F608">
            <v>26.52</v>
          </cell>
        </row>
        <row r="609">
          <cell r="A609" t="str">
            <v>2 S 04 511 01</v>
          </cell>
          <cell r="B609" t="str">
            <v>Boca saída p/dreno sub-superficial - BSD 03</v>
          </cell>
          <cell r="E609" t="str">
            <v>und</v>
          </cell>
          <cell r="F609">
            <v>32.799999999999997</v>
          </cell>
        </row>
        <row r="610">
          <cell r="A610" t="str">
            <v>2 S 04 520 01</v>
          </cell>
          <cell r="B610" t="str">
            <v>Dreno sub-horizontal - DSH 01</v>
          </cell>
          <cell r="E610" t="str">
            <v>m</v>
          </cell>
          <cell r="F610">
            <v>127.19</v>
          </cell>
        </row>
        <row r="611">
          <cell r="A611" t="str">
            <v>2 S 04 521 01</v>
          </cell>
          <cell r="B611" t="str">
            <v>Boca saída p/dreno sub-horizontal - BSD 04</v>
          </cell>
          <cell r="E611" t="str">
            <v>und</v>
          </cell>
          <cell r="F611">
            <v>8.4700000000000006</v>
          </cell>
        </row>
        <row r="612">
          <cell r="A612" t="str">
            <v>2 S 04 900 01</v>
          </cell>
          <cell r="B612" t="str">
            <v>Sarjeta triangular de concreto - STC 01</v>
          </cell>
          <cell r="E612" t="str">
            <v>m</v>
          </cell>
          <cell r="F612">
            <v>37.07</v>
          </cell>
        </row>
        <row r="613">
          <cell r="A613" t="str">
            <v>2 S 04 900 02</v>
          </cell>
          <cell r="B613" t="str">
            <v>Sarjeta triangular de concreto - STC 02</v>
          </cell>
          <cell r="E613" t="str">
            <v>m</v>
          </cell>
          <cell r="F613">
            <v>25.03</v>
          </cell>
        </row>
        <row r="614">
          <cell r="A614" t="str">
            <v>2 S 04 900 03</v>
          </cell>
          <cell r="B614" t="str">
            <v>Sarjeta triangular de concreto - STC 03</v>
          </cell>
          <cell r="E614" t="str">
            <v>m</v>
          </cell>
          <cell r="F614">
            <v>21.69</v>
          </cell>
        </row>
        <row r="615">
          <cell r="A615" t="str">
            <v>2 S 04 900 04</v>
          </cell>
          <cell r="B615" t="str">
            <v>Sarjeta triangular de concreto - STC 04</v>
          </cell>
          <cell r="E615" t="str">
            <v>m</v>
          </cell>
          <cell r="F615">
            <v>17.600000000000001</v>
          </cell>
        </row>
        <row r="616">
          <cell r="A616" t="str">
            <v>2 S 04 900 05</v>
          </cell>
          <cell r="B616" t="str">
            <v>Sarjeta triangular de concreto - STC 05</v>
          </cell>
          <cell r="E616" t="str">
            <v>m</v>
          </cell>
          <cell r="F616">
            <v>30.24</v>
          </cell>
        </row>
        <row r="617">
          <cell r="A617" t="str">
            <v>2 S 04 900 06</v>
          </cell>
          <cell r="B617" t="str">
            <v>Sarjeta triangular de concreto - STC 06</v>
          </cell>
          <cell r="E617" t="str">
            <v>m</v>
          </cell>
          <cell r="F617">
            <v>20.420000000000002</v>
          </cell>
        </row>
        <row r="618">
          <cell r="A618" t="str">
            <v>2 S 04 900 07</v>
          </cell>
          <cell r="B618" t="str">
            <v>Sarjeta triangular de concreto - STC 07</v>
          </cell>
          <cell r="E618" t="str">
            <v>m</v>
          </cell>
          <cell r="F618">
            <v>17.61</v>
          </cell>
        </row>
        <row r="619">
          <cell r="A619" t="str">
            <v>2 S 04 900 08</v>
          </cell>
          <cell r="B619" t="str">
            <v>Sarjeta triangular de concreto - STC 08</v>
          </cell>
          <cell r="E619" t="str">
            <v>m</v>
          </cell>
          <cell r="F619">
            <v>14.71</v>
          </cell>
        </row>
        <row r="620">
          <cell r="A620" t="str">
            <v>2 S 04 900 21</v>
          </cell>
          <cell r="B620" t="str">
            <v>Sarjeta canteiro central concreto - SCC 01</v>
          </cell>
          <cell r="E620" t="str">
            <v>m</v>
          </cell>
          <cell r="F620">
            <v>21.45</v>
          </cell>
        </row>
        <row r="621">
          <cell r="A621" t="str">
            <v>2 S 04 900 22</v>
          </cell>
          <cell r="B621" t="str">
            <v>Sarjeta canteiro central concreto - SCC 02</v>
          </cell>
          <cell r="E621" t="str">
            <v>m</v>
          </cell>
          <cell r="F621">
            <v>29.69</v>
          </cell>
        </row>
        <row r="622">
          <cell r="A622" t="str">
            <v>2 S 04 900 31</v>
          </cell>
          <cell r="B622" t="str">
            <v>Sarjeta triangular de grama - STG 01</v>
          </cell>
          <cell r="E622" t="str">
            <v>m</v>
          </cell>
          <cell r="F622">
            <v>13.88</v>
          </cell>
        </row>
        <row r="623">
          <cell r="A623" t="str">
            <v>2 S 04 900 32</v>
          </cell>
          <cell r="B623" t="str">
            <v>Sarjeta triangular de grama - STG 02</v>
          </cell>
          <cell r="E623" t="str">
            <v>m</v>
          </cell>
          <cell r="F623">
            <v>11.5</v>
          </cell>
        </row>
        <row r="624">
          <cell r="A624" t="str">
            <v>2 S 04 900 33</v>
          </cell>
          <cell r="B624" t="str">
            <v>Sarjeta triangular de grama - STG 03</v>
          </cell>
          <cell r="E624" t="str">
            <v>m</v>
          </cell>
          <cell r="F624">
            <v>9.89</v>
          </cell>
        </row>
        <row r="625">
          <cell r="A625" t="str">
            <v>2 S 04 900 34</v>
          </cell>
          <cell r="B625" t="str">
            <v>Sarjeta triangular de grama - STG 04</v>
          </cell>
          <cell r="E625" t="str">
            <v>m</v>
          </cell>
          <cell r="F625">
            <v>7.59</v>
          </cell>
        </row>
        <row r="626">
          <cell r="A626" t="str">
            <v>2 S 04 900 41</v>
          </cell>
          <cell r="B626" t="str">
            <v>Sarjeta triangular não revestida - STT 01</v>
          </cell>
          <cell r="E626" t="str">
            <v>m</v>
          </cell>
          <cell r="F626">
            <v>7.66</v>
          </cell>
        </row>
        <row r="627">
          <cell r="A627" t="str">
            <v>2 S 04 900 42</v>
          </cell>
          <cell r="B627" t="str">
            <v>Sarjeta triangular não revestida - STT 02</v>
          </cell>
          <cell r="E627" t="str">
            <v>m</v>
          </cell>
          <cell r="F627">
            <v>6.4</v>
          </cell>
        </row>
        <row r="628">
          <cell r="A628" t="str">
            <v>2 S 04 900 43</v>
          </cell>
          <cell r="B628" t="str">
            <v>Sarjeta triangular não revestida - STT 03</v>
          </cell>
          <cell r="E628" t="str">
            <v>m</v>
          </cell>
          <cell r="F628">
            <v>5.44</v>
          </cell>
        </row>
        <row r="629">
          <cell r="A629" t="str">
            <v>2 S 04 900 44</v>
          </cell>
          <cell r="B629" t="str">
            <v>Sarjeta triangular não revestida - STT 04</v>
          </cell>
          <cell r="E629" t="str">
            <v>m</v>
          </cell>
          <cell r="F629">
            <v>3.99</v>
          </cell>
        </row>
        <row r="630">
          <cell r="A630" t="str">
            <v>2 S 04 901 01</v>
          </cell>
          <cell r="B630" t="str">
            <v>Sarjeta trapezoidal de concreto - SZC 01</v>
          </cell>
          <cell r="E630" t="str">
            <v>m</v>
          </cell>
          <cell r="F630">
            <v>29.78</v>
          </cell>
        </row>
        <row r="631">
          <cell r="A631" t="str">
            <v>2 S 04 901 02</v>
          </cell>
          <cell r="B631" t="str">
            <v>Sarjeta trapezoidal de concreto - SZC 02</v>
          </cell>
          <cell r="E631" t="str">
            <v>m</v>
          </cell>
          <cell r="F631">
            <v>18.239999999999998</v>
          </cell>
        </row>
        <row r="632">
          <cell r="A632" t="str">
            <v>2 S 04 901 21</v>
          </cell>
          <cell r="B632" t="str">
            <v>Sarjeta de canteiro central de concreto - SCC 03</v>
          </cell>
          <cell r="E632" t="str">
            <v>m</v>
          </cell>
          <cell r="F632">
            <v>23.88</v>
          </cell>
        </row>
        <row r="633">
          <cell r="A633" t="str">
            <v>2 S 04 901 22</v>
          </cell>
          <cell r="B633" t="str">
            <v>Sarjeta de canteiro central de cocnreto - SCC 04</v>
          </cell>
          <cell r="E633" t="str">
            <v>m</v>
          </cell>
          <cell r="F633">
            <v>43.71</v>
          </cell>
        </row>
        <row r="634">
          <cell r="A634" t="str">
            <v>2 S 04 901 31</v>
          </cell>
          <cell r="B634" t="str">
            <v>Sarjeta trapezoidal de grama - SZG 01</v>
          </cell>
          <cell r="E634" t="str">
            <v>m</v>
          </cell>
          <cell r="F634">
            <v>12.46</v>
          </cell>
        </row>
        <row r="635">
          <cell r="A635" t="str">
            <v>2 S 04 901 32</v>
          </cell>
          <cell r="B635" t="str">
            <v>Sarjeta trapezoidal de grama - SZG 02</v>
          </cell>
          <cell r="E635" t="str">
            <v>m</v>
          </cell>
          <cell r="F635">
            <v>8.0299999999999994</v>
          </cell>
        </row>
        <row r="636">
          <cell r="A636" t="str">
            <v>2 S 04 901 41</v>
          </cell>
          <cell r="B636" t="str">
            <v>Sarjeta trapezoidal não revestida - SZT 01</v>
          </cell>
          <cell r="E636" t="str">
            <v>m</v>
          </cell>
          <cell r="F636">
            <v>7.55</v>
          </cell>
        </row>
        <row r="637">
          <cell r="A637" t="str">
            <v>2 S 04 901 42</v>
          </cell>
          <cell r="B637" t="str">
            <v>Sarjeta trapezoidal não revestida - SZT 02</v>
          </cell>
          <cell r="E637" t="str">
            <v>m</v>
          </cell>
          <cell r="F637">
            <v>4.66</v>
          </cell>
        </row>
        <row r="638">
          <cell r="A638" t="str">
            <v>2 S 04 910 01</v>
          </cell>
          <cell r="B638" t="str">
            <v>Meio fio de concreto - MFC 01</v>
          </cell>
          <cell r="E638" t="str">
            <v>m</v>
          </cell>
          <cell r="F638">
            <v>38.630000000000003</v>
          </cell>
        </row>
        <row r="639">
          <cell r="A639" t="str">
            <v>2 S 04 910 02</v>
          </cell>
          <cell r="B639" t="str">
            <v>Meio fio de concreto - MFC 02</v>
          </cell>
          <cell r="E639" t="str">
            <v>m</v>
          </cell>
          <cell r="F639">
            <v>30.75</v>
          </cell>
        </row>
        <row r="640">
          <cell r="A640" t="str">
            <v>2 S 04 910 03</v>
          </cell>
          <cell r="B640" t="str">
            <v>Meio fio de concreto - MFC 03</v>
          </cell>
          <cell r="E640" t="str">
            <v>m</v>
          </cell>
          <cell r="F640">
            <v>18.04</v>
          </cell>
        </row>
        <row r="641">
          <cell r="A641" t="str">
            <v>2 S 04 910 04</v>
          </cell>
          <cell r="B641" t="str">
            <v>Meio fio de concreto - MFC 04</v>
          </cell>
          <cell r="E641" t="str">
            <v>m</v>
          </cell>
          <cell r="F641">
            <v>12.69</v>
          </cell>
        </row>
        <row r="642">
          <cell r="A642" t="str">
            <v>2 S 04 910 05</v>
          </cell>
          <cell r="B642" t="str">
            <v>Meio fio de concreto - MFC 05</v>
          </cell>
          <cell r="E642" t="str">
            <v>m</v>
          </cell>
          <cell r="F642">
            <v>17.72</v>
          </cell>
        </row>
        <row r="643">
          <cell r="A643" t="str">
            <v>2 S 04 910 06</v>
          </cell>
          <cell r="B643" t="str">
            <v>Meio fio de concreto - MFC 06</v>
          </cell>
          <cell r="E643" t="str">
            <v>m</v>
          </cell>
          <cell r="F643">
            <v>11.07</v>
          </cell>
        </row>
        <row r="644">
          <cell r="A644" t="str">
            <v>2 S 04 910 07</v>
          </cell>
          <cell r="B644" t="str">
            <v>Meio fio de concreto - MFC 07</v>
          </cell>
          <cell r="E644" t="str">
            <v>m</v>
          </cell>
          <cell r="F644">
            <v>17.420000000000002</v>
          </cell>
        </row>
        <row r="645">
          <cell r="A645" t="str">
            <v>2 S 04 910 08</v>
          </cell>
          <cell r="B645" t="str">
            <v>Meio fio de concreto - MFC 08</v>
          </cell>
          <cell r="E645" t="str">
            <v>m</v>
          </cell>
          <cell r="F645">
            <v>29.27</v>
          </cell>
        </row>
        <row r="646">
          <cell r="A646" t="str">
            <v>2 S 04 930 01</v>
          </cell>
          <cell r="B646" t="str">
            <v>Caixa coletora de sarjeta - CCS 01</v>
          </cell>
          <cell r="E646" t="str">
            <v>und</v>
          </cell>
          <cell r="F646">
            <v>909.9</v>
          </cell>
        </row>
        <row r="647">
          <cell r="A647" t="str">
            <v>2 S 04 930 02</v>
          </cell>
          <cell r="B647" t="str">
            <v>Caixa coletora de sarjeta - CCS 02</v>
          </cell>
          <cell r="E647" t="str">
            <v>und</v>
          </cell>
          <cell r="F647">
            <v>886.15</v>
          </cell>
        </row>
        <row r="648">
          <cell r="A648" t="str">
            <v>2 S 04 930 03</v>
          </cell>
          <cell r="B648" t="str">
            <v>Caixa coletora de sarjeta - CCS 03</v>
          </cell>
          <cell r="E648" t="str">
            <v>und</v>
          </cell>
          <cell r="F648">
            <v>862.39</v>
          </cell>
        </row>
        <row r="649">
          <cell r="A649" t="str">
            <v>2 S 04 930 04</v>
          </cell>
          <cell r="B649" t="str">
            <v>Caixa coletora de sarjeta - CCS 04</v>
          </cell>
          <cell r="E649" t="str">
            <v>und</v>
          </cell>
          <cell r="F649">
            <v>837.56</v>
          </cell>
        </row>
        <row r="650">
          <cell r="A650" t="str">
            <v>2 S 04 930 05</v>
          </cell>
          <cell r="B650" t="str">
            <v>Caixa coletora de sarjeta - CCS 05</v>
          </cell>
          <cell r="E650" t="str">
            <v>und</v>
          </cell>
          <cell r="F650">
            <v>1143.0899999999999</v>
          </cell>
        </row>
        <row r="651">
          <cell r="A651" t="str">
            <v>2 S 04 930 06</v>
          </cell>
          <cell r="B651" t="str">
            <v>Caixa coletora de sarjeta - CCS 06</v>
          </cell>
          <cell r="E651" t="str">
            <v>und</v>
          </cell>
          <cell r="F651">
            <v>1118.26</v>
          </cell>
        </row>
        <row r="652">
          <cell r="A652" t="str">
            <v>2 S 04 930 07</v>
          </cell>
          <cell r="B652" t="str">
            <v>Caixa coletora de sarjeta - CCS 07</v>
          </cell>
          <cell r="E652" t="str">
            <v>und</v>
          </cell>
          <cell r="F652">
            <v>1093.43</v>
          </cell>
        </row>
        <row r="653">
          <cell r="A653" t="str">
            <v>2 S 04 930 08</v>
          </cell>
          <cell r="B653" t="str">
            <v>Caixa coletora de sarjeta - CCS 08</v>
          </cell>
          <cell r="E653" t="str">
            <v>und</v>
          </cell>
          <cell r="F653">
            <v>1069.67</v>
          </cell>
        </row>
        <row r="654">
          <cell r="A654" t="str">
            <v>2 S 04 930 09</v>
          </cell>
          <cell r="B654" t="str">
            <v>Caixa coletora de sarjeta - CCS 09</v>
          </cell>
          <cell r="E654" t="str">
            <v>und</v>
          </cell>
          <cell r="F654">
            <v>1375.21</v>
          </cell>
        </row>
        <row r="655">
          <cell r="A655" t="str">
            <v>2 S 04 930 10</v>
          </cell>
          <cell r="B655" t="str">
            <v>Caixa coletora de sarjeta - CCS 10</v>
          </cell>
          <cell r="E655" t="str">
            <v>und</v>
          </cell>
          <cell r="F655">
            <v>1350.38</v>
          </cell>
        </row>
        <row r="656">
          <cell r="A656" t="str">
            <v>2 S 04 930 11</v>
          </cell>
          <cell r="B656" t="str">
            <v>Caixa coletora de sarjeta - CCS 11</v>
          </cell>
          <cell r="E656" t="str">
            <v>und</v>
          </cell>
          <cell r="F656">
            <v>1325.54</v>
          </cell>
        </row>
        <row r="657">
          <cell r="A657" t="str">
            <v>2 S 04 930 12</v>
          </cell>
          <cell r="B657" t="str">
            <v>Caixa coletora de sarjeta - CCS 12</v>
          </cell>
          <cell r="E657" t="str">
            <v>und</v>
          </cell>
          <cell r="F657">
            <v>1300.71</v>
          </cell>
        </row>
        <row r="658">
          <cell r="A658" t="str">
            <v>2 S 04 930 13</v>
          </cell>
          <cell r="B658" t="str">
            <v>Caixa coletora de sarjeta - CCS 13</v>
          </cell>
          <cell r="E658" t="str">
            <v>und</v>
          </cell>
          <cell r="F658">
            <v>1601.92</v>
          </cell>
        </row>
        <row r="659">
          <cell r="A659" t="str">
            <v>2 S 04 930 14</v>
          </cell>
          <cell r="B659" t="str">
            <v>Caixa coletora de sarjeta - CCS14</v>
          </cell>
          <cell r="E659" t="str">
            <v>und</v>
          </cell>
          <cell r="F659">
            <v>1577.09</v>
          </cell>
        </row>
        <row r="660">
          <cell r="A660" t="str">
            <v>2 S 04 930 15</v>
          </cell>
          <cell r="B660" t="str">
            <v>Caixa coletora de sarjeta - CCS 15</v>
          </cell>
          <cell r="E660" t="str">
            <v>und</v>
          </cell>
          <cell r="F660">
            <v>1552.25</v>
          </cell>
        </row>
        <row r="661">
          <cell r="A661" t="str">
            <v>2 S 04 930 16</v>
          </cell>
          <cell r="B661" t="str">
            <v>Caixa coletora de sarjeta - CCS 16</v>
          </cell>
          <cell r="E661" t="str">
            <v>und</v>
          </cell>
          <cell r="F661">
            <v>1527.42</v>
          </cell>
        </row>
        <row r="662">
          <cell r="A662" t="str">
            <v>2 S 04 930 17</v>
          </cell>
          <cell r="B662" t="str">
            <v>Caixa coletora de sarjeta - CCS 17</v>
          </cell>
          <cell r="E662" t="str">
            <v>und</v>
          </cell>
          <cell r="F662">
            <v>1834.04</v>
          </cell>
        </row>
        <row r="663">
          <cell r="A663" t="str">
            <v>2 S 04 930 18</v>
          </cell>
          <cell r="B663" t="str">
            <v>Caixa coletora de sarjeta - CCS 18</v>
          </cell>
          <cell r="E663" t="str">
            <v>und</v>
          </cell>
          <cell r="F663">
            <v>1809.2</v>
          </cell>
        </row>
        <row r="664">
          <cell r="A664" t="str">
            <v>2 S 04 930 19</v>
          </cell>
          <cell r="B664" t="str">
            <v>Caixa coletora de sarjeta - CCS 19</v>
          </cell>
          <cell r="E664" t="str">
            <v>und</v>
          </cell>
          <cell r="F664">
            <v>1784.37</v>
          </cell>
        </row>
        <row r="665">
          <cell r="A665" t="str">
            <v>2 S 04 930 20</v>
          </cell>
          <cell r="B665" t="str">
            <v>Caixa coletora de sarjeta - CCS 20</v>
          </cell>
          <cell r="E665" t="str">
            <v>und</v>
          </cell>
          <cell r="F665">
            <v>1759.53</v>
          </cell>
        </row>
        <row r="666">
          <cell r="A666" t="str">
            <v>2 S 04 931 01</v>
          </cell>
          <cell r="B666" t="str">
            <v>Caixa coletora de talvegue - CCT 01</v>
          </cell>
          <cell r="E666" t="str">
            <v>und</v>
          </cell>
          <cell r="F666">
            <v>926.31</v>
          </cell>
        </row>
        <row r="667">
          <cell r="A667" t="str">
            <v>2 S 04 931 02</v>
          </cell>
          <cell r="B667" t="str">
            <v>Caixa coletora de talvegue - CCT 02</v>
          </cell>
          <cell r="E667" t="str">
            <v>und</v>
          </cell>
          <cell r="F667">
            <v>901.48</v>
          </cell>
        </row>
        <row r="668">
          <cell r="A668" t="str">
            <v>2 S 04 931 03</v>
          </cell>
          <cell r="B668" t="str">
            <v>Caixa coletora de talvegue - CCT 03</v>
          </cell>
          <cell r="E668" t="str">
            <v>und</v>
          </cell>
          <cell r="F668">
            <v>879.02</v>
          </cell>
        </row>
        <row r="669">
          <cell r="A669" t="str">
            <v>2 S 04 931 04</v>
          </cell>
          <cell r="B669" t="str">
            <v>Caixa coletora de talvegue - CCT 04</v>
          </cell>
          <cell r="E669" t="str">
            <v>und</v>
          </cell>
          <cell r="F669">
            <v>851.81</v>
          </cell>
        </row>
        <row r="670">
          <cell r="A670" t="str">
            <v>2 S 04 931 05</v>
          </cell>
          <cell r="B670" t="str">
            <v>Caixa coletora de talvegue - CCT 05</v>
          </cell>
          <cell r="E670" t="str">
            <v>und</v>
          </cell>
          <cell r="F670">
            <v>1157.3499999999999</v>
          </cell>
        </row>
        <row r="671">
          <cell r="A671" t="str">
            <v>2 S 04 931 06</v>
          </cell>
          <cell r="B671" t="str">
            <v>Caixa coletora de talvegue - CCT 06</v>
          </cell>
          <cell r="E671" t="str">
            <v>und</v>
          </cell>
          <cell r="F671">
            <v>1133.5899999999999</v>
          </cell>
        </row>
        <row r="672">
          <cell r="A672" t="str">
            <v>2 S 04 931 07</v>
          </cell>
          <cell r="B672" t="str">
            <v>Caixa coletora de talvegue - CCT 07</v>
          </cell>
          <cell r="E672" t="str">
            <v>und</v>
          </cell>
          <cell r="F672">
            <v>1111.1400000000001</v>
          </cell>
        </row>
        <row r="673">
          <cell r="A673" t="str">
            <v>2 S 04 931 08</v>
          </cell>
          <cell r="B673" t="str">
            <v>Caixa coletora de talvegue - CCT 08</v>
          </cell>
          <cell r="E673" t="str">
            <v>und</v>
          </cell>
          <cell r="F673">
            <v>1182.18</v>
          </cell>
        </row>
        <row r="674">
          <cell r="A674" t="str">
            <v>2 S 04 931 09</v>
          </cell>
          <cell r="B674" t="str">
            <v>Caixa coletora de talvegue - CCT 09</v>
          </cell>
          <cell r="E674" t="str">
            <v>und</v>
          </cell>
          <cell r="F674">
            <v>1389.46</v>
          </cell>
        </row>
        <row r="675">
          <cell r="A675" t="str">
            <v>2 S 04 931 10</v>
          </cell>
          <cell r="B675" t="str">
            <v>Caixa coletora de talvegue - CCT 10</v>
          </cell>
          <cell r="E675" t="str">
            <v>und</v>
          </cell>
          <cell r="F675">
            <v>1365.71</v>
          </cell>
        </row>
        <row r="676">
          <cell r="A676" t="str">
            <v>2 S 04 931 11</v>
          </cell>
          <cell r="B676" t="str">
            <v>Caixa coletora de talvegue - CCT 11</v>
          </cell>
          <cell r="E676" t="str">
            <v>und</v>
          </cell>
          <cell r="F676">
            <v>1343.25</v>
          </cell>
        </row>
        <row r="677">
          <cell r="A677" t="str">
            <v>2 S 04 931 12</v>
          </cell>
          <cell r="B677" t="str">
            <v>Caixa coletora de talvegue - CCT 12</v>
          </cell>
          <cell r="E677" t="str">
            <v>und</v>
          </cell>
          <cell r="F677">
            <v>1316.04</v>
          </cell>
        </row>
        <row r="678">
          <cell r="A678" t="str">
            <v>2 S 04 931 13</v>
          </cell>
          <cell r="B678" t="str">
            <v>Caixa coletora de talvegue - CCT 13</v>
          </cell>
          <cell r="E678" t="str">
            <v>und</v>
          </cell>
          <cell r="F678">
            <v>1616.17</v>
          </cell>
        </row>
        <row r="679">
          <cell r="A679" t="str">
            <v>2 S 04 931 14</v>
          </cell>
          <cell r="B679" t="str">
            <v>Caixa coletora de talvegue - CCT 14</v>
          </cell>
          <cell r="E679" t="str">
            <v>und</v>
          </cell>
          <cell r="F679">
            <v>1591.34</v>
          </cell>
        </row>
        <row r="680">
          <cell r="A680" t="str">
            <v>2 S 04 931 15</v>
          </cell>
          <cell r="B680" t="str">
            <v>Caixa coletora de talvegue - CCT 15</v>
          </cell>
          <cell r="E680" t="str">
            <v>und</v>
          </cell>
          <cell r="F680">
            <v>1569.96</v>
          </cell>
        </row>
        <row r="681">
          <cell r="A681" t="str">
            <v>2 S 04 931 16</v>
          </cell>
          <cell r="B681" t="str">
            <v>Caixa coletora de talvegue - CCT 16</v>
          </cell>
          <cell r="E681" t="str">
            <v>und</v>
          </cell>
          <cell r="F681">
            <v>1542.75</v>
          </cell>
        </row>
        <row r="682">
          <cell r="A682" t="str">
            <v>2 S 04 931 17</v>
          </cell>
          <cell r="B682" t="str">
            <v>Caixa coletora de talvegue - CCT 17</v>
          </cell>
          <cell r="E682" t="str">
            <v>und</v>
          </cell>
          <cell r="F682">
            <v>1848.29</v>
          </cell>
        </row>
        <row r="683">
          <cell r="A683" t="str">
            <v>2 S 04 931 18</v>
          </cell>
          <cell r="B683" t="str">
            <v>Caixa coletora de talvegue - CCT 18</v>
          </cell>
          <cell r="E683" t="str">
            <v>und</v>
          </cell>
          <cell r="F683">
            <v>1823.45</v>
          </cell>
        </row>
        <row r="684">
          <cell r="A684" t="str">
            <v>2 S 04 931 19</v>
          </cell>
          <cell r="B684" t="str">
            <v>Caixa coletora de talvegue - CCT 19</v>
          </cell>
          <cell r="E684" t="str">
            <v>und</v>
          </cell>
          <cell r="F684">
            <v>1802.08</v>
          </cell>
        </row>
        <row r="685">
          <cell r="A685" t="str">
            <v>2 S 04 931 20</v>
          </cell>
          <cell r="B685" t="str">
            <v>Caixa coletora de talvegue - CCT 20</v>
          </cell>
          <cell r="E685" t="str">
            <v>und</v>
          </cell>
          <cell r="F685">
            <v>1774.87</v>
          </cell>
        </row>
        <row r="686">
          <cell r="A686" t="str">
            <v>2 S 04 940 01</v>
          </cell>
          <cell r="B686" t="str">
            <v>Descida d'água tipo rap. - calha concr. - DAR 01</v>
          </cell>
          <cell r="E686" t="str">
            <v>m</v>
          </cell>
          <cell r="F686">
            <v>98.8</v>
          </cell>
        </row>
        <row r="687">
          <cell r="A687" t="str">
            <v>2 S 04 940 02</v>
          </cell>
          <cell r="B687" t="str">
            <v>Descida d'água tipo rap. - canal retang.- DAR 02</v>
          </cell>
          <cell r="E687" t="str">
            <v>m</v>
          </cell>
          <cell r="F687">
            <v>50.34</v>
          </cell>
        </row>
        <row r="688">
          <cell r="A688" t="str">
            <v>2 S 04 940 03</v>
          </cell>
          <cell r="B688" t="str">
            <v>Descida d'água tipo rap. - canal retang.- DAR 03</v>
          </cell>
          <cell r="E688" t="str">
            <v>m</v>
          </cell>
          <cell r="F688">
            <v>73.92</v>
          </cell>
        </row>
        <row r="689">
          <cell r="A689" t="str">
            <v>2 S 04 940 04</v>
          </cell>
          <cell r="B689" t="str">
            <v>Descida d'água tipo rap. - calha metálica - DAR</v>
          </cell>
          <cell r="E689" t="str">
            <v>m</v>
          </cell>
          <cell r="F689">
            <v>131.97999999999999</v>
          </cell>
        </row>
        <row r="690">
          <cell r="A690" t="str">
            <v>2 S 04 941 01</v>
          </cell>
          <cell r="B690" t="str">
            <v>Descida d'água aterros em degraus - DAD 01</v>
          </cell>
          <cell r="E690" t="str">
            <v>m</v>
          </cell>
          <cell r="F690">
            <v>67.7</v>
          </cell>
        </row>
        <row r="691">
          <cell r="A691" t="str">
            <v>2 S 04 941 02</v>
          </cell>
          <cell r="B691" t="str">
            <v>Descida d'água aterros em degraus - arm - DAD</v>
          </cell>
          <cell r="E691" t="str">
            <v>m</v>
          </cell>
          <cell r="F691">
            <v>97.2</v>
          </cell>
        </row>
        <row r="692">
          <cell r="A692" t="str">
            <v>2 S 04 941 03</v>
          </cell>
          <cell r="B692" t="str">
            <v>Descida d'água aterros em degraus - DAD 03</v>
          </cell>
          <cell r="E692" t="str">
            <v>m</v>
          </cell>
          <cell r="F692">
            <v>177.28</v>
          </cell>
        </row>
        <row r="693">
          <cell r="A693" t="str">
            <v>2 S 04 941 04</v>
          </cell>
          <cell r="B693" t="str">
            <v>Descida d'água aterros em degraus - arm - DAD</v>
          </cell>
          <cell r="E693" t="str">
            <v>m</v>
          </cell>
          <cell r="F693">
            <v>226.16</v>
          </cell>
        </row>
        <row r="694">
          <cell r="A694" t="str">
            <v>2 S 04 941 05</v>
          </cell>
          <cell r="B694" t="str">
            <v>Descida d'água aterros em degraus - DAD 05</v>
          </cell>
          <cell r="E694" t="str">
            <v>m</v>
          </cell>
          <cell r="F694">
            <v>214.38</v>
          </cell>
        </row>
        <row r="695">
          <cell r="A695" t="str">
            <v>2 S 04 941 06</v>
          </cell>
          <cell r="B695" t="str">
            <v>Descida d'água aterros em degraus - arm - DAD</v>
          </cell>
          <cell r="E695" t="str">
            <v>m</v>
          </cell>
          <cell r="F695">
            <v>301.01</v>
          </cell>
        </row>
        <row r="696">
          <cell r="A696" t="str">
            <v>2 S 04 941 07</v>
          </cell>
          <cell r="B696" t="str">
            <v>Descida d'água aterros em degraus - DAD 07</v>
          </cell>
          <cell r="E696" t="str">
            <v>m</v>
          </cell>
          <cell r="F696">
            <v>252.6</v>
          </cell>
        </row>
        <row r="697">
          <cell r="A697" t="str">
            <v>2 S 04 941 08</v>
          </cell>
          <cell r="B697" t="str">
            <v>Descida d'água aterros em degraus - arm - DAD</v>
          </cell>
          <cell r="E697" t="str">
            <v>m</v>
          </cell>
          <cell r="F697">
            <v>349.95</v>
          </cell>
        </row>
        <row r="698">
          <cell r="A698" t="str">
            <v>2 S 04 941 09</v>
          </cell>
          <cell r="B698" t="str">
            <v>Descida d'água aterros em degraus - DAD 09</v>
          </cell>
          <cell r="E698" t="str">
            <v>m</v>
          </cell>
          <cell r="F698">
            <v>288.38</v>
          </cell>
        </row>
        <row r="699">
          <cell r="A699" t="str">
            <v>2 S 04 941 10</v>
          </cell>
          <cell r="B699" t="str">
            <v>Descida d'água aterros em degraus - arm - DAD</v>
          </cell>
          <cell r="E699" t="str">
            <v>m</v>
          </cell>
          <cell r="F699">
            <v>398.76</v>
          </cell>
        </row>
        <row r="700">
          <cell r="A700" t="str">
            <v>2 S 04 941 11</v>
          </cell>
          <cell r="B700" t="str">
            <v>Descida d'água aterros em degraus - DAD 11</v>
          </cell>
          <cell r="E700" t="str">
            <v>m</v>
          </cell>
          <cell r="F700">
            <v>379.25</v>
          </cell>
        </row>
        <row r="701">
          <cell r="A701" t="str">
            <v>2 S 04 941 12</v>
          </cell>
          <cell r="B701" t="str">
            <v>Descida d'água aterros em degraus - arm - dad 12</v>
          </cell>
          <cell r="E701" t="str">
            <v>m</v>
          </cell>
          <cell r="F701">
            <v>521.38</v>
          </cell>
        </row>
        <row r="702">
          <cell r="A702" t="str">
            <v>2 S 04 941 13</v>
          </cell>
          <cell r="B702" t="str">
            <v>Descida d'água aterros em degraus - DAD 13</v>
          </cell>
          <cell r="E702" t="str">
            <v>m</v>
          </cell>
          <cell r="F702">
            <v>356.33</v>
          </cell>
        </row>
        <row r="703">
          <cell r="A703" t="str">
            <v>2 S 04 941 14</v>
          </cell>
          <cell r="B703" t="str">
            <v>Descida d'água aterros em degraus - arm - DAD 14</v>
          </cell>
          <cell r="E703" t="str">
            <v>m</v>
          </cell>
          <cell r="F703">
            <v>489.91</v>
          </cell>
        </row>
        <row r="704">
          <cell r="A704" t="str">
            <v>2 S 04 941 15</v>
          </cell>
          <cell r="B704" t="str">
            <v>Descida d'água aterros em degraus - DAD 15</v>
          </cell>
          <cell r="E704" t="str">
            <v>m</v>
          </cell>
          <cell r="F704">
            <v>407.72</v>
          </cell>
        </row>
        <row r="705">
          <cell r="A705" t="str">
            <v>2 S 04 941 16</v>
          </cell>
          <cell r="B705" t="str">
            <v>Descida d'água aterros em degraus - arm - DAD 16</v>
          </cell>
          <cell r="E705" t="str">
            <v>m</v>
          </cell>
          <cell r="F705">
            <v>559.28</v>
          </cell>
        </row>
        <row r="706">
          <cell r="A706" t="str">
            <v>2 S 04 941 17</v>
          </cell>
          <cell r="B706" t="str">
            <v>Descida d'água aterros em degraus - DAD 17</v>
          </cell>
          <cell r="E706" t="str">
            <v>m</v>
          </cell>
          <cell r="F706">
            <v>521.67999999999995</v>
          </cell>
        </row>
        <row r="707">
          <cell r="A707" t="str">
            <v>2 S 04 941 18</v>
          </cell>
          <cell r="B707" t="str">
            <v>Descida d'água aterros em degraus - arm - DAD 18</v>
          </cell>
          <cell r="E707" t="str">
            <v>m</v>
          </cell>
          <cell r="F707">
            <v>710.29</v>
          </cell>
        </row>
        <row r="708">
          <cell r="A708" t="str">
            <v>2 S 04 941 31</v>
          </cell>
          <cell r="B708" t="str">
            <v>Descida d'água cortes em degraus - DCD 01</v>
          </cell>
          <cell r="E708" t="str">
            <v>m</v>
          </cell>
          <cell r="F708">
            <v>68.489999999999995</v>
          </cell>
        </row>
        <row r="709">
          <cell r="A709" t="str">
            <v>2 S 04 941 32</v>
          </cell>
          <cell r="B709" t="str">
            <v>Descida d'água cortes em degraus - arm - DCD 02</v>
          </cell>
          <cell r="E709" t="str">
            <v>m</v>
          </cell>
          <cell r="F709">
            <v>98.09</v>
          </cell>
        </row>
        <row r="710">
          <cell r="A710" t="str">
            <v>2 S 04 941 33</v>
          </cell>
          <cell r="B710" t="str">
            <v>Descida d'água cortes em degraus - DCD 03</v>
          </cell>
          <cell r="E710" t="str">
            <v>m</v>
          </cell>
          <cell r="F710">
            <v>107.74</v>
          </cell>
        </row>
        <row r="711">
          <cell r="A711" t="str">
            <v>2 S 04 941 34</v>
          </cell>
          <cell r="B711" t="str">
            <v>Descida d'água cortes em degraus - arm - DCD 04</v>
          </cell>
          <cell r="E711" t="str">
            <v>m</v>
          </cell>
          <cell r="F711">
            <v>154.69</v>
          </cell>
        </row>
        <row r="712">
          <cell r="A712" t="str">
            <v>2 S 04 942 01</v>
          </cell>
          <cell r="B712" t="str">
            <v>Entrada d'água - EDA 01</v>
          </cell>
          <cell r="E712" t="str">
            <v>und</v>
          </cell>
          <cell r="F712">
            <v>28.55</v>
          </cell>
        </row>
        <row r="713">
          <cell r="A713" t="str">
            <v>2 S 04 942 02</v>
          </cell>
          <cell r="B713" t="str">
            <v>Entrada d'água - EDA 02</v>
          </cell>
          <cell r="E713" t="str">
            <v>und</v>
          </cell>
          <cell r="F713">
            <v>34.96</v>
          </cell>
        </row>
        <row r="714">
          <cell r="A714" t="str">
            <v>2 S 04 950 01</v>
          </cell>
          <cell r="B714" t="str">
            <v>Dissipador de energia - DES 01</v>
          </cell>
          <cell r="E714" t="str">
            <v>und</v>
          </cell>
          <cell r="F714">
            <v>124.94</v>
          </cell>
        </row>
        <row r="715">
          <cell r="A715" t="str">
            <v>2 S 04 950 02</v>
          </cell>
          <cell r="B715" t="str">
            <v>Dissipador de energia - DES 02</v>
          </cell>
          <cell r="E715" t="str">
            <v>und</v>
          </cell>
          <cell r="F715">
            <v>148.59</v>
          </cell>
        </row>
        <row r="716">
          <cell r="A716" t="str">
            <v>2 S 04 950 03</v>
          </cell>
          <cell r="B716" t="str">
            <v>Dissipador de energia - DES 03</v>
          </cell>
          <cell r="E716" t="str">
            <v>und</v>
          </cell>
          <cell r="F716">
            <v>177.12</v>
          </cell>
        </row>
        <row r="717">
          <cell r="A717" t="str">
            <v>2 S 04 950 04</v>
          </cell>
          <cell r="B717" t="str">
            <v>Dissipador de energia - DES04</v>
          </cell>
          <cell r="E717" t="str">
            <v>und</v>
          </cell>
          <cell r="F717">
            <v>216.44</v>
          </cell>
        </row>
        <row r="718">
          <cell r="A718" t="str">
            <v>2 S 04 950 21</v>
          </cell>
          <cell r="B718" t="str">
            <v>Dissipador de energia - DEB 01</v>
          </cell>
          <cell r="E718" t="str">
            <v>und</v>
          </cell>
          <cell r="F718">
            <v>152.07</v>
          </cell>
        </row>
        <row r="719">
          <cell r="A719" t="str">
            <v>2 S 04 950 22</v>
          </cell>
          <cell r="B719" t="str">
            <v>Dissipador de energia - DEB 02</v>
          </cell>
          <cell r="E719" t="str">
            <v>und</v>
          </cell>
          <cell r="F719">
            <v>498.54</v>
          </cell>
        </row>
        <row r="720">
          <cell r="A720" t="str">
            <v>2 S 04 950 23</v>
          </cell>
          <cell r="B720" t="str">
            <v>Dissipador de energia - DEB 03</v>
          </cell>
          <cell r="E720" t="str">
            <v>und</v>
          </cell>
          <cell r="F720">
            <v>798.34</v>
          </cell>
        </row>
        <row r="721">
          <cell r="A721" t="str">
            <v>2 S 04 950 24</v>
          </cell>
          <cell r="B721" t="str">
            <v>Dissipador de energia - DEB 04</v>
          </cell>
          <cell r="E721" t="str">
            <v>und</v>
          </cell>
          <cell r="F721">
            <v>1172.0999999999999</v>
          </cell>
        </row>
        <row r="722">
          <cell r="A722" t="str">
            <v>2 S 04 950 25</v>
          </cell>
          <cell r="B722" t="str">
            <v>Dissipador de energia - DEB 05</v>
          </cell>
          <cell r="E722" t="str">
            <v>und</v>
          </cell>
          <cell r="F722">
            <v>1590.25</v>
          </cell>
        </row>
        <row r="723">
          <cell r="A723" t="str">
            <v>2 S 04 950 26</v>
          </cell>
          <cell r="B723" t="str">
            <v>Dissipador de energia - DEB 06</v>
          </cell>
          <cell r="E723" t="str">
            <v>und</v>
          </cell>
          <cell r="F723">
            <v>2611.79</v>
          </cell>
        </row>
        <row r="724">
          <cell r="A724" t="str">
            <v>2 S 04 950 27</v>
          </cell>
          <cell r="B724" t="str">
            <v>Dissipador de energia - DEB 07</v>
          </cell>
          <cell r="E724" t="str">
            <v>und</v>
          </cell>
          <cell r="F724">
            <v>1660.19</v>
          </cell>
        </row>
        <row r="725">
          <cell r="A725" t="str">
            <v>2 S 04 950 28</v>
          </cell>
          <cell r="B725" t="str">
            <v>Dissipador de energia - DEB 08</v>
          </cell>
          <cell r="E725" t="str">
            <v>und</v>
          </cell>
          <cell r="F725">
            <v>2257.5500000000002</v>
          </cell>
        </row>
        <row r="726">
          <cell r="A726" t="str">
            <v>2 S 04 950 29</v>
          </cell>
          <cell r="B726" t="str">
            <v>Dissipador de energia - DEB 09</v>
          </cell>
          <cell r="E726" t="str">
            <v>und</v>
          </cell>
          <cell r="F726">
            <v>3589.18</v>
          </cell>
        </row>
        <row r="727">
          <cell r="A727" t="str">
            <v>2 S 04 950 30</v>
          </cell>
          <cell r="B727" t="str">
            <v>Dissipador de energia - DEB 10</v>
          </cell>
          <cell r="E727" t="str">
            <v>und</v>
          </cell>
          <cell r="F727">
            <v>2149.31</v>
          </cell>
        </row>
        <row r="728">
          <cell r="A728" t="str">
            <v>2 S 04 950 31</v>
          </cell>
          <cell r="B728" t="str">
            <v>Dissipador de energia - DEB 11</v>
          </cell>
          <cell r="E728" t="str">
            <v>und</v>
          </cell>
          <cell r="F728">
            <v>2924.69</v>
          </cell>
        </row>
        <row r="729">
          <cell r="A729" t="str">
            <v>2 S 04 950 32</v>
          </cell>
          <cell r="B729" t="str">
            <v>Dissipador de energia - DEB 12</v>
          </cell>
          <cell r="E729" t="str">
            <v>und</v>
          </cell>
          <cell r="F729">
            <v>4566.1099999999997</v>
          </cell>
        </row>
        <row r="730">
          <cell r="A730" t="str">
            <v>2 S 04 950 51</v>
          </cell>
          <cell r="B730" t="str">
            <v>Dissipador de energia - DED 01</v>
          </cell>
          <cell r="E730" t="str">
            <v>und</v>
          </cell>
          <cell r="F730">
            <v>169.25</v>
          </cell>
        </row>
        <row r="731">
          <cell r="A731" t="str">
            <v>2 S 04 960 01</v>
          </cell>
          <cell r="B731" t="str">
            <v>Boca de lobo simples grelha concr. - BLS 01</v>
          </cell>
          <cell r="E731" t="str">
            <v>und</v>
          </cell>
          <cell r="F731">
            <v>313.18</v>
          </cell>
        </row>
        <row r="732">
          <cell r="A732" t="str">
            <v>2 S 04 960 02</v>
          </cell>
          <cell r="B732" t="str">
            <v>Boca de lobo simples grelha concr. - BLS 02</v>
          </cell>
          <cell r="E732" t="str">
            <v>und</v>
          </cell>
          <cell r="F732">
            <v>389.8</v>
          </cell>
        </row>
        <row r="733">
          <cell r="A733" t="str">
            <v>2 S 04 960 03</v>
          </cell>
          <cell r="B733" t="str">
            <v>Boca de lobo simples grelha concr. - BLS 03</v>
          </cell>
          <cell r="E733" t="str">
            <v>und</v>
          </cell>
          <cell r="F733">
            <v>466.53</v>
          </cell>
        </row>
        <row r="734">
          <cell r="A734" t="str">
            <v>2 S 04 960 04</v>
          </cell>
          <cell r="B734" t="str">
            <v>Boca de lobo simples grelha concr. - BLS 04</v>
          </cell>
          <cell r="E734" t="str">
            <v>und</v>
          </cell>
          <cell r="F734">
            <v>529.41</v>
          </cell>
        </row>
        <row r="735">
          <cell r="A735" t="str">
            <v>2 S 04 960 05</v>
          </cell>
          <cell r="B735" t="str">
            <v>Boca de lobo simples grelha concr. - BLS 05</v>
          </cell>
          <cell r="E735" t="str">
            <v>und</v>
          </cell>
          <cell r="F735">
            <v>616.46</v>
          </cell>
        </row>
        <row r="736">
          <cell r="A736" t="str">
            <v>2 S 04 960 06</v>
          </cell>
          <cell r="B736" t="str">
            <v>Boca de lobo simples grelha concr. - BLS 06</v>
          </cell>
          <cell r="E736" t="str">
            <v>und</v>
          </cell>
          <cell r="F736">
            <v>693.08</v>
          </cell>
        </row>
        <row r="737">
          <cell r="A737" t="str">
            <v>2 S 04 960 07</v>
          </cell>
          <cell r="B737" t="str">
            <v>Boca de lobo simples grelha concr. - BLS 07</v>
          </cell>
          <cell r="E737" t="str">
            <v>und</v>
          </cell>
          <cell r="F737">
            <v>769.81</v>
          </cell>
        </row>
        <row r="738">
          <cell r="A738" t="str">
            <v>2 S 04 961 01</v>
          </cell>
          <cell r="B738" t="str">
            <v>Boca de lobo dupla com grelha de concreto - BLD 01</v>
          </cell>
          <cell r="E738" t="str">
            <v>und</v>
          </cell>
          <cell r="F738">
            <v>603.79999999999995</v>
          </cell>
        </row>
        <row r="739">
          <cell r="A739" t="str">
            <v>2 S 04 961 02</v>
          </cell>
          <cell r="B739" t="str">
            <v>Boca de lobo dupla com grelha de concreto - BLD 02</v>
          </cell>
          <cell r="E739" t="str">
            <v>und</v>
          </cell>
          <cell r="F739">
            <v>729.55</v>
          </cell>
        </row>
        <row r="740">
          <cell r="A740" t="str">
            <v>2 S 04 961 03</v>
          </cell>
          <cell r="B740" t="str">
            <v>Boca de lobo dupla com grelha de concreto - BLD 03</v>
          </cell>
          <cell r="E740" t="str">
            <v>und</v>
          </cell>
          <cell r="F740">
            <v>858.72</v>
          </cell>
        </row>
        <row r="741">
          <cell r="A741" t="str">
            <v>2 S 04 961 04</v>
          </cell>
          <cell r="B741" t="str">
            <v>Boca de lobo dupla com grelha de concreto - BLD 04</v>
          </cell>
          <cell r="E741" t="str">
            <v>und</v>
          </cell>
          <cell r="F741">
            <v>984.47</v>
          </cell>
        </row>
        <row r="742">
          <cell r="A742" t="str">
            <v>2 S 04 961 05</v>
          </cell>
          <cell r="B742" t="str">
            <v>Boca de lobo dupla com grelha de concreto - BLD 05</v>
          </cell>
          <cell r="E742" t="str">
            <v>und</v>
          </cell>
          <cell r="F742">
            <v>1110.22</v>
          </cell>
        </row>
        <row r="743">
          <cell r="A743" t="str">
            <v>2 S 04 961 06</v>
          </cell>
          <cell r="B743" t="str">
            <v>Boca de lobo dupla com grelha de concreto - BLD 06</v>
          </cell>
          <cell r="E743" t="str">
            <v>und</v>
          </cell>
          <cell r="F743">
            <v>1239.4000000000001</v>
          </cell>
        </row>
        <row r="744">
          <cell r="A744" t="str">
            <v>2 S 04 961 07</v>
          </cell>
          <cell r="B744" t="str">
            <v>Boca de lobo dupla com grelha de concreto - BLD 07</v>
          </cell>
          <cell r="E744" t="str">
            <v>und</v>
          </cell>
          <cell r="F744">
            <v>1365.15</v>
          </cell>
        </row>
        <row r="745">
          <cell r="A745" t="str">
            <v>2 S 04 962 01</v>
          </cell>
          <cell r="B745" t="str">
            <v>Caixa de ligação e passagem - CLP 01</v>
          </cell>
          <cell r="E745" t="str">
            <v>und</v>
          </cell>
          <cell r="F745">
            <v>610.66</v>
          </cell>
        </row>
        <row r="746">
          <cell r="A746" t="str">
            <v>2 S 04 962 02</v>
          </cell>
          <cell r="B746" t="str">
            <v>Caixa de ligação e passagem - CLP 02</v>
          </cell>
          <cell r="E746" t="str">
            <v>und</v>
          </cell>
          <cell r="F746">
            <v>591.71</v>
          </cell>
        </row>
        <row r="747">
          <cell r="A747" t="str">
            <v>2 S 04 962 03</v>
          </cell>
          <cell r="B747" t="str">
            <v>Caixa de ligação e passagem - CLP 03</v>
          </cell>
          <cell r="E747" t="str">
            <v>und</v>
          </cell>
          <cell r="F747">
            <v>833.32</v>
          </cell>
        </row>
        <row r="748">
          <cell r="A748" t="str">
            <v>2 S 04 962 04</v>
          </cell>
          <cell r="B748" t="str">
            <v>Caixa de ligação e passagem - CLP 04</v>
          </cell>
          <cell r="E748" t="str">
            <v>und</v>
          </cell>
          <cell r="F748">
            <v>1060.18</v>
          </cell>
        </row>
        <row r="749">
          <cell r="A749" t="str">
            <v>2 S 04 962 05</v>
          </cell>
          <cell r="B749" t="str">
            <v>Caixa de ligação e passagem - CLP 05</v>
          </cell>
          <cell r="E749" t="str">
            <v>und</v>
          </cell>
          <cell r="F749">
            <v>1247.31</v>
          </cell>
        </row>
        <row r="750">
          <cell r="A750" t="str">
            <v>2 S 04 962 06</v>
          </cell>
          <cell r="B750" t="str">
            <v>Caixa de ligação e passagem - CLP 06</v>
          </cell>
          <cell r="E750" t="str">
            <v>und</v>
          </cell>
          <cell r="F750">
            <v>1554.04</v>
          </cell>
        </row>
        <row r="751">
          <cell r="A751" t="str">
            <v>2 S 04 962 07</v>
          </cell>
          <cell r="B751" t="str">
            <v>Caixa de ligação e passagem - CLP 07</v>
          </cell>
          <cell r="E751" t="str">
            <v>und</v>
          </cell>
          <cell r="F751">
            <v>726.46</v>
          </cell>
        </row>
        <row r="752">
          <cell r="A752" t="str">
            <v>2 S 04 962 08</v>
          </cell>
          <cell r="B752" t="str">
            <v>Caixa de ligação e passagem - CLP 08</v>
          </cell>
          <cell r="E752" t="str">
            <v>und</v>
          </cell>
          <cell r="F752">
            <v>704.35</v>
          </cell>
        </row>
        <row r="753">
          <cell r="A753" t="str">
            <v>2 S 04 962 09</v>
          </cell>
          <cell r="B753" t="str">
            <v>Caixa de ligação e passagem - CLP 09</v>
          </cell>
          <cell r="E753" t="str">
            <v>und</v>
          </cell>
          <cell r="F753">
            <v>971.12</v>
          </cell>
        </row>
        <row r="754">
          <cell r="A754" t="str">
            <v>2 S 04 962 10</v>
          </cell>
          <cell r="B754" t="str">
            <v>Caixa de ligação e passagem - CLP 10</v>
          </cell>
          <cell r="E754" t="str">
            <v>und</v>
          </cell>
          <cell r="F754">
            <v>1206.74</v>
          </cell>
        </row>
        <row r="755">
          <cell r="A755" t="str">
            <v>2 S 04 962 11</v>
          </cell>
          <cell r="B755" t="str">
            <v>Caixa de ligação e passagem - CLP 11</v>
          </cell>
          <cell r="E755" t="str">
            <v>und</v>
          </cell>
          <cell r="F755">
            <v>1405.78</v>
          </cell>
        </row>
        <row r="756">
          <cell r="A756" t="str">
            <v>2 S 04 962 12</v>
          </cell>
          <cell r="B756" t="str">
            <v>Caixa de ligação e passagem - CLP 12</v>
          </cell>
          <cell r="E756" t="str">
            <v>und</v>
          </cell>
          <cell r="F756">
            <v>1709.41</v>
          </cell>
        </row>
        <row r="757">
          <cell r="A757" t="str">
            <v>2 S 04 962 13</v>
          </cell>
          <cell r="B757" t="str">
            <v>Caixa de ligação e passagem - CLP 13</v>
          </cell>
          <cell r="E757" t="str">
            <v>und</v>
          </cell>
          <cell r="F757">
            <v>845.41</v>
          </cell>
        </row>
        <row r="758">
          <cell r="A758" t="str">
            <v>2 S 04 962 14</v>
          </cell>
          <cell r="B758" t="str">
            <v>Caixa de ligação e passagem - CLP 14</v>
          </cell>
          <cell r="E758" t="str">
            <v>und</v>
          </cell>
          <cell r="F758">
            <v>826.46</v>
          </cell>
        </row>
        <row r="759">
          <cell r="A759" t="str">
            <v>2 S 04 962 15</v>
          </cell>
          <cell r="B759" t="str">
            <v>Caixa de ligação e passagem - CLP 15</v>
          </cell>
          <cell r="E759" t="str">
            <v>und</v>
          </cell>
          <cell r="F759">
            <v>1118.3900000000001</v>
          </cell>
        </row>
        <row r="760">
          <cell r="A760" t="str">
            <v>2 S 04 962 16</v>
          </cell>
          <cell r="B760" t="str">
            <v>Caixa de ligação e passagem - CLP 16</v>
          </cell>
          <cell r="E760" t="str">
            <v>und</v>
          </cell>
          <cell r="F760">
            <v>1369.08</v>
          </cell>
        </row>
        <row r="761">
          <cell r="A761" t="str">
            <v>2 S 04 962 17</v>
          </cell>
          <cell r="B761" t="str">
            <v>Caixa de ligação e passagem - CLP 17</v>
          </cell>
          <cell r="E761" t="str">
            <v>und</v>
          </cell>
          <cell r="F761">
            <v>1576.88</v>
          </cell>
        </row>
        <row r="762">
          <cell r="A762" t="str">
            <v>2 S 04 962 18</v>
          </cell>
          <cell r="B762" t="str">
            <v>Caixa de ligação e passagem - CLP 18</v>
          </cell>
          <cell r="E762" t="str">
            <v>und</v>
          </cell>
          <cell r="F762">
            <v>1899.96</v>
          </cell>
        </row>
        <row r="763">
          <cell r="A763" t="str">
            <v>2 S 04 963 01</v>
          </cell>
          <cell r="B763" t="str">
            <v>Poço de visita - PVI 01</v>
          </cell>
          <cell r="E763" t="str">
            <v>und</v>
          </cell>
          <cell r="F763">
            <v>817.12</v>
          </cell>
        </row>
        <row r="764">
          <cell r="A764" t="str">
            <v>2 S 04 963 02</v>
          </cell>
          <cell r="B764" t="str">
            <v>Poço de visita - PVI 02</v>
          </cell>
          <cell r="E764" t="str">
            <v>und</v>
          </cell>
          <cell r="F764">
            <v>792.86</v>
          </cell>
        </row>
        <row r="765">
          <cell r="A765" t="str">
            <v>2 S 04 963 03</v>
          </cell>
          <cell r="B765" t="str">
            <v>Poço de visita - PVI 03</v>
          </cell>
          <cell r="E765" t="str">
            <v>und</v>
          </cell>
          <cell r="F765">
            <v>944.03</v>
          </cell>
        </row>
        <row r="766">
          <cell r="A766" t="str">
            <v>2 S 04 963 04</v>
          </cell>
          <cell r="B766" t="str">
            <v>Poço de visita - PVI 04</v>
          </cell>
          <cell r="E766" t="str">
            <v>und</v>
          </cell>
          <cell r="F766">
            <v>1133.06</v>
          </cell>
        </row>
        <row r="767">
          <cell r="A767" t="str">
            <v>2 S 04 963 05</v>
          </cell>
          <cell r="B767" t="str">
            <v>Poço de visita - PVI 05</v>
          </cell>
          <cell r="E767" t="str">
            <v>und</v>
          </cell>
          <cell r="F767">
            <v>1324.59</v>
          </cell>
        </row>
        <row r="768">
          <cell r="A768" t="str">
            <v>2 S 04 963 06</v>
          </cell>
          <cell r="B768" t="str">
            <v>Poço de visita - PVI 06</v>
          </cell>
          <cell r="E768" t="str">
            <v>und</v>
          </cell>
          <cell r="F768">
            <v>1625.81</v>
          </cell>
        </row>
        <row r="769">
          <cell r="A769" t="str">
            <v>2 S 04 963 07</v>
          </cell>
          <cell r="B769" t="str">
            <v>Poço de visita - PVI 07</v>
          </cell>
          <cell r="E769" t="str">
            <v>und</v>
          </cell>
          <cell r="F769">
            <v>940.74</v>
          </cell>
        </row>
        <row r="770">
          <cell r="A770" t="str">
            <v>2 S 04 963 08</v>
          </cell>
          <cell r="B770" t="str">
            <v>Poço de visita - PVI 08</v>
          </cell>
          <cell r="E770" t="str">
            <v>und</v>
          </cell>
          <cell r="F770">
            <v>921.79</v>
          </cell>
        </row>
        <row r="771">
          <cell r="A771" t="str">
            <v>2 S 04 963 09</v>
          </cell>
          <cell r="B771" t="str">
            <v>Poço de visita - PVI 09</v>
          </cell>
          <cell r="E771" t="str">
            <v>und</v>
          </cell>
          <cell r="F771">
            <v>1086.21</v>
          </cell>
        </row>
        <row r="772">
          <cell r="A772" t="str">
            <v>2 S 04 963 10</v>
          </cell>
          <cell r="B772" t="str">
            <v>Poço de visita - PVI 10</v>
          </cell>
          <cell r="E772" t="str">
            <v>und</v>
          </cell>
          <cell r="F772">
            <v>1258.0999999999999</v>
          </cell>
        </row>
        <row r="773">
          <cell r="A773" t="str">
            <v>2 S 04 963 11</v>
          </cell>
          <cell r="B773" t="str">
            <v>Poço de visita - PVI 11</v>
          </cell>
          <cell r="E773" t="str">
            <v>und</v>
          </cell>
          <cell r="F773">
            <v>1483.06</v>
          </cell>
        </row>
        <row r="774">
          <cell r="A774" t="str">
            <v>2 S 04 963 12</v>
          </cell>
          <cell r="B774" t="str">
            <v>Poço de visita - PVI 12</v>
          </cell>
          <cell r="E774" t="str">
            <v>und</v>
          </cell>
          <cell r="F774">
            <v>1800.58</v>
          </cell>
        </row>
        <row r="775">
          <cell r="A775" t="str">
            <v>2 S 04 963 13</v>
          </cell>
          <cell r="B775" t="str">
            <v>Poço de visita - PVI 13</v>
          </cell>
          <cell r="E775" t="str">
            <v>und</v>
          </cell>
          <cell r="F775">
            <v>1117.4100000000001</v>
          </cell>
        </row>
        <row r="776">
          <cell r="A776" t="str">
            <v>2 S 04 963 14</v>
          </cell>
          <cell r="B776" t="str">
            <v>Poço de visita - PVI 14</v>
          </cell>
          <cell r="E776" t="str">
            <v>und</v>
          </cell>
          <cell r="F776">
            <v>1060.2</v>
          </cell>
        </row>
        <row r="777">
          <cell r="A777" t="str">
            <v>2 S 04 963 15</v>
          </cell>
          <cell r="B777" t="str">
            <v>Poço de visita - PVI 15</v>
          </cell>
          <cell r="E777" t="str">
            <v>und</v>
          </cell>
          <cell r="F777">
            <v>1241.01</v>
          </cell>
        </row>
        <row r="778">
          <cell r="A778" t="str">
            <v>2 S 04 963 16</v>
          </cell>
          <cell r="B778" t="str">
            <v>Poço de visita - PVI 16</v>
          </cell>
          <cell r="E778" t="str">
            <v>und</v>
          </cell>
          <cell r="F778">
            <v>1445.11</v>
          </cell>
        </row>
        <row r="779">
          <cell r="A779" t="str">
            <v>2 S 04 963 17</v>
          </cell>
          <cell r="B779" t="str">
            <v>Poço de visita - PVI 17</v>
          </cell>
          <cell r="E779" t="str">
            <v>und</v>
          </cell>
          <cell r="F779">
            <v>1654.16</v>
          </cell>
        </row>
        <row r="780">
          <cell r="A780" t="str">
            <v>2 S 04 963 18</v>
          </cell>
          <cell r="B780" t="str">
            <v>Poço de visita - PVI 18</v>
          </cell>
          <cell r="E780" t="str">
            <v>und</v>
          </cell>
          <cell r="F780">
            <v>1987.98</v>
          </cell>
        </row>
        <row r="781">
          <cell r="A781" t="str">
            <v>2 S 04 963 31</v>
          </cell>
          <cell r="B781" t="str">
            <v>Chaminé dos poços de visita - CPV 01</v>
          </cell>
          <cell r="E781" t="str">
            <v>und</v>
          </cell>
          <cell r="F781">
            <v>562.11</v>
          </cell>
        </row>
        <row r="782">
          <cell r="A782" t="str">
            <v>2 S 04 963 32</v>
          </cell>
          <cell r="B782" t="str">
            <v>Chaminé dos poços de visita - CPV 02</v>
          </cell>
          <cell r="E782" t="str">
            <v>und</v>
          </cell>
          <cell r="F782">
            <v>645.38</v>
          </cell>
        </row>
        <row r="783">
          <cell r="A783" t="str">
            <v>2 S 04 963 33</v>
          </cell>
          <cell r="B783" t="str">
            <v>Chaminé dos poços de visita - CPV 03</v>
          </cell>
          <cell r="E783" t="str">
            <v>und</v>
          </cell>
          <cell r="F783">
            <v>724.79</v>
          </cell>
        </row>
        <row r="784">
          <cell r="A784" t="str">
            <v>2 S 04 963 34</v>
          </cell>
          <cell r="B784" t="str">
            <v>Chaminé dos poços de visita - CPV 04</v>
          </cell>
          <cell r="E784" t="str">
            <v>und</v>
          </cell>
          <cell r="F784">
            <v>808.65</v>
          </cell>
        </row>
        <row r="785">
          <cell r="A785" t="str">
            <v>2 S 04 963 35</v>
          </cell>
          <cell r="B785" t="str">
            <v>Chaminé dos poços de visita - CPV 05</v>
          </cell>
          <cell r="E785" t="str">
            <v>und</v>
          </cell>
          <cell r="F785">
            <v>888.46</v>
          </cell>
        </row>
        <row r="786">
          <cell r="A786" t="str">
            <v>2 S 04 963 36</v>
          </cell>
          <cell r="B786" t="str">
            <v>Chaminé dos poços de visita - CPV 06</v>
          </cell>
          <cell r="E786" t="str">
            <v>und</v>
          </cell>
          <cell r="F786">
            <v>971.33</v>
          </cell>
        </row>
        <row r="787">
          <cell r="A787" t="str">
            <v>2 S 04 963 37</v>
          </cell>
          <cell r="B787" t="str">
            <v>Chaminé dos poços de visita - CPV 07</v>
          </cell>
          <cell r="E787" t="str">
            <v>und</v>
          </cell>
          <cell r="F787">
            <v>1051.33</v>
          </cell>
        </row>
        <row r="788">
          <cell r="A788" t="str">
            <v>2 S 04 964 01</v>
          </cell>
          <cell r="B788" t="str">
            <v>Tubulação de drenagem urbana - D=0,40 m s/ berço</v>
          </cell>
          <cell r="E788" t="str">
            <v>m</v>
          </cell>
          <cell r="F788">
            <v>68.849999999999994</v>
          </cell>
        </row>
        <row r="789">
          <cell r="A789" t="str">
            <v>2 S 04 964 02</v>
          </cell>
          <cell r="B789" t="str">
            <v>Tubulação de drenagem urbana - D=0,60 m s/ berço</v>
          </cell>
          <cell r="E789" t="str">
            <v>m</v>
          </cell>
          <cell r="F789">
            <v>160.61000000000001</v>
          </cell>
        </row>
        <row r="790">
          <cell r="A790" t="str">
            <v>2 S 04 964 03</v>
          </cell>
          <cell r="B790" t="str">
            <v>Tubulação de drenagem urbana - D=0,80 m s/ berço</v>
          </cell>
          <cell r="E790" t="str">
            <v>m</v>
          </cell>
          <cell r="F790">
            <v>226.37</v>
          </cell>
        </row>
        <row r="791">
          <cell r="A791" t="str">
            <v>2 S 04 964 04</v>
          </cell>
          <cell r="B791" t="str">
            <v>Tubulação de drenagem urbana - D=1,00 m s/ berço</v>
          </cell>
          <cell r="E791" t="str">
            <v>m</v>
          </cell>
          <cell r="F791">
            <v>326.72000000000003</v>
          </cell>
        </row>
        <row r="792">
          <cell r="A792" t="str">
            <v>2 S 04 964 05</v>
          </cell>
          <cell r="B792" t="str">
            <v>Tubulação de drenagem urbana - D=1,20 m s/ berço</v>
          </cell>
          <cell r="E792" t="str">
            <v>m</v>
          </cell>
          <cell r="F792">
            <v>441.13</v>
          </cell>
        </row>
        <row r="793">
          <cell r="A793" t="str">
            <v>2 S 04 964 06</v>
          </cell>
          <cell r="B793" t="str">
            <v>Tubulação de drenagem urbana - D=1,50 m s/ berço</v>
          </cell>
          <cell r="E793" t="str">
            <v>m</v>
          </cell>
          <cell r="F793">
            <v>661.36</v>
          </cell>
        </row>
        <row r="794">
          <cell r="A794" t="str">
            <v>2 S 04 990 01</v>
          </cell>
          <cell r="B794" t="str">
            <v>Transposição de segmento de sarjetas - TSS 01</v>
          </cell>
          <cell r="E794" t="str">
            <v>m</v>
          </cell>
          <cell r="F794">
            <v>101.81</v>
          </cell>
        </row>
        <row r="795">
          <cell r="A795" t="str">
            <v>2 S 04 990 02</v>
          </cell>
          <cell r="B795" t="str">
            <v>Transposição de segmento de sarjetas - TSS 02</v>
          </cell>
          <cell r="E795" t="str">
            <v>m</v>
          </cell>
          <cell r="F795">
            <v>123.46</v>
          </cell>
        </row>
        <row r="796">
          <cell r="A796" t="str">
            <v>2 S 04 990 03</v>
          </cell>
          <cell r="B796" t="str">
            <v>Transposição de segmento de sarjetas - TSS 03</v>
          </cell>
          <cell r="E796" t="str">
            <v>m</v>
          </cell>
          <cell r="F796">
            <v>181.44</v>
          </cell>
        </row>
        <row r="797">
          <cell r="A797" t="str">
            <v>2 S 04 990 04</v>
          </cell>
          <cell r="B797" t="str">
            <v>Transposição de segmento de sarjetas - TSS 04</v>
          </cell>
          <cell r="E797" t="str">
            <v>m</v>
          </cell>
          <cell r="F797">
            <v>157.61000000000001</v>
          </cell>
        </row>
        <row r="798">
          <cell r="A798" t="str">
            <v>2 S 04 990 05</v>
          </cell>
          <cell r="B798" t="str">
            <v>Transposição de segmento de sarjetas - TSS 05</v>
          </cell>
          <cell r="E798" t="str">
            <v>m</v>
          </cell>
          <cell r="F798">
            <v>141.74</v>
          </cell>
        </row>
        <row r="799">
          <cell r="A799" t="str">
            <v>2 S 04 990 06</v>
          </cell>
          <cell r="B799" t="str">
            <v>Transposição de segmento de sarjetas - TSS 06</v>
          </cell>
          <cell r="E799" t="str">
            <v>m</v>
          </cell>
          <cell r="F799">
            <v>133.72999999999999</v>
          </cell>
        </row>
        <row r="800">
          <cell r="A800" t="str">
            <v>2 S 04 991 01</v>
          </cell>
          <cell r="B800" t="str">
            <v>Tampa concr. p/caixa colet. (4 nervuras) - TCC 01</v>
          </cell>
          <cell r="E800" t="str">
            <v>und</v>
          </cell>
          <cell r="F800">
            <v>91.29</v>
          </cell>
        </row>
        <row r="801">
          <cell r="A801" t="str">
            <v>2 S 04 991 02</v>
          </cell>
          <cell r="B801" t="str">
            <v>Tampa de ferro p/ caixa coletora - TCC 02</v>
          </cell>
          <cell r="E801" t="str">
            <v>und</v>
          </cell>
          <cell r="F801">
            <v>194.39</v>
          </cell>
        </row>
        <row r="802">
          <cell r="A802" t="str">
            <v>2 S 04 999 03</v>
          </cell>
          <cell r="B802" t="str">
            <v>Escoramento de bueiros celulares</v>
          </cell>
          <cell r="E802" t="str">
            <v>m3</v>
          </cell>
          <cell r="F802">
            <v>30.27</v>
          </cell>
        </row>
        <row r="803">
          <cell r="A803" t="str">
            <v>2 S 04 999 06</v>
          </cell>
          <cell r="B803" t="str">
            <v>Solo local / selo de argila apiloado</v>
          </cell>
          <cell r="E803" t="str">
            <v>m3</v>
          </cell>
          <cell r="F803">
            <v>10.119999999999999</v>
          </cell>
        </row>
        <row r="804">
          <cell r="A804" t="str">
            <v>2 S 04 999 07</v>
          </cell>
          <cell r="B804" t="str">
            <v>Lastro de brita</v>
          </cell>
          <cell r="E804" t="str">
            <v>m3</v>
          </cell>
          <cell r="F804">
            <v>32.03</v>
          </cell>
        </row>
        <row r="805">
          <cell r="A805" t="str">
            <v>2 S 05 000 06</v>
          </cell>
          <cell r="B805" t="str">
            <v>Calha metálica semi-circular D=0,40 m</v>
          </cell>
          <cell r="E805" t="str">
            <v>m</v>
          </cell>
          <cell r="F805">
            <v>125.07</v>
          </cell>
        </row>
        <row r="806">
          <cell r="A806" t="str">
            <v>2 S 05 000 09</v>
          </cell>
          <cell r="B806" t="str">
            <v>Dentes para bueiros simples D=0,60 m</v>
          </cell>
          <cell r="E806" t="str">
            <v>und</v>
          </cell>
          <cell r="F806">
            <v>35.590000000000003</v>
          </cell>
        </row>
        <row r="807">
          <cell r="A807" t="str">
            <v>2 S 05 000 10</v>
          </cell>
          <cell r="B807" t="str">
            <v>Dentes para bueiros simples D=0,80 m</v>
          </cell>
          <cell r="E807" t="str">
            <v>und</v>
          </cell>
          <cell r="F807">
            <v>44.28</v>
          </cell>
        </row>
        <row r="808">
          <cell r="A808" t="str">
            <v>2 S 05 000 11</v>
          </cell>
          <cell r="B808" t="str">
            <v>Dentes para bueiros simples D=1,00 m</v>
          </cell>
          <cell r="E808" t="str">
            <v>und</v>
          </cell>
          <cell r="F808">
            <v>52.64</v>
          </cell>
        </row>
        <row r="809">
          <cell r="A809" t="str">
            <v>2 S 05 000 12</v>
          </cell>
          <cell r="B809" t="str">
            <v>Dentes para bueiros simples D=1,20 m</v>
          </cell>
          <cell r="E809" t="str">
            <v>und</v>
          </cell>
          <cell r="F809">
            <v>59.73</v>
          </cell>
        </row>
        <row r="810">
          <cell r="A810" t="str">
            <v>2 S 05 000 13</v>
          </cell>
          <cell r="B810" t="str">
            <v>Dentes para bueiros simples D=1,50 m</v>
          </cell>
          <cell r="E810" t="str">
            <v>und</v>
          </cell>
          <cell r="F810">
            <v>75.87</v>
          </cell>
        </row>
        <row r="811">
          <cell r="A811" t="str">
            <v>2 S 05 000 14</v>
          </cell>
          <cell r="B811" t="str">
            <v>Dentes para bueiros duplos D=1,00 m</v>
          </cell>
          <cell r="E811" t="str">
            <v>und</v>
          </cell>
          <cell r="F811">
            <v>105.47</v>
          </cell>
        </row>
        <row r="812">
          <cell r="A812" t="str">
            <v>2 S 05 000 15</v>
          </cell>
          <cell r="B812" t="str">
            <v>Dentes para bueiros duplos D=1,20 m</v>
          </cell>
          <cell r="E812" t="str">
            <v>und</v>
          </cell>
          <cell r="F812">
            <v>119.28</v>
          </cell>
        </row>
        <row r="813">
          <cell r="A813" t="str">
            <v>2 S 05 000 16</v>
          </cell>
          <cell r="B813" t="str">
            <v>Dentes para bueiros duplos D=1,50 m</v>
          </cell>
          <cell r="E813" t="str">
            <v>und</v>
          </cell>
          <cell r="F813">
            <v>147.33000000000001</v>
          </cell>
        </row>
        <row r="814">
          <cell r="A814" t="str">
            <v>2 S 05 000 17</v>
          </cell>
          <cell r="B814" t="str">
            <v>Dentes para bueiros triplos D=1,00 m</v>
          </cell>
          <cell r="E814" t="str">
            <v>und</v>
          </cell>
          <cell r="F814">
            <v>154.47999999999999</v>
          </cell>
        </row>
        <row r="815">
          <cell r="A815" t="str">
            <v>2 S 05 000 18</v>
          </cell>
          <cell r="B815" t="str">
            <v>Dentes para bueiros triplos D=1,20</v>
          </cell>
          <cell r="E815" t="str">
            <v>und</v>
          </cell>
          <cell r="F815">
            <v>179.01</v>
          </cell>
        </row>
        <row r="816">
          <cell r="A816" t="str">
            <v>2 S 05 000 19</v>
          </cell>
          <cell r="B816" t="str">
            <v>Dentes para bueiros triplos D=1,50 m</v>
          </cell>
          <cell r="E816" t="str">
            <v>und</v>
          </cell>
          <cell r="F816">
            <v>218.2</v>
          </cell>
        </row>
        <row r="817">
          <cell r="A817" t="str">
            <v>2 S 05 100 00</v>
          </cell>
          <cell r="B817" t="str">
            <v>Enleivamento</v>
          </cell>
          <cell r="E817" t="str">
            <v>m2</v>
          </cell>
          <cell r="F817">
            <v>3.92</v>
          </cell>
        </row>
        <row r="818">
          <cell r="A818" t="str">
            <v>2 S 05 102 00</v>
          </cell>
          <cell r="B818" t="str">
            <v>Hidrossemeadura</v>
          </cell>
          <cell r="E818" t="str">
            <v>m2</v>
          </cell>
          <cell r="F818">
            <v>0.86</v>
          </cell>
        </row>
        <row r="819">
          <cell r="A819" t="str">
            <v>2 S 05 300 01</v>
          </cell>
          <cell r="B819" t="str">
            <v>Alvenaria de pedra arrumada</v>
          </cell>
          <cell r="E819" t="str">
            <v>m3</v>
          </cell>
          <cell r="F819">
            <v>56.22</v>
          </cell>
        </row>
        <row r="820">
          <cell r="A820" t="str">
            <v>2 S 05 300 02</v>
          </cell>
          <cell r="B820" t="str">
            <v>Enrocamento de pedra jogada</v>
          </cell>
          <cell r="E820" t="str">
            <v>m3</v>
          </cell>
          <cell r="F820">
            <v>32.03</v>
          </cell>
        </row>
        <row r="821">
          <cell r="A821" t="str">
            <v>2 S 05 301 00</v>
          </cell>
          <cell r="B821" t="str">
            <v>Alvenaria de pedra argamassada</v>
          </cell>
          <cell r="E821" t="str">
            <v>m3</v>
          </cell>
          <cell r="F821">
            <v>139.43</v>
          </cell>
        </row>
        <row r="822">
          <cell r="A822" t="str">
            <v>2 S 05 301 01</v>
          </cell>
          <cell r="B822" t="str">
            <v>Alvenaria tijolos de 20 cm de espessura</v>
          </cell>
          <cell r="E822" t="str">
            <v>m2</v>
          </cell>
          <cell r="F822">
            <v>33.17</v>
          </cell>
        </row>
        <row r="823">
          <cell r="A823" t="str">
            <v>2 S 05 302 01</v>
          </cell>
          <cell r="B823" t="str">
            <v>Muro gabião tipo caixa</v>
          </cell>
          <cell r="E823" t="str">
            <v>m3</v>
          </cell>
          <cell r="F823">
            <v>138.34</v>
          </cell>
        </row>
        <row r="824">
          <cell r="A824" t="str">
            <v>2 S 05 303 01</v>
          </cell>
          <cell r="B824" t="str">
            <v>Terra armada - ECE - greide 0,0&lt;h&lt;6,00m</v>
          </cell>
          <cell r="E824" t="str">
            <v>m2</v>
          </cell>
          <cell r="F824">
            <v>196.56</v>
          </cell>
        </row>
        <row r="825">
          <cell r="A825" t="str">
            <v>2 S 05 303 02</v>
          </cell>
          <cell r="B825" t="str">
            <v>Terra armada - ECE - greide 6,0&lt;h&lt;9,00m</v>
          </cell>
          <cell r="E825" t="str">
            <v>m2</v>
          </cell>
          <cell r="F825">
            <v>220.52</v>
          </cell>
        </row>
        <row r="826">
          <cell r="A826" t="str">
            <v>2 S 05 303 03</v>
          </cell>
          <cell r="B826" t="str">
            <v>Terra armada - ECE - greide 9,0&lt;h&lt;12,00m</v>
          </cell>
          <cell r="E826" t="str">
            <v>m2</v>
          </cell>
          <cell r="F826">
            <v>244.38</v>
          </cell>
        </row>
        <row r="827">
          <cell r="A827" t="str">
            <v>2 S 05 303 04</v>
          </cell>
          <cell r="B827" t="str">
            <v>Terra armada - ECE - pé de talude 0,0&lt;h&lt;6,00m</v>
          </cell>
          <cell r="E827" t="str">
            <v>m2</v>
          </cell>
          <cell r="F827">
            <v>231.72</v>
          </cell>
        </row>
        <row r="828">
          <cell r="A828" t="str">
            <v>2 S 05 303 05</v>
          </cell>
          <cell r="B828" t="str">
            <v>Terra armada - ECE - pé de talude 6,0&lt;h&lt;9,00m</v>
          </cell>
          <cell r="E828" t="str">
            <v>m2</v>
          </cell>
          <cell r="F828">
            <v>260.49</v>
          </cell>
        </row>
        <row r="829">
          <cell r="A829" t="str">
            <v>2 S 05 303 06</v>
          </cell>
          <cell r="B829" t="str">
            <v>Terra armada - ECE - pé de talude 9,0&lt;h&lt;12,00m</v>
          </cell>
          <cell r="E829" t="str">
            <v>m2</v>
          </cell>
          <cell r="F829">
            <v>287.66000000000003</v>
          </cell>
        </row>
        <row r="830">
          <cell r="A830" t="str">
            <v>2 S 05 303 07</v>
          </cell>
          <cell r="B830" t="str">
            <v>Terra armada - ECE - encontro portante 0,0&lt;h&lt;6,00m</v>
          </cell>
          <cell r="E830" t="str">
            <v>m2</v>
          </cell>
          <cell r="F830">
            <v>421.92</v>
          </cell>
        </row>
        <row r="831">
          <cell r="A831" t="str">
            <v>2 S 05 303 08</v>
          </cell>
          <cell r="B831" t="str">
            <v>Terra armada - ECE - encontro portante 6,0&lt;h&lt;9,00m</v>
          </cell>
          <cell r="E831" t="str">
            <v>m2</v>
          </cell>
          <cell r="F831">
            <v>562.24</v>
          </cell>
        </row>
        <row r="832">
          <cell r="A832" t="str">
            <v>2 S 05 303 09</v>
          </cell>
          <cell r="B832" t="str">
            <v>Escamas de concreto armado para terra armada</v>
          </cell>
          <cell r="E832" t="str">
            <v>m3</v>
          </cell>
          <cell r="F832">
            <v>535.33000000000004</v>
          </cell>
        </row>
        <row r="833">
          <cell r="A833" t="str">
            <v>2 S 05 303 10</v>
          </cell>
          <cell r="B833" t="str">
            <v>Concr. soleira e arremates de maciço terra armada</v>
          </cell>
          <cell r="E833" t="str">
            <v>m3</v>
          </cell>
          <cell r="F833">
            <v>254.14</v>
          </cell>
        </row>
        <row r="834">
          <cell r="A834" t="str">
            <v>2 S 05 303 11</v>
          </cell>
          <cell r="B834" t="str">
            <v>Montagem de maciço terra armada</v>
          </cell>
          <cell r="E834" t="str">
            <v>m2</v>
          </cell>
          <cell r="F834">
            <v>63.72</v>
          </cell>
        </row>
        <row r="835">
          <cell r="A835" t="str">
            <v>2 S 05 340 01</v>
          </cell>
          <cell r="B835" t="str">
            <v>Execução cortina atirantada conc.armado fck=15 MPa</v>
          </cell>
          <cell r="E835" t="str">
            <v>m2</v>
          </cell>
          <cell r="F835">
            <v>882.36</v>
          </cell>
        </row>
        <row r="836">
          <cell r="A836" t="str">
            <v>2 S 05 900 01</v>
          </cell>
          <cell r="B836" t="str">
            <v>Tirante protendido p/ cort. aço st 85/105 D= 32mm</v>
          </cell>
          <cell r="E836" t="str">
            <v>m</v>
          </cell>
          <cell r="F836">
            <v>86.05</v>
          </cell>
        </row>
        <row r="837">
          <cell r="A837" t="str">
            <v>2 S 06 210 01</v>
          </cell>
          <cell r="B837" t="str">
            <v>Pórtico metálico</v>
          </cell>
          <cell r="E837" t="str">
            <v>und</v>
          </cell>
          <cell r="F837">
            <v>40044.01</v>
          </cell>
        </row>
        <row r="838">
          <cell r="A838" t="str">
            <v>2 S 06 400 01</v>
          </cell>
          <cell r="B838" t="str">
            <v>Cerca arame farp. c/ mourão concr. seção quadrada</v>
          </cell>
          <cell r="E838" t="str">
            <v>m</v>
          </cell>
          <cell r="F838">
            <v>15.13</v>
          </cell>
        </row>
        <row r="839">
          <cell r="A839" t="str">
            <v>2 S 06 400 02</v>
          </cell>
          <cell r="B839" t="str">
            <v>Cerca arame farp. c/ mourão concr. seção triang.</v>
          </cell>
          <cell r="E839" t="str">
            <v>m</v>
          </cell>
          <cell r="F839">
            <v>11.7</v>
          </cell>
        </row>
        <row r="840">
          <cell r="A840" t="str">
            <v>2 S 06 410 00</v>
          </cell>
          <cell r="B840" t="str">
            <v>Cercas de arame farpado com suportes de madeira</v>
          </cell>
          <cell r="E840" t="str">
            <v>m</v>
          </cell>
          <cell r="F840">
            <v>7.83</v>
          </cell>
        </row>
        <row r="841">
          <cell r="A841" t="str">
            <v>2 S 09 001 05</v>
          </cell>
          <cell r="B841" t="str">
            <v>Transporte local em rodov. não pav. (const.)</v>
          </cell>
          <cell r="E841" t="str">
            <v>tkm</v>
          </cell>
          <cell r="F841">
            <v>0.47</v>
          </cell>
        </row>
        <row r="842">
          <cell r="A842" t="str">
            <v>2 S 09 001 40</v>
          </cell>
          <cell r="B842" t="str">
            <v>Transporte local c/ carroceria em rodovia não pav.</v>
          </cell>
          <cell r="E842" t="str">
            <v>tkm</v>
          </cell>
          <cell r="F842">
            <v>0.53</v>
          </cell>
        </row>
        <row r="843">
          <cell r="A843" t="str">
            <v>2 S 09 001 90</v>
          </cell>
          <cell r="B843" t="str">
            <v>Transporte comercial c/ carr. rodov. não pav.</v>
          </cell>
          <cell r="E843" t="str">
            <v>tkm</v>
          </cell>
          <cell r="F843">
            <v>0.36</v>
          </cell>
        </row>
        <row r="844">
          <cell r="A844" t="str">
            <v>2 S 09 002 05</v>
          </cell>
          <cell r="B844" t="str">
            <v>Transporte local em rodov. pavim. (const.)</v>
          </cell>
          <cell r="E844" t="str">
            <v>tkm</v>
          </cell>
          <cell r="F844">
            <v>0.36</v>
          </cell>
        </row>
        <row r="845">
          <cell r="A845" t="str">
            <v>2 S 09 002 40</v>
          </cell>
          <cell r="B845" t="str">
            <v>Transporte local c/ carroceria em rodov. pavim.</v>
          </cell>
          <cell r="E845" t="str">
            <v>tkm</v>
          </cell>
          <cell r="F845">
            <v>0.4</v>
          </cell>
        </row>
        <row r="846">
          <cell r="A846" t="str">
            <v>2 S 09 002 90</v>
          </cell>
          <cell r="B846" t="str">
            <v>Transporte comerc. c/ carr. rodov. pavim.</v>
          </cell>
          <cell r="E846" t="str">
            <v>tkm</v>
          </cell>
          <cell r="F846">
            <v>0.24</v>
          </cell>
        </row>
        <row r="847">
          <cell r="B847" t="str">
            <v>Conservação</v>
          </cell>
        </row>
        <row r="848">
          <cell r="A848" t="str">
            <v>3 S 01 200 00</v>
          </cell>
          <cell r="B848" t="str">
            <v>Escavação e carga mat. jazida (consv)</v>
          </cell>
          <cell r="E848" t="str">
            <v>m3</v>
          </cell>
          <cell r="F848">
            <v>6.81</v>
          </cell>
        </row>
        <row r="849">
          <cell r="A849" t="str">
            <v>3 S 01 401 00</v>
          </cell>
          <cell r="B849" t="str">
            <v>Recomposição de revestimento primário</v>
          </cell>
          <cell r="E849" t="str">
            <v>m3</v>
          </cell>
          <cell r="F849">
            <v>10.57</v>
          </cell>
        </row>
        <row r="850">
          <cell r="A850" t="str">
            <v>3 S 01 930 00</v>
          </cell>
          <cell r="B850" t="str">
            <v>Regularização mecânica da faixa de domínio</v>
          </cell>
          <cell r="E850" t="str">
            <v>m2</v>
          </cell>
          <cell r="F850">
            <v>0.15</v>
          </cell>
        </row>
        <row r="851">
          <cell r="A851" t="str">
            <v>3 S 02 200 00</v>
          </cell>
          <cell r="B851" t="str">
            <v>Solo p/ base de remendo profundo</v>
          </cell>
          <cell r="E851" t="str">
            <v>m3</v>
          </cell>
          <cell r="F851">
            <v>7.84</v>
          </cell>
        </row>
        <row r="852">
          <cell r="A852" t="str">
            <v>3 S 02 200 01</v>
          </cell>
          <cell r="B852" t="str">
            <v>Recomposição de camada granular do pavimento</v>
          </cell>
          <cell r="E852" t="str">
            <v>m3</v>
          </cell>
          <cell r="F852">
            <v>12.57</v>
          </cell>
        </row>
        <row r="853">
          <cell r="A853" t="str">
            <v>3 S 02 220 00</v>
          </cell>
          <cell r="B853" t="str">
            <v>Solo brita p/ base de rem. profundo</v>
          </cell>
          <cell r="E853" t="str">
            <v>m3</v>
          </cell>
          <cell r="F853">
            <v>19.899999999999999</v>
          </cell>
        </row>
        <row r="854">
          <cell r="A854" t="str">
            <v>3 S 02 230 00</v>
          </cell>
          <cell r="B854" t="str">
            <v>Brita para base de remendo profundo</v>
          </cell>
          <cell r="E854" t="str">
            <v>m3</v>
          </cell>
          <cell r="F854">
            <v>45.27</v>
          </cell>
        </row>
        <row r="855">
          <cell r="A855" t="str">
            <v>3 S 02 241 00</v>
          </cell>
          <cell r="B855" t="str">
            <v>Solo melhorado c/ cimento p/ base rem. profundo</v>
          </cell>
          <cell r="E855" t="str">
            <v>m3</v>
          </cell>
          <cell r="F855">
            <v>39.04</v>
          </cell>
        </row>
        <row r="856">
          <cell r="A856" t="str">
            <v>3 S 02 300 00</v>
          </cell>
          <cell r="B856" t="str">
            <v>Imprimação</v>
          </cell>
          <cell r="E856" t="str">
            <v>m2</v>
          </cell>
          <cell r="F856">
            <v>0.14000000000000001</v>
          </cell>
        </row>
        <row r="857">
          <cell r="A857" t="str">
            <v>3 S 02 400 00</v>
          </cell>
          <cell r="B857" t="str">
            <v>Pintura de ligação</v>
          </cell>
          <cell r="E857" t="str">
            <v>m2</v>
          </cell>
          <cell r="F857">
            <v>0.1</v>
          </cell>
        </row>
        <row r="858">
          <cell r="A858" t="str">
            <v>3 S 02 500 00</v>
          </cell>
          <cell r="B858" t="str">
            <v>Capa selante com pedrisco</v>
          </cell>
          <cell r="E858" t="str">
            <v>m2</v>
          </cell>
          <cell r="F858">
            <v>0.41</v>
          </cell>
        </row>
        <row r="859">
          <cell r="A859" t="str">
            <v>3 S 02 500 01</v>
          </cell>
          <cell r="B859" t="str">
            <v>Capa selante com areia</v>
          </cell>
          <cell r="E859" t="str">
            <v>m2</v>
          </cell>
          <cell r="F859">
            <v>0.21</v>
          </cell>
        </row>
        <row r="860">
          <cell r="A860" t="str">
            <v>3 S 02 500 02</v>
          </cell>
          <cell r="B860" t="str">
            <v>Tratamento superficial simples com CAP</v>
          </cell>
          <cell r="E860" t="str">
            <v>m2</v>
          </cell>
          <cell r="F860">
            <v>0.56999999999999995</v>
          </cell>
        </row>
        <row r="861">
          <cell r="A861" t="str">
            <v>3 S 02 500 03</v>
          </cell>
          <cell r="B861" t="str">
            <v>Tratamento superficial simples com emulsão</v>
          </cell>
          <cell r="E861" t="str">
            <v>m2</v>
          </cell>
          <cell r="F861">
            <v>0.54</v>
          </cell>
        </row>
        <row r="862">
          <cell r="A862" t="str">
            <v>3 S 02 500 04</v>
          </cell>
          <cell r="B862" t="str">
            <v>Tratamento superficial simples c/ banho diluído</v>
          </cell>
          <cell r="E862" t="str">
            <v>m2</v>
          </cell>
          <cell r="F862">
            <v>0.61</v>
          </cell>
        </row>
        <row r="863">
          <cell r="A863" t="str">
            <v>3 S 02 501 00</v>
          </cell>
          <cell r="B863" t="str">
            <v>Tratamento superficial duplo c/ CAP</v>
          </cell>
          <cell r="E863" t="str">
            <v>m2</v>
          </cell>
          <cell r="F863">
            <v>1.72</v>
          </cell>
        </row>
        <row r="864">
          <cell r="A864" t="str">
            <v>3 S 02 501 01</v>
          </cell>
          <cell r="B864" t="str">
            <v>Tratamento superficial duplo com emulsão</v>
          </cell>
          <cell r="E864" t="str">
            <v>m2</v>
          </cell>
          <cell r="F864">
            <v>1.7</v>
          </cell>
        </row>
        <row r="865">
          <cell r="A865" t="str">
            <v>3 S 02 501 02</v>
          </cell>
          <cell r="B865" t="str">
            <v>Tratamento superficial duplo com banho diluído</v>
          </cell>
          <cell r="E865" t="str">
            <v>m2</v>
          </cell>
          <cell r="F865">
            <v>1.86</v>
          </cell>
        </row>
        <row r="866">
          <cell r="A866" t="str">
            <v>3 S 02 502 00</v>
          </cell>
          <cell r="B866" t="str">
            <v>Tratamento superficial triplo com c.a.p.</v>
          </cell>
          <cell r="E866" t="str">
            <v>m2</v>
          </cell>
          <cell r="F866">
            <v>2.44</v>
          </cell>
        </row>
        <row r="867">
          <cell r="A867" t="str">
            <v>3 S 02 502 01</v>
          </cell>
          <cell r="B867" t="str">
            <v>Tratamento superficial triplo com emulsão</v>
          </cell>
          <cell r="E867" t="str">
            <v>m2</v>
          </cell>
          <cell r="F867">
            <v>2.4700000000000002</v>
          </cell>
        </row>
        <row r="868">
          <cell r="A868" t="str">
            <v>3 S 02 502 02</v>
          </cell>
          <cell r="B868" t="str">
            <v>Tratamento superficial triplo com banho diluído</v>
          </cell>
          <cell r="E868" t="str">
            <v>m2</v>
          </cell>
          <cell r="F868">
            <v>2.64</v>
          </cell>
        </row>
        <row r="869">
          <cell r="A869" t="str">
            <v>3 S 02 510 00</v>
          </cell>
          <cell r="B869" t="str">
            <v>Lama asfáltica fina (granulometrias I e II )</v>
          </cell>
          <cell r="E869" t="str">
            <v>m2</v>
          </cell>
          <cell r="F869">
            <v>0.59</v>
          </cell>
        </row>
        <row r="870">
          <cell r="A870" t="str">
            <v>3 S 02 510 01</v>
          </cell>
          <cell r="B870" t="str">
            <v>Lama asfáltica grossa (granulometrias III e IV)</v>
          </cell>
          <cell r="E870" t="str">
            <v>m2</v>
          </cell>
          <cell r="F870">
            <v>1.07</v>
          </cell>
        </row>
        <row r="871">
          <cell r="A871" t="str">
            <v>3 S 02 520 00</v>
          </cell>
          <cell r="B871" t="str">
            <v>Mistura areia-asfalto em betoneira</v>
          </cell>
          <cell r="E871" t="str">
            <v>m3</v>
          </cell>
          <cell r="F871">
            <v>29.78</v>
          </cell>
        </row>
        <row r="872">
          <cell r="A872" t="str">
            <v>3 S 02 520 01</v>
          </cell>
          <cell r="B872" t="str">
            <v>Mistura areia-asfalto usinada a frio</v>
          </cell>
          <cell r="E872" t="str">
            <v>m3</v>
          </cell>
          <cell r="F872">
            <v>19.96</v>
          </cell>
        </row>
        <row r="873">
          <cell r="A873" t="str">
            <v>3 S 02 520 02</v>
          </cell>
          <cell r="B873" t="str">
            <v>Rec.do rev. com areia asfalto a frio</v>
          </cell>
          <cell r="E873" t="str">
            <v>m3</v>
          </cell>
          <cell r="F873">
            <v>23.8</v>
          </cell>
        </row>
        <row r="874">
          <cell r="A874" t="str">
            <v>3 S 02 521 00</v>
          </cell>
          <cell r="B874" t="str">
            <v>Mistura areia-asfalto usinada a quente</v>
          </cell>
          <cell r="E874" t="str">
            <v>m3</v>
          </cell>
          <cell r="F874">
            <v>65.11</v>
          </cell>
        </row>
        <row r="875">
          <cell r="A875" t="str">
            <v>3 S 02 521 01</v>
          </cell>
          <cell r="B875" t="str">
            <v>Rec. do rev. com areia asfalto a quente</v>
          </cell>
          <cell r="E875" t="str">
            <v>m3</v>
          </cell>
          <cell r="F875">
            <v>16.22</v>
          </cell>
        </row>
        <row r="876">
          <cell r="A876" t="str">
            <v>3 S 02 530 00</v>
          </cell>
          <cell r="B876" t="str">
            <v>Mistura betuminosa em betoneira</v>
          </cell>
          <cell r="E876" t="str">
            <v>m3</v>
          </cell>
          <cell r="F876">
            <v>43.5</v>
          </cell>
        </row>
        <row r="877">
          <cell r="A877" t="str">
            <v>3 S 02 530 01</v>
          </cell>
          <cell r="B877" t="str">
            <v>Mistura betuminosa usinada a frio</v>
          </cell>
          <cell r="E877" t="str">
            <v>m3</v>
          </cell>
          <cell r="F877">
            <v>42.13</v>
          </cell>
        </row>
        <row r="878">
          <cell r="A878" t="str">
            <v>3 S 02 530 02</v>
          </cell>
          <cell r="B878" t="str">
            <v>Rec.do rev. com mistura betuminosa a frio</v>
          </cell>
          <cell r="E878" t="str">
            <v>m3</v>
          </cell>
          <cell r="F878">
            <v>26.99</v>
          </cell>
        </row>
        <row r="879">
          <cell r="A879" t="str">
            <v>3 S 02 540 00</v>
          </cell>
          <cell r="B879" t="str">
            <v>Mistura betuminosa usinada a quente</v>
          </cell>
          <cell r="E879" t="str">
            <v>m3</v>
          </cell>
          <cell r="F879">
            <v>84.21</v>
          </cell>
        </row>
        <row r="880">
          <cell r="A880" t="str">
            <v>3 S 02 540 01</v>
          </cell>
          <cell r="B880" t="str">
            <v>Rec.do rev.com mistura betuminosa a quente</v>
          </cell>
          <cell r="E880" t="str">
            <v>m3</v>
          </cell>
          <cell r="F880">
            <v>18.84</v>
          </cell>
        </row>
        <row r="881">
          <cell r="A881" t="str">
            <v>3 S 02 601 00</v>
          </cell>
          <cell r="B881" t="str">
            <v>Recomposição de placa de concreto</v>
          </cell>
          <cell r="E881" t="str">
            <v>m3</v>
          </cell>
          <cell r="F881">
            <v>243.59</v>
          </cell>
        </row>
        <row r="882">
          <cell r="A882" t="str">
            <v>3 S 02 900 00</v>
          </cell>
          <cell r="B882" t="str">
            <v>Remoção mecanizada de revestimento betuminoso</v>
          </cell>
          <cell r="E882" t="str">
            <v>m3</v>
          </cell>
          <cell r="F882">
            <v>6.65</v>
          </cell>
        </row>
        <row r="883">
          <cell r="A883" t="str">
            <v>3 S 02 901 00</v>
          </cell>
          <cell r="B883" t="str">
            <v>Remoção manual de revestimento betuminoso</v>
          </cell>
          <cell r="E883" t="str">
            <v>m3</v>
          </cell>
          <cell r="F883">
            <v>110.91</v>
          </cell>
        </row>
        <row r="884">
          <cell r="A884" t="str">
            <v>3 S 02 902 00</v>
          </cell>
          <cell r="B884" t="str">
            <v>Remoção mecanizada da camada granular do pavimento</v>
          </cell>
          <cell r="E884" t="str">
            <v>m3</v>
          </cell>
          <cell r="F884">
            <v>4.24</v>
          </cell>
        </row>
        <row r="885">
          <cell r="A885" t="str">
            <v>3 S 02 903 00</v>
          </cell>
          <cell r="B885" t="str">
            <v>Remoção manual da camada granular do pavimento</v>
          </cell>
          <cell r="E885" t="str">
            <v>m3</v>
          </cell>
          <cell r="F885">
            <v>58.52</v>
          </cell>
        </row>
        <row r="886">
          <cell r="A886" t="str">
            <v>3 S 02 999 00</v>
          </cell>
          <cell r="B886" t="str">
            <v>Peneiramento</v>
          </cell>
          <cell r="E886" t="str">
            <v>m3</v>
          </cell>
          <cell r="F886">
            <v>6.98</v>
          </cell>
        </row>
        <row r="887">
          <cell r="A887" t="str">
            <v>3 S 03 310 00</v>
          </cell>
          <cell r="B887" t="str">
            <v>Concreto ciclópico</v>
          </cell>
          <cell r="E887" t="str">
            <v>m3</v>
          </cell>
          <cell r="F887">
            <v>187.34</v>
          </cell>
        </row>
        <row r="888">
          <cell r="A888" t="str">
            <v>3 S 03 329 00</v>
          </cell>
          <cell r="B888" t="str">
            <v>Concreto de cimento (confecção e lançamento)</v>
          </cell>
          <cell r="E888" t="str">
            <v>m3</v>
          </cell>
          <cell r="F888">
            <v>234.67</v>
          </cell>
        </row>
        <row r="889">
          <cell r="A889" t="str">
            <v>3 S 03 329 01</v>
          </cell>
          <cell r="B889" t="str">
            <v>Concreto de cimento(confecção manual e lançamento)</v>
          </cell>
          <cell r="E889" t="str">
            <v>m3</v>
          </cell>
          <cell r="F889">
            <v>274.27</v>
          </cell>
        </row>
        <row r="890">
          <cell r="A890" t="str">
            <v>3 S 03 340 02</v>
          </cell>
          <cell r="B890" t="str">
            <v>Argamassa cimento areia 1-6</v>
          </cell>
          <cell r="E890" t="str">
            <v>m3</v>
          </cell>
          <cell r="F890">
            <v>200.78</v>
          </cell>
        </row>
        <row r="891">
          <cell r="A891" t="str">
            <v>3 S 03 340 03</v>
          </cell>
          <cell r="B891" t="str">
            <v>Argamassa cimento solo 1:10</v>
          </cell>
          <cell r="E891" t="str">
            <v>m3</v>
          </cell>
          <cell r="F891">
            <v>127.58</v>
          </cell>
        </row>
        <row r="892">
          <cell r="A892" t="str">
            <v>3 S 03 353 00</v>
          </cell>
          <cell r="B892" t="str">
            <v>Dobragem e colocação de armadura</v>
          </cell>
          <cell r="E892" t="str">
            <v>kg</v>
          </cell>
          <cell r="F892">
            <v>4.55</v>
          </cell>
        </row>
        <row r="893">
          <cell r="A893" t="str">
            <v>3 S 03 370 00</v>
          </cell>
          <cell r="B893" t="str">
            <v>Forma comum de madeira</v>
          </cell>
          <cell r="E893" t="str">
            <v>m2</v>
          </cell>
          <cell r="F893">
            <v>30.84</v>
          </cell>
        </row>
        <row r="894">
          <cell r="A894" t="str">
            <v>3 S 03 940 01</v>
          </cell>
          <cell r="B894" t="str">
            <v>Reaterro e compactação p/ bueiro</v>
          </cell>
          <cell r="E894" t="str">
            <v>m3</v>
          </cell>
          <cell r="F894">
            <v>16.04</v>
          </cell>
        </row>
        <row r="895">
          <cell r="A895" t="str">
            <v>3 S 03 940 02</v>
          </cell>
          <cell r="B895" t="str">
            <v>Reaterro apiloado</v>
          </cell>
          <cell r="E895" t="str">
            <v>m3</v>
          </cell>
          <cell r="F895">
            <v>10.5</v>
          </cell>
        </row>
        <row r="896">
          <cell r="A896" t="str">
            <v>3 S 03 950 00</v>
          </cell>
          <cell r="B896" t="str">
            <v>Limpeza de ponte</v>
          </cell>
          <cell r="E896" t="str">
            <v>m</v>
          </cell>
          <cell r="F896">
            <v>2.5299999999999998</v>
          </cell>
        </row>
        <row r="897">
          <cell r="A897" t="str">
            <v>3 S 04 000 00</v>
          </cell>
          <cell r="B897" t="str">
            <v>Escavação manual em material de 1a categoria</v>
          </cell>
          <cell r="E897" t="str">
            <v>m3</v>
          </cell>
          <cell r="F897">
            <v>18.95</v>
          </cell>
        </row>
        <row r="898">
          <cell r="A898" t="str">
            <v>3 S 04 000 01</v>
          </cell>
          <cell r="B898" t="str">
            <v>Escavação manual em material de 2a categoria</v>
          </cell>
          <cell r="E898" t="str">
            <v>m3</v>
          </cell>
          <cell r="F898">
            <v>25.27</v>
          </cell>
        </row>
        <row r="899">
          <cell r="A899" t="str">
            <v>3 S 04 001 00</v>
          </cell>
          <cell r="B899" t="str">
            <v>Escavação mecaniz. de vala em mater. de 1a cat.</v>
          </cell>
          <cell r="E899" t="str">
            <v>m3</v>
          </cell>
          <cell r="F899">
            <v>4.37</v>
          </cell>
        </row>
        <row r="900">
          <cell r="A900" t="str">
            <v>3 S 04 010 00</v>
          </cell>
          <cell r="B900" t="str">
            <v>Escavação mecaniz.de vala em material de 2a cat.</v>
          </cell>
          <cell r="E900" t="str">
            <v>m3</v>
          </cell>
          <cell r="F900">
            <v>5.46</v>
          </cell>
        </row>
        <row r="901">
          <cell r="A901" t="str">
            <v>3 S 04 020 00</v>
          </cell>
          <cell r="B901" t="str">
            <v>Escavação e carga de material de 3a cat. em valas</v>
          </cell>
          <cell r="E901" t="str">
            <v>m3</v>
          </cell>
          <cell r="F901">
            <v>52.49</v>
          </cell>
        </row>
        <row r="902">
          <cell r="A902" t="str">
            <v>3 S 04 300 16</v>
          </cell>
          <cell r="B902" t="str">
            <v>Bueiro met. chapa múltipla D=1,60m galv.</v>
          </cell>
          <cell r="E902" t="str">
            <v>m</v>
          </cell>
          <cell r="F902">
            <v>1036.74</v>
          </cell>
        </row>
        <row r="903">
          <cell r="A903" t="str">
            <v>3 S 04 300 20</v>
          </cell>
          <cell r="B903" t="str">
            <v>Bueiro met. chapa múltipla D=2,00m galv.</v>
          </cell>
          <cell r="E903" t="str">
            <v>m</v>
          </cell>
          <cell r="F903">
            <v>1285.8</v>
          </cell>
        </row>
        <row r="904">
          <cell r="A904" t="str">
            <v>3 S 04 301 16</v>
          </cell>
          <cell r="B904" t="str">
            <v>Bueiro met.chapas múlt. D=1,60 m rev. epoxy</v>
          </cell>
          <cell r="E904" t="str">
            <v>m</v>
          </cell>
          <cell r="F904">
            <v>1085.56</v>
          </cell>
        </row>
        <row r="905">
          <cell r="A905" t="str">
            <v>3 S 04 301 20</v>
          </cell>
          <cell r="B905" t="str">
            <v>Bueiro met. chapas múlt. D=2,00 m rev. epoxy</v>
          </cell>
          <cell r="E905" t="str">
            <v>m</v>
          </cell>
          <cell r="F905">
            <v>1346.44</v>
          </cell>
        </row>
        <row r="906">
          <cell r="A906" t="str">
            <v>3 S 04 310 16</v>
          </cell>
          <cell r="B906" t="str">
            <v>Bueiro met. s/interrupção tráf. D=1,60 m galv.</v>
          </cell>
          <cell r="E906" t="str">
            <v>m</v>
          </cell>
          <cell r="F906">
            <v>1958.05</v>
          </cell>
        </row>
        <row r="907">
          <cell r="A907" t="str">
            <v>3 S 04 310 20</v>
          </cell>
          <cell r="B907" t="str">
            <v>Bueiro met. s/interrupção tráf. D=2,00 m galv.</v>
          </cell>
          <cell r="E907" t="str">
            <v>m</v>
          </cell>
          <cell r="F907">
            <v>2435.4499999999998</v>
          </cell>
        </row>
        <row r="908">
          <cell r="A908" t="str">
            <v>3 S 04 311 16</v>
          </cell>
          <cell r="B908" t="str">
            <v>Bueiro met.s/interrupção tráf. D=1,60 m rev. epoxy</v>
          </cell>
          <cell r="E908" t="str">
            <v>m</v>
          </cell>
          <cell r="F908">
            <v>2031.03</v>
          </cell>
        </row>
        <row r="909">
          <cell r="A909" t="str">
            <v>3 S 04 311 20</v>
          </cell>
          <cell r="B909" t="str">
            <v>Bueiro met.s/interrupção tráf. D=2,00 m rev. epoxy</v>
          </cell>
          <cell r="E909" t="str">
            <v>m</v>
          </cell>
          <cell r="F909">
            <v>2442.35</v>
          </cell>
        </row>
        <row r="910">
          <cell r="A910" t="str">
            <v>3 S 04 590 00</v>
          </cell>
          <cell r="B910" t="str">
            <v>Assentamento de dreno profundo</v>
          </cell>
          <cell r="E910" t="str">
            <v>m</v>
          </cell>
          <cell r="F910">
            <v>40.96</v>
          </cell>
        </row>
        <row r="911">
          <cell r="A911" t="str">
            <v>3 S 04 999 08</v>
          </cell>
          <cell r="B911" t="str">
            <v>Selo de argila apiloado com solo local</v>
          </cell>
          <cell r="E911" t="str">
            <v>m3</v>
          </cell>
          <cell r="F911">
            <v>10.5</v>
          </cell>
        </row>
        <row r="912">
          <cell r="A912" t="str">
            <v>3 S 05 000 00</v>
          </cell>
          <cell r="B912" t="str">
            <v>Enrocamento de pedra arrumada</v>
          </cell>
          <cell r="E912" t="str">
            <v>m3</v>
          </cell>
          <cell r="F912">
            <v>73.02</v>
          </cell>
        </row>
        <row r="913">
          <cell r="A913" t="str">
            <v>3 S 05 001 00</v>
          </cell>
          <cell r="B913" t="str">
            <v>Enrocamento de pedra jogada</v>
          </cell>
          <cell r="E913" t="str">
            <v>m3</v>
          </cell>
          <cell r="F913">
            <v>48.23</v>
          </cell>
        </row>
        <row r="914">
          <cell r="A914" t="str">
            <v>3 S 05 101 01</v>
          </cell>
          <cell r="B914" t="str">
            <v>Revestimento vegetal com mudas</v>
          </cell>
          <cell r="E914" t="str">
            <v>m2</v>
          </cell>
          <cell r="F914">
            <v>3.47</v>
          </cell>
        </row>
        <row r="915">
          <cell r="A915" t="str">
            <v>3 S 05 101 02</v>
          </cell>
          <cell r="B915" t="str">
            <v>Revestimento vegetal com grama em leivas</v>
          </cell>
          <cell r="E915" t="str">
            <v>m2</v>
          </cell>
          <cell r="F915">
            <v>3.7</v>
          </cell>
        </row>
        <row r="916">
          <cell r="A916" t="str">
            <v>3 S 08 001 00</v>
          </cell>
          <cell r="B916" t="str">
            <v>Reconformação da plataforma</v>
          </cell>
          <cell r="E916" t="str">
            <v>ha</v>
          </cell>
          <cell r="F916">
            <v>120.63</v>
          </cell>
        </row>
        <row r="917">
          <cell r="A917" t="str">
            <v>3 S 08 100 00</v>
          </cell>
          <cell r="B917" t="str">
            <v>Tapa buraco</v>
          </cell>
          <cell r="E917" t="str">
            <v>m3</v>
          </cell>
          <cell r="F917">
            <v>110.38</v>
          </cell>
        </row>
        <row r="918">
          <cell r="A918" t="str">
            <v>3 S 08 101 01</v>
          </cell>
          <cell r="B918" t="str">
            <v>Remendo profundo com demolição manual</v>
          </cell>
          <cell r="E918" t="str">
            <v>m3</v>
          </cell>
          <cell r="F918">
            <v>129.85</v>
          </cell>
        </row>
        <row r="919">
          <cell r="A919" t="str">
            <v>3 S 08 101 02</v>
          </cell>
          <cell r="B919" t="str">
            <v>Remendo profundo com demolição mecanizada</v>
          </cell>
          <cell r="E919" t="str">
            <v>m3</v>
          </cell>
          <cell r="F919">
            <v>94.79</v>
          </cell>
        </row>
        <row r="920">
          <cell r="A920" t="str">
            <v>3 S 08 102 00</v>
          </cell>
          <cell r="B920" t="str">
            <v>Limpeza ench. juntas pav. concr. a quente (consv)</v>
          </cell>
          <cell r="E920" t="str">
            <v>m</v>
          </cell>
          <cell r="F920">
            <v>1.54</v>
          </cell>
        </row>
        <row r="921">
          <cell r="A921" t="str">
            <v>3 S 08 102 01</v>
          </cell>
          <cell r="B921" t="str">
            <v>Limpeza ench. juntas pav. concr. a frio (consv)</v>
          </cell>
          <cell r="E921" t="str">
            <v>m</v>
          </cell>
          <cell r="F921">
            <v>1.23</v>
          </cell>
        </row>
        <row r="922">
          <cell r="A922" t="str">
            <v>3 S 08 103 00</v>
          </cell>
          <cell r="B922" t="str">
            <v>Selagem de trinca</v>
          </cell>
          <cell r="E922" t="str">
            <v>l</v>
          </cell>
          <cell r="F922">
            <v>0.96</v>
          </cell>
        </row>
        <row r="923">
          <cell r="A923" t="str">
            <v>3 S 08 104 01</v>
          </cell>
          <cell r="B923" t="str">
            <v>Combate à exsudação com areia</v>
          </cell>
          <cell r="E923" t="str">
            <v>m2</v>
          </cell>
          <cell r="F923">
            <v>0.32</v>
          </cell>
        </row>
        <row r="924">
          <cell r="A924" t="str">
            <v>3 S 08 104 02</v>
          </cell>
          <cell r="B924" t="str">
            <v>Combate à exsudação com pedrisco</v>
          </cell>
          <cell r="E924" t="str">
            <v>m2</v>
          </cell>
          <cell r="F924">
            <v>0.39</v>
          </cell>
        </row>
        <row r="925">
          <cell r="A925" t="str">
            <v>3 S 08 109 00</v>
          </cell>
          <cell r="B925" t="str">
            <v>Correção de defeitos com mistura betuminosa</v>
          </cell>
          <cell r="E925" t="str">
            <v>m3</v>
          </cell>
          <cell r="F925">
            <v>69.45</v>
          </cell>
        </row>
        <row r="926">
          <cell r="A926" t="str">
            <v>3 S 08 109 12</v>
          </cell>
          <cell r="B926" t="str">
            <v>Correção de defeitos por fresagem descontínua</v>
          </cell>
          <cell r="E926" t="str">
            <v>m3</v>
          </cell>
          <cell r="F926">
            <v>152.65</v>
          </cell>
        </row>
        <row r="927">
          <cell r="A927" t="str">
            <v>3 S 08 110 00</v>
          </cell>
          <cell r="B927" t="str">
            <v>Correção de defeitos por penetração</v>
          </cell>
          <cell r="E927" t="str">
            <v>m2</v>
          </cell>
          <cell r="F927">
            <v>7.66</v>
          </cell>
        </row>
        <row r="928">
          <cell r="A928" t="str">
            <v>3 S 08 200 00</v>
          </cell>
          <cell r="B928" t="str">
            <v>Recomp. de guarda corpo</v>
          </cell>
          <cell r="E928" t="str">
            <v>m</v>
          </cell>
          <cell r="F928">
            <v>67</v>
          </cell>
        </row>
        <row r="929">
          <cell r="A929" t="str">
            <v>3 S 08 200 01</v>
          </cell>
          <cell r="B929" t="str">
            <v>Recomposição de sarjeta em alvenaria de tijolo</v>
          </cell>
          <cell r="E929" t="str">
            <v>m2</v>
          </cell>
          <cell r="F929">
            <v>30.01</v>
          </cell>
        </row>
        <row r="930">
          <cell r="A930" t="str">
            <v>3 S 08 300 01</v>
          </cell>
          <cell r="B930" t="str">
            <v>Limpeza de sarjeta e meio fio</v>
          </cell>
          <cell r="E930" t="str">
            <v>m</v>
          </cell>
          <cell r="F930">
            <v>0.21</v>
          </cell>
        </row>
        <row r="931">
          <cell r="A931" t="str">
            <v>3 S 08 301 01</v>
          </cell>
          <cell r="B931" t="str">
            <v>Limpeza de valeta de corte</v>
          </cell>
          <cell r="E931" t="str">
            <v>m</v>
          </cell>
          <cell r="F931">
            <v>0.32</v>
          </cell>
        </row>
        <row r="932">
          <cell r="A932" t="str">
            <v>3 S 08 301 02</v>
          </cell>
          <cell r="B932" t="str">
            <v>Limpeza de vala de drenagem</v>
          </cell>
          <cell r="E932" t="str">
            <v>m</v>
          </cell>
          <cell r="F932">
            <v>1.28</v>
          </cell>
        </row>
        <row r="933">
          <cell r="A933" t="str">
            <v>3 S 08 301 03</v>
          </cell>
          <cell r="B933" t="str">
            <v>Limpeza de descida d'água</v>
          </cell>
          <cell r="E933" t="str">
            <v>m</v>
          </cell>
          <cell r="F933">
            <v>0.42</v>
          </cell>
        </row>
        <row r="934">
          <cell r="A934" t="str">
            <v>3 S 08 302 01</v>
          </cell>
          <cell r="B934" t="str">
            <v>Limpeza de bueiro</v>
          </cell>
          <cell r="E934" t="str">
            <v>m3</v>
          </cell>
          <cell r="F934">
            <v>6.98</v>
          </cell>
        </row>
        <row r="935">
          <cell r="A935" t="str">
            <v>3 S 08 302 02</v>
          </cell>
          <cell r="B935" t="str">
            <v>Desobstrução de bueiro</v>
          </cell>
          <cell r="E935" t="str">
            <v>m3</v>
          </cell>
          <cell r="F935">
            <v>20.37</v>
          </cell>
        </row>
        <row r="936">
          <cell r="A936" t="str">
            <v>3 S 08 302 03</v>
          </cell>
          <cell r="B936" t="str">
            <v>Assentamento de tubo D=0,60 m</v>
          </cell>
          <cell r="E936" t="str">
            <v>m</v>
          </cell>
          <cell r="F936">
            <v>138.94</v>
          </cell>
        </row>
        <row r="937">
          <cell r="A937" t="str">
            <v>3 S 08 302 04</v>
          </cell>
          <cell r="B937" t="str">
            <v>Assentamento de tubo D=0,80 m</v>
          </cell>
          <cell r="E937" t="str">
            <v>m</v>
          </cell>
          <cell r="F937">
            <v>210.07</v>
          </cell>
        </row>
        <row r="938">
          <cell r="A938" t="str">
            <v>3 S 08 302 05</v>
          </cell>
          <cell r="B938" t="str">
            <v>Assentamento de tubo D=1,0 m</v>
          </cell>
          <cell r="E938" t="str">
            <v>m</v>
          </cell>
          <cell r="F938">
            <v>309.63</v>
          </cell>
        </row>
        <row r="939">
          <cell r="A939" t="str">
            <v>3 S 08 302 06</v>
          </cell>
          <cell r="B939" t="str">
            <v>Assentamento de tubo D=1,20 m</v>
          </cell>
          <cell r="E939" t="str">
            <v>m</v>
          </cell>
          <cell r="F939">
            <v>446.58</v>
          </cell>
        </row>
        <row r="940">
          <cell r="A940" t="str">
            <v>3 S 08 400 00</v>
          </cell>
          <cell r="B940" t="str">
            <v>Limpeza de placa de sinalização</v>
          </cell>
          <cell r="E940" t="str">
            <v>m2</v>
          </cell>
          <cell r="F940">
            <v>3.06</v>
          </cell>
        </row>
        <row r="941">
          <cell r="A941" t="str">
            <v>3 S 08 400 01</v>
          </cell>
          <cell r="B941" t="str">
            <v>Recomposição placa de sinalização</v>
          </cell>
          <cell r="E941" t="str">
            <v>m2</v>
          </cell>
          <cell r="F941">
            <v>12.73</v>
          </cell>
        </row>
        <row r="942">
          <cell r="A942" t="str">
            <v>3 S 08 400 02</v>
          </cell>
          <cell r="B942" t="str">
            <v>Substituição de balizador</v>
          </cell>
          <cell r="E942" t="str">
            <v>un</v>
          </cell>
          <cell r="F942">
            <v>15.52</v>
          </cell>
        </row>
        <row r="943">
          <cell r="A943" t="str">
            <v>3 S 08 401 00</v>
          </cell>
          <cell r="B943" t="str">
            <v>Recomposição de defensa metálica</v>
          </cell>
          <cell r="E943" t="str">
            <v>m</v>
          </cell>
          <cell r="F943">
            <v>127.92</v>
          </cell>
        </row>
        <row r="944">
          <cell r="A944" t="str">
            <v>3 S 08 402 00</v>
          </cell>
          <cell r="B944" t="str">
            <v>Caiação</v>
          </cell>
          <cell r="E944" t="str">
            <v>m2</v>
          </cell>
          <cell r="F944">
            <v>0.97</v>
          </cell>
        </row>
        <row r="945">
          <cell r="A945" t="str">
            <v>3 S 08 403 00</v>
          </cell>
          <cell r="B945" t="str">
            <v>Renovação de sinalização horizontal</v>
          </cell>
          <cell r="E945" t="str">
            <v>m2</v>
          </cell>
          <cell r="F945">
            <v>19.87</v>
          </cell>
        </row>
        <row r="946">
          <cell r="A946" t="str">
            <v>3 S 08 404 00</v>
          </cell>
          <cell r="B946" t="str">
            <v>Recomp. tot. cerca c/ mourão de conc. secção quad.</v>
          </cell>
          <cell r="E946" t="str">
            <v>m</v>
          </cell>
          <cell r="F946">
            <v>14.72</v>
          </cell>
        </row>
        <row r="947">
          <cell r="A947" t="str">
            <v>3 S 08 404 01</v>
          </cell>
          <cell r="B947" t="str">
            <v>Recomp. parc. cerca de conc. seção quad. - mourão</v>
          </cell>
          <cell r="E947" t="str">
            <v>m</v>
          </cell>
          <cell r="F947">
            <v>12.62</v>
          </cell>
        </row>
        <row r="948">
          <cell r="A948" t="str">
            <v>3 S 08 404 02</v>
          </cell>
          <cell r="B948" t="str">
            <v>Recomp. parc. cerca c/ mourão de concr.-arame</v>
          </cell>
          <cell r="E948" t="str">
            <v>m</v>
          </cell>
          <cell r="F948">
            <v>2.71</v>
          </cell>
        </row>
        <row r="949">
          <cell r="A949" t="str">
            <v>3 S 08 404 03</v>
          </cell>
          <cell r="B949" t="str">
            <v>Recomp. tot. cerca c/ mourão concr. seção triang.</v>
          </cell>
          <cell r="E949" t="str">
            <v>m</v>
          </cell>
          <cell r="F949">
            <v>12.13</v>
          </cell>
        </row>
        <row r="950">
          <cell r="A950" t="str">
            <v>3 S 08 404 04</v>
          </cell>
          <cell r="B950" t="str">
            <v>Recomp. parc. cerca c/ mourão concr. seção triang.</v>
          </cell>
          <cell r="E950" t="str">
            <v>m</v>
          </cell>
          <cell r="F950">
            <v>10.34</v>
          </cell>
        </row>
        <row r="951">
          <cell r="A951" t="str">
            <v>3 S 08 414 00</v>
          </cell>
          <cell r="B951" t="str">
            <v>Recomposição total de cerca com mourão de madeira</v>
          </cell>
          <cell r="E951" t="str">
            <v>m</v>
          </cell>
          <cell r="F951">
            <v>6.84</v>
          </cell>
        </row>
        <row r="952">
          <cell r="A952" t="str">
            <v>3 S 08 414 01</v>
          </cell>
          <cell r="B952" t="str">
            <v>Recomposição parcial cerca de madeira - mourão</v>
          </cell>
          <cell r="E952" t="str">
            <v>m</v>
          </cell>
          <cell r="F952">
            <v>5.64</v>
          </cell>
        </row>
        <row r="953">
          <cell r="A953" t="str">
            <v>3 S 08 414 02</v>
          </cell>
          <cell r="B953" t="str">
            <v>Recomp. parcial cerca c/ mourão de madeira - arame</v>
          </cell>
          <cell r="E953" t="str">
            <v>m</v>
          </cell>
          <cell r="F953">
            <v>2.0699999999999998</v>
          </cell>
        </row>
        <row r="954">
          <cell r="A954" t="str">
            <v>3 S 08 500 00</v>
          </cell>
          <cell r="B954" t="str">
            <v>Recomposição manual de aterro</v>
          </cell>
          <cell r="E954" t="str">
            <v>m3</v>
          </cell>
          <cell r="F954">
            <v>52</v>
          </cell>
        </row>
        <row r="955">
          <cell r="A955" t="str">
            <v>3 S 08 501 00</v>
          </cell>
          <cell r="B955" t="str">
            <v>Recomposição mecanizada de aterro</v>
          </cell>
          <cell r="E955" t="str">
            <v>m3</v>
          </cell>
          <cell r="F955">
            <v>15.04</v>
          </cell>
        </row>
        <row r="956">
          <cell r="A956" t="str">
            <v>3 S 08 510 00</v>
          </cell>
          <cell r="B956" t="str">
            <v>Remoção manual de barreira em solo</v>
          </cell>
          <cell r="E956" t="str">
            <v>m3</v>
          </cell>
          <cell r="F956">
            <v>13</v>
          </cell>
        </row>
        <row r="957">
          <cell r="A957" t="str">
            <v>3 S 08 510 01</v>
          </cell>
          <cell r="B957" t="str">
            <v>Remoção manual de barreira em rocha</v>
          </cell>
          <cell r="E957" t="str">
            <v>m3</v>
          </cell>
          <cell r="F957">
            <v>16.260000000000002</v>
          </cell>
        </row>
        <row r="958">
          <cell r="A958" t="str">
            <v>3 S 08 511 00</v>
          </cell>
          <cell r="B958" t="str">
            <v>Remoção mecanizada de barreira - solo</v>
          </cell>
          <cell r="E958" t="str">
            <v>m3</v>
          </cell>
          <cell r="F958">
            <v>3.23</v>
          </cell>
        </row>
        <row r="959">
          <cell r="A959" t="str">
            <v>3 S 08 512 00</v>
          </cell>
          <cell r="B959" t="str">
            <v>Remoção mecanizada de barreira - rocha</v>
          </cell>
          <cell r="E959" t="str">
            <v>m3</v>
          </cell>
          <cell r="F959">
            <v>4.95</v>
          </cell>
        </row>
        <row r="960">
          <cell r="A960" t="str">
            <v>3 S 08 513 00</v>
          </cell>
          <cell r="B960" t="str">
            <v>Remoção de matacões</v>
          </cell>
          <cell r="E960" t="str">
            <v>m3</v>
          </cell>
          <cell r="F960">
            <v>43.7</v>
          </cell>
        </row>
        <row r="961">
          <cell r="A961" t="str">
            <v>3 S 08 900 00</v>
          </cell>
          <cell r="B961" t="str">
            <v>Roçada manual</v>
          </cell>
          <cell r="E961" t="str">
            <v>ha</v>
          </cell>
          <cell r="F961">
            <v>581.79999999999995</v>
          </cell>
        </row>
        <row r="962">
          <cell r="A962" t="str">
            <v>3 S 08 900 01</v>
          </cell>
          <cell r="B962" t="str">
            <v>Roçada de capim colonião</v>
          </cell>
          <cell r="E962" t="str">
            <v>ha</v>
          </cell>
          <cell r="F962">
            <v>1396.33</v>
          </cell>
        </row>
        <row r="963">
          <cell r="A963" t="str">
            <v>3 S 08 901 00</v>
          </cell>
          <cell r="B963" t="str">
            <v>Roçada mecanizada</v>
          </cell>
          <cell r="E963" t="str">
            <v>ha</v>
          </cell>
          <cell r="F963">
            <v>189.77</v>
          </cell>
        </row>
        <row r="964">
          <cell r="A964" t="str">
            <v>3 S 08 901 01</v>
          </cell>
          <cell r="B964" t="str">
            <v>Corte e limpeza de áreas gramadas</v>
          </cell>
          <cell r="E964" t="str">
            <v>m2</v>
          </cell>
          <cell r="F964">
            <v>0.06</v>
          </cell>
        </row>
        <row r="965">
          <cell r="A965" t="str">
            <v>3 S 08 910 00</v>
          </cell>
          <cell r="B965" t="str">
            <v>Capina manual</v>
          </cell>
          <cell r="E965" t="str">
            <v>m2</v>
          </cell>
          <cell r="F965">
            <v>0.23</v>
          </cell>
        </row>
        <row r="966">
          <cell r="A966" t="str">
            <v>3 S 09 001 00</v>
          </cell>
          <cell r="B966" t="str">
            <v>Transporte local c/ basc. 5m3 em rodov. não pav.</v>
          </cell>
          <cell r="E966" t="str">
            <v>tkm</v>
          </cell>
          <cell r="F966">
            <v>0.54</v>
          </cell>
        </row>
        <row r="967">
          <cell r="A967" t="str">
            <v>3 S 09 001 06</v>
          </cell>
          <cell r="B967" t="str">
            <v>Transporte local c/ basc. 10m3 em rodov. não pav.</v>
          </cell>
          <cell r="E967" t="str">
            <v>tkm</v>
          </cell>
          <cell r="F967">
            <v>0.55000000000000004</v>
          </cell>
        </row>
        <row r="968">
          <cell r="A968" t="str">
            <v>3 S 09 001 41</v>
          </cell>
          <cell r="B968" t="str">
            <v>Transp. local c/ carroceria 4t em rodov. não pav.</v>
          </cell>
          <cell r="E968" t="str">
            <v>tkm</v>
          </cell>
          <cell r="F968">
            <v>0.78</v>
          </cell>
        </row>
        <row r="969">
          <cell r="A969" t="str">
            <v>3 S 09 001 90</v>
          </cell>
          <cell r="B969" t="str">
            <v>Transporte comercial c/ carroc. rodov. não pav.</v>
          </cell>
          <cell r="E969" t="str">
            <v>tkm</v>
          </cell>
          <cell r="F969">
            <v>0.36</v>
          </cell>
        </row>
        <row r="970">
          <cell r="A970" t="str">
            <v>3 S 09 002 00</v>
          </cell>
          <cell r="B970" t="str">
            <v>Transporte local basc. 5m3 em rodov. pav.</v>
          </cell>
          <cell r="E970" t="str">
            <v>tkm</v>
          </cell>
          <cell r="F970">
            <v>0.43</v>
          </cell>
        </row>
        <row r="971">
          <cell r="A971" t="str">
            <v>3 S 09 002 03</v>
          </cell>
          <cell r="B971" t="str">
            <v>Transporte local de material para remendos</v>
          </cell>
          <cell r="E971" t="str">
            <v>tkm</v>
          </cell>
          <cell r="F971">
            <v>0.64</v>
          </cell>
        </row>
        <row r="972">
          <cell r="A972" t="str">
            <v>3 S 09 002 06</v>
          </cell>
          <cell r="B972" t="str">
            <v>Transporte local c/ basc. 10m3 em rodov. pav.</v>
          </cell>
          <cell r="E972" t="str">
            <v>tkm</v>
          </cell>
          <cell r="F972">
            <v>0.41</v>
          </cell>
        </row>
        <row r="973">
          <cell r="A973" t="str">
            <v>3 S 09 002 41</v>
          </cell>
          <cell r="B973" t="str">
            <v>Transp. local c/ carroceria 4t em rodov. pav.</v>
          </cell>
          <cell r="E973" t="str">
            <v>tkm</v>
          </cell>
          <cell r="F973">
            <v>0.6</v>
          </cell>
        </row>
        <row r="974">
          <cell r="A974" t="str">
            <v>3 S 09 002 90</v>
          </cell>
          <cell r="B974" t="str">
            <v>Transporte comercial c/ carroceria rodov. pav.</v>
          </cell>
          <cell r="E974" t="str">
            <v>tkm</v>
          </cell>
          <cell r="F974">
            <v>0.24</v>
          </cell>
        </row>
        <row r="975">
          <cell r="A975" t="str">
            <v>3 S 09 102 00</v>
          </cell>
          <cell r="B975" t="str">
            <v>Transporte local material betuminoso</v>
          </cell>
          <cell r="E975" t="str">
            <v>tkm</v>
          </cell>
          <cell r="F975">
            <v>1.03</v>
          </cell>
        </row>
        <row r="976">
          <cell r="A976" t="str">
            <v>3 S 09 201 70</v>
          </cell>
          <cell r="B976" t="str">
            <v>Transp. local água c/ cam. tanque rodov. não pav.</v>
          </cell>
          <cell r="E976" t="str">
            <v>tkm</v>
          </cell>
          <cell r="F976">
            <v>1.07</v>
          </cell>
        </row>
        <row r="977">
          <cell r="A977" t="str">
            <v>3 S 09 202 70</v>
          </cell>
          <cell r="B977" t="str">
            <v>Transp. local água c/ cam. tanque em rodov. pav.</v>
          </cell>
          <cell r="E977" t="str">
            <v>tkm</v>
          </cell>
          <cell r="F977">
            <v>0.84</v>
          </cell>
        </row>
        <row r="978">
          <cell r="B978" t="str">
            <v>Sinalização</v>
          </cell>
        </row>
        <row r="979">
          <cell r="A979" t="str">
            <v>4 S 03 300 01</v>
          </cell>
          <cell r="B979" t="str">
            <v>Confecção e lanç. de concreto magro em betoneira</v>
          </cell>
          <cell r="E979" t="str">
            <v>m3</v>
          </cell>
          <cell r="F979">
            <v>182.92</v>
          </cell>
        </row>
        <row r="980">
          <cell r="A980" t="str">
            <v>4 S 03 323 01</v>
          </cell>
          <cell r="B980" t="str">
            <v>Conc.estr.fck=22 MPa contr.raz.uso ger.conf.e lanç</v>
          </cell>
          <cell r="E980" t="str">
            <v>m3</v>
          </cell>
          <cell r="F980">
            <v>291.39</v>
          </cell>
        </row>
        <row r="981">
          <cell r="A981" t="str">
            <v>4 S 03 353 00</v>
          </cell>
          <cell r="B981" t="str">
            <v>Fornecimento, preparo colocação aço CA-50</v>
          </cell>
          <cell r="E981" t="str">
            <v>kg</v>
          </cell>
          <cell r="F981">
            <v>4.8</v>
          </cell>
        </row>
        <row r="982">
          <cell r="A982" t="str">
            <v>4 S 03 370 00</v>
          </cell>
          <cell r="B982" t="str">
            <v>Forma comum de madeira</v>
          </cell>
          <cell r="E982" t="str">
            <v>m2</v>
          </cell>
          <cell r="F982">
            <v>30.84</v>
          </cell>
        </row>
        <row r="983">
          <cell r="A983" t="str">
            <v>4 S 06 000 01</v>
          </cell>
          <cell r="B983" t="str">
            <v>Defensa maleável simples (forn./ impl.)</v>
          </cell>
          <cell r="E983" t="str">
            <v>m</v>
          </cell>
          <cell r="F983">
            <v>183.82</v>
          </cell>
        </row>
        <row r="984">
          <cell r="A984" t="str">
            <v>4 S 06 000 02</v>
          </cell>
          <cell r="B984" t="str">
            <v>Ancoragem de defensa maleável simples (forn/ impl)</v>
          </cell>
          <cell r="E984" t="str">
            <v>m</v>
          </cell>
          <cell r="F984">
            <v>201.4</v>
          </cell>
        </row>
        <row r="985">
          <cell r="A985" t="str">
            <v>4 S 06 000 11</v>
          </cell>
          <cell r="B985" t="str">
            <v>Defensa maleável dupla (forn./ impl.)</v>
          </cell>
          <cell r="E985" t="str">
            <v>m</v>
          </cell>
          <cell r="F985">
            <v>228.84</v>
          </cell>
        </row>
        <row r="986">
          <cell r="A986" t="str">
            <v>4 S 06 000 12</v>
          </cell>
          <cell r="B986" t="str">
            <v>Ancoragem de defensa maleável dupla (forn./ impl.)</v>
          </cell>
          <cell r="E986" t="str">
            <v>m</v>
          </cell>
          <cell r="F986">
            <v>249.65</v>
          </cell>
        </row>
        <row r="987">
          <cell r="A987" t="str">
            <v>4 S 06 010 01</v>
          </cell>
          <cell r="B987" t="str">
            <v>Defensa semi-maleável simples (forn./ impl.)</v>
          </cell>
          <cell r="E987" t="str">
            <v>m</v>
          </cell>
          <cell r="F987">
            <v>127.24</v>
          </cell>
        </row>
        <row r="988">
          <cell r="A988" t="str">
            <v>4 S 06 010 02</v>
          </cell>
          <cell r="B988" t="str">
            <v>Ancoragem defensa semi-maleável simples (forn/imp)</v>
          </cell>
          <cell r="E988" t="str">
            <v>m</v>
          </cell>
          <cell r="F988">
            <v>139.97</v>
          </cell>
        </row>
        <row r="989">
          <cell r="A989" t="str">
            <v>4 S 06 010 11</v>
          </cell>
          <cell r="B989" t="str">
            <v>Defensa semi-maleável dupla (forn./ impl.)</v>
          </cell>
          <cell r="E989" t="str">
            <v>m</v>
          </cell>
          <cell r="F989">
            <v>217.45</v>
          </cell>
        </row>
        <row r="990">
          <cell r="A990" t="str">
            <v>4 S 06 010 12</v>
          </cell>
          <cell r="B990" t="str">
            <v>Ancoragem defensa semi-maleável dupla (forn/ impl)</v>
          </cell>
          <cell r="E990" t="str">
            <v>m</v>
          </cell>
          <cell r="F990">
            <v>237.78</v>
          </cell>
        </row>
        <row r="991">
          <cell r="A991" t="str">
            <v>4 S 06 030 11</v>
          </cell>
          <cell r="B991" t="str">
            <v>Barreira de segurança dupla DNER PRO 176/86</v>
          </cell>
          <cell r="E991" t="str">
            <v>m</v>
          </cell>
          <cell r="F991">
            <v>201.42</v>
          </cell>
        </row>
        <row r="992">
          <cell r="A992" t="str">
            <v>4 S 06 100 11</v>
          </cell>
          <cell r="B992" t="str">
            <v>Pintura de faixa - tinta durabilidade - 1 ano</v>
          </cell>
          <cell r="E992" t="str">
            <v>m2</v>
          </cell>
          <cell r="F992">
            <v>6.87</v>
          </cell>
        </row>
        <row r="993">
          <cell r="A993" t="str">
            <v>4 S 06 100 12</v>
          </cell>
          <cell r="B993" t="str">
            <v>Pint. setas e zebrado - tinta durabilidade - 1 ano</v>
          </cell>
          <cell r="E993" t="str">
            <v>m2</v>
          </cell>
          <cell r="F993">
            <v>10.66</v>
          </cell>
        </row>
        <row r="994">
          <cell r="A994" t="str">
            <v>4 S 06 100 21</v>
          </cell>
          <cell r="B994" t="str">
            <v>Pintura faixa - tinta durabilidade - 2 anos</v>
          </cell>
          <cell r="E994" t="str">
            <v>m2</v>
          </cell>
          <cell r="F994">
            <v>9.9499999999999993</v>
          </cell>
        </row>
        <row r="995">
          <cell r="A995" t="str">
            <v>4 S 06 100 22</v>
          </cell>
          <cell r="B995" t="str">
            <v>Pintura setas e zebrado - 2 anos</v>
          </cell>
          <cell r="E995" t="str">
            <v>m2</v>
          </cell>
          <cell r="F995">
            <v>13.56</v>
          </cell>
        </row>
        <row r="996">
          <cell r="A996" t="str">
            <v>4 S 06 110 01</v>
          </cell>
          <cell r="B996" t="str">
            <v>Pintura faixa c/termoplástico-3 anos (p/ aspersão)</v>
          </cell>
          <cell r="E996" t="str">
            <v>m2</v>
          </cell>
          <cell r="F996">
            <v>27.8</v>
          </cell>
        </row>
        <row r="997">
          <cell r="A997" t="str">
            <v>4 S 06 110 02</v>
          </cell>
          <cell r="B997" t="str">
            <v>Pintura setas e zebrado term.-3 anos (p/ aspersão)</v>
          </cell>
          <cell r="E997" t="str">
            <v>m2</v>
          </cell>
          <cell r="F997">
            <v>34.42</v>
          </cell>
        </row>
        <row r="998">
          <cell r="A998" t="str">
            <v>4 S 06 110 03</v>
          </cell>
          <cell r="B998" t="str">
            <v>Pintura setas e zebrado term.-5 anos (p/ extrusão)</v>
          </cell>
          <cell r="E998" t="str">
            <v>m2</v>
          </cell>
          <cell r="F998">
            <v>39.03</v>
          </cell>
        </row>
        <row r="999">
          <cell r="A999" t="str">
            <v>4 S 06 120 01</v>
          </cell>
          <cell r="B999" t="str">
            <v>Forn. e colocação de tacha reflet. monodirecional</v>
          </cell>
          <cell r="E999" t="str">
            <v>und</v>
          </cell>
          <cell r="F999">
            <v>8.3000000000000007</v>
          </cell>
        </row>
        <row r="1000">
          <cell r="A1000" t="str">
            <v>4 S 06 120 11</v>
          </cell>
          <cell r="B1000" t="str">
            <v>Forn. e colocação de tachão reflet. monodirecional</v>
          </cell>
          <cell r="E1000" t="str">
            <v>und</v>
          </cell>
          <cell r="F1000">
            <v>23.2</v>
          </cell>
        </row>
        <row r="1001">
          <cell r="A1001" t="str">
            <v>4 S 06 121 01</v>
          </cell>
          <cell r="B1001" t="str">
            <v>Forn. e colocação de tacha reflet. bidirecional</v>
          </cell>
          <cell r="E1001" t="str">
            <v>und</v>
          </cell>
          <cell r="F1001">
            <v>8.9600000000000009</v>
          </cell>
        </row>
        <row r="1002">
          <cell r="A1002" t="str">
            <v>4 S 06 121 11</v>
          </cell>
          <cell r="B1002" t="str">
            <v>Forn. e colocação de tachão reflet. bidirecional</v>
          </cell>
          <cell r="E1002" t="str">
            <v>und</v>
          </cell>
          <cell r="F1002">
            <v>24.53</v>
          </cell>
        </row>
        <row r="1003">
          <cell r="A1003" t="str">
            <v>4 S 06 200 01</v>
          </cell>
          <cell r="B1003" t="str">
            <v>Forn. e implantação placa sinaliz. semi-refletiva</v>
          </cell>
          <cell r="E1003" t="str">
            <v>m2</v>
          </cell>
          <cell r="F1003">
            <v>186.91</v>
          </cell>
        </row>
        <row r="1004">
          <cell r="A1004" t="str">
            <v>4 S 06 200 02</v>
          </cell>
          <cell r="B1004" t="str">
            <v>Forn. e implantação placa sinaliz. tot.refletiva</v>
          </cell>
          <cell r="E1004" t="str">
            <v>m2</v>
          </cell>
          <cell r="F1004">
            <v>246.95</v>
          </cell>
        </row>
        <row r="1005">
          <cell r="A1005" t="str">
            <v>4 S 06 200 91</v>
          </cell>
          <cell r="B1005" t="str">
            <v>Remoção de placa de sinalização</v>
          </cell>
          <cell r="E1005" t="str">
            <v>m2</v>
          </cell>
          <cell r="F1005">
            <v>11.76</v>
          </cell>
        </row>
        <row r="1006">
          <cell r="A1006" t="str">
            <v>4 S 06 200 92</v>
          </cell>
          <cell r="B1006" t="str">
            <v>Recuperação de chapa p/placa de sinalização</v>
          </cell>
          <cell r="E1006" t="str">
            <v>m2</v>
          </cell>
          <cell r="F1006">
            <v>18.73</v>
          </cell>
        </row>
        <row r="1007">
          <cell r="A1007" t="str">
            <v>4 S 06 202 01</v>
          </cell>
          <cell r="B1007" t="str">
            <v>Confecção de placa sinalização semi-refletiva</v>
          </cell>
          <cell r="E1007" t="str">
            <v>m2</v>
          </cell>
          <cell r="F1007">
            <v>147.65</v>
          </cell>
        </row>
        <row r="1008">
          <cell r="A1008" t="str">
            <v>4 S 06 202 11</v>
          </cell>
          <cell r="B1008" t="str">
            <v>Confecção placa sinalização tot.refletiva</v>
          </cell>
          <cell r="E1008" t="str">
            <v>m2</v>
          </cell>
          <cell r="F1008">
            <v>207.69</v>
          </cell>
        </row>
        <row r="1009">
          <cell r="A1009" t="str">
            <v>4 S 06 202 21</v>
          </cell>
          <cell r="B1009" t="str">
            <v>Conf.placa sinal.semi-refletiva chapa recuperada</v>
          </cell>
          <cell r="E1009" t="str">
            <v>m2</v>
          </cell>
          <cell r="F1009">
            <v>67.849999999999994</v>
          </cell>
        </row>
        <row r="1010">
          <cell r="A1010" t="str">
            <v>4 S 06 202 31</v>
          </cell>
          <cell r="B1010" t="str">
            <v>Conf.placa sinal.tot.refletiva - chapa recuperada</v>
          </cell>
          <cell r="E1010" t="str">
            <v>m2</v>
          </cell>
          <cell r="F1010">
            <v>125.99</v>
          </cell>
        </row>
        <row r="1011">
          <cell r="A1011" t="str">
            <v>4 S 06 203 01</v>
          </cell>
          <cell r="B1011" t="str">
            <v>Confecção suporte e travessa p/placa sinaliz.</v>
          </cell>
          <cell r="E1011" t="str">
            <v>und</v>
          </cell>
          <cell r="F1011">
            <v>24.73</v>
          </cell>
        </row>
        <row r="1012">
          <cell r="A1012" t="str">
            <v>4 S 06 230 01</v>
          </cell>
          <cell r="B1012" t="str">
            <v>Forn. e implantação de balizador de concreto</v>
          </cell>
          <cell r="E1012" t="str">
            <v>und</v>
          </cell>
          <cell r="F1012">
            <v>17.399999999999999</v>
          </cell>
        </row>
        <row r="1013">
          <cell r="A1013" t="str">
            <v>4 S 09 002 00</v>
          </cell>
          <cell r="B1013" t="str">
            <v>Transporte local c/ basc. 5 m3 rodov. pav.</v>
          </cell>
          <cell r="E1013" t="str">
            <v>tkm</v>
          </cell>
          <cell r="F1013">
            <v>0.43</v>
          </cell>
        </row>
        <row r="1014">
          <cell r="A1014" t="str">
            <v>4 S 09 002 41</v>
          </cell>
          <cell r="B1014" t="str">
            <v>Transporte local c/ carroceria 4t rodov. pav.</v>
          </cell>
          <cell r="E1014" t="str">
            <v>tkm</v>
          </cell>
          <cell r="F1014">
            <v>0.6</v>
          </cell>
        </row>
        <row r="1015">
          <cell r="A1015" t="str">
            <v>4 S 09 202 70</v>
          </cell>
          <cell r="B1015" t="str">
            <v>Transp. local de água c/ cam. tanque rodov. pav.</v>
          </cell>
          <cell r="E1015" t="str">
            <v>tkm</v>
          </cell>
          <cell r="F1015">
            <v>0.84</v>
          </cell>
        </row>
        <row r="1016">
          <cell r="B1016" t="str">
            <v>Restauração</v>
          </cell>
        </row>
        <row r="1017">
          <cell r="A1017" t="str">
            <v>5 S 01 000 00</v>
          </cell>
          <cell r="B1017" t="str">
            <v>Desm. dest. e limp. áreas c/ arv. diam. até 0,15m</v>
          </cell>
          <cell r="E1017" t="str">
            <v>m2</v>
          </cell>
          <cell r="F1017">
            <v>0.24</v>
          </cell>
        </row>
        <row r="1018">
          <cell r="A1018" t="str">
            <v>5 S 01 010 00</v>
          </cell>
          <cell r="B1018" t="str">
            <v>Destocamento de árvores c/ diâm. 0,15 a 030m</v>
          </cell>
          <cell r="E1018" t="str">
            <v>und</v>
          </cell>
          <cell r="F1018">
            <v>21.1</v>
          </cell>
        </row>
        <row r="1019">
          <cell r="A1019" t="str">
            <v>5 S 01 011 00</v>
          </cell>
          <cell r="B1019" t="str">
            <v>Destocamento de árvores c/ diâm. &gt; 0,30m</v>
          </cell>
          <cell r="E1019" t="str">
            <v>und</v>
          </cell>
          <cell r="F1019">
            <v>52.76</v>
          </cell>
        </row>
        <row r="1020">
          <cell r="A1020" t="str">
            <v>5 S 01 100 01</v>
          </cell>
          <cell r="B1020" t="str">
            <v>Esc. carga transp. mat 1a cat DMT 50m</v>
          </cell>
          <cell r="E1020" t="str">
            <v>m3</v>
          </cell>
          <cell r="F1020">
            <v>1.24</v>
          </cell>
        </row>
        <row r="1021">
          <cell r="A1021" t="str">
            <v>5 S 01 100 09</v>
          </cell>
          <cell r="B1021" t="str">
            <v>Esc. carga tr. mat 1a c. DMT 50 a 200m c/carreg</v>
          </cell>
          <cell r="E1021" t="str">
            <v>m3</v>
          </cell>
          <cell r="F1021">
            <v>4</v>
          </cell>
        </row>
        <row r="1022">
          <cell r="A1022" t="str">
            <v>5 S 01 100 10</v>
          </cell>
          <cell r="B1022" t="str">
            <v>Esc. carga tr. mat 1a c. DMT 200 a 400m c/carreg</v>
          </cell>
          <cell r="E1022" t="str">
            <v>m3</v>
          </cell>
          <cell r="F1022">
            <v>4.33</v>
          </cell>
        </row>
        <row r="1023">
          <cell r="A1023" t="str">
            <v>5 S 01 100 11</v>
          </cell>
          <cell r="B1023" t="str">
            <v>Esc. carga tr. mat 1a c. DMT 400 a 600m c/carreg</v>
          </cell>
          <cell r="E1023" t="str">
            <v>m3</v>
          </cell>
          <cell r="F1023">
            <v>4.59</v>
          </cell>
        </row>
        <row r="1024">
          <cell r="A1024" t="str">
            <v>5 S 01 100 12</v>
          </cell>
          <cell r="B1024" t="str">
            <v>Esc. carga tr. mat 1a c. DMT 600 a 800m c/carreg</v>
          </cell>
          <cell r="E1024" t="str">
            <v>m3</v>
          </cell>
          <cell r="F1024">
            <v>4.92</v>
          </cell>
        </row>
        <row r="1025">
          <cell r="A1025" t="str">
            <v>5 S 01 100 13</v>
          </cell>
          <cell r="B1025" t="str">
            <v>Esc. carga tr. mat 1a c. DMT 800 a 1000m c/carreg</v>
          </cell>
          <cell r="E1025" t="str">
            <v>m3</v>
          </cell>
          <cell r="F1025">
            <v>5.18</v>
          </cell>
        </row>
        <row r="1026">
          <cell r="A1026" t="str">
            <v>5 S 01 100 14</v>
          </cell>
          <cell r="B1026" t="str">
            <v>Esc. carga tr. mat 1a c. DMT 1000 a 1200m c/carreg</v>
          </cell>
          <cell r="E1026" t="str">
            <v>m3</v>
          </cell>
          <cell r="F1026">
            <v>5.49</v>
          </cell>
        </row>
        <row r="1027">
          <cell r="A1027" t="str">
            <v>5 S 01 100 15</v>
          </cell>
          <cell r="B1027" t="str">
            <v>Esc. carga tr. mat 1a c. DMT 1200 a 1400m c/carreg</v>
          </cell>
          <cell r="E1027" t="str">
            <v>m3</v>
          </cell>
          <cell r="F1027">
            <v>5.69</v>
          </cell>
        </row>
        <row r="1028">
          <cell r="A1028" t="str">
            <v>5 S 01 100 16</v>
          </cell>
          <cell r="B1028" t="str">
            <v>Esc. carga tr. mat 1a c. DMT 1400 a 1600m c/carreg</v>
          </cell>
          <cell r="E1028" t="str">
            <v>m3</v>
          </cell>
          <cell r="F1028">
            <v>5.84</v>
          </cell>
        </row>
        <row r="1029">
          <cell r="A1029" t="str">
            <v>5 S 01 100 17</v>
          </cell>
          <cell r="B1029" t="str">
            <v>Esc. carga tr. mat 1a c. DMT 1600 a 1800m c/carreg</v>
          </cell>
          <cell r="E1029" t="str">
            <v>m3</v>
          </cell>
          <cell r="F1029">
            <v>6.09</v>
          </cell>
        </row>
        <row r="1030">
          <cell r="A1030" t="str">
            <v>5 S 01 100 18</v>
          </cell>
          <cell r="B1030" t="str">
            <v>Esc. carga tr. mat 1a c. DMT 1800 a 2000m c/carreg</v>
          </cell>
          <cell r="E1030" t="str">
            <v>m3</v>
          </cell>
          <cell r="F1030">
            <v>6.33</v>
          </cell>
        </row>
        <row r="1031">
          <cell r="A1031" t="str">
            <v>5 S 01 100 19</v>
          </cell>
          <cell r="B1031" t="str">
            <v>Esc. carga tr. mat 1a c. DMT 2000 a 3000m c/carreg</v>
          </cell>
          <cell r="E1031" t="str">
            <v>m3</v>
          </cell>
          <cell r="F1031">
            <v>7.19</v>
          </cell>
        </row>
        <row r="1032">
          <cell r="A1032" t="str">
            <v>5 S 01 100 20</v>
          </cell>
          <cell r="B1032" t="str">
            <v>Esc. carga tr. mat 1a c. DMT 3000 a 5000m c/carreg</v>
          </cell>
          <cell r="E1032" t="str">
            <v>m3</v>
          </cell>
          <cell r="F1032">
            <v>9.48</v>
          </cell>
        </row>
        <row r="1033">
          <cell r="A1033" t="str">
            <v>5 S 01 100 22</v>
          </cell>
          <cell r="B1033" t="str">
            <v>Esc. carga transp. mat 1a cat DMT 50 a 200m c/e</v>
          </cell>
          <cell r="E1033" t="str">
            <v>m3</v>
          </cell>
          <cell r="F1033">
            <v>3.89</v>
          </cell>
        </row>
        <row r="1034">
          <cell r="A1034" t="str">
            <v>5 S 01 100 23</v>
          </cell>
          <cell r="B1034" t="str">
            <v>Esc. carga transp. mat 1a cat DMT 200 a 400m c/e</v>
          </cell>
          <cell r="E1034" t="str">
            <v>m3</v>
          </cell>
          <cell r="F1034">
            <v>4.28</v>
          </cell>
        </row>
        <row r="1035">
          <cell r="A1035" t="str">
            <v>5 S 01 100 24</v>
          </cell>
          <cell r="B1035" t="str">
            <v>Esc. carga transp. mat 1a cat DMT 400 a 600m c/e</v>
          </cell>
          <cell r="E1035" t="str">
            <v>m3</v>
          </cell>
          <cell r="F1035">
            <v>4.5199999999999996</v>
          </cell>
        </row>
        <row r="1036">
          <cell r="A1036" t="str">
            <v>5 S 01 100 25</v>
          </cell>
          <cell r="B1036" t="str">
            <v>Esc. carga transp. mat 1a cat DMT 600 a 800m c/e</v>
          </cell>
          <cell r="E1036" t="str">
            <v>m3</v>
          </cell>
          <cell r="F1036">
            <v>4.82</v>
          </cell>
        </row>
        <row r="1037">
          <cell r="A1037" t="str">
            <v>5 S 01 100 26</v>
          </cell>
          <cell r="B1037" t="str">
            <v>Esc. carga transp. mat 1a cat DMT 800 a 1000m c/e</v>
          </cell>
          <cell r="E1037" t="str">
            <v>m3</v>
          </cell>
          <cell r="F1037">
            <v>5.13</v>
          </cell>
        </row>
        <row r="1038">
          <cell r="A1038" t="str">
            <v>5 S 01 100 27</v>
          </cell>
          <cell r="B1038" t="str">
            <v>Esc. carga transp. mat 1a cat DMT 1000 a 1200m c/e</v>
          </cell>
          <cell r="E1038" t="str">
            <v>m3</v>
          </cell>
          <cell r="F1038">
            <v>5.39</v>
          </cell>
        </row>
        <row r="1039">
          <cell r="A1039" t="str">
            <v>5 S 01 100 28</v>
          </cell>
          <cell r="B1039" t="str">
            <v>Esc. carga transp. mat 1a cat DMT 1200 a 1400m c/e</v>
          </cell>
          <cell r="E1039" t="str">
            <v>m3</v>
          </cell>
          <cell r="F1039">
            <v>5.6</v>
          </cell>
        </row>
        <row r="1040">
          <cell r="A1040" t="str">
            <v>5 S 01 100 29</v>
          </cell>
          <cell r="B1040" t="str">
            <v>Esc. carga transp. mat 1a cat DMT 1400 a 1600m c/e</v>
          </cell>
          <cell r="E1040" t="str">
            <v>m3</v>
          </cell>
          <cell r="F1040">
            <v>5.87</v>
          </cell>
        </row>
        <row r="1041">
          <cell r="A1041" t="str">
            <v>5 S 01 100 30</v>
          </cell>
          <cell r="B1041" t="str">
            <v>Esc. carga transp .mat 1a cat DMT 1600 a 1800m c/e</v>
          </cell>
          <cell r="E1041" t="str">
            <v>m3</v>
          </cell>
          <cell r="F1041">
            <v>6.04</v>
          </cell>
        </row>
        <row r="1042">
          <cell r="A1042" t="str">
            <v>5 S 01 100 31</v>
          </cell>
          <cell r="B1042" t="str">
            <v>Esc. carga transp. mat 1a cat DMT 1800 a 2000m c/e</v>
          </cell>
          <cell r="E1042" t="str">
            <v>m3</v>
          </cell>
          <cell r="F1042">
            <v>6.25</v>
          </cell>
        </row>
        <row r="1043">
          <cell r="A1043" t="str">
            <v>5 S 01 100 32</v>
          </cell>
          <cell r="B1043" t="str">
            <v>Esc. carga transp. mat 1a cat DMT 2000 a 3000m c/e</v>
          </cell>
          <cell r="E1043" t="str">
            <v>m3</v>
          </cell>
          <cell r="F1043">
            <v>7.1</v>
          </cell>
        </row>
        <row r="1044">
          <cell r="A1044" t="str">
            <v>5 S 01 100 33</v>
          </cell>
          <cell r="B1044" t="str">
            <v>Esc. carga transp. mat 1a cat DMT 3000 a 5000m c/e</v>
          </cell>
          <cell r="E1044" t="str">
            <v>m3</v>
          </cell>
          <cell r="F1044">
            <v>9.44</v>
          </cell>
        </row>
        <row r="1045">
          <cell r="A1045" t="str">
            <v>5 S 01 101 01</v>
          </cell>
          <cell r="B1045" t="str">
            <v>Esc. carga transp. mat 2a cat DMT 50m</v>
          </cell>
          <cell r="E1045" t="str">
            <v>m3</v>
          </cell>
          <cell r="F1045">
            <v>2.16</v>
          </cell>
        </row>
        <row r="1046">
          <cell r="A1046" t="str">
            <v>5 S 01 101 09</v>
          </cell>
          <cell r="B1046" t="str">
            <v>Esc. carga tr. mat 2a c. DMT 50 a 200m c/carreg</v>
          </cell>
          <cell r="E1046" t="str">
            <v>m3</v>
          </cell>
          <cell r="F1046">
            <v>6.39</v>
          </cell>
        </row>
        <row r="1047">
          <cell r="A1047" t="str">
            <v>5 S 01 101 10</v>
          </cell>
          <cell r="B1047" t="str">
            <v>Esc. carga tr. mat 2a c. DMT 200 a 400m c/carreg</v>
          </cell>
          <cell r="E1047" t="str">
            <v>m3</v>
          </cell>
          <cell r="F1047">
            <v>6.89</v>
          </cell>
        </row>
        <row r="1048">
          <cell r="A1048" t="str">
            <v>5 S 01 101 11</v>
          </cell>
          <cell r="B1048" t="str">
            <v>Esc. carga tr. mat 2a c. DMT 400 a 600m c/carreg</v>
          </cell>
          <cell r="E1048" t="str">
            <v>m3</v>
          </cell>
          <cell r="F1048">
            <v>7.17</v>
          </cell>
        </row>
        <row r="1049">
          <cell r="A1049" t="str">
            <v>5 S 01 101 12</v>
          </cell>
          <cell r="B1049" t="str">
            <v>Esc. carga tr. mat 2a c. DMT 600 a 800m c/carreg</v>
          </cell>
          <cell r="E1049" t="str">
            <v>m3</v>
          </cell>
          <cell r="F1049">
            <v>7.62</v>
          </cell>
        </row>
        <row r="1050">
          <cell r="A1050" t="str">
            <v>5 S 01 101 13</v>
          </cell>
          <cell r="B1050" t="str">
            <v>Esc. carga tr. mat 2a c. DMT 800 a 1000m c/carreg</v>
          </cell>
          <cell r="E1050" t="str">
            <v>m3</v>
          </cell>
          <cell r="F1050">
            <v>7.93</v>
          </cell>
        </row>
        <row r="1051">
          <cell r="A1051" t="str">
            <v>5 S 01 101 14</v>
          </cell>
          <cell r="B1051" t="str">
            <v>Esc. carga tr. mat 2a c. DMT 1000 a 1200m c/carreg</v>
          </cell>
          <cell r="E1051" t="str">
            <v>m3</v>
          </cell>
          <cell r="F1051">
            <v>8.1300000000000008</v>
          </cell>
        </row>
        <row r="1052">
          <cell r="A1052" t="str">
            <v>5 S 01 101 15</v>
          </cell>
          <cell r="B1052" t="str">
            <v>Esc. carga tr. mat 2a c. DMT 1200 a 1400m c/carreg</v>
          </cell>
          <cell r="E1052" t="str">
            <v>m3</v>
          </cell>
          <cell r="F1052">
            <v>8.4499999999999993</v>
          </cell>
        </row>
        <row r="1053">
          <cell r="A1053" t="str">
            <v>5 S 01 101 16</v>
          </cell>
          <cell r="B1053" t="str">
            <v>Esc. carga tr. mat 2a c. DMT 1400 a 1600m c/carreg</v>
          </cell>
          <cell r="E1053" t="str">
            <v>m3</v>
          </cell>
          <cell r="F1053">
            <v>8.7100000000000009</v>
          </cell>
        </row>
        <row r="1054">
          <cell r="A1054" t="str">
            <v>5 S 01 101 17</v>
          </cell>
          <cell r="B1054" t="str">
            <v>Esc. carga tr. mat 2a c. DMT 1600 a 1800m c/carreg</v>
          </cell>
          <cell r="E1054" t="str">
            <v>m3</v>
          </cell>
          <cell r="F1054">
            <v>8.86</v>
          </cell>
        </row>
        <row r="1055">
          <cell r="A1055" t="str">
            <v>5 S 01 101 18</v>
          </cell>
          <cell r="B1055" t="str">
            <v>Esc. carga tr. mat 2a c. DMT 1800 a 2000m c/carreg</v>
          </cell>
          <cell r="E1055" t="str">
            <v>m3</v>
          </cell>
          <cell r="F1055">
            <v>9.25</v>
          </cell>
        </row>
        <row r="1056">
          <cell r="A1056" t="str">
            <v>5 S 01 101 19</v>
          </cell>
          <cell r="B1056" t="str">
            <v>Esc. carga tr. mat 2a c. DMT 2000 a 3000m c/carreg</v>
          </cell>
          <cell r="E1056" t="str">
            <v>m3</v>
          </cell>
          <cell r="F1056">
            <v>10.220000000000001</v>
          </cell>
        </row>
        <row r="1057">
          <cell r="A1057" t="str">
            <v>5 S 01 101 20</v>
          </cell>
          <cell r="B1057" t="str">
            <v>Esc. carga tr. mat 2a c. DMT 3000 a 5000m c/carreg</v>
          </cell>
          <cell r="E1057" t="str">
            <v>m3</v>
          </cell>
          <cell r="F1057">
            <v>12.81</v>
          </cell>
        </row>
        <row r="1058">
          <cell r="A1058" t="str">
            <v>5 S 01 101 22</v>
          </cell>
          <cell r="B1058" t="str">
            <v>Esc. carga transp. mat 2a cat DMT 50 a 200m c/e</v>
          </cell>
          <cell r="E1058" t="str">
            <v>m3</v>
          </cell>
          <cell r="F1058">
            <v>5.46</v>
          </cell>
        </row>
        <row r="1059">
          <cell r="A1059" t="str">
            <v>5 S 01 101 23</v>
          </cell>
          <cell r="B1059" t="str">
            <v>Esc. carga transp. mat 2a cat DMT 200 a 400m c/e</v>
          </cell>
          <cell r="E1059" t="str">
            <v>m3</v>
          </cell>
          <cell r="F1059">
            <v>5.83</v>
          </cell>
        </row>
        <row r="1060">
          <cell r="A1060" t="str">
            <v>5 S 01 101 24</v>
          </cell>
          <cell r="B1060" t="str">
            <v>Esc. carga transp. mat 2a cat DMT 400 a 600m c/e</v>
          </cell>
          <cell r="E1060" t="str">
            <v>m3</v>
          </cell>
          <cell r="F1060">
            <v>6.26</v>
          </cell>
        </row>
        <row r="1061">
          <cell r="A1061" t="str">
            <v>5 S 01 101 25</v>
          </cell>
          <cell r="B1061" t="str">
            <v>Esc. carga transp. mat 2a cat DMT 600 a 800m c/e</v>
          </cell>
          <cell r="E1061" t="str">
            <v>m3</v>
          </cell>
          <cell r="F1061">
            <v>6.63</v>
          </cell>
        </row>
        <row r="1062">
          <cell r="A1062" t="str">
            <v>5 S 01 101 26</v>
          </cell>
          <cell r="B1062" t="str">
            <v>Esc. carga transp. mat 2a cat DMT 800 a 1000m c/e</v>
          </cell>
          <cell r="E1062" t="str">
            <v>m3</v>
          </cell>
          <cell r="F1062">
            <v>6.91</v>
          </cell>
        </row>
        <row r="1063">
          <cell r="A1063" t="str">
            <v>5 S 01 101 27</v>
          </cell>
          <cell r="B1063" t="str">
            <v>Esc. carga transp. mat 2a cat DMT 1000 a 1200m c/e</v>
          </cell>
          <cell r="E1063" t="str">
            <v>m3</v>
          </cell>
          <cell r="F1063">
            <v>7.24</v>
          </cell>
        </row>
        <row r="1064">
          <cell r="A1064" t="str">
            <v>5 S 01 101 28</v>
          </cell>
          <cell r="B1064" t="str">
            <v>Esc. carga transp. mat 2a cat DMT 1200 a 1400m c/e</v>
          </cell>
          <cell r="E1064" t="str">
            <v>m3</v>
          </cell>
          <cell r="F1064">
            <v>7.64</v>
          </cell>
        </row>
        <row r="1065">
          <cell r="A1065" t="str">
            <v>5 S 01 101 29</v>
          </cell>
          <cell r="B1065" t="str">
            <v>Esc. carga transp. mat 2a cat DMT 1400 a 1600m c/e</v>
          </cell>
          <cell r="E1065" t="str">
            <v>m3</v>
          </cell>
          <cell r="F1065">
            <v>7.85</v>
          </cell>
        </row>
        <row r="1066">
          <cell r="A1066" t="str">
            <v>5 S 01 101 30</v>
          </cell>
          <cell r="B1066" t="str">
            <v>Esc. carga transp. mat 2a cat DMT 1600 a 1800m c/e</v>
          </cell>
          <cell r="E1066" t="str">
            <v>m3</v>
          </cell>
          <cell r="F1066">
            <v>8.01</v>
          </cell>
        </row>
        <row r="1067">
          <cell r="A1067" t="str">
            <v>5 S 01 101 31</v>
          </cell>
          <cell r="B1067" t="str">
            <v>Esc. carga transp. mat 2a cat DMT 1800 a 2000m c/e</v>
          </cell>
          <cell r="E1067" t="str">
            <v>m3</v>
          </cell>
          <cell r="F1067">
            <v>8.36</v>
          </cell>
        </row>
        <row r="1068">
          <cell r="A1068" t="str">
            <v>5 S 01 101 32</v>
          </cell>
          <cell r="B1068" t="str">
            <v>Esc. carga transp. mat 2a cat DMT 2000 a 3000m c/e</v>
          </cell>
          <cell r="E1068" t="str">
            <v>m3</v>
          </cell>
          <cell r="F1068">
            <v>9.41</v>
          </cell>
        </row>
        <row r="1069">
          <cell r="A1069" t="str">
            <v>5 S 01 101 33</v>
          </cell>
          <cell r="B1069" t="str">
            <v>Esc. carga transp. mat 2a cat DMT 3000 a 5000m c/e</v>
          </cell>
          <cell r="E1069" t="str">
            <v>m3</v>
          </cell>
          <cell r="F1069">
            <v>12</v>
          </cell>
        </row>
        <row r="1070">
          <cell r="A1070" t="str">
            <v>5 S 01 102 01</v>
          </cell>
          <cell r="B1070" t="str">
            <v>Esc. carga transp. mat 3a cat DMT até 50m</v>
          </cell>
          <cell r="E1070" t="str">
            <v>m3</v>
          </cell>
          <cell r="F1070">
            <v>19.3</v>
          </cell>
        </row>
        <row r="1071">
          <cell r="A1071" t="str">
            <v>5 S 01 102 02</v>
          </cell>
          <cell r="B1071" t="str">
            <v>Esc. carga transp. mat 3a cat DMT 50 a 200m</v>
          </cell>
          <cell r="E1071" t="str">
            <v>m3</v>
          </cell>
          <cell r="F1071">
            <v>21.71</v>
          </cell>
        </row>
        <row r="1072">
          <cell r="A1072" t="str">
            <v>5 S 01 102 03</v>
          </cell>
          <cell r="B1072" t="str">
            <v>Esc. carga transp. mat 3a cat DMT 200 a 400m</v>
          </cell>
          <cell r="E1072" t="str">
            <v>m3</v>
          </cell>
          <cell r="F1072">
            <v>22.35</v>
          </cell>
        </row>
        <row r="1073">
          <cell r="A1073" t="str">
            <v>5 S 01 102 04</v>
          </cell>
          <cell r="B1073" t="str">
            <v>Esc. carga transp. mat 3a cat DMT 400 a 600m</v>
          </cell>
          <cell r="E1073" t="str">
            <v>m3</v>
          </cell>
          <cell r="F1073">
            <v>23.12</v>
          </cell>
        </row>
        <row r="1074">
          <cell r="A1074" t="str">
            <v>5 S 01 102 05</v>
          </cell>
          <cell r="B1074" t="str">
            <v>Esc. carga transp. mat 3a cat DMT 600 a 800m</v>
          </cell>
          <cell r="E1074" t="str">
            <v>m3</v>
          </cell>
          <cell r="F1074">
            <v>23.81</v>
          </cell>
        </row>
        <row r="1075">
          <cell r="A1075" t="str">
            <v>5 S 01 102 06</v>
          </cell>
          <cell r="B1075" t="str">
            <v>Esc. carga transp. mat 3a cat DMT 800 a 1000m</v>
          </cell>
          <cell r="E1075" t="str">
            <v>m3</v>
          </cell>
          <cell r="F1075">
            <v>24.25</v>
          </cell>
        </row>
        <row r="1076">
          <cell r="A1076" t="str">
            <v>5 S 01 102 07</v>
          </cell>
          <cell r="B1076" t="str">
            <v>Esc. carga transp. mat 3a cat DMT 1000 a 1200m</v>
          </cell>
          <cell r="E1076" t="str">
            <v>m3</v>
          </cell>
          <cell r="F1076">
            <v>24.68</v>
          </cell>
        </row>
        <row r="1077">
          <cell r="A1077" t="str">
            <v>5 S 01 510 00</v>
          </cell>
          <cell r="B1077" t="str">
            <v>Compactação de aterros a 95% proctor normal</v>
          </cell>
          <cell r="E1077" t="str">
            <v>m3</v>
          </cell>
          <cell r="F1077">
            <v>1.7</v>
          </cell>
        </row>
        <row r="1078">
          <cell r="A1078" t="str">
            <v>5 S 01 511 00</v>
          </cell>
          <cell r="B1078" t="str">
            <v>Compactação de aterros a 100% proctor normal</v>
          </cell>
          <cell r="E1078" t="str">
            <v>m3</v>
          </cell>
          <cell r="F1078">
            <v>2.02</v>
          </cell>
        </row>
        <row r="1079">
          <cell r="A1079" t="str">
            <v>5 S 01 513 01</v>
          </cell>
          <cell r="B1079" t="str">
            <v>Compactação de material de "bota-fora"</v>
          </cell>
          <cell r="E1079" t="str">
            <v>m3</v>
          </cell>
          <cell r="F1079">
            <v>1.3</v>
          </cell>
        </row>
        <row r="1080">
          <cell r="A1080" t="str">
            <v>5 S 02 100 00</v>
          </cell>
          <cell r="B1080" t="str">
            <v>Reforço do subleito</v>
          </cell>
          <cell r="E1080" t="str">
            <v>m3</v>
          </cell>
          <cell r="F1080">
            <v>8.57</v>
          </cell>
        </row>
        <row r="1081">
          <cell r="A1081" t="str">
            <v>5 S 02 110 00</v>
          </cell>
          <cell r="B1081" t="str">
            <v>Regularização do subleito</v>
          </cell>
          <cell r="E1081" t="str">
            <v>m2</v>
          </cell>
          <cell r="F1081">
            <v>0.53</v>
          </cell>
        </row>
        <row r="1082">
          <cell r="A1082" t="str">
            <v>5 S 02 110 01</v>
          </cell>
          <cell r="B1082" t="str">
            <v>Regul. subleito c/ fresa. corte contr. aut. greide</v>
          </cell>
          <cell r="E1082" t="str">
            <v>m2</v>
          </cell>
          <cell r="F1082">
            <v>0.83</v>
          </cell>
        </row>
        <row r="1083">
          <cell r="A1083" t="str">
            <v>5 S 02 200 00</v>
          </cell>
          <cell r="B1083" t="str">
            <v>Sub-base solo estabilizado granul. s/ mistura</v>
          </cell>
          <cell r="E1083" t="str">
            <v>m3</v>
          </cell>
          <cell r="F1083">
            <v>8.57</v>
          </cell>
        </row>
        <row r="1084">
          <cell r="A1084" t="str">
            <v>5 S 02 200 01</v>
          </cell>
          <cell r="B1084" t="str">
            <v>Base solo estabilizado granul. s/ mistura</v>
          </cell>
          <cell r="E1084" t="str">
            <v>m3</v>
          </cell>
          <cell r="F1084">
            <v>8.57</v>
          </cell>
        </row>
        <row r="1085">
          <cell r="A1085" t="str">
            <v>5 S 02 201 00</v>
          </cell>
          <cell r="B1085" t="str">
            <v>Recomposição camada de base s/ adição de material</v>
          </cell>
          <cell r="E1085" t="str">
            <v>m2</v>
          </cell>
          <cell r="F1085">
            <v>0.53</v>
          </cell>
        </row>
        <row r="1086">
          <cell r="A1086" t="str">
            <v>5 S 02 210 00</v>
          </cell>
          <cell r="B1086" t="str">
            <v>Sub-base estabiliz. granul. c/ mist. solo na pista</v>
          </cell>
          <cell r="E1086" t="str">
            <v>m3</v>
          </cell>
          <cell r="F1086">
            <v>9.07</v>
          </cell>
        </row>
        <row r="1087">
          <cell r="A1087" t="str">
            <v>5 S 02 210 01</v>
          </cell>
          <cell r="B1087" t="str">
            <v>Sub-base estab. granul.c/mist. solo-areia na pista</v>
          </cell>
          <cell r="E1087" t="str">
            <v>m3</v>
          </cell>
          <cell r="F1087">
            <v>10.43</v>
          </cell>
        </row>
        <row r="1088">
          <cell r="A1088" t="str">
            <v>5 S 02 210 02</v>
          </cell>
          <cell r="B1088" t="str">
            <v>Base estabiliz.granul.c/ mist. solo areia na pista</v>
          </cell>
          <cell r="E1088" t="str">
            <v>m3</v>
          </cell>
          <cell r="F1088">
            <v>10.43</v>
          </cell>
        </row>
        <row r="1089">
          <cell r="A1089" t="str">
            <v>5 S 02 220 00</v>
          </cell>
          <cell r="B1089" t="str">
            <v>Base estabilizada granul. c/ mistura solo-brita</v>
          </cell>
          <cell r="E1089" t="str">
            <v>m3</v>
          </cell>
          <cell r="F1089">
            <v>27.52</v>
          </cell>
        </row>
        <row r="1090">
          <cell r="A1090" t="str">
            <v>5 S 02 230 00</v>
          </cell>
          <cell r="B1090" t="str">
            <v>Base de brita graduada</v>
          </cell>
          <cell r="E1090" t="str">
            <v>m3</v>
          </cell>
          <cell r="F1090">
            <v>43.43</v>
          </cell>
        </row>
        <row r="1091">
          <cell r="A1091" t="str">
            <v>5 S 02 230 01</v>
          </cell>
          <cell r="B1091" t="str">
            <v>Base brita grad.c/distr.agreg. contr. autom.greide</v>
          </cell>
          <cell r="E1091" t="str">
            <v>m3</v>
          </cell>
          <cell r="F1091">
            <v>44.54</v>
          </cell>
        </row>
        <row r="1092">
          <cell r="A1092" t="str">
            <v>5 S 02 231 00</v>
          </cell>
          <cell r="B1092" t="str">
            <v>Base de macadame hidraúlico</v>
          </cell>
          <cell r="E1092" t="str">
            <v>m3</v>
          </cell>
          <cell r="F1092">
            <v>38.22</v>
          </cell>
        </row>
        <row r="1093">
          <cell r="A1093" t="str">
            <v>5 S 02 240 11</v>
          </cell>
          <cell r="B1093" t="str">
            <v>Recomposição camada de base c/ adição de cimento</v>
          </cell>
          <cell r="E1093" t="str">
            <v>m3</v>
          </cell>
          <cell r="F1093">
            <v>52.12</v>
          </cell>
        </row>
        <row r="1094">
          <cell r="A1094" t="str">
            <v>5 S 02 241 01</v>
          </cell>
          <cell r="B1094" t="str">
            <v>Base de solo cimento com mistura em usina</v>
          </cell>
          <cell r="E1094" t="str">
            <v>m3</v>
          </cell>
          <cell r="F1094">
            <v>109.61</v>
          </cell>
        </row>
        <row r="1095">
          <cell r="A1095" t="str">
            <v>5 S 02 243 01</v>
          </cell>
          <cell r="B1095" t="str">
            <v>Sub-base solo melhorado c/cimento c/mist. em usina</v>
          </cell>
          <cell r="E1095" t="str">
            <v>m3</v>
          </cell>
          <cell r="F1095">
            <v>64.09</v>
          </cell>
        </row>
        <row r="1096">
          <cell r="A1096" t="str">
            <v>5 S 02 249 11</v>
          </cell>
          <cell r="B1096" t="str">
            <v>Recomp. base c/ demol. do rev. e incorp. à base</v>
          </cell>
          <cell r="E1096" t="str">
            <v>m3</v>
          </cell>
          <cell r="F1096">
            <v>12.8</v>
          </cell>
        </row>
        <row r="1097">
          <cell r="A1097" t="str">
            <v>5 S 02 300 00</v>
          </cell>
          <cell r="B1097" t="str">
            <v>Imprimação</v>
          </cell>
          <cell r="E1097" t="str">
            <v>m2</v>
          </cell>
          <cell r="F1097">
            <v>0.17</v>
          </cell>
        </row>
        <row r="1098">
          <cell r="A1098" t="str">
            <v>5 S 02 400 00</v>
          </cell>
          <cell r="B1098" t="str">
            <v>Pintura de ligação</v>
          </cell>
          <cell r="E1098" t="str">
            <v>m2</v>
          </cell>
          <cell r="F1098">
            <v>0.1</v>
          </cell>
        </row>
        <row r="1099">
          <cell r="A1099" t="str">
            <v>5 S 02 500 00</v>
          </cell>
          <cell r="B1099" t="str">
            <v>Tratamento superficial simples c/ CAP</v>
          </cell>
          <cell r="E1099" t="str">
            <v>m2</v>
          </cell>
          <cell r="F1099">
            <v>0.5</v>
          </cell>
        </row>
        <row r="1100">
          <cell r="A1100" t="str">
            <v>5 S 02 500 01</v>
          </cell>
          <cell r="B1100" t="str">
            <v>Tratamento superficial simples c/ emulsão</v>
          </cell>
          <cell r="E1100" t="str">
            <v>m2</v>
          </cell>
          <cell r="F1100">
            <v>0.47</v>
          </cell>
        </row>
        <row r="1101">
          <cell r="A1101" t="str">
            <v>5 S 02 500 02</v>
          </cell>
          <cell r="B1101" t="str">
            <v>Tratamento superficial simples c/ banho diluído</v>
          </cell>
          <cell r="E1101" t="str">
            <v>m2</v>
          </cell>
          <cell r="F1101">
            <v>0.54</v>
          </cell>
        </row>
        <row r="1102">
          <cell r="A1102" t="str">
            <v>5 S 02 501 00</v>
          </cell>
          <cell r="B1102" t="str">
            <v>Tratamento superficial duplo c/ CAP</v>
          </cell>
          <cell r="E1102" t="str">
            <v>m2</v>
          </cell>
          <cell r="F1102">
            <v>1.49</v>
          </cell>
        </row>
        <row r="1103">
          <cell r="A1103" t="str">
            <v>5 S 02 501 01</v>
          </cell>
          <cell r="B1103" t="str">
            <v>Tratamento superficial duplo c/ emulsão</v>
          </cell>
          <cell r="E1103" t="str">
            <v>m2</v>
          </cell>
          <cell r="F1103">
            <v>1.49</v>
          </cell>
        </row>
        <row r="1104">
          <cell r="A1104" t="str">
            <v>5 S 02 501 02</v>
          </cell>
          <cell r="B1104" t="str">
            <v>Tratamento superficial duplo c/ banho diluído</v>
          </cell>
          <cell r="E1104" t="str">
            <v>m2</v>
          </cell>
          <cell r="F1104">
            <v>1.63</v>
          </cell>
        </row>
        <row r="1105">
          <cell r="A1105" t="str">
            <v>5 S 02 502 00</v>
          </cell>
          <cell r="B1105" t="str">
            <v>Tratamento superficial triplo c/ CAP</v>
          </cell>
          <cell r="E1105" t="str">
            <v>m2</v>
          </cell>
          <cell r="F1105">
            <v>2.14</v>
          </cell>
        </row>
        <row r="1106">
          <cell r="A1106" t="str">
            <v>5 S 02 502 01</v>
          </cell>
          <cell r="B1106" t="str">
            <v>Tratamento superficial triplo c/ emulsão</v>
          </cell>
          <cell r="E1106" t="str">
            <v>m2</v>
          </cell>
          <cell r="F1106">
            <v>2.16</v>
          </cell>
        </row>
        <row r="1107">
          <cell r="A1107" t="str">
            <v>5 S 02 502 02</v>
          </cell>
          <cell r="B1107" t="str">
            <v>Tratamento superficial triplo c/ banho diluído</v>
          </cell>
          <cell r="E1107" t="str">
            <v>m2</v>
          </cell>
          <cell r="F1107">
            <v>2.34</v>
          </cell>
        </row>
        <row r="1108">
          <cell r="A1108" t="str">
            <v>5 S 02 511 01</v>
          </cell>
          <cell r="B1108" t="str">
            <v>Micro-revestimento a frio - Microflex 0,8cm</v>
          </cell>
          <cell r="E1108" t="str">
            <v>m2</v>
          </cell>
          <cell r="F1108">
            <v>1.22</v>
          </cell>
        </row>
        <row r="1109">
          <cell r="A1109" t="str">
            <v>5 S 02 511 02</v>
          </cell>
          <cell r="B1109" t="str">
            <v>Micro-revestimento a frio - Microflex 1,5 cm</v>
          </cell>
          <cell r="E1109" t="str">
            <v>m2</v>
          </cell>
          <cell r="F1109">
            <v>2.39</v>
          </cell>
        </row>
        <row r="1110">
          <cell r="A1110" t="str">
            <v>5 S 02 511 03</v>
          </cell>
          <cell r="B1110" t="str">
            <v>Micro-revestimento a frio - Microflex 2,0 cm</v>
          </cell>
          <cell r="E1110" t="str">
            <v>m2</v>
          </cell>
          <cell r="F1110">
            <v>3.17</v>
          </cell>
        </row>
        <row r="1111">
          <cell r="A1111" t="str">
            <v>5 S 02 511 04</v>
          </cell>
          <cell r="B1111" t="str">
            <v>Micro-revestimento a frio - Microflex - 2,5 cm</v>
          </cell>
          <cell r="E1111" t="str">
            <v>m2</v>
          </cell>
          <cell r="F1111">
            <v>3.73</v>
          </cell>
        </row>
        <row r="1112">
          <cell r="A1112" t="str">
            <v>5 S 02 512 01</v>
          </cell>
          <cell r="B1112" t="str">
            <v>Lama asfáltica fina (granulometrias I e II)</v>
          </cell>
          <cell r="E1112" t="str">
            <v>m2</v>
          </cell>
          <cell r="F1112">
            <v>0.52</v>
          </cell>
        </row>
        <row r="1113">
          <cell r="A1113" t="str">
            <v>5 S 02 512 02</v>
          </cell>
          <cell r="B1113" t="str">
            <v>Lama asfáltica grossa (granulometrias III e IV)</v>
          </cell>
          <cell r="E1113" t="str">
            <v>m2</v>
          </cell>
          <cell r="F1113">
            <v>0.93</v>
          </cell>
        </row>
        <row r="1114">
          <cell r="A1114" t="str">
            <v>5 S 02 530 00</v>
          </cell>
          <cell r="B1114" t="str">
            <v>Pré-misturado a frio</v>
          </cell>
          <cell r="E1114" t="str">
            <v>m3</v>
          </cell>
          <cell r="F1114">
            <v>61.21</v>
          </cell>
        </row>
        <row r="1115">
          <cell r="A1115" t="str">
            <v>5 S 02 531 00</v>
          </cell>
          <cell r="B1115" t="str">
            <v>Macadame betuminoso por penetração</v>
          </cell>
          <cell r="E1115" t="str">
            <v>m3</v>
          </cell>
          <cell r="F1115">
            <v>51.61</v>
          </cell>
        </row>
        <row r="1116">
          <cell r="A1116" t="str">
            <v>5 S 02 532 00</v>
          </cell>
          <cell r="B1116" t="str">
            <v>Areia-asfalto a quente</v>
          </cell>
          <cell r="E1116" t="str">
            <v>t</v>
          </cell>
          <cell r="F1116">
            <v>39.270000000000003</v>
          </cell>
        </row>
        <row r="1117">
          <cell r="A1117" t="str">
            <v>5 S 02 540 01</v>
          </cell>
          <cell r="B1117" t="str">
            <v>Conc. betumin.usinado a quente - capa de rolamento</v>
          </cell>
          <cell r="E1117" t="str">
            <v>t</v>
          </cell>
          <cell r="F1117">
            <v>34.75</v>
          </cell>
        </row>
        <row r="1118">
          <cell r="A1118" t="str">
            <v>5 S 02 540 02</v>
          </cell>
          <cell r="B1118" t="str">
            <v>Concreto betuminoso usinado a quente - binder</v>
          </cell>
          <cell r="E1118" t="str">
            <v>t</v>
          </cell>
          <cell r="F1118">
            <v>34.22</v>
          </cell>
        </row>
        <row r="1119">
          <cell r="A1119" t="str">
            <v>5 S 02 540 11</v>
          </cell>
          <cell r="B1119" t="str">
            <v>CBUQ reciclado a quente no local</v>
          </cell>
          <cell r="E1119" t="str">
            <v>t</v>
          </cell>
          <cell r="F1119" t="str">
            <v>excluído</v>
          </cell>
        </row>
        <row r="1120">
          <cell r="A1120" t="str">
            <v>5 S 02 540 12</v>
          </cell>
          <cell r="B1120" t="str">
            <v>CBUQ reciclado em usina fixa</v>
          </cell>
          <cell r="E1120" t="str">
            <v>t</v>
          </cell>
          <cell r="F1120">
            <v>29.87</v>
          </cell>
        </row>
        <row r="1121">
          <cell r="A1121" t="str">
            <v>5 S 02 600 00</v>
          </cell>
          <cell r="B1121" t="str">
            <v>Manta sintét. p/ recap.asfál.- fornec. e aplicação</v>
          </cell>
          <cell r="E1121" t="str">
            <v>m2</v>
          </cell>
          <cell r="F1121">
            <v>4.68</v>
          </cell>
        </row>
        <row r="1122">
          <cell r="A1122" t="str">
            <v>5 S 02 607 00</v>
          </cell>
          <cell r="B1122" t="str">
            <v>Concreto cimento portland c/ equip. pequeno porte</v>
          </cell>
          <cell r="E1122" t="str">
            <v>m3</v>
          </cell>
          <cell r="F1122">
            <v>312.11</v>
          </cell>
        </row>
        <row r="1123">
          <cell r="A1123" t="str">
            <v>5 S 02 702 00</v>
          </cell>
          <cell r="B1123" t="str">
            <v>Limpeza e enchimento de junta de pavimento de conc</v>
          </cell>
          <cell r="E1123" t="str">
            <v>m</v>
          </cell>
          <cell r="F1123">
            <v>2.64</v>
          </cell>
        </row>
        <row r="1124">
          <cell r="A1124" t="str">
            <v>5 S 02 905 00</v>
          </cell>
          <cell r="B1124" t="str">
            <v>Remoção mecanizada de revestimento betuminoso</v>
          </cell>
          <cell r="E1124" t="str">
            <v>m3</v>
          </cell>
          <cell r="F1124">
            <v>6.16</v>
          </cell>
        </row>
        <row r="1125">
          <cell r="A1125" t="str">
            <v>5 S 02 905 01</v>
          </cell>
          <cell r="B1125" t="str">
            <v>Remoção manual de revestimento betuminoso</v>
          </cell>
          <cell r="E1125" t="str">
            <v>m3</v>
          </cell>
          <cell r="F1125">
            <v>104.36</v>
          </cell>
        </row>
        <row r="1126">
          <cell r="A1126" t="str">
            <v>5 S 02 906 00</v>
          </cell>
          <cell r="B1126" t="str">
            <v>Remoção mecanizada da camada granular pavimento</v>
          </cell>
          <cell r="E1126" t="str">
            <v>m3</v>
          </cell>
          <cell r="F1126">
            <v>3.95</v>
          </cell>
        </row>
        <row r="1127">
          <cell r="A1127" t="str">
            <v>5 S 02 906 01</v>
          </cell>
          <cell r="B1127" t="str">
            <v>Remoção manual da camada granular do pavimento</v>
          </cell>
          <cell r="E1127" t="str">
            <v>m3</v>
          </cell>
          <cell r="F1127">
            <v>56.65</v>
          </cell>
        </row>
        <row r="1128">
          <cell r="A1128" t="str">
            <v>5 S 02 907 00</v>
          </cell>
          <cell r="B1128" t="str">
            <v>Remoção mecanizada material de baixa capac.suporte</v>
          </cell>
          <cell r="E1128" t="str">
            <v>m3</v>
          </cell>
          <cell r="F1128">
            <v>3.89</v>
          </cell>
        </row>
        <row r="1129">
          <cell r="A1129" t="str">
            <v>5 S 02 907 01</v>
          </cell>
          <cell r="B1129" t="str">
            <v>Remoção manual de material de baixa capac.suporte</v>
          </cell>
          <cell r="E1129" t="str">
            <v>m3</v>
          </cell>
          <cell r="F1129">
            <v>48</v>
          </cell>
        </row>
        <row r="1130">
          <cell r="A1130" t="str">
            <v>5 S 02 908 00</v>
          </cell>
          <cell r="B1130" t="str">
            <v>Arrancamento e remoção de paralelepípedos</v>
          </cell>
          <cell r="E1130" t="str">
            <v>m2</v>
          </cell>
          <cell r="F1130">
            <v>13.14</v>
          </cell>
        </row>
        <row r="1131">
          <cell r="A1131" t="str">
            <v>5 S 02 909 00</v>
          </cell>
          <cell r="B1131" t="str">
            <v>Arrancamento e remoção de meios-fios</v>
          </cell>
          <cell r="E1131" t="str">
            <v>m3</v>
          </cell>
          <cell r="F1131">
            <v>71.58</v>
          </cell>
        </row>
        <row r="1132">
          <cell r="A1132" t="str">
            <v>5 S 02 990 11</v>
          </cell>
          <cell r="B1132" t="str">
            <v>Fresagem contínua do revest. betuminoso</v>
          </cell>
          <cell r="E1132" t="str">
            <v>m3</v>
          </cell>
          <cell r="F1132">
            <v>93.45</v>
          </cell>
        </row>
        <row r="1133">
          <cell r="A1133" t="str">
            <v>5 S 02 990 12</v>
          </cell>
          <cell r="B1133" t="str">
            <v>Fresagem descontínua revest. betuminoso</v>
          </cell>
          <cell r="E1133" t="str">
            <v>m3</v>
          </cell>
          <cell r="F1133">
            <v>129.79</v>
          </cell>
        </row>
        <row r="1134">
          <cell r="A1134" t="str">
            <v>5 S 04 300 16</v>
          </cell>
          <cell r="B1134" t="str">
            <v>Bueiro met. chapas múltiplas D=1,60m galv.</v>
          </cell>
          <cell r="E1134" t="str">
            <v>m</v>
          </cell>
          <cell r="F1134">
            <v>1028.1099999999999</v>
          </cell>
        </row>
        <row r="1135">
          <cell r="A1135" t="str">
            <v>5 S 04 300 20</v>
          </cell>
          <cell r="B1135" t="str">
            <v>Bueiro met. chapas múltiplas D=2,00m galv.</v>
          </cell>
          <cell r="E1135" t="str">
            <v>m</v>
          </cell>
          <cell r="F1135">
            <v>1279.3399999999999</v>
          </cell>
        </row>
        <row r="1136">
          <cell r="A1136" t="str">
            <v>5 S 04 301 16</v>
          </cell>
          <cell r="B1136" t="str">
            <v>Bueiro met. chapas múltiplas D=1,60m rev. epoxy</v>
          </cell>
          <cell r="E1136" t="str">
            <v>m</v>
          </cell>
          <cell r="F1136">
            <v>1076.94</v>
          </cell>
        </row>
        <row r="1137">
          <cell r="A1137" t="str">
            <v>5 S 04 301 20</v>
          </cell>
          <cell r="B1137" t="str">
            <v>Bueiro met. chapas múltiplas D=2,00m rev. epoxy</v>
          </cell>
          <cell r="E1137" t="str">
            <v>m</v>
          </cell>
          <cell r="F1137">
            <v>1339.98</v>
          </cell>
        </row>
        <row r="1138">
          <cell r="A1138" t="str">
            <v>5 S 04 310 16</v>
          </cell>
          <cell r="B1138" t="str">
            <v>Bueiro met. s/ interrup. de tráf. D=1,60m galv.</v>
          </cell>
          <cell r="E1138" t="str">
            <v>m</v>
          </cell>
          <cell r="F1138">
            <v>1958.05</v>
          </cell>
        </row>
        <row r="1139">
          <cell r="A1139" t="str">
            <v>5 S 04 310 20</v>
          </cell>
          <cell r="B1139" t="str">
            <v>Bueiro met. s/ interrup. de tráf. D=2,00m galv.</v>
          </cell>
          <cell r="E1139" t="str">
            <v>m</v>
          </cell>
          <cell r="F1139">
            <v>2435.4499999999998</v>
          </cell>
        </row>
        <row r="1140">
          <cell r="A1140" t="str">
            <v>5 S 04 311 16</v>
          </cell>
          <cell r="B1140" t="str">
            <v>Bueiro met.s/interrupção traf. D=1,60 m rev.epoxy</v>
          </cell>
          <cell r="E1140" t="str">
            <v>m</v>
          </cell>
          <cell r="F1140">
            <v>2031.03</v>
          </cell>
        </row>
        <row r="1141">
          <cell r="A1141" t="str">
            <v>5 S 04 311 20</v>
          </cell>
          <cell r="B1141" t="str">
            <v>Bueiro met.s/interrupção tráf. D=2,00 m rev. epoxy</v>
          </cell>
          <cell r="E1141" t="str">
            <v>m</v>
          </cell>
          <cell r="F1141">
            <v>2442.35</v>
          </cell>
        </row>
        <row r="1142">
          <cell r="A1142" t="str">
            <v>5 S 04 999 01</v>
          </cell>
          <cell r="B1142" t="str">
            <v>Remoção de bueiros existentes</v>
          </cell>
          <cell r="E1142" t="str">
            <v>m</v>
          </cell>
          <cell r="F1142">
            <v>36.86</v>
          </cell>
        </row>
        <row r="1143">
          <cell r="A1143" t="str">
            <v>5 S 04 999 04</v>
          </cell>
          <cell r="B1143" t="str">
            <v>Restauração de disp. danif. com concr. fck=12 MPa</v>
          </cell>
          <cell r="E1143" t="str">
            <v>m3</v>
          </cell>
          <cell r="F1143">
            <v>246.17</v>
          </cell>
        </row>
        <row r="1144">
          <cell r="A1144" t="str">
            <v>5 S 04 999 07</v>
          </cell>
          <cell r="B1144" t="str">
            <v>Demolição de dispositivos de concreto simples</v>
          </cell>
          <cell r="E1144" t="str">
            <v>m3</v>
          </cell>
          <cell r="F1144">
            <v>67.47</v>
          </cell>
        </row>
        <row r="1145">
          <cell r="A1145" t="str">
            <v>5 S 04 999 08</v>
          </cell>
          <cell r="B1145" t="str">
            <v>Demolição de dispositivos de concreto armado</v>
          </cell>
          <cell r="E1145" t="str">
            <v>m3</v>
          </cell>
          <cell r="F1145">
            <v>306.33</v>
          </cell>
        </row>
        <row r="1146">
          <cell r="A1146" t="str">
            <v>5 S 05 100 00</v>
          </cell>
          <cell r="B1146" t="str">
            <v>Enleivamento</v>
          </cell>
          <cell r="E1146" t="str">
            <v>m2</v>
          </cell>
          <cell r="F1146">
            <v>3.92</v>
          </cell>
        </row>
        <row r="1147">
          <cell r="A1147" t="str">
            <v>5 S 05 102 00</v>
          </cell>
          <cell r="B1147" t="str">
            <v>Hidrossemeadura</v>
          </cell>
          <cell r="E1147" t="str">
            <v>m2</v>
          </cell>
          <cell r="F1147">
            <v>0.86</v>
          </cell>
        </row>
        <row r="1148">
          <cell r="A1148" t="str">
            <v>5 S 05 300 01</v>
          </cell>
          <cell r="B1148" t="str">
            <v>Alvenaria de pedra arrumada</v>
          </cell>
          <cell r="E1148" t="str">
            <v>m3</v>
          </cell>
          <cell r="F1148">
            <v>56.22</v>
          </cell>
        </row>
        <row r="1149">
          <cell r="A1149" t="str">
            <v>5 S 05 300 02</v>
          </cell>
          <cell r="B1149" t="str">
            <v>Enrocamento de pedra jogada</v>
          </cell>
          <cell r="E1149" t="str">
            <v>m3</v>
          </cell>
          <cell r="F1149">
            <v>32.03</v>
          </cell>
        </row>
        <row r="1150">
          <cell r="A1150" t="str">
            <v>5 S 05 301 00</v>
          </cell>
          <cell r="B1150" t="str">
            <v>Alvenaria de pedra argamassada</v>
          </cell>
          <cell r="E1150" t="str">
            <v>m3</v>
          </cell>
          <cell r="F1150">
            <v>139.43</v>
          </cell>
        </row>
        <row r="1151">
          <cell r="A1151" t="str">
            <v>5 S 05 302 01</v>
          </cell>
          <cell r="B1151" t="str">
            <v>Muro de gabião tipo caixa</v>
          </cell>
          <cell r="E1151" t="str">
            <v>m3</v>
          </cell>
          <cell r="F1151">
            <v>138.34</v>
          </cell>
        </row>
        <row r="1152">
          <cell r="A1152" t="str">
            <v>5 S 05 303 01</v>
          </cell>
          <cell r="B1152" t="str">
            <v>Terra armada - ECE - greide 0,0&lt;h&lt;6,00m</v>
          </cell>
          <cell r="E1152" t="str">
            <v>m2</v>
          </cell>
          <cell r="F1152">
            <v>196.56</v>
          </cell>
        </row>
        <row r="1153">
          <cell r="A1153" t="str">
            <v>5 S 05 303 02</v>
          </cell>
          <cell r="B1153" t="str">
            <v>Terra armada - ECE - greide 6,0&lt;h&lt;9,00</v>
          </cell>
          <cell r="E1153" t="str">
            <v>m2</v>
          </cell>
          <cell r="F1153">
            <v>220.52</v>
          </cell>
        </row>
        <row r="1154">
          <cell r="A1154" t="str">
            <v>5 S 05 303 03</v>
          </cell>
          <cell r="B1154" t="str">
            <v>Terra armada - ECE - greide 9,0&lt;h&lt;12,00m</v>
          </cell>
          <cell r="E1154" t="str">
            <v>m2</v>
          </cell>
          <cell r="F1154">
            <v>244.38</v>
          </cell>
        </row>
        <row r="1155">
          <cell r="A1155" t="str">
            <v>5 S 05 303 04</v>
          </cell>
          <cell r="B1155" t="str">
            <v>Terra armada - ECE - pé de talude 0,0&lt;h&lt;6,00m</v>
          </cell>
          <cell r="E1155" t="str">
            <v>m2</v>
          </cell>
          <cell r="F1155">
            <v>231.72</v>
          </cell>
        </row>
        <row r="1156">
          <cell r="A1156" t="str">
            <v>5 S 05 303 05</v>
          </cell>
          <cell r="B1156" t="str">
            <v>Terra armada - ECE - pé de talude 6,0&lt;h&lt;9,00m</v>
          </cell>
          <cell r="E1156" t="str">
            <v>m2</v>
          </cell>
          <cell r="F1156">
            <v>260.49</v>
          </cell>
        </row>
        <row r="1157">
          <cell r="A1157" t="str">
            <v>5 S 05 303 06</v>
          </cell>
          <cell r="B1157" t="str">
            <v>Terra armada - ECE - pé de talude 9,0&lt;h&lt;12,00m</v>
          </cell>
          <cell r="E1157" t="str">
            <v>m2</v>
          </cell>
          <cell r="F1157">
            <v>287.66000000000003</v>
          </cell>
        </row>
        <row r="1158">
          <cell r="A1158" t="str">
            <v>5 S 05 303 07</v>
          </cell>
          <cell r="B1158" t="str">
            <v>Terra armada - ECE - encontro portante 0,0&lt;h&lt;6,0m</v>
          </cell>
          <cell r="E1158" t="str">
            <v>m2</v>
          </cell>
          <cell r="F1158">
            <v>421.92</v>
          </cell>
        </row>
        <row r="1159">
          <cell r="A1159" t="str">
            <v>5 S 05 303 08</v>
          </cell>
          <cell r="B1159" t="str">
            <v>Terra armada - ECE - encontro portante 6,0&lt;h&lt;9,00m</v>
          </cell>
          <cell r="E1159" t="str">
            <v>m2</v>
          </cell>
          <cell r="F1159">
            <v>562.24</v>
          </cell>
        </row>
        <row r="1160">
          <cell r="A1160" t="str">
            <v>5 S 05 303 09</v>
          </cell>
          <cell r="B1160" t="str">
            <v>Escamas de concreto armado para terra armada</v>
          </cell>
          <cell r="E1160" t="str">
            <v>m3</v>
          </cell>
          <cell r="F1160">
            <v>535.33000000000004</v>
          </cell>
        </row>
        <row r="1161">
          <cell r="A1161" t="str">
            <v>5 S 05 303 10</v>
          </cell>
          <cell r="B1161" t="str">
            <v>Conc. de soleira e arrem. de maciço de terra arm.</v>
          </cell>
          <cell r="E1161" t="str">
            <v>m3</v>
          </cell>
          <cell r="F1161">
            <v>254.14</v>
          </cell>
        </row>
        <row r="1162">
          <cell r="A1162" t="str">
            <v>5 S 05 303 11</v>
          </cell>
          <cell r="B1162" t="str">
            <v>Montagem de maciço terra armada</v>
          </cell>
          <cell r="E1162" t="str">
            <v>m2</v>
          </cell>
          <cell r="F1162">
            <v>61.95</v>
          </cell>
        </row>
        <row r="1163">
          <cell r="A1163" t="str">
            <v>5 S 05 340 01</v>
          </cell>
          <cell r="B1163" t="str">
            <v>Execução cortina atirantada conc.armado fck=15 MPa</v>
          </cell>
          <cell r="E1163" t="str">
            <v>m3</v>
          </cell>
          <cell r="F1163">
            <v>882.36</v>
          </cell>
        </row>
        <row r="1164">
          <cell r="A1164" t="str">
            <v>5 S 05 900 01</v>
          </cell>
          <cell r="B1164" t="str">
            <v>Execução tirante protendido cortina atirantada</v>
          </cell>
          <cell r="E1164" t="str">
            <v>m</v>
          </cell>
          <cell r="F1164">
            <v>92.75</v>
          </cell>
        </row>
        <row r="1165">
          <cell r="A1165" t="str">
            <v>5 S 06 400 01</v>
          </cell>
          <cell r="B1165" t="str">
            <v>Cêrcas arame farp. c/ mourão conc. seção quadr.</v>
          </cell>
          <cell r="E1165" t="str">
            <v>m</v>
          </cell>
          <cell r="F1165">
            <v>15.13</v>
          </cell>
        </row>
        <row r="1166">
          <cell r="A1166" t="str">
            <v>5 S 06 400 02</v>
          </cell>
          <cell r="B1166" t="str">
            <v>Cerca arame farp. c/ mourão de conc. seção triang</v>
          </cell>
          <cell r="E1166" t="str">
            <v>m</v>
          </cell>
          <cell r="F1166">
            <v>11.7</v>
          </cell>
        </row>
        <row r="1167">
          <cell r="A1167" t="str">
            <v>5 S 06 410 00</v>
          </cell>
          <cell r="B1167" t="str">
            <v>Cêrcas arame farpado com suporte madeira</v>
          </cell>
          <cell r="E1167" t="str">
            <v>m</v>
          </cell>
          <cell r="F1167">
            <v>18.739999999999998</v>
          </cell>
        </row>
        <row r="1168">
          <cell r="A1168" t="str">
            <v>5 S 09 001 07</v>
          </cell>
          <cell r="B1168" t="str">
            <v>Transporte local em rodov. não pavim.</v>
          </cell>
          <cell r="E1168" t="str">
            <v>tkm</v>
          </cell>
          <cell r="F1168">
            <v>0.55000000000000004</v>
          </cell>
        </row>
        <row r="1169">
          <cell r="A1169" t="str">
            <v>5 S 09 001 90</v>
          </cell>
          <cell r="B1169" t="str">
            <v>Transporte comercial c/ carroc. rodov. não pav.</v>
          </cell>
          <cell r="E1169" t="str">
            <v>tkm</v>
          </cell>
          <cell r="F1169">
            <v>0.36</v>
          </cell>
        </row>
        <row r="1170">
          <cell r="A1170" t="str">
            <v>5 S 09 002 07</v>
          </cell>
          <cell r="B1170" t="str">
            <v>Transporte local em rodov. pavim.</v>
          </cell>
          <cell r="E1170" t="str">
            <v>tkm</v>
          </cell>
          <cell r="F1170">
            <v>0.41</v>
          </cell>
        </row>
        <row r="1171">
          <cell r="A1171" t="str">
            <v>5 S 09 002 90</v>
          </cell>
          <cell r="B1171" t="str">
            <v>Transporte comercial c/ carroceria rodov. pav.</v>
          </cell>
          <cell r="E1171" t="str">
            <v>tkm</v>
          </cell>
          <cell r="F1171">
            <v>0.24</v>
          </cell>
        </row>
        <row r="1173">
          <cell r="B1173" t="str">
            <v>MATERIAIS</v>
          </cell>
          <cell r="C1173" t="str">
            <v>Und Com</v>
          </cell>
          <cell r="D1173" t="str">
            <v>Fator de Conversão</v>
          </cell>
          <cell r="E1173" t="str">
            <v>Und</v>
          </cell>
        </row>
        <row r="1174">
          <cell r="A1174" t="str">
            <v>AM01</v>
          </cell>
          <cell r="B1174" t="str">
            <v>Aço D=4,2 mm CA 25</v>
          </cell>
          <cell r="C1174" t="str">
            <v>kg</v>
          </cell>
          <cell r="D1174">
            <v>1</v>
          </cell>
          <cell r="E1174" t="str">
            <v>kg</v>
          </cell>
        </row>
        <row r="1175">
          <cell r="A1175" t="str">
            <v>AM02</v>
          </cell>
          <cell r="B1175" t="str">
            <v>Aço D=6,3 mm CA 25</v>
          </cell>
          <cell r="C1175" t="str">
            <v>kg</v>
          </cell>
          <cell r="D1175">
            <v>1</v>
          </cell>
          <cell r="E1175" t="str">
            <v>kg</v>
          </cell>
        </row>
        <row r="1176">
          <cell r="A1176" t="str">
            <v>AM03</v>
          </cell>
          <cell r="B1176" t="str">
            <v>Aço D=10 mm CA 25</v>
          </cell>
          <cell r="C1176" t="str">
            <v>kg</v>
          </cell>
          <cell r="D1176">
            <v>1</v>
          </cell>
          <cell r="E1176" t="str">
            <v>kg</v>
          </cell>
        </row>
        <row r="1177">
          <cell r="A1177" t="str">
            <v>AM04</v>
          </cell>
          <cell r="B1177" t="str">
            <v>Aço D=6,3 mm CA 50</v>
          </cell>
          <cell r="C1177" t="str">
            <v>kg</v>
          </cell>
          <cell r="D1177">
            <v>1</v>
          </cell>
          <cell r="E1177" t="str">
            <v>kg</v>
          </cell>
        </row>
        <row r="1178">
          <cell r="A1178" t="str">
            <v>AM05</v>
          </cell>
          <cell r="B1178" t="str">
            <v>Aço D=10 mm CA 50</v>
          </cell>
          <cell r="C1178" t="str">
            <v>kg</v>
          </cell>
          <cell r="D1178">
            <v>1</v>
          </cell>
          <cell r="E1178" t="str">
            <v>kg</v>
          </cell>
        </row>
        <row r="1179">
          <cell r="A1179" t="str">
            <v>AM06</v>
          </cell>
          <cell r="B1179" t="str">
            <v>Aço D=4,2 mm CA 60</v>
          </cell>
          <cell r="C1179" t="str">
            <v>kg</v>
          </cell>
          <cell r="D1179">
            <v>1</v>
          </cell>
          <cell r="E1179" t="str">
            <v>kg</v>
          </cell>
        </row>
        <row r="1180">
          <cell r="A1180" t="str">
            <v>AM07</v>
          </cell>
          <cell r="B1180" t="str">
            <v>Aço D=5,0 mm CA 60</v>
          </cell>
          <cell r="C1180" t="str">
            <v>kg</v>
          </cell>
          <cell r="D1180">
            <v>1</v>
          </cell>
          <cell r="E1180" t="str">
            <v>kg</v>
          </cell>
        </row>
        <row r="1181">
          <cell r="A1181" t="str">
            <v>AM08</v>
          </cell>
          <cell r="B1181" t="str">
            <v>Aço D=6,0 mm CA 60</v>
          </cell>
          <cell r="C1181" t="str">
            <v>kg</v>
          </cell>
          <cell r="D1181">
            <v>1</v>
          </cell>
          <cell r="E1181" t="str">
            <v>kg</v>
          </cell>
        </row>
        <row r="1182">
          <cell r="A1182" t="str">
            <v>AM09</v>
          </cell>
          <cell r="B1182" t="str">
            <v>Mandíbula móvel p/ britador 6240C</v>
          </cell>
          <cell r="C1182" t="str">
            <v>un</v>
          </cell>
          <cell r="D1182">
            <v>216</v>
          </cell>
          <cell r="E1182" t="str">
            <v>u/h</v>
          </cell>
        </row>
        <row r="1183">
          <cell r="A1183" t="str">
            <v>AM10</v>
          </cell>
          <cell r="B1183" t="str">
            <v>Mandíbula fixa p/ britador 6240C</v>
          </cell>
          <cell r="C1183" t="str">
            <v>un</v>
          </cell>
          <cell r="D1183">
            <v>133</v>
          </cell>
          <cell r="E1183" t="str">
            <v>u/h</v>
          </cell>
        </row>
        <row r="1184">
          <cell r="A1184" t="str">
            <v>AM11</v>
          </cell>
          <cell r="B1184" t="str">
            <v>Revestimento móvel p/ britador 60TS</v>
          </cell>
          <cell r="C1184" t="str">
            <v>un</v>
          </cell>
          <cell r="D1184">
            <v>381</v>
          </cell>
          <cell r="E1184" t="str">
            <v>u/h</v>
          </cell>
        </row>
        <row r="1185">
          <cell r="A1185" t="str">
            <v>AM12</v>
          </cell>
          <cell r="B1185" t="str">
            <v>Revestimento fixo p/ britador 60TS</v>
          </cell>
          <cell r="C1185" t="str">
            <v>un</v>
          </cell>
          <cell r="D1185">
            <v>395</v>
          </cell>
          <cell r="E1185" t="str">
            <v>u/h</v>
          </cell>
        </row>
        <row r="1186">
          <cell r="A1186" t="str">
            <v>AM19</v>
          </cell>
          <cell r="B1186" t="str">
            <v>Mandíbula fixa p/ britador 4230</v>
          </cell>
          <cell r="C1186" t="str">
            <v>un</v>
          </cell>
          <cell r="D1186">
            <v>150</v>
          </cell>
          <cell r="E1186" t="str">
            <v>u/h</v>
          </cell>
        </row>
        <row r="1187">
          <cell r="A1187" t="str">
            <v>AM20</v>
          </cell>
          <cell r="B1187" t="str">
            <v>Mandíbula móvel p/ britador 4230</v>
          </cell>
          <cell r="C1187" t="str">
            <v>un</v>
          </cell>
          <cell r="D1187">
            <v>100</v>
          </cell>
          <cell r="E1187" t="str">
            <v>u/h</v>
          </cell>
        </row>
        <row r="1188">
          <cell r="A1188" t="str">
            <v>AM25</v>
          </cell>
          <cell r="B1188" t="str">
            <v>Mandíbula móvel para britador 80x50</v>
          </cell>
          <cell r="C1188" t="str">
            <v>un</v>
          </cell>
          <cell r="D1188">
            <v>250</v>
          </cell>
          <cell r="E1188" t="str">
            <v>u/h</v>
          </cell>
        </row>
        <row r="1189">
          <cell r="A1189" t="str">
            <v>AM26</v>
          </cell>
          <cell r="B1189" t="str">
            <v>Mandíbula fixa para britador 80x50</v>
          </cell>
          <cell r="C1189" t="str">
            <v>un</v>
          </cell>
          <cell r="D1189">
            <v>437</v>
          </cell>
          <cell r="E1189" t="str">
            <v>u/h</v>
          </cell>
        </row>
        <row r="1190">
          <cell r="A1190" t="str">
            <v>AM27</v>
          </cell>
          <cell r="B1190" t="str">
            <v>Revestimento móvel p/ britador 90TS</v>
          </cell>
          <cell r="C1190" t="str">
            <v>un</v>
          </cell>
          <cell r="D1190">
            <v>338</v>
          </cell>
          <cell r="E1190" t="str">
            <v>u/h</v>
          </cell>
        </row>
        <row r="1191">
          <cell r="A1191" t="str">
            <v>AM28</v>
          </cell>
          <cell r="B1191" t="str">
            <v>Revestimento fixo p/ britador 90TS</v>
          </cell>
          <cell r="C1191" t="str">
            <v>un</v>
          </cell>
          <cell r="D1191">
            <v>440</v>
          </cell>
          <cell r="E1191" t="str">
            <v>u/h</v>
          </cell>
        </row>
        <row r="1192">
          <cell r="A1192" t="str">
            <v>AM29</v>
          </cell>
          <cell r="B1192" t="str">
            <v>Revestimento móvel p/ britador 90TF</v>
          </cell>
          <cell r="C1192" t="str">
            <v>un</v>
          </cell>
          <cell r="D1192">
            <v>99</v>
          </cell>
          <cell r="E1192" t="str">
            <v>u/h</v>
          </cell>
        </row>
        <row r="1193">
          <cell r="A1193" t="str">
            <v>AM30</v>
          </cell>
          <cell r="B1193" t="str">
            <v>Revestimento fixo p/ britador 90TF</v>
          </cell>
          <cell r="C1193" t="str">
            <v>un</v>
          </cell>
          <cell r="D1193">
            <v>125</v>
          </cell>
          <cell r="E1193" t="str">
            <v>u/h</v>
          </cell>
        </row>
        <row r="1194">
          <cell r="A1194" t="str">
            <v>AM35</v>
          </cell>
          <cell r="B1194" t="str">
            <v>Brita 1</v>
          </cell>
          <cell r="C1194" t="str">
            <v>m3</v>
          </cell>
          <cell r="D1194">
            <v>1</v>
          </cell>
          <cell r="E1194" t="str">
            <v>m3</v>
          </cell>
        </row>
        <row r="1195">
          <cell r="A1195" t="str">
            <v>AM36</v>
          </cell>
          <cell r="B1195" t="str">
            <v>Brita 2</v>
          </cell>
          <cell r="C1195" t="str">
            <v>m3</v>
          </cell>
          <cell r="D1195">
            <v>1</v>
          </cell>
          <cell r="E1195" t="str">
            <v>m3</v>
          </cell>
        </row>
        <row r="1196">
          <cell r="A1196" t="str">
            <v>AM37</v>
          </cell>
          <cell r="B1196" t="str">
            <v>Brita 3</v>
          </cell>
          <cell r="C1196" t="str">
            <v>m3</v>
          </cell>
          <cell r="D1196">
            <v>1</v>
          </cell>
          <cell r="E1196" t="str">
            <v>m3</v>
          </cell>
        </row>
        <row r="1197">
          <cell r="A1197" t="str">
            <v>F801</v>
          </cell>
          <cell r="B1197" t="str">
            <v>Bomba hidráulica alta pressão MAC</v>
          </cell>
          <cell r="C1197" t="str">
            <v>dia</v>
          </cell>
          <cell r="D1197">
            <v>8</v>
          </cell>
          <cell r="E1197" t="str">
            <v>h</v>
          </cell>
        </row>
        <row r="1198">
          <cell r="A1198" t="str">
            <v>F802</v>
          </cell>
          <cell r="B1198" t="str">
            <v>Bomba eletr p/ injeção de nata MAC</v>
          </cell>
          <cell r="C1198" t="str">
            <v>dia</v>
          </cell>
          <cell r="D1198">
            <v>8</v>
          </cell>
          <cell r="E1198" t="str">
            <v>h</v>
          </cell>
        </row>
        <row r="1199">
          <cell r="A1199" t="str">
            <v>F803</v>
          </cell>
          <cell r="B1199" t="str">
            <v>Macaco p/ protensão MAC 7</v>
          </cell>
          <cell r="C1199" t="str">
            <v>dia</v>
          </cell>
          <cell r="D1199">
            <v>8</v>
          </cell>
          <cell r="E1199" t="str">
            <v>h</v>
          </cell>
        </row>
        <row r="1200">
          <cell r="A1200" t="str">
            <v>F804</v>
          </cell>
          <cell r="B1200" t="str">
            <v>Macaco p/ protensão MAC 12</v>
          </cell>
          <cell r="C1200" t="str">
            <v>dia</v>
          </cell>
          <cell r="D1200">
            <v>8</v>
          </cell>
          <cell r="E1200" t="str">
            <v>h</v>
          </cell>
        </row>
        <row r="1201">
          <cell r="A1201" t="str">
            <v>F805</v>
          </cell>
          <cell r="B1201" t="str">
            <v>Macaco p/ protensão MAC 4</v>
          </cell>
          <cell r="C1201" t="str">
            <v>dia</v>
          </cell>
          <cell r="D1201">
            <v>8</v>
          </cell>
          <cell r="E1201" t="str">
            <v>h</v>
          </cell>
        </row>
        <row r="1202">
          <cell r="A1202" t="str">
            <v>F807</v>
          </cell>
          <cell r="B1202" t="str">
            <v>Bomba hidr. alta pressão STUP</v>
          </cell>
          <cell r="C1202" t="str">
            <v>dia</v>
          </cell>
          <cell r="D1202">
            <v>8</v>
          </cell>
          <cell r="E1202" t="str">
            <v>h</v>
          </cell>
        </row>
        <row r="1203">
          <cell r="A1203" t="str">
            <v>F808</v>
          </cell>
          <cell r="B1203" t="str">
            <v>Bomba eletr. injeção de nata STUP</v>
          </cell>
          <cell r="C1203" t="str">
            <v>dia</v>
          </cell>
          <cell r="D1203">
            <v>8</v>
          </cell>
          <cell r="E1203" t="str">
            <v>h</v>
          </cell>
        </row>
        <row r="1204">
          <cell r="A1204" t="str">
            <v>F809</v>
          </cell>
          <cell r="B1204" t="str">
            <v>Macaco p/ protensão STUP</v>
          </cell>
          <cell r="C1204" t="str">
            <v>dia</v>
          </cell>
          <cell r="D1204">
            <v>8</v>
          </cell>
          <cell r="E1204" t="str">
            <v>h</v>
          </cell>
        </row>
        <row r="1205">
          <cell r="A1205" t="str">
            <v>F810</v>
          </cell>
          <cell r="B1205" t="str">
            <v>Macaco p/ protensão STUP</v>
          </cell>
          <cell r="C1205" t="str">
            <v>dia</v>
          </cell>
          <cell r="D1205">
            <v>8</v>
          </cell>
          <cell r="E1205" t="str">
            <v>h</v>
          </cell>
        </row>
        <row r="1206">
          <cell r="A1206" t="str">
            <v>F811</v>
          </cell>
          <cell r="B1206" t="str">
            <v>Macaco p/ protensão STUP</v>
          </cell>
          <cell r="C1206" t="str">
            <v>dia</v>
          </cell>
          <cell r="D1206">
            <v>8</v>
          </cell>
          <cell r="E1206" t="str">
            <v>h</v>
          </cell>
        </row>
        <row r="1207">
          <cell r="A1207" t="str">
            <v>F812</v>
          </cell>
          <cell r="B1207" t="str">
            <v>Macaco p/ protensão STUP</v>
          </cell>
          <cell r="C1207" t="str">
            <v>dia</v>
          </cell>
          <cell r="D1207">
            <v>8</v>
          </cell>
          <cell r="E1207" t="str">
            <v>h</v>
          </cell>
        </row>
        <row r="1208">
          <cell r="A1208" t="str">
            <v>F813</v>
          </cell>
          <cell r="B1208" t="str">
            <v>Macaco p/ prot. de tirante D=32mm</v>
          </cell>
          <cell r="C1208" t="str">
            <v>dia</v>
          </cell>
          <cell r="D1208">
            <v>8</v>
          </cell>
          <cell r="E1208" t="str">
            <v>h</v>
          </cell>
        </row>
        <row r="1209">
          <cell r="A1209" t="str">
            <v>F814</v>
          </cell>
          <cell r="B1209" t="str">
            <v>Injeção de nata de cimento</v>
          </cell>
          <cell r="C1209" t="str">
            <v>m</v>
          </cell>
          <cell r="D1209">
            <v>1</v>
          </cell>
          <cell r="E1209" t="str">
            <v>m</v>
          </cell>
        </row>
        <row r="1210">
          <cell r="A1210" t="str">
            <v>F943</v>
          </cell>
          <cell r="B1210" t="str">
            <v>Terra Armada - moldes metálicos</v>
          </cell>
          <cell r="C1210" t="str">
            <v>cj</v>
          </cell>
          <cell r="D1210">
            <v>1</v>
          </cell>
          <cell r="E1210" t="str">
            <v>m3</v>
          </cell>
        </row>
        <row r="1211">
          <cell r="A1211" t="str">
            <v>M001</v>
          </cell>
          <cell r="B1211" t="str">
            <v>Gasolina</v>
          </cell>
          <cell r="C1211" t="str">
            <v>l</v>
          </cell>
          <cell r="D1211">
            <v>1</v>
          </cell>
          <cell r="E1211" t="str">
            <v>l</v>
          </cell>
        </row>
        <row r="1212">
          <cell r="A1212" t="str">
            <v>M002</v>
          </cell>
          <cell r="B1212" t="str">
            <v>Diesel</v>
          </cell>
          <cell r="C1212" t="str">
            <v>l</v>
          </cell>
          <cell r="D1212">
            <v>1</v>
          </cell>
          <cell r="E1212" t="str">
            <v>l</v>
          </cell>
        </row>
        <row r="1213">
          <cell r="A1213" t="str">
            <v>M003</v>
          </cell>
          <cell r="B1213" t="str">
            <v>Óleo combustível 1A</v>
          </cell>
          <cell r="C1213" t="str">
            <v>l</v>
          </cell>
          <cell r="D1213">
            <v>1</v>
          </cell>
          <cell r="E1213" t="str">
            <v>l</v>
          </cell>
        </row>
        <row r="1214">
          <cell r="A1214" t="str">
            <v>M004</v>
          </cell>
          <cell r="B1214" t="str">
            <v>Álcool</v>
          </cell>
          <cell r="C1214" t="str">
            <v>l</v>
          </cell>
          <cell r="D1214">
            <v>1</v>
          </cell>
          <cell r="E1214" t="str">
            <v>l</v>
          </cell>
        </row>
        <row r="1215">
          <cell r="A1215" t="str">
            <v>M005</v>
          </cell>
          <cell r="B1215" t="str">
            <v>Energia elétrica</v>
          </cell>
          <cell r="C1215" t="str">
            <v>kwh</v>
          </cell>
          <cell r="D1215">
            <v>1</v>
          </cell>
          <cell r="E1215" t="str">
            <v>kwh</v>
          </cell>
        </row>
        <row r="1216">
          <cell r="A1216" t="str">
            <v>M101</v>
          </cell>
          <cell r="B1216" t="str">
            <v>Cimento asfáltico CAP-20</v>
          </cell>
          <cell r="C1216" t="str">
            <v>t</v>
          </cell>
          <cell r="D1216">
            <v>1</v>
          </cell>
          <cell r="E1216" t="str">
            <v>t</v>
          </cell>
        </row>
        <row r="1217">
          <cell r="A1217" t="str">
            <v>M102</v>
          </cell>
          <cell r="B1217" t="str">
            <v>Cimento asfáltico CAP-40</v>
          </cell>
          <cell r="C1217" t="str">
            <v>t</v>
          </cell>
          <cell r="D1217">
            <v>1</v>
          </cell>
          <cell r="E1217" t="str">
            <v>t</v>
          </cell>
        </row>
        <row r="1218">
          <cell r="A1218" t="str">
            <v>M103</v>
          </cell>
          <cell r="B1218" t="str">
            <v>Asfalto diluído CM-30</v>
          </cell>
          <cell r="C1218" t="str">
            <v>t</v>
          </cell>
          <cell r="D1218">
            <v>1</v>
          </cell>
          <cell r="E1218" t="str">
            <v>t</v>
          </cell>
        </row>
        <row r="1219">
          <cell r="A1219" t="str">
            <v>M104</v>
          </cell>
          <cell r="B1219" t="str">
            <v>Emulsão asfáltica RR-1C</v>
          </cell>
          <cell r="C1219" t="str">
            <v>t</v>
          </cell>
          <cell r="D1219">
            <v>1</v>
          </cell>
          <cell r="E1219" t="str">
            <v>t</v>
          </cell>
        </row>
        <row r="1220">
          <cell r="A1220" t="str">
            <v>M105</v>
          </cell>
          <cell r="B1220" t="str">
            <v>Emulsão asfáltica RR-2C</v>
          </cell>
          <cell r="C1220" t="str">
            <v>t</v>
          </cell>
          <cell r="D1220">
            <v>1</v>
          </cell>
          <cell r="E1220" t="str">
            <v>t</v>
          </cell>
        </row>
        <row r="1221">
          <cell r="A1221" t="str">
            <v>M106</v>
          </cell>
          <cell r="B1221" t="str">
            <v>Cimento asfáltico CAP 7</v>
          </cell>
          <cell r="C1221" t="str">
            <v>t</v>
          </cell>
          <cell r="D1221">
            <v>1</v>
          </cell>
          <cell r="E1221" t="str">
            <v>t</v>
          </cell>
        </row>
        <row r="1222">
          <cell r="A1222" t="str">
            <v>M107</v>
          </cell>
          <cell r="B1222" t="str">
            <v>Emulsão asfáltica RM-1C</v>
          </cell>
          <cell r="C1222" t="str">
            <v>t</v>
          </cell>
          <cell r="D1222">
            <v>1</v>
          </cell>
          <cell r="E1222" t="str">
            <v>t</v>
          </cell>
        </row>
        <row r="1223">
          <cell r="A1223" t="str">
            <v>M108</v>
          </cell>
          <cell r="B1223" t="str">
            <v>Emulsão asfáltica RM-2C</v>
          </cell>
          <cell r="C1223" t="str">
            <v>t</v>
          </cell>
          <cell r="D1223">
            <v>1</v>
          </cell>
          <cell r="E1223" t="str">
            <v>t</v>
          </cell>
        </row>
        <row r="1224">
          <cell r="A1224" t="str">
            <v>M109</v>
          </cell>
          <cell r="B1224" t="str">
            <v>Emulsão asfáltica RL-1C</v>
          </cell>
          <cell r="C1224" t="str">
            <v>t</v>
          </cell>
          <cell r="D1224">
            <v>1</v>
          </cell>
          <cell r="E1224" t="str">
            <v>t</v>
          </cell>
        </row>
        <row r="1225">
          <cell r="A1225" t="str">
            <v>M110</v>
          </cell>
          <cell r="B1225" t="str">
            <v>Emulsão polim. p/ micro-rev. a frio</v>
          </cell>
          <cell r="C1225" t="str">
            <v>t</v>
          </cell>
          <cell r="D1225">
            <v>1</v>
          </cell>
          <cell r="E1225" t="str">
            <v>t</v>
          </cell>
        </row>
        <row r="1226">
          <cell r="A1226" t="str">
            <v>M111</v>
          </cell>
          <cell r="B1226" t="str">
            <v>Aditivo p/ controle de ruptura</v>
          </cell>
          <cell r="C1226" t="str">
            <v>kg</v>
          </cell>
          <cell r="D1226">
            <v>1</v>
          </cell>
          <cell r="E1226" t="str">
            <v>kg</v>
          </cell>
        </row>
        <row r="1227">
          <cell r="A1227" t="str">
            <v>M112</v>
          </cell>
          <cell r="B1227" t="str">
            <v>Aditivo sólido (fibras)</v>
          </cell>
          <cell r="C1227" t="str">
            <v>kg</v>
          </cell>
          <cell r="D1227">
            <v>1</v>
          </cell>
          <cell r="E1227" t="str">
            <v>kg</v>
          </cell>
        </row>
        <row r="1228">
          <cell r="A1228" t="str">
            <v>M114</v>
          </cell>
          <cell r="B1228" t="str">
            <v>Agente rejuv. p/ recicl. a quente</v>
          </cell>
          <cell r="C1228" t="str">
            <v>t</v>
          </cell>
          <cell r="D1228">
            <v>1</v>
          </cell>
          <cell r="E1228" t="str">
            <v>t</v>
          </cell>
        </row>
        <row r="1229">
          <cell r="A1229" t="str">
            <v>M201</v>
          </cell>
          <cell r="B1229" t="str">
            <v>Cimento portland CP-32 (a granel)</v>
          </cell>
          <cell r="C1229" t="str">
            <v>kg</v>
          </cell>
          <cell r="D1229">
            <v>1</v>
          </cell>
          <cell r="E1229" t="str">
            <v>kg</v>
          </cell>
        </row>
        <row r="1230">
          <cell r="A1230" t="str">
            <v>M202</v>
          </cell>
          <cell r="B1230" t="str">
            <v>Cimento portland CP-32</v>
          </cell>
          <cell r="C1230" t="str">
            <v>sc</v>
          </cell>
          <cell r="D1230">
            <v>50</v>
          </cell>
          <cell r="E1230" t="str">
            <v>kg</v>
          </cell>
        </row>
        <row r="1231">
          <cell r="A1231" t="str">
            <v>M307</v>
          </cell>
          <cell r="B1231" t="str">
            <v>Cordoalha CP-190 RB D=12,7mm</v>
          </cell>
          <cell r="C1231" t="str">
            <v>kg</v>
          </cell>
          <cell r="D1231">
            <v>1</v>
          </cell>
          <cell r="E1231" t="str">
            <v>kg</v>
          </cell>
        </row>
        <row r="1232">
          <cell r="A1232" t="str">
            <v>M319</v>
          </cell>
          <cell r="B1232" t="str">
            <v>Arame recozido nº. 18</v>
          </cell>
          <cell r="C1232" t="str">
            <v>kg</v>
          </cell>
          <cell r="D1232">
            <v>1</v>
          </cell>
          <cell r="E1232" t="str">
            <v>kg</v>
          </cell>
        </row>
        <row r="1233">
          <cell r="A1233" t="str">
            <v>M320</v>
          </cell>
          <cell r="B1233" t="str">
            <v>Pregos (18x30)</v>
          </cell>
          <cell r="C1233" t="str">
            <v>kg</v>
          </cell>
          <cell r="D1233">
            <v>1</v>
          </cell>
          <cell r="E1233" t="str">
            <v>kg</v>
          </cell>
        </row>
        <row r="1234">
          <cell r="A1234" t="str">
            <v>M321</v>
          </cell>
          <cell r="B1234" t="str">
            <v>Arame farpado nº. 16 galv. simples</v>
          </cell>
          <cell r="C1234" t="str">
            <v>rl</v>
          </cell>
          <cell r="D1234">
            <v>250</v>
          </cell>
          <cell r="E1234" t="str">
            <v>m</v>
          </cell>
        </row>
        <row r="1235">
          <cell r="A1235" t="str">
            <v>M322</v>
          </cell>
          <cell r="B1235" t="str">
            <v>Grampo para cerca galvanizado 1 x 9</v>
          </cell>
          <cell r="C1235" t="str">
            <v>kg</v>
          </cell>
          <cell r="D1235">
            <v>1</v>
          </cell>
          <cell r="E1235" t="str">
            <v>kg</v>
          </cell>
        </row>
        <row r="1236">
          <cell r="A1236" t="str">
            <v>M323</v>
          </cell>
          <cell r="B1236" t="str">
            <v>Cantoneira de aço 4" x 4" x 3/8"</v>
          </cell>
          <cell r="C1236" t="str">
            <v>kg</v>
          </cell>
          <cell r="D1236">
            <v>1</v>
          </cell>
          <cell r="E1236" t="str">
            <v>kg</v>
          </cell>
        </row>
        <row r="1237">
          <cell r="A1237" t="str">
            <v>M324</v>
          </cell>
          <cell r="B1237" t="str">
            <v>Pórtico metálico (15 a 17m de vão)</v>
          </cell>
          <cell r="C1237" t="str">
            <v>un</v>
          </cell>
          <cell r="D1237">
            <v>1</v>
          </cell>
          <cell r="E1237" t="str">
            <v>un</v>
          </cell>
        </row>
        <row r="1238">
          <cell r="A1238" t="str">
            <v>M325</v>
          </cell>
          <cell r="B1238" t="str">
            <v>Trilho metálico TR-37 (usado)</v>
          </cell>
          <cell r="C1238" t="str">
            <v>kg</v>
          </cell>
          <cell r="D1238">
            <v>1</v>
          </cell>
          <cell r="E1238" t="str">
            <v>kg</v>
          </cell>
        </row>
        <row r="1239">
          <cell r="A1239" t="str">
            <v>M326</v>
          </cell>
          <cell r="B1239" t="str">
            <v>Série de brocas S-12 D=22 mm</v>
          </cell>
          <cell r="C1239" t="str">
            <v>un</v>
          </cell>
          <cell r="D1239">
            <v>1</v>
          </cell>
          <cell r="E1239" t="str">
            <v>un</v>
          </cell>
        </row>
        <row r="1240">
          <cell r="A1240" t="str">
            <v>M328</v>
          </cell>
          <cell r="B1240" t="str">
            <v>Luva de emenda D=32mm</v>
          </cell>
          <cell r="C1240" t="str">
            <v>un</v>
          </cell>
          <cell r="D1240">
            <v>1</v>
          </cell>
          <cell r="E1240" t="str">
            <v>un</v>
          </cell>
        </row>
        <row r="1241">
          <cell r="A1241" t="str">
            <v>M330</v>
          </cell>
          <cell r="B1241" t="str">
            <v>Calha met. semicircular D=40 cm</v>
          </cell>
          <cell r="C1241" t="str">
            <v>m</v>
          </cell>
          <cell r="D1241">
            <v>1</v>
          </cell>
          <cell r="E1241" t="str">
            <v>m</v>
          </cell>
        </row>
        <row r="1242">
          <cell r="A1242" t="str">
            <v>M331</v>
          </cell>
          <cell r="B1242" t="str">
            <v>Paraf. fixação calha met. (1/2"x1")</v>
          </cell>
          <cell r="C1242" t="str">
            <v>un</v>
          </cell>
          <cell r="D1242">
            <v>1</v>
          </cell>
          <cell r="E1242" t="str">
            <v>un</v>
          </cell>
        </row>
        <row r="1243">
          <cell r="A1243" t="str">
            <v>M332</v>
          </cell>
          <cell r="B1243" t="str">
            <v>Paraf. forma de madeira (1/2"x3")</v>
          </cell>
          <cell r="C1243" t="str">
            <v>kg</v>
          </cell>
          <cell r="D1243">
            <v>1</v>
          </cell>
          <cell r="E1243" t="str">
            <v>kg</v>
          </cell>
        </row>
        <row r="1244">
          <cell r="A1244" t="str">
            <v>M334</v>
          </cell>
          <cell r="B1244" t="str">
            <v>Paraf. zinc. c/ fenda 1 1/2"x3/16"</v>
          </cell>
          <cell r="C1244" t="str">
            <v>un</v>
          </cell>
          <cell r="D1244">
            <v>1</v>
          </cell>
          <cell r="E1244" t="str">
            <v>un</v>
          </cell>
        </row>
        <row r="1245">
          <cell r="A1245" t="str">
            <v>M335</v>
          </cell>
          <cell r="B1245" t="str">
            <v>Paraf. zincado francês 4" x 5/16"</v>
          </cell>
          <cell r="C1245" t="str">
            <v>un</v>
          </cell>
          <cell r="D1245">
            <v>1</v>
          </cell>
          <cell r="E1245" t="str">
            <v>un</v>
          </cell>
        </row>
        <row r="1246">
          <cell r="A1246" t="str">
            <v>M338</v>
          </cell>
          <cell r="B1246" t="str">
            <v>Cano de ferro D=3/4"</v>
          </cell>
          <cell r="C1246" t="str">
            <v>pç</v>
          </cell>
          <cell r="D1246">
            <v>6</v>
          </cell>
          <cell r="E1246" t="str">
            <v>m</v>
          </cell>
        </row>
        <row r="1247">
          <cell r="A1247" t="str">
            <v>M339</v>
          </cell>
          <cell r="B1247" t="str">
            <v>Cantoneira ferro (3,0"x3,0"x3/8")</v>
          </cell>
          <cell r="C1247" t="str">
            <v>kg</v>
          </cell>
          <cell r="D1247">
            <v>1</v>
          </cell>
          <cell r="E1247" t="str">
            <v>kg</v>
          </cell>
        </row>
        <row r="1248">
          <cell r="A1248" t="str">
            <v>M340</v>
          </cell>
          <cell r="B1248" t="str">
            <v>Tampão de ferro fundido</v>
          </cell>
          <cell r="C1248" t="str">
            <v>un</v>
          </cell>
          <cell r="D1248">
            <v>1</v>
          </cell>
          <cell r="E1248" t="str">
            <v>un</v>
          </cell>
        </row>
        <row r="1249">
          <cell r="A1249" t="str">
            <v>M341</v>
          </cell>
          <cell r="B1249" t="str">
            <v>Defensa met. maleável simples</v>
          </cell>
          <cell r="C1249" t="str">
            <v>mod</v>
          </cell>
          <cell r="D1249">
            <v>1</v>
          </cell>
          <cell r="E1249" t="str">
            <v>mod</v>
          </cell>
        </row>
        <row r="1250">
          <cell r="A1250" t="str">
            <v>M342</v>
          </cell>
          <cell r="B1250" t="str">
            <v>Defensa met. maleável dupla</v>
          </cell>
          <cell r="C1250" t="str">
            <v>mod</v>
          </cell>
          <cell r="D1250">
            <v>1</v>
          </cell>
          <cell r="E1250" t="str">
            <v>mod</v>
          </cell>
        </row>
        <row r="1251">
          <cell r="A1251" t="str">
            <v>M343</v>
          </cell>
          <cell r="B1251" t="str">
            <v>Defensa met. semi-maleável simples</v>
          </cell>
          <cell r="C1251" t="str">
            <v>mod</v>
          </cell>
          <cell r="D1251">
            <v>1</v>
          </cell>
          <cell r="E1251" t="str">
            <v>mod</v>
          </cell>
        </row>
        <row r="1252">
          <cell r="A1252" t="str">
            <v>M344</v>
          </cell>
          <cell r="B1252" t="str">
            <v>Defensa met. semi-maleável dupla</v>
          </cell>
          <cell r="C1252" t="str">
            <v>mod</v>
          </cell>
          <cell r="D1252">
            <v>1</v>
          </cell>
          <cell r="E1252" t="str">
            <v>mod</v>
          </cell>
        </row>
        <row r="1253">
          <cell r="A1253" t="str">
            <v>M345</v>
          </cell>
          <cell r="B1253" t="str">
            <v>Chapa de aço n. 28 (fina)</v>
          </cell>
          <cell r="C1253" t="str">
            <v>kg</v>
          </cell>
          <cell r="D1253">
            <v>1</v>
          </cell>
          <cell r="E1253" t="str">
            <v>kg</v>
          </cell>
        </row>
        <row r="1254">
          <cell r="A1254" t="str">
            <v>M346</v>
          </cell>
          <cell r="B1254" t="str">
            <v>Chapa de aço n. 16 (tratada)</v>
          </cell>
          <cell r="C1254" t="str">
            <v>m2</v>
          </cell>
          <cell r="D1254">
            <v>1</v>
          </cell>
          <cell r="E1254" t="str">
            <v>m2</v>
          </cell>
        </row>
        <row r="1255">
          <cell r="A1255" t="str">
            <v>M347</v>
          </cell>
          <cell r="B1255" t="str">
            <v>Dente p/ fresadora 1000 C</v>
          </cell>
          <cell r="C1255" t="str">
            <v>un</v>
          </cell>
          <cell r="D1255">
            <v>1</v>
          </cell>
          <cell r="E1255" t="str">
            <v>un</v>
          </cell>
        </row>
        <row r="1256">
          <cell r="A1256" t="str">
            <v>M348</v>
          </cell>
          <cell r="B1256" t="str">
            <v>Porta dente p/ fresadora 1000 C</v>
          </cell>
          <cell r="C1256" t="str">
            <v>un</v>
          </cell>
          <cell r="D1256">
            <v>1</v>
          </cell>
          <cell r="E1256" t="str">
            <v>un</v>
          </cell>
        </row>
        <row r="1257">
          <cell r="A1257" t="str">
            <v>M349</v>
          </cell>
          <cell r="B1257" t="str">
            <v>Dente p/ fresadora 2000 DC</v>
          </cell>
          <cell r="C1257" t="str">
            <v>un</v>
          </cell>
          <cell r="D1257">
            <v>1</v>
          </cell>
          <cell r="E1257" t="str">
            <v>un</v>
          </cell>
        </row>
        <row r="1258">
          <cell r="A1258" t="str">
            <v>M350</v>
          </cell>
          <cell r="B1258" t="str">
            <v>Porta dente p/ fresadora 2000 DC</v>
          </cell>
          <cell r="C1258" t="str">
            <v>un</v>
          </cell>
          <cell r="D1258">
            <v>1</v>
          </cell>
          <cell r="E1258" t="str">
            <v>un</v>
          </cell>
        </row>
        <row r="1259">
          <cell r="A1259" t="str">
            <v>M351</v>
          </cell>
          <cell r="B1259" t="str">
            <v>Estrut. (tunnel liner) D=1,6m galv.</v>
          </cell>
          <cell r="C1259" t="str">
            <v>m</v>
          </cell>
          <cell r="D1259">
            <v>1</v>
          </cell>
          <cell r="E1259" t="str">
            <v>m</v>
          </cell>
        </row>
        <row r="1260">
          <cell r="A1260" t="str">
            <v>M352</v>
          </cell>
          <cell r="B1260" t="str">
            <v>Estrut. (tunnel liner) D=2,0m galv.</v>
          </cell>
          <cell r="C1260" t="str">
            <v>m</v>
          </cell>
          <cell r="D1260">
            <v>1</v>
          </cell>
          <cell r="E1260" t="str">
            <v>m</v>
          </cell>
        </row>
        <row r="1261">
          <cell r="A1261" t="str">
            <v>M353</v>
          </cell>
          <cell r="B1261" t="str">
            <v>Estrut. (tunnel liner) D=1,6m epoxy</v>
          </cell>
          <cell r="C1261" t="str">
            <v>m</v>
          </cell>
          <cell r="D1261">
            <v>1</v>
          </cell>
          <cell r="E1261" t="str">
            <v>m</v>
          </cell>
        </row>
        <row r="1262">
          <cell r="A1262" t="str">
            <v>M354</v>
          </cell>
          <cell r="B1262" t="str">
            <v>Estrut, (tunnel liner) D=2,0m epoxy</v>
          </cell>
          <cell r="C1262" t="str">
            <v>m</v>
          </cell>
          <cell r="D1262">
            <v>1</v>
          </cell>
          <cell r="E1262" t="str">
            <v>m</v>
          </cell>
        </row>
        <row r="1263">
          <cell r="A1263" t="str">
            <v>M355</v>
          </cell>
          <cell r="B1263" t="str">
            <v>Chapa mult. D=1,60 m rev. galv.</v>
          </cell>
          <cell r="C1263" t="str">
            <v>m</v>
          </cell>
          <cell r="D1263">
            <v>1</v>
          </cell>
          <cell r="E1263" t="str">
            <v>m</v>
          </cell>
        </row>
        <row r="1264">
          <cell r="A1264" t="str">
            <v>M356</v>
          </cell>
          <cell r="B1264" t="str">
            <v>Chapa mult. D=2,00 m rev. galv.</v>
          </cell>
          <cell r="C1264" t="str">
            <v>m</v>
          </cell>
          <cell r="D1264">
            <v>1</v>
          </cell>
          <cell r="E1264" t="str">
            <v>m</v>
          </cell>
        </row>
        <row r="1265">
          <cell r="A1265" t="str">
            <v>M357</v>
          </cell>
          <cell r="B1265" t="str">
            <v>Chapa mult. D=1,60 m rev. epoxy</v>
          </cell>
          <cell r="C1265" t="str">
            <v>m</v>
          </cell>
          <cell r="D1265">
            <v>1</v>
          </cell>
          <cell r="E1265" t="str">
            <v>m</v>
          </cell>
        </row>
        <row r="1266">
          <cell r="A1266" t="str">
            <v>M358</v>
          </cell>
          <cell r="B1266" t="str">
            <v>Chapa mult. D=2,00 m rev. epoxy</v>
          </cell>
          <cell r="C1266" t="str">
            <v>m</v>
          </cell>
          <cell r="D1266">
            <v>1</v>
          </cell>
          <cell r="E1266" t="str">
            <v>m</v>
          </cell>
        </row>
        <row r="1267">
          <cell r="A1267" t="str">
            <v>M359</v>
          </cell>
          <cell r="B1267" t="str">
            <v>Vigas "I" 254 x 117,5mm - 1ª alma</v>
          </cell>
          <cell r="C1267" t="str">
            <v>kg</v>
          </cell>
          <cell r="D1267">
            <v>1</v>
          </cell>
          <cell r="E1267" t="str">
            <v>kg</v>
          </cell>
        </row>
        <row r="1268">
          <cell r="A1268" t="str">
            <v>M361</v>
          </cell>
          <cell r="B1268" t="str">
            <v>Estrut.(tunnel liner) D=1,2m galv.</v>
          </cell>
          <cell r="C1268" t="str">
            <v>m</v>
          </cell>
          <cell r="D1268">
            <v>1</v>
          </cell>
          <cell r="E1268" t="str">
            <v>m</v>
          </cell>
        </row>
        <row r="1269">
          <cell r="A1269" t="str">
            <v>M362</v>
          </cell>
          <cell r="B1269" t="str">
            <v>Estrut. (tunnel liner) D=1,2m epoxy</v>
          </cell>
          <cell r="C1269" t="str">
            <v>m</v>
          </cell>
          <cell r="D1269">
            <v>1</v>
          </cell>
          <cell r="E1269" t="str">
            <v>m</v>
          </cell>
        </row>
        <row r="1270">
          <cell r="A1270" t="str">
            <v>M370</v>
          </cell>
          <cell r="B1270" t="str">
            <v>Bainha metálica diam. int.=45mm MAC</v>
          </cell>
          <cell r="C1270" t="str">
            <v>m</v>
          </cell>
          <cell r="D1270">
            <v>1</v>
          </cell>
          <cell r="E1270" t="str">
            <v>m</v>
          </cell>
        </row>
        <row r="1271">
          <cell r="A1271" t="str">
            <v>M371</v>
          </cell>
          <cell r="B1271" t="str">
            <v>Bainha metálica diam. int.=60mm MAC</v>
          </cell>
          <cell r="C1271" t="str">
            <v>m</v>
          </cell>
          <cell r="D1271">
            <v>1</v>
          </cell>
          <cell r="E1271" t="str">
            <v>m</v>
          </cell>
        </row>
        <row r="1272">
          <cell r="A1272" t="str">
            <v>M372</v>
          </cell>
          <cell r="B1272" t="str">
            <v>Bainha metálica diam. int.=55mm MAC</v>
          </cell>
          <cell r="C1272" t="str">
            <v>m</v>
          </cell>
          <cell r="D1272">
            <v>1</v>
          </cell>
          <cell r="E1272" t="str">
            <v>m</v>
          </cell>
        </row>
        <row r="1273">
          <cell r="A1273" t="str">
            <v>M373</v>
          </cell>
          <cell r="B1273" t="str">
            <v>Bainha metálica diam. int.=70mm MAC</v>
          </cell>
          <cell r="C1273" t="str">
            <v>m</v>
          </cell>
          <cell r="D1273">
            <v>1</v>
          </cell>
          <cell r="E1273" t="str">
            <v>m</v>
          </cell>
        </row>
        <row r="1274">
          <cell r="A1274" t="str">
            <v>M374</v>
          </cell>
          <cell r="B1274" t="str">
            <v>Ancoragem p/ cabo 4V D=1/2" MAC</v>
          </cell>
          <cell r="C1274" t="str">
            <v>cj</v>
          </cell>
          <cell r="D1274">
            <v>1</v>
          </cell>
          <cell r="E1274" t="str">
            <v>cj</v>
          </cell>
        </row>
        <row r="1275">
          <cell r="A1275" t="str">
            <v>M375</v>
          </cell>
          <cell r="B1275" t="str">
            <v>Ancoragem p/ cabo 6V D=1/2" MAC</v>
          </cell>
          <cell r="C1275" t="str">
            <v>cj</v>
          </cell>
          <cell r="D1275">
            <v>1</v>
          </cell>
          <cell r="E1275" t="str">
            <v>cj</v>
          </cell>
        </row>
        <row r="1276">
          <cell r="A1276" t="str">
            <v>M376</v>
          </cell>
          <cell r="B1276" t="str">
            <v>Ancoragem p/ cabo 7V D=1/2" MAC</v>
          </cell>
          <cell r="C1276" t="str">
            <v>cj</v>
          </cell>
          <cell r="D1276">
            <v>1</v>
          </cell>
          <cell r="E1276" t="str">
            <v>cj</v>
          </cell>
        </row>
        <row r="1277">
          <cell r="A1277" t="str">
            <v>M377</v>
          </cell>
          <cell r="B1277" t="str">
            <v>Ancoragem p/ cabo 12V D=1/2" MAC</v>
          </cell>
          <cell r="C1277" t="str">
            <v>cj</v>
          </cell>
          <cell r="D1277">
            <v>1</v>
          </cell>
          <cell r="E1277" t="str">
            <v>cj</v>
          </cell>
        </row>
        <row r="1278">
          <cell r="A1278" t="str">
            <v>M378</v>
          </cell>
          <cell r="B1278" t="str">
            <v>Apoio do porta dente frezad. 2000DC</v>
          </cell>
          <cell r="C1278" t="str">
            <v>un</v>
          </cell>
          <cell r="D1278">
            <v>1</v>
          </cell>
          <cell r="E1278" t="str">
            <v>un</v>
          </cell>
        </row>
        <row r="1279">
          <cell r="A1279" t="str">
            <v>M380</v>
          </cell>
          <cell r="B1279" t="str">
            <v>Bainha metálica D=45mm STUP</v>
          </cell>
          <cell r="C1279" t="str">
            <v>m</v>
          </cell>
          <cell r="D1279">
            <v>1</v>
          </cell>
          <cell r="E1279" t="str">
            <v>m</v>
          </cell>
        </row>
        <row r="1280">
          <cell r="A1280" t="str">
            <v>M381</v>
          </cell>
          <cell r="B1280" t="str">
            <v>Bainha metálica D=60mm STUP</v>
          </cell>
          <cell r="C1280" t="str">
            <v>m</v>
          </cell>
          <cell r="D1280">
            <v>1</v>
          </cell>
          <cell r="E1280" t="str">
            <v>m</v>
          </cell>
        </row>
        <row r="1281">
          <cell r="A1281" t="str">
            <v>M382</v>
          </cell>
          <cell r="B1281" t="str">
            <v>Bainha metálica D=55mm STUP</v>
          </cell>
          <cell r="C1281" t="str">
            <v>m</v>
          </cell>
          <cell r="D1281">
            <v>1</v>
          </cell>
          <cell r="E1281" t="str">
            <v>m</v>
          </cell>
        </row>
        <row r="1282">
          <cell r="A1282" t="str">
            <v>M383</v>
          </cell>
          <cell r="B1282" t="str">
            <v>Bainha metálica D=70mm STUP</v>
          </cell>
          <cell r="C1282" t="str">
            <v>m</v>
          </cell>
          <cell r="D1282">
            <v>1</v>
          </cell>
          <cell r="E1282" t="str">
            <v>m</v>
          </cell>
        </row>
        <row r="1283">
          <cell r="A1283" t="str">
            <v>M384</v>
          </cell>
          <cell r="B1283" t="str">
            <v>Ancoragem p/ cabo 4V D=1/2" STUP</v>
          </cell>
          <cell r="C1283" t="str">
            <v>cj</v>
          </cell>
          <cell r="D1283">
            <v>1</v>
          </cell>
          <cell r="E1283" t="str">
            <v>cj</v>
          </cell>
        </row>
        <row r="1284">
          <cell r="A1284" t="str">
            <v>M385</v>
          </cell>
          <cell r="B1284" t="str">
            <v>Ancoragem p/ cabo 6V D=1/2" STUP</v>
          </cell>
          <cell r="C1284" t="str">
            <v>cj</v>
          </cell>
          <cell r="D1284">
            <v>1</v>
          </cell>
          <cell r="E1284" t="str">
            <v>cj</v>
          </cell>
        </row>
        <row r="1285">
          <cell r="A1285" t="str">
            <v>M386</v>
          </cell>
          <cell r="B1285" t="str">
            <v>Ancoragem p/ cabo 7V D=1/2" STUP</v>
          </cell>
          <cell r="C1285" t="str">
            <v>cj</v>
          </cell>
          <cell r="D1285">
            <v>1</v>
          </cell>
          <cell r="E1285" t="str">
            <v>cj</v>
          </cell>
        </row>
        <row r="1286">
          <cell r="A1286" t="str">
            <v>M387</v>
          </cell>
          <cell r="B1286" t="str">
            <v>Ancoragem p/ cabo 12V D=1/2" STUP</v>
          </cell>
          <cell r="C1286" t="str">
            <v>cj</v>
          </cell>
          <cell r="D1286">
            <v>1</v>
          </cell>
          <cell r="E1286" t="str">
            <v>cj</v>
          </cell>
        </row>
        <row r="1287">
          <cell r="A1287" t="str">
            <v>M390</v>
          </cell>
          <cell r="B1287" t="str">
            <v>Porca de ancoragem D=32mm</v>
          </cell>
          <cell r="C1287" t="str">
            <v>un</v>
          </cell>
          <cell r="D1287">
            <v>1</v>
          </cell>
          <cell r="E1287" t="str">
            <v>un</v>
          </cell>
        </row>
        <row r="1288">
          <cell r="A1288" t="str">
            <v>M391</v>
          </cell>
          <cell r="B1288" t="str">
            <v>Contra porca h=35mm D=32mm</v>
          </cell>
          <cell r="C1288" t="str">
            <v>un</v>
          </cell>
          <cell r="D1288">
            <v>1</v>
          </cell>
          <cell r="E1288" t="str">
            <v>un</v>
          </cell>
        </row>
        <row r="1289">
          <cell r="A1289" t="str">
            <v>M392</v>
          </cell>
          <cell r="B1289" t="str">
            <v>Aço ST 85/105 D=32mm</v>
          </cell>
          <cell r="C1289" t="str">
            <v>m</v>
          </cell>
          <cell r="D1289">
            <v>1</v>
          </cell>
          <cell r="E1289" t="str">
            <v>m</v>
          </cell>
        </row>
        <row r="1290">
          <cell r="A1290" t="str">
            <v>M393</v>
          </cell>
          <cell r="B1290" t="str">
            <v>Placa de ancoragem - 200x200x38mm</v>
          </cell>
          <cell r="C1290" t="str">
            <v>un</v>
          </cell>
          <cell r="D1290">
            <v>1</v>
          </cell>
          <cell r="E1290" t="str">
            <v>un</v>
          </cell>
        </row>
        <row r="1291">
          <cell r="A1291" t="str">
            <v>M394</v>
          </cell>
          <cell r="B1291" t="str">
            <v>Bainha metálica D=38mm</v>
          </cell>
          <cell r="C1291" t="str">
            <v>m</v>
          </cell>
          <cell r="D1291">
            <v>1</v>
          </cell>
          <cell r="E1291" t="str">
            <v>m</v>
          </cell>
        </row>
        <row r="1292">
          <cell r="A1292" t="str">
            <v>M395</v>
          </cell>
          <cell r="B1292" t="str">
            <v>Bits p/ estabil. e recicl. RR/SS250</v>
          </cell>
          <cell r="C1292" t="str">
            <v>un</v>
          </cell>
          <cell r="D1292">
            <v>1</v>
          </cell>
          <cell r="E1292" t="str">
            <v>un</v>
          </cell>
        </row>
        <row r="1293">
          <cell r="A1293" t="str">
            <v>M396</v>
          </cell>
          <cell r="B1293" t="str">
            <v>Porta dente p/ est. e rec. RR/SS250</v>
          </cell>
          <cell r="C1293" t="str">
            <v>un</v>
          </cell>
          <cell r="D1293">
            <v>1</v>
          </cell>
          <cell r="E1293" t="str">
            <v>un</v>
          </cell>
        </row>
        <row r="1294">
          <cell r="A1294" t="str">
            <v>M397</v>
          </cell>
          <cell r="B1294" t="str">
            <v>Dente de corte para equip. recicl.</v>
          </cell>
          <cell r="C1294" t="str">
            <v>un</v>
          </cell>
          <cell r="D1294">
            <v>1</v>
          </cell>
          <cell r="E1294" t="str">
            <v>un</v>
          </cell>
        </row>
        <row r="1295">
          <cell r="A1295" t="str">
            <v>M398</v>
          </cell>
          <cell r="B1295" t="str">
            <v>Chapa de 8,00 mm</v>
          </cell>
          <cell r="C1295" t="str">
            <v>kg</v>
          </cell>
          <cell r="D1295">
            <v>1</v>
          </cell>
          <cell r="E1295" t="str">
            <v>kg</v>
          </cell>
        </row>
        <row r="1296">
          <cell r="A1296" t="str">
            <v>M401</v>
          </cell>
          <cell r="B1296" t="str">
            <v>Pontaletes D=15 cm (tronco p/ esc.)</v>
          </cell>
          <cell r="C1296" t="str">
            <v>m</v>
          </cell>
          <cell r="D1296">
            <v>1</v>
          </cell>
          <cell r="E1296" t="str">
            <v>m</v>
          </cell>
        </row>
        <row r="1297">
          <cell r="A1297" t="str">
            <v>M402</v>
          </cell>
          <cell r="B1297" t="str">
            <v>Pontaletes D=20 cm (tronco p/ esc.)</v>
          </cell>
          <cell r="C1297" t="str">
            <v>m</v>
          </cell>
          <cell r="D1297">
            <v>1</v>
          </cell>
          <cell r="E1297" t="str">
            <v>m</v>
          </cell>
        </row>
        <row r="1298">
          <cell r="A1298" t="str">
            <v>M403</v>
          </cell>
          <cell r="B1298" t="str">
            <v>Mourão madeira H=2,15 m D=9 cm</v>
          </cell>
          <cell r="C1298" t="str">
            <v>un</v>
          </cell>
          <cell r="D1298">
            <v>1</v>
          </cell>
          <cell r="E1298" t="str">
            <v>un</v>
          </cell>
        </row>
        <row r="1299">
          <cell r="A1299" t="str">
            <v>M404</v>
          </cell>
          <cell r="B1299" t="str">
            <v>Mourão madeira H=2,50 m D=12 cm</v>
          </cell>
          <cell r="C1299" t="str">
            <v>un</v>
          </cell>
          <cell r="D1299">
            <v>1</v>
          </cell>
          <cell r="E1299" t="str">
            <v>un</v>
          </cell>
        </row>
        <row r="1300">
          <cell r="A1300" t="str">
            <v>M405</v>
          </cell>
          <cell r="B1300" t="str">
            <v>Ripas de 2,5 cm x 5,0 cm</v>
          </cell>
          <cell r="C1300" t="str">
            <v>m</v>
          </cell>
          <cell r="D1300">
            <v>1</v>
          </cell>
          <cell r="E1300" t="str">
            <v>m</v>
          </cell>
        </row>
        <row r="1301">
          <cell r="A1301" t="str">
            <v>M406</v>
          </cell>
          <cell r="B1301" t="str">
            <v>Caibros de 7,5 cm x 7,5 cm</v>
          </cell>
          <cell r="C1301" t="str">
            <v>m</v>
          </cell>
          <cell r="D1301">
            <v>1</v>
          </cell>
          <cell r="E1301" t="str">
            <v>m</v>
          </cell>
        </row>
        <row r="1302">
          <cell r="A1302" t="str">
            <v>M407</v>
          </cell>
          <cell r="B1302" t="str">
            <v>Tábua pinho de 1ª 2,5 cm x 15,0 cm</v>
          </cell>
          <cell r="C1302" t="str">
            <v>m</v>
          </cell>
          <cell r="D1302">
            <v>1</v>
          </cell>
          <cell r="E1302" t="str">
            <v>m</v>
          </cell>
        </row>
        <row r="1303">
          <cell r="A1303" t="str">
            <v>M408</v>
          </cell>
          <cell r="B1303" t="str">
            <v>Tábua de 5ª 2,5 cm x 30,0 cm</v>
          </cell>
          <cell r="C1303" t="str">
            <v>m</v>
          </cell>
          <cell r="D1303">
            <v>1</v>
          </cell>
          <cell r="E1303" t="str">
            <v>m</v>
          </cell>
        </row>
        <row r="1304">
          <cell r="A1304" t="str">
            <v>M409</v>
          </cell>
          <cell r="B1304" t="str">
            <v>Pranchão de 1ª de 5,0 cm x 30,0 cm</v>
          </cell>
          <cell r="C1304" t="str">
            <v>m</v>
          </cell>
          <cell r="D1304">
            <v>1</v>
          </cell>
          <cell r="E1304" t="str">
            <v>m</v>
          </cell>
        </row>
        <row r="1305">
          <cell r="A1305" t="str">
            <v>M410</v>
          </cell>
          <cell r="B1305" t="str">
            <v>Compensado resinado de 17 mm</v>
          </cell>
          <cell r="C1305" t="str">
            <v>un</v>
          </cell>
          <cell r="D1305">
            <v>2.42</v>
          </cell>
          <cell r="E1305" t="str">
            <v>m2</v>
          </cell>
        </row>
        <row r="1306">
          <cell r="A1306" t="str">
            <v>M411</v>
          </cell>
          <cell r="B1306" t="str">
            <v>Compensado plastificado de 17 mm</v>
          </cell>
          <cell r="C1306" t="str">
            <v>un</v>
          </cell>
          <cell r="D1306">
            <v>2.97</v>
          </cell>
          <cell r="E1306" t="str">
            <v>m2</v>
          </cell>
        </row>
        <row r="1307">
          <cell r="A1307" t="str">
            <v>M412</v>
          </cell>
          <cell r="B1307" t="str">
            <v>Gastalho 10 x 2,0 cm</v>
          </cell>
          <cell r="C1307" t="str">
            <v>m</v>
          </cell>
          <cell r="D1307">
            <v>1</v>
          </cell>
          <cell r="E1307" t="str">
            <v>m</v>
          </cell>
        </row>
        <row r="1308">
          <cell r="A1308" t="str">
            <v>M413</v>
          </cell>
          <cell r="B1308" t="str">
            <v>Gastalho 10 x 2,5 cm</v>
          </cell>
          <cell r="C1308" t="str">
            <v>m</v>
          </cell>
          <cell r="D1308">
            <v>1</v>
          </cell>
          <cell r="E1308" t="str">
            <v>m</v>
          </cell>
        </row>
        <row r="1309">
          <cell r="A1309" t="str">
            <v>M414</v>
          </cell>
          <cell r="B1309" t="str">
            <v>Pranchão 7,5 x 30,0 cm</v>
          </cell>
          <cell r="C1309" t="str">
            <v>un</v>
          </cell>
          <cell r="D1309">
            <v>1</v>
          </cell>
          <cell r="E1309" t="str">
            <v>m</v>
          </cell>
        </row>
        <row r="1310">
          <cell r="A1310" t="str">
            <v>M415</v>
          </cell>
          <cell r="B1310" t="str">
            <v>Tábua 2,5 x 22,5 cm</v>
          </cell>
          <cell r="C1310" t="str">
            <v>un</v>
          </cell>
          <cell r="D1310">
            <v>1</v>
          </cell>
          <cell r="E1310" t="str">
            <v>m</v>
          </cell>
        </row>
        <row r="1311">
          <cell r="A1311" t="str">
            <v>M501</v>
          </cell>
          <cell r="B1311" t="str">
            <v>Dinamite a 60% (gelatina especial)</v>
          </cell>
          <cell r="C1311" t="str">
            <v>kg</v>
          </cell>
          <cell r="D1311">
            <v>1</v>
          </cell>
          <cell r="E1311" t="str">
            <v>kg</v>
          </cell>
        </row>
        <row r="1312">
          <cell r="A1312" t="str">
            <v>M503</v>
          </cell>
          <cell r="B1312" t="str">
            <v>Espoleta comum n. 8</v>
          </cell>
          <cell r="C1312" t="str">
            <v>un</v>
          </cell>
          <cell r="D1312">
            <v>1</v>
          </cell>
          <cell r="E1312" t="str">
            <v>un</v>
          </cell>
        </row>
        <row r="1313">
          <cell r="A1313" t="str">
            <v>M505</v>
          </cell>
          <cell r="B1313" t="str">
            <v>Cordel detonante NP 10</v>
          </cell>
          <cell r="C1313" t="str">
            <v>m</v>
          </cell>
          <cell r="D1313">
            <v>1</v>
          </cell>
          <cell r="E1313" t="str">
            <v>m</v>
          </cell>
        </row>
        <row r="1314">
          <cell r="A1314" t="str">
            <v>M507</v>
          </cell>
          <cell r="B1314" t="str">
            <v>Retardador de cordel</v>
          </cell>
          <cell r="C1314" t="str">
            <v>un</v>
          </cell>
          <cell r="D1314">
            <v>1</v>
          </cell>
          <cell r="E1314" t="str">
            <v>un</v>
          </cell>
        </row>
        <row r="1315">
          <cell r="A1315" t="str">
            <v>M508</v>
          </cell>
          <cell r="B1315" t="str">
            <v>Estopim</v>
          </cell>
          <cell r="C1315" t="str">
            <v>m</v>
          </cell>
          <cell r="D1315">
            <v>1</v>
          </cell>
          <cell r="E1315" t="str">
            <v>m</v>
          </cell>
        </row>
        <row r="1316">
          <cell r="A1316" t="str">
            <v>M600</v>
          </cell>
          <cell r="B1316" t="str">
            <v>Tinta refletiva alquídica p/ 1 ano</v>
          </cell>
          <cell r="C1316" t="str">
            <v>ba</v>
          </cell>
          <cell r="D1316">
            <v>18</v>
          </cell>
          <cell r="E1316" t="str">
            <v>l</v>
          </cell>
        </row>
        <row r="1317">
          <cell r="A1317" t="str">
            <v>M601</v>
          </cell>
          <cell r="B1317" t="str">
            <v>Tinta refletiva acrílica p/ 2 anos</v>
          </cell>
          <cell r="C1317" t="str">
            <v>ba</v>
          </cell>
          <cell r="D1317">
            <v>18</v>
          </cell>
          <cell r="E1317" t="str">
            <v>l</v>
          </cell>
        </row>
        <row r="1318">
          <cell r="A1318" t="str">
            <v>M602</v>
          </cell>
          <cell r="B1318" t="str">
            <v>Adubo NPK (4.14.8)</v>
          </cell>
          <cell r="C1318" t="str">
            <v>kg</v>
          </cell>
          <cell r="D1318">
            <v>1</v>
          </cell>
          <cell r="E1318" t="str">
            <v>kg</v>
          </cell>
        </row>
        <row r="1319">
          <cell r="A1319" t="str">
            <v>M603</v>
          </cell>
          <cell r="B1319" t="str">
            <v>Inseticida</v>
          </cell>
          <cell r="C1319" t="str">
            <v>l</v>
          </cell>
          <cell r="D1319">
            <v>1</v>
          </cell>
          <cell r="E1319" t="str">
            <v>l</v>
          </cell>
        </row>
        <row r="1320">
          <cell r="A1320" t="str">
            <v>M604</v>
          </cell>
          <cell r="B1320" t="str">
            <v>Aditivo plastiment BV-40</v>
          </cell>
          <cell r="C1320" t="str">
            <v>tam</v>
          </cell>
          <cell r="D1320">
            <v>200</v>
          </cell>
          <cell r="E1320" t="str">
            <v>kg</v>
          </cell>
        </row>
        <row r="1321">
          <cell r="A1321" t="str">
            <v>M605</v>
          </cell>
          <cell r="B1321" t="str">
            <v>Cola para tubo PVC</v>
          </cell>
          <cell r="C1321" t="str">
            <v>tb</v>
          </cell>
          <cell r="D1321">
            <v>75</v>
          </cell>
          <cell r="E1321" t="str">
            <v>gr</v>
          </cell>
        </row>
        <row r="1322">
          <cell r="A1322" t="str">
            <v>M606</v>
          </cell>
          <cell r="B1322" t="str">
            <v>Tinta anti-corrosiva</v>
          </cell>
          <cell r="C1322" t="str">
            <v>ba</v>
          </cell>
          <cell r="D1322">
            <v>18</v>
          </cell>
          <cell r="E1322" t="str">
            <v>l</v>
          </cell>
        </row>
        <row r="1323">
          <cell r="A1323" t="str">
            <v>M607</v>
          </cell>
          <cell r="B1323" t="str">
            <v>Óleo de linhaça</v>
          </cell>
          <cell r="C1323" t="str">
            <v>tam</v>
          </cell>
          <cell r="D1323">
            <v>200</v>
          </cell>
          <cell r="E1323" t="str">
            <v>l</v>
          </cell>
        </row>
        <row r="1324">
          <cell r="A1324" t="str">
            <v>M608</v>
          </cell>
          <cell r="B1324" t="str">
            <v>Detergente</v>
          </cell>
          <cell r="C1324" t="str">
            <v>ba</v>
          </cell>
          <cell r="D1324">
            <v>18</v>
          </cell>
          <cell r="E1324" t="str">
            <v>l</v>
          </cell>
        </row>
        <row r="1325">
          <cell r="A1325" t="str">
            <v>M609</v>
          </cell>
          <cell r="B1325" t="str">
            <v>Tinta esmalte sintético fosco</v>
          </cell>
          <cell r="C1325" t="str">
            <v>ba</v>
          </cell>
          <cell r="D1325">
            <v>18</v>
          </cell>
          <cell r="E1325" t="str">
            <v>l</v>
          </cell>
        </row>
        <row r="1326">
          <cell r="A1326" t="str">
            <v>M610</v>
          </cell>
          <cell r="B1326" t="str">
            <v>Pintura epóxica - barra D= 32mm</v>
          </cell>
          <cell r="C1326" t="str">
            <v>m</v>
          </cell>
          <cell r="D1326">
            <v>1</v>
          </cell>
          <cell r="E1326" t="str">
            <v>m</v>
          </cell>
        </row>
        <row r="1327">
          <cell r="A1327" t="str">
            <v>M611</v>
          </cell>
          <cell r="B1327" t="str">
            <v>Redutor tipo 2002 prim. qualidade</v>
          </cell>
          <cell r="C1327" t="str">
            <v>l</v>
          </cell>
          <cell r="D1327">
            <v>1</v>
          </cell>
          <cell r="E1327" t="str">
            <v>l</v>
          </cell>
        </row>
        <row r="1328">
          <cell r="A1328" t="str">
            <v>M612</v>
          </cell>
          <cell r="B1328" t="str">
            <v>Lixa para ferro n. 100</v>
          </cell>
          <cell r="C1328" t="str">
            <v>un</v>
          </cell>
          <cell r="D1328">
            <v>1</v>
          </cell>
          <cell r="E1328" t="str">
            <v>un</v>
          </cell>
        </row>
        <row r="1329">
          <cell r="A1329" t="str">
            <v>M613</v>
          </cell>
          <cell r="B1329" t="str">
            <v>Base de resina alquídica (primer)</v>
          </cell>
          <cell r="C1329" t="str">
            <v>l</v>
          </cell>
          <cell r="D1329">
            <v>1</v>
          </cell>
          <cell r="E1329" t="str">
            <v>l</v>
          </cell>
        </row>
        <row r="1330">
          <cell r="A1330" t="str">
            <v>M615</v>
          </cell>
          <cell r="B1330" t="str">
            <v>Microesferas PRE-MIX</v>
          </cell>
          <cell r="C1330" t="str">
            <v>kg</v>
          </cell>
          <cell r="D1330">
            <v>1</v>
          </cell>
          <cell r="E1330" t="str">
            <v>kg</v>
          </cell>
        </row>
        <row r="1331">
          <cell r="A1331" t="str">
            <v>M616</v>
          </cell>
          <cell r="B1331" t="str">
            <v>Microesferas DROP-ON</v>
          </cell>
          <cell r="C1331" t="str">
            <v>kg</v>
          </cell>
          <cell r="D1331">
            <v>1</v>
          </cell>
          <cell r="E1331" t="str">
            <v>kg</v>
          </cell>
        </row>
        <row r="1332">
          <cell r="A1332" t="str">
            <v>M617</v>
          </cell>
          <cell r="B1332" t="str">
            <v>Massa termoplástica para extrusão</v>
          </cell>
          <cell r="C1332" t="str">
            <v>kg</v>
          </cell>
          <cell r="D1332">
            <v>1</v>
          </cell>
          <cell r="E1332" t="str">
            <v>kg</v>
          </cell>
        </row>
        <row r="1333">
          <cell r="A1333" t="str">
            <v>M618</v>
          </cell>
          <cell r="B1333" t="str">
            <v>Massa termoplástica para aspersão</v>
          </cell>
          <cell r="C1333" t="str">
            <v>kg</v>
          </cell>
          <cell r="D1333">
            <v>1</v>
          </cell>
          <cell r="E1333" t="str">
            <v>kg</v>
          </cell>
        </row>
        <row r="1334">
          <cell r="A1334" t="str">
            <v>M619</v>
          </cell>
          <cell r="B1334" t="str">
            <v>Cola poliester</v>
          </cell>
          <cell r="C1334" t="str">
            <v>kg</v>
          </cell>
          <cell r="D1334">
            <v>1</v>
          </cell>
          <cell r="E1334" t="str">
            <v>kg</v>
          </cell>
        </row>
        <row r="1335">
          <cell r="A1335" t="str">
            <v>M620</v>
          </cell>
          <cell r="B1335" t="str">
            <v>Protetor de cura do concreto</v>
          </cell>
          <cell r="C1335" t="str">
            <v>tam</v>
          </cell>
          <cell r="D1335">
            <v>180</v>
          </cell>
          <cell r="E1335" t="str">
            <v>kg</v>
          </cell>
        </row>
        <row r="1336">
          <cell r="A1336" t="str">
            <v>M621</v>
          </cell>
          <cell r="B1336" t="str">
            <v>Desmoldante</v>
          </cell>
          <cell r="C1336" t="str">
            <v>tam</v>
          </cell>
          <cell r="D1336">
            <v>180</v>
          </cell>
          <cell r="E1336" t="str">
            <v>kg</v>
          </cell>
        </row>
        <row r="1337">
          <cell r="A1337" t="str">
            <v>M622</v>
          </cell>
          <cell r="B1337" t="str">
            <v>Interplast N</v>
          </cell>
          <cell r="C1337" t="str">
            <v>sc</v>
          </cell>
          <cell r="D1337">
            <v>50</v>
          </cell>
          <cell r="E1337" t="str">
            <v>kg</v>
          </cell>
        </row>
        <row r="1338">
          <cell r="A1338" t="str">
            <v>M623</v>
          </cell>
          <cell r="B1338" t="str">
            <v>Gás propano</v>
          </cell>
          <cell r="C1338" t="str">
            <v>kg</v>
          </cell>
          <cell r="D1338">
            <v>1</v>
          </cell>
          <cell r="E1338" t="str">
            <v>kg</v>
          </cell>
        </row>
        <row r="1339">
          <cell r="A1339" t="str">
            <v>M624</v>
          </cell>
          <cell r="B1339" t="str">
            <v>Tinta para pré-marcação</v>
          </cell>
          <cell r="C1339" t="str">
            <v>l</v>
          </cell>
          <cell r="D1339">
            <v>1</v>
          </cell>
          <cell r="E1339" t="str">
            <v>l</v>
          </cell>
        </row>
        <row r="1340">
          <cell r="A1340" t="str">
            <v>M625</v>
          </cell>
          <cell r="B1340" t="str">
            <v>Acetileno</v>
          </cell>
          <cell r="C1340" t="str">
            <v>m3</v>
          </cell>
          <cell r="D1340">
            <v>1</v>
          </cell>
          <cell r="E1340" t="str">
            <v>m3</v>
          </cell>
        </row>
        <row r="1341">
          <cell r="A1341" t="str">
            <v>M626</v>
          </cell>
          <cell r="B1341" t="str">
            <v>Oxigênio</v>
          </cell>
          <cell r="C1341" t="str">
            <v>m3</v>
          </cell>
          <cell r="D1341">
            <v>1</v>
          </cell>
          <cell r="E1341" t="str">
            <v>m3</v>
          </cell>
        </row>
        <row r="1342">
          <cell r="A1342" t="str">
            <v>M700</v>
          </cell>
          <cell r="B1342" t="str">
            <v>Tijolo comum maciço (5,5x9x19) cm</v>
          </cell>
          <cell r="C1342" t="str">
            <v>mlh</v>
          </cell>
          <cell r="D1342">
            <v>1000</v>
          </cell>
          <cell r="E1342" t="str">
            <v>un</v>
          </cell>
        </row>
        <row r="1343">
          <cell r="A1343" t="str">
            <v>M702</v>
          </cell>
          <cell r="B1343" t="str">
            <v>Cal hidratada</v>
          </cell>
          <cell r="C1343" t="str">
            <v>sc</v>
          </cell>
          <cell r="D1343">
            <v>20</v>
          </cell>
          <cell r="E1343" t="str">
            <v>kg</v>
          </cell>
        </row>
        <row r="1344">
          <cell r="A1344" t="str">
            <v>M703</v>
          </cell>
          <cell r="B1344" t="str">
            <v>Tijolo 20 x 30 cm</v>
          </cell>
          <cell r="C1344" t="str">
            <v>mlh</v>
          </cell>
          <cell r="D1344">
            <v>1000</v>
          </cell>
          <cell r="E1344" t="str">
            <v>un</v>
          </cell>
        </row>
        <row r="1345">
          <cell r="A1345" t="str">
            <v>M704</v>
          </cell>
          <cell r="B1345" t="str">
            <v>Areia Lavada Comercial</v>
          </cell>
          <cell r="C1345" t="str">
            <v>m3</v>
          </cell>
          <cell r="D1345">
            <v>1</v>
          </cell>
          <cell r="E1345" t="str">
            <v>m3</v>
          </cell>
        </row>
        <row r="1346">
          <cell r="A1346" t="str">
            <v>M705</v>
          </cell>
          <cell r="B1346" t="str">
            <v>Pó de pedra</v>
          </cell>
          <cell r="C1346" t="str">
            <v>m3</v>
          </cell>
          <cell r="D1346">
            <v>1</v>
          </cell>
          <cell r="E1346" t="str">
            <v>m3</v>
          </cell>
        </row>
        <row r="1347">
          <cell r="A1347" t="str">
            <v>M709</v>
          </cell>
          <cell r="B1347" t="str">
            <v>Brita Comercial</v>
          </cell>
          <cell r="C1347" t="str">
            <v>m3</v>
          </cell>
          <cell r="D1347">
            <v>1</v>
          </cell>
          <cell r="E1347" t="str">
            <v>m3</v>
          </cell>
        </row>
        <row r="1348">
          <cell r="A1348" t="str">
            <v>M710</v>
          </cell>
          <cell r="B1348" t="str">
            <v>Pedra de mão</v>
          </cell>
          <cell r="C1348" t="str">
            <v>m3</v>
          </cell>
          <cell r="D1348">
            <v>1</v>
          </cell>
          <cell r="E1348" t="str">
            <v>m3</v>
          </cell>
        </row>
        <row r="1349">
          <cell r="A1349" t="str">
            <v>M715</v>
          </cell>
          <cell r="B1349" t="str">
            <v>Pó calcário dolomítico</v>
          </cell>
          <cell r="C1349" t="str">
            <v>kg</v>
          </cell>
          <cell r="D1349">
            <v>1</v>
          </cell>
          <cell r="E1349" t="str">
            <v>kg</v>
          </cell>
        </row>
        <row r="1350">
          <cell r="A1350" t="str">
            <v>M901</v>
          </cell>
          <cell r="B1350" t="str">
            <v>Aparelho de apoio neoprene fretado</v>
          </cell>
          <cell r="C1350" t="str">
            <v>dm3</v>
          </cell>
          <cell r="D1350">
            <v>1</v>
          </cell>
          <cell r="E1350" t="str">
            <v>dm3</v>
          </cell>
        </row>
        <row r="1351">
          <cell r="A1351" t="str">
            <v>M902</v>
          </cell>
          <cell r="B1351" t="str">
            <v>Tubo de PVC D=75 mm</v>
          </cell>
          <cell r="C1351" t="str">
            <v>vr</v>
          </cell>
          <cell r="D1351">
            <v>6</v>
          </cell>
          <cell r="E1351" t="str">
            <v>m</v>
          </cell>
        </row>
        <row r="1352">
          <cell r="A1352" t="str">
            <v>M903</v>
          </cell>
          <cell r="B1352" t="str">
            <v>Manta sintética (Bidim) OP-20</v>
          </cell>
          <cell r="C1352" t="str">
            <v>m2</v>
          </cell>
          <cell r="D1352">
            <v>1</v>
          </cell>
          <cell r="E1352" t="str">
            <v>m2</v>
          </cell>
        </row>
        <row r="1353">
          <cell r="A1353" t="str">
            <v>M904</v>
          </cell>
          <cell r="B1353" t="str">
            <v>Manta sintética (Bidim) OP-30</v>
          </cell>
          <cell r="C1353" t="str">
            <v>m2</v>
          </cell>
          <cell r="D1353">
            <v>1</v>
          </cell>
          <cell r="E1353" t="str">
            <v>m2</v>
          </cell>
        </row>
        <row r="1354">
          <cell r="A1354" t="str">
            <v>M905</v>
          </cell>
          <cell r="B1354" t="str">
            <v>Filler</v>
          </cell>
          <cell r="C1354" t="str">
            <v>kg</v>
          </cell>
          <cell r="D1354">
            <v>1</v>
          </cell>
          <cell r="E1354" t="str">
            <v>kg</v>
          </cell>
        </row>
        <row r="1355">
          <cell r="A1355" t="str">
            <v>M906</v>
          </cell>
          <cell r="B1355" t="str">
            <v>Sementes p/ hidrossemeadura</v>
          </cell>
          <cell r="C1355" t="str">
            <v>kg</v>
          </cell>
          <cell r="D1355">
            <v>1</v>
          </cell>
          <cell r="E1355" t="str">
            <v>kg</v>
          </cell>
        </row>
        <row r="1356">
          <cell r="A1356" t="str">
            <v>M907</v>
          </cell>
          <cell r="B1356" t="str">
            <v>Adubo orgânico</v>
          </cell>
          <cell r="C1356" t="str">
            <v>t</v>
          </cell>
          <cell r="D1356">
            <v>1000</v>
          </cell>
          <cell r="E1356" t="str">
            <v>kg</v>
          </cell>
        </row>
        <row r="1357">
          <cell r="A1357" t="str">
            <v>M908</v>
          </cell>
          <cell r="B1357" t="str">
            <v>Eletrodo p/ solda eletr. OK 46.00</v>
          </cell>
          <cell r="C1357" t="str">
            <v>kg</v>
          </cell>
          <cell r="D1357">
            <v>1</v>
          </cell>
          <cell r="E1357" t="str">
            <v>kg</v>
          </cell>
        </row>
        <row r="1358">
          <cell r="A1358" t="str">
            <v>M909</v>
          </cell>
          <cell r="B1358" t="str">
            <v>Tubo de PVC perfurado D=50 mm</v>
          </cell>
          <cell r="C1358" t="str">
            <v>vr</v>
          </cell>
          <cell r="D1358">
            <v>6</v>
          </cell>
          <cell r="E1358" t="str">
            <v>m</v>
          </cell>
        </row>
        <row r="1359">
          <cell r="A1359" t="str">
            <v>M910</v>
          </cell>
          <cell r="B1359" t="str">
            <v>Tubo de PVC rígido D=50 mm</v>
          </cell>
          <cell r="C1359" t="str">
            <v>vr</v>
          </cell>
          <cell r="D1359">
            <v>6</v>
          </cell>
          <cell r="E1359" t="str">
            <v>m</v>
          </cell>
        </row>
        <row r="1360">
          <cell r="A1360" t="str">
            <v>M911</v>
          </cell>
          <cell r="B1360" t="str">
            <v>Tubo de PVC D=100 mm</v>
          </cell>
          <cell r="C1360" t="str">
            <v>vr</v>
          </cell>
          <cell r="D1360">
            <v>6</v>
          </cell>
          <cell r="E1360" t="str">
            <v>m</v>
          </cell>
        </row>
        <row r="1361">
          <cell r="A1361" t="str">
            <v>M920</v>
          </cell>
          <cell r="B1361" t="str">
            <v>Meio tubo de concreto D=40 cm</v>
          </cell>
          <cell r="C1361" t="str">
            <v>m</v>
          </cell>
          <cell r="D1361">
            <v>1</v>
          </cell>
          <cell r="E1361" t="str">
            <v>m</v>
          </cell>
        </row>
        <row r="1362">
          <cell r="A1362" t="str">
            <v>M930</v>
          </cell>
          <cell r="B1362" t="str">
            <v>Gabião caixa 2x1x1m galvanizado</v>
          </cell>
          <cell r="C1362" t="str">
            <v>un</v>
          </cell>
          <cell r="D1362">
            <v>1</v>
          </cell>
          <cell r="E1362" t="str">
            <v>un</v>
          </cell>
        </row>
        <row r="1363">
          <cell r="A1363" t="str">
            <v>M935</v>
          </cell>
          <cell r="B1363" t="str">
            <v>Terra arm. ECE - greide 0&lt;h&lt;6m</v>
          </cell>
          <cell r="C1363" t="str">
            <v>m2</v>
          </cell>
          <cell r="D1363">
            <v>1</v>
          </cell>
          <cell r="E1363" t="str">
            <v>m2</v>
          </cell>
        </row>
        <row r="1364">
          <cell r="A1364" t="str">
            <v>M936</v>
          </cell>
          <cell r="B1364" t="str">
            <v>Terra arm. ECE - greide 6&lt;h&lt;9m</v>
          </cell>
          <cell r="C1364" t="str">
            <v>m2</v>
          </cell>
          <cell r="D1364">
            <v>1</v>
          </cell>
          <cell r="E1364" t="str">
            <v>m2</v>
          </cell>
        </row>
        <row r="1365">
          <cell r="A1365" t="str">
            <v>M937</v>
          </cell>
          <cell r="B1365" t="str">
            <v>Terra arm. ECE - greide 9&lt;h&lt;12m</v>
          </cell>
          <cell r="C1365" t="str">
            <v>m2</v>
          </cell>
          <cell r="D1365">
            <v>1</v>
          </cell>
          <cell r="E1365" t="str">
            <v>m2</v>
          </cell>
        </row>
        <row r="1366">
          <cell r="A1366" t="str">
            <v>M938</v>
          </cell>
          <cell r="B1366" t="str">
            <v>Terra arm. ECE- pé talude 0&lt;h&lt;6m</v>
          </cell>
          <cell r="C1366" t="str">
            <v>m2</v>
          </cell>
          <cell r="D1366">
            <v>1</v>
          </cell>
          <cell r="E1366" t="str">
            <v>m2</v>
          </cell>
        </row>
        <row r="1367">
          <cell r="A1367" t="str">
            <v>M939</v>
          </cell>
          <cell r="B1367" t="str">
            <v>Terra arm. ECE- pé talude 6&lt;h&lt;9m</v>
          </cell>
          <cell r="C1367" t="str">
            <v>m2</v>
          </cell>
          <cell r="D1367">
            <v>1</v>
          </cell>
          <cell r="E1367" t="str">
            <v>m2</v>
          </cell>
        </row>
        <row r="1368">
          <cell r="A1368" t="str">
            <v>M940</v>
          </cell>
          <cell r="B1368" t="str">
            <v>Terra arm. ECE- pé talude 9&lt;h&lt;12m</v>
          </cell>
          <cell r="C1368" t="str">
            <v>m2</v>
          </cell>
          <cell r="D1368">
            <v>1</v>
          </cell>
          <cell r="E1368" t="str">
            <v>m2</v>
          </cell>
        </row>
        <row r="1369">
          <cell r="A1369" t="str">
            <v>M941</v>
          </cell>
          <cell r="B1369" t="str">
            <v>Terra arm. ECE-enc. portante 0&lt;h&lt;6m</v>
          </cell>
          <cell r="C1369" t="str">
            <v>m2</v>
          </cell>
          <cell r="D1369">
            <v>1</v>
          </cell>
          <cell r="E1369" t="str">
            <v>m2</v>
          </cell>
        </row>
        <row r="1370">
          <cell r="A1370" t="str">
            <v>M942</v>
          </cell>
          <cell r="B1370" t="str">
            <v>Terra arm. ECE-enc. portante 6&lt;h&lt;9m</v>
          </cell>
          <cell r="C1370" t="str">
            <v>m2</v>
          </cell>
          <cell r="D1370">
            <v>1</v>
          </cell>
          <cell r="E1370" t="str">
            <v>m2</v>
          </cell>
        </row>
        <row r="1371">
          <cell r="A1371" t="str">
            <v>M945</v>
          </cell>
          <cell r="B1371" t="str">
            <v>Haste para perfuratriz de esteira</v>
          </cell>
          <cell r="C1371" t="str">
            <v>un</v>
          </cell>
          <cell r="D1371">
            <v>1</v>
          </cell>
          <cell r="E1371" t="str">
            <v>un</v>
          </cell>
        </row>
        <row r="1372">
          <cell r="A1372" t="str">
            <v>M946</v>
          </cell>
          <cell r="B1372" t="str">
            <v>Luva para perfuratriz de esteira</v>
          </cell>
          <cell r="C1372" t="str">
            <v>un</v>
          </cell>
          <cell r="D1372">
            <v>1</v>
          </cell>
          <cell r="E1372" t="str">
            <v>un</v>
          </cell>
        </row>
        <row r="1373">
          <cell r="A1373" t="str">
            <v>M947</v>
          </cell>
          <cell r="B1373" t="str">
            <v>Punho para perfuratriz de esteira</v>
          </cell>
          <cell r="C1373" t="str">
            <v>un</v>
          </cell>
          <cell r="D1373">
            <v>1</v>
          </cell>
          <cell r="E1373" t="str">
            <v>un</v>
          </cell>
        </row>
        <row r="1374">
          <cell r="A1374" t="str">
            <v>M948</v>
          </cell>
          <cell r="B1374" t="str">
            <v>Coroa para perfuratriz de esteira</v>
          </cell>
          <cell r="C1374" t="str">
            <v>un</v>
          </cell>
          <cell r="D1374">
            <v>1</v>
          </cell>
          <cell r="E1374" t="str">
            <v>un</v>
          </cell>
        </row>
        <row r="1375">
          <cell r="A1375" t="str">
            <v>M949</v>
          </cell>
          <cell r="B1375" t="str">
            <v>Disco diam. p/ máq. de disco 48kW</v>
          </cell>
          <cell r="C1375" t="str">
            <v>un</v>
          </cell>
          <cell r="D1375">
            <v>1</v>
          </cell>
          <cell r="E1375" t="str">
            <v>un</v>
          </cell>
        </row>
        <row r="1376">
          <cell r="A1376" t="str">
            <v>M950</v>
          </cell>
          <cell r="B1376" t="str">
            <v>Coroa de diamante linha NX</v>
          </cell>
          <cell r="C1376" t="str">
            <v>un</v>
          </cell>
          <cell r="D1376">
            <v>1</v>
          </cell>
          <cell r="E1376" t="str">
            <v>un</v>
          </cell>
        </row>
        <row r="1377">
          <cell r="A1377" t="str">
            <v>M951</v>
          </cell>
          <cell r="B1377" t="str">
            <v>Calibrador de diamante linha NX</v>
          </cell>
          <cell r="C1377" t="str">
            <v>un</v>
          </cell>
          <cell r="D1377">
            <v>1</v>
          </cell>
          <cell r="E1377" t="str">
            <v>un</v>
          </cell>
        </row>
        <row r="1378">
          <cell r="A1378" t="str">
            <v>M952</v>
          </cell>
          <cell r="B1378" t="str">
            <v>Mola comum linha NX</v>
          </cell>
          <cell r="C1378" t="str">
            <v>un</v>
          </cell>
          <cell r="D1378">
            <v>1</v>
          </cell>
          <cell r="E1378" t="str">
            <v>un</v>
          </cell>
        </row>
        <row r="1379">
          <cell r="A1379" t="str">
            <v>M953</v>
          </cell>
          <cell r="B1379" t="str">
            <v>Barrilete simples linha NX</v>
          </cell>
          <cell r="C1379" t="str">
            <v>un</v>
          </cell>
          <cell r="D1379">
            <v>1</v>
          </cell>
          <cell r="E1379" t="str">
            <v>un</v>
          </cell>
        </row>
        <row r="1380">
          <cell r="A1380" t="str">
            <v>M954</v>
          </cell>
          <cell r="B1380" t="str">
            <v>Haste paredes paraleleas c/ niples</v>
          </cell>
          <cell r="C1380" t="str">
            <v>un</v>
          </cell>
          <cell r="D1380">
            <v>1</v>
          </cell>
          <cell r="E1380" t="str">
            <v>un</v>
          </cell>
        </row>
        <row r="1381">
          <cell r="A1381" t="str">
            <v>M955</v>
          </cell>
          <cell r="B1381" t="str">
            <v>Coroa de widia linha NX</v>
          </cell>
          <cell r="C1381" t="str">
            <v>un</v>
          </cell>
          <cell r="D1381">
            <v>1</v>
          </cell>
          <cell r="E1381" t="str">
            <v>un</v>
          </cell>
        </row>
        <row r="1382">
          <cell r="A1382" t="str">
            <v>M956</v>
          </cell>
          <cell r="B1382" t="str">
            <v>Sapata de widia linha NX</v>
          </cell>
          <cell r="C1382" t="str">
            <v>un</v>
          </cell>
          <cell r="D1382">
            <v>1</v>
          </cell>
          <cell r="E1382" t="str">
            <v>un</v>
          </cell>
        </row>
        <row r="1383">
          <cell r="A1383" t="str">
            <v>M957</v>
          </cell>
          <cell r="B1383" t="str">
            <v>Revestimento c/ conector linha NX</v>
          </cell>
          <cell r="C1383" t="str">
            <v>un</v>
          </cell>
          <cell r="D1383">
            <v>1</v>
          </cell>
          <cell r="E1383" t="str">
            <v>un</v>
          </cell>
        </row>
        <row r="1384">
          <cell r="A1384" t="str">
            <v>M958</v>
          </cell>
          <cell r="B1384" t="str">
            <v>Calibrador de widia simples linh NX</v>
          </cell>
          <cell r="C1384" t="str">
            <v>un</v>
          </cell>
          <cell r="D1384">
            <v>1</v>
          </cell>
          <cell r="E1384" t="str">
            <v>un</v>
          </cell>
        </row>
        <row r="1385">
          <cell r="A1385" t="str">
            <v>M960</v>
          </cell>
          <cell r="B1385" t="str">
            <v>Fio de nylon n. 40</v>
          </cell>
          <cell r="C1385" t="str">
            <v>rl</v>
          </cell>
          <cell r="D1385">
            <v>100</v>
          </cell>
          <cell r="E1385" t="str">
            <v>m</v>
          </cell>
        </row>
        <row r="1386">
          <cell r="A1386" t="str">
            <v>M969</v>
          </cell>
          <cell r="B1386" t="str">
            <v>Película refletiva lentes expostas</v>
          </cell>
          <cell r="C1386" t="str">
            <v>m2</v>
          </cell>
          <cell r="D1386">
            <v>1</v>
          </cell>
          <cell r="E1386" t="str">
            <v>m2</v>
          </cell>
        </row>
        <row r="1387">
          <cell r="A1387" t="str">
            <v>M970</v>
          </cell>
          <cell r="B1387" t="str">
            <v>Película refletiva lentes inclusas</v>
          </cell>
          <cell r="C1387" t="str">
            <v>m2</v>
          </cell>
          <cell r="D1387">
            <v>1</v>
          </cell>
          <cell r="E1387" t="str">
            <v>m2</v>
          </cell>
        </row>
        <row r="1388">
          <cell r="A1388" t="str">
            <v>M971</v>
          </cell>
          <cell r="B1388" t="str">
            <v>Dispositivo anti-ofuscante</v>
          </cell>
          <cell r="C1388" t="str">
            <v>m</v>
          </cell>
          <cell r="D1388">
            <v>1</v>
          </cell>
          <cell r="E1388" t="str">
            <v>m</v>
          </cell>
        </row>
        <row r="1389">
          <cell r="A1389" t="str">
            <v>M972</v>
          </cell>
          <cell r="B1389" t="str">
            <v>Tacha refletiva monodirecional</v>
          </cell>
          <cell r="C1389" t="str">
            <v>un</v>
          </cell>
          <cell r="D1389">
            <v>1</v>
          </cell>
          <cell r="E1389" t="str">
            <v>un</v>
          </cell>
        </row>
        <row r="1390">
          <cell r="A1390" t="str">
            <v>M973</v>
          </cell>
          <cell r="B1390" t="str">
            <v>Tacha refletiva bidirecional</v>
          </cell>
          <cell r="C1390" t="str">
            <v>un</v>
          </cell>
          <cell r="D1390">
            <v>1</v>
          </cell>
          <cell r="E1390" t="str">
            <v>un</v>
          </cell>
        </row>
        <row r="1391">
          <cell r="A1391" t="str">
            <v>M974</v>
          </cell>
          <cell r="B1391" t="str">
            <v>Tachão refletivo monodirecional</v>
          </cell>
          <cell r="C1391" t="str">
            <v>un</v>
          </cell>
          <cell r="D1391">
            <v>1</v>
          </cell>
          <cell r="E1391" t="str">
            <v>un</v>
          </cell>
        </row>
        <row r="1392">
          <cell r="A1392" t="str">
            <v>M975</v>
          </cell>
          <cell r="B1392" t="str">
            <v>Tachão refletivo bidirecional</v>
          </cell>
          <cell r="C1392" t="str">
            <v>un</v>
          </cell>
          <cell r="D1392">
            <v>1</v>
          </cell>
          <cell r="E1392" t="str">
            <v>un</v>
          </cell>
        </row>
        <row r="1393">
          <cell r="A1393" t="str">
            <v>M976</v>
          </cell>
          <cell r="B1393" t="str">
            <v>Baguete limitador de polietileno</v>
          </cell>
          <cell r="C1393" t="str">
            <v>m</v>
          </cell>
          <cell r="D1393">
            <v>1</v>
          </cell>
          <cell r="E1393" t="str">
            <v>m</v>
          </cell>
        </row>
        <row r="1394">
          <cell r="A1394" t="str">
            <v>M977</v>
          </cell>
          <cell r="B1394" t="str">
            <v>Selante asfáltico polimerizado</v>
          </cell>
          <cell r="C1394" t="str">
            <v>l</v>
          </cell>
          <cell r="D1394">
            <v>1</v>
          </cell>
          <cell r="E1394" t="str">
            <v>l</v>
          </cell>
        </row>
        <row r="1395">
          <cell r="A1395" t="str">
            <v>M980</v>
          </cell>
          <cell r="B1395" t="str">
            <v>Indenização de jazida</v>
          </cell>
          <cell r="C1395" t="str">
            <v>m3</v>
          </cell>
          <cell r="D1395">
            <v>1</v>
          </cell>
          <cell r="E1395" t="str">
            <v>m3</v>
          </cell>
        </row>
        <row r="1396">
          <cell r="A1396" t="str">
            <v>M982</v>
          </cell>
          <cell r="B1396" t="str">
            <v>Isopor de 5cm de espessura</v>
          </cell>
          <cell r="C1396" t="str">
            <v>m2</v>
          </cell>
          <cell r="D1396">
            <v>1</v>
          </cell>
          <cell r="E1396" t="str">
            <v>m2</v>
          </cell>
        </row>
        <row r="1397">
          <cell r="A1397" t="str">
            <v>M983</v>
          </cell>
          <cell r="B1397" t="str">
            <v>Disco diam. p/ máq. de disco 6kW</v>
          </cell>
          <cell r="C1397" t="str">
            <v>un</v>
          </cell>
          <cell r="D1397">
            <v>1</v>
          </cell>
          <cell r="E1397" t="str">
            <v>un</v>
          </cell>
        </row>
        <row r="1398">
          <cell r="A1398" t="str">
            <v>M984</v>
          </cell>
          <cell r="B1398" t="str">
            <v>Chumbadores</v>
          </cell>
          <cell r="C1398" t="str">
            <v>pç</v>
          </cell>
          <cell r="D1398">
            <v>0.3</v>
          </cell>
          <cell r="E1398" t="str">
            <v>kg</v>
          </cell>
        </row>
        <row r="1399">
          <cell r="A1399" t="str">
            <v>M985</v>
          </cell>
          <cell r="B1399" t="str">
            <v>Tubo plástico para purgadores</v>
          </cell>
          <cell r="C1399" t="str">
            <v>m</v>
          </cell>
          <cell r="D1399">
            <v>1</v>
          </cell>
          <cell r="E1399" t="str">
            <v>m</v>
          </cell>
        </row>
        <row r="1400">
          <cell r="A1400" t="str">
            <v>M996</v>
          </cell>
          <cell r="B1400" t="str">
            <v>Material Demolido</v>
          </cell>
          <cell r="C1400" t="str">
            <v>t</v>
          </cell>
          <cell r="D1400">
            <v>1</v>
          </cell>
          <cell r="E1400" t="str">
            <v>t</v>
          </cell>
        </row>
        <row r="1401">
          <cell r="A1401" t="str">
            <v>M997</v>
          </cell>
          <cell r="B1401" t="str">
            <v>Material Fresado</v>
          </cell>
          <cell r="C1401" t="str">
            <v>t</v>
          </cell>
          <cell r="D1401">
            <v>1</v>
          </cell>
          <cell r="E1401" t="str">
            <v>t</v>
          </cell>
        </row>
        <row r="1402">
          <cell r="A1402" t="str">
            <v>M998</v>
          </cell>
          <cell r="B1402" t="str">
            <v>Madeira</v>
          </cell>
          <cell r="C1402" t="str">
            <v>t</v>
          </cell>
          <cell r="D1402">
            <v>1</v>
          </cell>
          <cell r="E1402" t="str">
            <v>t</v>
          </cell>
        </row>
        <row r="1403">
          <cell r="A1403" t="str">
            <v>M999</v>
          </cell>
          <cell r="B1403" t="str">
            <v>Material retirado da pista</v>
          </cell>
          <cell r="C1403" t="str">
            <v>t</v>
          </cell>
          <cell r="D1403">
            <v>1</v>
          </cell>
          <cell r="E1403" t="str">
            <v>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 anterior"/>
      <sheetName val="Físico_med"/>
      <sheetName val="Ofício"/>
      <sheetName val="RELATÓRIO"/>
      <sheetName val="RESUMO-DVOP_JBS"/>
      <sheetName val="RESUMO-DVOP_JBS (2)"/>
      <sheetName val="RESUMO-DVOP MOD SEET"/>
      <sheetName val="Crono Físico-Financeiro"/>
      <sheetName val="Mat Asf "/>
      <sheetName val="RESUMO-DVOP_AGRIMAT"/>
      <sheetName val="REAJU (2)"/>
      <sheetName val="Mat Asf"/>
      <sheetName val="Meio fio"/>
      <sheetName val="Desmatamento "/>
      <sheetName val="Limpeza da faixa de domínio"/>
      <sheetName val="Remoção"/>
      <sheetName val="OAC"/>
      <sheetName val="Regula"/>
      <sheetName val="Sub-base"/>
      <sheetName val="Base"/>
      <sheetName val="Imprimação"/>
      <sheetName val="TSD-FOG"/>
      <sheetName val="AGREGADOS"/>
      <sheetName val="Dreno"/>
      <sheetName val="Cerca"/>
      <sheetName val="Valeta"/>
      <sheetName val="Enleivamento"/>
      <sheetName val="Valeta (3)"/>
      <sheetName val="DMT modelo"/>
      <sheetName val="DMT modelo (2)"/>
      <sheetName val="Aterro"/>
      <sheetName val="Aterro 100%"/>
      <sheetName val="Aterro 95%"/>
      <sheetName val="Defensa"/>
      <sheetName val="Placas"/>
      <sheetName val="Grama"/>
      <sheetName val="Pintura"/>
      <sheetName val="REAJU"/>
      <sheetName val="2ª medição Agri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ício"/>
      <sheetName val="RESUMO-DVOP"/>
      <sheetName val="REAJU"/>
      <sheetName val="Crono Físico-Financeiro"/>
      <sheetName val="Mat Asf"/>
      <sheetName val="Meio fio"/>
      <sheetName val="Limpeza da faixa de domínio"/>
      <sheetName val="Remoção"/>
      <sheetName val="Compac alas"/>
      <sheetName val="OAC (2)"/>
      <sheetName val="OAC"/>
      <sheetName val="Regula"/>
      <sheetName val="Sub e base"/>
      <sheetName val="Imprimação"/>
      <sheetName val="TSD-FOG"/>
      <sheetName val="AGREGADOS"/>
      <sheetName val="Dreno"/>
      <sheetName val="Cerca"/>
      <sheetName val="Valeta"/>
      <sheetName val="Valeta (2)"/>
      <sheetName val="Valeta (3)"/>
      <sheetName val="DMT modelo (1)"/>
      <sheetName val="DMT modelo"/>
      <sheetName val="DMT_EV"/>
      <sheetName val="CÁLC.DMT-T"/>
      <sheetName val="DIST.MAT-T"/>
      <sheetName val="Croqui terra"/>
      <sheetName val="Aterro"/>
      <sheetName val="Defensa"/>
      <sheetName val="Grama"/>
      <sheetName val="Concreto "/>
    </sheetNames>
    <sheetDataSet>
      <sheetData sheetId="0"/>
      <sheetData sheetId="1"/>
      <sheetData sheetId="2"/>
      <sheetData sheetId="3"/>
      <sheetData sheetId="4">
        <row r="36">
          <cell r="C36" t="str">
            <v>Engº. ??????????????</v>
          </cell>
        </row>
        <row r="37">
          <cell r="C37" t="str">
            <v xml:space="preserve"> Membro Port. GP Nº. ??????????????</v>
          </cell>
          <cell r="H37" t="str">
            <v>Fiscal Port. GP Nº. ????????????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aux"/>
      <sheetName val="graficos"/>
      <sheetName val="graficos (2)"/>
    </sheetNames>
    <sheetDataSet>
      <sheetData sheetId="0" refreshError="1"/>
      <sheetData sheetId="1">
        <row r="6">
          <cell r="B6">
            <v>32.307692307692307</v>
          </cell>
          <cell r="C6">
            <v>28.846153846153843</v>
          </cell>
          <cell r="D6">
            <v>14.615384615384617</v>
          </cell>
          <cell r="E6">
            <v>6.9230769230769234</v>
          </cell>
          <cell r="F6">
            <v>17.307692307692307</v>
          </cell>
          <cell r="I6">
            <v>1.68</v>
          </cell>
          <cell r="J6">
            <v>1.5</v>
          </cell>
          <cell r="K6">
            <v>0.76</v>
          </cell>
          <cell r="L6">
            <v>0.36</v>
          </cell>
          <cell r="M6">
            <v>0.9</v>
          </cell>
        </row>
        <row r="7">
          <cell r="B7" t="str">
            <v>0 - 10</v>
          </cell>
          <cell r="C7" t="str">
            <v>10 - 20</v>
          </cell>
          <cell r="D7" t="str">
            <v>20 - 40</v>
          </cell>
          <cell r="E7" t="str">
            <v>40 - 60</v>
          </cell>
          <cell r="F7" t="str">
            <v>&gt; 60</v>
          </cell>
        </row>
        <row r="8">
          <cell r="B8">
            <v>97.307692307692307</v>
          </cell>
          <cell r="C8">
            <v>2.6923076923076925</v>
          </cell>
          <cell r="D8">
            <v>0</v>
          </cell>
          <cell r="E8">
            <v>0</v>
          </cell>
          <cell r="F8">
            <v>0</v>
          </cell>
          <cell r="I8">
            <v>5.0600000000000005</v>
          </cell>
          <cell r="J8">
            <v>0.14000000000000001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0 -  10</v>
          </cell>
          <cell r="C9" t="str">
            <v>10 - 20</v>
          </cell>
          <cell r="D9" t="str">
            <v>20 - 40</v>
          </cell>
          <cell r="E9" t="str">
            <v>40 - 60</v>
          </cell>
          <cell r="F9" t="str">
            <v>&gt; 60</v>
          </cell>
        </row>
        <row r="10">
          <cell r="B10">
            <v>29.615384615384617</v>
          </cell>
          <cell r="C10">
            <v>31.538461538461537</v>
          </cell>
          <cell r="D10">
            <v>14.615384615384617</v>
          </cell>
          <cell r="E10">
            <v>6.9230769230769234</v>
          </cell>
          <cell r="F10">
            <v>17.307692307692307</v>
          </cell>
          <cell r="I10">
            <v>1.54</v>
          </cell>
          <cell r="J10">
            <v>1.6400000000000001</v>
          </cell>
          <cell r="K10">
            <v>0.76</v>
          </cell>
          <cell r="L10">
            <v>0.36</v>
          </cell>
          <cell r="M10">
            <v>0.9</v>
          </cell>
        </row>
        <row r="11">
          <cell r="B11" t="str">
            <v>0 - 10</v>
          </cell>
          <cell r="C11" t="str">
            <v>10 - 20</v>
          </cell>
          <cell r="D11" t="str">
            <v>20 - 40</v>
          </cell>
          <cell r="E11" t="str">
            <v>40 - 60</v>
          </cell>
          <cell r="F11" t="str">
            <v>&gt; 60</v>
          </cell>
        </row>
        <row r="12">
          <cell r="B12">
            <v>9.2307692307692317</v>
          </cell>
          <cell r="C12">
            <v>61.53846153846154</v>
          </cell>
          <cell r="D12">
            <v>21.153846153846153</v>
          </cell>
          <cell r="E12">
            <v>8.0769230769230766</v>
          </cell>
          <cell r="F12">
            <v>0</v>
          </cell>
          <cell r="I12">
            <v>0.48</v>
          </cell>
          <cell r="J12">
            <v>3.2</v>
          </cell>
          <cell r="K12">
            <v>1.1000000000000001</v>
          </cell>
          <cell r="L12">
            <v>0.42</v>
          </cell>
          <cell r="M12">
            <v>0</v>
          </cell>
        </row>
        <row r="13">
          <cell r="B13" t="str">
            <v>0 - 20</v>
          </cell>
          <cell r="C13" t="str">
            <v>20 - 40</v>
          </cell>
          <cell r="D13" t="str">
            <v>40 -  80</v>
          </cell>
          <cell r="E13" t="str">
            <v xml:space="preserve"> 80 - 150</v>
          </cell>
          <cell r="F13" t="str">
            <v>&gt; 150</v>
          </cell>
        </row>
        <row r="14">
          <cell r="B14">
            <v>9.2307692307692317</v>
          </cell>
          <cell r="C14">
            <v>63.84615384615384</v>
          </cell>
          <cell r="D14">
            <v>18.846153846153847</v>
          </cell>
          <cell r="E14">
            <v>8.0769230769230766</v>
          </cell>
          <cell r="F14">
            <v>0</v>
          </cell>
          <cell r="I14">
            <v>0.48</v>
          </cell>
          <cell r="J14">
            <v>3.3200000000000003</v>
          </cell>
          <cell r="K14">
            <v>0.98</v>
          </cell>
          <cell r="L14">
            <v>0.42</v>
          </cell>
          <cell r="M14">
            <v>0</v>
          </cell>
        </row>
        <row r="15">
          <cell r="B15" t="str">
            <v xml:space="preserve">  4 - 5</v>
          </cell>
          <cell r="C15" t="str">
            <v xml:space="preserve">  3 -   4</v>
          </cell>
          <cell r="D15" t="str">
            <v xml:space="preserve">  2 -   3</v>
          </cell>
          <cell r="E15" t="str">
            <v xml:space="preserve">  1 -   2</v>
          </cell>
          <cell r="F15" t="str">
            <v>0 -  1</v>
          </cell>
        </row>
        <row r="16">
          <cell r="B16">
            <v>69.230769230769226</v>
          </cell>
          <cell r="C16">
            <v>16.923076923076923</v>
          </cell>
          <cell r="D16">
            <v>13.846153846153847</v>
          </cell>
          <cell r="E16">
            <v>0</v>
          </cell>
          <cell r="F16">
            <v>0</v>
          </cell>
          <cell r="I16">
            <v>3.6</v>
          </cell>
          <cell r="J16">
            <v>0.88</v>
          </cell>
          <cell r="K16">
            <v>0.72</v>
          </cell>
          <cell r="L16">
            <v>0</v>
          </cell>
          <cell r="M16">
            <v>0</v>
          </cell>
        </row>
        <row r="17">
          <cell r="B17" t="str">
            <v>0 -  5</v>
          </cell>
          <cell r="C17" t="str">
            <v xml:space="preserve"> 5 - 10</v>
          </cell>
          <cell r="D17" t="str">
            <v>10 - 15</v>
          </cell>
          <cell r="E17" t="str">
            <v>15 - 20</v>
          </cell>
          <cell r="F17" t="str">
            <v>&gt; 20</v>
          </cell>
        </row>
        <row r="18">
          <cell r="B18">
            <v>0.76923076923076927</v>
          </cell>
          <cell r="C18">
            <v>59.615384615384613</v>
          </cell>
          <cell r="D18">
            <v>26.923076923076923</v>
          </cell>
          <cell r="E18">
            <v>12.692307692307692</v>
          </cell>
          <cell r="F18">
            <v>0</v>
          </cell>
          <cell r="I18">
            <v>0.04</v>
          </cell>
          <cell r="J18">
            <v>3.1</v>
          </cell>
          <cell r="K18">
            <v>1.4000000000000001</v>
          </cell>
          <cell r="L18">
            <v>0.66</v>
          </cell>
          <cell r="M18">
            <v>0</v>
          </cell>
        </row>
        <row r="19">
          <cell r="B19" t="str">
            <v>0 - 20</v>
          </cell>
          <cell r="C19" t="str">
            <v>20 - 40</v>
          </cell>
          <cell r="D19" t="str">
            <v>40 - 60</v>
          </cell>
          <cell r="E19" t="str">
            <v>60 - 80</v>
          </cell>
          <cell r="F19" t="str">
            <v>&gt; 80</v>
          </cell>
        </row>
        <row r="20">
          <cell r="B20">
            <v>0</v>
          </cell>
          <cell r="C20">
            <v>7.6923076923076925</v>
          </cell>
          <cell r="D20">
            <v>92.307692307692307</v>
          </cell>
          <cell r="E20">
            <v>0</v>
          </cell>
          <cell r="F20">
            <v>0</v>
          </cell>
          <cell r="I20">
            <v>0</v>
          </cell>
          <cell r="J20">
            <v>0.4</v>
          </cell>
          <cell r="K20">
            <v>4.8</v>
          </cell>
          <cell r="L20">
            <v>0</v>
          </cell>
          <cell r="M20">
            <v>0</v>
          </cell>
        </row>
        <row r="21">
          <cell r="B21" t="str">
            <v>0 - 20</v>
          </cell>
          <cell r="C21" t="str">
            <v>20 - 40</v>
          </cell>
          <cell r="D21" t="str">
            <v>40 - 80</v>
          </cell>
          <cell r="E21" t="str">
            <v>80 - 120</v>
          </cell>
          <cell r="F21" t="str">
            <v>&gt; 120</v>
          </cell>
        </row>
        <row r="22">
          <cell r="B22">
            <v>0</v>
          </cell>
          <cell r="C22">
            <v>93.07692307692308</v>
          </cell>
          <cell r="D22">
            <v>6.9230769230769234</v>
          </cell>
          <cell r="E22">
            <v>0</v>
          </cell>
          <cell r="F22">
            <v>0</v>
          </cell>
          <cell r="I22">
            <v>0</v>
          </cell>
          <cell r="J22">
            <v>4.84</v>
          </cell>
          <cell r="K22">
            <v>0.36</v>
          </cell>
          <cell r="L22">
            <v>0</v>
          </cell>
          <cell r="M22">
            <v>0</v>
          </cell>
        </row>
        <row r="23">
          <cell r="B23" t="str">
            <v xml:space="preserve">  4 - 5</v>
          </cell>
          <cell r="C23" t="str">
            <v xml:space="preserve">  3 -   4</v>
          </cell>
          <cell r="D23" t="str">
            <v xml:space="preserve">  2 -   3</v>
          </cell>
          <cell r="E23" t="str">
            <v xml:space="preserve">  1 -   2</v>
          </cell>
          <cell r="F23" t="str">
            <v>0 -  1</v>
          </cell>
        </row>
        <row r="24">
          <cell r="B24">
            <v>81.92307692307692</v>
          </cell>
          <cell r="C24">
            <v>18.076923076923077</v>
          </cell>
          <cell r="D24">
            <v>0</v>
          </cell>
          <cell r="E24">
            <v>0</v>
          </cell>
          <cell r="F24">
            <v>0</v>
          </cell>
          <cell r="I24">
            <v>4.26</v>
          </cell>
          <cell r="J24">
            <v>0.94000000000000006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 xml:space="preserve">  4 - 5</v>
          </cell>
          <cell r="C25" t="str">
            <v xml:space="preserve">  3 -   4</v>
          </cell>
          <cell r="D25" t="str">
            <v xml:space="preserve">  2 -   3</v>
          </cell>
          <cell r="E25" t="str">
            <v xml:space="preserve">  1 -   2</v>
          </cell>
          <cell r="F25" t="str">
            <v>0 -  1</v>
          </cell>
        </row>
        <row r="26">
          <cell r="B26">
            <v>36.538461538461533</v>
          </cell>
          <cell r="C26">
            <v>55.769230769230774</v>
          </cell>
          <cell r="D26">
            <v>7.6923076923076925</v>
          </cell>
          <cell r="E26">
            <v>0</v>
          </cell>
          <cell r="F26">
            <v>0</v>
          </cell>
          <cell r="I26">
            <v>1.9000000000000001</v>
          </cell>
          <cell r="J26">
            <v>2.9</v>
          </cell>
          <cell r="K26">
            <v>0.4</v>
          </cell>
          <cell r="L26">
            <v>0</v>
          </cell>
          <cell r="M26">
            <v>0</v>
          </cell>
        </row>
        <row r="27">
          <cell r="B27" t="str">
            <v xml:space="preserve">  4 - 5</v>
          </cell>
          <cell r="C27" t="str">
            <v xml:space="preserve">  3 -   4</v>
          </cell>
          <cell r="D27" t="str">
            <v xml:space="preserve">  2 -   3</v>
          </cell>
          <cell r="E27" t="str">
            <v xml:space="preserve">  1 -   2</v>
          </cell>
          <cell r="F27" t="str">
            <v>0 -  1</v>
          </cell>
        </row>
        <row r="28">
          <cell r="B28">
            <v>0</v>
          </cell>
          <cell r="C28">
            <v>45.384615384615387</v>
          </cell>
          <cell r="D28">
            <v>54.615384615384613</v>
          </cell>
          <cell r="E28">
            <v>0</v>
          </cell>
          <cell r="F28">
            <v>0</v>
          </cell>
          <cell r="I28">
            <v>0</v>
          </cell>
          <cell r="J28">
            <v>2.36</v>
          </cell>
          <cell r="K28">
            <v>2.84</v>
          </cell>
          <cell r="L28">
            <v>0</v>
          </cell>
          <cell r="M28">
            <v>0</v>
          </cell>
        </row>
        <row r="29">
          <cell r="B29" t="str">
            <v xml:space="preserve">  4 - 5</v>
          </cell>
          <cell r="C29" t="str">
            <v xml:space="preserve">  3 -   4</v>
          </cell>
          <cell r="D29" t="str">
            <v xml:space="preserve">  2 -   3</v>
          </cell>
          <cell r="E29" t="str">
            <v xml:space="preserve">  1 -   2</v>
          </cell>
          <cell r="F29" t="str">
            <v>0 -  1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abril 2000"/>
      <sheetName val="RELATÓRIO"/>
      <sheetName val="RESUMO-DVOP"/>
      <sheetName val="REAJU"/>
      <sheetName val="Cronograma Físico-Financeiro"/>
      <sheetName val="Desmatamento"/>
      <sheetName val="Aterro"/>
      <sheetName val="Aterro (2)"/>
      <sheetName val="Cortes"/>
      <sheetName val="Compac.95%"/>
      <sheetName val="Compac.100%"/>
      <sheetName val="DMT Terrap."/>
      <sheetName val="O.A.C."/>
      <sheetName val="Regularização"/>
      <sheetName val="Croquis"/>
      <sheetName val="Base"/>
      <sheetName val="Solo-Cimento"/>
      <sheetName val="Imprimação"/>
      <sheetName val="Concreto "/>
      <sheetName val="D.M.T. Brita"/>
      <sheetName val="T.S.D."/>
      <sheetName val="Meio-fio"/>
      <sheetName val="Dren. Superf."/>
      <sheetName val="GRAMA"/>
      <sheetName val="Sinal. Horizont."/>
      <sheetName val="DMT DIGITAÇÃO"/>
      <sheetName val="CUSTO HORÁRIO"/>
      <sheetName val="Mão de obra"/>
      <sheetName val="Material"/>
      <sheetName val="PLANIL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CONCORRÊNCIA"/>
      <sheetName val="QUADRO 10 - PESSOAL"/>
      <sheetName val="quadro 09 - Equipamentos"/>
      <sheetName val="QUADRO 08 - COMPOSIÇÕES"/>
      <sheetName val="QUADRO 07 - PREÇO UNITÁRIOS"/>
      <sheetName val="QUADRO 06"/>
      <sheetName val="COMPOSIÇÃO BDI"/>
      <sheetName val="LEIS SOCIAIS"/>
      <sheetName val="TESTE PARA VALOR"/>
      <sheetName val="ANEXO 01"/>
      <sheetName val="SERVIÇOS NÃO DIRETAMENTE REMUNE"/>
      <sheetName val="CRONOGRAMA FÍSICO"/>
      <sheetName val="CÁLCULO DO VALOR PROPOSTA"/>
      <sheetName val="Transporte"/>
      <sheetName val="Sub-base"/>
    </sheetNames>
    <sheetDataSet>
      <sheetData sheetId="0" refreshError="1">
        <row r="8">
          <cell r="B8" t="str">
            <v xml:space="preserve">Rondonópolis/MT, 14 de Abril de 1.998 </v>
          </cell>
        </row>
        <row r="15">
          <cell r="B15" t="str">
            <v>RODOVIA: BR-262/MS</v>
          </cell>
        </row>
        <row r="16">
          <cell r="B16" t="str">
            <v>TRECHO: DIV. SP/MS - DIV. Brasil/Bolívia</v>
          </cell>
        </row>
        <row r="19">
          <cell r="B19" t="str">
            <v>SEGMENTO: Na Altura do Km 141,0</v>
          </cell>
        </row>
        <row r="22">
          <cell r="B22" t="str">
            <v>BR-262/MS</v>
          </cell>
        </row>
        <row r="23">
          <cell r="B23" t="str">
            <v>DIV. SP/MS - DIV. Brasil/Bolívia</v>
          </cell>
        </row>
        <row r="25">
          <cell r="B25" t="str">
            <v>Altura do Km 141,0</v>
          </cell>
        </row>
      </sheetData>
      <sheetData sheetId="1"/>
      <sheetData sheetId="2"/>
      <sheetData sheetId="3" refreshError="1">
        <row r="129">
          <cell r="H129">
            <v>132.72</v>
          </cell>
        </row>
        <row r="569">
          <cell r="H569">
            <v>7.8</v>
          </cell>
        </row>
        <row r="713">
          <cell r="H713">
            <v>51.84</v>
          </cell>
        </row>
        <row r="715">
          <cell r="H715">
            <v>70.39</v>
          </cell>
        </row>
        <row r="786">
          <cell r="H786">
            <v>1.83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R1"/>
      <sheetName val="UTR 2"/>
      <sheetName val="UTR3"/>
      <sheetName val="UTR4"/>
      <sheetName val="UTR5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falecom@flex.%20Ind.br" TargetMode="External"/><Relationship Id="rId4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falecom@flex.%20Ind.br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../../../../../../../Marcos%20Vinicios/AppData/Roaming/Marcos%20Vinicios/AppData/AppData/BANCO%20DE%20DADOS%20NOVEMBRO/COTA&#199;&#213;ES%20DIGITALIZADAS/COTA&#199;&#213;ES%20ATUALIZADAS/CARTUCHO%20PARA%20SOLDA%20EXOT&#201;RMICA%20N&#176;%2090/CARTUCHO%20PARA%20SOLDA%20EXOT&#201;RMICA%20N&#176;%209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9.xml"/><Relationship Id="rId3" Type="http://schemas.openxmlformats.org/officeDocument/2006/relationships/hyperlink" Target="../../../../../../../Marcos%20Vinicios/AppData/Roaming/Marcos%20Vinicios/AppData/AppData/Roaming/Pichau/AppData/Local/Temp/Downloads/COTA&#199;&#213;ES%20DIGITALIZADAS/COTA&#199;&#213;ES%20ATUALIZADAS/CABO%20DE%20A&#199;O%20GALVANIZADO%206,4%20mm/CABO%20DE%20A&#199;O%20GALVANIZADO%206,4%20mm.pdf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../../../../../../../Marcos%20Vinicios/AppData/Roaming/Marcos%20Vinicios/AppData/AppData/Roaming/Pichau/AppData/Local/Temp/Downloads/COTA&#199;&#213;ES%20DIGITALIZADAS/COTA&#199;&#213;ES%20ATUALIZADAS/CONECTOR%20DERIVA&#199;&#195;O%20TIPO%20CUNHA%20-%20AMP%20TIPO%20II/CONECTOR%20DERIVA&#199;&#195;O%20TIPO%20CUNHA%20-%20AMP%20TIPO%20II.pdf" TargetMode="External"/><Relationship Id="rId1" Type="http://schemas.openxmlformats.org/officeDocument/2006/relationships/hyperlink" Target="http://www.seton.com.br/" TargetMode="External"/><Relationship Id="rId6" Type="http://schemas.openxmlformats.org/officeDocument/2006/relationships/hyperlink" Target="http://www.seton.com.br/" TargetMode="External"/><Relationship Id="rId5" Type="http://schemas.openxmlformats.org/officeDocument/2006/relationships/hyperlink" Target="../../../../../../../Marcos%20Vinicios/AppData/Roaming/Marcos%20Vinicios/AppData/AppData/Roaming/CENTRAL-DE-PROJETOS/16-OR&#199;AMENTOS/CENTRA~1/17-COT~1/COTAES~2/COTAES~1/COTAES~2/BRAODE~1/BRA&#199;O%20DE%20A&#199;O%20GALVANIZADO%20C=%203%20M%20PARA%20ILUMIN&#199;&#195;O%20PUBLICA%20AGOSTO.pdf" TargetMode="External"/><Relationship Id="rId4" Type="http://schemas.openxmlformats.org/officeDocument/2006/relationships/hyperlink" Target="../../../../../../../Marcos%20Vinicios/AppData/Roaming/Marcos%20Vinicios/AppData/AppData/Roaming/Pichau/AppData/Local/Temp/Rar$DIa0.457/COTA&#199;&#213;ES%20DIGITALIZADAS/COTA&#199;&#213;ES%20ATUALIZADAS/CABO%20FLEX%20HEPR%201%20KV%2095,0%20MM2%20PT/CABO%20FLEX%20HEPR%201%20KV%2095,0%20MM2%20PT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ndasonline@agromata.com.br" TargetMode="External"/><Relationship Id="rId4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theme="5" tint="0.39997558519241921"/>
    <pageSetUpPr fitToPage="1"/>
  </sheetPr>
  <dimension ref="A1:N47"/>
  <sheetViews>
    <sheetView view="pageBreakPreview" zoomScaleNormal="100" zoomScaleSheetLayoutView="100" workbookViewId="0">
      <selection activeCell="C9" sqref="C9"/>
    </sheetView>
  </sheetViews>
  <sheetFormatPr defaultRowHeight="12.75"/>
  <cols>
    <col min="1" max="1" width="9.140625" style="123"/>
    <col min="2" max="2" width="10.5703125" style="119" customWidth="1"/>
    <col min="3" max="3" width="14.42578125" style="119" bestFit="1" customWidth="1"/>
    <col min="4" max="4" width="81.42578125" style="119" customWidth="1"/>
    <col min="5" max="5" width="9.7109375" style="120" customWidth="1"/>
    <col min="6" max="6" width="10" style="119" customWidth="1"/>
    <col min="7" max="7" width="10.5703125" style="121" bestFit="1" customWidth="1"/>
    <col min="8" max="8" width="14.140625" style="101" bestFit="1" customWidth="1"/>
    <col min="9" max="9" width="15.5703125" style="122" bestFit="1" customWidth="1"/>
    <col min="10" max="10" width="32.28515625" style="123" customWidth="1"/>
    <col min="11" max="13" width="9.140625" style="123"/>
    <col min="14" max="14" width="11.7109375" style="123" bestFit="1" customWidth="1"/>
    <col min="15" max="257" width="9.140625" style="123"/>
    <col min="258" max="258" width="8.5703125" style="123" customWidth="1"/>
    <col min="259" max="259" width="14.42578125" style="123" bestFit="1" customWidth="1"/>
    <col min="260" max="260" width="81.42578125" style="123" customWidth="1"/>
    <col min="261" max="261" width="9.7109375" style="123" customWidth="1"/>
    <col min="262" max="262" width="10" style="123" customWidth="1"/>
    <col min="263" max="263" width="10.5703125" style="123" bestFit="1" customWidth="1"/>
    <col min="264" max="264" width="14.140625" style="123" bestFit="1" customWidth="1"/>
    <col min="265" max="265" width="15.5703125" style="123" bestFit="1" customWidth="1"/>
    <col min="266" max="266" width="11" style="123" bestFit="1" customWidth="1"/>
    <col min="267" max="269" width="9.140625" style="123"/>
    <col min="270" max="270" width="11.7109375" style="123" bestFit="1" customWidth="1"/>
    <col min="271" max="513" width="9.140625" style="123"/>
    <col min="514" max="514" width="8.5703125" style="123" customWidth="1"/>
    <col min="515" max="515" width="14.42578125" style="123" bestFit="1" customWidth="1"/>
    <col min="516" max="516" width="81.42578125" style="123" customWidth="1"/>
    <col min="517" max="517" width="9.7109375" style="123" customWidth="1"/>
    <col min="518" max="518" width="10" style="123" customWidth="1"/>
    <col min="519" max="519" width="10.5703125" style="123" bestFit="1" customWidth="1"/>
    <col min="520" max="520" width="14.140625" style="123" bestFit="1" customWidth="1"/>
    <col min="521" max="521" width="15.5703125" style="123" bestFit="1" customWidth="1"/>
    <col min="522" max="522" width="11" style="123" bestFit="1" customWidth="1"/>
    <col min="523" max="525" width="9.140625" style="123"/>
    <col min="526" max="526" width="11.7109375" style="123" bestFit="1" customWidth="1"/>
    <col min="527" max="769" width="9.140625" style="123"/>
    <col min="770" max="770" width="8.5703125" style="123" customWidth="1"/>
    <col min="771" max="771" width="14.42578125" style="123" bestFit="1" customWidth="1"/>
    <col min="772" max="772" width="81.42578125" style="123" customWidth="1"/>
    <col min="773" max="773" width="9.7109375" style="123" customWidth="1"/>
    <col min="774" max="774" width="10" style="123" customWidth="1"/>
    <col min="775" max="775" width="10.5703125" style="123" bestFit="1" customWidth="1"/>
    <col min="776" max="776" width="14.140625" style="123" bestFit="1" customWidth="1"/>
    <col min="777" max="777" width="15.5703125" style="123" bestFit="1" customWidth="1"/>
    <col min="778" max="778" width="11" style="123" bestFit="1" customWidth="1"/>
    <col min="779" max="781" width="9.140625" style="123"/>
    <col min="782" max="782" width="11.7109375" style="123" bestFit="1" customWidth="1"/>
    <col min="783" max="1025" width="9.140625" style="123"/>
    <col min="1026" max="1026" width="8.5703125" style="123" customWidth="1"/>
    <col min="1027" max="1027" width="14.42578125" style="123" bestFit="1" customWidth="1"/>
    <col min="1028" max="1028" width="81.42578125" style="123" customWidth="1"/>
    <col min="1029" max="1029" width="9.7109375" style="123" customWidth="1"/>
    <col min="1030" max="1030" width="10" style="123" customWidth="1"/>
    <col min="1031" max="1031" width="10.5703125" style="123" bestFit="1" customWidth="1"/>
    <col min="1032" max="1032" width="14.140625" style="123" bestFit="1" customWidth="1"/>
    <col min="1033" max="1033" width="15.5703125" style="123" bestFit="1" customWidth="1"/>
    <col min="1034" max="1034" width="11" style="123" bestFit="1" customWidth="1"/>
    <col min="1035" max="1037" width="9.140625" style="123"/>
    <col min="1038" max="1038" width="11.7109375" style="123" bestFit="1" customWidth="1"/>
    <col min="1039" max="1281" width="9.140625" style="123"/>
    <col min="1282" max="1282" width="8.5703125" style="123" customWidth="1"/>
    <col min="1283" max="1283" width="14.42578125" style="123" bestFit="1" customWidth="1"/>
    <col min="1284" max="1284" width="81.42578125" style="123" customWidth="1"/>
    <col min="1285" max="1285" width="9.7109375" style="123" customWidth="1"/>
    <col min="1286" max="1286" width="10" style="123" customWidth="1"/>
    <col min="1287" max="1287" width="10.5703125" style="123" bestFit="1" customWidth="1"/>
    <col min="1288" max="1288" width="14.140625" style="123" bestFit="1" customWidth="1"/>
    <col min="1289" max="1289" width="15.5703125" style="123" bestFit="1" customWidth="1"/>
    <col min="1290" max="1290" width="11" style="123" bestFit="1" customWidth="1"/>
    <col min="1291" max="1293" width="9.140625" style="123"/>
    <col min="1294" max="1294" width="11.7109375" style="123" bestFit="1" customWidth="1"/>
    <col min="1295" max="1537" width="9.140625" style="123"/>
    <col min="1538" max="1538" width="8.5703125" style="123" customWidth="1"/>
    <col min="1539" max="1539" width="14.42578125" style="123" bestFit="1" customWidth="1"/>
    <col min="1540" max="1540" width="81.42578125" style="123" customWidth="1"/>
    <col min="1541" max="1541" width="9.7109375" style="123" customWidth="1"/>
    <col min="1542" max="1542" width="10" style="123" customWidth="1"/>
    <col min="1543" max="1543" width="10.5703125" style="123" bestFit="1" customWidth="1"/>
    <col min="1544" max="1544" width="14.140625" style="123" bestFit="1" customWidth="1"/>
    <col min="1545" max="1545" width="15.5703125" style="123" bestFit="1" customWidth="1"/>
    <col min="1546" max="1546" width="11" style="123" bestFit="1" customWidth="1"/>
    <col min="1547" max="1549" width="9.140625" style="123"/>
    <col min="1550" max="1550" width="11.7109375" style="123" bestFit="1" customWidth="1"/>
    <col min="1551" max="1793" width="9.140625" style="123"/>
    <col min="1794" max="1794" width="8.5703125" style="123" customWidth="1"/>
    <col min="1795" max="1795" width="14.42578125" style="123" bestFit="1" customWidth="1"/>
    <col min="1796" max="1796" width="81.42578125" style="123" customWidth="1"/>
    <col min="1797" max="1797" width="9.7109375" style="123" customWidth="1"/>
    <col min="1798" max="1798" width="10" style="123" customWidth="1"/>
    <col min="1799" max="1799" width="10.5703125" style="123" bestFit="1" customWidth="1"/>
    <col min="1800" max="1800" width="14.140625" style="123" bestFit="1" customWidth="1"/>
    <col min="1801" max="1801" width="15.5703125" style="123" bestFit="1" customWidth="1"/>
    <col min="1802" max="1802" width="11" style="123" bestFit="1" customWidth="1"/>
    <col min="1803" max="1805" width="9.140625" style="123"/>
    <col min="1806" max="1806" width="11.7109375" style="123" bestFit="1" customWidth="1"/>
    <col min="1807" max="2049" width="9.140625" style="123"/>
    <col min="2050" max="2050" width="8.5703125" style="123" customWidth="1"/>
    <col min="2051" max="2051" width="14.42578125" style="123" bestFit="1" customWidth="1"/>
    <col min="2052" max="2052" width="81.42578125" style="123" customWidth="1"/>
    <col min="2053" max="2053" width="9.7109375" style="123" customWidth="1"/>
    <col min="2054" max="2054" width="10" style="123" customWidth="1"/>
    <col min="2055" max="2055" width="10.5703125" style="123" bestFit="1" customWidth="1"/>
    <col min="2056" max="2056" width="14.140625" style="123" bestFit="1" customWidth="1"/>
    <col min="2057" max="2057" width="15.5703125" style="123" bestFit="1" customWidth="1"/>
    <col min="2058" max="2058" width="11" style="123" bestFit="1" customWidth="1"/>
    <col min="2059" max="2061" width="9.140625" style="123"/>
    <col min="2062" max="2062" width="11.7109375" style="123" bestFit="1" customWidth="1"/>
    <col min="2063" max="2305" width="9.140625" style="123"/>
    <col min="2306" max="2306" width="8.5703125" style="123" customWidth="1"/>
    <col min="2307" max="2307" width="14.42578125" style="123" bestFit="1" customWidth="1"/>
    <col min="2308" max="2308" width="81.42578125" style="123" customWidth="1"/>
    <col min="2309" max="2309" width="9.7109375" style="123" customWidth="1"/>
    <col min="2310" max="2310" width="10" style="123" customWidth="1"/>
    <col min="2311" max="2311" width="10.5703125" style="123" bestFit="1" customWidth="1"/>
    <col min="2312" max="2312" width="14.140625" style="123" bestFit="1" customWidth="1"/>
    <col min="2313" max="2313" width="15.5703125" style="123" bestFit="1" customWidth="1"/>
    <col min="2314" max="2314" width="11" style="123" bestFit="1" customWidth="1"/>
    <col min="2315" max="2317" width="9.140625" style="123"/>
    <col min="2318" max="2318" width="11.7109375" style="123" bestFit="1" customWidth="1"/>
    <col min="2319" max="2561" width="9.140625" style="123"/>
    <col min="2562" max="2562" width="8.5703125" style="123" customWidth="1"/>
    <col min="2563" max="2563" width="14.42578125" style="123" bestFit="1" customWidth="1"/>
    <col min="2564" max="2564" width="81.42578125" style="123" customWidth="1"/>
    <col min="2565" max="2565" width="9.7109375" style="123" customWidth="1"/>
    <col min="2566" max="2566" width="10" style="123" customWidth="1"/>
    <col min="2567" max="2567" width="10.5703125" style="123" bestFit="1" customWidth="1"/>
    <col min="2568" max="2568" width="14.140625" style="123" bestFit="1" customWidth="1"/>
    <col min="2569" max="2569" width="15.5703125" style="123" bestFit="1" customWidth="1"/>
    <col min="2570" max="2570" width="11" style="123" bestFit="1" customWidth="1"/>
    <col min="2571" max="2573" width="9.140625" style="123"/>
    <col min="2574" max="2574" width="11.7109375" style="123" bestFit="1" customWidth="1"/>
    <col min="2575" max="2817" width="9.140625" style="123"/>
    <col min="2818" max="2818" width="8.5703125" style="123" customWidth="1"/>
    <col min="2819" max="2819" width="14.42578125" style="123" bestFit="1" customWidth="1"/>
    <col min="2820" max="2820" width="81.42578125" style="123" customWidth="1"/>
    <col min="2821" max="2821" width="9.7109375" style="123" customWidth="1"/>
    <col min="2822" max="2822" width="10" style="123" customWidth="1"/>
    <col min="2823" max="2823" width="10.5703125" style="123" bestFit="1" customWidth="1"/>
    <col min="2824" max="2824" width="14.140625" style="123" bestFit="1" customWidth="1"/>
    <col min="2825" max="2825" width="15.5703125" style="123" bestFit="1" customWidth="1"/>
    <col min="2826" max="2826" width="11" style="123" bestFit="1" customWidth="1"/>
    <col min="2827" max="2829" width="9.140625" style="123"/>
    <col min="2830" max="2830" width="11.7109375" style="123" bestFit="1" customWidth="1"/>
    <col min="2831" max="3073" width="9.140625" style="123"/>
    <col min="3074" max="3074" width="8.5703125" style="123" customWidth="1"/>
    <col min="3075" max="3075" width="14.42578125" style="123" bestFit="1" customWidth="1"/>
    <col min="3076" max="3076" width="81.42578125" style="123" customWidth="1"/>
    <col min="3077" max="3077" width="9.7109375" style="123" customWidth="1"/>
    <col min="3078" max="3078" width="10" style="123" customWidth="1"/>
    <col min="3079" max="3079" width="10.5703125" style="123" bestFit="1" customWidth="1"/>
    <col min="3080" max="3080" width="14.140625" style="123" bestFit="1" customWidth="1"/>
    <col min="3081" max="3081" width="15.5703125" style="123" bestFit="1" customWidth="1"/>
    <col min="3082" max="3082" width="11" style="123" bestFit="1" customWidth="1"/>
    <col min="3083" max="3085" width="9.140625" style="123"/>
    <col min="3086" max="3086" width="11.7109375" style="123" bestFit="1" customWidth="1"/>
    <col min="3087" max="3329" width="9.140625" style="123"/>
    <col min="3330" max="3330" width="8.5703125" style="123" customWidth="1"/>
    <col min="3331" max="3331" width="14.42578125" style="123" bestFit="1" customWidth="1"/>
    <col min="3332" max="3332" width="81.42578125" style="123" customWidth="1"/>
    <col min="3333" max="3333" width="9.7109375" style="123" customWidth="1"/>
    <col min="3334" max="3334" width="10" style="123" customWidth="1"/>
    <col min="3335" max="3335" width="10.5703125" style="123" bestFit="1" customWidth="1"/>
    <col min="3336" max="3336" width="14.140625" style="123" bestFit="1" customWidth="1"/>
    <col min="3337" max="3337" width="15.5703125" style="123" bestFit="1" customWidth="1"/>
    <col min="3338" max="3338" width="11" style="123" bestFit="1" customWidth="1"/>
    <col min="3339" max="3341" width="9.140625" style="123"/>
    <col min="3342" max="3342" width="11.7109375" style="123" bestFit="1" customWidth="1"/>
    <col min="3343" max="3585" width="9.140625" style="123"/>
    <col min="3586" max="3586" width="8.5703125" style="123" customWidth="1"/>
    <col min="3587" max="3587" width="14.42578125" style="123" bestFit="1" customWidth="1"/>
    <col min="3588" max="3588" width="81.42578125" style="123" customWidth="1"/>
    <col min="3589" max="3589" width="9.7109375" style="123" customWidth="1"/>
    <col min="3590" max="3590" width="10" style="123" customWidth="1"/>
    <col min="3591" max="3591" width="10.5703125" style="123" bestFit="1" customWidth="1"/>
    <col min="3592" max="3592" width="14.140625" style="123" bestFit="1" customWidth="1"/>
    <col min="3593" max="3593" width="15.5703125" style="123" bestFit="1" customWidth="1"/>
    <col min="3594" max="3594" width="11" style="123" bestFit="1" customWidth="1"/>
    <col min="3595" max="3597" width="9.140625" style="123"/>
    <col min="3598" max="3598" width="11.7109375" style="123" bestFit="1" customWidth="1"/>
    <col min="3599" max="3841" width="9.140625" style="123"/>
    <col min="3842" max="3842" width="8.5703125" style="123" customWidth="1"/>
    <col min="3843" max="3843" width="14.42578125" style="123" bestFit="1" customWidth="1"/>
    <col min="3844" max="3844" width="81.42578125" style="123" customWidth="1"/>
    <col min="3845" max="3845" width="9.7109375" style="123" customWidth="1"/>
    <col min="3846" max="3846" width="10" style="123" customWidth="1"/>
    <col min="3847" max="3847" width="10.5703125" style="123" bestFit="1" customWidth="1"/>
    <col min="3848" max="3848" width="14.140625" style="123" bestFit="1" customWidth="1"/>
    <col min="3849" max="3849" width="15.5703125" style="123" bestFit="1" customWidth="1"/>
    <col min="3850" max="3850" width="11" style="123" bestFit="1" customWidth="1"/>
    <col min="3851" max="3853" width="9.140625" style="123"/>
    <col min="3854" max="3854" width="11.7109375" style="123" bestFit="1" customWidth="1"/>
    <col min="3855" max="4097" width="9.140625" style="123"/>
    <col min="4098" max="4098" width="8.5703125" style="123" customWidth="1"/>
    <col min="4099" max="4099" width="14.42578125" style="123" bestFit="1" customWidth="1"/>
    <col min="4100" max="4100" width="81.42578125" style="123" customWidth="1"/>
    <col min="4101" max="4101" width="9.7109375" style="123" customWidth="1"/>
    <col min="4102" max="4102" width="10" style="123" customWidth="1"/>
    <col min="4103" max="4103" width="10.5703125" style="123" bestFit="1" customWidth="1"/>
    <col min="4104" max="4104" width="14.140625" style="123" bestFit="1" customWidth="1"/>
    <col min="4105" max="4105" width="15.5703125" style="123" bestFit="1" customWidth="1"/>
    <col min="4106" max="4106" width="11" style="123" bestFit="1" customWidth="1"/>
    <col min="4107" max="4109" width="9.140625" style="123"/>
    <col min="4110" max="4110" width="11.7109375" style="123" bestFit="1" customWidth="1"/>
    <col min="4111" max="4353" width="9.140625" style="123"/>
    <col min="4354" max="4354" width="8.5703125" style="123" customWidth="1"/>
    <col min="4355" max="4355" width="14.42578125" style="123" bestFit="1" customWidth="1"/>
    <col min="4356" max="4356" width="81.42578125" style="123" customWidth="1"/>
    <col min="4357" max="4357" width="9.7109375" style="123" customWidth="1"/>
    <col min="4358" max="4358" width="10" style="123" customWidth="1"/>
    <col min="4359" max="4359" width="10.5703125" style="123" bestFit="1" customWidth="1"/>
    <col min="4360" max="4360" width="14.140625" style="123" bestFit="1" customWidth="1"/>
    <col min="4361" max="4361" width="15.5703125" style="123" bestFit="1" customWidth="1"/>
    <col min="4362" max="4362" width="11" style="123" bestFit="1" customWidth="1"/>
    <col min="4363" max="4365" width="9.140625" style="123"/>
    <col min="4366" max="4366" width="11.7109375" style="123" bestFit="1" customWidth="1"/>
    <col min="4367" max="4609" width="9.140625" style="123"/>
    <col min="4610" max="4610" width="8.5703125" style="123" customWidth="1"/>
    <col min="4611" max="4611" width="14.42578125" style="123" bestFit="1" customWidth="1"/>
    <col min="4612" max="4612" width="81.42578125" style="123" customWidth="1"/>
    <col min="4613" max="4613" width="9.7109375" style="123" customWidth="1"/>
    <col min="4614" max="4614" width="10" style="123" customWidth="1"/>
    <col min="4615" max="4615" width="10.5703125" style="123" bestFit="1" customWidth="1"/>
    <col min="4616" max="4616" width="14.140625" style="123" bestFit="1" customWidth="1"/>
    <col min="4617" max="4617" width="15.5703125" style="123" bestFit="1" customWidth="1"/>
    <col min="4618" max="4618" width="11" style="123" bestFit="1" customWidth="1"/>
    <col min="4619" max="4621" width="9.140625" style="123"/>
    <col min="4622" max="4622" width="11.7109375" style="123" bestFit="1" customWidth="1"/>
    <col min="4623" max="4865" width="9.140625" style="123"/>
    <col min="4866" max="4866" width="8.5703125" style="123" customWidth="1"/>
    <col min="4867" max="4867" width="14.42578125" style="123" bestFit="1" customWidth="1"/>
    <col min="4868" max="4868" width="81.42578125" style="123" customWidth="1"/>
    <col min="4869" max="4869" width="9.7109375" style="123" customWidth="1"/>
    <col min="4870" max="4870" width="10" style="123" customWidth="1"/>
    <col min="4871" max="4871" width="10.5703125" style="123" bestFit="1" customWidth="1"/>
    <col min="4872" max="4872" width="14.140625" style="123" bestFit="1" customWidth="1"/>
    <col min="4873" max="4873" width="15.5703125" style="123" bestFit="1" customWidth="1"/>
    <col min="4874" max="4874" width="11" style="123" bestFit="1" customWidth="1"/>
    <col min="4875" max="4877" width="9.140625" style="123"/>
    <col min="4878" max="4878" width="11.7109375" style="123" bestFit="1" customWidth="1"/>
    <col min="4879" max="5121" width="9.140625" style="123"/>
    <col min="5122" max="5122" width="8.5703125" style="123" customWidth="1"/>
    <col min="5123" max="5123" width="14.42578125" style="123" bestFit="1" customWidth="1"/>
    <col min="5124" max="5124" width="81.42578125" style="123" customWidth="1"/>
    <col min="5125" max="5125" width="9.7109375" style="123" customWidth="1"/>
    <col min="5126" max="5126" width="10" style="123" customWidth="1"/>
    <col min="5127" max="5127" width="10.5703125" style="123" bestFit="1" customWidth="1"/>
    <col min="5128" max="5128" width="14.140625" style="123" bestFit="1" customWidth="1"/>
    <col min="5129" max="5129" width="15.5703125" style="123" bestFit="1" customWidth="1"/>
    <col min="5130" max="5130" width="11" style="123" bestFit="1" customWidth="1"/>
    <col min="5131" max="5133" width="9.140625" style="123"/>
    <col min="5134" max="5134" width="11.7109375" style="123" bestFit="1" customWidth="1"/>
    <col min="5135" max="5377" width="9.140625" style="123"/>
    <col min="5378" max="5378" width="8.5703125" style="123" customWidth="1"/>
    <col min="5379" max="5379" width="14.42578125" style="123" bestFit="1" customWidth="1"/>
    <col min="5380" max="5380" width="81.42578125" style="123" customWidth="1"/>
    <col min="5381" max="5381" width="9.7109375" style="123" customWidth="1"/>
    <col min="5382" max="5382" width="10" style="123" customWidth="1"/>
    <col min="5383" max="5383" width="10.5703125" style="123" bestFit="1" customWidth="1"/>
    <col min="5384" max="5384" width="14.140625" style="123" bestFit="1" customWidth="1"/>
    <col min="5385" max="5385" width="15.5703125" style="123" bestFit="1" customWidth="1"/>
    <col min="5386" max="5386" width="11" style="123" bestFit="1" customWidth="1"/>
    <col min="5387" max="5389" width="9.140625" style="123"/>
    <col min="5390" max="5390" width="11.7109375" style="123" bestFit="1" customWidth="1"/>
    <col min="5391" max="5633" width="9.140625" style="123"/>
    <col min="5634" max="5634" width="8.5703125" style="123" customWidth="1"/>
    <col min="5635" max="5635" width="14.42578125" style="123" bestFit="1" customWidth="1"/>
    <col min="5636" max="5636" width="81.42578125" style="123" customWidth="1"/>
    <col min="5637" max="5637" width="9.7109375" style="123" customWidth="1"/>
    <col min="5638" max="5638" width="10" style="123" customWidth="1"/>
    <col min="5639" max="5639" width="10.5703125" style="123" bestFit="1" customWidth="1"/>
    <col min="5640" max="5640" width="14.140625" style="123" bestFit="1" customWidth="1"/>
    <col min="5641" max="5641" width="15.5703125" style="123" bestFit="1" customWidth="1"/>
    <col min="5642" max="5642" width="11" style="123" bestFit="1" customWidth="1"/>
    <col min="5643" max="5645" width="9.140625" style="123"/>
    <col min="5646" max="5646" width="11.7109375" style="123" bestFit="1" customWidth="1"/>
    <col min="5647" max="5889" width="9.140625" style="123"/>
    <col min="5890" max="5890" width="8.5703125" style="123" customWidth="1"/>
    <col min="5891" max="5891" width="14.42578125" style="123" bestFit="1" customWidth="1"/>
    <col min="5892" max="5892" width="81.42578125" style="123" customWidth="1"/>
    <col min="5893" max="5893" width="9.7109375" style="123" customWidth="1"/>
    <col min="5894" max="5894" width="10" style="123" customWidth="1"/>
    <col min="5895" max="5895" width="10.5703125" style="123" bestFit="1" customWidth="1"/>
    <col min="5896" max="5896" width="14.140625" style="123" bestFit="1" customWidth="1"/>
    <col min="5897" max="5897" width="15.5703125" style="123" bestFit="1" customWidth="1"/>
    <col min="5898" max="5898" width="11" style="123" bestFit="1" customWidth="1"/>
    <col min="5899" max="5901" width="9.140625" style="123"/>
    <col min="5902" max="5902" width="11.7109375" style="123" bestFit="1" customWidth="1"/>
    <col min="5903" max="6145" width="9.140625" style="123"/>
    <col min="6146" max="6146" width="8.5703125" style="123" customWidth="1"/>
    <col min="6147" max="6147" width="14.42578125" style="123" bestFit="1" customWidth="1"/>
    <col min="6148" max="6148" width="81.42578125" style="123" customWidth="1"/>
    <col min="6149" max="6149" width="9.7109375" style="123" customWidth="1"/>
    <col min="6150" max="6150" width="10" style="123" customWidth="1"/>
    <col min="6151" max="6151" width="10.5703125" style="123" bestFit="1" customWidth="1"/>
    <col min="6152" max="6152" width="14.140625" style="123" bestFit="1" customWidth="1"/>
    <col min="6153" max="6153" width="15.5703125" style="123" bestFit="1" customWidth="1"/>
    <col min="6154" max="6154" width="11" style="123" bestFit="1" customWidth="1"/>
    <col min="6155" max="6157" width="9.140625" style="123"/>
    <col min="6158" max="6158" width="11.7109375" style="123" bestFit="1" customWidth="1"/>
    <col min="6159" max="6401" width="9.140625" style="123"/>
    <col min="6402" max="6402" width="8.5703125" style="123" customWidth="1"/>
    <col min="6403" max="6403" width="14.42578125" style="123" bestFit="1" customWidth="1"/>
    <col min="6404" max="6404" width="81.42578125" style="123" customWidth="1"/>
    <col min="6405" max="6405" width="9.7109375" style="123" customWidth="1"/>
    <col min="6406" max="6406" width="10" style="123" customWidth="1"/>
    <col min="6407" max="6407" width="10.5703125" style="123" bestFit="1" customWidth="1"/>
    <col min="6408" max="6408" width="14.140625" style="123" bestFit="1" customWidth="1"/>
    <col min="6409" max="6409" width="15.5703125" style="123" bestFit="1" customWidth="1"/>
    <col min="6410" max="6410" width="11" style="123" bestFit="1" customWidth="1"/>
    <col min="6411" max="6413" width="9.140625" style="123"/>
    <col min="6414" max="6414" width="11.7109375" style="123" bestFit="1" customWidth="1"/>
    <col min="6415" max="6657" width="9.140625" style="123"/>
    <col min="6658" max="6658" width="8.5703125" style="123" customWidth="1"/>
    <col min="6659" max="6659" width="14.42578125" style="123" bestFit="1" customWidth="1"/>
    <col min="6660" max="6660" width="81.42578125" style="123" customWidth="1"/>
    <col min="6661" max="6661" width="9.7109375" style="123" customWidth="1"/>
    <col min="6662" max="6662" width="10" style="123" customWidth="1"/>
    <col min="6663" max="6663" width="10.5703125" style="123" bestFit="1" customWidth="1"/>
    <col min="6664" max="6664" width="14.140625" style="123" bestFit="1" customWidth="1"/>
    <col min="6665" max="6665" width="15.5703125" style="123" bestFit="1" customWidth="1"/>
    <col min="6666" max="6666" width="11" style="123" bestFit="1" customWidth="1"/>
    <col min="6667" max="6669" width="9.140625" style="123"/>
    <col min="6670" max="6670" width="11.7109375" style="123" bestFit="1" customWidth="1"/>
    <col min="6671" max="6913" width="9.140625" style="123"/>
    <col min="6914" max="6914" width="8.5703125" style="123" customWidth="1"/>
    <col min="6915" max="6915" width="14.42578125" style="123" bestFit="1" customWidth="1"/>
    <col min="6916" max="6916" width="81.42578125" style="123" customWidth="1"/>
    <col min="6917" max="6917" width="9.7109375" style="123" customWidth="1"/>
    <col min="6918" max="6918" width="10" style="123" customWidth="1"/>
    <col min="6919" max="6919" width="10.5703125" style="123" bestFit="1" customWidth="1"/>
    <col min="6920" max="6920" width="14.140625" style="123" bestFit="1" customWidth="1"/>
    <col min="6921" max="6921" width="15.5703125" style="123" bestFit="1" customWidth="1"/>
    <col min="6922" max="6922" width="11" style="123" bestFit="1" customWidth="1"/>
    <col min="6923" max="6925" width="9.140625" style="123"/>
    <col min="6926" max="6926" width="11.7109375" style="123" bestFit="1" customWidth="1"/>
    <col min="6927" max="7169" width="9.140625" style="123"/>
    <col min="7170" max="7170" width="8.5703125" style="123" customWidth="1"/>
    <col min="7171" max="7171" width="14.42578125" style="123" bestFit="1" customWidth="1"/>
    <col min="7172" max="7172" width="81.42578125" style="123" customWidth="1"/>
    <col min="7173" max="7173" width="9.7109375" style="123" customWidth="1"/>
    <col min="7174" max="7174" width="10" style="123" customWidth="1"/>
    <col min="7175" max="7175" width="10.5703125" style="123" bestFit="1" customWidth="1"/>
    <col min="7176" max="7176" width="14.140625" style="123" bestFit="1" customWidth="1"/>
    <col min="7177" max="7177" width="15.5703125" style="123" bestFit="1" customWidth="1"/>
    <col min="7178" max="7178" width="11" style="123" bestFit="1" customWidth="1"/>
    <col min="7179" max="7181" width="9.140625" style="123"/>
    <col min="7182" max="7182" width="11.7109375" style="123" bestFit="1" customWidth="1"/>
    <col min="7183" max="7425" width="9.140625" style="123"/>
    <col min="7426" max="7426" width="8.5703125" style="123" customWidth="1"/>
    <col min="7427" max="7427" width="14.42578125" style="123" bestFit="1" customWidth="1"/>
    <col min="7428" max="7428" width="81.42578125" style="123" customWidth="1"/>
    <col min="7429" max="7429" width="9.7109375" style="123" customWidth="1"/>
    <col min="7430" max="7430" width="10" style="123" customWidth="1"/>
    <col min="7431" max="7431" width="10.5703125" style="123" bestFit="1" customWidth="1"/>
    <col min="7432" max="7432" width="14.140625" style="123" bestFit="1" customWidth="1"/>
    <col min="7433" max="7433" width="15.5703125" style="123" bestFit="1" customWidth="1"/>
    <col min="7434" max="7434" width="11" style="123" bestFit="1" customWidth="1"/>
    <col min="7435" max="7437" width="9.140625" style="123"/>
    <col min="7438" max="7438" width="11.7109375" style="123" bestFit="1" customWidth="1"/>
    <col min="7439" max="7681" width="9.140625" style="123"/>
    <col min="7682" max="7682" width="8.5703125" style="123" customWidth="1"/>
    <col min="7683" max="7683" width="14.42578125" style="123" bestFit="1" customWidth="1"/>
    <col min="7684" max="7684" width="81.42578125" style="123" customWidth="1"/>
    <col min="7685" max="7685" width="9.7109375" style="123" customWidth="1"/>
    <col min="7686" max="7686" width="10" style="123" customWidth="1"/>
    <col min="7687" max="7687" width="10.5703125" style="123" bestFit="1" customWidth="1"/>
    <col min="7688" max="7688" width="14.140625" style="123" bestFit="1" customWidth="1"/>
    <col min="7689" max="7689" width="15.5703125" style="123" bestFit="1" customWidth="1"/>
    <col min="7690" max="7690" width="11" style="123" bestFit="1" customWidth="1"/>
    <col min="7691" max="7693" width="9.140625" style="123"/>
    <col min="7694" max="7694" width="11.7109375" style="123" bestFit="1" customWidth="1"/>
    <col min="7695" max="7937" width="9.140625" style="123"/>
    <col min="7938" max="7938" width="8.5703125" style="123" customWidth="1"/>
    <col min="7939" max="7939" width="14.42578125" style="123" bestFit="1" customWidth="1"/>
    <col min="7940" max="7940" width="81.42578125" style="123" customWidth="1"/>
    <col min="7941" max="7941" width="9.7109375" style="123" customWidth="1"/>
    <col min="7942" max="7942" width="10" style="123" customWidth="1"/>
    <col min="7943" max="7943" width="10.5703125" style="123" bestFit="1" customWidth="1"/>
    <col min="7944" max="7944" width="14.140625" style="123" bestFit="1" customWidth="1"/>
    <col min="7945" max="7945" width="15.5703125" style="123" bestFit="1" customWidth="1"/>
    <col min="7946" max="7946" width="11" style="123" bestFit="1" customWidth="1"/>
    <col min="7947" max="7949" width="9.140625" style="123"/>
    <col min="7950" max="7950" width="11.7109375" style="123" bestFit="1" customWidth="1"/>
    <col min="7951" max="8193" width="9.140625" style="123"/>
    <col min="8194" max="8194" width="8.5703125" style="123" customWidth="1"/>
    <col min="8195" max="8195" width="14.42578125" style="123" bestFit="1" customWidth="1"/>
    <col min="8196" max="8196" width="81.42578125" style="123" customWidth="1"/>
    <col min="8197" max="8197" width="9.7109375" style="123" customWidth="1"/>
    <col min="8198" max="8198" width="10" style="123" customWidth="1"/>
    <col min="8199" max="8199" width="10.5703125" style="123" bestFit="1" customWidth="1"/>
    <col min="8200" max="8200" width="14.140625" style="123" bestFit="1" customWidth="1"/>
    <col min="8201" max="8201" width="15.5703125" style="123" bestFit="1" customWidth="1"/>
    <col min="8202" max="8202" width="11" style="123" bestFit="1" customWidth="1"/>
    <col min="8203" max="8205" width="9.140625" style="123"/>
    <col min="8206" max="8206" width="11.7109375" style="123" bestFit="1" customWidth="1"/>
    <col min="8207" max="8449" width="9.140625" style="123"/>
    <col min="8450" max="8450" width="8.5703125" style="123" customWidth="1"/>
    <col min="8451" max="8451" width="14.42578125" style="123" bestFit="1" customWidth="1"/>
    <col min="8452" max="8452" width="81.42578125" style="123" customWidth="1"/>
    <col min="8453" max="8453" width="9.7109375" style="123" customWidth="1"/>
    <col min="8454" max="8454" width="10" style="123" customWidth="1"/>
    <col min="8455" max="8455" width="10.5703125" style="123" bestFit="1" customWidth="1"/>
    <col min="8456" max="8456" width="14.140625" style="123" bestFit="1" customWidth="1"/>
    <col min="8457" max="8457" width="15.5703125" style="123" bestFit="1" customWidth="1"/>
    <col min="8458" max="8458" width="11" style="123" bestFit="1" customWidth="1"/>
    <col min="8459" max="8461" width="9.140625" style="123"/>
    <col min="8462" max="8462" width="11.7109375" style="123" bestFit="1" customWidth="1"/>
    <col min="8463" max="8705" width="9.140625" style="123"/>
    <col min="8706" max="8706" width="8.5703125" style="123" customWidth="1"/>
    <col min="8707" max="8707" width="14.42578125" style="123" bestFit="1" customWidth="1"/>
    <col min="8708" max="8708" width="81.42578125" style="123" customWidth="1"/>
    <col min="8709" max="8709" width="9.7109375" style="123" customWidth="1"/>
    <col min="8710" max="8710" width="10" style="123" customWidth="1"/>
    <col min="8711" max="8711" width="10.5703125" style="123" bestFit="1" customWidth="1"/>
    <col min="8712" max="8712" width="14.140625" style="123" bestFit="1" customWidth="1"/>
    <col min="8713" max="8713" width="15.5703125" style="123" bestFit="1" customWidth="1"/>
    <col min="8714" max="8714" width="11" style="123" bestFit="1" customWidth="1"/>
    <col min="8715" max="8717" width="9.140625" style="123"/>
    <col min="8718" max="8718" width="11.7109375" style="123" bestFit="1" customWidth="1"/>
    <col min="8719" max="8961" width="9.140625" style="123"/>
    <col min="8962" max="8962" width="8.5703125" style="123" customWidth="1"/>
    <col min="8963" max="8963" width="14.42578125" style="123" bestFit="1" customWidth="1"/>
    <col min="8964" max="8964" width="81.42578125" style="123" customWidth="1"/>
    <col min="8965" max="8965" width="9.7109375" style="123" customWidth="1"/>
    <col min="8966" max="8966" width="10" style="123" customWidth="1"/>
    <col min="8967" max="8967" width="10.5703125" style="123" bestFit="1" customWidth="1"/>
    <col min="8968" max="8968" width="14.140625" style="123" bestFit="1" customWidth="1"/>
    <col min="8969" max="8969" width="15.5703125" style="123" bestFit="1" customWidth="1"/>
    <col min="8970" max="8970" width="11" style="123" bestFit="1" customWidth="1"/>
    <col min="8971" max="8973" width="9.140625" style="123"/>
    <col min="8974" max="8974" width="11.7109375" style="123" bestFit="1" customWidth="1"/>
    <col min="8975" max="9217" width="9.140625" style="123"/>
    <col min="9218" max="9218" width="8.5703125" style="123" customWidth="1"/>
    <col min="9219" max="9219" width="14.42578125" style="123" bestFit="1" customWidth="1"/>
    <col min="9220" max="9220" width="81.42578125" style="123" customWidth="1"/>
    <col min="9221" max="9221" width="9.7109375" style="123" customWidth="1"/>
    <col min="9222" max="9222" width="10" style="123" customWidth="1"/>
    <col min="9223" max="9223" width="10.5703125" style="123" bestFit="1" customWidth="1"/>
    <col min="9224" max="9224" width="14.140625" style="123" bestFit="1" customWidth="1"/>
    <col min="9225" max="9225" width="15.5703125" style="123" bestFit="1" customWidth="1"/>
    <col min="9226" max="9226" width="11" style="123" bestFit="1" customWidth="1"/>
    <col min="9227" max="9229" width="9.140625" style="123"/>
    <col min="9230" max="9230" width="11.7109375" style="123" bestFit="1" customWidth="1"/>
    <col min="9231" max="9473" width="9.140625" style="123"/>
    <col min="9474" max="9474" width="8.5703125" style="123" customWidth="1"/>
    <col min="9475" max="9475" width="14.42578125" style="123" bestFit="1" customWidth="1"/>
    <col min="9476" max="9476" width="81.42578125" style="123" customWidth="1"/>
    <col min="9477" max="9477" width="9.7109375" style="123" customWidth="1"/>
    <col min="9478" max="9478" width="10" style="123" customWidth="1"/>
    <col min="9479" max="9479" width="10.5703125" style="123" bestFit="1" customWidth="1"/>
    <col min="9480" max="9480" width="14.140625" style="123" bestFit="1" customWidth="1"/>
    <col min="9481" max="9481" width="15.5703125" style="123" bestFit="1" customWidth="1"/>
    <col min="9482" max="9482" width="11" style="123" bestFit="1" customWidth="1"/>
    <col min="9483" max="9485" width="9.140625" style="123"/>
    <col min="9486" max="9486" width="11.7109375" style="123" bestFit="1" customWidth="1"/>
    <col min="9487" max="9729" width="9.140625" style="123"/>
    <col min="9730" max="9730" width="8.5703125" style="123" customWidth="1"/>
    <col min="9731" max="9731" width="14.42578125" style="123" bestFit="1" customWidth="1"/>
    <col min="9732" max="9732" width="81.42578125" style="123" customWidth="1"/>
    <col min="9733" max="9733" width="9.7109375" style="123" customWidth="1"/>
    <col min="9734" max="9734" width="10" style="123" customWidth="1"/>
    <col min="9735" max="9735" width="10.5703125" style="123" bestFit="1" customWidth="1"/>
    <col min="9736" max="9736" width="14.140625" style="123" bestFit="1" customWidth="1"/>
    <col min="9737" max="9737" width="15.5703125" style="123" bestFit="1" customWidth="1"/>
    <col min="9738" max="9738" width="11" style="123" bestFit="1" customWidth="1"/>
    <col min="9739" max="9741" width="9.140625" style="123"/>
    <col min="9742" max="9742" width="11.7109375" style="123" bestFit="1" customWidth="1"/>
    <col min="9743" max="9985" width="9.140625" style="123"/>
    <col min="9986" max="9986" width="8.5703125" style="123" customWidth="1"/>
    <col min="9987" max="9987" width="14.42578125" style="123" bestFit="1" customWidth="1"/>
    <col min="9988" max="9988" width="81.42578125" style="123" customWidth="1"/>
    <col min="9989" max="9989" width="9.7109375" style="123" customWidth="1"/>
    <col min="9990" max="9990" width="10" style="123" customWidth="1"/>
    <col min="9991" max="9991" width="10.5703125" style="123" bestFit="1" customWidth="1"/>
    <col min="9992" max="9992" width="14.140625" style="123" bestFit="1" customWidth="1"/>
    <col min="9993" max="9993" width="15.5703125" style="123" bestFit="1" customWidth="1"/>
    <col min="9994" max="9994" width="11" style="123" bestFit="1" customWidth="1"/>
    <col min="9995" max="9997" width="9.140625" style="123"/>
    <col min="9998" max="9998" width="11.7109375" style="123" bestFit="1" customWidth="1"/>
    <col min="9999" max="10241" width="9.140625" style="123"/>
    <col min="10242" max="10242" width="8.5703125" style="123" customWidth="1"/>
    <col min="10243" max="10243" width="14.42578125" style="123" bestFit="1" customWidth="1"/>
    <col min="10244" max="10244" width="81.42578125" style="123" customWidth="1"/>
    <col min="10245" max="10245" width="9.7109375" style="123" customWidth="1"/>
    <col min="10246" max="10246" width="10" style="123" customWidth="1"/>
    <col min="10247" max="10247" width="10.5703125" style="123" bestFit="1" customWidth="1"/>
    <col min="10248" max="10248" width="14.140625" style="123" bestFit="1" customWidth="1"/>
    <col min="10249" max="10249" width="15.5703125" style="123" bestFit="1" customWidth="1"/>
    <col min="10250" max="10250" width="11" style="123" bestFit="1" customWidth="1"/>
    <col min="10251" max="10253" width="9.140625" style="123"/>
    <col min="10254" max="10254" width="11.7109375" style="123" bestFit="1" customWidth="1"/>
    <col min="10255" max="10497" width="9.140625" style="123"/>
    <col min="10498" max="10498" width="8.5703125" style="123" customWidth="1"/>
    <col min="10499" max="10499" width="14.42578125" style="123" bestFit="1" customWidth="1"/>
    <col min="10500" max="10500" width="81.42578125" style="123" customWidth="1"/>
    <col min="10501" max="10501" width="9.7109375" style="123" customWidth="1"/>
    <col min="10502" max="10502" width="10" style="123" customWidth="1"/>
    <col min="10503" max="10503" width="10.5703125" style="123" bestFit="1" customWidth="1"/>
    <col min="10504" max="10504" width="14.140625" style="123" bestFit="1" customWidth="1"/>
    <col min="10505" max="10505" width="15.5703125" style="123" bestFit="1" customWidth="1"/>
    <col min="10506" max="10506" width="11" style="123" bestFit="1" customWidth="1"/>
    <col min="10507" max="10509" width="9.140625" style="123"/>
    <col min="10510" max="10510" width="11.7109375" style="123" bestFit="1" customWidth="1"/>
    <col min="10511" max="10753" width="9.140625" style="123"/>
    <col min="10754" max="10754" width="8.5703125" style="123" customWidth="1"/>
    <col min="10755" max="10755" width="14.42578125" style="123" bestFit="1" customWidth="1"/>
    <col min="10756" max="10756" width="81.42578125" style="123" customWidth="1"/>
    <col min="10757" max="10757" width="9.7109375" style="123" customWidth="1"/>
    <col min="10758" max="10758" width="10" style="123" customWidth="1"/>
    <col min="10759" max="10759" width="10.5703125" style="123" bestFit="1" customWidth="1"/>
    <col min="10760" max="10760" width="14.140625" style="123" bestFit="1" customWidth="1"/>
    <col min="10761" max="10761" width="15.5703125" style="123" bestFit="1" customWidth="1"/>
    <col min="10762" max="10762" width="11" style="123" bestFit="1" customWidth="1"/>
    <col min="10763" max="10765" width="9.140625" style="123"/>
    <col min="10766" max="10766" width="11.7109375" style="123" bestFit="1" customWidth="1"/>
    <col min="10767" max="11009" width="9.140625" style="123"/>
    <col min="11010" max="11010" width="8.5703125" style="123" customWidth="1"/>
    <col min="11011" max="11011" width="14.42578125" style="123" bestFit="1" customWidth="1"/>
    <col min="11012" max="11012" width="81.42578125" style="123" customWidth="1"/>
    <col min="11013" max="11013" width="9.7109375" style="123" customWidth="1"/>
    <col min="11014" max="11014" width="10" style="123" customWidth="1"/>
    <col min="11015" max="11015" width="10.5703125" style="123" bestFit="1" customWidth="1"/>
    <col min="11016" max="11016" width="14.140625" style="123" bestFit="1" customWidth="1"/>
    <col min="11017" max="11017" width="15.5703125" style="123" bestFit="1" customWidth="1"/>
    <col min="11018" max="11018" width="11" style="123" bestFit="1" customWidth="1"/>
    <col min="11019" max="11021" width="9.140625" style="123"/>
    <col min="11022" max="11022" width="11.7109375" style="123" bestFit="1" customWidth="1"/>
    <col min="11023" max="11265" width="9.140625" style="123"/>
    <col min="11266" max="11266" width="8.5703125" style="123" customWidth="1"/>
    <col min="11267" max="11267" width="14.42578125" style="123" bestFit="1" customWidth="1"/>
    <col min="11268" max="11268" width="81.42578125" style="123" customWidth="1"/>
    <col min="11269" max="11269" width="9.7109375" style="123" customWidth="1"/>
    <col min="11270" max="11270" width="10" style="123" customWidth="1"/>
    <col min="11271" max="11271" width="10.5703125" style="123" bestFit="1" customWidth="1"/>
    <col min="11272" max="11272" width="14.140625" style="123" bestFit="1" customWidth="1"/>
    <col min="11273" max="11273" width="15.5703125" style="123" bestFit="1" customWidth="1"/>
    <col min="11274" max="11274" width="11" style="123" bestFit="1" customWidth="1"/>
    <col min="11275" max="11277" width="9.140625" style="123"/>
    <col min="11278" max="11278" width="11.7109375" style="123" bestFit="1" customWidth="1"/>
    <col min="11279" max="11521" width="9.140625" style="123"/>
    <col min="11522" max="11522" width="8.5703125" style="123" customWidth="1"/>
    <col min="11523" max="11523" width="14.42578125" style="123" bestFit="1" customWidth="1"/>
    <col min="11524" max="11524" width="81.42578125" style="123" customWidth="1"/>
    <col min="11525" max="11525" width="9.7109375" style="123" customWidth="1"/>
    <col min="11526" max="11526" width="10" style="123" customWidth="1"/>
    <col min="11527" max="11527" width="10.5703125" style="123" bestFit="1" customWidth="1"/>
    <col min="11528" max="11528" width="14.140625" style="123" bestFit="1" customWidth="1"/>
    <col min="11529" max="11529" width="15.5703125" style="123" bestFit="1" customWidth="1"/>
    <col min="11530" max="11530" width="11" style="123" bestFit="1" customWidth="1"/>
    <col min="11531" max="11533" width="9.140625" style="123"/>
    <col min="11534" max="11534" width="11.7109375" style="123" bestFit="1" customWidth="1"/>
    <col min="11535" max="11777" width="9.140625" style="123"/>
    <col min="11778" max="11778" width="8.5703125" style="123" customWidth="1"/>
    <col min="11779" max="11779" width="14.42578125" style="123" bestFit="1" customWidth="1"/>
    <col min="11780" max="11780" width="81.42578125" style="123" customWidth="1"/>
    <col min="11781" max="11781" width="9.7109375" style="123" customWidth="1"/>
    <col min="11782" max="11782" width="10" style="123" customWidth="1"/>
    <col min="11783" max="11783" width="10.5703125" style="123" bestFit="1" customWidth="1"/>
    <col min="11784" max="11784" width="14.140625" style="123" bestFit="1" customWidth="1"/>
    <col min="11785" max="11785" width="15.5703125" style="123" bestFit="1" customWidth="1"/>
    <col min="11786" max="11786" width="11" style="123" bestFit="1" customWidth="1"/>
    <col min="11787" max="11789" width="9.140625" style="123"/>
    <col min="11790" max="11790" width="11.7109375" style="123" bestFit="1" customWidth="1"/>
    <col min="11791" max="12033" width="9.140625" style="123"/>
    <col min="12034" max="12034" width="8.5703125" style="123" customWidth="1"/>
    <col min="12035" max="12035" width="14.42578125" style="123" bestFit="1" customWidth="1"/>
    <col min="12036" max="12036" width="81.42578125" style="123" customWidth="1"/>
    <col min="12037" max="12037" width="9.7109375" style="123" customWidth="1"/>
    <col min="12038" max="12038" width="10" style="123" customWidth="1"/>
    <col min="12039" max="12039" width="10.5703125" style="123" bestFit="1" customWidth="1"/>
    <col min="12040" max="12040" width="14.140625" style="123" bestFit="1" customWidth="1"/>
    <col min="12041" max="12041" width="15.5703125" style="123" bestFit="1" customWidth="1"/>
    <col min="12042" max="12042" width="11" style="123" bestFit="1" customWidth="1"/>
    <col min="12043" max="12045" width="9.140625" style="123"/>
    <col min="12046" max="12046" width="11.7109375" style="123" bestFit="1" customWidth="1"/>
    <col min="12047" max="12289" width="9.140625" style="123"/>
    <col min="12290" max="12290" width="8.5703125" style="123" customWidth="1"/>
    <col min="12291" max="12291" width="14.42578125" style="123" bestFit="1" customWidth="1"/>
    <col min="12292" max="12292" width="81.42578125" style="123" customWidth="1"/>
    <col min="12293" max="12293" width="9.7109375" style="123" customWidth="1"/>
    <col min="12294" max="12294" width="10" style="123" customWidth="1"/>
    <col min="12295" max="12295" width="10.5703125" style="123" bestFit="1" customWidth="1"/>
    <col min="12296" max="12296" width="14.140625" style="123" bestFit="1" customWidth="1"/>
    <col min="12297" max="12297" width="15.5703125" style="123" bestFit="1" customWidth="1"/>
    <col min="12298" max="12298" width="11" style="123" bestFit="1" customWidth="1"/>
    <col min="12299" max="12301" width="9.140625" style="123"/>
    <col min="12302" max="12302" width="11.7109375" style="123" bestFit="1" customWidth="1"/>
    <col min="12303" max="12545" width="9.140625" style="123"/>
    <col min="12546" max="12546" width="8.5703125" style="123" customWidth="1"/>
    <col min="12547" max="12547" width="14.42578125" style="123" bestFit="1" customWidth="1"/>
    <col min="12548" max="12548" width="81.42578125" style="123" customWidth="1"/>
    <col min="12549" max="12549" width="9.7109375" style="123" customWidth="1"/>
    <col min="12550" max="12550" width="10" style="123" customWidth="1"/>
    <col min="12551" max="12551" width="10.5703125" style="123" bestFit="1" customWidth="1"/>
    <col min="12552" max="12552" width="14.140625" style="123" bestFit="1" customWidth="1"/>
    <col min="12553" max="12553" width="15.5703125" style="123" bestFit="1" customWidth="1"/>
    <col min="12554" max="12554" width="11" style="123" bestFit="1" customWidth="1"/>
    <col min="12555" max="12557" width="9.140625" style="123"/>
    <col min="12558" max="12558" width="11.7109375" style="123" bestFit="1" customWidth="1"/>
    <col min="12559" max="12801" width="9.140625" style="123"/>
    <col min="12802" max="12802" width="8.5703125" style="123" customWidth="1"/>
    <col min="12803" max="12803" width="14.42578125" style="123" bestFit="1" customWidth="1"/>
    <col min="12804" max="12804" width="81.42578125" style="123" customWidth="1"/>
    <col min="12805" max="12805" width="9.7109375" style="123" customWidth="1"/>
    <col min="12806" max="12806" width="10" style="123" customWidth="1"/>
    <col min="12807" max="12807" width="10.5703125" style="123" bestFit="1" customWidth="1"/>
    <col min="12808" max="12808" width="14.140625" style="123" bestFit="1" customWidth="1"/>
    <col min="12809" max="12809" width="15.5703125" style="123" bestFit="1" customWidth="1"/>
    <col min="12810" max="12810" width="11" style="123" bestFit="1" customWidth="1"/>
    <col min="12811" max="12813" width="9.140625" style="123"/>
    <col min="12814" max="12814" width="11.7109375" style="123" bestFit="1" customWidth="1"/>
    <col min="12815" max="13057" width="9.140625" style="123"/>
    <col min="13058" max="13058" width="8.5703125" style="123" customWidth="1"/>
    <col min="13059" max="13059" width="14.42578125" style="123" bestFit="1" customWidth="1"/>
    <col min="13060" max="13060" width="81.42578125" style="123" customWidth="1"/>
    <col min="13061" max="13061" width="9.7109375" style="123" customWidth="1"/>
    <col min="13062" max="13062" width="10" style="123" customWidth="1"/>
    <col min="13063" max="13063" width="10.5703125" style="123" bestFit="1" customWidth="1"/>
    <col min="13064" max="13064" width="14.140625" style="123" bestFit="1" customWidth="1"/>
    <col min="13065" max="13065" width="15.5703125" style="123" bestFit="1" customWidth="1"/>
    <col min="13066" max="13066" width="11" style="123" bestFit="1" customWidth="1"/>
    <col min="13067" max="13069" width="9.140625" style="123"/>
    <col min="13070" max="13070" width="11.7109375" style="123" bestFit="1" customWidth="1"/>
    <col min="13071" max="13313" width="9.140625" style="123"/>
    <col min="13314" max="13314" width="8.5703125" style="123" customWidth="1"/>
    <col min="13315" max="13315" width="14.42578125" style="123" bestFit="1" customWidth="1"/>
    <col min="13316" max="13316" width="81.42578125" style="123" customWidth="1"/>
    <col min="13317" max="13317" width="9.7109375" style="123" customWidth="1"/>
    <col min="13318" max="13318" width="10" style="123" customWidth="1"/>
    <col min="13319" max="13319" width="10.5703125" style="123" bestFit="1" customWidth="1"/>
    <col min="13320" max="13320" width="14.140625" style="123" bestFit="1" customWidth="1"/>
    <col min="13321" max="13321" width="15.5703125" style="123" bestFit="1" customWidth="1"/>
    <col min="13322" max="13322" width="11" style="123" bestFit="1" customWidth="1"/>
    <col min="13323" max="13325" width="9.140625" style="123"/>
    <col min="13326" max="13326" width="11.7109375" style="123" bestFit="1" customWidth="1"/>
    <col min="13327" max="13569" width="9.140625" style="123"/>
    <col min="13570" max="13570" width="8.5703125" style="123" customWidth="1"/>
    <col min="13571" max="13571" width="14.42578125" style="123" bestFit="1" customWidth="1"/>
    <col min="13572" max="13572" width="81.42578125" style="123" customWidth="1"/>
    <col min="13573" max="13573" width="9.7109375" style="123" customWidth="1"/>
    <col min="13574" max="13574" width="10" style="123" customWidth="1"/>
    <col min="13575" max="13575" width="10.5703125" style="123" bestFit="1" customWidth="1"/>
    <col min="13576" max="13576" width="14.140625" style="123" bestFit="1" customWidth="1"/>
    <col min="13577" max="13577" width="15.5703125" style="123" bestFit="1" customWidth="1"/>
    <col min="13578" max="13578" width="11" style="123" bestFit="1" customWidth="1"/>
    <col min="13579" max="13581" width="9.140625" style="123"/>
    <col min="13582" max="13582" width="11.7109375" style="123" bestFit="1" customWidth="1"/>
    <col min="13583" max="13825" width="9.140625" style="123"/>
    <col min="13826" max="13826" width="8.5703125" style="123" customWidth="1"/>
    <col min="13827" max="13827" width="14.42578125" style="123" bestFit="1" customWidth="1"/>
    <col min="13828" max="13828" width="81.42578125" style="123" customWidth="1"/>
    <col min="13829" max="13829" width="9.7109375" style="123" customWidth="1"/>
    <col min="13830" max="13830" width="10" style="123" customWidth="1"/>
    <col min="13831" max="13831" width="10.5703125" style="123" bestFit="1" customWidth="1"/>
    <col min="13832" max="13832" width="14.140625" style="123" bestFit="1" customWidth="1"/>
    <col min="13833" max="13833" width="15.5703125" style="123" bestFit="1" customWidth="1"/>
    <col min="13834" max="13834" width="11" style="123" bestFit="1" customWidth="1"/>
    <col min="13835" max="13837" width="9.140625" style="123"/>
    <col min="13838" max="13838" width="11.7109375" style="123" bestFit="1" customWidth="1"/>
    <col min="13839" max="14081" width="9.140625" style="123"/>
    <col min="14082" max="14082" width="8.5703125" style="123" customWidth="1"/>
    <col min="14083" max="14083" width="14.42578125" style="123" bestFit="1" customWidth="1"/>
    <col min="14084" max="14084" width="81.42578125" style="123" customWidth="1"/>
    <col min="14085" max="14085" width="9.7109375" style="123" customWidth="1"/>
    <col min="14086" max="14086" width="10" style="123" customWidth="1"/>
    <col min="14087" max="14087" width="10.5703125" style="123" bestFit="1" customWidth="1"/>
    <col min="14088" max="14088" width="14.140625" style="123" bestFit="1" customWidth="1"/>
    <col min="14089" max="14089" width="15.5703125" style="123" bestFit="1" customWidth="1"/>
    <col min="14090" max="14090" width="11" style="123" bestFit="1" customWidth="1"/>
    <col min="14091" max="14093" width="9.140625" style="123"/>
    <col min="14094" max="14094" width="11.7109375" style="123" bestFit="1" customWidth="1"/>
    <col min="14095" max="14337" width="9.140625" style="123"/>
    <col min="14338" max="14338" width="8.5703125" style="123" customWidth="1"/>
    <col min="14339" max="14339" width="14.42578125" style="123" bestFit="1" customWidth="1"/>
    <col min="14340" max="14340" width="81.42578125" style="123" customWidth="1"/>
    <col min="14341" max="14341" width="9.7109375" style="123" customWidth="1"/>
    <col min="14342" max="14342" width="10" style="123" customWidth="1"/>
    <col min="14343" max="14343" width="10.5703125" style="123" bestFit="1" customWidth="1"/>
    <col min="14344" max="14344" width="14.140625" style="123" bestFit="1" customWidth="1"/>
    <col min="14345" max="14345" width="15.5703125" style="123" bestFit="1" customWidth="1"/>
    <col min="14346" max="14346" width="11" style="123" bestFit="1" customWidth="1"/>
    <col min="14347" max="14349" width="9.140625" style="123"/>
    <col min="14350" max="14350" width="11.7109375" style="123" bestFit="1" customWidth="1"/>
    <col min="14351" max="14593" width="9.140625" style="123"/>
    <col min="14594" max="14594" width="8.5703125" style="123" customWidth="1"/>
    <col min="14595" max="14595" width="14.42578125" style="123" bestFit="1" customWidth="1"/>
    <col min="14596" max="14596" width="81.42578125" style="123" customWidth="1"/>
    <col min="14597" max="14597" width="9.7109375" style="123" customWidth="1"/>
    <col min="14598" max="14598" width="10" style="123" customWidth="1"/>
    <col min="14599" max="14599" width="10.5703125" style="123" bestFit="1" customWidth="1"/>
    <col min="14600" max="14600" width="14.140625" style="123" bestFit="1" customWidth="1"/>
    <col min="14601" max="14601" width="15.5703125" style="123" bestFit="1" customWidth="1"/>
    <col min="14602" max="14602" width="11" style="123" bestFit="1" customWidth="1"/>
    <col min="14603" max="14605" width="9.140625" style="123"/>
    <col min="14606" max="14606" width="11.7109375" style="123" bestFit="1" customWidth="1"/>
    <col min="14607" max="14849" width="9.140625" style="123"/>
    <col min="14850" max="14850" width="8.5703125" style="123" customWidth="1"/>
    <col min="14851" max="14851" width="14.42578125" style="123" bestFit="1" customWidth="1"/>
    <col min="14852" max="14852" width="81.42578125" style="123" customWidth="1"/>
    <col min="14853" max="14853" width="9.7109375" style="123" customWidth="1"/>
    <col min="14854" max="14854" width="10" style="123" customWidth="1"/>
    <col min="14855" max="14855" width="10.5703125" style="123" bestFit="1" customWidth="1"/>
    <col min="14856" max="14856" width="14.140625" style="123" bestFit="1" customWidth="1"/>
    <col min="14857" max="14857" width="15.5703125" style="123" bestFit="1" customWidth="1"/>
    <col min="14858" max="14858" width="11" style="123" bestFit="1" customWidth="1"/>
    <col min="14859" max="14861" width="9.140625" style="123"/>
    <col min="14862" max="14862" width="11.7109375" style="123" bestFit="1" customWidth="1"/>
    <col min="14863" max="15105" width="9.140625" style="123"/>
    <col min="15106" max="15106" width="8.5703125" style="123" customWidth="1"/>
    <col min="15107" max="15107" width="14.42578125" style="123" bestFit="1" customWidth="1"/>
    <col min="15108" max="15108" width="81.42578125" style="123" customWidth="1"/>
    <col min="15109" max="15109" width="9.7109375" style="123" customWidth="1"/>
    <col min="15110" max="15110" width="10" style="123" customWidth="1"/>
    <col min="15111" max="15111" width="10.5703125" style="123" bestFit="1" customWidth="1"/>
    <col min="15112" max="15112" width="14.140625" style="123" bestFit="1" customWidth="1"/>
    <col min="15113" max="15113" width="15.5703125" style="123" bestFit="1" customWidth="1"/>
    <col min="15114" max="15114" width="11" style="123" bestFit="1" customWidth="1"/>
    <col min="15115" max="15117" width="9.140625" style="123"/>
    <col min="15118" max="15118" width="11.7109375" style="123" bestFit="1" customWidth="1"/>
    <col min="15119" max="15361" width="9.140625" style="123"/>
    <col min="15362" max="15362" width="8.5703125" style="123" customWidth="1"/>
    <col min="15363" max="15363" width="14.42578125" style="123" bestFit="1" customWidth="1"/>
    <col min="15364" max="15364" width="81.42578125" style="123" customWidth="1"/>
    <col min="15365" max="15365" width="9.7109375" style="123" customWidth="1"/>
    <col min="15366" max="15366" width="10" style="123" customWidth="1"/>
    <col min="15367" max="15367" width="10.5703125" style="123" bestFit="1" customWidth="1"/>
    <col min="15368" max="15368" width="14.140625" style="123" bestFit="1" customWidth="1"/>
    <col min="15369" max="15369" width="15.5703125" style="123" bestFit="1" customWidth="1"/>
    <col min="15370" max="15370" width="11" style="123" bestFit="1" customWidth="1"/>
    <col min="15371" max="15373" width="9.140625" style="123"/>
    <col min="15374" max="15374" width="11.7109375" style="123" bestFit="1" customWidth="1"/>
    <col min="15375" max="15617" width="9.140625" style="123"/>
    <col min="15618" max="15618" width="8.5703125" style="123" customWidth="1"/>
    <col min="15619" max="15619" width="14.42578125" style="123" bestFit="1" customWidth="1"/>
    <col min="15620" max="15620" width="81.42578125" style="123" customWidth="1"/>
    <col min="15621" max="15621" width="9.7109375" style="123" customWidth="1"/>
    <col min="15622" max="15622" width="10" style="123" customWidth="1"/>
    <col min="15623" max="15623" width="10.5703125" style="123" bestFit="1" customWidth="1"/>
    <col min="15624" max="15624" width="14.140625" style="123" bestFit="1" customWidth="1"/>
    <col min="15625" max="15625" width="15.5703125" style="123" bestFit="1" customWidth="1"/>
    <col min="15626" max="15626" width="11" style="123" bestFit="1" customWidth="1"/>
    <col min="15627" max="15629" width="9.140625" style="123"/>
    <col min="15630" max="15630" width="11.7109375" style="123" bestFit="1" customWidth="1"/>
    <col min="15631" max="15873" width="9.140625" style="123"/>
    <col min="15874" max="15874" width="8.5703125" style="123" customWidth="1"/>
    <col min="15875" max="15875" width="14.42578125" style="123" bestFit="1" customWidth="1"/>
    <col min="15876" max="15876" width="81.42578125" style="123" customWidth="1"/>
    <col min="15877" max="15877" width="9.7109375" style="123" customWidth="1"/>
    <col min="15878" max="15878" width="10" style="123" customWidth="1"/>
    <col min="15879" max="15879" width="10.5703125" style="123" bestFit="1" customWidth="1"/>
    <col min="15880" max="15880" width="14.140625" style="123" bestFit="1" customWidth="1"/>
    <col min="15881" max="15881" width="15.5703125" style="123" bestFit="1" customWidth="1"/>
    <col min="15882" max="15882" width="11" style="123" bestFit="1" customWidth="1"/>
    <col min="15883" max="15885" width="9.140625" style="123"/>
    <col min="15886" max="15886" width="11.7109375" style="123" bestFit="1" customWidth="1"/>
    <col min="15887" max="16129" width="9.140625" style="123"/>
    <col min="16130" max="16130" width="8.5703125" style="123" customWidth="1"/>
    <col min="16131" max="16131" width="14.42578125" style="123" bestFit="1" customWidth="1"/>
    <col min="16132" max="16132" width="81.42578125" style="123" customWidth="1"/>
    <col min="16133" max="16133" width="9.7109375" style="123" customWidth="1"/>
    <col min="16134" max="16134" width="10" style="123" customWidth="1"/>
    <col min="16135" max="16135" width="10.5703125" style="123" bestFit="1" customWidth="1"/>
    <col min="16136" max="16136" width="14.140625" style="123" bestFit="1" customWidth="1"/>
    <col min="16137" max="16137" width="15.5703125" style="123" bestFit="1" customWidth="1"/>
    <col min="16138" max="16138" width="11" style="123" bestFit="1" customWidth="1"/>
    <col min="16139" max="16141" width="9.140625" style="123"/>
    <col min="16142" max="16142" width="11.7109375" style="123" bestFit="1" customWidth="1"/>
    <col min="16143" max="16384" width="9.140625" style="123"/>
  </cols>
  <sheetData>
    <row r="1" spans="1:10" ht="13.5" thickBot="1"/>
    <row r="2" spans="1:10" s="129" customFormat="1" ht="6" thickBot="1">
      <c r="B2" s="124"/>
      <c r="C2" s="125"/>
      <c r="D2" s="126"/>
      <c r="E2" s="125"/>
      <c r="F2" s="127"/>
      <c r="G2" s="127"/>
      <c r="H2" s="127"/>
      <c r="I2" s="128"/>
    </row>
    <row r="3" spans="1:10" s="133" customFormat="1" ht="56.25" customHeight="1" thickBot="1">
      <c r="B3" s="130"/>
      <c r="C3" s="131"/>
      <c r="D3" s="2396" t="s">
        <v>2</v>
      </c>
      <c r="E3" s="2398" t="str">
        <f>'ORÇAMENTO '!I5</f>
        <v>Ref.: Tabela de Serviços
SINAPI (MARÇO/2020)                                                          
e/ou composições PiniTCPO</v>
      </c>
      <c r="F3" s="2399"/>
      <c r="G3" s="2400"/>
      <c r="H3" s="2401"/>
      <c r="I3" s="2402"/>
    </row>
    <row r="4" spans="1:10" s="133" customFormat="1" ht="24" thickBot="1">
      <c r="B4" s="1379"/>
      <c r="C4" s="1380"/>
      <c r="D4" s="2397"/>
      <c r="E4" s="2407" t="str">
        <f>'ORÇAMENTO '!I6</f>
        <v>NÃO DESONERADO</v>
      </c>
      <c r="F4" s="2408"/>
      <c r="G4" s="2409"/>
      <c r="H4" s="2403"/>
      <c r="I4" s="2404"/>
    </row>
    <row r="5" spans="1:10" s="133" customFormat="1" ht="45.75" customHeight="1" thickBot="1">
      <c r="B5" s="134"/>
      <c r="C5" s="135"/>
      <c r="D5" s="136" t="s">
        <v>650</v>
      </c>
      <c r="E5" s="137" t="s">
        <v>5</v>
      </c>
      <c r="F5" s="2410">
        <f>'BDI '!I30</f>
        <v>0.20349999999999999</v>
      </c>
      <c r="G5" s="2411"/>
      <c r="H5" s="2405"/>
      <c r="I5" s="2406"/>
    </row>
    <row r="6" spans="1:10" s="138" customFormat="1" ht="15" customHeight="1" thickBot="1">
      <c r="B6" s="2393" t="s">
        <v>246</v>
      </c>
      <c r="C6" s="2394"/>
      <c r="D6" s="2394"/>
      <c r="E6" s="2394"/>
      <c r="F6" s="2394"/>
      <c r="G6" s="2394"/>
      <c r="H6" s="2394"/>
      <c r="I6" s="2395"/>
    </row>
    <row r="7" spans="1:10" s="129" customFormat="1" ht="6" thickBot="1">
      <c r="B7" s="124"/>
      <c r="C7" s="125"/>
      <c r="D7" s="126"/>
      <c r="E7" s="125"/>
      <c r="F7" s="127"/>
      <c r="G7" s="127"/>
      <c r="H7" s="127"/>
      <c r="I7" s="128"/>
    </row>
    <row r="8" spans="1:10" s="139" customFormat="1" ht="15.75">
      <c r="B8" s="249" t="s">
        <v>6</v>
      </c>
      <c r="C8" s="250" t="str">
        <f>'ORÇAMENTO '!G10</f>
        <v>CONSTRUÇÃO E REVITALIZAÇÃO DE PRAÇA PÚBLICA</v>
      </c>
      <c r="D8" s="251"/>
      <c r="E8" s="252"/>
      <c r="F8" s="252"/>
      <c r="G8" s="253"/>
      <c r="H8" s="254" t="s">
        <v>7</v>
      </c>
      <c r="I8" s="255">
        <f>'ORÇAMENTO '!M10</f>
        <v>44103</v>
      </c>
    </row>
    <row r="9" spans="1:10" s="140" customFormat="1" ht="16.5" thickBot="1">
      <c r="B9" s="256" t="s">
        <v>8</v>
      </c>
      <c r="C9" s="257" t="str">
        <f>'ORÇAMENTO '!G11</f>
        <v>AV PRESIDENTE DUTRA, S/N, KM 264, SETOR INDUSTRIAL, SÃO PEDRO DA CIPA/MT</v>
      </c>
      <c r="D9" s="258"/>
      <c r="E9" s="259"/>
      <c r="F9" s="259"/>
      <c r="G9" s="260"/>
      <c r="H9" s="261" t="s">
        <v>9</v>
      </c>
      <c r="I9" s="262">
        <f>'ORÇAMENTO '!M11</f>
        <v>1.157</v>
      </c>
    </row>
    <row r="10" spans="1:10" s="146" customFormat="1" ht="6" thickBot="1">
      <c r="B10" s="141"/>
      <c r="C10" s="142"/>
      <c r="D10" s="143"/>
      <c r="E10" s="142"/>
      <c r="F10" s="144"/>
      <c r="G10" s="144"/>
      <c r="H10" s="144"/>
      <c r="I10" s="145"/>
    </row>
    <row r="11" spans="1:10" s="140" customFormat="1" ht="18.75" thickBot="1">
      <c r="B11" s="2413" t="str">
        <f>C8</f>
        <v>CONSTRUÇÃO E REVITALIZAÇÃO DE PRAÇA PÚBLICA</v>
      </c>
      <c r="C11" s="2414"/>
      <c r="D11" s="2414"/>
      <c r="E11" s="2414"/>
      <c r="F11" s="2414"/>
      <c r="G11" s="2414"/>
      <c r="H11" s="2414"/>
      <c r="I11" s="2415"/>
    </row>
    <row r="12" spans="1:10" s="146" customFormat="1" ht="6" thickBot="1">
      <c r="B12" s="147"/>
      <c r="C12" s="148"/>
      <c r="D12" s="149"/>
      <c r="E12" s="148"/>
      <c r="F12" s="150"/>
      <c r="G12" s="150"/>
      <c r="H12" s="150"/>
      <c r="I12" s="151"/>
    </row>
    <row r="13" spans="1:10" s="146" customFormat="1" ht="6" thickBot="1">
      <c r="B13" s="152"/>
      <c r="C13" s="153"/>
      <c r="D13" s="153"/>
      <c r="E13" s="153"/>
      <c r="F13" s="153"/>
      <c r="G13" s="153"/>
      <c r="H13" s="153"/>
      <c r="I13" s="154"/>
    </row>
    <row r="14" spans="1:10" s="155" customFormat="1" ht="5.25" customHeight="1">
      <c r="B14" s="2416"/>
      <c r="C14" s="2417"/>
      <c r="D14" s="2417"/>
      <c r="E14" s="2417"/>
      <c r="F14" s="2417"/>
      <c r="G14" s="2417"/>
      <c r="H14" s="2418"/>
      <c r="I14" s="2419"/>
    </row>
    <row r="15" spans="1:10" s="240" customFormat="1" ht="15">
      <c r="A15" s="240">
        <v>1</v>
      </c>
      <c r="B15" s="233" t="str">
        <f>SUM($A$14:A15)&amp;".0"</f>
        <v>1.0</v>
      </c>
      <c r="C15" s="234"/>
      <c r="D15" s="2412" t="s">
        <v>1721</v>
      </c>
      <c r="E15" s="2412"/>
      <c r="F15" s="236"/>
      <c r="G15" s="237">
        <f t="shared" ref="G15:G45" ca="1" si="0">I15/$H$47</f>
        <v>3.8020964565008086E-2</v>
      </c>
      <c r="H15" s="238"/>
      <c r="I15" s="239">
        <f>IFERROR(VLOOKUP($B15,'ORÇAMENTO '!$F$19:$M$1031,8,FALSE),"")</f>
        <v>18934.669999999998</v>
      </c>
      <c r="J15" s="240">
        <f>I15/546000</f>
        <v>3.4678882783882779E-2</v>
      </c>
    </row>
    <row r="16" spans="1:10" s="240" customFormat="1" ht="15">
      <c r="A16" s="240">
        <v>1</v>
      </c>
      <c r="B16" s="233" t="str">
        <f>SUM($A$14:A16)&amp;".0"</f>
        <v>2.0</v>
      </c>
      <c r="C16" s="234"/>
      <c r="D16" s="2412" t="s">
        <v>1722</v>
      </c>
      <c r="E16" s="2412"/>
      <c r="F16" s="236"/>
      <c r="G16" s="237">
        <f t="shared" ca="1" si="0"/>
        <v>4.8563286501505085E-2</v>
      </c>
      <c r="H16" s="238"/>
      <c r="I16" s="239">
        <f>IFERROR(VLOOKUP($B16,'ORÇAMENTO '!$F$19:$M$1031,8,FALSE),"")</f>
        <v>24184.81</v>
      </c>
      <c r="J16" s="245"/>
    </row>
    <row r="17" spans="1:14" s="246" customFormat="1" ht="15">
      <c r="A17" s="246">
        <v>1</v>
      </c>
      <c r="B17" s="233" t="str">
        <f>SUM($A$14:A17)&amp;".0"</f>
        <v>3.0</v>
      </c>
      <c r="C17" s="234"/>
      <c r="D17" s="2412" t="s">
        <v>1706</v>
      </c>
      <c r="E17" s="2412"/>
      <c r="F17" s="236"/>
      <c r="G17" s="237">
        <f t="shared" ca="1" si="0"/>
        <v>6.6605216274083744E-3</v>
      </c>
      <c r="H17" s="238"/>
      <c r="I17" s="239">
        <f>IFERROR(VLOOKUP($B17,'ORÇAMENTO '!$F$19:$M$1031,8,FALSE),"")</f>
        <v>3316.98</v>
      </c>
    </row>
    <row r="18" spans="1:14" s="246" customFormat="1" ht="15">
      <c r="A18" s="246">
        <v>1</v>
      </c>
      <c r="B18" s="233" t="str">
        <f>SUM($A$14:A18)&amp;".0"</f>
        <v>4.0</v>
      </c>
      <c r="C18" s="234"/>
      <c r="D18" s="2412" t="s">
        <v>1707</v>
      </c>
      <c r="E18" s="2412"/>
      <c r="F18" s="236"/>
      <c r="G18" s="237">
        <f t="shared" ca="1" si="0"/>
        <v>3.017965404596298E-2</v>
      </c>
      <c r="H18" s="238"/>
      <c r="I18" s="239">
        <f>IFERROR(VLOOKUP($B18,'ORÇAMENTO '!$F$19:$M$1031,8,FALSE),"")</f>
        <v>15029.650000000001</v>
      </c>
    </row>
    <row r="19" spans="1:14" s="246" customFormat="1" ht="15">
      <c r="A19" s="246">
        <v>1</v>
      </c>
      <c r="B19" s="233" t="str">
        <f>SUM($A$14:A19)&amp;".0"</f>
        <v>5.0</v>
      </c>
      <c r="C19" s="234"/>
      <c r="D19" s="2412" t="s">
        <v>1715</v>
      </c>
      <c r="E19" s="2412"/>
      <c r="F19" s="236"/>
      <c r="G19" s="237">
        <f t="shared" ca="1" si="0"/>
        <v>4.0946411011400591E-2</v>
      </c>
      <c r="H19" s="238"/>
      <c r="I19" s="239">
        <f>IFERROR(VLOOKUP($B19,'ORÇAMENTO '!$F$19:$M$1031,8,FALSE),"")</f>
        <v>20391.560000000001</v>
      </c>
      <c r="N19" s="247"/>
    </row>
    <row r="20" spans="1:14" s="240" customFormat="1" ht="15">
      <c r="A20" s="240">
        <v>1</v>
      </c>
      <c r="B20" s="233" t="str">
        <f>SUM($A$14:A20)&amp;".0"</f>
        <v>6.0</v>
      </c>
      <c r="C20" s="234"/>
      <c r="D20" s="2412" t="s">
        <v>1708</v>
      </c>
      <c r="E20" s="2412"/>
      <c r="F20" s="236"/>
      <c r="G20" s="237">
        <f t="shared" ca="1" si="0"/>
        <v>1.0396460251767229E-3</v>
      </c>
      <c r="H20" s="238"/>
      <c r="I20" s="239">
        <f>IFERROR(VLOOKUP($B20,'ORÇAMENTO '!$F$19:$M$1031,8,FALSE),"")</f>
        <v>517.75</v>
      </c>
    </row>
    <row r="21" spans="1:14" s="240" customFormat="1" ht="15">
      <c r="A21" s="240">
        <v>1</v>
      </c>
      <c r="B21" s="233" t="str">
        <f>SUM($A$14:A21)&amp;".0"</f>
        <v>7.0</v>
      </c>
      <c r="C21" s="234"/>
      <c r="D21" s="2412" t="s">
        <v>1723</v>
      </c>
      <c r="E21" s="2412"/>
      <c r="F21" s="236"/>
      <c r="G21" s="237">
        <f t="shared" ca="1" si="0"/>
        <v>3.65357416147001E-2</v>
      </c>
      <c r="H21" s="238"/>
      <c r="I21" s="239">
        <f>IFERROR(VLOOKUP($B21,'ORÇAMENTO '!$F$19:$M$1031,8,FALSE),"")</f>
        <v>18195.02</v>
      </c>
      <c r="J21" s="245"/>
      <c r="N21" s="248"/>
    </row>
    <row r="22" spans="1:14" s="246" customFormat="1" ht="15">
      <c r="A22" s="246">
        <v>1</v>
      </c>
      <c r="B22" s="233" t="str">
        <f>SUM($A$14:A22)&amp;".0"</f>
        <v>8.0</v>
      </c>
      <c r="C22" s="234"/>
      <c r="D22" s="2412" t="s">
        <v>230</v>
      </c>
      <c r="E22" s="2412"/>
      <c r="F22" s="236"/>
      <c r="G22" s="237">
        <f t="shared" ca="1" si="0"/>
        <v>2.9509541691502376E-2</v>
      </c>
      <c r="H22" s="238"/>
      <c r="I22" s="239">
        <f>IFERROR(VLOOKUP($B22,'ORÇAMENTO '!$F$19:$M$1031,8,FALSE),"")</f>
        <v>14695.93</v>
      </c>
    </row>
    <row r="23" spans="1:14" s="246" customFormat="1" ht="15">
      <c r="A23" s="246">
        <v>1</v>
      </c>
      <c r="B23" s="233" t="str">
        <f>SUM($A$14:A23)&amp;".0"</f>
        <v>9.0</v>
      </c>
      <c r="C23" s="234"/>
      <c r="D23" s="2412" t="s">
        <v>1716</v>
      </c>
      <c r="E23" s="2412"/>
      <c r="F23" s="236"/>
      <c r="G23" s="237">
        <f t="shared" ca="1" si="0"/>
        <v>3.0187525436438482E-2</v>
      </c>
      <c r="H23" s="238"/>
      <c r="I23" s="239">
        <f>IFERROR(VLOOKUP($B23,'ORÇAMENTO '!$F$19:$M$1031,8,FALSE),"")</f>
        <v>15033.57</v>
      </c>
    </row>
    <row r="24" spans="1:14" s="246" customFormat="1" ht="15">
      <c r="A24" s="246">
        <v>1</v>
      </c>
      <c r="B24" s="233" t="str">
        <f>SUM($A$14:A24)&amp;".0"</f>
        <v>10.0</v>
      </c>
      <c r="C24" s="234"/>
      <c r="D24" s="2412" t="s">
        <v>1579</v>
      </c>
      <c r="E24" s="2412"/>
      <c r="F24" s="236"/>
      <c r="G24" s="237">
        <f t="shared" ca="1" si="0"/>
        <v>3.8187930411446414E-2</v>
      </c>
      <c r="H24" s="238"/>
      <c r="I24" s="239">
        <f>IFERROR(VLOOKUP($B24,'ORÇAMENTO '!$F$19:$M$1031,8,FALSE),"")</f>
        <v>19017.82</v>
      </c>
    </row>
    <row r="25" spans="1:14" s="240" customFormat="1" ht="15">
      <c r="A25" s="240">
        <v>1</v>
      </c>
      <c r="B25" s="233" t="str">
        <f>SUM($A$14:A25)&amp;".0"</f>
        <v>11.0</v>
      </c>
      <c r="C25" s="234"/>
      <c r="D25" s="2412" t="s">
        <v>1717</v>
      </c>
      <c r="E25" s="2412"/>
      <c r="F25" s="236"/>
      <c r="G25" s="237">
        <f t="shared" ca="1" si="0"/>
        <v>8.426644785272084E-3</v>
      </c>
      <c r="H25" s="238"/>
      <c r="I25" s="239">
        <f>IFERROR(VLOOKUP($B25,'ORÇAMENTO '!$F$19:$M$1031,8,FALSE),"")</f>
        <v>4196.5200000000004</v>
      </c>
    </row>
    <row r="26" spans="1:14" s="240" customFormat="1" ht="15">
      <c r="A26" s="240">
        <v>1</v>
      </c>
      <c r="B26" s="233" t="str">
        <f>SUM($A$14:A26)&amp;".0"</f>
        <v>12.0</v>
      </c>
      <c r="C26" s="234"/>
      <c r="D26" s="2412" t="s">
        <v>1718</v>
      </c>
      <c r="E26" s="2412"/>
      <c r="F26" s="236"/>
      <c r="G26" s="237">
        <f t="shared" ca="1" si="0"/>
        <v>6.7341552724942862E-3</v>
      </c>
      <c r="H26" s="238"/>
      <c r="I26" s="239">
        <f>IFERROR(VLOOKUP($B26,'ORÇAMENTO '!$F$19:$M$1031,8,FALSE),"")</f>
        <v>3353.65</v>
      </c>
      <c r="J26" s="245"/>
    </row>
    <row r="27" spans="1:14" s="246" customFormat="1" ht="15">
      <c r="A27" s="246">
        <v>1</v>
      </c>
      <c r="B27" s="233" t="str">
        <f>SUM($A$14:A27)&amp;".0"</f>
        <v>13.0</v>
      </c>
      <c r="C27" s="234"/>
      <c r="D27" s="2412" t="s">
        <v>1724</v>
      </c>
      <c r="E27" s="2412"/>
      <c r="F27" s="236"/>
      <c r="G27" s="237">
        <f t="shared" ca="1" si="0"/>
        <v>7.4157333513465004E-3</v>
      </c>
      <c r="H27" s="238"/>
      <c r="I27" s="239">
        <f>IFERROR(VLOOKUP($B27,'ORÇAMENTO '!$F$19:$M$1031,8,FALSE),"")</f>
        <v>3693.079999999999</v>
      </c>
    </row>
    <row r="28" spans="1:14" s="246" customFormat="1" ht="15">
      <c r="A28" s="246">
        <v>1</v>
      </c>
      <c r="B28" s="233" t="str">
        <f>SUM($A$14:A28)&amp;".0"</f>
        <v>14.0</v>
      </c>
      <c r="C28" s="234"/>
      <c r="D28" s="2412" t="s">
        <v>1725</v>
      </c>
      <c r="E28" s="2412"/>
      <c r="F28" s="236"/>
      <c r="G28" s="237">
        <f t="shared" ca="1" si="0"/>
        <v>3.1523774289966444E-2</v>
      </c>
      <c r="H28" s="238"/>
      <c r="I28" s="239">
        <f>IFERROR(VLOOKUP($B28,'ORÇAMENTO '!$F$19:$M$1031,8,FALSE),"")</f>
        <v>15699.03</v>
      </c>
    </row>
    <row r="29" spans="1:14" s="240" customFormat="1" ht="15">
      <c r="A29" s="240">
        <v>1</v>
      </c>
      <c r="B29" s="233" t="str">
        <f>SUM($A$14:A29)&amp;".0"</f>
        <v>15.0</v>
      </c>
      <c r="C29" s="234"/>
      <c r="D29" s="2412" t="s">
        <v>1726</v>
      </c>
      <c r="E29" s="2412"/>
      <c r="F29" s="236"/>
      <c r="G29" s="237">
        <f t="shared" ca="1" si="0"/>
        <v>2.3475237368607012E-2</v>
      </c>
      <c r="H29" s="238"/>
      <c r="I29" s="239">
        <f>IFERROR(VLOOKUP($B29,'ORÇAMENTO '!$F$19:$M$1031,8,FALSE),"")</f>
        <v>11690.809999999998</v>
      </c>
    </row>
    <row r="30" spans="1:14" s="240" customFormat="1" ht="15">
      <c r="A30" s="240">
        <v>1</v>
      </c>
      <c r="B30" s="233" t="str">
        <f>SUM($A$14:A30)&amp;".0"</f>
        <v>16.0</v>
      </c>
      <c r="C30" s="234"/>
      <c r="D30" s="2412" t="s">
        <v>1727</v>
      </c>
      <c r="E30" s="2412"/>
      <c r="F30" s="236"/>
      <c r="G30" s="237">
        <f t="shared" ca="1" si="0"/>
        <v>1.3240000061043435E-3</v>
      </c>
      <c r="H30" s="238"/>
      <c r="I30" s="239">
        <f>IFERROR(VLOOKUP($B30,'ORÇAMENTO '!$F$19:$M$1031,8,FALSE),"")</f>
        <v>659.3599999999999</v>
      </c>
      <c r="J30" s="245"/>
    </row>
    <row r="31" spans="1:14" s="246" customFormat="1" ht="15">
      <c r="A31" s="246">
        <v>1</v>
      </c>
      <c r="B31" s="233" t="str">
        <f>SUM($A$14:A31)&amp;".0"</f>
        <v>17.0</v>
      </c>
      <c r="C31" s="234"/>
      <c r="D31" s="2412" t="s">
        <v>1719</v>
      </c>
      <c r="E31" s="2412"/>
      <c r="F31" s="236"/>
      <c r="G31" s="237">
        <f t="shared" ca="1" si="0"/>
        <v>9.5459886390132937E-3</v>
      </c>
      <c r="H31" s="238"/>
      <c r="I31" s="239">
        <f>IFERROR(VLOOKUP($B31,'ORÇAMENTO '!$F$19:$M$1031,8,FALSE),"")</f>
        <v>4753.96</v>
      </c>
    </row>
    <row r="32" spans="1:14" s="246" customFormat="1" ht="15">
      <c r="A32" s="246">
        <v>1</v>
      </c>
      <c r="B32" s="233" t="str">
        <f>SUM($A$14:A32)&amp;".0"</f>
        <v>18.0</v>
      </c>
      <c r="C32" s="234"/>
      <c r="D32" s="2412" t="s">
        <v>1728</v>
      </c>
      <c r="E32" s="2412"/>
      <c r="F32" s="236"/>
      <c r="G32" s="237">
        <f t="shared" ca="1" si="0"/>
        <v>2.362421146538705E-4</v>
      </c>
      <c r="H32" s="238"/>
      <c r="I32" s="239">
        <f>IFERROR(VLOOKUP($B32,'ORÇAMENTO '!$F$19:$M$1031,8,FALSE),"")</f>
        <v>117.65</v>
      </c>
    </row>
    <row r="33" spans="1:14" s="246" customFormat="1" ht="15">
      <c r="A33" s="246">
        <v>1</v>
      </c>
      <c r="B33" s="233" t="str">
        <f>SUM($A$14:A33)&amp;".0"</f>
        <v>19.0</v>
      </c>
      <c r="C33" s="234"/>
      <c r="D33" s="2412" t="s">
        <v>1729</v>
      </c>
      <c r="E33" s="2412"/>
      <c r="F33" s="236"/>
      <c r="G33" s="237">
        <f t="shared" ca="1" si="0"/>
        <v>4.2393963735861517E-2</v>
      </c>
      <c r="H33" s="238"/>
      <c r="I33" s="239">
        <f>IFERROR(VLOOKUP($B33,'ORÇAMENTO '!$F$19:$M$1031,8,FALSE),"")</f>
        <v>21112.45</v>
      </c>
      <c r="N33" s="247"/>
    </row>
    <row r="34" spans="1:14" s="240" customFormat="1" ht="15">
      <c r="A34" s="240">
        <v>1</v>
      </c>
      <c r="B34" s="233" t="str">
        <f>SUM($A$14:A34)&amp;".0"</f>
        <v>20.0</v>
      </c>
      <c r="C34" s="234"/>
      <c r="D34" s="2412" t="s">
        <v>1730</v>
      </c>
      <c r="E34" s="2412"/>
      <c r="F34" s="236"/>
      <c r="G34" s="237">
        <f t="shared" ca="1" si="0"/>
        <v>6.5070656572759636E-2</v>
      </c>
      <c r="H34" s="238"/>
      <c r="I34" s="239">
        <f>IFERROR(VLOOKUP($B34,'ORÇAMENTO '!$F$19:$M$1031,8,FALSE),"")</f>
        <v>32405.579999999998</v>
      </c>
    </row>
    <row r="35" spans="1:14" s="240" customFormat="1" ht="15">
      <c r="A35" s="240">
        <v>1</v>
      </c>
      <c r="B35" s="233" t="str">
        <f>SUM($A$14:A35)&amp;".0"</f>
        <v>21.0</v>
      </c>
      <c r="C35" s="234"/>
      <c r="D35" s="2412" t="s">
        <v>1731</v>
      </c>
      <c r="E35" s="2412"/>
      <c r="F35" s="236"/>
      <c r="G35" s="237">
        <f t="shared" ca="1" si="0"/>
        <v>2.1910838671755868E-2</v>
      </c>
      <c r="H35" s="238"/>
      <c r="I35" s="239">
        <f>IFERROR(VLOOKUP($B35,'ORÇAMENTO '!$F$19:$M$1031,8,FALSE),"")</f>
        <v>10911.73</v>
      </c>
      <c r="J35" s="245"/>
      <c r="N35" s="248"/>
    </row>
    <row r="36" spans="1:14" s="240" customFormat="1" ht="15">
      <c r="A36" s="240">
        <v>1</v>
      </c>
      <c r="B36" s="233" t="str">
        <f>SUM($A$14:A36)&amp;".0"</f>
        <v>22.0</v>
      </c>
      <c r="C36" s="234"/>
      <c r="D36" s="2412" t="s">
        <v>1732</v>
      </c>
      <c r="E36" s="2412"/>
      <c r="F36" s="236"/>
      <c r="G36" s="237">
        <f t="shared" ca="1" si="0"/>
        <v>2.4402555438885844E-2</v>
      </c>
      <c r="H36" s="238"/>
      <c r="I36" s="239">
        <f>IFERROR(VLOOKUP($B36,'ORÇAMENTO '!$F$19:$M$1031,8,FALSE),"")</f>
        <v>12152.62</v>
      </c>
      <c r="J36" s="245"/>
      <c r="N36" s="248"/>
    </row>
    <row r="37" spans="1:14" s="240" customFormat="1" ht="15">
      <c r="A37" s="240">
        <v>1</v>
      </c>
      <c r="B37" s="233" t="str">
        <f>SUM($A$14:A37)&amp;".0"</f>
        <v>23.0</v>
      </c>
      <c r="C37" s="234"/>
      <c r="D37" s="2412" t="s">
        <v>1733</v>
      </c>
      <c r="E37" s="2412"/>
      <c r="F37" s="236"/>
      <c r="G37" s="237">
        <f t="shared" ca="1" si="0"/>
        <v>6.1403552454905974E-2</v>
      </c>
      <c r="H37" s="238"/>
      <c r="I37" s="239">
        <f>IFERROR(VLOOKUP($B37,'ORÇAMENTO '!$F$19:$M$1031,8,FALSE),"")</f>
        <v>30579.34</v>
      </c>
      <c r="J37" s="245"/>
      <c r="N37" s="248"/>
    </row>
    <row r="38" spans="1:14" s="240" customFormat="1" ht="15">
      <c r="A38" s="240">
        <v>1</v>
      </c>
      <c r="B38" s="233" t="str">
        <f>SUM($A$14:A38)&amp;".0"</f>
        <v>24.0</v>
      </c>
      <c r="C38" s="234"/>
      <c r="D38" s="2412" t="s">
        <v>1734</v>
      </c>
      <c r="E38" s="2412"/>
      <c r="F38" s="236"/>
      <c r="G38" s="237">
        <f t="shared" ca="1" si="0"/>
        <v>4.7985281463654529E-2</v>
      </c>
      <c r="H38" s="238"/>
      <c r="I38" s="239">
        <f>IFERROR(VLOOKUP($B38,'ORÇAMENTO '!$F$19:$M$1031,8,FALSE),"")</f>
        <v>23896.959999999995</v>
      </c>
      <c r="J38" s="245"/>
      <c r="N38" s="248"/>
    </row>
    <row r="39" spans="1:14" s="240" customFormat="1" ht="15">
      <c r="A39" s="240">
        <v>1</v>
      </c>
      <c r="B39" s="233" t="str">
        <f>SUM($A$14:A39)&amp;".0"</f>
        <v>25.0</v>
      </c>
      <c r="C39" s="234"/>
      <c r="D39" s="2412" t="s">
        <v>1717</v>
      </c>
      <c r="E39" s="2412"/>
      <c r="F39" s="236"/>
      <c r="G39" s="237">
        <f t="shared" ca="1" si="0"/>
        <v>0.15011167334436343</v>
      </c>
      <c r="H39" s="238"/>
      <c r="I39" s="239">
        <f>IFERROR(VLOOKUP($B39,'ORÇAMENTO '!$F$19:$M$1031,8,FALSE),"")</f>
        <v>74756.51999999999</v>
      </c>
      <c r="J39" s="245"/>
      <c r="N39" s="248"/>
    </row>
    <row r="40" spans="1:14" s="240" customFormat="1" ht="15">
      <c r="A40" s="240">
        <v>1</v>
      </c>
      <c r="B40" s="233" t="str">
        <f>SUM($A$14:A40)&amp;".0"</f>
        <v>26.0</v>
      </c>
      <c r="C40" s="234"/>
      <c r="D40" s="2412" t="s">
        <v>1735</v>
      </c>
      <c r="E40" s="2412"/>
      <c r="F40" s="236"/>
      <c r="G40" s="237">
        <f t="shared" ca="1" si="0"/>
        <v>3.9938732469991731E-2</v>
      </c>
      <c r="H40" s="238"/>
      <c r="I40" s="239">
        <f>IFERROR(VLOOKUP($B40,'ORÇAMENTO '!$F$19:$M$1031,8,FALSE),"")</f>
        <v>19889.73</v>
      </c>
      <c r="J40" s="245"/>
      <c r="N40" s="248"/>
    </row>
    <row r="41" spans="1:14" s="240" customFormat="1" ht="15">
      <c r="A41" s="240">
        <v>1</v>
      </c>
      <c r="B41" s="233" t="str">
        <f>SUM($A$14:A41)&amp;".0"</f>
        <v>27.0</v>
      </c>
      <c r="C41" s="234"/>
      <c r="D41" s="2412" t="s">
        <v>1736</v>
      </c>
      <c r="E41" s="2412"/>
      <c r="F41" s="236"/>
      <c r="G41" s="237">
        <f t="shared" ca="1" si="0"/>
        <v>1.12707869968806E-2</v>
      </c>
      <c r="H41" s="238"/>
      <c r="I41" s="239">
        <f>IFERROR(VLOOKUP($B41,'ORÇAMENTO '!$F$19:$M$1031,8,FALSE),"")</f>
        <v>5612.92</v>
      </c>
      <c r="J41" s="245"/>
      <c r="N41" s="248"/>
    </row>
    <row r="42" spans="1:14" s="240" customFormat="1" ht="15">
      <c r="A42" s="240">
        <v>1</v>
      </c>
      <c r="B42" s="233" t="str">
        <f>SUM($A$14:A42)&amp;".0"</f>
        <v>28.0</v>
      </c>
      <c r="C42" s="234"/>
      <c r="D42" s="2412" t="s">
        <v>1737</v>
      </c>
      <c r="E42" s="2412"/>
      <c r="F42" s="236"/>
      <c r="G42" s="237">
        <f t="shared" ca="1" si="0"/>
        <v>8.7112497671715E-2</v>
      </c>
      <c r="H42" s="238"/>
      <c r="I42" s="239">
        <f>IFERROR(VLOOKUP($B42,'ORÇAMENTO '!$F$19:$M$1031,8,FALSE),"")</f>
        <v>43382.55</v>
      </c>
      <c r="J42" s="245"/>
      <c r="N42" s="248"/>
    </row>
    <row r="43" spans="1:14" s="240" customFormat="1" ht="15">
      <c r="A43" s="240">
        <v>1</v>
      </c>
      <c r="B43" s="233" t="str">
        <f>SUM($A$14:A43)&amp;".0"</f>
        <v>29.0</v>
      </c>
      <c r="C43" s="234"/>
      <c r="D43" s="2412" t="s">
        <v>1720</v>
      </c>
      <c r="E43" s="2412"/>
      <c r="F43" s="236"/>
      <c r="G43" s="237">
        <f t="shared" ca="1" si="0"/>
        <v>3.5776674515835194E-3</v>
      </c>
      <c r="H43" s="238"/>
      <c r="I43" s="239">
        <f>IFERROR(VLOOKUP($B43,'ORÇAMENTO '!$F$19:$M$1031,8,FALSE),"")</f>
        <v>1781.7</v>
      </c>
      <c r="J43" s="245"/>
      <c r="N43" s="248"/>
    </row>
    <row r="44" spans="1:14" s="240" customFormat="1" ht="15">
      <c r="A44" s="240">
        <v>1</v>
      </c>
      <c r="B44" s="233" t="str">
        <f>SUM($A$14:A44)&amp;".0"</f>
        <v>30.0</v>
      </c>
      <c r="C44" s="234"/>
      <c r="D44" s="2412" t="s">
        <v>567</v>
      </c>
      <c r="E44" s="2412"/>
      <c r="F44" s="236"/>
      <c r="G44" s="237">
        <f t="shared" ca="1" si="0"/>
        <v>4.6658530486899316E-2</v>
      </c>
      <c r="H44" s="238"/>
      <c r="I44" s="239">
        <f>IFERROR(VLOOKUP($B44,'ORÇAMENTO '!$F$19:$M$1031,8,FALSE),"")</f>
        <v>23236.23</v>
      </c>
      <c r="J44" s="245"/>
      <c r="N44" s="248"/>
    </row>
    <row r="45" spans="1:14" s="240" customFormat="1" ht="15">
      <c r="A45" s="240">
        <v>1</v>
      </c>
      <c r="B45" s="233" t="str">
        <f>SUM($A$14:A45)&amp;".0"</f>
        <v>31.0</v>
      </c>
      <c r="C45" s="234"/>
      <c r="D45" s="2412" t="s">
        <v>1728</v>
      </c>
      <c r="E45" s="2412"/>
      <c r="F45" s="236"/>
      <c r="G45" s="237">
        <f t="shared" ca="1" si="0"/>
        <v>9.650264482735994E-3</v>
      </c>
      <c r="H45" s="238"/>
      <c r="I45" s="239">
        <f>IFERROR(VLOOKUP($B45,'ORÇAMENTO '!$F$19:$M$1031,8,FALSE),"")</f>
        <v>4805.8900000000003</v>
      </c>
      <c r="J45" s="245"/>
      <c r="N45" s="248"/>
    </row>
    <row r="46" spans="1:14" s="155" customFormat="1" ht="5.25" customHeight="1">
      <c r="B46" s="156"/>
      <c r="C46" s="157"/>
      <c r="D46" s="157"/>
      <c r="E46" s="157"/>
      <c r="F46" s="157"/>
      <c r="G46" s="157"/>
      <c r="H46" s="157"/>
      <c r="I46" s="158"/>
    </row>
    <row r="47" spans="1:14" ht="24" thickBot="1">
      <c r="B47" s="2420" t="s">
        <v>169</v>
      </c>
      <c r="C47" s="2421"/>
      <c r="D47" s="2421"/>
      <c r="E47" s="2421"/>
      <c r="F47" s="2421"/>
      <c r="G47" s="159">
        <f ca="1">SUM(G15:G45)</f>
        <v>1</v>
      </c>
      <c r="H47" s="2422">
        <f ca="1">SUM(I15:OFFSET(H47,-1,1))</f>
        <v>498006.04</v>
      </c>
      <c r="I47" s="2423"/>
      <c r="J47" s="1821" t="b">
        <f ca="1">H47='ORÇAMENTO '!K370</f>
        <v>1</v>
      </c>
    </row>
  </sheetData>
  <mergeCells count="41">
    <mergeCell ref="D45:E45"/>
    <mergeCell ref="D39:E39"/>
    <mergeCell ref="D40:E40"/>
    <mergeCell ref="D41:E41"/>
    <mergeCell ref="D42:E42"/>
    <mergeCell ref="D43:E43"/>
    <mergeCell ref="D44:E44"/>
    <mergeCell ref="D38:E38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26:E26"/>
    <mergeCell ref="B11:I11"/>
    <mergeCell ref="B14:I14"/>
    <mergeCell ref="B47:F47"/>
    <mergeCell ref="H47:I47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B6:I6"/>
    <mergeCell ref="D3:D4"/>
    <mergeCell ref="E3:G3"/>
    <mergeCell ref="H3:I5"/>
    <mergeCell ref="E4:G4"/>
    <mergeCell ref="F5:G5"/>
  </mergeCells>
  <printOptions horizontalCentered="1"/>
  <pageMargins left="0.78740157480314965" right="0.19685039370078741" top="0.39370078740157483" bottom="0.78740157480314965" header="0.19685039370078741" footer="0.19685039370078741"/>
  <pageSetup paperSize="9" scale="56" fitToHeight="100" orientation="portrait" r:id="rId1"/>
  <headerFooter scaleWithDoc="0" alignWithMargins="0">
    <oddHeader>&amp;RPágina &amp;P de &amp;N</oddHeader>
    <oddFooter>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theme="5" tint="0.39997558519241921"/>
    <pageSetUpPr fitToPage="1"/>
  </sheetPr>
  <dimension ref="A2:H36"/>
  <sheetViews>
    <sheetView view="pageBreakPreview" topLeftCell="A7" zoomScale="70" zoomScaleNormal="100" zoomScaleSheetLayoutView="70" workbookViewId="0">
      <selection activeCell="A7" sqref="A1:XFD1048576"/>
    </sheetView>
  </sheetViews>
  <sheetFormatPr defaultRowHeight="12.75"/>
  <cols>
    <col min="1" max="1" width="17.5703125" style="389" customWidth="1"/>
    <col min="2" max="2" width="24.5703125" style="390" customWidth="1"/>
    <col min="3" max="3" width="80.28515625" style="390" customWidth="1"/>
    <col min="4" max="4" width="17.85546875" style="390" customWidth="1"/>
    <col min="5" max="5" width="23.28515625" style="390" customWidth="1"/>
    <col min="6" max="6" width="18" style="390" customWidth="1"/>
    <col min="7" max="7" width="30.28515625" style="390" customWidth="1"/>
    <col min="8" max="8" width="18.42578125" style="389" customWidth="1"/>
    <col min="9" max="9" width="16.5703125" style="390" bestFit="1" customWidth="1"/>
    <col min="10" max="257" width="9.140625" style="390"/>
    <col min="258" max="258" width="24.5703125" style="390" customWidth="1"/>
    <col min="259" max="259" width="71.7109375" style="390" customWidth="1"/>
    <col min="260" max="260" width="17.140625" style="390" bestFit="1" customWidth="1"/>
    <col min="261" max="261" width="16.7109375" style="390" bestFit="1" customWidth="1"/>
    <col min="262" max="262" width="16.85546875" style="390" bestFit="1" customWidth="1"/>
    <col min="263" max="263" width="21.42578125" style="390" customWidth="1"/>
    <col min="264" max="264" width="9.140625" style="390"/>
    <col min="265" max="265" width="16.5703125" style="390" bestFit="1" customWidth="1"/>
    <col min="266" max="513" width="9.140625" style="390"/>
    <col min="514" max="514" width="24.5703125" style="390" customWidth="1"/>
    <col min="515" max="515" width="71.7109375" style="390" customWidth="1"/>
    <col min="516" max="516" width="17.140625" style="390" bestFit="1" customWidth="1"/>
    <col min="517" max="517" width="16.7109375" style="390" bestFit="1" customWidth="1"/>
    <col min="518" max="518" width="16.85546875" style="390" bestFit="1" customWidth="1"/>
    <col min="519" max="519" width="21.42578125" style="390" customWidth="1"/>
    <col min="520" max="520" width="9.140625" style="390"/>
    <col min="521" max="521" width="16.5703125" style="390" bestFit="1" customWidth="1"/>
    <col min="522" max="769" width="9.140625" style="390"/>
    <col min="770" max="770" width="24.5703125" style="390" customWidth="1"/>
    <col min="771" max="771" width="71.7109375" style="390" customWidth="1"/>
    <col min="772" max="772" width="17.140625" style="390" bestFit="1" customWidth="1"/>
    <col min="773" max="773" width="16.7109375" style="390" bestFit="1" customWidth="1"/>
    <col min="774" max="774" width="16.85546875" style="390" bestFit="1" customWidth="1"/>
    <col min="775" max="775" width="21.42578125" style="390" customWidth="1"/>
    <col min="776" max="776" width="9.140625" style="390"/>
    <col min="777" max="777" width="16.5703125" style="390" bestFit="1" customWidth="1"/>
    <col min="778" max="1025" width="9.140625" style="390"/>
    <col min="1026" max="1026" width="24.5703125" style="390" customWidth="1"/>
    <col min="1027" max="1027" width="71.7109375" style="390" customWidth="1"/>
    <col min="1028" max="1028" width="17.140625" style="390" bestFit="1" customWidth="1"/>
    <col min="1029" max="1029" width="16.7109375" style="390" bestFit="1" customWidth="1"/>
    <col min="1030" max="1030" width="16.85546875" style="390" bestFit="1" customWidth="1"/>
    <col min="1031" max="1031" width="21.42578125" style="390" customWidth="1"/>
    <col min="1032" max="1032" width="9.140625" style="390"/>
    <col min="1033" max="1033" width="16.5703125" style="390" bestFit="1" customWidth="1"/>
    <col min="1034" max="1281" width="9.140625" style="390"/>
    <col min="1282" max="1282" width="24.5703125" style="390" customWidth="1"/>
    <col min="1283" max="1283" width="71.7109375" style="390" customWidth="1"/>
    <col min="1284" max="1284" width="17.140625" style="390" bestFit="1" customWidth="1"/>
    <col min="1285" max="1285" width="16.7109375" style="390" bestFit="1" customWidth="1"/>
    <col min="1286" max="1286" width="16.85546875" style="390" bestFit="1" customWidth="1"/>
    <col min="1287" max="1287" width="21.42578125" style="390" customWidth="1"/>
    <col min="1288" max="1288" width="9.140625" style="390"/>
    <col min="1289" max="1289" width="16.5703125" style="390" bestFit="1" customWidth="1"/>
    <col min="1290" max="1537" width="9.140625" style="390"/>
    <col min="1538" max="1538" width="24.5703125" style="390" customWidth="1"/>
    <col min="1539" max="1539" width="71.7109375" style="390" customWidth="1"/>
    <col min="1540" max="1540" width="17.140625" style="390" bestFit="1" customWidth="1"/>
    <col min="1541" max="1541" width="16.7109375" style="390" bestFit="1" customWidth="1"/>
    <col min="1542" max="1542" width="16.85546875" style="390" bestFit="1" customWidth="1"/>
    <col min="1543" max="1543" width="21.42578125" style="390" customWidth="1"/>
    <col min="1544" max="1544" width="9.140625" style="390"/>
    <col min="1545" max="1545" width="16.5703125" style="390" bestFit="1" customWidth="1"/>
    <col min="1546" max="1793" width="9.140625" style="390"/>
    <col min="1794" max="1794" width="24.5703125" style="390" customWidth="1"/>
    <col min="1795" max="1795" width="71.7109375" style="390" customWidth="1"/>
    <col min="1796" max="1796" width="17.140625" style="390" bestFit="1" customWidth="1"/>
    <col min="1797" max="1797" width="16.7109375" style="390" bestFit="1" customWidth="1"/>
    <col min="1798" max="1798" width="16.85546875" style="390" bestFit="1" customWidth="1"/>
    <col min="1799" max="1799" width="21.42578125" style="390" customWidth="1"/>
    <col min="1800" max="1800" width="9.140625" style="390"/>
    <col min="1801" max="1801" width="16.5703125" style="390" bestFit="1" customWidth="1"/>
    <col min="1802" max="2049" width="9.140625" style="390"/>
    <col min="2050" max="2050" width="24.5703125" style="390" customWidth="1"/>
    <col min="2051" max="2051" width="71.7109375" style="390" customWidth="1"/>
    <col min="2052" max="2052" width="17.140625" style="390" bestFit="1" customWidth="1"/>
    <col min="2053" max="2053" width="16.7109375" style="390" bestFit="1" customWidth="1"/>
    <col min="2054" max="2054" width="16.85546875" style="390" bestFit="1" customWidth="1"/>
    <col min="2055" max="2055" width="21.42578125" style="390" customWidth="1"/>
    <col min="2056" max="2056" width="9.140625" style="390"/>
    <col min="2057" max="2057" width="16.5703125" style="390" bestFit="1" customWidth="1"/>
    <col min="2058" max="2305" width="9.140625" style="390"/>
    <col min="2306" max="2306" width="24.5703125" style="390" customWidth="1"/>
    <col min="2307" max="2307" width="71.7109375" style="390" customWidth="1"/>
    <col min="2308" max="2308" width="17.140625" style="390" bestFit="1" customWidth="1"/>
    <col min="2309" max="2309" width="16.7109375" style="390" bestFit="1" customWidth="1"/>
    <col min="2310" max="2310" width="16.85546875" style="390" bestFit="1" customWidth="1"/>
    <col min="2311" max="2311" width="21.42578125" style="390" customWidth="1"/>
    <col min="2312" max="2312" width="9.140625" style="390"/>
    <col min="2313" max="2313" width="16.5703125" style="390" bestFit="1" customWidth="1"/>
    <col min="2314" max="2561" width="9.140625" style="390"/>
    <col min="2562" max="2562" width="24.5703125" style="390" customWidth="1"/>
    <col min="2563" max="2563" width="71.7109375" style="390" customWidth="1"/>
    <col min="2564" max="2564" width="17.140625" style="390" bestFit="1" customWidth="1"/>
    <col min="2565" max="2565" width="16.7109375" style="390" bestFit="1" customWidth="1"/>
    <col min="2566" max="2566" width="16.85546875" style="390" bestFit="1" customWidth="1"/>
    <col min="2567" max="2567" width="21.42578125" style="390" customWidth="1"/>
    <col min="2568" max="2568" width="9.140625" style="390"/>
    <col min="2569" max="2569" width="16.5703125" style="390" bestFit="1" customWidth="1"/>
    <col min="2570" max="2817" width="9.140625" style="390"/>
    <col min="2818" max="2818" width="24.5703125" style="390" customWidth="1"/>
    <col min="2819" max="2819" width="71.7109375" style="390" customWidth="1"/>
    <col min="2820" max="2820" width="17.140625" style="390" bestFit="1" customWidth="1"/>
    <col min="2821" max="2821" width="16.7109375" style="390" bestFit="1" customWidth="1"/>
    <col min="2822" max="2822" width="16.85546875" style="390" bestFit="1" customWidth="1"/>
    <col min="2823" max="2823" width="21.42578125" style="390" customWidth="1"/>
    <col min="2824" max="2824" width="9.140625" style="390"/>
    <col min="2825" max="2825" width="16.5703125" style="390" bestFit="1" customWidth="1"/>
    <col min="2826" max="3073" width="9.140625" style="390"/>
    <col min="3074" max="3074" width="24.5703125" style="390" customWidth="1"/>
    <col min="3075" max="3075" width="71.7109375" style="390" customWidth="1"/>
    <col min="3076" max="3076" width="17.140625" style="390" bestFit="1" customWidth="1"/>
    <col min="3077" max="3077" width="16.7109375" style="390" bestFit="1" customWidth="1"/>
    <col min="3078" max="3078" width="16.85546875" style="390" bestFit="1" customWidth="1"/>
    <col min="3079" max="3079" width="21.42578125" style="390" customWidth="1"/>
    <col min="3080" max="3080" width="9.140625" style="390"/>
    <col min="3081" max="3081" width="16.5703125" style="390" bestFit="1" customWidth="1"/>
    <col min="3082" max="3329" width="9.140625" style="390"/>
    <col min="3330" max="3330" width="24.5703125" style="390" customWidth="1"/>
    <col min="3331" max="3331" width="71.7109375" style="390" customWidth="1"/>
    <col min="3332" max="3332" width="17.140625" style="390" bestFit="1" customWidth="1"/>
    <col min="3333" max="3333" width="16.7109375" style="390" bestFit="1" customWidth="1"/>
    <col min="3334" max="3334" width="16.85546875" style="390" bestFit="1" customWidth="1"/>
    <col min="3335" max="3335" width="21.42578125" style="390" customWidth="1"/>
    <col min="3336" max="3336" width="9.140625" style="390"/>
    <col min="3337" max="3337" width="16.5703125" style="390" bestFit="1" customWidth="1"/>
    <col min="3338" max="3585" width="9.140625" style="390"/>
    <col min="3586" max="3586" width="24.5703125" style="390" customWidth="1"/>
    <col min="3587" max="3587" width="71.7109375" style="390" customWidth="1"/>
    <col min="3588" max="3588" width="17.140625" style="390" bestFit="1" customWidth="1"/>
    <col min="3589" max="3589" width="16.7109375" style="390" bestFit="1" customWidth="1"/>
    <col min="3590" max="3590" width="16.85546875" style="390" bestFit="1" customWidth="1"/>
    <col min="3591" max="3591" width="21.42578125" style="390" customWidth="1"/>
    <col min="3592" max="3592" width="9.140625" style="390"/>
    <col min="3593" max="3593" width="16.5703125" style="390" bestFit="1" customWidth="1"/>
    <col min="3594" max="3841" width="9.140625" style="390"/>
    <col min="3842" max="3842" width="24.5703125" style="390" customWidth="1"/>
    <col min="3843" max="3843" width="71.7109375" style="390" customWidth="1"/>
    <col min="3844" max="3844" width="17.140625" style="390" bestFit="1" customWidth="1"/>
    <col min="3845" max="3845" width="16.7109375" style="390" bestFit="1" customWidth="1"/>
    <col min="3846" max="3846" width="16.85546875" style="390" bestFit="1" customWidth="1"/>
    <col min="3847" max="3847" width="21.42578125" style="390" customWidth="1"/>
    <col min="3848" max="3848" width="9.140625" style="390"/>
    <col min="3849" max="3849" width="16.5703125" style="390" bestFit="1" customWidth="1"/>
    <col min="3850" max="4097" width="9.140625" style="390"/>
    <col min="4098" max="4098" width="24.5703125" style="390" customWidth="1"/>
    <col min="4099" max="4099" width="71.7109375" style="390" customWidth="1"/>
    <col min="4100" max="4100" width="17.140625" style="390" bestFit="1" customWidth="1"/>
    <col min="4101" max="4101" width="16.7109375" style="390" bestFit="1" customWidth="1"/>
    <col min="4102" max="4102" width="16.85546875" style="390" bestFit="1" customWidth="1"/>
    <col min="4103" max="4103" width="21.42578125" style="390" customWidth="1"/>
    <col min="4104" max="4104" width="9.140625" style="390"/>
    <col min="4105" max="4105" width="16.5703125" style="390" bestFit="1" customWidth="1"/>
    <col min="4106" max="4353" width="9.140625" style="390"/>
    <col min="4354" max="4354" width="24.5703125" style="390" customWidth="1"/>
    <col min="4355" max="4355" width="71.7109375" style="390" customWidth="1"/>
    <col min="4356" max="4356" width="17.140625" style="390" bestFit="1" customWidth="1"/>
    <col min="4357" max="4357" width="16.7109375" style="390" bestFit="1" customWidth="1"/>
    <col min="4358" max="4358" width="16.85546875" style="390" bestFit="1" customWidth="1"/>
    <col min="4359" max="4359" width="21.42578125" style="390" customWidth="1"/>
    <col min="4360" max="4360" width="9.140625" style="390"/>
    <col min="4361" max="4361" width="16.5703125" style="390" bestFit="1" customWidth="1"/>
    <col min="4362" max="4609" width="9.140625" style="390"/>
    <col min="4610" max="4610" width="24.5703125" style="390" customWidth="1"/>
    <col min="4611" max="4611" width="71.7109375" style="390" customWidth="1"/>
    <col min="4612" max="4612" width="17.140625" style="390" bestFit="1" customWidth="1"/>
    <col min="4613" max="4613" width="16.7109375" style="390" bestFit="1" customWidth="1"/>
    <col min="4614" max="4614" width="16.85546875" style="390" bestFit="1" customWidth="1"/>
    <col min="4615" max="4615" width="21.42578125" style="390" customWidth="1"/>
    <col min="4616" max="4616" width="9.140625" style="390"/>
    <col min="4617" max="4617" width="16.5703125" style="390" bestFit="1" customWidth="1"/>
    <col min="4618" max="4865" width="9.140625" style="390"/>
    <col min="4866" max="4866" width="24.5703125" style="390" customWidth="1"/>
    <col min="4867" max="4867" width="71.7109375" style="390" customWidth="1"/>
    <col min="4868" max="4868" width="17.140625" style="390" bestFit="1" customWidth="1"/>
    <col min="4869" max="4869" width="16.7109375" style="390" bestFit="1" customWidth="1"/>
    <col min="4870" max="4870" width="16.85546875" style="390" bestFit="1" customWidth="1"/>
    <col min="4871" max="4871" width="21.42578125" style="390" customWidth="1"/>
    <col min="4872" max="4872" width="9.140625" style="390"/>
    <col min="4873" max="4873" width="16.5703125" style="390" bestFit="1" customWidth="1"/>
    <col min="4874" max="5121" width="9.140625" style="390"/>
    <col min="5122" max="5122" width="24.5703125" style="390" customWidth="1"/>
    <col min="5123" max="5123" width="71.7109375" style="390" customWidth="1"/>
    <col min="5124" max="5124" width="17.140625" style="390" bestFit="1" customWidth="1"/>
    <col min="5125" max="5125" width="16.7109375" style="390" bestFit="1" customWidth="1"/>
    <col min="5126" max="5126" width="16.85546875" style="390" bestFit="1" customWidth="1"/>
    <col min="5127" max="5127" width="21.42578125" style="390" customWidth="1"/>
    <col min="5128" max="5128" width="9.140625" style="390"/>
    <col min="5129" max="5129" width="16.5703125" style="390" bestFit="1" customWidth="1"/>
    <col min="5130" max="5377" width="9.140625" style="390"/>
    <col min="5378" max="5378" width="24.5703125" style="390" customWidth="1"/>
    <col min="5379" max="5379" width="71.7109375" style="390" customWidth="1"/>
    <col min="5380" max="5380" width="17.140625" style="390" bestFit="1" customWidth="1"/>
    <col min="5381" max="5381" width="16.7109375" style="390" bestFit="1" customWidth="1"/>
    <col min="5382" max="5382" width="16.85546875" style="390" bestFit="1" customWidth="1"/>
    <col min="5383" max="5383" width="21.42578125" style="390" customWidth="1"/>
    <col min="5384" max="5384" width="9.140625" style="390"/>
    <col min="5385" max="5385" width="16.5703125" style="390" bestFit="1" customWidth="1"/>
    <col min="5386" max="5633" width="9.140625" style="390"/>
    <col min="5634" max="5634" width="24.5703125" style="390" customWidth="1"/>
    <col min="5635" max="5635" width="71.7109375" style="390" customWidth="1"/>
    <col min="5636" max="5636" width="17.140625" style="390" bestFit="1" customWidth="1"/>
    <col min="5637" max="5637" width="16.7109375" style="390" bestFit="1" customWidth="1"/>
    <col min="5638" max="5638" width="16.85546875" style="390" bestFit="1" customWidth="1"/>
    <col min="5639" max="5639" width="21.42578125" style="390" customWidth="1"/>
    <col min="5640" max="5640" width="9.140625" style="390"/>
    <col min="5641" max="5641" width="16.5703125" style="390" bestFit="1" customWidth="1"/>
    <col min="5642" max="5889" width="9.140625" style="390"/>
    <col min="5890" max="5890" width="24.5703125" style="390" customWidth="1"/>
    <col min="5891" max="5891" width="71.7109375" style="390" customWidth="1"/>
    <col min="5892" max="5892" width="17.140625" style="390" bestFit="1" customWidth="1"/>
    <col min="5893" max="5893" width="16.7109375" style="390" bestFit="1" customWidth="1"/>
    <col min="5894" max="5894" width="16.85546875" style="390" bestFit="1" customWidth="1"/>
    <col min="5895" max="5895" width="21.42578125" style="390" customWidth="1"/>
    <col min="5896" max="5896" width="9.140625" style="390"/>
    <col min="5897" max="5897" width="16.5703125" style="390" bestFit="1" customWidth="1"/>
    <col min="5898" max="6145" width="9.140625" style="390"/>
    <col min="6146" max="6146" width="24.5703125" style="390" customWidth="1"/>
    <col min="6147" max="6147" width="71.7109375" style="390" customWidth="1"/>
    <col min="6148" max="6148" width="17.140625" style="390" bestFit="1" customWidth="1"/>
    <col min="6149" max="6149" width="16.7109375" style="390" bestFit="1" customWidth="1"/>
    <col min="6150" max="6150" width="16.85546875" style="390" bestFit="1" customWidth="1"/>
    <col min="6151" max="6151" width="21.42578125" style="390" customWidth="1"/>
    <col min="6152" max="6152" width="9.140625" style="390"/>
    <col min="6153" max="6153" width="16.5703125" style="390" bestFit="1" customWidth="1"/>
    <col min="6154" max="6401" width="9.140625" style="390"/>
    <col min="6402" max="6402" width="24.5703125" style="390" customWidth="1"/>
    <col min="6403" max="6403" width="71.7109375" style="390" customWidth="1"/>
    <col min="6404" max="6404" width="17.140625" style="390" bestFit="1" customWidth="1"/>
    <col min="6405" max="6405" width="16.7109375" style="390" bestFit="1" customWidth="1"/>
    <col min="6406" max="6406" width="16.85546875" style="390" bestFit="1" customWidth="1"/>
    <col min="6407" max="6407" width="21.42578125" style="390" customWidth="1"/>
    <col min="6408" max="6408" width="9.140625" style="390"/>
    <col min="6409" max="6409" width="16.5703125" style="390" bestFit="1" customWidth="1"/>
    <col min="6410" max="6657" width="9.140625" style="390"/>
    <col min="6658" max="6658" width="24.5703125" style="390" customWidth="1"/>
    <col min="6659" max="6659" width="71.7109375" style="390" customWidth="1"/>
    <col min="6660" max="6660" width="17.140625" style="390" bestFit="1" customWidth="1"/>
    <col min="6661" max="6661" width="16.7109375" style="390" bestFit="1" customWidth="1"/>
    <col min="6662" max="6662" width="16.85546875" style="390" bestFit="1" customWidth="1"/>
    <col min="6663" max="6663" width="21.42578125" style="390" customWidth="1"/>
    <col min="6664" max="6664" width="9.140625" style="390"/>
    <col min="6665" max="6665" width="16.5703125" style="390" bestFit="1" customWidth="1"/>
    <col min="6666" max="6913" width="9.140625" style="390"/>
    <col min="6914" max="6914" width="24.5703125" style="390" customWidth="1"/>
    <col min="6915" max="6915" width="71.7109375" style="390" customWidth="1"/>
    <col min="6916" max="6916" width="17.140625" style="390" bestFit="1" customWidth="1"/>
    <col min="6917" max="6917" width="16.7109375" style="390" bestFit="1" customWidth="1"/>
    <col min="6918" max="6918" width="16.85546875" style="390" bestFit="1" customWidth="1"/>
    <col min="6919" max="6919" width="21.42578125" style="390" customWidth="1"/>
    <col min="6920" max="6920" width="9.140625" style="390"/>
    <col min="6921" max="6921" width="16.5703125" style="390" bestFit="1" customWidth="1"/>
    <col min="6922" max="7169" width="9.140625" style="390"/>
    <col min="7170" max="7170" width="24.5703125" style="390" customWidth="1"/>
    <col min="7171" max="7171" width="71.7109375" style="390" customWidth="1"/>
    <col min="7172" max="7172" width="17.140625" style="390" bestFit="1" customWidth="1"/>
    <col min="7173" max="7173" width="16.7109375" style="390" bestFit="1" customWidth="1"/>
    <col min="7174" max="7174" width="16.85546875" style="390" bestFit="1" customWidth="1"/>
    <col min="7175" max="7175" width="21.42578125" style="390" customWidth="1"/>
    <col min="7176" max="7176" width="9.140625" style="390"/>
    <col min="7177" max="7177" width="16.5703125" style="390" bestFit="1" customWidth="1"/>
    <col min="7178" max="7425" width="9.140625" style="390"/>
    <col min="7426" max="7426" width="24.5703125" style="390" customWidth="1"/>
    <col min="7427" max="7427" width="71.7109375" style="390" customWidth="1"/>
    <col min="7428" max="7428" width="17.140625" style="390" bestFit="1" customWidth="1"/>
    <col min="7429" max="7429" width="16.7109375" style="390" bestFit="1" customWidth="1"/>
    <col min="7430" max="7430" width="16.85546875" style="390" bestFit="1" customWidth="1"/>
    <col min="7431" max="7431" width="21.42578125" style="390" customWidth="1"/>
    <col min="7432" max="7432" width="9.140625" style="390"/>
    <col min="7433" max="7433" width="16.5703125" style="390" bestFit="1" customWidth="1"/>
    <col min="7434" max="7681" width="9.140625" style="390"/>
    <col min="7682" max="7682" width="24.5703125" style="390" customWidth="1"/>
    <col min="7683" max="7683" width="71.7109375" style="390" customWidth="1"/>
    <col min="7684" max="7684" width="17.140625" style="390" bestFit="1" customWidth="1"/>
    <col min="7685" max="7685" width="16.7109375" style="390" bestFit="1" customWidth="1"/>
    <col min="7686" max="7686" width="16.85546875" style="390" bestFit="1" customWidth="1"/>
    <col min="7687" max="7687" width="21.42578125" style="390" customWidth="1"/>
    <col min="7688" max="7688" width="9.140625" style="390"/>
    <col min="7689" max="7689" width="16.5703125" style="390" bestFit="1" customWidth="1"/>
    <col min="7690" max="7937" width="9.140625" style="390"/>
    <col min="7938" max="7938" width="24.5703125" style="390" customWidth="1"/>
    <col min="7939" max="7939" width="71.7109375" style="390" customWidth="1"/>
    <col min="7940" max="7940" width="17.140625" style="390" bestFit="1" customWidth="1"/>
    <col min="7941" max="7941" width="16.7109375" style="390" bestFit="1" customWidth="1"/>
    <col min="7942" max="7942" width="16.85546875" style="390" bestFit="1" customWidth="1"/>
    <col min="7943" max="7943" width="21.42578125" style="390" customWidth="1"/>
    <col min="7944" max="7944" width="9.140625" style="390"/>
    <col min="7945" max="7945" width="16.5703125" style="390" bestFit="1" customWidth="1"/>
    <col min="7946" max="8193" width="9.140625" style="390"/>
    <col min="8194" max="8194" width="24.5703125" style="390" customWidth="1"/>
    <col min="8195" max="8195" width="71.7109375" style="390" customWidth="1"/>
    <col min="8196" max="8196" width="17.140625" style="390" bestFit="1" customWidth="1"/>
    <col min="8197" max="8197" width="16.7109375" style="390" bestFit="1" customWidth="1"/>
    <col min="8198" max="8198" width="16.85546875" style="390" bestFit="1" customWidth="1"/>
    <col min="8199" max="8199" width="21.42578125" style="390" customWidth="1"/>
    <col min="8200" max="8200" width="9.140625" style="390"/>
    <col min="8201" max="8201" width="16.5703125" style="390" bestFit="1" customWidth="1"/>
    <col min="8202" max="8449" width="9.140625" style="390"/>
    <col min="8450" max="8450" width="24.5703125" style="390" customWidth="1"/>
    <col min="8451" max="8451" width="71.7109375" style="390" customWidth="1"/>
    <col min="8452" max="8452" width="17.140625" style="390" bestFit="1" customWidth="1"/>
    <col min="8453" max="8453" width="16.7109375" style="390" bestFit="1" customWidth="1"/>
    <col min="8454" max="8454" width="16.85546875" style="390" bestFit="1" customWidth="1"/>
    <col min="8455" max="8455" width="21.42578125" style="390" customWidth="1"/>
    <col min="8456" max="8456" width="9.140625" style="390"/>
    <col min="8457" max="8457" width="16.5703125" style="390" bestFit="1" customWidth="1"/>
    <col min="8458" max="8705" width="9.140625" style="390"/>
    <col min="8706" max="8706" width="24.5703125" style="390" customWidth="1"/>
    <col min="8707" max="8707" width="71.7109375" style="390" customWidth="1"/>
    <col min="8708" max="8708" width="17.140625" style="390" bestFit="1" customWidth="1"/>
    <col min="8709" max="8709" width="16.7109375" style="390" bestFit="1" customWidth="1"/>
    <col min="8710" max="8710" width="16.85546875" style="390" bestFit="1" customWidth="1"/>
    <col min="8711" max="8711" width="21.42578125" style="390" customWidth="1"/>
    <col min="8712" max="8712" width="9.140625" style="390"/>
    <col min="8713" max="8713" width="16.5703125" style="390" bestFit="1" customWidth="1"/>
    <col min="8714" max="8961" width="9.140625" style="390"/>
    <col min="8962" max="8962" width="24.5703125" style="390" customWidth="1"/>
    <col min="8963" max="8963" width="71.7109375" style="390" customWidth="1"/>
    <col min="8964" max="8964" width="17.140625" style="390" bestFit="1" customWidth="1"/>
    <col min="8965" max="8965" width="16.7109375" style="390" bestFit="1" customWidth="1"/>
    <col min="8966" max="8966" width="16.85546875" style="390" bestFit="1" customWidth="1"/>
    <col min="8967" max="8967" width="21.42578125" style="390" customWidth="1"/>
    <col min="8968" max="8968" width="9.140625" style="390"/>
    <col min="8969" max="8969" width="16.5703125" style="390" bestFit="1" customWidth="1"/>
    <col min="8970" max="9217" width="9.140625" style="390"/>
    <col min="9218" max="9218" width="24.5703125" style="390" customWidth="1"/>
    <col min="9219" max="9219" width="71.7109375" style="390" customWidth="1"/>
    <col min="9220" max="9220" width="17.140625" style="390" bestFit="1" customWidth="1"/>
    <col min="9221" max="9221" width="16.7109375" style="390" bestFit="1" customWidth="1"/>
    <col min="9222" max="9222" width="16.85546875" style="390" bestFit="1" customWidth="1"/>
    <col min="9223" max="9223" width="21.42578125" style="390" customWidth="1"/>
    <col min="9224" max="9224" width="9.140625" style="390"/>
    <col min="9225" max="9225" width="16.5703125" style="390" bestFit="1" customWidth="1"/>
    <col min="9226" max="9473" width="9.140625" style="390"/>
    <col min="9474" max="9474" width="24.5703125" style="390" customWidth="1"/>
    <col min="9475" max="9475" width="71.7109375" style="390" customWidth="1"/>
    <col min="9476" max="9476" width="17.140625" style="390" bestFit="1" customWidth="1"/>
    <col min="9477" max="9477" width="16.7109375" style="390" bestFit="1" customWidth="1"/>
    <col min="9478" max="9478" width="16.85546875" style="390" bestFit="1" customWidth="1"/>
    <col min="9479" max="9479" width="21.42578125" style="390" customWidth="1"/>
    <col min="9480" max="9480" width="9.140625" style="390"/>
    <col min="9481" max="9481" width="16.5703125" style="390" bestFit="1" customWidth="1"/>
    <col min="9482" max="9729" width="9.140625" style="390"/>
    <col min="9730" max="9730" width="24.5703125" style="390" customWidth="1"/>
    <col min="9731" max="9731" width="71.7109375" style="390" customWidth="1"/>
    <col min="9732" max="9732" width="17.140625" style="390" bestFit="1" customWidth="1"/>
    <col min="9733" max="9733" width="16.7109375" style="390" bestFit="1" customWidth="1"/>
    <col min="9734" max="9734" width="16.85546875" style="390" bestFit="1" customWidth="1"/>
    <col min="9735" max="9735" width="21.42578125" style="390" customWidth="1"/>
    <col min="9736" max="9736" width="9.140625" style="390"/>
    <col min="9737" max="9737" width="16.5703125" style="390" bestFit="1" customWidth="1"/>
    <col min="9738" max="9985" width="9.140625" style="390"/>
    <col min="9986" max="9986" width="24.5703125" style="390" customWidth="1"/>
    <col min="9987" max="9987" width="71.7109375" style="390" customWidth="1"/>
    <col min="9988" max="9988" width="17.140625" style="390" bestFit="1" customWidth="1"/>
    <col min="9989" max="9989" width="16.7109375" style="390" bestFit="1" customWidth="1"/>
    <col min="9990" max="9990" width="16.85546875" style="390" bestFit="1" customWidth="1"/>
    <col min="9991" max="9991" width="21.42578125" style="390" customWidth="1"/>
    <col min="9992" max="9992" width="9.140625" style="390"/>
    <col min="9993" max="9993" width="16.5703125" style="390" bestFit="1" customWidth="1"/>
    <col min="9994" max="10241" width="9.140625" style="390"/>
    <col min="10242" max="10242" width="24.5703125" style="390" customWidth="1"/>
    <col min="10243" max="10243" width="71.7109375" style="390" customWidth="1"/>
    <col min="10244" max="10244" width="17.140625" style="390" bestFit="1" customWidth="1"/>
    <col min="10245" max="10245" width="16.7109375" style="390" bestFit="1" customWidth="1"/>
    <col min="10246" max="10246" width="16.85546875" style="390" bestFit="1" customWidth="1"/>
    <col min="10247" max="10247" width="21.42578125" style="390" customWidth="1"/>
    <col min="10248" max="10248" width="9.140625" style="390"/>
    <col min="10249" max="10249" width="16.5703125" style="390" bestFit="1" customWidth="1"/>
    <col min="10250" max="10497" width="9.140625" style="390"/>
    <col min="10498" max="10498" width="24.5703125" style="390" customWidth="1"/>
    <col min="10499" max="10499" width="71.7109375" style="390" customWidth="1"/>
    <col min="10500" max="10500" width="17.140625" style="390" bestFit="1" customWidth="1"/>
    <col min="10501" max="10501" width="16.7109375" style="390" bestFit="1" customWidth="1"/>
    <col min="10502" max="10502" width="16.85546875" style="390" bestFit="1" customWidth="1"/>
    <col min="10503" max="10503" width="21.42578125" style="390" customWidth="1"/>
    <col min="10504" max="10504" width="9.140625" style="390"/>
    <col min="10505" max="10505" width="16.5703125" style="390" bestFit="1" customWidth="1"/>
    <col min="10506" max="10753" width="9.140625" style="390"/>
    <col min="10754" max="10754" width="24.5703125" style="390" customWidth="1"/>
    <col min="10755" max="10755" width="71.7109375" style="390" customWidth="1"/>
    <col min="10756" max="10756" width="17.140625" style="390" bestFit="1" customWidth="1"/>
    <col min="10757" max="10757" width="16.7109375" style="390" bestFit="1" customWidth="1"/>
    <col min="10758" max="10758" width="16.85546875" style="390" bestFit="1" customWidth="1"/>
    <col min="10759" max="10759" width="21.42578125" style="390" customWidth="1"/>
    <col min="10760" max="10760" width="9.140625" style="390"/>
    <col min="10761" max="10761" width="16.5703125" style="390" bestFit="1" customWidth="1"/>
    <col min="10762" max="11009" width="9.140625" style="390"/>
    <col min="11010" max="11010" width="24.5703125" style="390" customWidth="1"/>
    <col min="11011" max="11011" width="71.7109375" style="390" customWidth="1"/>
    <col min="11012" max="11012" width="17.140625" style="390" bestFit="1" customWidth="1"/>
    <col min="11013" max="11013" width="16.7109375" style="390" bestFit="1" customWidth="1"/>
    <col min="11014" max="11014" width="16.85546875" style="390" bestFit="1" customWidth="1"/>
    <col min="11015" max="11015" width="21.42578125" style="390" customWidth="1"/>
    <col min="11016" max="11016" width="9.140625" style="390"/>
    <col min="11017" max="11017" width="16.5703125" style="390" bestFit="1" customWidth="1"/>
    <col min="11018" max="11265" width="9.140625" style="390"/>
    <col min="11266" max="11266" width="24.5703125" style="390" customWidth="1"/>
    <col min="11267" max="11267" width="71.7109375" style="390" customWidth="1"/>
    <col min="11268" max="11268" width="17.140625" style="390" bestFit="1" customWidth="1"/>
    <col min="11269" max="11269" width="16.7109375" style="390" bestFit="1" customWidth="1"/>
    <col min="11270" max="11270" width="16.85546875" style="390" bestFit="1" customWidth="1"/>
    <col min="11271" max="11271" width="21.42578125" style="390" customWidth="1"/>
    <col min="11272" max="11272" width="9.140625" style="390"/>
    <col min="11273" max="11273" width="16.5703125" style="390" bestFit="1" customWidth="1"/>
    <col min="11274" max="11521" width="9.140625" style="390"/>
    <col min="11522" max="11522" width="24.5703125" style="390" customWidth="1"/>
    <col min="11523" max="11523" width="71.7109375" style="390" customWidth="1"/>
    <col min="11524" max="11524" width="17.140625" style="390" bestFit="1" customWidth="1"/>
    <col min="11525" max="11525" width="16.7109375" style="390" bestFit="1" customWidth="1"/>
    <col min="11526" max="11526" width="16.85546875" style="390" bestFit="1" customWidth="1"/>
    <col min="11527" max="11527" width="21.42578125" style="390" customWidth="1"/>
    <col min="11528" max="11528" width="9.140625" style="390"/>
    <col min="11529" max="11529" width="16.5703125" style="390" bestFit="1" customWidth="1"/>
    <col min="11530" max="11777" width="9.140625" style="390"/>
    <col min="11778" max="11778" width="24.5703125" style="390" customWidth="1"/>
    <col min="11779" max="11779" width="71.7109375" style="390" customWidth="1"/>
    <col min="11780" max="11780" width="17.140625" style="390" bestFit="1" customWidth="1"/>
    <col min="11781" max="11781" width="16.7109375" style="390" bestFit="1" customWidth="1"/>
    <col min="11782" max="11782" width="16.85546875" style="390" bestFit="1" customWidth="1"/>
    <col min="11783" max="11783" width="21.42578125" style="390" customWidth="1"/>
    <col min="11784" max="11784" width="9.140625" style="390"/>
    <col min="11785" max="11785" width="16.5703125" style="390" bestFit="1" customWidth="1"/>
    <col min="11786" max="12033" width="9.140625" style="390"/>
    <col min="12034" max="12034" width="24.5703125" style="390" customWidth="1"/>
    <col min="12035" max="12035" width="71.7109375" style="390" customWidth="1"/>
    <col min="12036" max="12036" width="17.140625" style="390" bestFit="1" customWidth="1"/>
    <col min="12037" max="12037" width="16.7109375" style="390" bestFit="1" customWidth="1"/>
    <col min="12038" max="12038" width="16.85546875" style="390" bestFit="1" customWidth="1"/>
    <col min="12039" max="12039" width="21.42578125" style="390" customWidth="1"/>
    <col min="12040" max="12040" width="9.140625" style="390"/>
    <col min="12041" max="12041" width="16.5703125" style="390" bestFit="1" customWidth="1"/>
    <col min="12042" max="12289" width="9.140625" style="390"/>
    <col min="12290" max="12290" width="24.5703125" style="390" customWidth="1"/>
    <col min="12291" max="12291" width="71.7109375" style="390" customWidth="1"/>
    <col min="12292" max="12292" width="17.140625" style="390" bestFit="1" customWidth="1"/>
    <col min="12293" max="12293" width="16.7109375" style="390" bestFit="1" customWidth="1"/>
    <col min="12294" max="12294" width="16.85546875" style="390" bestFit="1" customWidth="1"/>
    <col min="12295" max="12295" width="21.42578125" style="390" customWidth="1"/>
    <col min="12296" max="12296" width="9.140625" style="390"/>
    <col min="12297" max="12297" width="16.5703125" style="390" bestFit="1" customWidth="1"/>
    <col min="12298" max="12545" width="9.140625" style="390"/>
    <col min="12546" max="12546" width="24.5703125" style="390" customWidth="1"/>
    <col min="12547" max="12547" width="71.7109375" style="390" customWidth="1"/>
    <col min="12548" max="12548" width="17.140625" style="390" bestFit="1" customWidth="1"/>
    <col min="12549" max="12549" width="16.7109375" style="390" bestFit="1" customWidth="1"/>
    <col min="12550" max="12550" width="16.85546875" style="390" bestFit="1" customWidth="1"/>
    <col min="12551" max="12551" width="21.42578125" style="390" customWidth="1"/>
    <col min="12552" max="12552" width="9.140625" style="390"/>
    <col min="12553" max="12553" width="16.5703125" style="390" bestFit="1" customWidth="1"/>
    <col min="12554" max="12801" width="9.140625" style="390"/>
    <col min="12802" max="12802" width="24.5703125" style="390" customWidth="1"/>
    <col min="12803" max="12803" width="71.7109375" style="390" customWidth="1"/>
    <col min="12804" max="12804" width="17.140625" style="390" bestFit="1" customWidth="1"/>
    <col min="12805" max="12805" width="16.7109375" style="390" bestFit="1" customWidth="1"/>
    <col min="12806" max="12806" width="16.85546875" style="390" bestFit="1" customWidth="1"/>
    <col min="12807" max="12807" width="21.42578125" style="390" customWidth="1"/>
    <col min="12808" max="12808" width="9.140625" style="390"/>
    <col min="12809" max="12809" width="16.5703125" style="390" bestFit="1" customWidth="1"/>
    <col min="12810" max="13057" width="9.140625" style="390"/>
    <col min="13058" max="13058" width="24.5703125" style="390" customWidth="1"/>
    <col min="13059" max="13059" width="71.7109375" style="390" customWidth="1"/>
    <col min="13060" max="13060" width="17.140625" style="390" bestFit="1" customWidth="1"/>
    <col min="13061" max="13061" width="16.7109375" style="390" bestFit="1" customWidth="1"/>
    <col min="13062" max="13062" width="16.85546875" style="390" bestFit="1" customWidth="1"/>
    <col min="13063" max="13063" width="21.42578125" style="390" customWidth="1"/>
    <col min="13064" max="13064" width="9.140625" style="390"/>
    <col min="13065" max="13065" width="16.5703125" style="390" bestFit="1" customWidth="1"/>
    <col min="13066" max="13313" width="9.140625" style="390"/>
    <col min="13314" max="13314" width="24.5703125" style="390" customWidth="1"/>
    <col min="13315" max="13315" width="71.7109375" style="390" customWidth="1"/>
    <col min="13316" max="13316" width="17.140625" style="390" bestFit="1" customWidth="1"/>
    <col min="13317" max="13317" width="16.7109375" style="390" bestFit="1" customWidth="1"/>
    <col min="13318" max="13318" width="16.85546875" style="390" bestFit="1" customWidth="1"/>
    <col min="13319" max="13319" width="21.42578125" style="390" customWidth="1"/>
    <col min="13320" max="13320" width="9.140625" style="390"/>
    <col min="13321" max="13321" width="16.5703125" style="390" bestFit="1" customWidth="1"/>
    <col min="13322" max="13569" width="9.140625" style="390"/>
    <col min="13570" max="13570" width="24.5703125" style="390" customWidth="1"/>
    <col min="13571" max="13571" width="71.7109375" style="390" customWidth="1"/>
    <col min="13572" max="13572" width="17.140625" style="390" bestFit="1" customWidth="1"/>
    <col min="13573" max="13573" width="16.7109375" style="390" bestFit="1" customWidth="1"/>
    <col min="13574" max="13574" width="16.85546875" style="390" bestFit="1" customWidth="1"/>
    <col min="13575" max="13575" width="21.42578125" style="390" customWidth="1"/>
    <col min="13576" max="13576" width="9.140625" style="390"/>
    <col min="13577" max="13577" width="16.5703125" style="390" bestFit="1" customWidth="1"/>
    <col min="13578" max="13825" width="9.140625" style="390"/>
    <col min="13826" max="13826" width="24.5703125" style="390" customWidth="1"/>
    <col min="13827" max="13827" width="71.7109375" style="390" customWidth="1"/>
    <col min="13828" max="13828" width="17.140625" style="390" bestFit="1" customWidth="1"/>
    <col min="13829" max="13829" width="16.7109375" style="390" bestFit="1" customWidth="1"/>
    <col min="13830" max="13830" width="16.85546875" style="390" bestFit="1" customWidth="1"/>
    <col min="13831" max="13831" width="21.42578125" style="390" customWidth="1"/>
    <col min="13832" max="13832" width="9.140625" style="390"/>
    <col min="13833" max="13833" width="16.5703125" style="390" bestFit="1" customWidth="1"/>
    <col min="13834" max="14081" width="9.140625" style="390"/>
    <col min="14082" max="14082" width="24.5703125" style="390" customWidth="1"/>
    <col min="14083" max="14083" width="71.7109375" style="390" customWidth="1"/>
    <col min="14084" max="14084" width="17.140625" style="390" bestFit="1" customWidth="1"/>
    <col min="14085" max="14085" width="16.7109375" style="390" bestFit="1" customWidth="1"/>
    <col min="14086" max="14086" width="16.85546875" style="390" bestFit="1" customWidth="1"/>
    <col min="14087" max="14087" width="21.42578125" style="390" customWidth="1"/>
    <col min="14088" max="14088" width="9.140625" style="390"/>
    <col min="14089" max="14089" width="16.5703125" style="390" bestFit="1" customWidth="1"/>
    <col min="14090" max="14337" width="9.140625" style="390"/>
    <col min="14338" max="14338" width="24.5703125" style="390" customWidth="1"/>
    <col min="14339" max="14339" width="71.7109375" style="390" customWidth="1"/>
    <col min="14340" max="14340" width="17.140625" style="390" bestFit="1" customWidth="1"/>
    <col min="14341" max="14341" width="16.7109375" style="390" bestFit="1" customWidth="1"/>
    <col min="14342" max="14342" width="16.85546875" style="390" bestFit="1" customWidth="1"/>
    <col min="14343" max="14343" width="21.42578125" style="390" customWidth="1"/>
    <col min="14344" max="14344" width="9.140625" style="390"/>
    <col min="14345" max="14345" width="16.5703125" style="390" bestFit="1" customWidth="1"/>
    <col min="14346" max="14593" width="9.140625" style="390"/>
    <col min="14594" max="14594" width="24.5703125" style="390" customWidth="1"/>
    <col min="14595" max="14595" width="71.7109375" style="390" customWidth="1"/>
    <col min="14596" max="14596" width="17.140625" style="390" bestFit="1" customWidth="1"/>
    <col min="14597" max="14597" width="16.7109375" style="390" bestFit="1" customWidth="1"/>
    <col min="14598" max="14598" width="16.85546875" style="390" bestFit="1" customWidth="1"/>
    <col min="14599" max="14599" width="21.42578125" style="390" customWidth="1"/>
    <col min="14600" max="14600" width="9.140625" style="390"/>
    <col min="14601" max="14601" width="16.5703125" style="390" bestFit="1" customWidth="1"/>
    <col min="14602" max="14849" width="9.140625" style="390"/>
    <col min="14850" max="14850" width="24.5703125" style="390" customWidth="1"/>
    <col min="14851" max="14851" width="71.7109375" style="390" customWidth="1"/>
    <col min="14852" max="14852" width="17.140625" style="390" bestFit="1" customWidth="1"/>
    <col min="14853" max="14853" width="16.7109375" style="390" bestFit="1" customWidth="1"/>
    <col min="14854" max="14854" width="16.85546875" style="390" bestFit="1" customWidth="1"/>
    <col min="14855" max="14855" width="21.42578125" style="390" customWidth="1"/>
    <col min="14856" max="14856" width="9.140625" style="390"/>
    <col min="14857" max="14857" width="16.5703125" style="390" bestFit="1" customWidth="1"/>
    <col min="14858" max="15105" width="9.140625" style="390"/>
    <col min="15106" max="15106" width="24.5703125" style="390" customWidth="1"/>
    <col min="15107" max="15107" width="71.7109375" style="390" customWidth="1"/>
    <col min="15108" max="15108" width="17.140625" style="390" bestFit="1" customWidth="1"/>
    <col min="15109" max="15109" width="16.7109375" style="390" bestFit="1" customWidth="1"/>
    <col min="15110" max="15110" width="16.85546875" style="390" bestFit="1" customWidth="1"/>
    <col min="15111" max="15111" width="21.42578125" style="390" customWidth="1"/>
    <col min="15112" max="15112" width="9.140625" style="390"/>
    <col min="15113" max="15113" width="16.5703125" style="390" bestFit="1" customWidth="1"/>
    <col min="15114" max="15361" width="9.140625" style="390"/>
    <col min="15362" max="15362" width="24.5703125" style="390" customWidth="1"/>
    <col min="15363" max="15363" width="71.7109375" style="390" customWidth="1"/>
    <col min="15364" max="15364" width="17.140625" style="390" bestFit="1" customWidth="1"/>
    <col min="15365" max="15365" width="16.7109375" style="390" bestFit="1" customWidth="1"/>
    <col min="15366" max="15366" width="16.85546875" style="390" bestFit="1" customWidth="1"/>
    <col min="15367" max="15367" width="21.42578125" style="390" customWidth="1"/>
    <col min="15368" max="15368" width="9.140625" style="390"/>
    <col min="15369" max="15369" width="16.5703125" style="390" bestFit="1" customWidth="1"/>
    <col min="15370" max="15617" width="9.140625" style="390"/>
    <col min="15618" max="15618" width="24.5703125" style="390" customWidth="1"/>
    <col min="15619" max="15619" width="71.7109375" style="390" customWidth="1"/>
    <col min="15620" max="15620" width="17.140625" style="390" bestFit="1" customWidth="1"/>
    <col min="15621" max="15621" width="16.7109375" style="390" bestFit="1" customWidth="1"/>
    <col min="15622" max="15622" width="16.85546875" style="390" bestFit="1" customWidth="1"/>
    <col min="15623" max="15623" width="21.42578125" style="390" customWidth="1"/>
    <col min="15624" max="15624" width="9.140625" style="390"/>
    <col min="15625" max="15625" width="16.5703125" style="390" bestFit="1" customWidth="1"/>
    <col min="15626" max="15873" width="9.140625" style="390"/>
    <col min="15874" max="15874" width="24.5703125" style="390" customWidth="1"/>
    <col min="15875" max="15875" width="71.7109375" style="390" customWidth="1"/>
    <col min="15876" max="15876" width="17.140625" style="390" bestFit="1" customWidth="1"/>
    <col min="15877" max="15877" width="16.7109375" style="390" bestFit="1" customWidth="1"/>
    <col min="15878" max="15878" width="16.85546875" style="390" bestFit="1" customWidth="1"/>
    <col min="15879" max="15879" width="21.42578125" style="390" customWidth="1"/>
    <col min="15880" max="15880" width="9.140625" style="390"/>
    <col min="15881" max="15881" width="16.5703125" style="390" bestFit="1" customWidth="1"/>
    <col min="15882" max="16129" width="9.140625" style="390"/>
    <col min="16130" max="16130" width="24.5703125" style="390" customWidth="1"/>
    <col min="16131" max="16131" width="71.7109375" style="390" customWidth="1"/>
    <col min="16132" max="16132" width="17.140625" style="390" bestFit="1" customWidth="1"/>
    <col min="16133" max="16133" width="16.7109375" style="390" bestFit="1" customWidth="1"/>
    <col min="16134" max="16134" width="16.85546875" style="390" bestFit="1" customWidth="1"/>
    <col min="16135" max="16135" width="21.42578125" style="390" customWidth="1"/>
    <col min="16136" max="16136" width="9.140625" style="390"/>
    <col min="16137" max="16137" width="16.5703125" style="390" bestFit="1" customWidth="1"/>
    <col min="16138" max="16384" width="9.140625" style="390"/>
  </cols>
  <sheetData>
    <row r="2" spans="1:8" s="395" customFormat="1">
      <c r="B2" s="396"/>
      <c r="C2" s="397"/>
      <c r="D2" s="398"/>
      <c r="E2" s="399"/>
      <c r="F2" s="400"/>
      <c r="G2" s="398"/>
    </row>
    <row r="3" spans="1:8" s="389" customFormat="1" ht="15.75" thickBot="1">
      <c r="A3" s="401" t="s">
        <v>218</v>
      </c>
    </row>
    <row r="4" spans="1:8" s="407" customFormat="1" ht="6" customHeight="1" thickBot="1">
      <c r="A4" s="401" t="s">
        <v>219</v>
      </c>
      <c r="B4" s="402"/>
      <c r="C4" s="403"/>
      <c r="D4" s="404"/>
      <c r="E4" s="405"/>
      <c r="F4" s="405"/>
      <c r="G4" s="406"/>
    </row>
    <row r="5" spans="1:8" s="411" customFormat="1" ht="60" customHeight="1" thickBot="1">
      <c r="A5" s="408"/>
      <c r="B5" s="409"/>
      <c r="C5" s="410" t="s">
        <v>2</v>
      </c>
      <c r="D5" s="2548" t="s">
        <v>1784</v>
      </c>
      <c r="E5" s="2549"/>
      <c r="F5" s="2618"/>
      <c r="G5" s="2619"/>
    </row>
    <row r="6" spans="1:8" s="411" customFormat="1" ht="60" thickBot="1">
      <c r="A6" s="408"/>
      <c r="B6" s="412"/>
      <c r="C6" s="413" t="s">
        <v>3</v>
      </c>
      <c r="D6" s="198" t="s">
        <v>5</v>
      </c>
      <c r="E6" s="414">
        <v>0.20349999999999999</v>
      </c>
      <c r="F6" s="2620"/>
      <c r="G6" s="2621"/>
    </row>
    <row r="7" spans="1:8" s="415" customFormat="1" ht="15" customHeight="1" thickBot="1">
      <c r="B7" s="2604" t="s">
        <v>246</v>
      </c>
      <c r="C7" s="2605"/>
      <c r="D7" s="2605"/>
      <c r="E7" s="2605"/>
      <c r="F7" s="2605"/>
      <c r="G7" s="2606"/>
    </row>
    <row r="8" spans="1:8" s="407" customFormat="1" ht="6" thickBot="1">
      <c r="B8" s="402"/>
      <c r="C8" s="403"/>
      <c r="D8" s="404"/>
      <c r="E8" s="405"/>
      <c r="F8" s="405"/>
      <c r="G8" s="406"/>
    </row>
    <row r="9" spans="1:8" s="416" customFormat="1" ht="15.75">
      <c r="B9" s="417" t="s">
        <v>6</v>
      </c>
      <c r="C9" s="418" t="s">
        <v>1635</v>
      </c>
      <c r="D9" s="419"/>
      <c r="E9" s="420"/>
      <c r="F9" s="421" t="s">
        <v>7</v>
      </c>
      <c r="G9" s="422">
        <v>44103</v>
      </c>
    </row>
    <row r="10" spans="1:8" s="423" customFormat="1" ht="16.5" thickBot="1">
      <c r="B10" s="424" t="s">
        <v>8</v>
      </c>
      <c r="C10" s="1309" t="s">
        <v>1636</v>
      </c>
      <c r="D10" s="426"/>
      <c r="E10" s="427"/>
      <c r="F10" s="428" t="s">
        <v>9</v>
      </c>
      <c r="G10" s="429">
        <v>1.157</v>
      </c>
    </row>
    <row r="11" spans="1:8" s="430" customFormat="1" ht="6" thickBot="1">
      <c r="B11" s="431"/>
      <c r="C11" s="432"/>
      <c r="D11" s="433"/>
      <c r="E11" s="434"/>
      <c r="F11" s="434"/>
      <c r="G11" s="435"/>
    </row>
    <row r="12" spans="1:8" s="423" customFormat="1" ht="18.75" thickBot="1">
      <c r="B12" s="2597" t="s">
        <v>725</v>
      </c>
      <c r="C12" s="2598"/>
      <c r="D12" s="2598"/>
      <c r="E12" s="2598"/>
      <c r="F12" s="2598"/>
      <c r="G12" s="2599"/>
    </row>
    <row r="13" spans="1:8" s="430" customFormat="1" ht="6" thickBot="1">
      <c r="B13" s="436"/>
      <c r="C13" s="437"/>
      <c r="D13" s="438"/>
      <c r="E13" s="439"/>
      <c r="F13" s="439"/>
      <c r="G13" s="440"/>
    </row>
    <row r="14" spans="1:8" s="385" customFormat="1" ht="15.75" thickBot="1">
      <c r="A14" s="384"/>
      <c r="B14" s="551"/>
      <c r="C14" s="551"/>
      <c r="D14" s="551"/>
      <c r="E14" s="551"/>
      <c r="F14" s="551"/>
      <c r="G14" s="551"/>
      <c r="H14" s="550"/>
    </row>
    <row r="15" spans="1:8" s="385" customFormat="1" ht="15.75">
      <c r="A15" s="384"/>
      <c r="B15" s="621" t="s">
        <v>86</v>
      </c>
      <c r="C15" s="2616" t="s">
        <v>247</v>
      </c>
      <c r="D15" s="2616"/>
      <c r="E15" s="2617"/>
      <c r="F15" s="2617"/>
      <c r="G15" s="622" t="s">
        <v>0</v>
      </c>
      <c r="H15" s="1955">
        <v>480.28</v>
      </c>
    </row>
    <row r="16" spans="1:8" s="385" customFormat="1" ht="31.5">
      <c r="A16" s="384"/>
      <c r="B16" s="1484" t="s">
        <v>144</v>
      </c>
      <c r="C16" s="1486" t="s">
        <v>75</v>
      </c>
      <c r="D16" s="1486" t="s">
        <v>23</v>
      </c>
      <c r="E16" s="1486" t="s">
        <v>76</v>
      </c>
      <c r="F16" s="1487" t="s">
        <v>77</v>
      </c>
      <c r="G16" s="1492" t="s">
        <v>78</v>
      </c>
      <c r="H16" s="550"/>
    </row>
    <row r="17" spans="1:8" s="385" customFormat="1" ht="15.75">
      <c r="A17" s="384"/>
      <c r="B17" s="2611" t="s">
        <v>79</v>
      </c>
      <c r="C17" s="2612"/>
      <c r="D17" s="2612"/>
      <c r="E17" s="2612"/>
      <c r="F17" s="2612"/>
      <c r="G17" s="2613"/>
      <c r="H17" s="550"/>
    </row>
    <row r="18" spans="1:8" s="385" customFormat="1" ht="45">
      <c r="A18" s="386" t="s">
        <v>218</v>
      </c>
      <c r="B18" s="1493">
        <v>11795</v>
      </c>
      <c r="C18" s="1489" t="s">
        <v>1512</v>
      </c>
      <c r="D18" s="1488" t="s">
        <v>656</v>
      </c>
      <c r="E18" s="1499">
        <v>1</v>
      </c>
      <c r="F18" s="1490">
        <v>422.64</v>
      </c>
      <c r="G18" s="1494">
        <v>422.64</v>
      </c>
      <c r="H18" s="550"/>
    </row>
    <row r="19" spans="1:8" s="385" customFormat="1" ht="30">
      <c r="A19" s="386" t="s">
        <v>218</v>
      </c>
      <c r="B19" s="1501">
        <v>367</v>
      </c>
      <c r="C19" s="1489" t="s">
        <v>1485</v>
      </c>
      <c r="D19" s="1488" t="s">
        <v>655</v>
      </c>
      <c r="E19" s="1500">
        <v>8.0000000000000002E-3</v>
      </c>
      <c r="F19" s="1490">
        <v>61.5</v>
      </c>
      <c r="G19" s="1494">
        <v>0.49</v>
      </c>
      <c r="H19" s="550"/>
    </row>
    <row r="20" spans="1:8" s="385" customFormat="1" ht="15.75">
      <c r="A20" s="386" t="s">
        <v>218</v>
      </c>
      <c r="B20" s="1501">
        <v>1379</v>
      </c>
      <c r="C20" s="1489" t="s">
        <v>1501</v>
      </c>
      <c r="D20" s="1488" t="s">
        <v>658</v>
      </c>
      <c r="E20" s="1499">
        <v>3.2</v>
      </c>
      <c r="F20" s="1490">
        <v>0.49</v>
      </c>
      <c r="G20" s="1494">
        <v>1.56</v>
      </c>
      <c r="H20" s="550"/>
    </row>
    <row r="21" spans="1:8" s="385" customFormat="1" ht="15.75">
      <c r="A21" s="384"/>
      <c r="B21" s="2611" t="s">
        <v>80</v>
      </c>
      <c r="C21" s="2612"/>
      <c r="D21" s="2612"/>
      <c r="E21" s="2612"/>
      <c r="F21" s="2612"/>
      <c r="G21" s="2613"/>
      <c r="H21" s="550"/>
    </row>
    <row r="22" spans="1:8" s="385" customFormat="1" ht="15.75">
      <c r="A22" s="386" t="s">
        <v>219</v>
      </c>
      <c r="B22" s="1502">
        <v>88316</v>
      </c>
      <c r="C22" s="1489" t="s">
        <v>58</v>
      </c>
      <c r="D22" s="1488" t="s">
        <v>31</v>
      </c>
      <c r="E22" s="1491">
        <v>2</v>
      </c>
      <c r="F22" s="1490">
        <v>15.91</v>
      </c>
      <c r="G22" s="1494">
        <v>31.82</v>
      </c>
      <c r="H22" s="550"/>
    </row>
    <row r="23" spans="1:8" s="385" customFormat="1" ht="16.5" thickBot="1">
      <c r="A23" s="386" t="s">
        <v>219</v>
      </c>
      <c r="B23" s="518">
        <v>88309</v>
      </c>
      <c r="C23" s="1495" t="s">
        <v>55</v>
      </c>
      <c r="D23" s="1496" t="s">
        <v>31</v>
      </c>
      <c r="E23" s="1497">
        <v>1.2</v>
      </c>
      <c r="F23" s="1498">
        <v>19.809999999999999</v>
      </c>
      <c r="G23" s="620">
        <v>23.77</v>
      </c>
      <c r="H23" s="550"/>
    </row>
    <row r="24" spans="1:8" s="385" customFormat="1" ht="16.5" customHeight="1" thickBot="1">
      <c r="A24" s="387"/>
      <c r="B24" s="2054" t="s">
        <v>1421</v>
      </c>
      <c r="C24" s="2054"/>
      <c r="D24" s="2054"/>
      <c r="E24" s="2054"/>
      <c r="F24" s="646" t="s">
        <v>81</v>
      </c>
      <c r="G24" s="1388">
        <v>480.28</v>
      </c>
      <c r="H24" s="550"/>
    </row>
    <row r="25" spans="1:8" s="1111" customFormat="1" ht="15.75" thickBot="1">
      <c r="B25" s="1087"/>
      <c r="C25" s="1087"/>
      <c r="D25" s="1087"/>
      <c r="E25" s="1087"/>
      <c r="F25" s="1087"/>
      <c r="G25" s="1087"/>
    </row>
    <row r="26" spans="1:8" s="384" customFormat="1" ht="15.75">
      <c r="B26" s="621" t="s">
        <v>1111</v>
      </c>
      <c r="C26" s="2616" t="s">
        <v>248</v>
      </c>
      <c r="D26" s="2616"/>
      <c r="E26" s="2616"/>
      <c r="F26" s="2616"/>
      <c r="G26" s="622" t="s">
        <v>23</v>
      </c>
      <c r="H26" s="1956">
        <v>68.710000000000008</v>
      </c>
    </row>
    <row r="27" spans="1:8" s="384" customFormat="1" ht="31.5">
      <c r="B27" s="1484" t="s">
        <v>144</v>
      </c>
      <c r="C27" s="1486" t="s">
        <v>75</v>
      </c>
      <c r="D27" s="1486" t="s">
        <v>23</v>
      </c>
      <c r="E27" s="1486" t="s">
        <v>76</v>
      </c>
      <c r="F27" s="1487" t="s">
        <v>77</v>
      </c>
      <c r="G27" s="1492" t="s">
        <v>78</v>
      </c>
      <c r="H27" s="550"/>
    </row>
    <row r="28" spans="1:8" s="384" customFormat="1" ht="15.75">
      <c r="B28" s="2611" t="s">
        <v>79</v>
      </c>
      <c r="C28" s="2612"/>
      <c r="D28" s="2612"/>
      <c r="E28" s="2612"/>
      <c r="F28" s="2612"/>
      <c r="G28" s="2613"/>
      <c r="H28" s="550"/>
    </row>
    <row r="29" spans="1:8" s="384" customFormat="1" ht="30">
      <c r="A29" s="386" t="s">
        <v>218</v>
      </c>
      <c r="B29" s="1502">
        <v>11762</v>
      </c>
      <c r="C29" s="1489" t="s">
        <v>1547</v>
      </c>
      <c r="D29" s="1488" t="s">
        <v>654</v>
      </c>
      <c r="E29" s="1503">
        <v>1</v>
      </c>
      <c r="F29" s="1490">
        <v>56.42</v>
      </c>
      <c r="G29" s="1494">
        <v>56.42</v>
      </c>
      <c r="H29" s="550"/>
    </row>
    <row r="30" spans="1:8" s="384" customFormat="1" ht="15.75">
      <c r="A30" s="386" t="s">
        <v>218</v>
      </c>
      <c r="B30" s="1502">
        <v>3146</v>
      </c>
      <c r="C30" s="1489" t="s">
        <v>1509</v>
      </c>
      <c r="D30" s="1488" t="s">
        <v>654</v>
      </c>
      <c r="E30" s="1503">
        <v>0.03</v>
      </c>
      <c r="F30" s="1490">
        <v>4.4800000000000004</v>
      </c>
      <c r="G30" s="1494">
        <v>0.13</v>
      </c>
      <c r="H30" s="550"/>
    </row>
    <row r="31" spans="1:8" s="385" customFormat="1" ht="15.75">
      <c r="A31" s="384"/>
      <c r="B31" s="2611" t="s">
        <v>80</v>
      </c>
      <c r="C31" s="2612"/>
      <c r="D31" s="2612"/>
      <c r="E31" s="2612"/>
      <c r="F31" s="2612"/>
      <c r="G31" s="2613"/>
      <c r="H31" s="550"/>
    </row>
    <row r="32" spans="1:8" s="385" customFormat="1" ht="15.75">
      <c r="A32" s="386" t="s">
        <v>219</v>
      </c>
      <c r="B32" s="1502">
        <v>88316</v>
      </c>
      <c r="C32" s="1489" t="s">
        <v>58</v>
      </c>
      <c r="D32" s="1488" t="s">
        <v>31</v>
      </c>
      <c r="E32" s="1491">
        <v>0.34</v>
      </c>
      <c r="F32" s="1490">
        <v>15.91</v>
      </c>
      <c r="G32" s="1494">
        <v>5.4</v>
      </c>
      <c r="H32" s="550"/>
    </row>
    <row r="33" spans="1:8" s="385" customFormat="1" ht="30.75" thickBot="1">
      <c r="A33" s="386" t="s">
        <v>219</v>
      </c>
      <c r="B33" s="518">
        <v>88267</v>
      </c>
      <c r="C33" s="1495" t="s">
        <v>51</v>
      </c>
      <c r="D33" s="1496" t="s">
        <v>31</v>
      </c>
      <c r="E33" s="1497">
        <v>0.34</v>
      </c>
      <c r="F33" s="1498">
        <v>19.899999999999999</v>
      </c>
      <c r="G33" s="620">
        <v>6.76</v>
      </c>
      <c r="H33" s="550"/>
    </row>
    <row r="34" spans="1:8" s="385" customFormat="1" ht="16.5" customHeight="1" thickBot="1">
      <c r="A34" s="384"/>
      <c r="B34" s="2055" t="s">
        <v>1423</v>
      </c>
      <c r="C34" s="2055"/>
      <c r="D34" s="2055"/>
      <c r="E34" s="2056"/>
      <c r="F34" s="646" t="s">
        <v>81</v>
      </c>
      <c r="G34" s="1388">
        <v>68.710000000000008</v>
      </c>
      <c r="H34" s="550"/>
    </row>
    <row r="35" spans="1:8" s="1114" customFormat="1" ht="36" customHeight="1">
      <c r="A35" s="1113"/>
      <c r="B35" s="2615" t="s">
        <v>1422</v>
      </c>
      <c r="C35" s="2615"/>
      <c r="D35" s="2615"/>
      <c r="E35" s="2615"/>
      <c r="F35" s="2615"/>
      <c r="G35" s="2615"/>
      <c r="H35" s="1111"/>
    </row>
    <row r="36" spans="1:8" s="1114" customFormat="1" ht="106.5" customHeight="1">
      <c r="A36" s="1113"/>
      <c r="B36" s="2614" t="s">
        <v>1424</v>
      </c>
      <c r="C36" s="2614"/>
      <c r="D36" s="2614"/>
      <c r="E36" s="2614"/>
      <c r="F36" s="2614"/>
      <c r="G36" s="2614"/>
      <c r="H36" s="1111"/>
    </row>
  </sheetData>
  <mergeCells count="12">
    <mergeCell ref="D5:E5"/>
    <mergeCell ref="F5:G6"/>
    <mergeCell ref="B7:G7"/>
    <mergeCell ref="B12:G12"/>
    <mergeCell ref="C26:F26"/>
    <mergeCell ref="B28:G28"/>
    <mergeCell ref="B31:G31"/>
    <mergeCell ref="B36:G36"/>
    <mergeCell ref="B35:G35"/>
    <mergeCell ref="C15:F15"/>
    <mergeCell ref="B17:G17"/>
    <mergeCell ref="B21:G21"/>
  </mergeCells>
  <dataValidations count="1">
    <dataValidation type="list" allowBlank="1" showInputMessage="1" showErrorMessage="1" sqref="A18:A20 A22:A23 A32:A33 A29:A30">
      <formula1>$A$3:$A$4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48" fitToHeight="100" orientation="portrait" r:id="rId1"/>
  <headerFooter scaleWithDoc="0" alignWithMargins="0">
    <oddHeader>&amp;RPágina &amp;P de &amp;N</oddHeader>
    <oddFooter>&amp;R&amp;G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theme="5" tint="0.39997558519241921"/>
  </sheetPr>
  <dimension ref="A1:I162"/>
  <sheetViews>
    <sheetView view="pageBreakPreview" topLeftCell="A127" zoomScale="85" zoomScaleNormal="100" zoomScaleSheetLayoutView="85" workbookViewId="0">
      <selection activeCell="A127" sqref="A1:XFD1048576"/>
    </sheetView>
  </sheetViews>
  <sheetFormatPr defaultRowHeight="12.75"/>
  <cols>
    <col min="1" max="1" width="17.42578125" style="389" customWidth="1"/>
    <col min="2" max="2" width="24.5703125" style="390" customWidth="1"/>
    <col min="3" max="3" width="74.7109375" style="390" customWidth="1"/>
    <col min="4" max="4" width="16.7109375" style="390" customWidth="1"/>
    <col min="5" max="5" width="24.28515625" style="390" customWidth="1"/>
    <col min="6" max="6" width="18.140625" style="390" customWidth="1"/>
    <col min="7" max="7" width="21.42578125" style="390" customWidth="1"/>
    <col min="8" max="8" width="16.140625" style="389" bestFit="1" customWidth="1"/>
    <col min="9" max="9" width="16.5703125" style="390" bestFit="1" customWidth="1"/>
    <col min="10" max="257" width="9.140625" style="390"/>
    <col min="258" max="258" width="24.5703125" style="390" customWidth="1"/>
    <col min="259" max="259" width="71.7109375" style="390" customWidth="1"/>
    <col min="260" max="260" width="17.140625" style="390" bestFit="1" customWidth="1"/>
    <col min="261" max="261" width="16.7109375" style="390" bestFit="1" customWidth="1"/>
    <col min="262" max="262" width="16.85546875" style="390" bestFit="1" customWidth="1"/>
    <col min="263" max="263" width="21.42578125" style="390" customWidth="1"/>
    <col min="264" max="264" width="9.140625" style="390"/>
    <col min="265" max="265" width="16.5703125" style="390" bestFit="1" customWidth="1"/>
    <col min="266" max="513" width="9.140625" style="390"/>
    <col min="514" max="514" width="24.5703125" style="390" customWidth="1"/>
    <col min="515" max="515" width="71.7109375" style="390" customWidth="1"/>
    <col min="516" max="516" width="17.140625" style="390" bestFit="1" customWidth="1"/>
    <col min="517" max="517" width="16.7109375" style="390" bestFit="1" customWidth="1"/>
    <col min="518" max="518" width="16.85546875" style="390" bestFit="1" customWidth="1"/>
    <col min="519" max="519" width="21.42578125" style="390" customWidth="1"/>
    <col min="520" max="520" width="9.140625" style="390"/>
    <col min="521" max="521" width="16.5703125" style="390" bestFit="1" customWidth="1"/>
    <col min="522" max="769" width="9.140625" style="390"/>
    <col min="770" max="770" width="24.5703125" style="390" customWidth="1"/>
    <col min="771" max="771" width="71.7109375" style="390" customWidth="1"/>
    <col min="772" max="772" width="17.140625" style="390" bestFit="1" customWidth="1"/>
    <col min="773" max="773" width="16.7109375" style="390" bestFit="1" customWidth="1"/>
    <col min="774" max="774" width="16.85546875" style="390" bestFit="1" customWidth="1"/>
    <col min="775" max="775" width="21.42578125" style="390" customWidth="1"/>
    <col min="776" max="776" width="9.140625" style="390"/>
    <col min="777" max="777" width="16.5703125" style="390" bestFit="1" customWidth="1"/>
    <col min="778" max="1025" width="9.140625" style="390"/>
    <col min="1026" max="1026" width="24.5703125" style="390" customWidth="1"/>
    <col min="1027" max="1027" width="71.7109375" style="390" customWidth="1"/>
    <col min="1028" max="1028" width="17.140625" style="390" bestFit="1" customWidth="1"/>
    <col min="1029" max="1029" width="16.7109375" style="390" bestFit="1" customWidth="1"/>
    <col min="1030" max="1030" width="16.85546875" style="390" bestFit="1" customWidth="1"/>
    <col min="1031" max="1031" width="21.42578125" style="390" customWidth="1"/>
    <col min="1032" max="1032" width="9.140625" style="390"/>
    <col min="1033" max="1033" width="16.5703125" style="390" bestFit="1" customWidth="1"/>
    <col min="1034" max="1281" width="9.140625" style="390"/>
    <col min="1282" max="1282" width="24.5703125" style="390" customWidth="1"/>
    <col min="1283" max="1283" width="71.7109375" style="390" customWidth="1"/>
    <col min="1284" max="1284" width="17.140625" style="390" bestFit="1" customWidth="1"/>
    <col min="1285" max="1285" width="16.7109375" style="390" bestFit="1" customWidth="1"/>
    <col min="1286" max="1286" width="16.85546875" style="390" bestFit="1" customWidth="1"/>
    <col min="1287" max="1287" width="21.42578125" style="390" customWidth="1"/>
    <col min="1288" max="1288" width="9.140625" style="390"/>
    <col min="1289" max="1289" width="16.5703125" style="390" bestFit="1" customWidth="1"/>
    <col min="1290" max="1537" width="9.140625" style="390"/>
    <col min="1538" max="1538" width="24.5703125" style="390" customWidth="1"/>
    <col min="1539" max="1539" width="71.7109375" style="390" customWidth="1"/>
    <col min="1540" max="1540" width="17.140625" style="390" bestFit="1" customWidth="1"/>
    <col min="1541" max="1541" width="16.7109375" style="390" bestFit="1" customWidth="1"/>
    <col min="1542" max="1542" width="16.85546875" style="390" bestFit="1" customWidth="1"/>
    <col min="1543" max="1543" width="21.42578125" style="390" customWidth="1"/>
    <col min="1544" max="1544" width="9.140625" style="390"/>
    <col min="1545" max="1545" width="16.5703125" style="390" bestFit="1" customWidth="1"/>
    <col min="1546" max="1793" width="9.140625" style="390"/>
    <col min="1794" max="1794" width="24.5703125" style="390" customWidth="1"/>
    <col min="1795" max="1795" width="71.7109375" style="390" customWidth="1"/>
    <col min="1796" max="1796" width="17.140625" style="390" bestFit="1" customWidth="1"/>
    <col min="1797" max="1797" width="16.7109375" style="390" bestFit="1" customWidth="1"/>
    <col min="1798" max="1798" width="16.85546875" style="390" bestFit="1" customWidth="1"/>
    <col min="1799" max="1799" width="21.42578125" style="390" customWidth="1"/>
    <col min="1800" max="1800" width="9.140625" style="390"/>
    <col min="1801" max="1801" width="16.5703125" style="390" bestFit="1" customWidth="1"/>
    <col min="1802" max="2049" width="9.140625" style="390"/>
    <col min="2050" max="2050" width="24.5703125" style="390" customWidth="1"/>
    <col min="2051" max="2051" width="71.7109375" style="390" customWidth="1"/>
    <col min="2052" max="2052" width="17.140625" style="390" bestFit="1" customWidth="1"/>
    <col min="2053" max="2053" width="16.7109375" style="390" bestFit="1" customWidth="1"/>
    <col min="2054" max="2054" width="16.85546875" style="390" bestFit="1" customWidth="1"/>
    <col min="2055" max="2055" width="21.42578125" style="390" customWidth="1"/>
    <col min="2056" max="2056" width="9.140625" style="390"/>
    <col min="2057" max="2057" width="16.5703125" style="390" bestFit="1" customWidth="1"/>
    <col min="2058" max="2305" width="9.140625" style="390"/>
    <col min="2306" max="2306" width="24.5703125" style="390" customWidth="1"/>
    <col min="2307" max="2307" width="71.7109375" style="390" customWidth="1"/>
    <col min="2308" max="2308" width="17.140625" style="390" bestFit="1" customWidth="1"/>
    <col min="2309" max="2309" width="16.7109375" style="390" bestFit="1" customWidth="1"/>
    <col min="2310" max="2310" width="16.85546875" style="390" bestFit="1" customWidth="1"/>
    <col min="2311" max="2311" width="21.42578125" style="390" customWidth="1"/>
    <col min="2312" max="2312" width="9.140625" style="390"/>
    <col min="2313" max="2313" width="16.5703125" style="390" bestFit="1" customWidth="1"/>
    <col min="2314" max="2561" width="9.140625" style="390"/>
    <col min="2562" max="2562" width="24.5703125" style="390" customWidth="1"/>
    <col min="2563" max="2563" width="71.7109375" style="390" customWidth="1"/>
    <col min="2564" max="2564" width="17.140625" style="390" bestFit="1" customWidth="1"/>
    <col min="2565" max="2565" width="16.7109375" style="390" bestFit="1" customWidth="1"/>
    <col min="2566" max="2566" width="16.85546875" style="390" bestFit="1" customWidth="1"/>
    <col min="2567" max="2567" width="21.42578125" style="390" customWidth="1"/>
    <col min="2568" max="2568" width="9.140625" style="390"/>
    <col min="2569" max="2569" width="16.5703125" style="390" bestFit="1" customWidth="1"/>
    <col min="2570" max="2817" width="9.140625" style="390"/>
    <col min="2818" max="2818" width="24.5703125" style="390" customWidth="1"/>
    <col min="2819" max="2819" width="71.7109375" style="390" customWidth="1"/>
    <col min="2820" max="2820" width="17.140625" style="390" bestFit="1" customWidth="1"/>
    <col min="2821" max="2821" width="16.7109375" style="390" bestFit="1" customWidth="1"/>
    <col min="2822" max="2822" width="16.85546875" style="390" bestFit="1" customWidth="1"/>
    <col min="2823" max="2823" width="21.42578125" style="390" customWidth="1"/>
    <col min="2824" max="2824" width="9.140625" style="390"/>
    <col min="2825" max="2825" width="16.5703125" style="390" bestFit="1" customWidth="1"/>
    <col min="2826" max="3073" width="9.140625" style="390"/>
    <col min="3074" max="3074" width="24.5703125" style="390" customWidth="1"/>
    <col min="3075" max="3075" width="71.7109375" style="390" customWidth="1"/>
    <col min="3076" max="3076" width="17.140625" style="390" bestFit="1" customWidth="1"/>
    <col min="3077" max="3077" width="16.7109375" style="390" bestFit="1" customWidth="1"/>
    <col min="3078" max="3078" width="16.85546875" style="390" bestFit="1" customWidth="1"/>
    <col min="3079" max="3079" width="21.42578125" style="390" customWidth="1"/>
    <col min="3080" max="3080" width="9.140625" style="390"/>
    <col min="3081" max="3081" width="16.5703125" style="390" bestFit="1" customWidth="1"/>
    <col min="3082" max="3329" width="9.140625" style="390"/>
    <col min="3330" max="3330" width="24.5703125" style="390" customWidth="1"/>
    <col min="3331" max="3331" width="71.7109375" style="390" customWidth="1"/>
    <col min="3332" max="3332" width="17.140625" style="390" bestFit="1" customWidth="1"/>
    <col min="3333" max="3333" width="16.7109375" style="390" bestFit="1" customWidth="1"/>
    <col min="3334" max="3334" width="16.85546875" style="390" bestFit="1" customWidth="1"/>
    <col min="3335" max="3335" width="21.42578125" style="390" customWidth="1"/>
    <col min="3336" max="3336" width="9.140625" style="390"/>
    <col min="3337" max="3337" width="16.5703125" style="390" bestFit="1" customWidth="1"/>
    <col min="3338" max="3585" width="9.140625" style="390"/>
    <col min="3586" max="3586" width="24.5703125" style="390" customWidth="1"/>
    <col min="3587" max="3587" width="71.7109375" style="390" customWidth="1"/>
    <col min="3588" max="3588" width="17.140625" style="390" bestFit="1" customWidth="1"/>
    <col min="3589" max="3589" width="16.7109375" style="390" bestFit="1" customWidth="1"/>
    <col min="3590" max="3590" width="16.85546875" style="390" bestFit="1" customWidth="1"/>
    <col min="3591" max="3591" width="21.42578125" style="390" customWidth="1"/>
    <col min="3592" max="3592" width="9.140625" style="390"/>
    <col min="3593" max="3593" width="16.5703125" style="390" bestFit="1" customWidth="1"/>
    <col min="3594" max="3841" width="9.140625" style="390"/>
    <col min="3842" max="3842" width="24.5703125" style="390" customWidth="1"/>
    <col min="3843" max="3843" width="71.7109375" style="390" customWidth="1"/>
    <col min="3844" max="3844" width="17.140625" style="390" bestFit="1" customWidth="1"/>
    <col min="3845" max="3845" width="16.7109375" style="390" bestFit="1" customWidth="1"/>
    <col min="3846" max="3846" width="16.85546875" style="390" bestFit="1" customWidth="1"/>
    <col min="3847" max="3847" width="21.42578125" style="390" customWidth="1"/>
    <col min="3848" max="3848" width="9.140625" style="390"/>
    <col min="3849" max="3849" width="16.5703125" style="390" bestFit="1" customWidth="1"/>
    <col min="3850" max="4097" width="9.140625" style="390"/>
    <col min="4098" max="4098" width="24.5703125" style="390" customWidth="1"/>
    <col min="4099" max="4099" width="71.7109375" style="390" customWidth="1"/>
    <col min="4100" max="4100" width="17.140625" style="390" bestFit="1" customWidth="1"/>
    <col min="4101" max="4101" width="16.7109375" style="390" bestFit="1" customWidth="1"/>
    <col min="4102" max="4102" width="16.85546875" style="390" bestFit="1" customWidth="1"/>
    <col min="4103" max="4103" width="21.42578125" style="390" customWidth="1"/>
    <col min="4104" max="4104" width="9.140625" style="390"/>
    <col min="4105" max="4105" width="16.5703125" style="390" bestFit="1" customWidth="1"/>
    <col min="4106" max="4353" width="9.140625" style="390"/>
    <col min="4354" max="4354" width="24.5703125" style="390" customWidth="1"/>
    <col min="4355" max="4355" width="71.7109375" style="390" customWidth="1"/>
    <col min="4356" max="4356" width="17.140625" style="390" bestFit="1" customWidth="1"/>
    <col min="4357" max="4357" width="16.7109375" style="390" bestFit="1" customWidth="1"/>
    <col min="4358" max="4358" width="16.85546875" style="390" bestFit="1" customWidth="1"/>
    <col min="4359" max="4359" width="21.42578125" style="390" customWidth="1"/>
    <col min="4360" max="4360" width="9.140625" style="390"/>
    <col min="4361" max="4361" width="16.5703125" style="390" bestFit="1" customWidth="1"/>
    <col min="4362" max="4609" width="9.140625" style="390"/>
    <col min="4610" max="4610" width="24.5703125" style="390" customWidth="1"/>
    <col min="4611" max="4611" width="71.7109375" style="390" customWidth="1"/>
    <col min="4612" max="4612" width="17.140625" style="390" bestFit="1" customWidth="1"/>
    <col min="4613" max="4613" width="16.7109375" style="390" bestFit="1" customWidth="1"/>
    <col min="4614" max="4614" width="16.85546875" style="390" bestFit="1" customWidth="1"/>
    <col min="4615" max="4615" width="21.42578125" style="390" customWidth="1"/>
    <col min="4616" max="4616" width="9.140625" style="390"/>
    <col min="4617" max="4617" width="16.5703125" style="390" bestFit="1" customWidth="1"/>
    <col min="4618" max="4865" width="9.140625" style="390"/>
    <col min="4866" max="4866" width="24.5703125" style="390" customWidth="1"/>
    <col min="4867" max="4867" width="71.7109375" style="390" customWidth="1"/>
    <col min="4868" max="4868" width="17.140625" style="390" bestFit="1" customWidth="1"/>
    <col min="4869" max="4869" width="16.7109375" style="390" bestFit="1" customWidth="1"/>
    <col min="4870" max="4870" width="16.85546875" style="390" bestFit="1" customWidth="1"/>
    <col min="4871" max="4871" width="21.42578125" style="390" customWidth="1"/>
    <col min="4872" max="4872" width="9.140625" style="390"/>
    <col min="4873" max="4873" width="16.5703125" style="390" bestFit="1" customWidth="1"/>
    <col min="4874" max="5121" width="9.140625" style="390"/>
    <col min="5122" max="5122" width="24.5703125" style="390" customWidth="1"/>
    <col min="5123" max="5123" width="71.7109375" style="390" customWidth="1"/>
    <col min="5124" max="5124" width="17.140625" style="390" bestFit="1" customWidth="1"/>
    <col min="5125" max="5125" width="16.7109375" style="390" bestFit="1" customWidth="1"/>
    <col min="5126" max="5126" width="16.85546875" style="390" bestFit="1" customWidth="1"/>
    <col min="5127" max="5127" width="21.42578125" style="390" customWidth="1"/>
    <col min="5128" max="5128" width="9.140625" style="390"/>
    <col min="5129" max="5129" width="16.5703125" style="390" bestFit="1" customWidth="1"/>
    <col min="5130" max="5377" width="9.140625" style="390"/>
    <col min="5378" max="5378" width="24.5703125" style="390" customWidth="1"/>
    <col min="5379" max="5379" width="71.7109375" style="390" customWidth="1"/>
    <col min="5380" max="5380" width="17.140625" style="390" bestFit="1" customWidth="1"/>
    <col min="5381" max="5381" width="16.7109375" style="390" bestFit="1" customWidth="1"/>
    <col min="5382" max="5382" width="16.85546875" style="390" bestFit="1" customWidth="1"/>
    <col min="5383" max="5383" width="21.42578125" style="390" customWidth="1"/>
    <col min="5384" max="5384" width="9.140625" style="390"/>
    <col min="5385" max="5385" width="16.5703125" style="390" bestFit="1" customWidth="1"/>
    <col min="5386" max="5633" width="9.140625" style="390"/>
    <col min="5634" max="5634" width="24.5703125" style="390" customWidth="1"/>
    <col min="5635" max="5635" width="71.7109375" style="390" customWidth="1"/>
    <col min="5636" max="5636" width="17.140625" style="390" bestFit="1" customWidth="1"/>
    <col min="5637" max="5637" width="16.7109375" style="390" bestFit="1" customWidth="1"/>
    <col min="5638" max="5638" width="16.85546875" style="390" bestFit="1" customWidth="1"/>
    <col min="5639" max="5639" width="21.42578125" style="390" customWidth="1"/>
    <col min="5640" max="5640" width="9.140625" style="390"/>
    <col min="5641" max="5641" width="16.5703125" style="390" bestFit="1" customWidth="1"/>
    <col min="5642" max="5889" width="9.140625" style="390"/>
    <col min="5890" max="5890" width="24.5703125" style="390" customWidth="1"/>
    <col min="5891" max="5891" width="71.7109375" style="390" customWidth="1"/>
    <col min="5892" max="5892" width="17.140625" style="390" bestFit="1" customWidth="1"/>
    <col min="5893" max="5893" width="16.7109375" style="390" bestFit="1" customWidth="1"/>
    <col min="5894" max="5894" width="16.85546875" style="390" bestFit="1" customWidth="1"/>
    <col min="5895" max="5895" width="21.42578125" style="390" customWidth="1"/>
    <col min="5896" max="5896" width="9.140625" style="390"/>
    <col min="5897" max="5897" width="16.5703125" style="390" bestFit="1" customWidth="1"/>
    <col min="5898" max="6145" width="9.140625" style="390"/>
    <col min="6146" max="6146" width="24.5703125" style="390" customWidth="1"/>
    <col min="6147" max="6147" width="71.7109375" style="390" customWidth="1"/>
    <col min="6148" max="6148" width="17.140625" style="390" bestFit="1" customWidth="1"/>
    <col min="6149" max="6149" width="16.7109375" style="390" bestFit="1" customWidth="1"/>
    <col min="6150" max="6150" width="16.85546875" style="390" bestFit="1" customWidth="1"/>
    <col min="6151" max="6151" width="21.42578125" style="390" customWidth="1"/>
    <col min="6152" max="6152" width="9.140625" style="390"/>
    <col min="6153" max="6153" width="16.5703125" style="390" bestFit="1" customWidth="1"/>
    <col min="6154" max="6401" width="9.140625" style="390"/>
    <col min="6402" max="6402" width="24.5703125" style="390" customWidth="1"/>
    <col min="6403" max="6403" width="71.7109375" style="390" customWidth="1"/>
    <col min="6404" max="6404" width="17.140625" style="390" bestFit="1" customWidth="1"/>
    <col min="6405" max="6405" width="16.7109375" style="390" bestFit="1" customWidth="1"/>
    <col min="6406" max="6406" width="16.85546875" style="390" bestFit="1" customWidth="1"/>
    <col min="6407" max="6407" width="21.42578125" style="390" customWidth="1"/>
    <col min="6408" max="6408" width="9.140625" style="390"/>
    <col min="6409" max="6409" width="16.5703125" style="390" bestFit="1" customWidth="1"/>
    <col min="6410" max="6657" width="9.140625" style="390"/>
    <col min="6658" max="6658" width="24.5703125" style="390" customWidth="1"/>
    <col min="6659" max="6659" width="71.7109375" style="390" customWidth="1"/>
    <col min="6660" max="6660" width="17.140625" style="390" bestFit="1" customWidth="1"/>
    <col min="6661" max="6661" width="16.7109375" style="390" bestFit="1" customWidth="1"/>
    <col min="6662" max="6662" width="16.85546875" style="390" bestFit="1" customWidth="1"/>
    <col min="6663" max="6663" width="21.42578125" style="390" customWidth="1"/>
    <col min="6664" max="6664" width="9.140625" style="390"/>
    <col min="6665" max="6665" width="16.5703125" style="390" bestFit="1" customWidth="1"/>
    <col min="6666" max="6913" width="9.140625" style="390"/>
    <col min="6914" max="6914" width="24.5703125" style="390" customWidth="1"/>
    <col min="6915" max="6915" width="71.7109375" style="390" customWidth="1"/>
    <col min="6916" max="6916" width="17.140625" style="390" bestFit="1" customWidth="1"/>
    <col min="6917" max="6917" width="16.7109375" style="390" bestFit="1" customWidth="1"/>
    <col min="6918" max="6918" width="16.85546875" style="390" bestFit="1" customWidth="1"/>
    <col min="6919" max="6919" width="21.42578125" style="390" customWidth="1"/>
    <col min="6920" max="6920" width="9.140625" style="390"/>
    <col min="6921" max="6921" width="16.5703125" style="390" bestFit="1" customWidth="1"/>
    <col min="6922" max="7169" width="9.140625" style="390"/>
    <col min="7170" max="7170" width="24.5703125" style="390" customWidth="1"/>
    <col min="7171" max="7171" width="71.7109375" style="390" customWidth="1"/>
    <col min="7172" max="7172" width="17.140625" style="390" bestFit="1" customWidth="1"/>
    <col min="7173" max="7173" width="16.7109375" style="390" bestFit="1" customWidth="1"/>
    <col min="7174" max="7174" width="16.85546875" style="390" bestFit="1" customWidth="1"/>
    <col min="7175" max="7175" width="21.42578125" style="390" customWidth="1"/>
    <col min="7176" max="7176" width="9.140625" style="390"/>
    <col min="7177" max="7177" width="16.5703125" style="390" bestFit="1" customWidth="1"/>
    <col min="7178" max="7425" width="9.140625" style="390"/>
    <col min="7426" max="7426" width="24.5703125" style="390" customWidth="1"/>
    <col min="7427" max="7427" width="71.7109375" style="390" customWidth="1"/>
    <col min="7428" max="7428" width="17.140625" style="390" bestFit="1" customWidth="1"/>
    <col min="7429" max="7429" width="16.7109375" style="390" bestFit="1" customWidth="1"/>
    <col min="7430" max="7430" width="16.85546875" style="390" bestFit="1" customWidth="1"/>
    <col min="7431" max="7431" width="21.42578125" style="390" customWidth="1"/>
    <col min="7432" max="7432" width="9.140625" style="390"/>
    <col min="7433" max="7433" width="16.5703125" style="390" bestFit="1" customWidth="1"/>
    <col min="7434" max="7681" width="9.140625" style="390"/>
    <col min="7682" max="7682" width="24.5703125" style="390" customWidth="1"/>
    <col min="7683" max="7683" width="71.7109375" style="390" customWidth="1"/>
    <col min="7684" max="7684" width="17.140625" style="390" bestFit="1" customWidth="1"/>
    <col min="7685" max="7685" width="16.7109375" style="390" bestFit="1" customWidth="1"/>
    <col min="7686" max="7686" width="16.85546875" style="390" bestFit="1" customWidth="1"/>
    <col min="7687" max="7687" width="21.42578125" style="390" customWidth="1"/>
    <col min="7688" max="7688" width="9.140625" style="390"/>
    <col min="7689" max="7689" width="16.5703125" style="390" bestFit="1" customWidth="1"/>
    <col min="7690" max="7937" width="9.140625" style="390"/>
    <col min="7938" max="7938" width="24.5703125" style="390" customWidth="1"/>
    <col min="7939" max="7939" width="71.7109375" style="390" customWidth="1"/>
    <col min="7940" max="7940" width="17.140625" style="390" bestFit="1" customWidth="1"/>
    <col min="7941" max="7941" width="16.7109375" style="390" bestFit="1" customWidth="1"/>
    <col min="7942" max="7942" width="16.85546875" style="390" bestFit="1" customWidth="1"/>
    <col min="7943" max="7943" width="21.42578125" style="390" customWidth="1"/>
    <col min="7944" max="7944" width="9.140625" style="390"/>
    <col min="7945" max="7945" width="16.5703125" style="390" bestFit="1" customWidth="1"/>
    <col min="7946" max="8193" width="9.140625" style="390"/>
    <col min="8194" max="8194" width="24.5703125" style="390" customWidth="1"/>
    <col min="8195" max="8195" width="71.7109375" style="390" customWidth="1"/>
    <col min="8196" max="8196" width="17.140625" style="390" bestFit="1" customWidth="1"/>
    <col min="8197" max="8197" width="16.7109375" style="390" bestFit="1" customWidth="1"/>
    <col min="8198" max="8198" width="16.85546875" style="390" bestFit="1" customWidth="1"/>
    <col min="8199" max="8199" width="21.42578125" style="390" customWidth="1"/>
    <col min="8200" max="8200" width="9.140625" style="390"/>
    <col min="8201" max="8201" width="16.5703125" style="390" bestFit="1" customWidth="1"/>
    <col min="8202" max="8449" width="9.140625" style="390"/>
    <col min="8450" max="8450" width="24.5703125" style="390" customWidth="1"/>
    <col min="8451" max="8451" width="71.7109375" style="390" customWidth="1"/>
    <col min="8452" max="8452" width="17.140625" style="390" bestFit="1" customWidth="1"/>
    <col min="8453" max="8453" width="16.7109375" style="390" bestFit="1" customWidth="1"/>
    <col min="8454" max="8454" width="16.85546875" style="390" bestFit="1" customWidth="1"/>
    <col min="8455" max="8455" width="21.42578125" style="390" customWidth="1"/>
    <col min="8456" max="8456" width="9.140625" style="390"/>
    <col min="8457" max="8457" width="16.5703125" style="390" bestFit="1" customWidth="1"/>
    <col min="8458" max="8705" width="9.140625" style="390"/>
    <col min="8706" max="8706" width="24.5703125" style="390" customWidth="1"/>
    <col min="8707" max="8707" width="71.7109375" style="390" customWidth="1"/>
    <col min="8708" max="8708" width="17.140625" style="390" bestFit="1" customWidth="1"/>
    <col min="8709" max="8709" width="16.7109375" style="390" bestFit="1" customWidth="1"/>
    <col min="8710" max="8710" width="16.85546875" style="390" bestFit="1" customWidth="1"/>
    <col min="8711" max="8711" width="21.42578125" style="390" customWidth="1"/>
    <col min="8712" max="8712" width="9.140625" style="390"/>
    <col min="8713" max="8713" width="16.5703125" style="390" bestFit="1" customWidth="1"/>
    <col min="8714" max="8961" width="9.140625" style="390"/>
    <col min="8962" max="8962" width="24.5703125" style="390" customWidth="1"/>
    <col min="8963" max="8963" width="71.7109375" style="390" customWidth="1"/>
    <col min="8964" max="8964" width="17.140625" style="390" bestFit="1" customWidth="1"/>
    <col min="8965" max="8965" width="16.7109375" style="390" bestFit="1" customWidth="1"/>
    <col min="8966" max="8966" width="16.85546875" style="390" bestFit="1" customWidth="1"/>
    <col min="8967" max="8967" width="21.42578125" style="390" customWidth="1"/>
    <col min="8968" max="8968" width="9.140625" style="390"/>
    <col min="8969" max="8969" width="16.5703125" style="390" bestFit="1" customWidth="1"/>
    <col min="8970" max="9217" width="9.140625" style="390"/>
    <col min="9218" max="9218" width="24.5703125" style="390" customWidth="1"/>
    <col min="9219" max="9219" width="71.7109375" style="390" customWidth="1"/>
    <col min="9220" max="9220" width="17.140625" style="390" bestFit="1" customWidth="1"/>
    <col min="9221" max="9221" width="16.7109375" style="390" bestFit="1" customWidth="1"/>
    <col min="9222" max="9222" width="16.85546875" style="390" bestFit="1" customWidth="1"/>
    <col min="9223" max="9223" width="21.42578125" style="390" customWidth="1"/>
    <col min="9224" max="9224" width="9.140625" style="390"/>
    <col min="9225" max="9225" width="16.5703125" style="390" bestFit="1" customWidth="1"/>
    <col min="9226" max="9473" width="9.140625" style="390"/>
    <col min="9474" max="9474" width="24.5703125" style="390" customWidth="1"/>
    <col min="9475" max="9475" width="71.7109375" style="390" customWidth="1"/>
    <col min="9476" max="9476" width="17.140625" style="390" bestFit="1" customWidth="1"/>
    <col min="9477" max="9477" width="16.7109375" style="390" bestFit="1" customWidth="1"/>
    <col min="9478" max="9478" width="16.85546875" style="390" bestFit="1" customWidth="1"/>
    <col min="9479" max="9479" width="21.42578125" style="390" customWidth="1"/>
    <col min="9480" max="9480" width="9.140625" style="390"/>
    <col min="9481" max="9481" width="16.5703125" style="390" bestFit="1" customWidth="1"/>
    <col min="9482" max="9729" width="9.140625" style="390"/>
    <col min="9730" max="9730" width="24.5703125" style="390" customWidth="1"/>
    <col min="9731" max="9731" width="71.7109375" style="390" customWidth="1"/>
    <col min="9732" max="9732" width="17.140625" style="390" bestFit="1" customWidth="1"/>
    <col min="9733" max="9733" width="16.7109375" style="390" bestFit="1" customWidth="1"/>
    <col min="9734" max="9734" width="16.85546875" style="390" bestFit="1" customWidth="1"/>
    <col min="9735" max="9735" width="21.42578125" style="390" customWidth="1"/>
    <col min="9736" max="9736" width="9.140625" style="390"/>
    <col min="9737" max="9737" width="16.5703125" style="390" bestFit="1" customWidth="1"/>
    <col min="9738" max="9985" width="9.140625" style="390"/>
    <col min="9986" max="9986" width="24.5703125" style="390" customWidth="1"/>
    <col min="9987" max="9987" width="71.7109375" style="390" customWidth="1"/>
    <col min="9988" max="9988" width="17.140625" style="390" bestFit="1" customWidth="1"/>
    <col min="9989" max="9989" width="16.7109375" style="390" bestFit="1" customWidth="1"/>
    <col min="9990" max="9990" width="16.85546875" style="390" bestFit="1" customWidth="1"/>
    <col min="9991" max="9991" width="21.42578125" style="390" customWidth="1"/>
    <col min="9992" max="9992" width="9.140625" style="390"/>
    <col min="9993" max="9993" width="16.5703125" style="390" bestFit="1" customWidth="1"/>
    <col min="9994" max="10241" width="9.140625" style="390"/>
    <col min="10242" max="10242" width="24.5703125" style="390" customWidth="1"/>
    <col min="10243" max="10243" width="71.7109375" style="390" customWidth="1"/>
    <col min="10244" max="10244" width="17.140625" style="390" bestFit="1" customWidth="1"/>
    <col min="10245" max="10245" width="16.7109375" style="390" bestFit="1" customWidth="1"/>
    <col min="10246" max="10246" width="16.85546875" style="390" bestFit="1" customWidth="1"/>
    <col min="10247" max="10247" width="21.42578125" style="390" customWidth="1"/>
    <col min="10248" max="10248" width="9.140625" style="390"/>
    <col min="10249" max="10249" width="16.5703125" style="390" bestFit="1" customWidth="1"/>
    <col min="10250" max="10497" width="9.140625" style="390"/>
    <col min="10498" max="10498" width="24.5703125" style="390" customWidth="1"/>
    <col min="10499" max="10499" width="71.7109375" style="390" customWidth="1"/>
    <col min="10500" max="10500" width="17.140625" style="390" bestFit="1" customWidth="1"/>
    <col min="10501" max="10501" width="16.7109375" style="390" bestFit="1" customWidth="1"/>
    <col min="10502" max="10502" width="16.85546875" style="390" bestFit="1" customWidth="1"/>
    <col min="10503" max="10503" width="21.42578125" style="390" customWidth="1"/>
    <col min="10504" max="10504" width="9.140625" style="390"/>
    <col min="10505" max="10505" width="16.5703125" style="390" bestFit="1" customWidth="1"/>
    <col min="10506" max="10753" width="9.140625" style="390"/>
    <col min="10754" max="10754" width="24.5703125" style="390" customWidth="1"/>
    <col min="10755" max="10755" width="71.7109375" style="390" customWidth="1"/>
    <col min="10756" max="10756" width="17.140625" style="390" bestFit="1" customWidth="1"/>
    <col min="10757" max="10757" width="16.7109375" style="390" bestFit="1" customWidth="1"/>
    <col min="10758" max="10758" width="16.85546875" style="390" bestFit="1" customWidth="1"/>
    <col min="10759" max="10759" width="21.42578125" style="390" customWidth="1"/>
    <col min="10760" max="10760" width="9.140625" style="390"/>
    <col min="10761" max="10761" width="16.5703125" style="390" bestFit="1" customWidth="1"/>
    <col min="10762" max="11009" width="9.140625" style="390"/>
    <col min="11010" max="11010" width="24.5703125" style="390" customWidth="1"/>
    <col min="11011" max="11011" width="71.7109375" style="390" customWidth="1"/>
    <col min="11012" max="11012" width="17.140625" style="390" bestFit="1" customWidth="1"/>
    <col min="11013" max="11013" width="16.7109375" style="390" bestFit="1" customWidth="1"/>
    <col min="11014" max="11014" width="16.85546875" style="390" bestFit="1" customWidth="1"/>
    <col min="11015" max="11015" width="21.42578125" style="390" customWidth="1"/>
    <col min="11016" max="11016" width="9.140625" style="390"/>
    <col min="11017" max="11017" width="16.5703125" style="390" bestFit="1" customWidth="1"/>
    <col min="11018" max="11265" width="9.140625" style="390"/>
    <col min="11266" max="11266" width="24.5703125" style="390" customWidth="1"/>
    <col min="11267" max="11267" width="71.7109375" style="390" customWidth="1"/>
    <col min="11268" max="11268" width="17.140625" style="390" bestFit="1" customWidth="1"/>
    <col min="11269" max="11269" width="16.7109375" style="390" bestFit="1" customWidth="1"/>
    <col min="11270" max="11270" width="16.85546875" style="390" bestFit="1" customWidth="1"/>
    <col min="11271" max="11271" width="21.42578125" style="390" customWidth="1"/>
    <col min="11272" max="11272" width="9.140625" style="390"/>
    <col min="11273" max="11273" width="16.5703125" style="390" bestFit="1" customWidth="1"/>
    <col min="11274" max="11521" width="9.140625" style="390"/>
    <col min="11522" max="11522" width="24.5703125" style="390" customWidth="1"/>
    <col min="11523" max="11523" width="71.7109375" style="390" customWidth="1"/>
    <col min="11524" max="11524" width="17.140625" style="390" bestFit="1" customWidth="1"/>
    <col min="11525" max="11525" width="16.7109375" style="390" bestFit="1" customWidth="1"/>
    <col min="11526" max="11526" width="16.85546875" style="390" bestFit="1" customWidth="1"/>
    <col min="11527" max="11527" width="21.42578125" style="390" customWidth="1"/>
    <col min="11528" max="11528" width="9.140625" style="390"/>
    <col min="11529" max="11529" width="16.5703125" style="390" bestFit="1" customWidth="1"/>
    <col min="11530" max="11777" width="9.140625" style="390"/>
    <col min="11778" max="11778" width="24.5703125" style="390" customWidth="1"/>
    <col min="11779" max="11779" width="71.7109375" style="390" customWidth="1"/>
    <col min="11780" max="11780" width="17.140625" style="390" bestFit="1" customWidth="1"/>
    <col min="11781" max="11781" width="16.7109375" style="390" bestFit="1" customWidth="1"/>
    <col min="11782" max="11782" width="16.85546875" style="390" bestFit="1" customWidth="1"/>
    <col min="11783" max="11783" width="21.42578125" style="390" customWidth="1"/>
    <col min="11784" max="11784" width="9.140625" style="390"/>
    <col min="11785" max="11785" width="16.5703125" style="390" bestFit="1" customWidth="1"/>
    <col min="11786" max="12033" width="9.140625" style="390"/>
    <col min="12034" max="12034" width="24.5703125" style="390" customWidth="1"/>
    <col min="12035" max="12035" width="71.7109375" style="390" customWidth="1"/>
    <col min="12036" max="12036" width="17.140625" style="390" bestFit="1" customWidth="1"/>
    <col min="12037" max="12037" width="16.7109375" style="390" bestFit="1" customWidth="1"/>
    <col min="12038" max="12038" width="16.85546875" style="390" bestFit="1" customWidth="1"/>
    <col min="12039" max="12039" width="21.42578125" style="390" customWidth="1"/>
    <col min="12040" max="12040" width="9.140625" style="390"/>
    <col min="12041" max="12041" width="16.5703125" style="390" bestFit="1" customWidth="1"/>
    <col min="12042" max="12289" width="9.140625" style="390"/>
    <col min="12290" max="12290" width="24.5703125" style="390" customWidth="1"/>
    <col min="12291" max="12291" width="71.7109375" style="390" customWidth="1"/>
    <col min="12292" max="12292" width="17.140625" style="390" bestFit="1" customWidth="1"/>
    <col min="12293" max="12293" width="16.7109375" style="390" bestFit="1" customWidth="1"/>
    <col min="12294" max="12294" width="16.85546875" style="390" bestFit="1" customWidth="1"/>
    <col min="12295" max="12295" width="21.42578125" style="390" customWidth="1"/>
    <col min="12296" max="12296" width="9.140625" style="390"/>
    <col min="12297" max="12297" width="16.5703125" style="390" bestFit="1" customWidth="1"/>
    <col min="12298" max="12545" width="9.140625" style="390"/>
    <col min="12546" max="12546" width="24.5703125" style="390" customWidth="1"/>
    <col min="12547" max="12547" width="71.7109375" style="390" customWidth="1"/>
    <col min="12548" max="12548" width="17.140625" style="390" bestFit="1" customWidth="1"/>
    <col min="12549" max="12549" width="16.7109375" style="390" bestFit="1" customWidth="1"/>
    <col min="12550" max="12550" width="16.85546875" style="390" bestFit="1" customWidth="1"/>
    <col min="12551" max="12551" width="21.42578125" style="390" customWidth="1"/>
    <col min="12552" max="12552" width="9.140625" style="390"/>
    <col min="12553" max="12553" width="16.5703125" style="390" bestFit="1" customWidth="1"/>
    <col min="12554" max="12801" width="9.140625" style="390"/>
    <col min="12802" max="12802" width="24.5703125" style="390" customWidth="1"/>
    <col min="12803" max="12803" width="71.7109375" style="390" customWidth="1"/>
    <col min="12804" max="12804" width="17.140625" style="390" bestFit="1" customWidth="1"/>
    <col min="12805" max="12805" width="16.7109375" style="390" bestFit="1" customWidth="1"/>
    <col min="12806" max="12806" width="16.85546875" style="390" bestFit="1" customWidth="1"/>
    <col min="12807" max="12807" width="21.42578125" style="390" customWidth="1"/>
    <col min="12808" max="12808" width="9.140625" style="390"/>
    <col min="12809" max="12809" width="16.5703125" style="390" bestFit="1" customWidth="1"/>
    <col min="12810" max="13057" width="9.140625" style="390"/>
    <col min="13058" max="13058" width="24.5703125" style="390" customWidth="1"/>
    <col min="13059" max="13059" width="71.7109375" style="390" customWidth="1"/>
    <col min="13060" max="13060" width="17.140625" style="390" bestFit="1" customWidth="1"/>
    <col min="13061" max="13061" width="16.7109375" style="390" bestFit="1" customWidth="1"/>
    <col min="13062" max="13062" width="16.85546875" style="390" bestFit="1" customWidth="1"/>
    <col min="13063" max="13063" width="21.42578125" style="390" customWidth="1"/>
    <col min="13064" max="13064" width="9.140625" style="390"/>
    <col min="13065" max="13065" width="16.5703125" style="390" bestFit="1" customWidth="1"/>
    <col min="13066" max="13313" width="9.140625" style="390"/>
    <col min="13314" max="13314" width="24.5703125" style="390" customWidth="1"/>
    <col min="13315" max="13315" width="71.7109375" style="390" customWidth="1"/>
    <col min="13316" max="13316" width="17.140625" style="390" bestFit="1" customWidth="1"/>
    <col min="13317" max="13317" width="16.7109375" style="390" bestFit="1" customWidth="1"/>
    <col min="13318" max="13318" width="16.85546875" style="390" bestFit="1" customWidth="1"/>
    <col min="13319" max="13319" width="21.42578125" style="390" customWidth="1"/>
    <col min="13320" max="13320" width="9.140625" style="390"/>
    <col min="13321" max="13321" width="16.5703125" style="390" bestFit="1" customWidth="1"/>
    <col min="13322" max="13569" width="9.140625" style="390"/>
    <col min="13570" max="13570" width="24.5703125" style="390" customWidth="1"/>
    <col min="13571" max="13571" width="71.7109375" style="390" customWidth="1"/>
    <col min="13572" max="13572" width="17.140625" style="390" bestFit="1" customWidth="1"/>
    <col min="13573" max="13573" width="16.7109375" style="390" bestFit="1" customWidth="1"/>
    <col min="13574" max="13574" width="16.85546875" style="390" bestFit="1" customWidth="1"/>
    <col min="13575" max="13575" width="21.42578125" style="390" customWidth="1"/>
    <col min="13576" max="13576" width="9.140625" style="390"/>
    <col min="13577" max="13577" width="16.5703125" style="390" bestFit="1" customWidth="1"/>
    <col min="13578" max="13825" width="9.140625" style="390"/>
    <col min="13826" max="13826" width="24.5703125" style="390" customWidth="1"/>
    <col min="13827" max="13827" width="71.7109375" style="390" customWidth="1"/>
    <col min="13828" max="13828" width="17.140625" style="390" bestFit="1" customWidth="1"/>
    <col min="13829" max="13829" width="16.7109375" style="390" bestFit="1" customWidth="1"/>
    <col min="13830" max="13830" width="16.85546875" style="390" bestFit="1" customWidth="1"/>
    <col min="13831" max="13831" width="21.42578125" style="390" customWidth="1"/>
    <col min="13832" max="13832" width="9.140625" style="390"/>
    <col min="13833" max="13833" width="16.5703125" style="390" bestFit="1" customWidth="1"/>
    <col min="13834" max="14081" width="9.140625" style="390"/>
    <col min="14082" max="14082" width="24.5703125" style="390" customWidth="1"/>
    <col min="14083" max="14083" width="71.7109375" style="390" customWidth="1"/>
    <col min="14084" max="14084" width="17.140625" style="390" bestFit="1" customWidth="1"/>
    <col min="14085" max="14085" width="16.7109375" style="390" bestFit="1" customWidth="1"/>
    <col min="14086" max="14086" width="16.85546875" style="390" bestFit="1" customWidth="1"/>
    <col min="14087" max="14087" width="21.42578125" style="390" customWidth="1"/>
    <col min="14088" max="14088" width="9.140625" style="390"/>
    <col min="14089" max="14089" width="16.5703125" style="390" bestFit="1" customWidth="1"/>
    <col min="14090" max="14337" width="9.140625" style="390"/>
    <col min="14338" max="14338" width="24.5703125" style="390" customWidth="1"/>
    <col min="14339" max="14339" width="71.7109375" style="390" customWidth="1"/>
    <col min="14340" max="14340" width="17.140625" style="390" bestFit="1" customWidth="1"/>
    <col min="14341" max="14341" width="16.7109375" style="390" bestFit="1" customWidth="1"/>
    <col min="14342" max="14342" width="16.85546875" style="390" bestFit="1" customWidth="1"/>
    <col min="14343" max="14343" width="21.42578125" style="390" customWidth="1"/>
    <col min="14344" max="14344" width="9.140625" style="390"/>
    <col min="14345" max="14345" width="16.5703125" style="390" bestFit="1" customWidth="1"/>
    <col min="14346" max="14593" width="9.140625" style="390"/>
    <col min="14594" max="14594" width="24.5703125" style="390" customWidth="1"/>
    <col min="14595" max="14595" width="71.7109375" style="390" customWidth="1"/>
    <col min="14596" max="14596" width="17.140625" style="390" bestFit="1" customWidth="1"/>
    <col min="14597" max="14597" width="16.7109375" style="390" bestFit="1" customWidth="1"/>
    <col min="14598" max="14598" width="16.85546875" style="390" bestFit="1" customWidth="1"/>
    <col min="14599" max="14599" width="21.42578125" style="390" customWidth="1"/>
    <col min="14600" max="14600" width="9.140625" style="390"/>
    <col min="14601" max="14601" width="16.5703125" style="390" bestFit="1" customWidth="1"/>
    <col min="14602" max="14849" width="9.140625" style="390"/>
    <col min="14850" max="14850" width="24.5703125" style="390" customWidth="1"/>
    <col min="14851" max="14851" width="71.7109375" style="390" customWidth="1"/>
    <col min="14852" max="14852" width="17.140625" style="390" bestFit="1" customWidth="1"/>
    <col min="14853" max="14853" width="16.7109375" style="390" bestFit="1" customWidth="1"/>
    <col min="14854" max="14854" width="16.85546875" style="390" bestFit="1" customWidth="1"/>
    <col min="14855" max="14855" width="21.42578125" style="390" customWidth="1"/>
    <col min="14856" max="14856" width="9.140625" style="390"/>
    <col min="14857" max="14857" width="16.5703125" style="390" bestFit="1" customWidth="1"/>
    <col min="14858" max="15105" width="9.140625" style="390"/>
    <col min="15106" max="15106" width="24.5703125" style="390" customWidth="1"/>
    <col min="15107" max="15107" width="71.7109375" style="390" customWidth="1"/>
    <col min="15108" max="15108" width="17.140625" style="390" bestFit="1" customWidth="1"/>
    <col min="15109" max="15109" width="16.7109375" style="390" bestFit="1" customWidth="1"/>
    <col min="15110" max="15110" width="16.85546875" style="390" bestFit="1" customWidth="1"/>
    <col min="15111" max="15111" width="21.42578125" style="390" customWidth="1"/>
    <col min="15112" max="15112" width="9.140625" style="390"/>
    <col min="15113" max="15113" width="16.5703125" style="390" bestFit="1" customWidth="1"/>
    <col min="15114" max="15361" width="9.140625" style="390"/>
    <col min="15362" max="15362" width="24.5703125" style="390" customWidth="1"/>
    <col min="15363" max="15363" width="71.7109375" style="390" customWidth="1"/>
    <col min="15364" max="15364" width="17.140625" style="390" bestFit="1" customWidth="1"/>
    <col min="15365" max="15365" width="16.7109375" style="390" bestFit="1" customWidth="1"/>
    <col min="15366" max="15366" width="16.85546875" style="390" bestFit="1" customWidth="1"/>
    <col min="15367" max="15367" width="21.42578125" style="390" customWidth="1"/>
    <col min="15368" max="15368" width="9.140625" style="390"/>
    <col min="15369" max="15369" width="16.5703125" style="390" bestFit="1" customWidth="1"/>
    <col min="15370" max="15617" width="9.140625" style="390"/>
    <col min="15618" max="15618" width="24.5703125" style="390" customWidth="1"/>
    <col min="15619" max="15619" width="71.7109375" style="390" customWidth="1"/>
    <col min="15620" max="15620" width="17.140625" style="390" bestFit="1" customWidth="1"/>
    <col min="15621" max="15621" width="16.7109375" style="390" bestFit="1" customWidth="1"/>
    <col min="15622" max="15622" width="16.85546875" style="390" bestFit="1" customWidth="1"/>
    <col min="15623" max="15623" width="21.42578125" style="390" customWidth="1"/>
    <col min="15624" max="15624" width="9.140625" style="390"/>
    <col min="15625" max="15625" width="16.5703125" style="390" bestFit="1" customWidth="1"/>
    <col min="15626" max="15873" width="9.140625" style="390"/>
    <col min="15874" max="15874" width="24.5703125" style="390" customWidth="1"/>
    <col min="15875" max="15875" width="71.7109375" style="390" customWidth="1"/>
    <col min="15876" max="15876" width="17.140625" style="390" bestFit="1" customWidth="1"/>
    <col min="15877" max="15877" width="16.7109375" style="390" bestFit="1" customWidth="1"/>
    <col min="15878" max="15878" width="16.85546875" style="390" bestFit="1" customWidth="1"/>
    <col min="15879" max="15879" width="21.42578125" style="390" customWidth="1"/>
    <col min="15880" max="15880" width="9.140625" style="390"/>
    <col min="15881" max="15881" width="16.5703125" style="390" bestFit="1" customWidth="1"/>
    <col min="15882" max="16129" width="9.140625" style="390"/>
    <col min="16130" max="16130" width="24.5703125" style="390" customWidth="1"/>
    <col min="16131" max="16131" width="71.7109375" style="390" customWidth="1"/>
    <col min="16132" max="16132" width="17.140625" style="390" bestFit="1" customWidth="1"/>
    <col min="16133" max="16133" width="16.7109375" style="390" bestFit="1" customWidth="1"/>
    <col min="16134" max="16134" width="16.85546875" style="390" bestFit="1" customWidth="1"/>
    <col min="16135" max="16135" width="21.42578125" style="390" customWidth="1"/>
    <col min="16136" max="16136" width="9.140625" style="390"/>
    <col min="16137" max="16137" width="16.5703125" style="390" bestFit="1" customWidth="1"/>
    <col min="16138" max="16384" width="9.140625" style="390"/>
  </cols>
  <sheetData>
    <row r="1" spans="1:9" ht="13.5" thickBot="1"/>
    <row r="2" spans="1:9" s="407" customFormat="1" ht="6" thickBot="1">
      <c r="B2" s="402"/>
      <c r="C2" s="403"/>
      <c r="D2" s="404"/>
      <c r="E2" s="405"/>
      <c r="F2" s="405"/>
      <c r="G2" s="406"/>
    </row>
    <row r="3" spans="1:9" s="411" customFormat="1" ht="60" customHeight="1" thickBot="1">
      <c r="A3" s="401" t="s">
        <v>218</v>
      </c>
      <c r="B3" s="409"/>
      <c r="C3" s="410" t="s">
        <v>2</v>
      </c>
      <c r="D3" s="2548" t="s">
        <v>1784</v>
      </c>
      <c r="E3" s="2549"/>
      <c r="F3" s="2627"/>
      <c r="G3" s="2628"/>
    </row>
    <row r="4" spans="1:9" s="411" customFormat="1" ht="51.75" customHeight="1" thickBot="1">
      <c r="A4" s="401" t="s">
        <v>219</v>
      </c>
      <c r="B4" s="412"/>
      <c r="C4" s="413" t="s">
        <v>3</v>
      </c>
      <c r="D4" s="198" t="s">
        <v>5</v>
      </c>
      <c r="E4" s="414">
        <v>0.20349999999999999</v>
      </c>
      <c r="F4" s="2629"/>
      <c r="G4" s="2630"/>
    </row>
    <row r="5" spans="1:9" s="415" customFormat="1" ht="15" customHeight="1" thickBot="1">
      <c r="B5" s="2604" t="s">
        <v>246</v>
      </c>
      <c r="C5" s="2605"/>
      <c r="D5" s="2605"/>
      <c r="E5" s="2605"/>
      <c r="F5" s="2605"/>
      <c r="G5" s="2606"/>
    </row>
    <row r="6" spans="1:9" s="407" customFormat="1" ht="6" thickBot="1">
      <c r="B6" s="402"/>
      <c r="C6" s="403"/>
      <c r="D6" s="404"/>
      <c r="E6" s="405"/>
      <c r="F6" s="405"/>
      <c r="G6" s="406"/>
    </row>
    <row r="7" spans="1:9" s="416" customFormat="1" ht="15" customHeight="1">
      <c r="B7" s="417" t="s">
        <v>6</v>
      </c>
      <c r="C7" s="418" t="s">
        <v>1635</v>
      </c>
      <c r="D7" s="418"/>
      <c r="E7" s="418"/>
      <c r="F7" s="421" t="s">
        <v>7</v>
      </c>
      <c r="G7" s="422">
        <v>44103</v>
      </c>
    </row>
    <row r="8" spans="1:9" s="423" customFormat="1" ht="15.75">
      <c r="B8" s="1795" t="s">
        <v>8</v>
      </c>
      <c r="C8" s="480" t="s">
        <v>1636</v>
      </c>
      <c r="D8" s="480"/>
      <c r="E8" s="480"/>
      <c r="F8" s="481" t="s">
        <v>9</v>
      </c>
      <c r="G8" s="1796">
        <v>1.157</v>
      </c>
    </row>
    <row r="9" spans="1:9" s="430" customFormat="1" ht="6" thickBot="1">
      <c r="B9" s="431"/>
      <c r="C9" s="432"/>
      <c r="D9" s="433"/>
      <c r="E9" s="434"/>
      <c r="F9" s="434"/>
      <c r="G9" s="435"/>
    </row>
    <row r="10" spans="1:9" s="423" customFormat="1" ht="18.75" thickBot="1">
      <c r="B10" s="2597" t="s">
        <v>109</v>
      </c>
      <c r="C10" s="2598"/>
      <c r="D10" s="2598"/>
      <c r="E10" s="2598"/>
      <c r="F10" s="2598"/>
      <c r="G10" s="2599"/>
    </row>
    <row r="11" spans="1:9" s="430" customFormat="1" ht="6" thickBot="1">
      <c r="B11" s="436"/>
      <c r="C11" s="437"/>
      <c r="D11" s="438"/>
      <c r="E11" s="439"/>
      <c r="F11" s="439"/>
      <c r="G11" s="440"/>
    </row>
    <row r="12" spans="1:9" s="391" customFormat="1" ht="9.9499999999999993" customHeight="1" thickBot="1">
      <c r="B12" s="1797"/>
      <c r="C12" s="441"/>
      <c r="D12" s="441"/>
      <c r="E12" s="441"/>
      <c r="F12" s="441"/>
      <c r="G12" s="1798"/>
    </row>
    <row r="13" spans="1:9" s="384" customFormat="1" ht="32.25" customHeight="1">
      <c r="B13" s="1103" t="s">
        <v>785</v>
      </c>
      <c r="C13" s="2533" t="s">
        <v>1929</v>
      </c>
      <c r="D13" s="2533"/>
      <c r="E13" s="2533"/>
      <c r="F13" s="2533"/>
      <c r="G13" s="1104" t="s">
        <v>23</v>
      </c>
      <c r="H13" s="504">
        <v>96.14</v>
      </c>
      <c r="I13" s="385"/>
    </row>
    <row r="14" spans="1:9" s="384" customFormat="1" ht="31.5">
      <c r="B14" s="2308" t="s">
        <v>144</v>
      </c>
      <c r="C14" s="2259" t="s">
        <v>75</v>
      </c>
      <c r="D14" s="2259" t="s">
        <v>23</v>
      </c>
      <c r="E14" s="2259" t="s">
        <v>76</v>
      </c>
      <c r="F14" s="2260" t="s">
        <v>77</v>
      </c>
      <c r="G14" s="2261" t="s">
        <v>78</v>
      </c>
      <c r="I14" s="385"/>
    </row>
    <row r="15" spans="1:9" s="384" customFormat="1" ht="15.75">
      <c r="B15" s="2534" t="s">
        <v>79</v>
      </c>
      <c r="C15" s="2535"/>
      <c r="D15" s="2535"/>
      <c r="E15" s="2535"/>
      <c r="F15" s="2535"/>
      <c r="G15" s="2536"/>
      <c r="I15" s="385"/>
    </row>
    <row r="16" spans="1:9" s="384" customFormat="1" ht="30">
      <c r="A16" s="386" t="s">
        <v>218</v>
      </c>
      <c r="B16" s="2326">
        <v>39467</v>
      </c>
      <c r="C16" s="2006" t="s">
        <v>1505</v>
      </c>
      <c r="D16" s="2007" t="s">
        <v>654</v>
      </c>
      <c r="E16" s="2327">
        <v>1</v>
      </c>
      <c r="F16" s="2074">
        <v>85.22</v>
      </c>
      <c r="G16" s="2267">
        <v>85.22</v>
      </c>
      <c r="I16" s="385"/>
    </row>
    <row r="17" spans="1:9" s="384" customFormat="1" ht="15.75">
      <c r="B17" s="2534" t="s">
        <v>80</v>
      </c>
      <c r="C17" s="2535"/>
      <c r="D17" s="2535"/>
      <c r="E17" s="2535"/>
      <c r="F17" s="2535"/>
      <c r="G17" s="2536"/>
      <c r="I17" s="385"/>
    </row>
    <row r="18" spans="1:9" s="384" customFormat="1" ht="15.75">
      <c r="A18" s="386" t="s">
        <v>219</v>
      </c>
      <c r="B18" s="2265">
        <v>88264</v>
      </c>
      <c r="C18" s="2006" t="s">
        <v>50</v>
      </c>
      <c r="D18" s="2007" t="s">
        <v>31</v>
      </c>
      <c r="E18" s="2266">
        <v>0.3</v>
      </c>
      <c r="F18" s="2074">
        <v>20.52</v>
      </c>
      <c r="G18" s="2267">
        <v>6.15</v>
      </c>
      <c r="I18" s="385"/>
    </row>
    <row r="19" spans="1:9" s="384" customFormat="1" ht="16.5" thickBot="1">
      <c r="A19" s="386" t="s">
        <v>219</v>
      </c>
      <c r="B19" s="1803">
        <v>88316</v>
      </c>
      <c r="C19" s="2010" t="s">
        <v>58</v>
      </c>
      <c r="D19" s="2011" t="s">
        <v>31</v>
      </c>
      <c r="E19" s="2127">
        <v>0.3</v>
      </c>
      <c r="F19" s="2012">
        <v>15.91</v>
      </c>
      <c r="G19" s="2268">
        <v>4.7699999999999996</v>
      </c>
      <c r="I19" s="385"/>
    </row>
    <row r="20" spans="1:9" s="384" customFormat="1" ht="16.5" thickBot="1">
      <c r="B20" s="2631" t="s">
        <v>827</v>
      </c>
      <c r="C20" s="2632"/>
      <c r="D20" s="2632"/>
      <c r="E20" s="2633"/>
      <c r="F20" s="538" t="s">
        <v>81</v>
      </c>
      <c r="G20" s="539">
        <v>96.14</v>
      </c>
      <c r="I20" s="385"/>
    </row>
    <row r="21" spans="1:9" s="387" customFormat="1" ht="16.5" thickBot="1">
      <c r="B21" s="1805"/>
      <c r="C21" s="388"/>
      <c r="D21" s="388"/>
      <c r="E21" s="388"/>
      <c r="F21" s="392"/>
      <c r="G21" s="1806"/>
    </row>
    <row r="22" spans="1:9" s="384" customFormat="1" ht="15.75">
      <c r="B22" s="1103" t="s">
        <v>786</v>
      </c>
      <c r="C22" s="2533" t="s">
        <v>828</v>
      </c>
      <c r="D22" s="2533"/>
      <c r="E22" s="2533"/>
      <c r="F22" s="2533"/>
      <c r="G22" s="1104" t="s">
        <v>23</v>
      </c>
      <c r="H22" s="504">
        <v>16.099999999999998</v>
      </c>
      <c r="I22" s="385"/>
    </row>
    <row r="23" spans="1:9" s="384" customFormat="1" ht="31.5">
      <c r="B23" s="2308" t="s">
        <v>144</v>
      </c>
      <c r="C23" s="2259" t="s">
        <v>75</v>
      </c>
      <c r="D23" s="2259" t="s">
        <v>23</v>
      </c>
      <c r="E23" s="2259" t="s">
        <v>76</v>
      </c>
      <c r="F23" s="2260" t="s">
        <v>77</v>
      </c>
      <c r="G23" s="2261" t="s">
        <v>78</v>
      </c>
      <c r="I23" s="385"/>
    </row>
    <row r="24" spans="1:9" s="384" customFormat="1" ht="15.75">
      <c r="B24" s="2534" t="s">
        <v>79</v>
      </c>
      <c r="C24" s="2535"/>
      <c r="D24" s="2535"/>
      <c r="E24" s="2535"/>
      <c r="F24" s="2535"/>
      <c r="G24" s="2536"/>
      <c r="I24" s="385"/>
    </row>
    <row r="25" spans="1:9" s="384" customFormat="1" ht="60">
      <c r="A25" s="386" t="s">
        <v>218</v>
      </c>
      <c r="B25" s="2326">
        <v>37556</v>
      </c>
      <c r="C25" s="2006" t="s">
        <v>1528</v>
      </c>
      <c r="D25" s="2007" t="s">
        <v>654</v>
      </c>
      <c r="E25" s="2327">
        <v>1</v>
      </c>
      <c r="F25" s="2074">
        <v>11.85</v>
      </c>
      <c r="G25" s="2267">
        <v>11.85</v>
      </c>
      <c r="I25" s="385"/>
    </row>
    <row r="26" spans="1:9" s="1111" customFormat="1" ht="45">
      <c r="A26" s="1112" t="s">
        <v>218</v>
      </c>
      <c r="B26" s="2326">
        <v>11950</v>
      </c>
      <c r="C26" s="2006" t="s">
        <v>1492</v>
      </c>
      <c r="D26" s="2007" t="s">
        <v>654</v>
      </c>
      <c r="E26" s="2327">
        <v>2</v>
      </c>
      <c r="F26" s="2074">
        <v>0.14000000000000001</v>
      </c>
      <c r="G26" s="2267">
        <v>0.28000000000000003</v>
      </c>
      <c r="I26" s="1087"/>
    </row>
    <row r="27" spans="1:9" s="384" customFormat="1" ht="15.75">
      <c r="B27" s="2534" t="s">
        <v>80</v>
      </c>
      <c r="C27" s="2535"/>
      <c r="D27" s="2535"/>
      <c r="E27" s="2535"/>
      <c r="F27" s="2535"/>
      <c r="G27" s="2536"/>
      <c r="I27" s="385"/>
    </row>
    <row r="28" spans="1:9" s="384" customFormat="1" ht="16.5" thickBot="1">
      <c r="A28" s="386" t="s">
        <v>219</v>
      </c>
      <c r="B28" s="1803">
        <v>88316</v>
      </c>
      <c r="C28" s="2010" t="s">
        <v>58</v>
      </c>
      <c r="D28" s="2011" t="s">
        <v>31</v>
      </c>
      <c r="E28" s="2127">
        <v>0.25</v>
      </c>
      <c r="F28" s="2012">
        <v>15.91</v>
      </c>
      <c r="G28" s="2268">
        <v>3.97</v>
      </c>
      <c r="I28" s="385"/>
    </row>
    <row r="29" spans="1:9" s="387" customFormat="1" ht="16.5" thickBot="1">
      <c r="B29" s="2625" t="s">
        <v>1050</v>
      </c>
      <c r="C29" s="2626"/>
      <c r="D29" s="2626"/>
      <c r="E29" s="2626"/>
      <c r="F29" s="538" t="s">
        <v>81</v>
      </c>
      <c r="G29" s="539">
        <v>16.099999999999998</v>
      </c>
    </row>
    <row r="30" spans="1:9" s="387" customFormat="1" ht="35.25" customHeight="1" thickBot="1">
      <c r="B30" s="2625"/>
      <c r="C30" s="2626"/>
      <c r="D30" s="2626"/>
      <c r="E30" s="2626"/>
      <c r="F30" s="558"/>
      <c r="G30" s="1187"/>
    </row>
    <row r="31" spans="1:9" s="644" customFormat="1" ht="15.75">
      <c r="A31" s="643"/>
      <c r="B31" s="1103" t="s">
        <v>787</v>
      </c>
      <c r="C31" s="2533" t="s">
        <v>1960</v>
      </c>
      <c r="D31" s="2533"/>
      <c r="E31" s="2533"/>
      <c r="F31" s="2533"/>
      <c r="G31" s="1104" t="s">
        <v>23</v>
      </c>
      <c r="H31" s="560">
        <v>54.74</v>
      </c>
    </row>
    <row r="32" spans="1:9" s="644" customFormat="1" ht="31.5">
      <c r="A32" s="643"/>
      <c r="B32" s="2308" t="s">
        <v>144</v>
      </c>
      <c r="C32" s="2259" t="s">
        <v>75</v>
      </c>
      <c r="D32" s="2259" t="s">
        <v>23</v>
      </c>
      <c r="E32" s="2259" t="s">
        <v>76</v>
      </c>
      <c r="F32" s="2260" t="s">
        <v>77</v>
      </c>
      <c r="G32" s="2261" t="s">
        <v>78</v>
      </c>
      <c r="H32" s="643"/>
    </row>
    <row r="33" spans="1:9" s="644" customFormat="1" ht="15.75">
      <c r="A33" s="643"/>
      <c r="B33" s="2534" t="s">
        <v>79</v>
      </c>
      <c r="C33" s="2535"/>
      <c r="D33" s="2535"/>
      <c r="E33" s="2535"/>
      <c r="F33" s="2535"/>
      <c r="G33" s="2536"/>
      <c r="H33" s="643"/>
    </row>
    <row r="34" spans="1:9" s="643" customFormat="1" ht="30">
      <c r="A34" s="645" t="s">
        <v>218</v>
      </c>
      <c r="B34" s="2326">
        <v>39390</v>
      </c>
      <c r="C34" s="2006" t="s">
        <v>1517</v>
      </c>
      <c r="D34" s="2007" t="s">
        <v>654</v>
      </c>
      <c r="E34" s="2327">
        <v>1</v>
      </c>
      <c r="F34" s="2074">
        <v>36.53</v>
      </c>
      <c r="G34" s="2267">
        <v>36.53</v>
      </c>
      <c r="I34" s="644"/>
    </row>
    <row r="35" spans="1:9" s="644" customFormat="1" ht="15.75">
      <c r="A35" s="643"/>
      <c r="B35" s="2534" t="s">
        <v>80</v>
      </c>
      <c r="C35" s="2535"/>
      <c r="D35" s="2535"/>
      <c r="E35" s="2535"/>
      <c r="F35" s="2535"/>
      <c r="G35" s="2536"/>
      <c r="H35" s="643"/>
    </row>
    <row r="36" spans="1:9" s="644" customFormat="1" ht="15.75">
      <c r="A36" s="645" t="s">
        <v>219</v>
      </c>
      <c r="B36" s="2265">
        <v>88264</v>
      </c>
      <c r="C36" s="2006" t="s">
        <v>50</v>
      </c>
      <c r="D36" s="2007" t="s">
        <v>31</v>
      </c>
      <c r="E36" s="2310">
        <v>0.5</v>
      </c>
      <c r="F36" s="2074">
        <v>20.52</v>
      </c>
      <c r="G36" s="2267">
        <v>10.26</v>
      </c>
      <c r="H36" s="643"/>
    </row>
    <row r="37" spans="1:9" s="644" customFormat="1" ht="16.5" thickBot="1">
      <c r="A37" s="645" t="s">
        <v>219</v>
      </c>
      <c r="B37" s="1803">
        <v>88316</v>
      </c>
      <c r="C37" s="2010" t="s">
        <v>58</v>
      </c>
      <c r="D37" s="2011" t="s">
        <v>31</v>
      </c>
      <c r="E37" s="2315">
        <v>0.5</v>
      </c>
      <c r="F37" s="2012">
        <v>15.91</v>
      </c>
      <c r="G37" s="2268">
        <v>7.95</v>
      </c>
      <c r="H37" s="643"/>
    </row>
    <row r="38" spans="1:9" s="644" customFormat="1" ht="16.5" thickBot="1">
      <c r="A38" s="643"/>
      <c r="B38" s="2625" t="s">
        <v>829</v>
      </c>
      <c r="C38" s="2626"/>
      <c r="D38" s="2626"/>
      <c r="E38" s="2626"/>
      <c r="F38" s="538" t="s">
        <v>81</v>
      </c>
      <c r="G38" s="539">
        <v>54.74</v>
      </c>
      <c r="H38" s="643"/>
    </row>
    <row r="39" spans="1:9" s="1087" customFormat="1" ht="15.75" thickBot="1">
      <c r="A39" s="1111"/>
      <c r="B39" s="1810"/>
      <c r="C39" s="1757"/>
      <c r="D39" s="1757"/>
      <c r="E39" s="1757"/>
      <c r="F39" s="1756"/>
      <c r="G39" s="1758"/>
      <c r="H39" s="1111"/>
    </row>
    <row r="40" spans="1:9" s="385" customFormat="1" ht="39" customHeight="1">
      <c r="A40" s="384"/>
      <c r="B40" s="1103" t="s">
        <v>788</v>
      </c>
      <c r="C40" s="2539" t="s">
        <v>88</v>
      </c>
      <c r="D40" s="2540"/>
      <c r="E40" s="2540"/>
      <c r="F40" s="2541"/>
      <c r="G40" s="1104" t="s">
        <v>23</v>
      </c>
      <c r="H40" s="504">
        <v>277.64999999999998</v>
      </c>
    </row>
    <row r="41" spans="1:9" s="385" customFormat="1" ht="31.5">
      <c r="A41" s="384"/>
      <c r="B41" s="2308" t="s">
        <v>144</v>
      </c>
      <c r="C41" s="2259" t="s">
        <v>75</v>
      </c>
      <c r="D41" s="2259" t="s">
        <v>23</v>
      </c>
      <c r="E41" s="2259" t="s">
        <v>76</v>
      </c>
      <c r="F41" s="2260" t="s">
        <v>77</v>
      </c>
      <c r="G41" s="2261" t="s">
        <v>78</v>
      </c>
      <c r="H41" s="384"/>
    </row>
    <row r="42" spans="1:9" s="385" customFormat="1" ht="15.75">
      <c r="A42" s="384"/>
      <c r="B42" s="2622" t="s">
        <v>79</v>
      </c>
      <c r="C42" s="2623"/>
      <c r="D42" s="2623"/>
      <c r="E42" s="2623"/>
      <c r="F42" s="2623"/>
      <c r="G42" s="2624"/>
      <c r="H42" s="384"/>
    </row>
    <row r="43" spans="1:9" s="385" customFormat="1" ht="30">
      <c r="A43" s="386" t="s">
        <v>218</v>
      </c>
      <c r="B43" s="2262">
        <v>12388</v>
      </c>
      <c r="C43" s="2006" t="s">
        <v>1533</v>
      </c>
      <c r="D43" s="2007" t="s">
        <v>654</v>
      </c>
      <c r="E43" s="2263">
        <v>1</v>
      </c>
      <c r="F43" s="2074">
        <v>163.78</v>
      </c>
      <c r="G43" s="2267">
        <v>163.78</v>
      </c>
      <c r="H43" s="384"/>
    </row>
    <row r="44" spans="1:9" s="385" customFormat="1" ht="30">
      <c r="A44" s="386" t="s">
        <v>218</v>
      </c>
      <c r="B44" s="2262">
        <v>367</v>
      </c>
      <c r="C44" s="2006" t="s">
        <v>1485</v>
      </c>
      <c r="D44" s="2007" t="s">
        <v>655</v>
      </c>
      <c r="E44" s="2328">
        <v>2.7E-2</v>
      </c>
      <c r="F44" s="2074">
        <v>61.5</v>
      </c>
      <c r="G44" s="2267">
        <v>1.66</v>
      </c>
      <c r="H44" s="384"/>
    </row>
    <row r="45" spans="1:9" s="385" customFormat="1" ht="15.75">
      <c r="A45" s="386" t="s">
        <v>218</v>
      </c>
      <c r="B45" s="2262">
        <v>1379</v>
      </c>
      <c r="C45" s="2006" t="s">
        <v>1501</v>
      </c>
      <c r="D45" s="2007" t="s">
        <v>658</v>
      </c>
      <c r="E45" s="2263">
        <v>3</v>
      </c>
      <c r="F45" s="2074">
        <v>0.49</v>
      </c>
      <c r="G45" s="2267">
        <v>1.47</v>
      </c>
      <c r="H45" s="384"/>
    </row>
    <row r="46" spans="1:9" s="385" customFormat="1" ht="30">
      <c r="A46" s="386" t="s">
        <v>218</v>
      </c>
      <c r="B46" s="2262">
        <v>4722</v>
      </c>
      <c r="C46" s="2006" t="s">
        <v>1524</v>
      </c>
      <c r="D46" s="2007" t="s">
        <v>655</v>
      </c>
      <c r="E46" s="2328">
        <v>2.7E-2</v>
      </c>
      <c r="F46" s="2074">
        <v>80</v>
      </c>
      <c r="G46" s="2267">
        <v>2.16</v>
      </c>
      <c r="H46" s="384"/>
    </row>
    <row r="47" spans="1:9" s="385" customFormat="1" ht="15.75">
      <c r="A47" s="384"/>
      <c r="B47" s="2622" t="s">
        <v>80</v>
      </c>
      <c r="C47" s="2623"/>
      <c r="D47" s="2623"/>
      <c r="E47" s="2623"/>
      <c r="F47" s="2623"/>
      <c r="G47" s="2624"/>
      <c r="H47" s="384"/>
    </row>
    <row r="48" spans="1:9" s="385" customFormat="1" ht="15.75">
      <c r="A48" s="386" t="s">
        <v>219</v>
      </c>
      <c r="B48" s="2265">
        <v>88264</v>
      </c>
      <c r="C48" s="2006" t="s">
        <v>50</v>
      </c>
      <c r="D48" s="2007" t="s">
        <v>31</v>
      </c>
      <c r="E48" s="2266">
        <v>2</v>
      </c>
      <c r="F48" s="2074">
        <v>20.52</v>
      </c>
      <c r="G48" s="2267">
        <v>41.04</v>
      </c>
      <c r="H48" s="384"/>
    </row>
    <row r="49" spans="1:8" s="1087" customFormat="1" ht="15.75">
      <c r="A49" s="1112" t="s">
        <v>219</v>
      </c>
      <c r="B49" s="2265">
        <v>88309</v>
      </c>
      <c r="C49" s="2006" t="s">
        <v>55</v>
      </c>
      <c r="D49" s="2007" t="s">
        <v>31</v>
      </c>
      <c r="E49" s="2266">
        <v>1</v>
      </c>
      <c r="F49" s="2074">
        <v>19.809999999999999</v>
      </c>
      <c r="G49" s="2267">
        <v>19.809999999999999</v>
      </c>
      <c r="H49" s="1111"/>
    </row>
    <row r="50" spans="1:8" s="385" customFormat="1" ht="16.5" thickBot="1">
      <c r="A50" s="386" t="s">
        <v>219</v>
      </c>
      <c r="B50" s="1803">
        <v>88316</v>
      </c>
      <c r="C50" s="2010" t="s">
        <v>58</v>
      </c>
      <c r="D50" s="2011" t="s">
        <v>31</v>
      </c>
      <c r="E50" s="2127">
        <v>3</v>
      </c>
      <c r="F50" s="2012">
        <v>15.91</v>
      </c>
      <c r="G50" s="2268">
        <v>47.73</v>
      </c>
      <c r="H50" s="384"/>
    </row>
    <row r="51" spans="1:8" s="385" customFormat="1" ht="16.5" customHeight="1" thickBot="1">
      <c r="A51" s="384"/>
      <c r="B51" s="2634" t="s">
        <v>886</v>
      </c>
      <c r="C51" s="2635"/>
      <c r="D51" s="2635"/>
      <c r="E51" s="2636"/>
      <c r="F51" s="538" t="s">
        <v>81</v>
      </c>
      <c r="G51" s="539">
        <v>277.64999999999998</v>
      </c>
      <c r="H51" s="384"/>
    </row>
    <row r="52" spans="1:8" s="394" customFormat="1" ht="16.5" thickBot="1">
      <c r="B52" s="1807"/>
      <c r="C52" s="543"/>
      <c r="D52" s="543"/>
      <c r="E52" s="543"/>
      <c r="F52" s="543"/>
      <c r="G52" s="1808"/>
    </row>
    <row r="53" spans="1:8" s="385" customFormat="1" ht="15.75">
      <c r="A53" s="384"/>
      <c r="B53" s="1103" t="s">
        <v>789</v>
      </c>
      <c r="C53" s="2533" t="s">
        <v>89</v>
      </c>
      <c r="D53" s="2533"/>
      <c r="E53" s="2533"/>
      <c r="F53" s="2533"/>
      <c r="G53" s="1104" t="s">
        <v>23</v>
      </c>
      <c r="H53" s="504">
        <v>6.11</v>
      </c>
    </row>
    <row r="54" spans="1:8" s="385" customFormat="1" ht="31.5">
      <c r="A54" s="384"/>
      <c r="B54" s="2308" t="s">
        <v>144</v>
      </c>
      <c r="C54" s="2259" t="s">
        <v>75</v>
      </c>
      <c r="D54" s="2259" t="s">
        <v>23</v>
      </c>
      <c r="E54" s="2259" t="s">
        <v>76</v>
      </c>
      <c r="F54" s="2260" t="s">
        <v>77</v>
      </c>
      <c r="G54" s="2261" t="s">
        <v>78</v>
      </c>
      <c r="H54" s="384"/>
    </row>
    <row r="55" spans="1:8" s="385" customFormat="1" ht="15.75">
      <c r="A55" s="384"/>
      <c r="B55" s="2534" t="s">
        <v>79</v>
      </c>
      <c r="C55" s="2535"/>
      <c r="D55" s="2535"/>
      <c r="E55" s="2535"/>
      <c r="F55" s="2535"/>
      <c r="G55" s="2536"/>
      <c r="H55" s="384"/>
    </row>
    <row r="56" spans="1:8" s="385" customFormat="1" ht="30">
      <c r="A56" s="386" t="s">
        <v>218</v>
      </c>
      <c r="B56" s="2265">
        <v>400</v>
      </c>
      <c r="C56" s="2006" t="s">
        <v>1482</v>
      </c>
      <c r="D56" s="2007" t="s">
        <v>654</v>
      </c>
      <c r="E56" s="2263">
        <v>1</v>
      </c>
      <c r="F56" s="2074">
        <v>1.36</v>
      </c>
      <c r="G56" s="2267">
        <v>1.36</v>
      </c>
      <c r="H56" s="384"/>
    </row>
    <row r="57" spans="1:8" s="385" customFormat="1" ht="15.75">
      <c r="A57" s="384"/>
      <c r="B57" s="2534" t="s">
        <v>80</v>
      </c>
      <c r="C57" s="2535"/>
      <c r="D57" s="2535"/>
      <c r="E57" s="2535"/>
      <c r="F57" s="2535"/>
      <c r="G57" s="2536"/>
      <c r="H57" s="384"/>
    </row>
    <row r="58" spans="1:8" s="385" customFormat="1" ht="16.5" thickBot="1">
      <c r="A58" s="386" t="s">
        <v>219</v>
      </c>
      <c r="B58" s="1803">
        <v>88247</v>
      </c>
      <c r="C58" s="2010" t="s">
        <v>46</v>
      </c>
      <c r="D58" s="2011" t="s">
        <v>31</v>
      </c>
      <c r="E58" s="2127">
        <v>0.3</v>
      </c>
      <c r="F58" s="2012">
        <v>15.84</v>
      </c>
      <c r="G58" s="2268">
        <v>4.75</v>
      </c>
      <c r="H58" s="384"/>
    </row>
    <row r="59" spans="1:8" s="385" customFormat="1" ht="16.5" thickBot="1">
      <c r="A59" s="384"/>
      <c r="B59" s="2625" t="s">
        <v>321</v>
      </c>
      <c r="C59" s="2626"/>
      <c r="D59" s="2626"/>
      <c r="E59" s="2626"/>
      <c r="F59" s="538" t="s">
        <v>81</v>
      </c>
      <c r="G59" s="539">
        <v>6.11</v>
      </c>
      <c r="H59" s="384"/>
    </row>
    <row r="60" spans="1:8" s="394" customFormat="1" ht="16.5" thickBot="1">
      <c r="B60" s="1807"/>
      <c r="C60" s="543"/>
      <c r="D60" s="543"/>
      <c r="E60" s="543"/>
      <c r="F60" s="543"/>
      <c r="G60" s="1808"/>
    </row>
    <row r="61" spans="1:8" ht="42" customHeight="1">
      <c r="A61" s="506"/>
      <c r="B61" s="1103" t="s">
        <v>790</v>
      </c>
      <c r="C61" s="2533" t="s">
        <v>329</v>
      </c>
      <c r="D61" s="2617"/>
      <c r="E61" s="2617"/>
      <c r="F61" s="2617"/>
      <c r="G61" s="1104" t="s">
        <v>23</v>
      </c>
      <c r="H61" s="504">
        <v>27.490000000000002</v>
      </c>
    </row>
    <row r="62" spans="1:8" ht="31.5">
      <c r="A62" s="506"/>
      <c r="B62" s="2308" t="s">
        <v>144</v>
      </c>
      <c r="C62" s="2002" t="s">
        <v>75</v>
      </c>
      <c r="D62" s="2259" t="s">
        <v>23</v>
      </c>
      <c r="E62" s="2002" t="s">
        <v>76</v>
      </c>
      <c r="F62" s="2003" t="s">
        <v>77</v>
      </c>
      <c r="G62" s="2004" t="s">
        <v>78</v>
      </c>
      <c r="H62" s="506"/>
    </row>
    <row r="63" spans="1:8" ht="15.75">
      <c r="A63" s="506"/>
      <c r="B63" s="2542" t="s">
        <v>79</v>
      </c>
      <c r="C63" s="2543"/>
      <c r="D63" s="2543"/>
      <c r="E63" s="2543"/>
      <c r="F63" s="2543"/>
      <c r="G63" s="2544"/>
      <c r="H63" s="506"/>
    </row>
    <row r="64" spans="1:8" s="511" customFormat="1" ht="45">
      <c r="A64" s="512" t="s">
        <v>218</v>
      </c>
      <c r="B64" s="2005">
        <v>3803</v>
      </c>
      <c r="C64" s="2006" t="s">
        <v>1518</v>
      </c>
      <c r="D64" s="2007" t="s">
        <v>654</v>
      </c>
      <c r="E64" s="2194">
        <v>1</v>
      </c>
      <c r="F64" s="2074">
        <v>29.97</v>
      </c>
      <c r="G64" s="2092">
        <v>29.97</v>
      </c>
      <c r="H64" s="510"/>
    </row>
    <row r="65" spans="1:8" ht="15.75">
      <c r="A65" s="506"/>
      <c r="B65" s="2542" t="s">
        <v>80</v>
      </c>
      <c r="C65" s="2543"/>
      <c r="D65" s="2543"/>
      <c r="E65" s="2543"/>
      <c r="F65" s="2543"/>
      <c r="G65" s="2544"/>
      <c r="H65" s="506"/>
    </row>
    <row r="66" spans="1:8" s="511" customFormat="1" ht="15.75">
      <c r="A66" s="512" t="s">
        <v>219</v>
      </c>
      <c r="B66" s="2265">
        <v>88264</v>
      </c>
      <c r="C66" s="2006" t="s">
        <v>50</v>
      </c>
      <c r="D66" s="2007" t="s">
        <v>31</v>
      </c>
      <c r="E66" s="2266">
        <v>0.8</v>
      </c>
      <c r="F66" s="2074">
        <v>20.52</v>
      </c>
      <c r="G66" s="2267">
        <v>16.41</v>
      </c>
      <c r="H66" s="510"/>
    </row>
    <row r="67" spans="1:8" s="511" customFormat="1" ht="16.5" thickBot="1">
      <c r="A67" s="512" t="s">
        <v>219</v>
      </c>
      <c r="B67" s="1803">
        <v>88247</v>
      </c>
      <c r="C67" s="2010" t="s">
        <v>46</v>
      </c>
      <c r="D67" s="2011" t="s">
        <v>31</v>
      </c>
      <c r="E67" s="2127">
        <v>0.7</v>
      </c>
      <c r="F67" s="2012">
        <v>15.84</v>
      </c>
      <c r="G67" s="2268">
        <v>11.08</v>
      </c>
      <c r="H67" s="510"/>
    </row>
    <row r="68" spans="1:8" ht="16.5" thickBot="1">
      <c r="A68" s="506"/>
      <c r="B68" s="2631" t="s">
        <v>771</v>
      </c>
      <c r="C68" s="2632"/>
      <c r="D68" s="2632"/>
      <c r="E68" s="2632"/>
      <c r="F68" s="538" t="s">
        <v>81</v>
      </c>
      <c r="G68" s="539">
        <v>27.490000000000002</v>
      </c>
      <c r="H68" s="506"/>
    </row>
    <row r="69" spans="1:8" ht="38.25" customHeight="1">
      <c r="B69" s="2631"/>
      <c r="C69" s="2632"/>
      <c r="D69" s="2632"/>
      <c r="E69" s="2632"/>
      <c r="F69" s="1113"/>
      <c r="G69" s="1252"/>
    </row>
    <row r="70" spans="1:8" s="555" customFormat="1" ht="16.5" thickBot="1">
      <c r="B70" s="1807"/>
      <c r="C70" s="543"/>
      <c r="D70" s="543"/>
      <c r="E70" s="543"/>
      <c r="F70" s="543"/>
      <c r="G70" s="1808"/>
    </row>
    <row r="71" spans="1:8" s="1114" customFormat="1" ht="34.5" customHeight="1">
      <c r="A71" s="1111"/>
      <c r="B71" s="1103" t="s">
        <v>791</v>
      </c>
      <c r="C71" s="2533" t="s">
        <v>1149</v>
      </c>
      <c r="D71" s="2533"/>
      <c r="E71" s="2533"/>
      <c r="F71" s="2533"/>
      <c r="G71" s="1104" t="s">
        <v>0</v>
      </c>
      <c r="H71" s="1092">
        <v>374.8</v>
      </c>
    </row>
    <row r="72" spans="1:8" s="1114" customFormat="1" ht="31.5">
      <c r="A72" s="1111"/>
      <c r="B72" s="2001" t="s">
        <v>144</v>
      </c>
      <c r="C72" s="2259" t="s">
        <v>75</v>
      </c>
      <c r="D72" s="2259" t="s">
        <v>23</v>
      </c>
      <c r="E72" s="2259" t="s">
        <v>76</v>
      </c>
      <c r="F72" s="2260" t="s">
        <v>77</v>
      </c>
      <c r="G72" s="2261" t="s">
        <v>78</v>
      </c>
      <c r="H72" s="1113"/>
    </row>
    <row r="73" spans="1:8" s="1114" customFormat="1" ht="15.75">
      <c r="A73" s="1111"/>
      <c r="B73" s="2534" t="s">
        <v>79</v>
      </c>
      <c r="C73" s="2535"/>
      <c r="D73" s="2535"/>
      <c r="E73" s="2535"/>
      <c r="F73" s="2535"/>
      <c r="G73" s="2536"/>
      <c r="H73" s="1113"/>
    </row>
    <row r="74" spans="1:8" s="1114" customFormat="1" ht="15.75">
      <c r="A74" s="1387" t="s">
        <v>218</v>
      </c>
      <c r="B74" s="2265">
        <v>7258</v>
      </c>
      <c r="C74" s="2006" t="s">
        <v>1543</v>
      </c>
      <c r="D74" s="2007" t="s">
        <v>654</v>
      </c>
      <c r="E74" s="2329">
        <v>183.02</v>
      </c>
      <c r="F74" s="2074">
        <v>0.37</v>
      </c>
      <c r="G74" s="2267">
        <v>67.709999999999994</v>
      </c>
      <c r="H74" s="1113"/>
    </row>
    <row r="75" spans="1:8" s="1114" customFormat="1" ht="15.75">
      <c r="A75" s="1387" t="s">
        <v>218</v>
      </c>
      <c r="B75" s="2265">
        <v>35693</v>
      </c>
      <c r="C75" s="2006" t="s">
        <v>1546</v>
      </c>
      <c r="D75" s="2007" t="s">
        <v>659</v>
      </c>
      <c r="E75" s="2329">
        <v>0.49</v>
      </c>
      <c r="F75" s="2074">
        <v>9.43</v>
      </c>
      <c r="G75" s="2267">
        <v>4.62</v>
      </c>
      <c r="H75" s="1113"/>
    </row>
    <row r="76" spans="1:8" s="1114" customFormat="1" ht="15.75">
      <c r="A76" s="1387" t="s">
        <v>218</v>
      </c>
      <c r="B76" s="2265">
        <v>38383</v>
      </c>
      <c r="C76" s="2006" t="s">
        <v>1514</v>
      </c>
      <c r="D76" s="2007" t="s">
        <v>654</v>
      </c>
      <c r="E76" s="2329">
        <v>0.22</v>
      </c>
      <c r="F76" s="2074">
        <v>1.86</v>
      </c>
      <c r="G76" s="2267">
        <v>0.4</v>
      </c>
      <c r="H76" s="1113"/>
    </row>
    <row r="77" spans="1:8" s="1114" customFormat="1" ht="45">
      <c r="A77" s="1387" t="s">
        <v>218</v>
      </c>
      <c r="B77" s="2265">
        <v>2742</v>
      </c>
      <c r="C77" s="2006" t="s">
        <v>1519</v>
      </c>
      <c r="D77" s="2007" t="s">
        <v>657</v>
      </c>
      <c r="E77" s="2329">
        <v>1.0900000000000001</v>
      </c>
      <c r="F77" s="2074">
        <v>2.1800000000000002</v>
      </c>
      <c r="G77" s="2267">
        <v>2.37</v>
      </c>
      <c r="H77" s="1113"/>
    </row>
    <row r="78" spans="1:8" s="1114" customFormat="1" ht="30">
      <c r="A78" s="1387" t="s">
        <v>218</v>
      </c>
      <c r="B78" s="2265">
        <v>6189</v>
      </c>
      <c r="C78" s="2006" t="s">
        <v>1541</v>
      </c>
      <c r="D78" s="2007" t="s">
        <v>657</v>
      </c>
      <c r="E78" s="2329">
        <v>0.84</v>
      </c>
      <c r="F78" s="2074">
        <v>8.76</v>
      </c>
      <c r="G78" s="2267">
        <v>7.35</v>
      </c>
      <c r="H78" s="1113"/>
    </row>
    <row r="79" spans="1:8" s="1114" customFormat="1" ht="30">
      <c r="A79" s="1387" t="s">
        <v>218</v>
      </c>
      <c r="B79" s="2265">
        <v>43618</v>
      </c>
      <c r="C79" s="2006" t="s">
        <v>1768</v>
      </c>
      <c r="D79" s="2007" t="s">
        <v>658</v>
      </c>
      <c r="E79" s="2329">
        <v>0.1</v>
      </c>
      <c r="F79" s="2074">
        <v>13.01</v>
      </c>
      <c r="G79" s="2267">
        <v>1.3</v>
      </c>
      <c r="H79" s="1111"/>
    </row>
    <row r="80" spans="1:8" s="1114" customFormat="1" ht="45" customHeight="1">
      <c r="A80" s="1387" t="s">
        <v>218</v>
      </c>
      <c r="B80" s="2265">
        <v>4500</v>
      </c>
      <c r="C80" s="2006" t="s">
        <v>1495</v>
      </c>
      <c r="D80" s="2007" t="s">
        <v>657</v>
      </c>
      <c r="E80" s="2329">
        <v>0.6</v>
      </c>
      <c r="F80" s="2074">
        <v>18.170000000000002</v>
      </c>
      <c r="G80" s="2267">
        <v>10.9</v>
      </c>
      <c r="H80" s="1113"/>
    </row>
    <row r="81" spans="1:8" s="1114" customFormat="1" ht="30" customHeight="1">
      <c r="A81" s="1387" t="s">
        <v>218</v>
      </c>
      <c r="B81" s="2265">
        <v>6085</v>
      </c>
      <c r="C81" s="2006" t="s">
        <v>1539</v>
      </c>
      <c r="D81" s="2007" t="s">
        <v>659</v>
      </c>
      <c r="E81" s="2329">
        <v>0.26</v>
      </c>
      <c r="F81" s="2074">
        <v>4.17</v>
      </c>
      <c r="G81" s="2267">
        <v>1.08</v>
      </c>
      <c r="H81" s="1113"/>
    </row>
    <row r="82" spans="1:8" s="1114" customFormat="1" ht="30">
      <c r="A82" s="1387" t="s">
        <v>218</v>
      </c>
      <c r="B82" s="2265">
        <v>4491</v>
      </c>
      <c r="C82" s="2006" t="s">
        <v>1530</v>
      </c>
      <c r="D82" s="2007" t="s">
        <v>657</v>
      </c>
      <c r="E82" s="2329">
        <v>0.01</v>
      </c>
      <c r="F82" s="2074">
        <v>5.58</v>
      </c>
      <c r="G82" s="2267">
        <v>0.05</v>
      </c>
      <c r="H82" s="1113"/>
    </row>
    <row r="83" spans="1:8" s="1114" customFormat="1" ht="15.75">
      <c r="A83" s="1387" t="s">
        <v>218</v>
      </c>
      <c r="B83" s="2265">
        <v>5071</v>
      </c>
      <c r="C83" s="2006" t="s">
        <v>1535</v>
      </c>
      <c r="D83" s="2007" t="s">
        <v>658</v>
      </c>
      <c r="E83" s="2329">
        <v>0.14000000000000001</v>
      </c>
      <c r="F83" s="2074">
        <v>11.18</v>
      </c>
      <c r="G83" s="2267">
        <v>1.56</v>
      </c>
      <c r="H83" s="1113"/>
    </row>
    <row r="84" spans="1:8" s="1114" customFormat="1" ht="15.75">
      <c r="A84" s="1387" t="s">
        <v>218</v>
      </c>
      <c r="B84" s="2265">
        <v>1379</v>
      </c>
      <c r="C84" s="2006" t="s">
        <v>1501</v>
      </c>
      <c r="D84" s="2007" t="s">
        <v>658</v>
      </c>
      <c r="E84" s="2329">
        <v>38.299999999999997</v>
      </c>
      <c r="F84" s="2074">
        <v>0.49</v>
      </c>
      <c r="G84" s="2267">
        <v>18.760000000000002</v>
      </c>
      <c r="H84" s="1113"/>
    </row>
    <row r="85" spans="1:8" s="1114" customFormat="1" ht="30">
      <c r="A85" s="1387" t="s">
        <v>218</v>
      </c>
      <c r="B85" s="2265">
        <v>1355</v>
      </c>
      <c r="C85" s="2006" t="s">
        <v>1498</v>
      </c>
      <c r="D85" s="2007" t="s">
        <v>656</v>
      </c>
      <c r="E85" s="2329">
        <v>0.23</v>
      </c>
      <c r="F85" s="2074">
        <v>22.98</v>
      </c>
      <c r="G85" s="2267">
        <v>5.28</v>
      </c>
      <c r="H85" s="1113"/>
    </row>
    <row r="86" spans="1:8" s="1114" customFormat="1" ht="30">
      <c r="A86" s="1387" t="s">
        <v>218</v>
      </c>
      <c r="B86" s="2265">
        <v>2692</v>
      </c>
      <c r="C86" s="2006" t="s">
        <v>1504</v>
      </c>
      <c r="D86" s="2007" t="s">
        <v>659</v>
      </c>
      <c r="E86" s="2329">
        <v>0.05</v>
      </c>
      <c r="F86" s="2074">
        <v>4.83</v>
      </c>
      <c r="G86" s="2267">
        <v>0.24</v>
      </c>
      <c r="H86" s="1113"/>
    </row>
    <row r="87" spans="1:8" s="1114" customFormat="1" ht="15.75">
      <c r="A87" s="1387" t="s">
        <v>218</v>
      </c>
      <c r="B87" s="2265">
        <v>1106</v>
      </c>
      <c r="C87" s="2006" t="s">
        <v>1497</v>
      </c>
      <c r="D87" s="2007" t="s">
        <v>658</v>
      </c>
      <c r="E87" s="2329">
        <v>17.95</v>
      </c>
      <c r="F87" s="2074">
        <v>0.6</v>
      </c>
      <c r="G87" s="2267">
        <v>10.77</v>
      </c>
      <c r="H87" s="1113"/>
    </row>
    <row r="88" spans="1:8" s="1114" customFormat="1" ht="30">
      <c r="A88" s="1387" t="s">
        <v>218</v>
      </c>
      <c r="B88" s="2265">
        <v>4721</v>
      </c>
      <c r="C88" s="2006" t="s">
        <v>1522</v>
      </c>
      <c r="D88" s="2007" t="s">
        <v>655</v>
      </c>
      <c r="E88" s="2329">
        <v>0.03</v>
      </c>
      <c r="F88" s="2074">
        <v>80</v>
      </c>
      <c r="G88" s="2267">
        <v>2.4</v>
      </c>
      <c r="H88" s="1113"/>
    </row>
    <row r="89" spans="1:8" s="1114" customFormat="1" ht="30">
      <c r="A89" s="1387" t="s">
        <v>218</v>
      </c>
      <c r="B89" s="2265">
        <v>4718</v>
      </c>
      <c r="C89" s="2006" t="s">
        <v>1523</v>
      </c>
      <c r="D89" s="2007" t="s">
        <v>655</v>
      </c>
      <c r="E89" s="2329">
        <v>0.03</v>
      </c>
      <c r="F89" s="2074">
        <v>80</v>
      </c>
      <c r="G89" s="2267">
        <v>2.4</v>
      </c>
      <c r="H89" s="1113"/>
    </row>
    <row r="90" spans="1:8" s="1114" customFormat="1" ht="15.75">
      <c r="A90" s="1387" t="s">
        <v>218</v>
      </c>
      <c r="B90" s="2265">
        <v>33</v>
      </c>
      <c r="C90" s="2006" t="s">
        <v>1483</v>
      </c>
      <c r="D90" s="2007" t="s">
        <v>658</v>
      </c>
      <c r="E90" s="2329">
        <v>4.32</v>
      </c>
      <c r="F90" s="2074">
        <v>5.37</v>
      </c>
      <c r="G90" s="2267">
        <v>23.19</v>
      </c>
      <c r="H90" s="1113"/>
    </row>
    <row r="91" spans="1:8" s="1114" customFormat="1" ht="30">
      <c r="A91" s="1387" t="s">
        <v>218</v>
      </c>
      <c r="B91" s="2265">
        <v>43132</v>
      </c>
      <c r="C91" s="2006" t="s">
        <v>1769</v>
      </c>
      <c r="D91" s="2007" t="s">
        <v>658</v>
      </c>
      <c r="E91" s="2329">
        <v>0.08</v>
      </c>
      <c r="F91" s="2074">
        <v>12.23</v>
      </c>
      <c r="G91" s="2267">
        <v>0.97</v>
      </c>
      <c r="H91" s="1113"/>
    </row>
    <row r="92" spans="1:8" s="1114" customFormat="1" ht="15.75">
      <c r="A92" s="1387" t="s">
        <v>218</v>
      </c>
      <c r="B92" s="2265">
        <v>333</v>
      </c>
      <c r="C92" s="2006" t="s">
        <v>1484</v>
      </c>
      <c r="D92" s="2007" t="s">
        <v>658</v>
      </c>
      <c r="E92" s="2329">
        <v>4.4000000000000003E-3</v>
      </c>
      <c r="F92" s="2074">
        <v>13</v>
      </c>
      <c r="G92" s="2267">
        <v>0.05</v>
      </c>
      <c r="H92" s="1113"/>
    </row>
    <row r="93" spans="1:8" s="1114" customFormat="1" ht="30">
      <c r="A93" s="1387" t="s">
        <v>218</v>
      </c>
      <c r="B93" s="2265">
        <v>370</v>
      </c>
      <c r="C93" s="2006" t="s">
        <v>1486</v>
      </c>
      <c r="D93" s="2007" t="s">
        <v>655</v>
      </c>
      <c r="E93" s="2329">
        <v>0.2</v>
      </c>
      <c r="F93" s="2074">
        <v>62.5</v>
      </c>
      <c r="G93" s="2267">
        <v>12.5</v>
      </c>
      <c r="H93" s="1113"/>
    </row>
    <row r="94" spans="1:8" s="1114" customFormat="1" ht="15.75">
      <c r="A94" s="1111"/>
      <c r="B94" s="2534" t="s">
        <v>80</v>
      </c>
      <c r="C94" s="2535"/>
      <c r="D94" s="2535"/>
      <c r="E94" s="2535"/>
      <c r="F94" s="2535"/>
      <c r="G94" s="2536"/>
      <c r="H94" s="1113"/>
    </row>
    <row r="95" spans="1:8" s="1114" customFormat="1" ht="15.75">
      <c r="A95" s="1387" t="s">
        <v>219</v>
      </c>
      <c r="B95" s="2265">
        <v>88316</v>
      </c>
      <c r="C95" s="2006" t="s">
        <v>58</v>
      </c>
      <c r="D95" s="2007" t="s">
        <v>31</v>
      </c>
      <c r="E95" s="2329">
        <v>5.7</v>
      </c>
      <c r="F95" s="2074">
        <v>15.91</v>
      </c>
      <c r="G95" s="2267">
        <v>90.68</v>
      </c>
      <c r="H95" s="1113"/>
    </row>
    <row r="96" spans="1:8" s="1114" customFormat="1" ht="15.75">
      <c r="A96" s="1387" t="s">
        <v>219</v>
      </c>
      <c r="B96" s="2265">
        <v>88309</v>
      </c>
      <c r="C96" s="2006" t="s">
        <v>55</v>
      </c>
      <c r="D96" s="2007" t="s">
        <v>31</v>
      </c>
      <c r="E96" s="2329">
        <v>3.26</v>
      </c>
      <c r="F96" s="2074">
        <v>19.809999999999999</v>
      </c>
      <c r="G96" s="2267">
        <v>64.58</v>
      </c>
      <c r="H96" s="1113"/>
    </row>
    <row r="97" spans="1:8" s="1114" customFormat="1" ht="15.75">
      <c r="A97" s="1387" t="s">
        <v>219</v>
      </c>
      <c r="B97" s="2265">
        <v>88310</v>
      </c>
      <c r="C97" s="2006" t="s">
        <v>56</v>
      </c>
      <c r="D97" s="2007" t="s">
        <v>31</v>
      </c>
      <c r="E97" s="2329">
        <v>0.76</v>
      </c>
      <c r="F97" s="2074">
        <v>20.92</v>
      </c>
      <c r="G97" s="2267">
        <v>15.89</v>
      </c>
      <c r="H97" s="1113"/>
    </row>
    <row r="98" spans="1:8" s="1114" customFormat="1" ht="30">
      <c r="A98" s="1387" t="s">
        <v>219</v>
      </c>
      <c r="B98" s="2265">
        <v>88377</v>
      </c>
      <c r="C98" s="2006" t="s">
        <v>653</v>
      </c>
      <c r="D98" s="2007" t="s">
        <v>31</v>
      </c>
      <c r="E98" s="2329">
        <v>0.16</v>
      </c>
      <c r="F98" s="2074">
        <v>14.28</v>
      </c>
      <c r="G98" s="2267">
        <v>2.2799999999999998</v>
      </c>
      <c r="H98" s="1113"/>
    </row>
    <row r="99" spans="1:8" s="1114" customFormat="1" ht="30">
      <c r="A99" s="1387" t="s">
        <v>219</v>
      </c>
      <c r="B99" s="2265">
        <v>88262</v>
      </c>
      <c r="C99" s="2006" t="s">
        <v>49</v>
      </c>
      <c r="D99" s="2007" t="s">
        <v>31</v>
      </c>
      <c r="E99" s="2329">
        <v>0.69</v>
      </c>
      <c r="F99" s="2074">
        <v>19.670000000000002</v>
      </c>
      <c r="G99" s="2267">
        <v>13.57</v>
      </c>
      <c r="H99" s="1113"/>
    </row>
    <row r="100" spans="1:8" s="1114" customFormat="1" ht="15.75">
      <c r="A100" s="1387" t="s">
        <v>219</v>
      </c>
      <c r="B100" s="2265">
        <v>88245</v>
      </c>
      <c r="C100" s="2006" t="s">
        <v>45</v>
      </c>
      <c r="D100" s="2007" t="s">
        <v>31</v>
      </c>
      <c r="E100" s="2329">
        <v>0.31</v>
      </c>
      <c r="F100" s="2074">
        <v>19.71</v>
      </c>
      <c r="G100" s="2267">
        <v>6.11</v>
      </c>
      <c r="H100" s="1113"/>
    </row>
    <row r="101" spans="1:8" s="1114" customFormat="1" ht="16.5" thickBot="1">
      <c r="A101" s="1387" t="s">
        <v>219</v>
      </c>
      <c r="B101" s="1803">
        <v>88242</v>
      </c>
      <c r="C101" s="2010" t="s">
        <v>43</v>
      </c>
      <c r="D101" s="2011" t="s">
        <v>31</v>
      </c>
      <c r="E101" s="2127">
        <v>0.49</v>
      </c>
      <c r="F101" s="2012">
        <v>15.9</v>
      </c>
      <c r="G101" s="2268">
        <v>7.79</v>
      </c>
      <c r="H101" s="1113"/>
    </row>
    <row r="102" spans="1:8" s="1114" customFormat="1" ht="16.5" thickBot="1">
      <c r="A102" s="1111"/>
      <c r="B102" s="2625" t="s">
        <v>1148</v>
      </c>
      <c r="C102" s="2626"/>
      <c r="D102" s="2626"/>
      <c r="E102" s="2626"/>
      <c r="F102" s="538" t="s">
        <v>81</v>
      </c>
      <c r="G102" s="539">
        <v>374.8</v>
      </c>
      <c r="H102" s="1113"/>
    </row>
    <row r="103" spans="1:8" s="1087" customFormat="1" ht="16.5" thickBot="1">
      <c r="A103" s="1111"/>
      <c r="B103" s="1807"/>
      <c r="C103" s="543"/>
      <c r="D103" s="543"/>
      <c r="E103" s="543"/>
      <c r="F103" s="543"/>
      <c r="G103" s="1808"/>
      <c r="H103" s="1111"/>
    </row>
    <row r="104" spans="1:8" s="1114" customFormat="1" ht="15.75" customHeight="1">
      <c r="A104" s="1111"/>
      <c r="B104" s="1103" t="s">
        <v>792</v>
      </c>
      <c r="C104" s="2539" t="s">
        <v>1152</v>
      </c>
      <c r="D104" s="2540"/>
      <c r="E104" s="2540"/>
      <c r="F104" s="2541"/>
      <c r="G104" s="1104" t="s">
        <v>20</v>
      </c>
      <c r="H104" s="1092">
        <v>506.23999999999995</v>
      </c>
    </row>
    <row r="105" spans="1:8" s="1114" customFormat="1" ht="31.5">
      <c r="A105" s="1111"/>
      <c r="B105" s="2001" t="s">
        <v>144</v>
      </c>
      <c r="C105" s="2259" t="s">
        <v>75</v>
      </c>
      <c r="D105" s="2259" t="s">
        <v>23</v>
      </c>
      <c r="E105" s="2259" t="s">
        <v>76</v>
      </c>
      <c r="F105" s="2260" t="s">
        <v>77</v>
      </c>
      <c r="G105" s="2261" t="s">
        <v>78</v>
      </c>
      <c r="H105" s="1113"/>
    </row>
    <row r="106" spans="1:8" s="1114" customFormat="1" ht="15.75">
      <c r="A106" s="1111"/>
      <c r="B106" s="2622" t="s">
        <v>79</v>
      </c>
      <c r="C106" s="2623"/>
      <c r="D106" s="2623"/>
      <c r="E106" s="2623"/>
      <c r="F106" s="2623"/>
      <c r="G106" s="2624"/>
      <c r="H106" s="1113"/>
    </row>
    <row r="107" spans="1:8" s="1114" customFormat="1" ht="30">
      <c r="A107" s="1387" t="s">
        <v>218</v>
      </c>
      <c r="B107" s="2265">
        <v>367</v>
      </c>
      <c r="C107" s="2006" t="s">
        <v>1485</v>
      </c>
      <c r="D107" s="2007" t="s">
        <v>655</v>
      </c>
      <c r="E107" s="2330">
        <v>0.41099999999999998</v>
      </c>
      <c r="F107" s="2074">
        <v>61.5</v>
      </c>
      <c r="G107" s="2267">
        <v>25.27</v>
      </c>
      <c r="H107" s="1113"/>
    </row>
    <row r="108" spans="1:8" s="1114" customFormat="1" ht="30">
      <c r="A108" s="1387" t="s">
        <v>218</v>
      </c>
      <c r="B108" s="2265">
        <v>4720</v>
      </c>
      <c r="C108" s="2006" t="s">
        <v>1521</v>
      </c>
      <c r="D108" s="2007" t="s">
        <v>655</v>
      </c>
      <c r="E108" s="2330">
        <v>0.48399999999999999</v>
      </c>
      <c r="F108" s="2074">
        <v>102.15</v>
      </c>
      <c r="G108" s="2267">
        <v>49.44</v>
      </c>
      <c r="H108" s="1113"/>
    </row>
    <row r="109" spans="1:8" s="1114" customFormat="1" ht="30">
      <c r="A109" s="1387" t="s">
        <v>218</v>
      </c>
      <c r="B109" s="2265">
        <v>4721</v>
      </c>
      <c r="C109" s="2006" t="s">
        <v>1522</v>
      </c>
      <c r="D109" s="2007" t="s">
        <v>655</v>
      </c>
      <c r="E109" s="2330">
        <v>0.48399999999999999</v>
      </c>
      <c r="F109" s="2074">
        <v>80</v>
      </c>
      <c r="G109" s="2267">
        <v>38.72</v>
      </c>
      <c r="H109" s="1113"/>
    </row>
    <row r="110" spans="1:8" s="1114" customFormat="1" ht="45">
      <c r="A110" s="1387" t="s">
        <v>219</v>
      </c>
      <c r="B110" s="2265">
        <v>5835</v>
      </c>
      <c r="C110" s="2006" t="s">
        <v>569</v>
      </c>
      <c r="D110" s="2007" t="s">
        <v>30</v>
      </c>
      <c r="E110" s="2330">
        <v>2.1000000000000001E-2</v>
      </c>
      <c r="F110" s="2074">
        <v>247.49</v>
      </c>
      <c r="G110" s="2267">
        <v>5.19</v>
      </c>
      <c r="H110" s="1113"/>
    </row>
    <row r="111" spans="1:8" s="1114" customFormat="1" ht="45">
      <c r="A111" s="1387" t="s">
        <v>219</v>
      </c>
      <c r="B111" s="2265">
        <v>5837</v>
      </c>
      <c r="C111" s="2006" t="s">
        <v>577</v>
      </c>
      <c r="D111" s="2007" t="s">
        <v>32</v>
      </c>
      <c r="E111" s="2330">
        <v>7.9000000000000001E-2</v>
      </c>
      <c r="F111" s="2074">
        <v>90.65</v>
      </c>
      <c r="G111" s="2267">
        <v>7.16</v>
      </c>
      <c r="H111" s="1113"/>
    </row>
    <row r="112" spans="1:8" s="1114" customFormat="1" ht="45">
      <c r="A112" s="1387" t="s">
        <v>219</v>
      </c>
      <c r="B112" s="2265">
        <v>5867</v>
      </c>
      <c r="C112" s="2006" t="s">
        <v>570</v>
      </c>
      <c r="D112" s="2007" t="s">
        <v>30</v>
      </c>
      <c r="E112" s="2330">
        <v>1.7999999999999999E-2</v>
      </c>
      <c r="F112" s="2074">
        <v>85.94</v>
      </c>
      <c r="G112" s="2267">
        <v>1.54</v>
      </c>
      <c r="H112" s="1111"/>
    </row>
    <row r="113" spans="1:8" s="1114" customFormat="1" ht="45" customHeight="1">
      <c r="A113" s="1387" t="s">
        <v>219</v>
      </c>
      <c r="B113" s="2265">
        <v>5869</v>
      </c>
      <c r="C113" s="2006" t="s">
        <v>578</v>
      </c>
      <c r="D113" s="2007" t="s">
        <v>32</v>
      </c>
      <c r="E113" s="2330">
        <v>8.2000000000000003E-2</v>
      </c>
      <c r="F113" s="2074">
        <v>36.020000000000003</v>
      </c>
      <c r="G113" s="2267">
        <v>2.95</v>
      </c>
      <c r="H113" s="1113"/>
    </row>
    <row r="114" spans="1:8" s="1114" customFormat="1" ht="30" customHeight="1">
      <c r="A114" s="1387" t="s">
        <v>219</v>
      </c>
      <c r="B114" s="2265">
        <v>6879</v>
      </c>
      <c r="C114" s="2006" t="s">
        <v>571</v>
      </c>
      <c r="D114" s="2007" t="s">
        <v>30</v>
      </c>
      <c r="E114" s="2330">
        <v>0.02</v>
      </c>
      <c r="F114" s="2074">
        <v>112.88</v>
      </c>
      <c r="G114" s="2267">
        <v>2.25</v>
      </c>
      <c r="H114" s="1113"/>
    </row>
    <row r="115" spans="1:8" s="1114" customFormat="1" ht="45">
      <c r="A115" s="1387" t="s">
        <v>219</v>
      </c>
      <c r="B115" s="2265">
        <v>6880</v>
      </c>
      <c r="C115" s="2006" t="s">
        <v>579</v>
      </c>
      <c r="D115" s="2007" t="s">
        <v>32</v>
      </c>
      <c r="E115" s="2330">
        <v>0.08</v>
      </c>
      <c r="F115" s="2074">
        <v>41.76</v>
      </c>
      <c r="G115" s="2267">
        <v>3.34</v>
      </c>
      <c r="H115" s="1113"/>
    </row>
    <row r="116" spans="1:8" s="1114" customFormat="1" ht="45">
      <c r="A116" s="1387" t="s">
        <v>218</v>
      </c>
      <c r="B116" s="2265">
        <v>41904</v>
      </c>
      <c r="C116" s="2331" t="s">
        <v>1507</v>
      </c>
      <c r="D116" s="2007" t="s">
        <v>661</v>
      </c>
      <c r="E116" s="2330">
        <v>0.13200000000000001</v>
      </c>
      <c r="F116" s="2074">
        <v>2674.7</v>
      </c>
      <c r="G116" s="2267">
        <v>353.06</v>
      </c>
      <c r="H116" s="1113"/>
    </row>
    <row r="117" spans="1:8" s="1114" customFormat="1" ht="30">
      <c r="A117" s="1387" t="s">
        <v>219</v>
      </c>
      <c r="B117" s="2265">
        <v>93439</v>
      </c>
      <c r="C117" s="2006" t="s">
        <v>576</v>
      </c>
      <c r="D117" s="2007" t="s">
        <v>30</v>
      </c>
      <c r="E117" s="2330">
        <v>0.1</v>
      </c>
      <c r="F117" s="2074">
        <v>109.69</v>
      </c>
      <c r="G117" s="2267">
        <v>10.96</v>
      </c>
      <c r="H117" s="1113"/>
    </row>
    <row r="118" spans="1:8" s="1114" customFormat="1" ht="15.75">
      <c r="A118" s="1111"/>
      <c r="B118" s="2622" t="s">
        <v>80</v>
      </c>
      <c r="C118" s="2623"/>
      <c r="D118" s="2623"/>
      <c r="E118" s="2623"/>
      <c r="F118" s="2623"/>
      <c r="G118" s="2624"/>
      <c r="H118" s="1113"/>
    </row>
    <row r="119" spans="1:8" s="1114" customFormat="1" ht="16.5" thickBot="1">
      <c r="A119" s="1387" t="s">
        <v>219</v>
      </c>
      <c r="B119" s="1803">
        <v>88316</v>
      </c>
      <c r="C119" s="2010" t="s">
        <v>58</v>
      </c>
      <c r="D119" s="2011" t="s">
        <v>31</v>
      </c>
      <c r="E119" s="2332">
        <v>0.4</v>
      </c>
      <c r="F119" s="2012">
        <v>15.91</v>
      </c>
      <c r="G119" s="2268">
        <v>6.36</v>
      </c>
      <c r="H119" s="1113"/>
    </row>
    <row r="120" spans="1:8" s="1114" customFormat="1" ht="16.5" customHeight="1" thickBot="1">
      <c r="A120" s="1111"/>
      <c r="B120" s="2640" t="s">
        <v>1153</v>
      </c>
      <c r="C120" s="2641"/>
      <c r="D120" s="2641"/>
      <c r="E120" s="2641"/>
      <c r="F120" s="538" t="s">
        <v>81</v>
      </c>
      <c r="G120" s="539">
        <v>506.23999999999995</v>
      </c>
      <c r="H120" s="1113"/>
    </row>
    <row r="121" spans="1:8" ht="34.5" customHeight="1">
      <c r="B121" s="2625"/>
      <c r="C121" s="2626"/>
      <c r="D121" s="2626"/>
      <c r="E121" s="2626"/>
      <c r="F121" s="1113"/>
      <c r="G121" s="1252"/>
    </row>
    <row r="122" spans="1:8" s="1114" customFormat="1" ht="13.5" thickBot="1">
      <c r="A122" s="1113"/>
      <c r="B122" s="1251"/>
      <c r="C122" s="1113"/>
      <c r="D122" s="1113"/>
      <c r="E122" s="1113"/>
      <c r="F122" s="1113"/>
      <c r="G122" s="1252"/>
      <c r="H122" s="1113"/>
    </row>
    <row r="123" spans="1:8" s="1114" customFormat="1" ht="15.75">
      <c r="A123" s="1111"/>
      <c r="B123" s="1103" t="s">
        <v>793</v>
      </c>
      <c r="C123" s="2539" t="s">
        <v>1207</v>
      </c>
      <c r="D123" s="2540"/>
      <c r="E123" s="2540"/>
      <c r="F123" s="2541"/>
      <c r="G123" s="1104" t="s">
        <v>22</v>
      </c>
      <c r="H123" s="1092">
        <v>9.11</v>
      </c>
    </row>
    <row r="124" spans="1:8" s="1114" customFormat="1" ht="31.5">
      <c r="A124" s="1111"/>
      <c r="B124" s="2001" t="s">
        <v>144</v>
      </c>
      <c r="C124" s="2259" t="s">
        <v>75</v>
      </c>
      <c r="D124" s="2259" t="s">
        <v>23</v>
      </c>
      <c r="E124" s="2259" t="s">
        <v>76</v>
      </c>
      <c r="F124" s="2260" t="s">
        <v>77</v>
      </c>
      <c r="G124" s="2261" t="s">
        <v>78</v>
      </c>
      <c r="H124" s="1113"/>
    </row>
    <row r="125" spans="1:8" s="1114" customFormat="1" ht="15.75">
      <c r="A125" s="1111"/>
      <c r="B125" s="2622" t="s">
        <v>79</v>
      </c>
      <c r="C125" s="2623"/>
      <c r="D125" s="2623"/>
      <c r="E125" s="2623"/>
      <c r="F125" s="2623"/>
      <c r="G125" s="2624"/>
      <c r="H125" s="1113"/>
    </row>
    <row r="126" spans="1:8" s="1114" customFormat="1" ht="15.75">
      <c r="A126" s="1387" t="s">
        <v>218</v>
      </c>
      <c r="B126" s="2265">
        <v>862</v>
      </c>
      <c r="C126" s="2006" t="s">
        <v>1494</v>
      </c>
      <c r="D126" s="2007" t="s">
        <v>657</v>
      </c>
      <c r="E126" s="2329">
        <v>1.02</v>
      </c>
      <c r="F126" s="2074">
        <v>5.38</v>
      </c>
      <c r="G126" s="2267">
        <v>5.48</v>
      </c>
      <c r="H126" s="1113"/>
    </row>
    <row r="127" spans="1:8" s="1114" customFormat="1" ht="15.75">
      <c r="A127" s="1111"/>
      <c r="B127" s="2622" t="s">
        <v>80</v>
      </c>
      <c r="C127" s="2623"/>
      <c r="D127" s="2623"/>
      <c r="E127" s="2623"/>
      <c r="F127" s="2623"/>
      <c r="G127" s="2624"/>
      <c r="H127" s="1113"/>
    </row>
    <row r="128" spans="1:8" s="1114" customFormat="1" ht="15.75">
      <c r="A128" s="1387" t="s">
        <v>219</v>
      </c>
      <c r="B128" s="2265">
        <v>88247</v>
      </c>
      <c r="C128" s="2006" t="s">
        <v>46</v>
      </c>
      <c r="D128" s="2007" t="s">
        <v>31</v>
      </c>
      <c r="E128" s="2266">
        <v>0.1</v>
      </c>
      <c r="F128" s="2074">
        <v>15.84</v>
      </c>
      <c r="G128" s="2267">
        <v>1.58</v>
      </c>
      <c r="H128" s="1113"/>
    </row>
    <row r="129" spans="1:9" s="1114" customFormat="1" ht="16.5" thickBot="1">
      <c r="A129" s="1387" t="s">
        <v>219</v>
      </c>
      <c r="B129" s="1803">
        <v>88264</v>
      </c>
      <c r="C129" s="2010" t="s">
        <v>50</v>
      </c>
      <c r="D129" s="2011" t="s">
        <v>31</v>
      </c>
      <c r="E129" s="2127">
        <v>0.1</v>
      </c>
      <c r="F129" s="2012">
        <v>20.52</v>
      </c>
      <c r="G129" s="2268">
        <v>2.0499999999999998</v>
      </c>
      <c r="H129" s="1113"/>
    </row>
    <row r="130" spans="1:9" s="1114" customFormat="1" ht="16.5" customHeight="1" thickBot="1">
      <c r="A130" s="1111"/>
      <c r="B130" s="2640" t="s">
        <v>1208</v>
      </c>
      <c r="C130" s="2641"/>
      <c r="D130" s="2641"/>
      <c r="E130" s="2642"/>
      <c r="F130" s="538" t="s">
        <v>81</v>
      </c>
      <c r="G130" s="539">
        <v>9.11</v>
      </c>
      <c r="H130" s="1113"/>
    </row>
    <row r="131" spans="1:9" ht="13.5" thickBot="1">
      <c r="B131" s="1251"/>
      <c r="C131" s="1113"/>
      <c r="D131" s="1113"/>
      <c r="E131" s="1113"/>
      <c r="F131" s="1113"/>
      <c r="G131" s="1252"/>
    </row>
    <row r="132" spans="1:9" s="1087" customFormat="1" ht="30" customHeight="1">
      <c r="A132" s="1111"/>
      <c r="B132" s="1103" t="s">
        <v>794</v>
      </c>
      <c r="C132" s="2533" t="s">
        <v>1932</v>
      </c>
      <c r="D132" s="2638"/>
      <c r="E132" s="2638"/>
      <c r="F132" s="2638"/>
      <c r="G132" s="1104" t="s">
        <v>23</v>
      </c>
      <c r="H132" s="1091">
        <v>1333.9</v>
      </c>
      <c r="I132" s="1087" t="s">
        <v>1664</v>
      </c>
    </row>
    <row r="133" spans="1:9" s="1087" customFormat="1" ht="31.5">
      <c r="A133" s="1111"/>
      <c r="B133" s="2001" t="s">
        <v>90</v>
      </c>
      <c r="C133" s="2259" t="s">
        <v>75</v>
      </c>
      <c r="D133" s="2259" t="s">
        <v>23</v>
      </c>
      <c r="E133" s="2259" t="s">
        <v>76</v>
      </c>
      <c r="F133" s="2260" t="s">
        <v>77</v>
      </c>
      <c r="G133" s="2261" t="s">
        <v>78</v>
      </c>
      <c r="H133" s="1111"/>
    </row>
    <row r="134" spans="1:9" s="1087" customFormat="1" ht="15.75">
      <c r="A134" s="1111"/>
      <c r="B134" s="2534" t="s">
        <v>79</v>
      </c>
      <c r="C134" s="2535"/>
      <c r="D134" s="2535"/>
      <c r="E134" s="2535"/>
      <c r="F134" s="2535"/>
      <c r="G134" s="2536"/>
      <c r="H134" s="1111"/>
    </row>
    <row r="135" spans="1:9" s="1087" customFormat="1" ht="30">
      <c r="A135" s="1387" t="s">
        <v>218</v>
      </c>
      <c r="B135" s="2262" t="s">
        <v>98</v>
      </c>
      <c r="C135" s="2006" t="s">
        <v>1666</v>
      </c>
      <c r="D135" s="2107" t="s">
        <v>23</v>
      </c>
      <c r="E135" s="2263">
        <v>1</v>
      </c>
      <c r="F135" s="2074">
        <v>1191.02</v>
      </c>
      <c r="G135" s="2264">
        <v>1191.02</v>
      </c>
      <c r="H135" s="1111"/>
    </row>
    <row r="136" spans="1:9" s="1087" customFormat="1" ht="15.75">
      <c r="A136" s="1111"/>
      <c r="B136" s="2534" t="s">
        <v>80</v>
      </c>
      <c r="C136" s="2535"/>
      <c r="D136" s="2535"/>
      <c r="E136" s="2535"/>
      <c r="F136" s="2535"/>
      <c r="G136" s="2536"/>
      <c r="H136" s="1111"/>
    </row>
    <row r="137" spans="1:9" s="1087" customFormat="1" ht="15.75">
      <c r="A137" s="1387" t="s">
        <v>219</v>
      </c>
      <c r="B137" s="2265">
        <v>88316</v>
      </c>
      <c r="C137" s="2006" t="s">
        <v>58</v>
      </c>
      <c r="D137" s="2007" t="s">
        <v>31</v>
      </c>
      <c r="E137" s="2266">
        <v>4</v>
      </c>
      <c r="F137" s="2074">
        <v>15.91</v>
      </c>
      <c r="G137" s="2267">
        <v>63.64</v>
      </c>
      <c r="H137" s="1111"/>
    </row>
    <row r="138" spans="1:9" s="1087" customFormat="1" ht="16.5" thickBot="1">
      <c r="A138" s="1387" t="s">
        <v>219</v>
      </c>
      <c r="B138" s="1803">
        <v>88309</v>
      </c>
      <c r="C138" s="2010" t="s">
        <v>55</v>
      </c>
      <c r="D138" s="2011" t="s">
        <v>31</v>
      </c>
      <c r="E138" s="2127">
        <v>4</v>
      </c>
      <c r="F138" s="2012">
        <v>19.809999999999999</v>
      </c>
      <c r="G138" s="2268">
        <v>79.239999999999995</v>
      </c>
      <c r="H138" s="1111"/>
    </row>
    <row r="139" spans="1:9" s="1087" customFormat="1" ht="16.5" thickBot="1">
      <c r="A139" s="1111"/>
      <c r="B139" s="2639" t="s">
        <v>1665</v>
      </c>
      <c r="C139" s="2639"/>
      <c r="D139" s="2639"/>
      <c r="E139" s="2639"/>
      <c r="F139" s="538" t="s">
        <v>81</v>
      </c>
      <c r="G139" s="539">
        <v>1333.9</v>
      </c>
      <c r="H139" s="1111"/>
    </row>
    <row r="140" spans="1:9" s="1114" customFormat="1" ht="13.5" thickBot="1">
      <c r="A140" s="1113"/>
      <c r="H140" s="1113"/>
    </row>
    <row r="141" spans="1:9" s="1114" customFormat="1" ht="31.5">
      <c r="A141" s="1113"/>
      <c r="B141" s="1365"/>
      <c r="C141" s="1363" t="s">
        <v>1666</v>
      </c>
      <c r="D141" s="1366"/>
      <c r="E141" s="1367"/>
      <c r="F141" s="1364" t="s">
        <v>23</v>
      </c>
      <c r="G141" s="1110" t="s">
        <v>23</v>
      </c>
      <c r="H141" s="1113"/>
    </row>
    <row r="142" spans="1:9" s="1114" customFormat="1" ht="31.5">
      <c r="A142" s="1113"/>
      <c r="B142" s="2121" t="s">
        <v>91</v>
      </c>
      <c r="C142" s="2002" t="s">
        <v>92</v>
      </c>
      <c r="D142" s="2003" t="s">
        <v>93</v>
      </c>
      <c r="E142" s="2122" t="s">
        <v>94</v>
      </c>
      <c r="F142" s="2123" t="s">
        <v>95</v>
      </c>
      <c r="G142" s="2124" t="s">
        <v>96</v>
      </c>
      <c r="H142" s="1113"/>
    </row>
    <row r="143" spans="1:9" s="1114" customFormat="1" ht="15">
      <c r="A143" s="1113"/>
      <c r="B143" s="2269">
        <v>43860</v>
      </c>
      <c r="C143" s="2270" t="s">
        <v>1743</v>
      </c>
      <c r="D143" s="2271">
        <v>1149.51</v>
      </c>
      <c r="E143" s="2132" t="s">
        <v>1745</v>
      </c>
      <c r="F143" s="2272" t="s">
        <v>1065</v>
      </c>
      <c r="G143" s="2273" t="s">
        <v>1182</v>
      </c>
      <c r="H143" s="1113" t="s">
        <v>1667</v>
      </c>
    </row>
    <row r="144" spans="1:9" s="1114" customFormat="1" ht="15">
      <c r="A144" s="1113"/>
      <c r="B144" s="2269">
        <v>43860</v>
      </c>
      <c r="C144" s="2270" t="s">
        <v>119</v>
      </c>
      <c r="D144" s="2274">
        <v>1191.02</v>
      </c>
      <c r="E144" s="2132" t="s">
        <v>120</v>
      </c>
      <c r="F144" s="2272" t="s">
        <v>1744</v>
      </c>
      <c r="G144" s="2273" t="s">
        <v>1468</v>
      </c>
      <c r="H144" s="1113" t="s">
        <v>1667</v>
      </c>
    </row>
    <row r="145" spans="1:8" s="1114" customFormat="1" ht="15">
      <c r="A145" s="1113"/>
      <c r="B145" s="2269">
        <v>43860</v>
      </c>
      <c r="C145" s="2064" t="s">
        <v>1668</v>
      </c>
      <c r="D145" s="2065">
        <v>1250</v>
      </c>
      <c r="E145" s="2132" t="s">
        <v>1669</v>
      </c>
      <c r="F145" s="2023" t="s">
        <v>1670</v>
      </c>
      <c r="G145" s="2024" t="s">
        <v>1671</v>
      </c>
      <c r="H145" s="1113" t="s">
        <v>1667</v>
      </c>
    </row>
    <row r="146" spans="1:8" s="1114" customFormat="1" ht="16.5" thickBot="1">
      <c r="A146" s="1113"/>
      <c r="B146" s="1752"/>
      <c r="C146" s="2026" t="s">
        <v>97</v>
      </c>
      <c r="D146" s="2027">
        <v>1191.02</v>
      </c>
      <c r="E146" s="2028"/>
      <c r="F146" s="2029"/>
      <c r="G146" s="2030"/>
      <c r="H146" s="1113"/>
    </row>
    <row r="147" spans="1:8" s="1114" customFormat="1" ht="13.5" thickBot="1">
      <c r="A147" s="1113"/>
      <c r="H147" s="1113"/>
    </row>
    <row r="148" spans="1:8" s="1114" customFormat="1" ht="15.75">
      <c r="A148" s="1113"/>
      <c r="B148" s="1103" t="s">
        <v>795</v>
      </c>
      <c r="C148" s="2533" t="s">
        <v>2057</v>
      </c>
      <c r="D148" s="2617"/>
      <c r="E148" s="2617"/>
      <c r="F148" s="2617"/>
      <c r="G148" s="1104" t="s">
        <v>23</v>
      </c>
      <c r="H148" s="1092">
        <v>43.48</v>
      </c>
    </row>
    <row r="149" spans="1:8" s="1114" customFormat="1" ht="31.5">
      <c r="A149" s="1113"/>
      <c r="B149" s="2001" t="s">
        <v>144</v>
      </c>
      <c r="C149" s="2259" t="s">
        <v>75</v>
      </c>
      <c r="D149" s="2259" t="s">
        <v>23</v>
      </c>
      <c r="E149" s="2259" t="s">
        <v>76</v>
      </c>
      <c r="F149" s="2260" t="s">
        <v>77</v>
      </c>
      <c r="G149" s="2261" t="s">
        <v>78</v>
      </c>
      <c r="H149" s="1113"/>
    </row>
    <row r="150" spans="1:8" s="1114" customFormat="1" ht="15.75">
      <c r="A150" s="1113"/>
      <c r="B150" s="2534" t="s">
        <v>79</v>
      </c>
      <c r="C150" s="2535"/>
      <c r="D150" s="2535"/>
      <c r="E150" s="2535"/>
      <c r="F150" s="2535"/>
      <c r="G150" s="2536"/>
      <c r="H150" s="1113"/>
    </row>
    <row r="151" spans="1:8" s="1114" customFormat="1" ht="15">
      <c r="A151" s="1113"/>
      <c r="B151" s="2275" t="s">
        <v>98</v>
      </c>
      <c r="C151" s="2276" t="s">
        <v>1673</v>
      </c>
      <c r="D151" s="2277" t="s">
        <v>23</v>
      </c>
      <c r="E151" s="2266">
        <v>1</v>
      </c>
      <c r="F151" s="2278">
        <v>17.990000000000002</v>
      </c>
      <c r="G151" s="2267">
        <v>17.989999999999998</v>
      </c>
      <c r="H151" s="1113"/>
    </row>
    <row r="152" spans="1:8" s="1114" customFormat="1" ht="15.75">
      <c r="A152" s="1113"/>
      <c r="B152" s="2534" t="s">
        <v>80</v>
      </c>
      <c r="C152" s="2535"/>
      <c r="D152" s="2535"/>
      <c r="E152" s="2535"/>
      <c r="F152" s="2535"/>
      <c r="G152" s="2536"/>
      <c r="H152" s="1113"/>
    </row>
    <row r="153" spans="1:8" s="1114" customFormat="1" ht="15.75">
      <c r="A153" s="1387" t="s">
        <v>219</v>
      </c>
      <c r="B153" s="2265">
        <v>88264</v>
      </c>
      <c r="C153" s="2006" t="s">
        <v>50</v>
      </c>
      <c r="D153" s="2007" t="s">
        <v>31</v>
      </c>
      <c r="E153" s="2279">
        <v>0.7</v>
      </c>
      <c r="F153" s="2074">
        <v>20.52</v>
      </c>
      <c r="G153" s="2267">
        <v>14.36</v>
      </c>
      <c r="H153" s="1113"/>
    </row>
    <row r="154" spans="1:8" s="1114" customFormat="1" ht="16.5" thickBot="1">
      <c r="A154" s="1387" t="s">
        <v>219</v>
      </c>
      <c r="B154" s="1803">
        <v>88316</v>
      </c>
      <c r="C154" s="2010" t="s">
        <v>58</v>
      </c>
      <c r="D154" s="2011" t="s">
        <v>31</v>
      </c>
      <c r="E154" s="2280">
        <v>0.7</v>
      </c>
      <c r="F154" s="2012">
        <v>15.91</v>
      </c>
      <c r="G154" s="2268">
        <v>11.13</v>
      </c>
      <c r="H154" s="1113"/>
    </row>
    <row r="155" spans="1:8" s="1114" customFormat="1" ht="16.5" thickBot="1">
      <c r="A155" s="1113"/>
      <c r="B155" s="2637" t="s">
        <v>1672</v>
      </c>
      <c r="C155" s="2637"/>
      <c r="D155" s="2637"/>
      <c r="E155" s="2637"/>
      <c r="F155" s="1117" t="s">
        <v>81</v>
      </c>
      <c r="G155" s="1118">
        <v>43.48</v>
      </c>
      <c r="H155" s="1113"/>
    </row>
    <row r="156" spans="1:8" s="1114" customFormat="1" ht="15.75" thickBot="1">
      <c r="A156" s="1113"/>
      <c r="B156" s="1115"/>
      <c r="C156" s="1115"/>
      <c r="D156" s="1115"/>
      <c r="E156" s="1115"/>
      <c r="F156" s="1115"/>
      <c r="G156" s="1115"/>
      <c r="H156" s="1113"/>
    </row>
    <row r="157" spans="1:8" s="1114" customFormat="1" ht="18">
      <c r="A157" s="1111"/>
      <c r="B157" s="1365"/>
      <c r="C157" s="2281" t="s">
        <v>1673</v>
      </c>
      <c r="D157" s="1366"/>
      <c r="E157" s="1367"/>
      <c r="F157" s="1367"/>
      <c r="G157" s="1110" t="s">
        <v>23</v>
      </c>
      <c r="H157" s="1226"/>
    </row>
    <row r="158" spans="1:8" s="1114" customFormat="1" ht="31.5">
      <c r="A158" s="1111"/>
      <c r="B158" s="2014" t="s">
        <v>91</v>
      </c>
      <c r="C158" s="2015" t="s">
        <v>92</v>
      </c>
      <c r="D158" s="2016" t="s">
        <v>93</v>
      </c>
      <c r="E158" s="2017" t="s">
        <v>94</v>
      </c>
      <c r="F158" s="2018" t="s">
        <v>95</v>
      </c>
      <c r="G158" s="2019" t="s">
        <v>96</v>
      </c>
      <c r="H158" s="1113"/>
    </row>
    <row r="159" spans="1:8" s="1114" customFormat="1" ht="15">
      <c r="A159" s="1111"/>
      <c r="B159" s="2020">
        <v>43760</v>
      </c>
      <c r="C159" s="2021" t="s">
        <v>1674</v>
      </c>
      <c r="D159" s="2022">
        <v>17.441923076923079</v>
      </c>
      <c r="E159" s="2255" t="s">
        <v>1675</v>
      </c>
      <c r="F159" s="2135" t="s">
        <v>1676</v>
      </c>
      <c r="G159" s="2063" t="s">
        <v>1677</v>
      </c>
      <c r="H159" s="1113" t="s">
        <v>237</v>
      </c>
    </row>
    <row r="160" spans="1:8" s="1114" customFormat="1" ht="15">
      <c r="A160" s="1111"/>
      <c r="B160" s="2020">
        <v>43760</v>
      </c>
      <c r="C160" s="2021" t="s">
        <v>1678</v>
      </c>
      <c r="D160" s="2022">
        <v>22.446000000000002</v>
      </c>
      <c r="E160" s="2255" t="s">
        <v>339</v>
      </c>
      <c r="F160" s="2135" t="s">
        <v>1679</v>
      </c>
      <c r="G160" s="2063" t="s">
        <v>1073</v>
      </c>
      <c r="H160" s="1113" t="s">
        <v>237</v>
      </c>
    </row>
    <row r="161" spans="1:8" s="1114" customFormat="1" ht="15">
      <c r="A161" s="1111"/>
      <c r="B161" s="2020">
        <v>43760</v>
      </c>
      <c r="C161" s="2021" t="s">
        <v>1680</v>
      </c>
      <c r="D161" s="2022">
        <v>17.990000000000002</v>
      </c>
      <c r="E161" s="2131" t="s">
        <v>1681</v>
      </c>
      <c r="F161" s="2062" t="s">
        <v>1682</v>
      </c>
      <c r="G161" s="2063" t="s">
        <v>1683</v>
      </c>
      <c r="H161" s="1113" t="s">
        <v>237</v>
      </c>
    </row>
    <row r="162" spans="1:8" s="1114" customFormat="1" ht="16.5" thickBot="1">
      <c r="A162" s="1111"/>
      <c r="B162" s="1814"/>
      <c r="C162" s="2027"/>
      <c r="D162" s="2027">
        <v>17.990000000000002</v>
      </c>
      <c r="E162" s="2027"/>
      <c r="F162" s="2027"/>
      <c r="G162" s="2282"/>
      <c r="H162" s="1113"/>
    </row>
  </sheetData>
  <mergeCells count="48">
    <mergeCell ref="C148:F148"/>
    <mergeCell ref="B150:G150"/>
    <mergeCell ref="B152:G152"/>
    <mergeCell ref="B155:E155"/>
    <mergeCell ref="B68:E69"/>
    <mergeCell ref="C132:F132"/>
    <mergeCell ref="B134:G134"/>
    <mergeCell ref="B136:G136"/>
    <mergeCell ref="B139:E139"/>
    <mergeCell ref="C123:F123"/>
    <mergeCell ref="B125:G125"/>
    <mergeCell ref="B127:G127"/>
    <mergeCell ref="B130:E130"/>
    <mergeCell ref="B120:E121"/>
    <mergeCell ref="B27:G27"/>
    <mergeCell ref="B29:E30"/>
    <mergeCell ref="C61:F61"/>
    <mergeCell ref="B63:G63"/>
    <mergeCell ref="B65:G65"/>
    <mergeCell ref="C40:F40"/>
    <mergeCell ref="B38:E38"/>
    <mergeCell ref="C31:F31"/>
    <mergeCell ref="B33:G33"/>
    <mergeCell ref="B35:G35"/>
    <mergeCell ref="B59:E59"/>
    <mergeCell ref="B42:G42"/>
    <mergeCell ref="B47:G47"/>
    <mergeCell ref="B51:E51"/>
    <mergeCell ref="C53:F53"/>
    <mergeCell ref="B55:G55"/>
    <mergeCell ref="B15:G15"/>
    <mergeCell ref="B17:G17"/>
    <mergeCell ref="C22:F22"/>
    <mergeCell ref="B24:G24"/>
    <mergeCell ref="B20:E20"/>
    <mergeCell ref="D3:E3"/>
    <mergeCell ref="F3:G4"/>
    <mergeCell ref="B5:G5"/>
    <mergeCell ref="B10:G10"/>
    <mergeCell ref="C13:F13"/>
    <mergeCell ref="B57:G57"/>
    <mergeCell ref="C104:F104"/>
    <mergeCell ref="B106:G106"/>
    <mergeCell ref="B118:G118"/>
    <mergeCell ref="C71:F71"/>
    <mergeCell ref="B73:G73"/>
    <mergeCell ref="B94:G94"/>
    <mergeCell ref="B102:E102"/>
  </mergeCells>
  <dataValidations disablePrompts="1" count="1">
    <dataValidation type="list" allowBlank="1" showInputMessage="1" showErrorMessage="1" sqref="A18:A19 A43:A46 A56 A28 A58 A16 A64 A66:A67 A36:A37 A34 A25:A26 A48:A50 A95:A101 A74:A93 A119 A107:A117 A128:A129 A126 A137:A138 A135">
      <formula1>$A$3:$A$4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51" fitToHeight="100" orientation="portrait" r:id="rId1"/>
  <headerFooter scaleWithDoc="0">
    <oddHeader>&amp;RPágina &amp;P de &amp;N</oddHeader>
    <oddFooter>&amp;R&amp;G</oddFooter>
  </headerFooter>
  <rowBreaks count="3" manualBreakCount="3">
    <brk id="51" min="1" max="6" man="1"/>
    <brk id="102" min="1" max="6" man="1"/>
    <brk id="146" min="1" max="6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theme="5" tint="0.39997558519241921"/>
  </sheetPr>
  <dimension ref="A1:J102"/>
  <sheetViews>
    <sheetView view="pageBreakPreview" topLeftCell="A76" zoomScale="70" zoomScaleNormal="100" zoomScaleSheetLayoutView="70" workbookViewId="0">
      <selection activeCell="A76" sqref="A1:XFD1048576"/>
    </sheetView>
  </sheetViews>
  <sheetFormatPr defaultRowHeight="12.75"/>
  <cols>
    <col min="1" max="1" width="15.5703125" style="395" customWidth="1"/>
    <col min="2" max="2" width="21.7109375" style="608" customWidth="1"/>
    <col min="3" max="3" width="80.85546875" style="608" customWidth="1"/>
    <col min="4" max="4" width="13.85546875" style="609" customWidth="1"/>
    <col min="5" max="5" width="22" style="610" customWidth="1"/>
    <col min="6" max="6" width="16.7109375" style="611" customWidth="1"/>
    <col min="7" max="7" width="25.5703125" style="612" customWidth="1"/>
    <col min="8" max="8" width="14.85546875" style="395" customWidth="1"/>
    <col min="9" max="257" width="9.140625" style="395"/>
    <col min="258" max="258" width="21" style="395" customWidth="1"/>
    <col min="259" max="259" width="81.42578125" style="395" customWidth="1"/>
    <col min="260" max="261" width="15.5703125" style="395" customWidth="1"/>
    <col min="262" max="262" width="14.140625" style="395" bestFit="1" customWidth="1"/>
    <col min="263" max="263" width="18" style="395" bestFit="1" customWidth="1"/>
    <col min="264" max="264" width="11" style="395" bestFit="1" customWidth="1"/>
    <col min="265" max="513" width="9.140625" style="395"/>
    <col min="514" max="514" width="21" style="395" customWidth="1"/>
    <col min="515" max="515" width="81.42578125" style="395" customWidth="1"/>
    <col min="516" max="517" width="15.5703125" style="395" customWidth="1"/>
    <col min="518" max="518" width="14.140625" style="395" bestFit="1" customWidth="1"/>
    <col min="519" max="519" width="18" style="395" bestFit="1" customWidth="1"/>
    <col min="520" max="520" width="11" style="395" bestFit="1" customWidth="1"/>
    <col min="521" max="769" width="9.140625" style="395"/>
    <col min="770" max="770" width="21" style="395" customWidth="1"/>
    <col min="771" max="771" width="81.42578125" style="395" customWidth="1"/>
    <col min="772" max="773" width="15.5703125" style="395" customWidth="1"/>
    <col min="774" max="774" width="14.140625" style="395" bestFit="1" customWidth="1"/>
    <col min="775" max="775" width="18" style="395" bestFit="1" customWidth="1"/>
    <col min="776" max="776" width="11" style="395" bestFit="1" customWidth="1"/>
    <col min="777" max="1025" width="9.140625" style="395"/>
    <col min="1026" max="1026" width="21" style="395" customWidth="1"/>
    <col min="1027" max="1027" width="81.42578125" style="395" customWidth="1"/>
    <col min="1028" max="1029" width="15.5703125" style="395" customWidth="1"/>
    <col min="1030" max="1030" width="14.140625" style="395" bestFit="1" customWidth="1"/>
    <col min="1031" max="1031" width="18" style="395" bestFit="1" customWidth="1"/>
    <col min="1032" max="1032" width="11" style="395" bestFit="1" customWidth="1"/>
    <col min="1033" max="1281" width="9.140625" style="395"/>
    <col min="1282" max="1282" width="21" style="395" customWidth="1"/>
    <col min="1283" max="1283" width="81.42578125" style="395" customWidth="1"/>
    <col min="1284" max="1285" width="15.5703125" style="395" customWidth="1"/>
    <col min="1286" max="1286" width="14.140625" style="395" bestFit="1" customWidth="1"/>
    <col min="1287" max="1287" width="18" style="395" bestFit="1" customWidth="1"/>
    <col min="1288" max="1288" width="11" style="395" bestFit="1" customWidth="1"/>
    <col min="1289" max="1537" width="9.140625" style="395"/>
    <col min="1538" max="1538" width="21" style="395" customWidth="1"/>
    <col min="1539" max="1539" width="81.42578125" style="395" customWidth="1"/>
    <col min="1540" max="1541" width="15.5703125" style="395" customWidth="1"/>
    <col min="1542" max="1542" width="14.140625" style="395" bestFit="1" customWidth="1"/>
    <col min="1543" max="1543" width="18" style="395" bestFit="1" customWidth="1"/>
    <col min="1544" max="1544" width="11" style="395" bestFit="1" customWidth="1"/>
    <col min="1545" max="1793" width="9.140625" style="395"/>
    <col min="1794" max="1794" width="21" style="395" customWidth="1"/>
    <col min="1795" max="1795" width="81.42578125" style="395" customWidth="1"/>
    <col min="1796" max="1797" width="15.5703125" style="395" customWidth="1"/>
    <col min="1798" max="1798" width="14.140625" style="395" bestFit="1" customWidth="1"/>
    <col min="1799" max="1799" width="18" style="395" bestFit="1" customWidth="1"/>
    <col min="1800" max="1800" width="11" style="395" bestFit="1" customWidth="1"/>
    <col min="1801" max="2049" width="9.140625" style="395"/>
    <col min="2050" max="2050" width="21" style="395" customWidth="1"/>
    <col min="2051" max="2051" width="81.42578125" style="395" customWidth="1"/>
    <col min="2052" max="2053" width="15.5703125" style="395" customWidth="1"/>
    <col min="2054" max="2054" width="14.140625" style="395" bestFit="1" customWidth="1"/>
    <col min="2055" max="2055" width="18" style="395" bestFit="1" customWidth="1"/>
    <col min="2056" max="2056" width="11" style="395" bestFit="1" customWidth="1"/>
    <col min="2057" max="2305" width="9.140625" style="395"/>
    <col min="2306" max="2306" width="21" style="395" customWidth="1"/>
    <col min="2307" max="2307" width="81.42578125" style="395" customWidth="1"/>
    <col min="2308" max="2309" width="15.5703125" style="395" customWidth="1"/>
    <col min="2310" max="2310" width="14.140625" style="395" bestFit="1" customWidth="1"/>
    <col min="2311" max="2311" width="18" style="395" bestFit="1" customWidth="1"/>
    <col min="2312" max="2312" width="11" style="395" bestFit="1" customWidth="1"/>
    <col min="2313" max="2561" width="9.140625" style="395"/>
    <col min="2562" max="2562" width="21" style="395" customWidth="1"/>
    <col min="2563" max="2563" width="81.42578125" style="395" customWidth="1"/>
    <col min="2564" max="2565" width="15.5703125" style="395" customWidth="1"/>
    <col min="2566" max="2566" width="14.140625" style="395" bestFit="1" customWidth="1"/>
    <col min="2567" max="2567" width="18" style="395" bestFit="1" customWidth="1"/>
    <col min="2568" max="2568" width="11" style="395" bestFit="1" customWidth="1"/>
    <col min="2569" max="2817" width="9.140625" style="395"/>
    <col min="2818" max="2818" width="21" style="395" customWidth="1"/>
    <col min="2819" max="2819" width="81.42578125" style="395" customWidth="1"/>
    <col min="2820" max="2821" width="15.5703125" style="395" customWidth="1"/>
    <col min="2822" max="2822" width="14.140625" style="395" bestFit="1" customWidth="1"/>
    <col min="2823" max="2823" width="18" style="395" bestFit="1" customWidth="1"/>
    <col min="2824" max="2824" width="11" style="395" bestFit="1" customWidth="1"/>
    <col min="2825" max="3073" width="9.140625" style="395"/>
    <col min="3074" max="3074" width="21" style="395" customWidth="1"/>
    <col min="3075" max="3075" width="81.42578125" style="395" customWidth="1"/>
    <col min="3076" max="3077" width="15.5703125" style="395" customWidth="1"/>
    <col min="3078" max="3078" width="14.140625" style="395" bestFit="1" customWidth="1"/>
    <col min="3079" max="3079" width="18" style="395" bestFit="1" customWidth="1"/>
    <col min="3080" max="3080" width="11" style="395" bestFit="1" customWidth="1"/>
    <col min="3081" max="3329" width="9.140625" style="395"/>
    <col min="3330" max="3330" width="21" style="395" customWidth="1"/>
    <col min="3331" max="3331" width="81.42578125" style="395" customWidth="1"/>
    <col min="3332" max="3333" width="15.5703125" style="395" customWidth="1"/>
    <col min="3334" max="3334" width="14.140625" style="395" bestFit="1" customWidth="1"/>
    <col min="3335" max="3335" width="18" style="395" bestFit="1" customWidth="1"/>
    <col min="3336" max="3336" width="11" style="395" bestFit="1" customWidth="1"/>
    <col min="3337" max="3585" width="9.140625" style="395"/>
    <col min="3586" max="3586" width="21" style="395" customWidth="1"/>
    <col min="3587" max="3587" width="81.42578125" style="395" customWidth="1"/>
    <col min="3588" max="3589" width="15.5703125" style="395" customWidth="1"/>
    <col min="3590" max="3590" width="14.140625" style="395" bestFit="1" customWidth="1"/>
    <col min="3591" max="3591" width="18" style="395" bestFit="1" customWidth="1"/>
    <col min="3592" max="3592" width="11" style="395" bestFit="1" customWidth="1"/>
    <col min="3593" max="3841" width="9.140625" style="395"/>
    <col min="3842" max="3842" width="21" style="395" customWidth="1"/>
    <col min="3843" max="3843" width="81.42578125" style="395" customWidth="1"/>
    <col min="3844" max="3845" width="15.5703125" style="395" customWidth="1"/>
    <col min="3846" max="3846" width="14.140625" style="395" bestFit="1" customWidth="1"/>
    <col min="3847" max="3847" width="18" style="395" bestFit="1" customWidth="1"/>
    <col min="3848" max="3848" width="11" style="395" bestFit="1" customWidth="1"/>
    <col min="3849" max="4097" width="9.140625" style="395"/>
    <col min="4098" max="4098" width="21" style="395" customWidth="1"/>
    <col min="4099" max="4099" width="81.42578125" style="395" customWidth="1"/>
    <col min="4100" max="4101" width="15.5703125" style="395" customWidth="1"/>
    <col min="4102" max="4102" width="14.140625" style="395" bestFit="1" customWidth="1"/>
    <col min="4103" max="4103" width="18" style="395" bestFit="1" customWidth="1"/>
    <col min="4104" max="4104" width="11" style="395" bestFit="1" customWidth="1"/>
    <col min="4105" max="4353" width="9.140625" style="395"/>
    <col min="4354" max="4354" width="21" style="395" customWidth="1"/>
    <col min="4355" max="4355" width="81.42578125" style="395" customWidth="1"/>
    <col min="4356" max="4357" width="15.5703125" style="395" customWidth="1"/>
    <col min="4358" max="4358" width="14.140625" style="395" bestFit="1" customWidth="1"/>
    <col min="4359" max="4359" width="18" style="395" bestFit="1" customWidth="1"/>
    <col min="4360" max="4360" width="11" style="395" bestFit="1" customWidth="1"/>
    <col min="4361" max="4609" width="9.140625" style="395"/>
    <col min="4610" max="4610" width="21" style="395" customWidth="1"/>
    <col min="4611" max="4611" width="81.42578125" style="395" customWidth="1"/>
    <col min="4612" max="4613" width="15.5703125" style="395" customWidth="1"/>
    <col min="4614" max="4614" width="14.140625" style="395" bestFit="1" customWidth="1"/>
    <col min="4615" max="4615" width="18" style="395" bestFit="1" customWidth="1"/>
    <col min="4616" max="4616" width="11" style="395" bestFit="1" customWidth="1"/>
    <col min="4617" max="4865" width="9.140625" style="395"/>
    <col min="4866" max="4866" width="21" style="395" customWidth="1"/>
    <col min="4867" max="4867" width="81.42578125" style="395" customWidth="1"/>
    <col min="4868" max="4869" width="15.5703125" style="395" customWidth="1"/>
    <col min="4870" max="4870" width="14.140625" style="395" bestFit="1" customWidth="1"/>
    <col min="4871" max="4871" width="18" style="395" bestFit="1" customWidth="1"/>
    <col min="4872" max="4872" width="11" style="395" bestFit="1" customWidth="1"/>
    <col min="4873" max="5121" width="9.140625" style="395"/>
    <col min="5122" max="5122" width="21" style="395" customWidth="1"/>
    <col min="5123" max="5123" width="81.42578125" style="395" customWidth="1"/>
    <col min="5124" max="5125" width="15.5703125" style="395" customWidth="1"/>
    <col min="5126" max="5126" width="14.140625" style="395" bestFit="1" customWidth="1"/>
    <col min="5127" max="5127" width="18" style="395" bestFit="1" customWidth="1"/>
    <col min="5128" max="5128" width="11" style="395" bestFit="1" customWidth="1"/>
    <col min="5129" max="5377" width="9.140625" style="395"/>
    <col min="5378" max="5378" width="21" style="395" customWidth="1"/>
    <col min="5379" max="5379" width="81.42578125" style="395" customWidth="1"/>
    <col min="5380" max="5381" width="15.5703125" style="395" customWidth="1"/>
    <col min="5382" max="5382" width="14.140625" style="395" bestFit="1" customWidth="1"/>
    <col min="5383" max="5383" width="18" style="395" bestFit="1" customWidth="1"/>
    <col min="5384" max="5384" width="11" style="395" bestFit="1" customWidth="1"/>
    <col min="5385" max="5633" width="9.140625" style="395"/>
    <col min="5634" max="5634" width="21" style="395" customWidth="1"/>
    <col min="5635" max="5635" width="81.42578125" style="395" customWidth="1"/>
    <col min="5636" max="5637" width="15.5703125" style="395" customWidth="1"/>
    <col min="5638" max="5638" width="14.140625" style="395" bestFit="1" customWidth="1"/>
    <col min="5639" max="5639" width="18" style="395" bestFit="1" customWidth="1"/>
    <col min="5640" max="5640" width="11" style="395" bestFit="1" customWidth="1"/>
    <col min="5641" max="5889" width="9.140625" style="395"/>
    <col min="5890" max="5890" width="21" style="395" customWidth="1"/>
    <col min="5891" max="5891" width="81.42578125" style="395" customWidth="1"/>
    <col min="5892" max="5893" width="15.5703125" style="395" customWidth="1"/>
    <col min="5894" max="5894" width="14.140625" style="395" bestFit="1" customWidth="1"/>
    <col min="5895" max="5895" width="18" style="395" bestFit="1" customWidth="1"/>
    <col min="5896" max="5896" width="11" style="395" bestFit="1" customWidth="1"/>
    <col min="5897" max="6145" width="9.140625" style="395"/>
    <col min="6146" max="6146" width="21" style="395" customWidth="1"/>
    <col min="6147" max="6147" width="81.42578125" style="395" customWidth="1"/>
    <col min="6148" max="6149" width="15.5703125" style="395" customWidth="1"/>
    <col min="6150" max="6150" width="14.140625" style="395" bestFit="1" customWidth="1"/>
    <col min="6151" max="6151" width="18" style="395" bestFit="1" customWidth="1"/>
    <col min="6152" max="6152" width="11" style="395" bestFit="1" customWidth="1"/>
    <col min="6153" max="6401" width="9.140625" style="395"/>
    <col min="6402" max="6402" width="21" style="395" customWidth="1"/>
    <col min="6403" max="6403" width="81.42578125" style="395" customWidth="1"/>
    <col min="6404" max="6405" width="15.5703125" style="395" customWidth="1"/>
    <col min="6406" max="6406" width="14.140625" style="395" bestFit="1" customWidth="1"/>
    <col min="6407" max="6407" width="18" style="395" bestFit="1" customWidth="1"/>
    <col min="6408" max="6408" width="11" style="395" bestFit="1" customWidth="1"/>
    <col min="6409" max="6657" width="9.140625" style="395"/>
    <col min="6658" max="6658" width="21" style="395" customWidth="1"/>
    <col min="6659" max="6659" width="81.42578125" style="395" customWidth="1"/>
    <col min="6660" max="6661" width="15.5703125" style="395" customWidth="1"/>
    <col min="6662" max="6662" width="14.140625" style="395" bestFit="1" customWidth="1"/>
    <col min="6663" max="6663" width="18" style="395" bestFit="1" customWidth="1"/>
    <col min="6664" max="6664" width="11" style="395" bestFit="1" customWidth="1"/>
    <col min="6665" max="6913" width="9.140625" style="395"/>
    <col min="6914" max="6914" width="21" style="395" customWidth="1"/>
    <col min="6915" max="6915" width="81.42578125" style="395" customWidth="1"/>
    <col min="6916" max="6917" width="15.5703125" style="395" customWidth="1"/>
    <col min="6918" max="6918" width="14.140625" style="395" bestFit="1" customWidth="1"/>
    <col min="6919" max="6919" width="18" style="395" bestFit="1" customWidth="1"/>
    <col min="6920" max="6920" width="11" style="395" bestFit="1" customWidth="1"/>
    <col min="6921" max="7169" width="9.140625" style="395"/>
    <col min="7170" max="7170" width="21" style="395" customWidth="1"/>
    <col min="7171" max="7171" width="81.42578125" style="395" customWidth="1"/>
    <col min="7172" max="7173" width="15.5703125" style="395" customWidth="1"/>
    <col min="7174" max="7174" width="14.140625" style="395" bestFit="1" customWidth="1"/>
    <col min="7175" max="7175" width="18" style="395" bestFit="1" customWidth="1"/>
    <col min="7176" max="7176" width="11" style="395" bestFit="1" customWidth="1"/>
    <col min="7177" max="7425" width="9.140625" style="395"/>
    <col min="7426" max="7426" width="21" style="395" customWidth="1"/>
    <col min="7427" max="7427" width="81.42578125" style="395" customWidth="1"/>
    <col min="7428" max="7429" width="15.5703125" style="395" customWidth="1"/>
    <col min="7430" max="7430" width="14.140625" style="395" bestFit="1" customWidth="1"/>
    <col min="7431" max="7431" width="18" style="395" bestFit="1" customWidth="1"/>
    <col min="7432" max="7432" width="11" style="395" bestFit="1" customWidth="1"/>
    <col min="7433" max="7681" width="9.140625" style="395"/>
    <col min="7682" max="7682" width="21" style="395" customWidth="1"/>
    <col min="7683" max="7683" width="81.42578125" style="395" customWidth="1"/>
    <col min="7684" max="7685" width="15.5703125" style="395" customWidth="1"/>
    <col min="7686" max="7686" width="14.140625" style="395" bestFit="1" customWidth="1"/>
    <col min="7687" max="7687" width="18" style="395" bestFit="1" customWidth="1"/>
    <col min="7688" max="7688" width="11" style="395" bestFit="1" customWidth="1"/>
    <col min="7689" max="7937" width="9.140625" style="395"/>
    <col min="7938" max="7938" width="21" style="395" customWidth="1"/>
    <col min="7939" max="7939" width="81.42578125" style="395" customWidth="1"/>
    <col min="7940" max="7941" width="15.5703125" style="395" customWidth="1"/>
    <col min="7942" max="7942" width="14.140625" style="395" bestFit="1" customWidth="1"/>
    <col min="7943" max="7943" width="18" style="395" bestFit="1" customWidth="1"/>
    <col min="7944" max="7944" width="11" style="395" bestFit="1" customWidth="1"/>
    <col min="7945" max="8193" width="9.140625" style="395"/>
    <col min="8194" max="8194" width="21" style="395" customWidth="1"/>
    <col min="8195" max="8195" width="81.42578125" style="395" customWidth="1"/>
    <col min="8196" max="8197" width="15.5703125" style="395" customWidth="1"/>
    <col min="8198" max="8198" width="14.140625" style="395" bestFit="1" customWidth="1"/>
    <col min="8199" max="8199" width="18" style="395" bestFit="1" customWidth="1"/>
    <col min="8200" max="8200" width="11" style="395" bestFit="1" customWidth="1"/>
    <col min="8201" max="8449" width="9.140625" style="395"/>
    <col min="8450" max="8450" width="21" style="395" customWidth="1"/>
    <col min="8451" max="8451" width="81.42578125" style="395" customWidth="1"/>
    <col min="8452" max="8453" width="15.5703125" style="395" customWidth="1"/>
    <col min="8454" max="8454" width="14.140625" style="395" bestFit="1" customWidth="1"/>
    <col min="8455" max="8455" width="18" style="395" bestFit="1" customWidth="1"/>
    <col min="8456" max="8456" width="11" style="395" bestFit="1" customWidth="1"/>
    <col min="8457" max="8705" width="9.140625" style="395"/>
    <col min="8706" max="8706" width="21" style="395" customWidth="1"/>
    <col min="8707" max="8707" width="81.42578125" style="395" customWidth="1"/>
    <col min="8708" max="8709" width="15.5703125" style="395" customWidth="1"/>
    <col min="8710" max="8710" width="14.140625" style="395" bestFit="1" customWidth="1"/>
    <col min="8711" max="8711" width="18" style="395" bestFit="1" customWidth="1"/>
    <col min="8712" max="8712" width="11" style="395" bestFit="1" customWidth="1"/>
    <col min="8713" max="8961" width="9.140625" style="395"/>
    <col min="8962" max="8962" width="21" style="395" customWidth="1"/>
    <col min="8963" max="8963" width="81.42578125" style="395" customWidth="1"/>
    <col min="8964" max="8965" width="15.5703125" style="395" customWidth="1"/>
    <col min="8966" max="8966" width="14.140625" style="395" bestFit="1" customWidth="1"/>
    <col min="8967" max="8967" width="18" style="395" bestFit="1" customWidth="1"/>
    <col min="8968" max="8968" width="11" style="395" bestFit="1" customWidth="1"/>
    <col min="8969" max="9217" width="9.140625" style="395"/>
    <col min="9218" max="9218" width="21" style="395" customWidth="1"/>
    <col min="9219" max="9219" width="81.42578125" style="395" customWidth="1"/>
    <col min="9220" max="9221" width="15.5703125" style="395" customWidth="1"/>
    <col min="9222" max="9222" width="14.140625" style="395" bestFit="1" customWidth="1"/>
    <col min="9223" max="9223" width="18" style="395" bestFit="1" customWidth="1"/>
    <col min="9224" max="9224" width="11" style="395" bestFit="1" customWidth="1"/>
    <col min="9225" max="9473" width="9.140625" style="395"/>
    <col min="9474" max="9474" width="21" style="395" customWidth="1"/>
    <col min="9475" max="9475" width="81.42578125" style="395" customWidth="1"/>
    <col min="9476" max="9477" width="15.5703125" style="395" customWidth="1"/>
    <col min="9478" max="9478" width="14.140625" style="395" bestFit="1" customWidth="1"/>
    <col min="9479" max="9479" width="18" style="395" bestFit="1" customWidth="1"/>
    <col min="9480" max="9480" width="11" style="395" bestFit="1" customWidth="1"/>
    <col min="9481" max="9729" width="9.140625" style="395"/>
    <col min="9730" max="9730" width="21" style="395" customWidth="1"/>
    <col min="9731" max="9731" width="81.42578125" style="395" customWidth="1"/>
    <col min="9732" max="9733" width="15.5703125" style="395" customWidth="1"/>
    <col min="9734" max="9734" width="14.140625" style="395" bestFit="1" customWidth="1"/>
    <col min="9735" max="9735" width="18" style="395" bestFit="1" customWidth="1"/>
    <col min="9736" max="9736" width="11" style="395" bestFit="1" customWidth="1"/>
    <col min="9737" max="9985" width="9.140625" style="395"/>
    <col min="9986" max="9986" width="21" style="395" customWidth="1"/>
    <col min="9987" max="9987" width="81.42578125" style="395" customWidth="1"/>
    <col min="9988" max="9989" width="15.5703125" style="395" customWidth="1"/>
    <col min="9990" max="9990" width="14.140625" style="395" bestFit="1" customWidth="1"/>
    <col min="9991" max="9991" width="18" style="395" bestFit="1" customWidth="1"/>
    <col min="9992" max="9992" width="11" style="395" bestFit="1" customWidth="1"/>
    <col min="9993" max="10241" width="9.140625" style="395"/>
    <col min="10242" max="10242" width="21" style="395" customWidth="1"/>
    <col min="10243" max="10243" width="81.42578125" style="395" customWidth="1"/>
    <col min="10244" max="10245" width="15.5703125" style="395" customWidth="1"/>
    <col min="10246" max="10246" width="14.140625" style="395" bestFit="1" customWidth="1"/>
    <col min="10247" max="10247" width="18" style="395" bestFit="1" customWidth="1"/>
    <col min="10248" max="10248" width="11" style="395" bestFit="1" customWidth="1"/>
    <col min="10249" max="10497" width="9.140625" style="395"/>
    <col min="10498" max="10498" width="21" style="395" customWidth="1"/>
    <col min="10499" max="10499" width="81.42578125" style="395" customWidth="1"/>
    <col min="10500" max="10501" width="15.5703125" style="395" customWidth="1"/>
    <col min="10502" max="10502" width="14.140625" style="395" bestFit="1" customWidth="1"/>
    <col min="10503" max="10503" width="18" style="395" bestFit="1" customWidth="1"/>
    <col min="10504" max="10504" width="11" style="395" bestFit="1" customWidth="1"/>
    <col min="10505" max="10753" width="9.140625" style="395"/>
    <col min="10754" max="10754" width="21" style="395" customWidth="1"/>
    <col min="10755" max="10755" width="81.42578125" style="395" customWidth="1"/>
    <col min="10756" max="10757" width="15.5703125" style="395" customWidth="1"/>
    <col min="10758" max="10758" width="14.140625" style="395" bestFit="1" customWidth="1"/>
    <col min="10759" max="10759" width="18" style="395" bestFit="1" customWidth="1"/>
    <col min="10760" max="10760" width="11" style="395" bestFit="1" customWidth="1"/>
    <col min="10761" max="11009" width="9.140625" style="395"/>
    <col min="11010" max="11010" width="21" style="395" customWidth="1"/>
    <col min="11011" max="11011" width="81.42578125" style="395" customWidth="1"/>
    <col min="11012" max="11013" width="15.5703125" style="395" customWidth="1"/>
    <col min="11014" max="11014" width="14.140625" style="395" bestFit="1" customWidth="1"/>
    <col min="11015" max="11015" width="18" style="395" bestFit="1" customWidth="1"/>
    <col min="11016" max="11016" width="11" style="395" bestFit="1" customWidth="1"/>
    <col min="11017" max="11265" width="9.140625" style="395"/>
    <col min="11266" max="11266" width="21" style="395" customWidth="1"/>
    <col min="11267" max="11267" width="81.42578125" style="395" customWidth="1"/>
    <col min="11268" max="11269" width="15.5703125" style="395" customWidth="1"/>
    <col min="11270" max="11270" width="14.140625" style="395" bestFit="1" customWidth="1"/>
    <col min="11271" max="11271" width="18" style="395" bestFit="1" customWidth="1"/>
    <col min="11272" max="11272" width="11" style="395" bestFit="1" customWidth="1"/>
    <col min="11273" max="11521" width="9.140625" style="395"/>
    <col min="11522" max="11522" width="21" style="395" customWidth="1"/>
    <col min="11523" max="11523" width="81.42578125" style="395" customWidth="1"/>
    <col min="11524" max="11525" width="15.5703125" style="395" customWidth="1"/>
    <col min="11526" max="11526" width="14.140625" style="395" bestFit="1" customWidth="1"/>
    <col min="11527" max="11527" width="18" style="395" bestFit="1" customWidth="1"/>
    <col min="11528" max="11528" width="11" style="395" bestFit="1" customWidth="1"/>
    <col min="11529" max="11777" width="9.140625" style="395"/>
    <col min="11778" max="11778" width="21" style="395" customWidth="1"/>
    <col min="11779" max="11779" width="81.42578125" style="395" customWidth="1"/>
    <col min="11780" max="11781" width="15.5703125" style="395" customWidth="1"/>
    <col min="11782" max="11782" width="14.140625" style="395" bestFit="1" customWidth="1"/>
    <col min="11783" max="11783" width="18" style="395" bestFit="1" customWidth="1"/>
    <col min="11784" max="11784" width="11" style="395" bestFit="1" customWidth="1"/>
    <col min="11785" max="12033" width="9.140625" style="395"/>
    <col min="12034" max="12034" width="21" style="395" customWidth="1"/>
    <col min="12035" max="12035" width="81.42578125" style="395" customWidth="1"/>
    <col min="12036" max="12037" width="15.5703125" style="395" customWidth="1"/>
    <col min="12038" max="12038" width="14.140625" style="395" bestFit="1" customWidth="1"/>
    <col min="12039" max="12039" width="18" style="395" bestFit="1" customWidth="1"/>
    <col min="12040" max="12040" width="11" style="395" bestFit="1" customWidth="1"/>
    <col min="12041" max="12289" width="9.140625" style="395"/>
    <col min="12290" max="12290" width="21" style="395" customWidth="1"/>
    <col min="12291" max="12291" width="81.42578125" style="395" customWidth="1"/>
    <col min="12292" max="12293" width="15.5703125" style="395" customWidth="1"/>
    <col min="12294" max="12294" width="14.140625" style="395" bestFit="1" customWidth="1"/>
    <col min="12295" max="12295" width="18" style="395" bestFit="1" customWidth="1"/>
    <col min="12296" max="12296" width="11" style="395" bestFit="1" customWidth="1"/>
    <col min="12297" max="12545" width="9.140625" style="395"/>
    <col min="12546" max="12546" width="21" style="395" customWidth="1"/>
    <col min="12547" max="12547" width="81.42578125" style="395" customWidth="1"/>
    <col min="12548" max="12549" width="15.5703125" style="395" customWidth="1"/>
    <col min="12550" max="12550" width="14.140625" style="395" bestFit="1" customWidth="1"/>
    <col min="12551" max="12551" width="18" style="395" bestFit="1" customWidth="1"/>
    <col min="12552" max="12552" width="11" style="395" bestFit="1" customWidth="1"/>
    <col min="12553" max="12801" width="9.140625" style="395"/>
    <col min="12802" max="12802" width="21" style="395" customWidth="1"/>
    <col min="12803" max="12803" width="81.42578125" style="395" customWidth="1"/>
    <col min="12804" max="12805" width="15.5703125" style="395" customWidth="1"/>
    <col min="12806" max="12806" width="14.140625" style="395" bestFit="1" customWidth="1"/>
    <col min="12807" max="12807" width="18" style="395" bestFit="1" customWidth="1"/>
    <col min="12808" max="12808" width="11" style="395" bestFit="1" customWidth="1"/>
    <col min="12809" max="13057" width="9.140625" style="395"/>
    <col min="13058" max="13058" width="21" style="395" customWidth="1"/>
    <col min="13059" max="13059" width="81.42578125" style="395" customWidth="1"/>
    <col min="13060" max="13061" width="15.5703125" style="395" customWidth="1"/>
    <col min="13062" max="13062" width="14.140625" style="395" bestFit="1" customWidth="1"/>
    <col min="13063" max="13063" width="18" style="395" bestFit="1" customWidth="1"/>
    <col min="13064" max="13064" width="11" style="395" bestFit="1" customWidth="1"/>
    <col min="13065" max="13313" width="9.140625" style="395"/>
    <col min="13314" max="13314" width="21" style="395" customWidth="1"/>
    <col min="13315" max="13315" width="81.42578125" style="395" customWidth="1"/>
    <col min="13316" max="13317" width="15.5703125" style="395" customWidth="1"/>
    <col min="13318" max="13318" width="14.140625" style="395" bestFit="1" customWidth="1"/>
    <col min="13319" max="13319" width="18" style="395" bestFit="1" customWidth="1"/>
    <col min="13320" max="13320" width="11" style="395" bestFit="1" customWidth="1"/>
    <col min="13321" max="13569" width="9.140625" style="395"/>
    <col min="13570" max="13570" width="21" style="395" customWidth="1"/>
    <col min="13571" max="13571" width="81.42578125" style="395" customWidth="1"/>
    <col min="13572" max="13573" width="15.5703125" style="395" customWidth="1"/>
    <col min="13574" max="13574" width="14.140625" style="395" bestFit="1" customWidth="1"/>
    <col min="13575" max="13575" width="18" style="395" bestFit="1" customWidth="1"/>
    <col min="13576" max="13576" width="11" style="395" bestFit="1" customWidth="1"/>
    <col min="13577" max="13825" width="9.140625" style="395"/>
    <col min="13826" max="13826" width="21" style="395" customWidth="1"/>
    <col min="13827" max="13827" width="81.42578125" style="395" customWidth="1"/>
    <col min="13828" max="13829" width="15.5703125" style="395" customWidth="1"/>
    <col min="13830" max="13830" width="14.140625" style="395" bestFit="1" customWidth="1"/>
    <col min="13831" max="13831" width="18" style="395" bestFit="1" customWidth="1"/>
    <col min="13832" max="13832" width="11" style="395" bestFit="1" customWidth="1"/>
    <col min="13833" max="14081" width="9.140625" style="395"/>
    <col min="14082" max="14082" width="21" style="395" customWidth="1"/>
    <col min="14083" max="14083" width="81.42578125" style="395" customWidth="1"/>
    <col min="14084" max="14085" width="15.5703125" style="395" customWidth="1"/>
    <col min="14086" max="14086" width="14.140625" style="395" bestFit="1" customWidth="1"/>
    <col min="14087" max="14087" width="18" style="395" bestFit="1" customWidth="1"/>
    <col min="14088" max="14088" width="11" style="395" bestFit="1" customWidth="1"/>
    <col min="14089" max="14337" width="9.140625" style="395"/>
    <col min="14338" max="14338" width="21" style="395" customWidth="1"/>
    <col min="14339" max="14339" width="81.42578125" style="395" customWidth="1"/>
    <col min="14340" max="14341" width="15.5703125" style="395" customWidth="1"/>
    <col min="14342" max="14342" width="14.140625" style="395" bestFit="1" customWidth="1"/>
    <col min="14343" max="14343" width="18" style="395" bestFit="1" customWidth="1"/>
    <col min="14344" max="14344" width="11" style="395" bestFit="1" customWidth="1"/>
    <col min="14345" max="14593" width="9.140625" style="395"/>
    <col min="14594" max="14594" width="21" style="395" customWidth="1"/>
    <col min="14595" max="14595" width="81.42578125" style="395" customWidth="1"/>
    <col min="14596" max="14597" width="15.5703125" style="395" customWidth="1"/>
    <col min="14598" max="14598" width="14.140625" style="395" bestFit="1" customWidth="1"/>
    <col min="14599" max="14599" width="18" style="395" bestFit="1" customWidth="1"/>
    <col min="14600" max="14600" width="11" style="395" bestFit="1" customWidth="1"/>
    <col min="14601" max="14849" width="9.140625" style="395"/>
    <col min="14850" max="14850" width="21" style="395" customWidth="1"/>
    <col min="14851" max="14851" width="81.42578125" style="395" customWidth="1"/>
    <col min="14852" max="14853" width="15.5703125" style="395" customWidth="1"/>
    <col min="14854" max="14854" width="14.140625" style="395" bestFit="1" customWidth="1"/>
    <col min="14855" max="14855" width="18" style="395" bestFit="1" customWidth="1"/>
    <col min="14856" max="14856" width="11" style="395" bestFit="1" customWidth="1"/>
    <col min="14857" max="15105" width="9.140625" style="395"/>
    <col min="15106" max="15106" width="21" style="395" customWidth="1"/>
    <col min="15107" max="15107" width="81.42578125" style="395" customWidth="1"/>
    <col min="15108" max="15109" width="15.5703125" style="395" customWidth="1"/>
    <col min="15110" max="15110" width="14.140625" style="395" bestFit="1" customWidth="1"/>
    <col min="15111" max="15111" width="18" style="395" bestFit="1" customWidth="1"/>
    <col min="15112" max="15112" width="11" style="395" bestFit="1" customWidth="1"/>
    <col min="15113" max="15361" width="9.140625" style="395"/>
    <col min="15362" max="15362" width="21" style="395" customWidth="1"/>
    <col min="15363" max="15363" width="81.42578125" style="395" customWidth="1"/>
    <col min="15364" max="15365" width="15.5703125" style="395" customWidth="1"/>
    <col min="15366" max="15366" width="14.140625" style="395" bestFit="1" customWidth="1"/>
    <col min="15367" max="15367" width="18" style="395" bestFit="1" customWidth="1"/>
    <col min="15368" max="15368" width="11" style="395" bestFit="1" customWidth="1"/>
    <col min="15369" max="15617" width="9.140625" style="395"/>
    <col min="15618" max="15618" width="21" style="395" customWidth="1"/>
    <col min="15619" max="15619" width="81.42578125" style="395" customWidth="1"/>
    <col min="15620" max="15621" width="15.5703125" style="395" customWidth="1"/>
    <col min="15622" max="15622" width="14.140625" style="395" bestFit="1" customWidth="1"/>
    <col min="15623" max="15623" width="18" style="395" bestFit="1" customWidth="1"/>
    <col min="15624" max="15624" width="11" style="395" bestFit="1" customWidth="1"/>
    <col min="15625" max="15873" width="9.140625" style="395"/>
    <col min="15874" max="15874" width="21" style="395" customWidth="1"/>
    <col min="15875" max="15875" width="81.42578125" style="395" customWidth="1"/>
    <col min="15876" max="15877" width="15.5703125" style="395" customWidth="1"/>
    <col min="15878" max="15878" width="14.140625" style="395" bestFit="1" customWidth="1"/>
    <col min="15879" max="15879" width="18" style="395" bestFit="1" customWidth="1"/>
    <col min="15880" max="15880" width="11" style="395" bestFit="1" customWidth="1"/>
    <col min="15881" max="16129" width="9.140625" style="395"/>
    <col min="16130" max="16130" width="21" style="395" customWidth="1"/>
    <col min="16131" max="16131" width="81.42578125" style="395" customWidth="1"/>
    <col min="16132" max="16133" width="15.5703125" style="395" customWidth="1"/>
    <col min="16134" max="16134" width="14.140625" style="395" bestFit="1" customWidth="1"/>
    <col min="16135" max="16135" width="18" style="395" bestFit="1" customWidth="1"/>
    <col min="16136" max="16136" width="11" style="395" bestFit="1" customWidth="1"/>
    <col min="16137" max="16384" width="9.140625" style="395"/>
  </cols>
  <sheetData>
    <row r="1" spans="1:8" ht="13.5" thickBot="1"/>
    <row r="2" spans="1:8" s="407" customFormat="1" ht="6" thickBot="1">
      <c r="B2" s="402"/>
      <c r="C2" s="403"/>
      <c r="D2" s="404"/>
      <c r="E2" s="405"/>
      <c r="F2" s="405"/>
      <c r="G2" s="406"/>
    </row>
    <row r="3" spans="1:8" s="411" customFormat="1" ht="60" customHeight="1" thickBot="1">
      <c r="A3" s="401" t="s">
        <v>218</v>
      </c>
      <c r="B3" s="663"/>
      <c r="C3" s="664" t="s">
        <v>2</v>
      </c>
      <c r="D3" s="2643" t="s">
        <v>1784</v>
      </c>
      <c r="E3" s="2644"/>
      <c r="F3" s="2645"/>
      <c r="G3" s="2646"/>
    </row>
    <row r="4" spans="1:8" s="411" customFormat="1" ht="39.75" customHeight="1" thickBot="1">
      <c r="A4" s="401" t="s">
        <v>219</v>
      </c>
      <c r="B4" s="665"/>
      <c r="C4" s="666" t="s">
        <v>3</v>
      </c>
      <c r="D4" s="662" t="s">
        <v>5</v>
      </c>
      <c r="E4" s="667">
        <v>0.20349999999999999</v>
      </c>
      <c r="F4" s="2647"/>
      <c r="G4" s="2648"/>
    </row>
    <row r="5" spans="1:8" s="415" customFormat="1" ht="15" customHeight="1" thickBot="1">
      <c r="B5" s="2604" t="s">
        <v>246</v>
      </c>
      <c r="C5" s="2605"/>
      <c r="D5" s="2605"/>
      <c r="E5" s="2605"/>
      <c r="F5" s="2605"/>
      <c r="G5" s="2606"/>
    </row>
    <row r="6" spans="1:8" s="407" customFormat="1" ht="6" thickBot="1">
      <c r="B6" s="402"/>
      <c r="C6" s="403"/>
      <c r="D6" s="404"/>
      <c r="E6" s="405"/>
      <c r="F6" s="405"/>
      <c r="G6" s="406"/>
    </row>
    <row r="7" spans="1:8" s="416" customFormat="1" ht="18" customHeight="1">
      <c r="B7" s="668" t="s">
        <v>6</v>
      </c>
      <c r="C7" s="2607" t="s">
        <v>1635</v>
      </c>
      <c r="D7" s="2607"/>
      <c r="E7" s="418"/>
      <c r="F7" s="498" t="s">
        <v>7</v>
      </c>
      <c r="G7" s="669">
        <v>42880</v>
      </c>
    </row>
    <row r="8" spans="1:8" s="423" customFormat="1" ht="16.5" thickBot="1">
      <c r="B8" s="668" t="s">
        <v>8</v>
      </c>
      <c r="C8" s="2608" t="s">
        <v>1636</v>
      </c>
      <c r="D8" s="2608"/>
      <c r="E8" s="670"/>
      <c r="F8" s="671" t="s">
        <v>9</v>
      </c>
      <c r="G8" s="672">
        <v>1.157</v>
      </c>
    </row>
    <row r="9" spans="1:8" s="556" customFormat="1" ht="6" thickBot="1">
      <c r="B9" s="436"/>
      <c r="C9" s="437"/>
      <c r="D9" s="438"/>
      <c r="E9" s="439"/>
      <c r="F9" s="439"/>
      <c r="G9" s="440"/>
    </row>
    <row r="10" spans="1:8" s="423" customFormat="1" ht="18.75" thickBot="1">
      <c r="B10" s="2597" t="s">
        <v>213</v>
      </c>
      <c r="C10" s="2598"/>
      <c r="D10" s="2598"/>
      <c r="E10" s="2598"/>
      <c r="F10" s="2598"/>
      <c r="G10" s="2599"/>
    </row>
    <row r="11" spans="1:8" s="556" customFormat="1" ht="6" thickBot="1">
      <c r="B11" s="436"/>
      <c r="C11" s="437"/>
      <c r="D11" s="438"/>
      <c r="E11" s="439"/>
      <c r="F11" s="439"/>
      <c r="G11" s="440"/>
    </row>
    <row r="12" spans="1:8" s="1389" customFormat="1" ht="13.5" thickBot="1">
      <c r="B12" s="1398"/>
      <c r="C12" s="1398"/>
      <c r="D12" s="1399"/>
      <c r="E12" s="1400"/>
      <c r="F12" s="1401"/>
      <c r="G12" s="1402"/>
    </row>
    <row r="13" spans="1:8" s="375" customFormat="1" ht="15.75">
      <c r="B13" s="471" t="s">
        <v>143</v>
      </c>
      <c r="C13" s="2533" t="s">
        <v>1697</v>
      </c>
      <c r="D13" s="2533"/>
      <c r="E13" s="2533"/>
      <c r="F13" s="2533"/>
      <c r="G13" s="1104" t="s">
        <v>23</v>
      </c>
      <c r="H13" s="1002">
        <v>62</v>
      </c>
    </row>
    <row r="14" spans="1:8" s="375" customFormat="1" ht="31.5">
      <c r="B14" s="1317" t="s">
        <v>144</v>
      </c>
      <c r="C14" s="1318" t="s">
        <v>75</v>
      </c>
      <c r="D14" s="1318" t="s">
        <v>23</v>
      </c>
      <c r="E14" s="1318" t="s">
        <v>76</v>
      </c>
      <c r="F14" s="1319" t="s">
        <v>77</v>
      </c>
      <c r="G14" s="1320" t="s">
        <v>78</v>
      </c>
    </row>
    <row r="15" spans="1:8" s="375" customFormat="1" ht="15.75">
      <c r="B15" s="2575" t="s">
        <v>82</v>
      </c>
      <c r="C15" s="2576"/>
      <c r="D15" s="2576"/>
      <c r="E15" s="2576"/>
      <c r="F15" s="2576"/>
      <c r="G15" s="2577"/>
    </row>
    <row r="16" spans="1:8" s="375" customFormat="1" ht="15">
      <c r="B16" s="1321" t="s">
        <v>98</v>
      </c>
      <c r="C16" s="1299" t="s">
        <v>1689</v>
      </c>
      <c r="D16" s="1304" t="s">
        <v>23</v>
      </c>
      <c r="E16" s="1475">
        <v>1</v>
      </c>
      <c r="F16" s="1322">
        <v>60</v>
      </c>
      <c r="G16" s="1455">
        <v>60</v>
      </c>
    </row>
    <row r="17" spans="1:8" s="375" customFormat="1" ht="15.75">
      <c r="B17" s="2575" t="s">
        <v>83</v>
      </c>
      <c r="C17" s="2576"/>
      <c r="D17" s="2576"/>
      <c r="E17" s="2576"/>
      <c r="F17" s="2576"/>
      <c r="G17" s="2577"/>
    </row>
    <row r="18" spans="1:8" s="375" customFormat="1" ht="15.75">
      <c r="A18" s="1387" t="s">
        <v>219</v>
      </c>
      <c r="B18" s="1321">
        <v>88441</v>
      </c>
      <c r="C18" s="1299" t="s">
        <v>60</v>
      </c>
      <c r="D18" s="1304" t="s">
        <v>31</v>
      </c>
      <c r="E18" s="1866">
        <v>2.4199999999999999E-2</v>
      </c>
      <c r="F18" s="1322">
        <v>19.16</v>
      </c>
      <c r="G18" s="1455">
        <v>0.46</v>
      </c>
    </row>
    <row r="19" spans="1:8" s="375" customFormat="1" ht="16.5" thickBot="1">
      <c r="A19" s="1387" t="s">
        <v>219</v>
      </c>
      <c r="B19" s="1323">
        <v>88316</v>
      </c>
      <c r="C19" s="1303" t="s">
        <v>58</v>
      </c>
      <c r="D19" s="1300" t="s">
        <v>31</v>
      </c>
      <c r="E19" s="1867">
        <v>9.69E-2</v>
      </c>
      <c r="F19" s="1324">
        <v>15.91</v>
      </c>
      <c r="G19" s="1735">
        <v>1.54</v>
      </c>
    </row>
    <row r="20" spans="1:8" s="375" customFormat="1" ht="16.5" thickBot="1">
      <c r="B20" s="2531" t="s">
        <v>1608</v>
      </c>
      <c r="C20" s="2531"/>
      <c r="D20" s="2531"/>
      <c r="E20" s="2532"/>
      <c r="F20" s="646" t="s">
        <v>84</v>
      </c>
      <c r="G20" s="1388">
        <v>62</v>
      </c>
    </row>
    <row r="21" spans="1:8" s="375" customFormat="1" ht="15.75" thickBot="1"/>
    <row r="22" spans="1:8" s="375" customFormat="1" ht="18">
      <c r="B22" s="1365" t="s">
        <v>98</v>
      </c>
      <c r="C22" s="1363" t="s">
        <v>1689</v>
      </c>
      <c r="D22" s="1366"/>
      <c r="E22" s="1367"/>
      <c r="F22" s="363"/>
      <c r="G22" s="1110" t="s">
        <v>23</v>
      </c>
      <c r="H22" s="1221" t="s">
        <v>1394</v>
      </c>
    </row>
    <row r="23" spans="1:8" s="375" customFormat="1" ht="31.5">
      <c r="B23" s="1858" t="s">
        <v>91</v>
      </c>
      <c r="C23" s="1859" t="s">
        <v>92</v>
      </c>
      <c r="D23" s="1460" t="s">
        <v>93</v>
      </c>
      <c r="E23" s="1461" t="s">
        <v>94</v>
      </c>
      <c r="F23" s="1462" t="s">
        <v>95</v>
      </c>
      <c r="G23" s="1463" t="s">
        <v>96</v>
      </c>
    </row>
    <row r="24" spans="1:8" s="375" customFormat="1" ht="30">
      <c r="B24" s="1464">
        <v>43858</v>
      </c>
      <c r="C24" s="1465" t="s">
        <v>316</v>
      </c>
      <c r="D24" s="1473">
        <v>75</v>
      </c>
      <c r="E24" s="1466" t="s">
        <v>317</v>
      </c>
      <c r="F24" s="1468" t="s">
        <v>318</v>
      </c>
      <c r="G24" s="1467" t="s">
        <v>1704</v>
      </c>
    </row>
    <row r="25" spans="1:8" s="375" customFormat="1" ht="15">
      <c r="B25" s="1464">
        <v>43858</v>
      </c>
      <c r="C25" s="1465" t="s">
        <v>101</v>
      </c>
      <c r="D25" s="1473">
        <v>60</v>
      </c>
      <c r="E25" s="1474" t="s">
        <v>102</v>
      </c>
      <c r="F25" s="1471" t="s">
        <v>319</v>
      </c>
      <c r="G25" s="1467" t="s">
        <v>1644</v>
      </c>
    </row>
    <row r="26" spans="1:8" s="375" customFormat="1" ht="30">
      <c r="B26" s="1464">
        <v>43858</v>
      </c>
      <c r="C26" s="1465" t="s">
        <v>1690</v>
      </c>
      <c r="D26" s="1473">
        <v>45</v>
      </c>
      <c r="E26" s="1466" t="s">
        <v>1703</v>
      </c>
      <c r="F26" s="1471" t="s">
        <v>1702</v>
      </c>
      <c r="G26" s="1476" t="s">
        <v>1705</v>
      </c>
    </row>
    <row r="27" spans="1:8" s="375" customFormat="1" ht="16.5" thickBot="1">
      <c r="B27" s="1095"/>
      <c r="C27" s="1335" t="s">
        <v>97</v>
      </c>
      <c r="D27" s="1336">
        <v>60</v>
      </c>
      <c r="E27" s="1337"/>
      <c r="F27" s="1472"/>
      <c r="G27" s="587"/>
    </row>
    <row r="28" spans="1:8" s="1389" customFormat="1" ht="13.5" thickBot="1">
      <c r="B28" s="1398"/>
      <c r="C28" s="1398"/>
      <c r="D28" s="1399"/>
      <c r="E28" s="1400"/>
      <c r="F28" s="1401"/>
      <c r="G28" s="1402"/>
    </row>
    <row r="29" spans="1:8" s="375" customFormat="1" ht="33" customHeight="1">
      <c r="B29" s="471" t="s">
        <v>146</v>
      </c>
      <c r="C29" s="2533" t="s">
        <v>1691</v>
      </c>
      <c r="D29" s="2533"/>
      <c r="E29" s="2533"/>
      <c r="F29" s="2533"/>
      <c r="G29" s="1104" t="s">
        <v>23</v>
      </c>
      <c r="H29" s="1002">
        <v>971.4</v>
      </c>
    </row>
    <row r="30" spans="1:8" s="375" customFormat="1" ht="31.5">
      <c r="B30" s="1317" t="s">
        <v>144</v>
      </c>
      <c r="C30" s="1318" t="s">
        <v>75</v>
      </c>
      <c r="D30" s="1318" t="s">
        <v>23</v>
      </c>
      <c r="E30" s="1318" t="s">
        <v>76</v>
      </c>
      <c r="F30" s="1319" t="s">
        <v>77</v>
      </c>
      <c r="G30" s="1320" t="s">
        <v>78</v>
      </c>
    </row>
    <row r="31" spans="1:8" s="375" customFormat="1" ht="15.75">
      <c r="B31" s="2575" t="s">
        <v>82</v>
      </c>
      <c r="C31" s="2576"/>
      <c r="D31" s="2576"/>
      <c r="E31" s="2576"/>
      <c r="F31" s="2576"/>
      <c r="G31" s="2577"/>
    </row>
    <row r="32" spans="1:8" s="375" customFormat="1" ht="15">
      <c r="B32" s="1321" t="s">
        <v>98</v>
      </c>
      <c r="C32" s="1299" t="s">
        <v>1692</v>
      </c>
      <c r="D32" s="1304" t="s">
        <v>23</v>
      </c>
      <c r="E32" s="1475">
        <v>1</v>
      </c>
      <c r="F32" s="1322">
        <v>750</v>
      </c>
      <c r="G32" s="1455">
        <v>750</v>
      </c>
    </row>
    <row r="33" spans="1:8" s="375" customFormat="1" ht="15.75">
      <c r="B33" s="2575" t="s">
        <v>1165</v>
      </c>
      <c r="C33" s="2576"/>
      <c r="D33" s="2576"/>
      <c r="E33" s="2576"/>
      <c r="F33" s="2576"/>
      <c r="G33" s="2577"/>
    </row>
    <row r="34" spans="1:8" s="375" customFormat="1" ht="60">
      <c r="A34" s="1387" t="s">
        <v>219</v>
      </c>
      <c r="B34" s="1321">
        <v>91634</v>
      </c>
      <c r="C34" s="1299" t="s">
        <v>574</v>
      </c>
      <c r="D34" s="1304" t="s">
        <v>30</v>
      </c>
      <c r="E34" s="1866">
        <v>0.39829999999999999</v>
      </c>
      <c r="F34" s="1322">
        <v>133.43</v>
      </c>
      <c r="G34" s="1455">
        <v>53.14</v>
      </c>
    </row>
    <row r="35" spans="1:8" s="375" customFormat="1" ht="60">
      <c r="A35" s="1387" t="s">
        <v>219</v>
      </c>
      <c r="B35" s="1321">
        <v>91635</v>
      </c>
      <c r="C35" s="1299" t="s">
        <v>581</v>
      </c>
      <c r="D35" s="1304" t="s">
        <v>32</v>
      </c>
      <c r="E35" s="1866">
        <v>1.6272</v>
      </c>
      <c r="F35" s="1322">
        <v>29.72</v>
      </c>
      <c r="G35" s="1455">
        <v>48.36</v>
      </c>
    </row>
    <row r="36" spans="1:8" s="375" customFormat="1" ht="15.75">
      <c r="B36" s="2575" t="s">
        <v>83</v>
      </c>
      <c r="C36" s="2576"/>
      <c r="D36" s="2576"/>
      <c r="E36" s="2576"/>
      <c r="F36" s="2576"/>
      <c r="G36" s="2577"/>
    </row>
    <row r="37" spans="1:8" s="375" customFormat="1" ht="15.75">
      <c r="A37" s="1387" t="s">
        <v>219</v>
      </c>
      <c r="B37" s="1321">
        <v>88441</v>
      </c>
      <c r="C37" s="1299" t="s">
        <v>60</v>
      </c>
      <c r="D37" s="1304" t="s">
        <v>31</v>
      </c>
      <c r="E37" s="1866">
        <v>1.4482999999999999</v>
      </c>
      <c r="F37" s="1322">
        <v>19.16</v>
      </c>
      <c r="G37" s="1455">
        <v>27.74</v>
      </c>
    </row>
    <row r="38" spans="1:8" s="375" customFormat="1" ht="16.5" thickBot="1">
      <c r="A38" s="1387" t="s">
        <v>219</v>
      </c>
      <c r="B38" s="1323">
        <v>88316</v>
      </c>
      <c r="C38" s="1303" t="s">
        <v>58</v>
      </c>
      <c r="D38" s="1300" t="s">
        <v>31</v>
      </c>
      <c r="E38" s="1867">
        <v>5.7930000000000001</v>
      </c>
      <c r="F38" s="1324">
        <v>15.91</v>
      </c>
      <c r="G38" s="1735">
        <v>92.16</v>
      </c>
    </row>
    <row r="39" spans="1:8" s="375" customFormat="1" ht="38.25" customHeight="1" thickBot="1">
      <c r="B39" s="2531" t="s">
        <v>1395</v>
      </c>
      <c r="C39" s="2531"/>
      <c r="D39" s="2531"/>
      <c r="E39" s="2532"/>
      <c r="F39" s="646" t="s">
        <v>84</v>
      </c>
      <c r="G39" s="1388">
        <v>971.4</v>
      </c>
    </row>
    <row r="40" spans="1:8" s="375" customFormat="1" ht="15.75" thickBot="1"/>
    <row r="41" spans="1:8" s="375" customFormat="1" ht="18">
      <c r="B41" s="1365" t="s">
        <v>98</v>
      </c>
      <c r="C41" s="2649" t="s">
        <v>1692</v>
      </c>
      <c r="D41" s="2650"/>
      <c r="E41" s="2650"/>
      <c r="F41" s="2651"/>
      <c r="G41" s="1110" t="s">
        <v>23</v>
      </c>
      <c r="H41" s="1221"/>
    </row>
    <row r="42" spans="1:8" s="375" customFormat="1" ht="31.5">
      <c r="B42" s="2137" t="s">
        <v>91</v>
      </c>
      <c r="C42" s="2138" t="s">
        <v>92</v>
      </c>
      <c r="D42" s="1460" t="s">
        <v>93</v>
      </c>
      <c r="E42" s="1461" t="s">
        <v>94</v>
      </c>
      <c r="F42" s="1462" t="s">
        <v>95</v>
      </c>
      <c r="G42" s="1463" t="s">
        <v>96</v>
      </c>
    </row>
    <row r="43" spans="1:8" s="375" customFormat="1" ht="30">
      <c r="B43" s="1464">
        <v>43858</v>
      </c>
      <c r="C43" s="1465" t="s">
        <v>316</v>
      </c>
      <c r="D43" s="1473">
        <v>900</v>
      </c>
      <c r="E43" s="1466" t="s">
        <v>317</v>
      </c>
      <c r="F43" s="1468" t="s">
        <v>318</v>
      </c>
      <c r="G43" s="1467" t="s">
        <v>1704</v>
      </c>
    </row>
    <row r="44" spans="1:8" s="375" customFormat="1" ht="15">
      <c r="B44" s="1464">
        <v>43858</v>
      </c>
      <c r="C44" s="1465" t="s">
        <v>101</v>
      </c>
      <c r="D44" s="1473">
        <v>250</v>
      </c>
      <c r="E44" s="1474" t="s">
        <v>102</v>
      </c>
      <c r="F44" s="1471" t="s">
        <v>319</v>
      </c>
      <c r="G44" s="1467" t="s">
        <v>1644</v>
      </c>
    </row>
    <row r="45" spans="1:8" s="375" customFormat="1" ht="30">
      <c r="B45" s="1464">
        <v>43858</v>
      </c>
      <c r="C45" s="1465" t="s">
        <v>1690</v>
      </c>
      <c r="D45" s="1473">
        <v>750</v>
      </c>
      <c r="E45" s="1466" t="s">
        <v>1703</v>
      </c>
      <c r="F45" s="1471" t="s">
        <v>1702</v>
      </c>
      <c r="G45" s="1476" t="s">
        <v>1705</v>
      </c>
    </row>
    <row r="46" spans="1:8" s="375" customFormat="1" ht="16.5" thickBot="1">
      <c r="B46" s="1095"/>
      <c r="C46" s="1335" t="s">
        <v>97</v>
      </c>
      <c r="D46" s="1336">
        <v>750</v>
      </c>
      <c r="E46" s="1337"/>
      <c r="F46" s="1472"/>
      <c r="G46" s="587"/>
    </row>
    <row r="47" spans="1:8" s="1389" customFormat="1" ht="13.5" thickBot="1">
      <c r="B47" s="1398"/>
      <c r="C47" s="1398"/>
      <c r="D47" s="1399"/>
      <c r="E47" s="1400"/>
      <c r="F47" s="1401"/>
      <c r="G47" s="1402"/>
    </row>
    <row r="48" spans="1:8" s="375" customFormat="1" ht="33" customHeight="1">
      <c r="B48" s="471" t="s">
        <v>148</v>
      </c>
      <c r="C48" s="2533" t="s">
        <v>1693</v>
      </c>
      <c r="D48" s="2533"/>
      <c r="E48" s="2533"/>
      <c r="F48" s="2533"/>
      <c r="G48" s="1104" t="s">
        <v>23</v>
      </c>
      <c r="H48" s="1002">
        <v>471.4</v>
      </c>
    </row>
    <row r="49" spans="1:8" s="375" customFormat="1" ht="31.5">
      <c r="B49" s="1317" t="s">
        <v>144</v>
      </c>
      <c r="C49" s="1318" t="s">
        <v>75</v>
      </c>
      <c r="D49" s="1318" t="s">
        <v>23</v>
      </c>
      <c r="E49" s="1318" t="s">
        <v>76</v>
      </c>
      <c r="F49" s="1319" t="s">
        <v>77</v>
      </c>
      <c r="G49" s="1320" t="s">
        <v>78</v>
      </c>
    </row>
    <row r="50" spans="1:8" s="375" customFormat="1" ht="15.75">
      <c r="B50" s="2575" t="s">
        <v>82</v>
      </c>
      <c r="C50" s="2576"/>
      <c r="D50" s="2576"/>
      <c r="E50" s="2576"/>
      <c r="F50" s="2576"/>
      <c r="G50" s="2577"/>
    </row>
    <row r="51" spans="1:8" s="375" customFormat="1" ht="15">
      <c r="B51" s="1321" t="s">
        <v>98</v>
      </c>
      <c r="C51" s="1299" t="s">
        <v>1694</v>
      </c>
      <c r="D51" s="1304" t="s">
        <v>23</v>
      </c>
      <c r="E51" s="1475">
        <v>1</v>
      </c>
      <c r="F51" s="1322">
        <v>250</v>
      </c>
      <c r="G51" s="1455">
        <v>250</v>
      </c>
    </row>
    <row r="52" spans="1:8" s="375" customFormat="1" ht="15.75">
      <c r="B52" s="2575" t="s">
        <v>1165</v>
      </c>
      <c r="C52" s="2576"/>
      <c r="D52" s="2576"/>
      <c r="E52" s="2576"/>
      <c r="F52" s="2576"/>
      <c r="G52" s="2577"/>
    </row>
    <row r="53" spans="1:8" s="375" customFormat="1" ht="60">
      <c r="A53" s="1387" t="s">
        <v>219</v>
      </c>
      <c r="B53" s="1321">
        <v>91634</v>
      </c>
      <c r="C53" s="1299" t="s">
        <v>574</v>
      </c>
      <c r="D53" s="1304" t="s">
        <v>30</v>
      </c>
      <c r="E53" s="1866">
        <v>0.39829999999999999</v>
      </c>
      <c r="F53" s="1322">
        <v>133.43</v>
      </c>
      <c r="G53" s="1455">
        <v>53.14</v>
      </c>
    </row>
    <row r="54" spans="1:8" s="375" customFormat="1" ht="60">
      <c r="A54" s="1387" t="s">
        <v>219</v>
      </c>
      <c r="B54" s="1321">
        <v>91635</v>
      </c>
      <c r="C54" s="1299" t="s">
        <v>581</v>
      </c>
      <c r="D54" s="1304" t="s">
        <v>32</v>
      </c>
      <c r="E54" s="1866">
        <v>1.6272</v>
      </c>
      <c r="F54" s="1322">
        <v>29.72</v>
      </c>
      <c r="G54" s="1455">
        <v>48.36</v>
      </c>
    </row>
    <row r="55" spans="1:8" s="375" customFormat="1" ht="15.75">
      <c r="B55" s="2575" t="s">
        <v>83</v>
      </c>
      <c r="C55" s="2576"/>
      <c r="D55" s="2576"/>
      <c r="E55" s="2576"/>
      <c r="F55" s="2576"/>
      <c r="G55" s="2577"/>
    </row>
    <row r="56" spans="1:8" s="375" customFormat="1" ht="15.75">
      <c r="A56" s="1387" t="s">
        <v>219</v>
      </c>
      <c r="B56" s="1321">
        <v>88441</v>
      </c>
      <c r="C56" s="1299" t="s">
        <v>60</v>
      </c>
      <c r="D56" s="1304" t="s">
        <v>31</v>
      </c>
      <c r="E56" s="1866">
        <v>1.4482999999999999</v>
      </c>
      <c r="F56" s="1322">
        <v>19.16</v>
      </c>
      <c r="G56" s="1455">
        <v>27.74</v>
      </c>
    </row>
    <row r="57" spans="1:8" s="375" customFormat="1" ht="16.5" thickBot="1">
      <c r="A57" s="1387" t="s">
        <v>219</v>
      </c>
      <c r="B57" s="1323">
        <v>88316</v>
      </c>
      <c r="C57" s="1303" t="s">
        <v>58</v>
      </c>
      <c r="D57" s="1300" t="s">
        <v>31</v>
      </c>
      <c r="E57" s="1867">
        <v>5.7930000000000001</v>
      </c>
      <c r="F57" s="1324">
        <v>15.91</v>
      </c>
      <c r="G57" s="1735">
        <v>92.16</v>
      </c>
    </row>
    <row r="58" spans="1:8" s="375" customFormat="1" ht="38.25" customHeight="1" thickBot="1">
      <c r="B58" s="2531" t="s">
        <v>1395</v>
      </c>
      <c r="C58" s="2531"/>
      <c r="D58" s="2531"/>
      <c r="E58" s="2532"/>
      <c r="F58" s="646" t="s">
        <v>84</v>
      </c>
      <c r="G58" s="1388">
        <v>471.4</v>
      </c>
    </row>
    <row r="59" spans="1:8" s="375" customFormat="1" ht="15.75" thickBot="1"/>
    <row r="60" spans="1:8" s="375" customFormat="1" ht="18">
      <c r="B60" s="1365" t="s">
        <v>98</v>
      </c>
      <c r="C60" s="2649" t="s">
        <v>1694</v>
      </c>
      <c r="D60" s="2650"/>
      <c r="E60" s="2650"/>
      <c r="F60" s="2651"/>
      <c r="G60" s="1110" t="s">
        <v>23</v>
      </c>
      <c r="H60" s="1221"/>
    </row>
    <row r="61" spans="1:8" s="375" customFormat="1" ht="31.5">
      <c r="B61" s="2211" t="s">
        <v>91</v>
      </c>
      <c r="C61" s="2212" t="s">
        <v>92</v>
      </c>
      <c r="D61" s="1460" t="s">
        <v>93</v>
      </c>
      <c r="E61" s="1461" t="s">
        <v>94</v>
      </c>
      <c r="F61" s="1462" t="s">
        <v>95</v>
      </c>
      <c r="G61" s="1463" t="s">
        <v>96</v>
      </c>
    </row>
    <row r="62" spans="1:8" s="375" customFormat="1" ht="30">
      <c r="B62" s="1464">
        <v>43858</v>
      </c>
      <c r="C62" s="1465" t="s">
        <v>316</v>
      </c>
      <c r="D62" s="1473">
        <v>350</v>
      </c>
      <c r="E62" s="1466" t="s">
        <v>317</v>
      </c>
      <c r="F62" s="1468" t="s">
        <v>318</v>
      </c>
      <c r="G62" s="1467" t="s">
        <v>1704</v>
      </c>
    </row>
    <row r="63" spans="1:8" s="375" customFormat="1" ht="15">
      <c r="B63" s="1464">
        <v>43858</v>
      </c>
      <c r="C63" s="1465" t="s">
        <v>101</v>
      </c>
      <c r="D63" s="1473">
        <v>250</v>
      </c>
      <c r="E63" s="1474" t="s">
        <v>102</v>
      </c>
      <c r="F63" s="1471" t="s">
        <v>319</v>
      </c>
      <c r="G63" s="1467" t="s">
        <v>1644</v>
      </c>
    </row>
    <row r="64" spans="1:8" s="375" customFormat="1" ht="30">
      <c r="B64" s="1464">
        <v>43858</v>
      </c>
      <c r="C64" s="1465" t="s">
        <v>1690</v>
      </c>
      <c r="D64" s="1473">
        <v>120</v>
      </c>
      <c r="E64" s="1466" t="s">
        <v>1703</v>
      </c>
      <c r="F64" s="1471" t="s">
        <v>1702</v>
      </c>
      <c r="G64" s="1476" t="s">
        <v>1705</v>
      </c>
    </row>
    <row r="65" spans="1:8" s="375" customFormat="1" ht="16.5" thickBot="1">
      <c r="B65" s="1095"/>
      <c r="C65" s="1335" t="s">
        <v>97</v>
      </c>
      <c r="D65" s="1336">
        <v>250</v>
      </c>
      <c r="E65" s="1337"/>
      <c r="F65" s="1472"/>
      <c r="G65" s="587"/>
    </row>
    <row r="66" spans="1:8" s="1389" customFormat="1" ht="13.5" thickBot="1">
      <c r="B66" s="1398"/>
      <c r="C66" s="1398"/>
      <c r="D66" s="1399"/>
      <c r="E66" s="1400"/>
      <c r="F66" s="1401"/>
      <c r="G66" s="1402"/>
    </row>
    <row r="67" spans="1:8" s="375" customFormat="1" ht="33" customHeight="1">
      <c r="B67" s="471" t="s">
        <v>147</v>
      </c>
      <c r="C67" s="2533" t="s">
        <v>1695</v>
      </c>
      <c r="D67" s="2533"/>
      <c r="E67" s="2533"/>
      <c r="F67" s="2533"/>
      <c r="G67" s="1104" t="s">
        <v>23</v>
      </c>
      <c r="H67" s="1002">
        <v>621.4</v>
      </c>
    </row>
    <row r="68" spans="1:8" s="375" customFormat="1" ht="31.5">
      <c r="B68" s="1317" t="s">
        <v>144</v>
      </c>
      <c r="C68" s="1318" t="s">
        <v>75</v>
      </c>
      <c r="D68" s="1318" t="s">
        <v>23</v>
      </c>
      <c r="E68" s="1318" t="s">
        <v>76</v>
      </c>
      <c r="F68" s="1319" t="s">
        <v>77</v>
      </c>
      <c r="G68" s="1320" t="s">
        <v>78</v>
      </c>
    </row>
    <row r="69" spans="1:8" s="375" customFormat="1" ht="15.75">
      <c r="B69" s="2575" t="s">
        <v>82</v>
      </c>
      <c r="C69" s="2576"/>
      <c r="D69" s="2576"/>
      <c r="E69" s="2576"/>
      <c r="F69" s="2576"/>
      <c r="G69" s="2577"/>
    </row>
    <row r="70" spans="1:8" s="375" customFormat="1" ht="15">
      <c r="B70" s="1321" t="s">
        <v>98</v>
      </c>
      <c r="C70" s="1299" t="s">
        <v>1696</v>
      </c>
      <c r="D70" s="1304" t="s">
        <v>23</v>
      </c>
      <c r="E70" s="1475">
        <v>1</v>
      </c>
      <c r="F70" s="1322">
        <v>400</v>
      </c>
      <c r="G70" s="1455">
        <v>400</v>
      </c>
    </row>
    <row r="71" spans="1:8" s="375" customFormat="1" ht="15.75">
      <c r="B71" s="2575" t="s">
        <v>1165</v>
      </c>
      <c r="C71" s="2576"/>
      <c r="D71" s="2576"/>
      <c r="E71" s="2576"/>
      <c r="F71" s="2576"/>
      <c r="G71" s="2577"/>
    </row>
    <row r="72" spans="1:8" s="375" customFormat="1" ht="60">
      <c r="A72" s="1387" t="s">
        <v>219</v>
      </c>
      <c r="B72" s="1321">
        <v>91634</v>
      </c>
      <c r="C72" s="1299" t="s">
        <v>574</v>
      </c>
      <c r="D72" s="1304" t="s">
        <v>30</v>
      </c>
      <c r="E72" s="1866">
        <v>0.39829999999999999</v>
      </c>
      <c r="F72" s="1322">
        <v>133.43</v>
      </c>
      <c r="G72" s="1455">
        <v>53.14</v>
      </c>
    </row>
    <row r="73" spans="1:8" s="375" customFormat="1" ht="60">
      <c r="A73" s="1387" t="s">
        <v>219</v>
      </c>
      <c r="B73" s="1321">
        <v>91635</v>
      </c>
      <c r="C73" s="1299" t="s">
        <v>581</v>
      </c>
      <c r="D73" s="1304" t="s">
        <v>32</v>
      </c>
      <c r="E73" s="1866">
        <v>1.6272</v>
      </c>
      <c r="F73" s="1322">
        <v>29.72</v>
      </c>
      <c r="G73" s="1455">
        <v>48.36</v>
      </c>
    </row>
    <row r="74" spans="1:8" s="375" customFormat="1" ht="15.75">
      <c r="B74" s="2575" t="s">
        <v>83</v>
      </c>
      <c r="C74" s="2576"/>
      <c r="D74" s="2576"/>
      <c r="E74" s="2576"/>
      <c r="F74" s="2576"/>
      <c r="G74" s="2577"/>
    </row>
    <row r="75" spans="1:8" s="375" customFormat="1" ht="15.75">
      <c r="A75" s="1387" t="s">
        <v>219</v>
      </c>
      <c r="B75" s="1321">
        <v>88441</v>
      </c>
      <c r="C75" s="1299" t="s">
        <v>60</v>
      </c>
      <c r="D75" s="1304" t="s">
        <v>31</v>
      </c>
      <c r="E75" s="1866">
        <v>1.4482999999999999</v>
      </c>
      <c r="F75" s="1322">
        <v>19.16</v>
      </c>
      <c r="G75" s="1455">
        <v>27.74</v>
      </c>
    </row>
    <row r="76" spans="1:8" s="375" customFormat="1" ht="16.5" thickBot="1">
      <c r="A76" s="1387" t="s">
        <v>219</v>
      </c>
      <c r="B76" s="1323">
        <v>88316</v>
      </c>
      <c r="C76" s="1303" t="s">
        <v>58</v>
      </c>
      <c r="D76" s="1300" t="s">
        <v>31</v>
      </c>
      <c r="E76" s="1867">
        <v>5.7930000000000001</v>
      </c>
      <c r="F76" s="1324">
        <v>15.91</v>
      </c>
      <c r="G76" s="1735">
        <v>92.16</v>
      </c>
    </row>
    <row r="77" spans="1:8" s="375" customFormat="1" ht="38.25" customHeight="1" thickBot="1">
      <c r="B77" s="2531" t="s">
        <v>1395</v>
      </c>
      <c r="C77" s="2531"/>
      <c r="D77" s="2531"/>
      <c r="E77" s="2532"/>
      <c r="F77" s="646" t="s">
        <v>84</v>
      </c>
      <c r="G77" s="1388">
        <v>621.4</v>
      </c>
    </row>
    <row r="78" spans="1:8" s="375" customFormat="1" ht="15.75" thickBot="1"/>
    <row r="79" spans="1:8" s="375" customFormat="1" ht="18">
      <c r="B79" s="1365" t="s">
        <v>98</v>
      </c>
      <c r="C79" s="2649" t="s">
        <v>1696</v>
      </c>
      <c r="D79" s="2650"/>
      <c r="E79" s="2650"/>
      <c r="F79" s="2651"/>
      <c r="G79" s="1110" t="s">
        <v>23</v>
      </c>
      <c r="H79" s="1221"/>
    </row>
    <row r="80" spans="1:8" s="375" customFormat="1" ht="31.5">
      <c r="B80" s="2211" t="s">
        <v>91</v>
      </c>
      <c r="C80" s="2212" t="s">
        <v>92</v>
      </c>
      <c r="D80" s="1460" t="s">
        <v>93</v>
      </c>
      <c r="E80" s="1461" t="s">
        <v>94</v>
      </c>
      <c r="F80" s="1462" t="s">
        <v>95</v>
      </c>
      <c r="G80" s="1463" t="s">
        <v>96</v>
      </c>
    </row>
    <row r="81" spans="1:10" s="375" customFormat="1" ht="30">
      <c r="B81" s="1464">
        <v>43858</v>
      </c>
      <c r="C81" s="1465" t="s">
        <v>316</v>
      </c>
      <c r="D81" s="1473">
        <v>350</v>
      </c>
      <c r="E81" s="1466" t="s">
        <v>317</v>
      </c>
      <c r="F81" s="1468" t="s">
        <v>318</v>
      </c>
      <c r="G81" s="1467" t="s">
        <v>1704</v>
      </c>
    </row>
    <row r="82" spans="1:10" s="375" customFormat="1" ht="15">
      <c r="B82" s="1464">
        <v>43858</v>
      </c>
      <c r="C82" s="1465" t="s">
        <v>101</v>
      </c>
      <c r="D82" s="1473">
        <v>400</v>
      </c>
      <c r="E82" s="1474" t="s">
        <v>102</v>
      </c>
      <c r="F82" s="1471" t="s">
        <v>319</v>
      </c>
      <c r="G82" s="1467" t="s">
        <v>1644</v>
      </c>
    </row>
    <row r="83" spans="1:10" s="375" customFormat="1" ht="30">
      <c r="B83" s="1464">
        <v>43858</v>
      </c>
      <c r="C83" s="1465" t="s">
        <v>1690</v>
      </c>
      <c r="D83" s="1473">
        <v>430</v>
      </c>
      <c r="E83" s="1466" t="s">
        <v>1703</v>
      </c>
      <c r="F83" s="1471" t="s">
        <v>1702</v>
      </c>
      <c r="G83" s="1476" t="s">
        <v>1705</v>
      </c>
    </row>
    <row r="84" spans="1:10" s="375" customFormat="1" ht="16.5" thickBot="1">
      <c r="B84" s="1095"/>
      <c r="C84" s="1335" t="s">
        <v>97</v>
      </c>
      <c r="D84" s="1336">
        <v>400</v>
      </c>
      <c r="E84" s="1337"/>
      <c r="F84" s="1472"/>
      <c r="G84" s="587"/>
    </row>
    <row r="85" spans="1:10" s="298" customFormat="1" ht="16.5" thickBot="1">
      <c r="A85" s="369"/>
      <c r="B85" s="289"/>
      <c r="C85" s="289"/>
      <c r="D85" s="290"/>
      <c r="E85" s="291"/>
      <c r="F85" s="292"/>
      <c r="G85" s="293"/>
      <c r="H85" s="378"/>
      <c r="I85" s="378"/>
      <c r="J85" s="378"/>
    </row>
    <row r="86" spans="1:10" s="375" customFormat="1" ht="15.75">
      <c r="B86" s="471" t="s">
        <v>149</v>
      </c>
      <c r="C86" s="2533" t="s">
        <v>1162</v>
      </c>
      <c r="D86" s="2533"/>
      <c r="E86" s="2533"/>
      <c r="F86" s="2533"/>
      <c r="G86" s="1104" t="s">
        <v>20</v>
      </c>
      <c r="H86" s="1002">
        <v>123.8</v>
      </c>
    </row>
    <row r="87" spans="1:10" s="375" customFormat="1" ht="31.5">
      <c r="B87" s="1484" t="s">
        <v>144</v>
      </c>
      <c r="C87" s="1318" t="s">
        <v>75</v>
      </c>
      <c r="D87" s="1318" t="s">
        <v>23</v>
      </c>
      <c r="E87" s="1318" t="s">
        <v>76</v>
      </c>
      <c r="F87" s="1319" t="s">
        <v>77</v>
      </c>
      <c r="G87" s="1320" t="s">
        <v>78</v>
      </c>
    </row>
    <row r="88" spans="1:10" s="375" customFormat="1" ht="15.75">
      <c r="B88" s="2575" t="s">
        <v>82</v>
      </c>
      <c r="C88" s="2576"/>
      <c r="D88" s="2576"/>
      <c r="E88" s="2576"/>
      <c r="F88" s="2576"/>
      <c r="G88" s="2577"/>
    </row>
    <row r="89" spans="1:10" s="375" customFormat="1" ht="15.75">
      <c r="A89" s="369" t="s">
        <v>218</v>
      </c>
      <c r="B89" s="1321">
        <v>7253</v>
      </c>
      <c r="C89" s="1299" t="s">
        <v>1542</v>
      </c>
      <c r="D89" s="1304" t="s">
        <v>655</v>
      </c>
      <c r="E89" s="1482">
        <v>0.9</v>
      </c>
      <c r="F89" s="1322">
        <v>109.28</v>
      </c>
      <c r="G89" s="1455">
        <v>98.35</v>
      </c>
    </row>
    <row r="90" spans="1:10" s="375" customFormat="1" ht="15.75">
      <c r="B90" s="2575" t="s">
        <v>83</v>
      </c>
      <c r="C90" s="2576"/>
      <c r="D90" s="2576"/>
      <c r="E90" s="2576"/>
      <c r="F90" s="2576"/>
      <c r="G90" s="2577"/>
    </row>
    <row r="91" spans="1:10" s="375" customFormat="1" ht="16.5" thickBot="1">
      <c r="A91" s="369" t="s">
        <v>219</v>
      </c>
      <c r="B91" s="1386">
        <v>88316</v>
      </c>
      <c r="C91" s="1303" t="s">
        <v>58</v>
      </c>
      <c r="D91" s="1300" t="s">
        <v>31</v>
      </c>
      <c r="E91" s="1485">
        <v>1.6</v>
      </c>
      <c r="F91" s="1324">
        <v>15.91</v>
      </c>
      <c r="G91" s="472">
        <v>25.45</v>
      </c>
    </row>
    <row r="92" spans="1:10" s="375" customFormat="1" ht="16.5" thickBot="1">
      <c r="B92" s="1891" t="s">
        <v>1396</v>
      </c>
      <c r="C92" s="1433"/>
      <c r="D92" s="300"/>
      <c r="E92" s="301"/>
      <c r="F92" s="516" t="s">
        <v>84</v>
      </c>
      <c r="G92" s="517">
        <v>123.8</v>
      </c>
    </row>
    <row r="93" spans="1:10" s="1089" customFormat="1" ht="16.5" thickBot="1">
      <c r="A93" s="1387"/>
      <c r="B93" s="1857"/>
      <c r="C93" s="1857"/>
      <c r="D93" s="473"/>
      <c r="E93" s="382"/>
      <c r="F93" s="474"/>
      <c r="G93" s="475"/>
      <c r="H93" s="1868"/>
      <c r="I93" s="1868"/>
      <c r="J93" s="1868"/>
    </row>
    <row r="94" spans="1:10" s="375" customFormat="1" ht="15.75">
      <c r="B94" s="471" t="s">
        <v>431</v>
      </c>
      <c r="C94" s="2533" t="s">
        <v>1393</v>
      </c>
      <c r="D94" s="2533"/>
      <c r="E94" s="2533"/>
      <c r="F94" s="2533"/>
      <c r="G94" s="1104" t="s">
        <v>0</v>
      </c>
      <c r="H94" s="1002">
        <v>10.8</v>
      </c>
    </row>
    <row r="95" spans="1:10" s="375" customFormat="1" ht="31.5">
      <c r="B95" s="1317" t="s">
        <v>144</v>
      </c>
      <c r="C95" s="1318" t="s">
        <v>75</v>
      </c>
      <c r="D95" s="1318" t="s">
        <v>23</v>
      </c>
      <c r="E95" s="1318" t="s">
        <v>76</v>
      </c>
      <c r="F95" s="1319" t="s">
        <v>77</v>
      </c>
      <c r="G95" s="1320" t="s">
        <v>78</v>
      </c>
    </row>
    <row r="96" spans="1:10" s="375" customFormat="1" ht="15.75">
      <c r="B96" s="2575" t="s">
        <v>82</v>
      </c>
      <c r="C96" s="2576"/>
      <c r="D96" s="2576"/>
      <c r="E96" s="2576"/>
      <c r="F96" s="2576"/>
      <c r="G96" s="2577"/>
    </row>
    <row r="97" spans="1:7" s="375" customFormat="1" ht="30">
      <c r="A97" s="1387" t="s">
        <v>218</v>
      </c>
      <c r="B97" s="1321">
        <v>3322</v>
      </c>
      <c r="C97" s="1299" t="s">
        <v>1511</v>
      </c>
      <c r="D97" s="1304" t="s">
        <v>656</v>
      </c>
      <c r="E97" s="1482">
        <v>1</v>
      </c>
      <c r="F97" s="1322">
        <v>8</v>
      </c>
      <c r="G97" s="1455">
        <v>8</v>
      </c>
    </row>
    <row r="98" spans="1:7" s="375" customFormat="1" ht="15.75">
      <c r="B98" s="2575" t="s">
        <v>83</v>
      </c>
      <c r="C98" s="2576"/>
      <c r="D98" s="2576"/>
      <c r="E98" s="2576"/>
      <c r="F98" s="2576"/>
      <c r="G98" s="2577"/>
    </row>
    <row r="99" spans="1:7" s="375" customFormat="1" ht="15.75">
      <c r="A99" s="1387" t="s">
        <v>219</v>
      </c>
      <c r="B99" s="1321">
        <v>88316</v>
      </c>
      <c r="C99" s="1299" t="s">
        <v>58</v>
      </c>
      <c r="D99" s="1304" t="s">
        <v>31</v>
      </c>
      <c r="E99" s="1482">
        <v>0.08</v>
      </c>
      <c r="F99" s="1322">
        <v>15.91</v>
      </c>
      <c r="G99" s="1455">
        <v>1.27</v>
      </c>
    </row>
    <row r="100" spans="1:7" s="375" customFormat="1" ht="16.5" thickBot="1">
      <c r="A100" s="1387" t="s">
        <v>219</v>
      </c>
      <c r="B100" s="1323">
        <v>88441</v>
      </c>
      <c r="C100" s="1303" t="s">
        <v>60</v>
      </c>
      <c r="D100" s="1300" t="s">
        <v>31</v>
      </c>
      <c r="E100" s="1485">
        <v>0.08</v>
      </c>
      <c r="F100" s="1324">
        <v>19.16</v>
      </c>
      <c r="G100" s="1735">
        <v>1.53</v>
      </c>
    </row>
    <row r="101" spans="1:7" s="375" customFormat="1" ht="16.5" thickBot="1">
      <c r="B101" s="2652" t="s">
        <v>1397</v>
      </c>
      <c r="C101" s="2652"/>
      <c r="D101" s="2652"/>
      <c r="E101" s="2652"/>
      <c r="F101" s="538" t="s">
        <v>84</v>
      </c>
      <c r="G101" s="539">
        <v>10.8</v>
      </c>
    </row>
    <row r="102" spans="1:7" s="1389" customFormat="1">
      <c r="B102" s="2652"/>
      <c r="C102" s="2652"/>
      <c r="D102" s="2652"/>
      <c r="E102" s="2652"/>
      <c r="F102" s="1401"/>
      <c r="G102" s="1402"/>
    </row>
  </sheetData>
  <mergeCells count="35">
    <mergeCell ref="B74:G74"/>
    <mergeCell ref="B77:E77"/>
    <mergeCell ref="C79:F79"/>
    <mergeCell ref="B17:G17"/>
    <mergeCell ref="B20:E20"/>
    <mergeCell ref="C48:F48"/>
    <mergeCell ref="B50:G50"/>
    <mergeCell ref="B52:G52"/>
    <mergeCell ref="B55:G55"/>
    <mergeCell ref="B58:E58"/>
    <mergeCell ref="C60:F60"/>
    <mergeCell ref="C67:F67"/>
    <mergeCell ref="B69:G69"/>
    <mergeCell ref="B71:G71"/>
    <mergeCell ref="B101:E102"/>
    <mergeCell ref="B90:G90"/>
    <mergeCell ref="C94:F94"/>
    <mergeCell ref="B96:G96"/>
    <mergeCell ref="B98:G98"/>
    <mergeCell ref="D3:E3"/>
    <mergeCell ref="F3:G4"/>
    <mergeCell ref="B5:G5"/>
    <mergeCell ref="B10:G10"/>
    <mergeCell ref="B88:G88"/>
    <mergeCell ref="C7:D7"/>
    <mergeCell ref="C8:D8"/>
    <mergeCell ref="C86:F86"/>
    <mergeCell ref="C41:F41"/>
    <mergeCell ref="C29:F29"/>
    <mergeCell ref="B31:G31"/>
    <mergeCell ref="B33:G33"/>
    <mergeCell ref="B36:G36"/>
    <mergeCell ref="B39:E39"/>
    <mergeCell ref="C13:F13"/>
    <mergeCell ref="B15:G15"/>
  </mergeCells>
  <dataValidations count="1">
    <dataValidation type="list" allowBlank="1" showInputMessage="1" showErrorMessage="1" sqref="A89 A91 A97 A99:A100 A18:A19 A37:A38 A34:A35 A56:A57 A53:A54 A75:A76 A72:A73">
      <formula1>$A$3:$A$4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51" fitToHeight="100" orientation="portrait" r:id="rId1"/>
  <headerFooter scaleWithDoc="0" alignWithMargins="0">
    <oddHeader>&amp;RPágina &amp;P de &amp;N</oddHeader>
    <oddFooter>&amp;R&amp;G</oddFooter>
  </headerFooter>
  <rowBreaks count="1" manualBreakCount="1">
    <brk id="65" min="1" max="6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/>
  <dimension ref="A1:IV245"/>
  <sheetViews>
    <sheetView view="pageBreakPreview" topLeftCell="A179" zoomScale="85" zoomScaleNormal="100" zoomScaleSheetLayoutView="85" workbookViewId="0">
      <selection activeCell="A179" sqref="A1:XFD1048576"/>
    </sheetView>
  </sheetViews>
  <sheetFormatPr defaultRowHeight="12.75"/>
  <cols>
    <col min="1" max="1" width="31.28515625" style="1114" customWidth="1"/>
    <col min="2" max="2" width="23.5703125" style="1114" customWidth="1"/>
    <col min="3" max="3" width="72.7109375" style="1114" customWidth="1"/>
    <col min="4" max="4" width="15" style="1114" bestFit="1" customWidth="1"/>
    <col min="5" max="5" width="23" style="1114" customWidth="1"/>
    <col min="6" max="7" width="18" style="1114" customWidth="1"/>
    <col min="8" max="8" width="11.7109375" style="1114" bestFit="1" customWidth="1"/>
    <col min="9" max="9" width="11.5703125" style="1114" bestFit="1" customWidth="1"/>
    <col min="10" max="10" width="11.7109375" style="1114" bestFit="1" customWidth="1"/>
    <col min="11" max="16384" width="9.140625" style="1114"/>
  </cols>
  <sheetData>
    <row r="1" spans="1:256" ht="13.5" thickBot="1"/>
    <row r="2" spans="1:256" ht="4.5" customHeight="1" thickBot="1">
      <c r="A2" s="674"/>
      <c r="B2" s="892"/>
      <c r="C2" s="893"/>
      <c r="D2" s="894"/>
      <c r="E2" s="895"/>
      <c r="F2" s="895"/>
      <c r="G2" s="896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674"/>
      <c r="X2" s="674"/>
      <c r="Y2" s="674"/>
      <c r="Z2" s="674"/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674"/>
      <c r="AU2" s="674"/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  <c r="BM2" s="674"/>
      <c r="BN2" s="674"/>
      <c r="BO2" s="674"/>
      <c r="BP2" s="674"/>
      <c r="BQ2" s="674"/>
      <c r="BR2" s="674"/>
      <c r="BS2" s="674"/>
      <c r="BT2" s="674"/>
      <c r="BU2" s="674"/>
      <c r="BV2" s="674"/>
      <c r="BW2" s="674"/>
      <c r="BX2" s="674"/>
      <c r="BY2" s="674"/>
      <c r="BZ2" s="674"/>
      <c r="CA2" s="674"/>
      <c r="CB2" s="674"/>
      <c r="CC2" s="674"/>
      <c r="CD2" s="674"/>
      <c r="CE2" s="674"/>
      <c r="CF2" s="674"/>
      <c r="CG2" s="674"/>
      <c r="CH2" s="674"/>
      <c r="CI2" s="674"/>
      <c r="CJ2" s="674"/>
      <c r="CK2" s="674"/>
      <c r="CL2" s="674"/>
      <c r="CM2" s="674"/>
      <c r="CN2" s="674"/>
      <c r="CO2" s="674"/>
      <c r="CP2" s="674"/>
      <c r="CQ2" s="674"/>
      <c r="CR2" s="674"/>
      <c r="CS2" s="674"/>
      <c r="CT2" s="674"/>
      <c r="CU2" s="674"/>
      <c r="CV2" s="674"/>
      <c r="CW2" s="674"/>
      <c r="CX2" s="674"/>
      <c r="CY2" s="674"/>
      <c r="CZ2" s="674"/>
      <c r="DA2" s="674"/>
      <c r="DB2" s="674"/>
      <c r="DC2" s="674"/>
      <c r="DD2" s="674"/>
      <c r="DE2" s="674"/>
      <c r="DF2" s="674"/>
      <c r="DG2" s="674"/>
      <c r="DH2" s="674"/>
      <c r="DI2" s="674"/>
      <c r="DJ2" s="674"/>
      <c r="DK2" s="674"/>
      <c r="DL2" s="674"/>
      <c r="DM2" s="674"/>
      <c r="DN2" s="674"/>
      <c r="DO2" s="674"/>
      <c r="DP2" s="674"/>
      <c r="DQ2" s="674"/>
      <c r="DR2" s="674"/>
      <c r="DS2" s="674"/>
      <c r="DT2" s="674"/>
      <c r="DU2" s="674"/>
      <c r="DV2" s="674"/>
      <c r="DW2" s="674"/>
      <c r="DX2" s="674"/>
      <c r="DY2" s="674"/>
      <c r="DZ2" s="674"/>
      <c r="EA2" s="674"/>
      <c r="EB2" s="674"/>
      <c r="EC2" s="674"/>
      <c r="ED2" s="674"/>
      <c r="EE2" s="674"/>
      <c r="EF2" s="674"/>
      <c r="EG2" s="674"/>
      <c r="EH2" s="674"/>
      <c r="EI2" s="674"/>
      <c r="EJ2" s="674"/>
      <c r="EK2" s="674"/>
      <c r="EL2" s="674"/>
      <c r="EM2" s="674"/>
      <c r="EN2" s="674"/>
      <c r="EO2" s="674"/>
      <c r="EP2" s="674"/>
      <c r="EQ2" s="674"/>
      <c r="ER2" s="674"/>
      <c r="ES2" s="674"/>
      <c r="ET2" s="674"/>
      <c r="EU2" s="674"/>
      <c r="EV2" s="674"/>
      <c r="EW2" s="674"/>
      <c r="EX2" s="674"/>
      <c r="EY2" s="674"/>
      <c r="EZ2" s="674"/>
      <c r="FA2" s="674"/>
      <c r="FB2" s="674"/>
      <c r="FC2" s="674"/>
      <c r="FD2" s="674"/>
      <c r="FE2" s="674"/>
      <c r="FF2" s="674"/>
      <c r="FG2" s="674"/>
      <c r="FH2" s="674"/>
      <c r="FI2" s="674"/>
      <c r="FJ2" s="674"/>
      <c r="FK2" s="674"/>
      <c r="FL2" s="674"/>
      <c r="FM2" s="674"/>
      <c r="FN2" s="674"/>
      <c r="FO2" s="674"/>
      <c r="FP2" s="674"/>
      <c r="FQ2" s="674"/>
      <c r="FR2" s="674"/>
      <c r="FS2" s="674"/>
      <c r="FT2" s="674"/>
      <c r="FU2" s="674"/>
      <c r="FV2" s="674"/>
      <c r="FW2" s="674"/>
      <c r="FX2" s="674"/>
      <c r="FY2" s="674"/>
      <c r="FZ2" s="674"/>
      <c r="GA2" s="674"/>
      <c r="GB2" s="674"/>
      <c r="GC2" s="674"/>
      <c r="GD2" s="674"/>
      <c r="GE2" s="674"/>
      <c r="GF2" s="674"/>
      <c r="GG2" s="674"/>
      <c r="GH2" s="674"/>
      <c r="GI2" s="674"/>
      <c r="GJ2" s="674"/>
      <c r="GK2" s="674"/>
      <c r="GL2" s="674"/>
      <c r="GM2" s="674"/>
      <c r="GN2" s="674"/>
      <c r="GO2" s="674"/>
      <c r="GP2" s="674"/>
      <c r="GQ2" s="674"/>
      <c r="GR2" s="674"/>
      <c r="GS2" s="674"/>
      <c r="GT2" s="674"/>
      <c r="GU2" s="674"/>
      <c r="GV2" s="674"/>
      <c r="GW2" s="674"/>
      <c r="GX2" s="674"/>
      <c r="GY2" s="674"/>
      <c r="GZ2" s="674"/>
      <c r="HA2" s="674"/>
      <c r="HB2" s="674"/>
      <c r="HC2" s="674"/>
      <c r="HD2" s="674"/>
      <c r="HE2" s="674"/>
      <c r="HF2" s="674"/>
      <c r="HG2" s="674"/>
      <c r="HH2" s="674"/>
      <c r="HI2" s="674"/>
      <c r="HJ2" s="674"/>
      <c r="HK2" s="674"/>
      <c r="HL2" s="674"/>
      <c r="HM2" s="674"/>
      <c r="HN2" s="674"/>
      <c r="HO2" s="674"/>
      <c r="HP2" s="674"/>
      <c r="HQ2" s="674"/>
      <c r="HR2" s="674"/>
      <c r="HS2" s="674"/>
      <c r="HT2" s="674"/>
      <c r="HU2" s="674"/>
      <c r="HV2" s="674"/>
      <c r="HW2" s="674"/>
      <c r="HX2" s="674"/>
      <c r="HY2" s="674"/>
      <c r="HZ2" s="674"/>
      <c r="IA2" s="674"/>
      <c r="IB2" s="674"/>
      <c r="IC2" s="674"/>
      <c r="ID2" s="674"/>
      <c r="IE2" s="674"/>
      <c r="IF2" s="674"/>
      <c r="IG2" s="674"/>
      <c r="IH2" s="674"/>
      <c r="II2" s="674"/>
      <c r="IJ2" s="674"/>
      <c r="IK2" s="674"/>
      <c r="IL2" s="674"/>
      <c r="IM2" s="674"/>
      <c r="IN2" s="674"/>
      <c r="IO2" s="674"/>
      <c r="IP2" s="674"/>
      <c r="IQ2" s="674"/>
      <c r="IR2" s="674"/>
      <c r="IS2" s="674"/>
      <c r="IT2" s="674"/>
      <c r="IU2" s="674"/>
      <c r="IV2" s="674"/>
    </row>
    <row r="3" spans="1:256" ht="69" customHeight="1" thickBot="1">
      <c r="A3" s="401" t="s">
        <v>218</v>
      </c>
      <c r="B3" s="681"/>
      <c r="C3" s="2653" t="s">
        <v>2</v>
      </c>
      <c r="D3" s="2654"/>
      <c r="E3" s="2654"/>
      <c r="F3" s="682"/>
      <c r="G3" s="683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L3" s="684"/>
      <c r="BM3" s="684"/>
      <c r="BN3" s="684"/>
      <c r="BO3" s="684"/>
      <c r="BP3" s="684"/>
      <c r="BQ3" s="684"/>
      <c r="BR3" s="684"/>
      <c r="BS3" s="684"/>
      <c r="BT3" s="684"/>
      <c r="BU3" s="684"/>
      <c r="BV3" s="684"/>
      <c r="BW3" s="684"/>
      <c r="BX3" s="684"/>
      <c r="BY3" s="684"/>
      <c r="BZ3" s="684"/>
      <c r="CA3" s="684"/>
      <c r="CB3" s="684"/>
      <c r="CC3" s="684"/>
      <c r="CD3" s="684"/>
      <c r="CE3" s="684"/>
      <c r="CF3" s="684"/>
      <c r="CG3" s="684"/>
      <c r="CH3" s="684"/>
      <c r="CI3" s="684"/>
      <c r="CJ3" s="684"/>
      <c r="CK3" s="684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  <c r="DD3" s="684"/>
      <c r="DE3" s="684"/>
      <c r="DF3" s="684"/>
      <c r="DG3" s="684"/>
      <c r="DH3" s="684"/>
      <c r="DI3" s="684"/>
      <c r="DJ3" s="684"/>
      <c r="DK3" s="684"/>
      <c r="DL3" s="684"/>
      <c r="DM3" s="684"/>
      <c r="DN3" s="684"/>
      <c r="DO3" s="684"/>
      <c r="DP3" s="684"/>
      <c r="DQ3" s="684"/>
      <c r="DR3" s="684"/>
      <c r="DS3" s="684"/>
      <c r="DT3" s="684"/>
      <c r="DU3" s="684"/>
      <c r="DV3" s="684"/>
      <c r="DW3" s="684"/>
      <c r="DX3" s="684"/>
      <c r="DY3" s="684"/>
      <c r="DZ3" s="684"/>
      <c r="EA3" s="684"/>
      <c r="EB3" s="684"/>
      <c r="EC3" s="684"/>
      <c r="ED3" s="684"/>
      <c r="EE3" s="684"/>
      <c r="EF3" s="684"/>
      <c r="EG3" s="684"/>
      <c r="EH3" s="684"/>
      <c r="EI3" s="684"/>
      <c r="EJ3" s="684"/>
      <c r="EK3" s="684"/>
      <c r="EL3" s="684"/>
      <c r="EM3" s="684"/>
      <c r="EN3" s="684"/>
      <c r="EO3" s="684"/>
      <c r="EP3" s="684"/>
      <c r="EQ3" s="684"/>
      <c r="ER3" s="684"/>
      <c r="ES3" s="684"/>
      <c r="ET3" s="684"/>
      <c r="EU3" s="684"/>
      <c r="EV3" s="684"/>
      <c r="EW3" s="684"/>
      <c r="EX3" s="684"/>
      <c r="EY3" s="684"/>
      <c r="EZ3" s="684"/>
      <c r="FA3" s="684"/>
      <c r="FB3" s="684"/>
      <c r="FC3" s="684"/>
      <c r="FD3" s="684"/>
      <c r="FE3" s="684"/>
      <c r="FF3" s="684"/>
      <c r="FG3" s="684"/>
      <c r="FH3" s="684"/>
      <c r="FI3" s="684"/>
      <c r="FJ3" s="684"/>
      <c r="FK3" s="684"/>
      <c r="FL3" s="684"/>
      <c r="FM3" s="684"/>
      <c r="FN3" s="684"/>
      <c r="FO3" s="684"/>
      <c r="FP3" s="684"/>
      <c r="FQ3" s="684"/>
      <c r="FR3" s="684"/>
      <c r="FS3" s="684"/>
      <c r="FT3" s="684"/>
      <c r="FU3" s="684"/>
      <c r="FV3" s="684"/>
      <c r="FW3" s="684"/>
      <c r="FX3" s="684"/>
      <c r="FY3" s="684"/>
      <c r="FZ3" s="684"/>
      <c r="GA3" s="684"/>
      <c r="GB3" s="684"/>
      <c r="GC3" s="684"/>
      <c r="GD3" s="684"/>
      <c r="GE3" s="684"/>
      <c r="GF3" s="684"/>
      <c r="GG3" s="684"/>
      <c r="GH3" s="684"/>
      <c r="GI3" s="684"/>
      <c r="GJ3" s="684"/>
      <c r="GK3" s="684"/>
      <c r="GL3" s="684"/>
      <c r="GM3" s="684"/>
      <c r="GN3" s="684"/>
      <c r="GO3" s="684"/>
      <c r="GP3" s="684"/>
      <c r="GQ3" s="684"/>
      <c r="GR3" s="684"/>
      <c r="GS3" s="684"/>
      <c r="GT3" s="684"/>
      <c r="GU3" s="684"/>
      <c r="GV3" s="684"/>
      <c r="GW3" s="684"/>
      <c r="GX3" s="684"/>
      <c r="GY3" s="684"/>
      <c r="GZ3" s="684"/>
      <c r="HA3" s="684"/>
      <c r="HB3" s="684"/>
      <c r="HC3" s="684"/>
      <c r="HD3" s="684"/>
      <c r="HE3" s="684"/>
      <c r="HF3" s="684"/>
      <c r="HG3" s="684"/>
      <c r="HH3" s="684"/>
      <c r="HI3" s="684"/>
      <c r="HJ3" s="684"/>
      <c r="HK3" s="684"/>
      <c r="HL3" s="684"/>
      <c r="HM3" s="684"/>
      <c r="HN3" s="684"/>
      <c r="HO3" s="684"/>
      <c r="HP3" s="684"/>
      <c r="HQ3" s="684"/>
      <c r="HR3" s="684"/>
      <c r="HS3" s="684"/>
      <c r="HT3" s="684"/>
      <c r="HU3" s="684"/>
      <c r="HV3" s="684"/>
      <c r="HW3" s="684"/>
      <c r="HX3" s="684"/>
      <c r="HY3" s="684"/>
      <c r="HZ3" s="684"/>
      <c r="IA3" s="684"/>
      <c r="IB3" s="684"/>
      <c r="IC3" s="684"/>
      <c r="ID3" s="684"/>
      <c r="IE3" s="684"/>
      <c r="IF3" s="684"/>
      <c r="IG3" s="684"/>
      <c r="IH3" s="684"/>
      <c r="II3" s="684"/>
      <c r="IJ3" s="684"/>
      <c r="IK3" s="684"/>
      <c r="IL3" s="684"/>
      <c r="IM3" s="684"/>
      <c r="IN3" s="684"/>
      <c r="IO3" s="684"/>
      <c r="IP3" s="684"/>
      <c r="IQ3" s="684"/>
      <c r="IR3" s="684"/>
      <c r="IS3" s="684"/>
      <c r="IT3" s="684"/>
      <c r="IU3" s="684"/>
      <c r="IV3" s="684"/>
    </row>
    <row r="4" spans="1:256" ht="18.75" thickBot="1">
      <c r="A4" s="401" t="s">
        <v>219</v>
      </c>
      <c r="B4" s="686"/>
      <c r="C4" s="2655" t="s">
        <v>432</v>
      </c>
      <c r="D4" s="2656"/>
      <c r="E4" s="2656"/>
      <c r="F4" s="2656"/>
      <c r="G4" s="2657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5"/>
      <c r="W4" s="685"/>
      <c r="X4" s="685"/>
      <c r="Y4" s="685"/>
      <c r="Z4" s="685"/>
      <c r="AA4" s="685"/>
      <c r="AB4" s="685"/>
      <c r="AC4" s="685"/>
      <c r="AD4" s="685"/>
      <c r="AE4" s="685"/>
      <c r="AF4" s="685"/>
      <c r="AG4" s="685"/>
      <c r="AH4" s="685"/>
      <c r="AI4" s="685"/>
      <c r="AJ4" s="685"/>
      <c r="AK4" s="685"/>
      <c r="AL4" s="685"/>
      <c r="AM4" s="685"/>
      <c r="AN4" s="685"/>
      <c r="AO4" s="685"/>
      <c r="AP4" s="685"/>
      <c r="AQ4" s="685"/>
      <c r="AR4" s="685"/>
      <c r="AS4" s="685"/>
      <c r="AT4" s="685"/>
      <c r="AU4" s="685"/>
      <c r="AV4" s="685"/>
      <c r="AW4" s="685"/>
      <c r="AX4" s="685"/>
      <c r="AY4" s="685"/>
      <c r="AZ4" s="685"/>
      <c r="BA4" s="685"/>
      <c r="BB4" s="685"/>
      <c r="BC4" s="685"/>
      <c r="BD4" s="685"/>
      <c r="BE4" s="685"/>
      <c r="BF4" s="685"/>
      <c r="BG4" s="685"/>
      <c r="BH4" s="685"/>
      <c r="BI4" s="685"/>
      <c r="BJ4" s="685"/>
      <c r="BK4" s="685"/>
      <c r="BL4" s="685"/>
      <c r="BM4" s="685"/>
      <c r="BN4" s="685"/>
      <c r="BO4" s="685"/>
      <c r="BP4" s="685"/>
      <c r="BQ4" s="685"/>
      <c r="BR4" s="685"/>
      <c r="BS4" s="685"/>
      <c r="BT4" s="685"/>
      <c r="BU4" s="685"/>
      <c r="BV4" s="685"/>
      <c r="BW4" s="685"/>
      <c r="BX4" s="685"/>
      <c r="BY4" s="685"/>
      <c r="BZ4" s="685"/>
      <c r="CA4" s="685"/>
      <c r="CB4" s="685"/>
      <c r="CC4" s="685"/>
      <c r="CD4" s="685"/>
      <c r="CE4" s="685"/>
      <c r="CF4" s="685"/>
      <c r="CG4" s="685"/>
      <c r="CH4" s="685"/>
      <c r="CI4" s="685"/>
      <c r="CJ4" s="685"/>
      <c r="CK4" s="685"/>
      <c r="CL4" s="685"/>
      <c r="CM4" s="685"/>
      <c r="CN4" s="685"/>
      <c r="CO4" s="685"/>
      <c r="CP4" s="685"/>
      <c r="CQ4" s="685"/>
      <c r="CR4" s="685"/>
      <c r="CS4" s="685"/>
      <c r="CT4" s="685"/>
      <c r="CU4" s="685"/>
      <c r="CV4" s="685"/>
      <c r="CW4" s="685"/>
      <c r="CX4" s="685"/>
      <c r="CY4" s="685"/>
      <c r="CZ4" s="685"/>
      <c r="DA4" s="685"/>
      <c r="DB4" s="685"/>
      <c r="DC4" s="685"/>
      <c r="DD4" s="685"/>
      <c r="DE4" s="685"/>
      <c r="DF4" s="685"/>
      <c r="DG4" s="685"/>
      <c r="DH4" s="685"/>
      <c r="DI4" s="685"/>
      <c r="DJ4" s="685"/>
      <c r="DK4" s="685"/>
      <c r="DL4" s="685"/>
      <c r="DM4" s="685"/>
      <c r="DN4" s="685"/>
      <c r="DO4" s="685"/>
      <c r="DP4" s="685"/>
      <c r="DQ4" s="685"/>
      <c r="DR4" s="685"/>
      <c r="DS4" s="685"/>
      <c r="DT4" s="685"/>
      <c r="DU4" s="685"/>
      <c r="DV4" s="685"/>
      <c r="DW4" s="685"/>
      <c r="DX4" s="685"/>
      <c r="DY4" s="685"/>
      <c r="DZ4" s="685"/>
      <c r="EA4" s="685"/>
      <c r="EB4" s="685"/>
      <c r="EC4" s="685"/>
      <c r="ED4" s="685"/>
      <c r="EE4" s="685"/>
      <c r="EF4" s="685"/>
      <c r="EG4" s="685"/>
      <c r="EH4" s="685"/>
      <c r="EI4" s="685"/>
      <c r="EJ4" s="685"/>
      <c r="EK4" s="685"/>
      <c r="EL4" s="685"/>
      <c r="EM4" s="685"/>
      <c r="EN4" s="685"/>
      <c r="EO4" s="685"/>
      <c r="EP4" s="685"/>
      <c r="EQ4" s="685"/>
      <c r="ER4" s="685"/>
      <c r="ES4" s="685"/>
      <c r="ET4" s="685"/>
      <c r="EU4" s="685"/>
      <c r="EV4" s="685"/>
      <c r="EW4" s="685"/>
      <c r="EX4" s="685"/>
      <c r="EY4" s="685"/>
      <c r="EZ4" s="685"/>
      <c r="FA4" s="685"/>
      <c r="FB4" s="685"/>
      <c r="FC4" s="685"/>
      <c r="FD4" s="685"/>
      <c r="FE4" s="685"/>
      <c r="FF4" s="685"/>
      <c r="FG4" s="685"/>
      <c r="FH4" s="685"/>
      <c r="FI4" s="685"/>
      <c r="FJ4" s="685"/>
      <c r="FK4" s="685"/>
      <c r="FL4" s="685"/>
      <c r="FM4" s="685"/>
      <c r="FN4" s="685"/>
      <c r="FO4" s="685"/>
      <c r="FP4" s="685"/>
      <c r="FQ4" s="685"/>
      <c r="FR4" s="685"/>
      <c r="FS4" s="685"/>
      <c r="FT4" s="685"/>
      <c r="FU4" s="685"/>
      <c r="FV4" s="685"/>
      <c r="FW4" s="685"/>
      <c r="FX4" s="685"/>
      <c r="FY4" s="685"/>
      <c r="FZ4" s="685"/>
      <c r="GA4" s="685"/>
      <c r="GB4" s="685"/>
      <c r="GC4" s="685"/>
      <c r="GD4" s="685"/>
      <c r="GE4" s="685"/>
      <c r="GF4" s="685"/>
      <c r="GG4" s="685"/>
      <c r="GH4" s="685"/>
      <c r="GI4" s="685"/>
      <c r="GJ4" s="685"/>
      <c r="GK4" s="685"/>
      <c r="GL4" s="685"/>
      <c r="GM4" s="685"/>
      <c r="GN4" s="685"/>
      <c r="GO4" s="685"/>
      <c r="GP4" s="685"/>
      <c r="GQ4" s="685"/>
      <c r="GR4" s="685"/>
      <c r="GS4" s="685"/>
      <c r="GT4" s="685"/>
      <c r="GU4" s="685"/>
      <c r="GV4" s="685"/>
      <c r="GW4" s="685"/>
      <c r="GX4" s="685"/>
      <c r="GY4" s="685"/>
      <c r="GZ4" s="685"/>
      <c r="HA4" s="685"/>
      <c r="HB4" s="685"/>
      <c r="HC4" s="685"/>
      <c r="HD4" s="685"/>
      <c r="HE4" s="685"/>
      <c r="HF4" s="685"/>
      <c r="HG4" s="685"/>
      <c r="HH4" s="685"/>
      <c r="HI4" s="685"/>
      <c r="HJ4" s="685"/>
      <c r="HK4" s="685"/>
      <c r="HL4" s="685"/>
      <c r="HM4" s="685"/>
      <c r="HN4" s="685"/>
      <c r="HO4" s="685"/>
      <c r="HP4" s="685"/>
      <c r="HQ4" s="685"/>
      <c r="HR4" s="685"/>
      <c r="HS4" s="685"/>
      <c r="HT4" s="685"/>
      <c r="HU4" s="685"/>
      <c r="HV4" s="685"/>
      <c r="HW4" s="685"/>
      <c r="HX4" s="685"/>
      <c r="HY4" s="685"/>
      <c r="HZ4" s="685"/>
      <c r="IA4" s="685"/>
      <c r="IB4" s="685"/>
      <c r="IC4" s="685"/>
      <c r="ID4" s="685"/>
      <c r="IE4" s="685"/>
      <c r="IF4" s="685"/>
      <c r="IG4" s="685"/>
      <c r="IH4" s="685"/>
      <c r="II4" s="685"/>
      <c r="IJ4" s="685"/>
      <c r="IK4" s="685"/>
      <c r="IL4" s="685"/>
      <c r="IM4" s="685"/>
      <c r="IN4" s="685"/>
      <c r="IO4" s="685"/>
      <c r="IP4" s="685"/>
      <c r="IQ4" s="685"/>
      <c r="IR4" s="685"/>
      <c r="IS4" s="685"/>
      <c r="IT4" s="685"/>
      <c r="IU4" s="685"/>
      <c r="IV4" s="685"/>
    </row>
    <row r="5" spans="1:256" ht="13.5" thickBot="1">
      <c r="A5" s="674"/>
      <c r="B5" s="892"/>
      <c r="C5" s="893"/>
      <c r="D5" s="894"/>
      <c r="E5" s="895"/>
      <c r="F5" s="895"/>
      <c r="G5" s="896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674"/>
      <c r="BP5" s="674"/>
      <c r="BQ5" s="674"/>
      <c r="BR5" s="674"/>
      <c r="BS5" s="674"/>
      <c r="BT5" s="674"/>
      <c r="BU5" s="674"/>
      <c r="BV5" s="674"/>
      <c r="BW5" s="674"/>
      <c r="BX5" s="674"/>
      <c r="BY5" s="674"/>
      <c r="BZ5" s="674"/>
      <c r="CA5" s="674"/>
      <c r="CB5" s="674"/>
      <c r="CC5" s="674"/>
      <c r="CD5" s="674"/>
      <c r="CE5" s="674"/>
      <c r="CF5" s="674"/>
      <c r="CG5" s="674"/>
      <c r="CH5" s="674"/>
      <c r="CI5" s="674"/>
      <c r="CJ5" s="674"/>
      <c r="CK5" s="674"/>
      <c r="CL5" s="674"/>
      <c r="CM5" s="674"/>
      <c r="CN5" s="674"/>
      <c r="CO5" s="674"/>
      <c r="CP5" s="674"/>
      <c r="CQ5" s="674"/>
      <c r="CR5" s="674"/>
      <c r="CS5" s="674"/>
      <c r="CT5" s="674"/>
      <c r="CU5" s="674"/>
      <c r="CV5" s="674"/>
      <c r="CW5" s="674"/>
      <c r="CX5" s="674"/>
      <c r="CY5" s="674"/>
      <c r="CZ5" s="674"/>
      <c r="DA5" s="674"/>
      <c r="DB5" s="674"/>
      <c r="DC5" s="674"/>
      <c r="DD5" s="674"/>
      <c r="DE5" s="674"/>
      <c r="DF5" s="674"/>
      <c r="DG5" s="674"/>
      <c r="DH5" s="674"/>
      <c r="DI5" s="674"/>
      <c r="DJ5" s="674"/>
      <c r="DK5" s="674"/>
      <c r="DL5" s="674"/>
      <c r="DM5" s="674"/>
      <c r="DN5" s="674"/>
      <c r="DO5" s="674"/>
      <c r="DP5" s="674"/>
      <c r="DQ5" s="674"/>
      <c r="DR5" s="674"/>
      <c r="DS5" s="674"/>
      <c r="DT5" s="674"/>
      <c r="DU5" s="674"/>
      <c r="DV5" s="674"/>
      <c r="DW5" s="674"/>
      <c r="DX5" s="674"/>
      <c r="DY5" s="674"/>
      <c r="DZ5" s="674"/>
      <c r="EA5" s="674"/>
      <c r="EB5" s="674"/>
      <c r="EC5" s="674"/>
      <c r="ED5" s="674"/>
      <c r="EE5" s="674"/>
      <c r="EF5" s="674"/>
      <c r="EG5" s="674"/>
      <c r="EH5" s="674"/>
      <c r="EI5" s="674"/>
      <c r="EJ5" s="674"/>
      <c r="EK5" s="674"/>
      <c r="EL5" s="674"/>
      <c r="EM5" s="674"/>
      <c r="EN5" s="674"/>
      <c r="EO5" s="674"/>
      <c r="EP5" s="674"/>
      <c r="EQ5" s="674"/>
      <c r="ER5" s="674"/>
      <c r="ES5" s="674"/>
      <c r="ET5" s="674"/>
      <c r="EU5" s="674"/>
      <c r="EV5" s="674"/>
      <c r="EW5" s="674"/>
      <c r="EX5" s="674"/>
      <c r="EY5" s="674"/>
      <c r="EZ5" s="674"/>
      <c r="FA5" s="674"/>
      <c r="FB5" s="674"/>
      <c r="FC5" s="674"/>
      <c r="FD5" s="674"/>
      <c r="FE5" s="674"/>
      <c r="FF5" s="674"/>
      <c r="FG5" s="674"/>
      <c r="FH5" s="674"/>
      <c r="FI5" s="674"/>
      <c r="FJ5" s="674"/>
      <c r="FK5" s="674"/>
      <c r="FL5" s="674"/>
      <c r="FM5" s="674"/>
      <c r="FN5" s="674"/>
      <c r="FO5" s="674"/>
      <c r="FP5" s="674"/>
      <c r="FQ5" s="674"/>
      <c r="FR5" s="674"/>
      <c r="FS5" s="674"/>
      <c r="FT5" s="674"/>
      <c r="FU5" s="674"/>
      <c r="FV5" s="674"/>
      <c r="FW5" s="674"/>
      <c r="FX5" s="674"/>
      <c r="FY5" s="674"/>
      <c r="FZ5" s="674"/>
      <c r="GA5" s="674"/>
      <c r="GB5" s="674"/>
      <c r="GC5" s="674"/>
      <c r="GD5" s="674"/>
      <c r="GE5" s="674"/>
      <c r="GF5" s="674"/>
      <c r="GG5" s="674"/>
      <c r="GH5" s="674"/>
      <c r="GI5" s="674"/>
      <c r="GJ5" s="674"/>
      <c r="GK5" s="674"/>
      <c r="GL5" s="674"/>
      <c r="GM5" s="674"/>
      <c r="GN5" s="674"/>
      <c r="GO5" s="674"/>
      <c r="GP5" s="674"/>
      <c r="GQ5" s="674"/>
      <c r="GR5" s="674"/>
      <c r="GS5" s="674"/>
      <c r="GT5" s="674"/>
      <c r="GU5" s="674"/>
      <c r="GV5" s="674"/>
      <c r="GW5" s="674"/>
      <c r="GX5" s="674"/>
      <c r="GY5" s="674"/>
      <c r="GZ5" s="674"/>
      <c r="HA5" s="674"/>
      <c r="HB5" s="674"/>
      <c r="HC5" s="674"/>
      <c r="HD5" s="674"/>
      <c r="HE5" s="674"/>
      <c r="HF5" s="674"/>
      <c r="HG5" s="674"/>
      <c r="HH5" s="674"/>
      <c r="HI5" s="674"/>
      <c r="HJ5" s="674"/>
      <c r="HK5" s="674"/>
      <c r="HL5" s="674"/>
      <c r="HM5" s="674"/>
      <c r="HN5" s="674"/>
      <c r="HO5" s="674"/>
      <c r="HP5" s="674"/>
      <c r="HQ5" s="674"/>
      <c r="HR5" s="674"/>
      <c r="HS5" s="674"/>
      <c r="HT5" s="674"/>
      <c r="HU5" s="674"/>
      <c r="HV5" s="674"/>
      <c r="HW5" s="674"/>
      <c r="HX5" s="674"/>
      <c r="HY5" s="674"/>
      <c r="HZ5" s="674"/>
      <c r="IA5" s="674"/>
      <c r="IB5" s="674"/>
      <c r="IC5" s="674"/>
      <c r="ID5" s="674"/>
      <c r="IE5" s="674"/>
      <c r="IF5" s="674"/>
      <c r="IG5" s="674"/>
      <c r="IH5" s="674"/>
      <c r="II5" s="674"/>
      <c r="IJ5" s="674"/>
      <c r="IK5" s="674"/>
      <c r="IL5" s="674"/>
      <c r="IM5" s="674"/>
      <c r="IN5" s="674"/>
      <c r="IO5" s="674"/>
      <c r="IP5" s="674"/>
      <c r="IQ5" s="674"/>
      <c r="IR5" s="674"/>
      <c r="IS5" s="674"/>
      <c r="IT5" s="674"/>
      <c r="IU5" s="674"/>
      <c r="IV5" s="674"/>
    </row>
    <row r="6" spans="1:256" ht="15.75">
      <c r="A6" s="687"/>
      <c r="B6" s="688" t="s">
        <v>6</v>
      </c>
      <c r="C6" s="978" t="s">
        <v>1635</v>
      </c>
      <c r="D6" s="979"/>
      <c r="E6" s="689" t="s">
        <v>7</v>
      </c>
      <c r="F6" s="690">
        <v>44103</v>
      </c>
      <c r="G6" s="691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  <c r="BY6" s="687"/>
      <c r="BZ6" s="687"/>
      <c r="CA6" s="687"/>
      <c r="CB6" s="687"/>
      <c r="CC6" s="687"/>
      <c r="CD6" s="687"/>
      <c r="CE6" s="687"/>
      <c r="CF6" s="687"/>
      <c r="CG6" s="687"/>
      <c r="CH6" s="687"/>
      <c r="CI6" s="687"/>
      <c r="CJ6" s="687"/>
      <c r="CK6" s="687"/>
      <c r="CL6" s="687"/>
      <c r="CM6" s="687"/>
      <c r="CN6" s="687"/>
      <c r="CO6" s="687"/>
      <c r="CP6" s="687"/>
      <c r="CQ6" s="687"/>
      <c r="CR6" s="687"/>
      <c r="CS6" s="687"/>
      <c r="CT6" s="687"/>
      <c r="CU6" s="687"/>
      <c r="CV6" s="687"/>
      <c r="CW6" s="687"/>
      <c r="CX6" s="687"/>
      <c r="CY6" s="687"/>
      <c r="CZ6" s="687"/>
      <c r="DA6" s="687"/>
      <c r="DB6" s="687"/>
      <c r="DC6" s="687"/>
      <c r="DD6" s="687"/>
      <c r="DE6" s="687"/>
      <c r="DF6" s="687"/>
      <c r="DG6" s="687"/>
      <c r="DH6" s="687"/>
      <c r="DI6" s="687"/>
      <c r="DJ6" s="687"/>
      <c r="DK6" s="687"/>
      <c r="DL6" s="687"/>
      <c r="DM6" s="687"/>
      <c r="DN6" s="687"/>
      <c r="DO6" s="687"/>
      <c r="DP6" s="687"/>
      <c r="DQ6" s="687"/>
      <c r="DR6" s="687"/>
      <c r="DS6" s="687"/>
      <c r="DT6" s="687"/>
      <c r="DU6" s="687"/>
      <c r="DV6" s="687"/>
      <c r="DW6" s="687"/>
      <c r="DX6" s="687"/>
      <c r="DY6" s="687"/>
      <c r="DZ6" s="687"/>
      <c r="EA6" s="687"/>
      <c r="EB6" s="687"/>
      <c r="EC6" s="687"/>
      <c r="ED6" s="687"/>
      <c r="EE6" s="687"/>
      <c r="EF6" s="687"/>
      <c r="EG6" s="687"/>
      <c r="EH6" s="687"/>
      <c r="EI6" s="687"/>
      <c r="EJ6" s="687"/>
      <c r="EK6" s="687"/>
      <c r="EL6" s="687"/>
      <c r="EM6" s="687"/>
      <c r="EN6" s="687"/>
      <c r="EO6" s="687"/>
      <c r="EP6" s="687"/>
      <c r="EQ6" s="687"/>
      <c r="ER6" s="687"/>
      <c r="ES6" s="687"/>
      <c r="ET6" s="687"/>
      <c r="EU6" s="687"/>
      <c r="EV6" s="687"/>
      <c r="EW6" s="687"/>
      <c r="EX6" s="687"/>
      <c r="EY6" s="687"/>
      <c r="EZ6" s="687"/>
      <c r="FA6" s="687"/>
      <c r="FB6" s="687"/>
      <c r="FC6" s="687"/>
      <c r="FD6" s="687"/>
      <c r="FE6" s="687"/>
      <c r="FF6" s="687"/>
      <c r="FG6" s="687"/>
      <c r="FH6" s="687"/>
      <c r="FI6" s="687"/>
      <c r="FJ6" s="687"/>
      <c r="FK6" s="687"/>
      <c r="FL6" s="687"/>
      <c r="FM6" s="687"/>
      <c r="FN6" s="687"/>
      <c r="FO6" s="687"/>
      <c r="FP6" s="687"/>
      <c r="FQ6" s="687"/>
      <c r="FR6" s="687"/>
      <c r="FS6" s="687"/>
      <c r="FT6" s="687"/>
      <c r="FU6" s="687"/>
      <c r="FV6" s="687"/>
      <c r="FW6" s="687"/>
      <c r="FX6" s="687"/>
      <c r="FY6" s="687"/>
      <c r="FZ6" s="687"/>
      <c r="GA6" s="687"/>
      <c r="GB6" s="687"/>
      <c r="GC6" s="687"/>
      <c r="GD6" s="687"/>
      <c r="GE6" s="687"/>
      <c r="GF6" s="687"/>
      <c r="GG6" s="687"/>
      <c r="GH6" s="687"/>
      <c r="GI6" s="687"/>
      <c r="GJ6" s="687"/>
      <c r="GK6" s="687"/>
      <c r="GL6" s="687"/>
      <c r="GM6" s="687"/>
      <c r="GN6" s="687"/>
      <c r="GO6" s="687"/>
      <c r="GP6" s="687"/>
      <c r="GQ6" s="687"/>
      <c r="GR6" s="687"/>
      <c r="GS6" s="687"/>
      <c r="GT6" s="687"/>
      <c r="GU6" s="687"/>
      <c r="GV6" s="687"/>
      <c r="GW6" s="687"/>
      <c r="GX6" s="687"/>
      <c r="GY6" s="687"/>
      <c r="GZ6" s="687"/>
      <c r="HA6" s="687"/>
      <c r="HB6" s="687"/>
      <c r="HC6" s="687"/>
      <c r="HD6" s="687"/>
      <c r="HE6" s="687"/>
      <c r="HF6" s="687"/>
      <c r="HG6" s="687"/>
      <c r="HH6" s="687"/>
      <c r="HI6" s="687"/>
      <c r="HJ6" s="687"/>
      <c r="HK6" s="687"/>
      <c r="HL6" s="687"/>
      <c r="HM6" s="687"/>
      <c r="HN6" s="687"/>
      <c r="HO6" s="687"/>
      <c r="HP6" s="687"/>
      <c r="HQ6" s="687"/>
      <c r="HR6" s="687"/>
      <c r="HS6" s="687"/>
      <c r="HT6" s="687"/>
      <c r="HU6" s="687"/>
      <c r="HV6" s="687"/>
      <c r="HW6" s="687"/>
      <c r="HX6" s="687"/>
      <c r="HY6" s="687"/>
      <c r="HZ6" s="687"/>
      <c r="IA6" s="687"/>
      <c r="IB6" s="687"/>
      <c r="IC6" s="687"/>
      <c r="ID6" s="687"/>
      <c r="IE6" s="687"/>
      <c r="IF6" s="687"/>
      <c r="IG6" s="687"/>
      <c r="IH6" s="687"/>
      <c r="II6" s="687"/>
      <c r="IJ6" s="687"/>
      <c r="IK6" s="687"/>
      <c r="IL6" s="687"/>
      <c r="IM6" s="687"/>
      <c r="IN6" s="687"/>
      <c r="IO6" s="687"/>
      <c r="IP6" s="687"/>
      <c r="IQ6" s="687"/>
      <c r="IR6" s="687"/>
      <c r="IS6" s="687"/>
      <c r="IT6" s="687"/>
      <c r="IU6" s="687"/>
      <c r="IV6" s="687"/>
    </row>
    <row r="7" spans="1:256" ht="15.75">
      <c r="A7" s="692"/>
      <c r="B7" s="897" t="s">
        <v>8</v>
      </c>
      <c r="C7" s="2658" t="s">
        <v>1636</v>
      </c>
      <c r="D7" s="2659"/>
      <c r="E7" s="898" t="s">
        <v>9</v>
      </c>
      <c r="F7" s="899">
        <v>1.157</v>
      </c>
      <c r="G7" s="900"/>
      <c r="H7" s="692"/>
      <c r="I7" s="692"/>
      <c r="J7" s="692"/>
      <c r="K7" s="692"/>
      <c r="L7" s="692"/>
      <c r="M7" s="692"/>
      <c r="N7" s="692"/>
      <c r="O7" s="692"/>
      <c r="P7" s="692"/>
      <c r="Q7" s="692"/>
      <c r="R7" s="692"/>
      <c r="S7" s="692"/>
      <c r="T7" s="692"/>
      <c r="U7" s="692"/>
      <c r="V7" s="692"/>
      <c r="W7" s="692"/>
      <c r="X7" s="692"/>
      <c r="Y7" s="692"/>
      <c r="Z7" s="692"/>
      <c r="AA7" s="692"/>
      <c r="AB7" s="692"/>
      <c r="AC7" s="692"/>
      <c r="AD7" s="692"/>
      <c r="AE7" s="692"/>
      <c r="AF7" s="692"/>
      <c r="AG7" s="692"/>
      <c r="AH7" s="692"/>
      <c r="AI7" s="692"/>
      <c r="AJ7" s="692"/>
      <c r="AK7" s="692"/>
      <c r="AL7" s="692"/>
      <c r="AM7" s="692"/>
      <c r="AN7" s="692"/>
      <c r="AO7" s="692"/>
      <c r="AP7" s="692"/>
      <c r="AQ7" s="692"/>
      <c r="AR7" s="692"/>
      <c r="AS7" s="692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  <c r="CE7" s="692"/>
      <c r="CF7" s="692"/>
      <c r="CG7" s="692"/>
      <c r="CH7" s="692"/>
      <c r="CI7" s="692"/>
      <c r="CJ7" s="692"/>
      <c r="CK7" s="692"/>
      <c r="CL7" s="692"/>
      <c r="CM7" s="692"/>
      <c r="CN7" s="692"/>
      <c r="CO7" s="692"/>
      <c r="CP7" s="692"/>
      <c r="CQ7" s="692"/>
      <c r="CR7" s="692"/>
      <c r="CS7" s="692"/>
      <c r="CT7" s="692"/>
      <c r="CU7" s="692"/>
      <c r="CV7" s="692"/>
      <c r="CW7" s="692"/>
      <c r="CX7" s="692"/>
      <c r="CY7" s="692"/>
      <c r="CZ7" s="692"/>
      <c r="DA7" s="692"/>
      <c r="DB7" s="692"/>
      <c r="DC7" s="692"/>
      <c r="DD7" s="692"/>
      <c r="DE7" s="692"/>
      <c r="DF7" s="692"/>
      <c r="DG7" s="692"/>
      <c r="DH7" s="692"/>
      <c r="DI7" s="692"/>
      <c r="DJ7" s="692"/>
      <c r="DK7" s="692"/>
      <c r="DL7" s="692"/>
      <c r="DM7" s="692"/>
      <c r="DN7" s="692"/>
      <c r="DO7" s="692"/>
      <c r="DP7" s="692"/>
      <c r="DQ7" s="692"/>
      <c r="DR7" s="692"/>
      <c r="DS7" s="692"/>
      <c r="DT7" s="692"/>
      <c r="DU7" s="692"/>
      <c r="DV7" s="692"/>
      <c r="DW7" s="692"/>
      <c r="DX7" s="692"/>
      <c r="DY7" s="692"/>
      <c r="DZ7" s="692"/>
      <c r="EA7" s="692"/>
      <c r="EB7" s="692"/>
      <c r="EC7" s="692"/>
      <c r="ED7" s="692"/>
      <c r="EE7" s="692"/>
      <c r="EF7" s="692"/>
      <c r="EG7" s="692"/>
      <c r="EH7" s="692"/>
      <c r="EI7" s="692"/>
      <c r="EJ7" s="692"/>
      <c r="EK7" s="692"/>
      <c r="EL7" s="692"/>
      <c r="EM7" s="692"/>
      <c r="EN7" s="692"/>
      <c r="EO7" s="692"/>
      <c r="EP7" s="692"/>
      <c r="EQ7" s="692"/>
      <c r="ER7" s="692"/>
      <c r="ES7" s="692"/>
      <c r="ET7" s="692"/>
      <c r="EU7" s="692"/>
      <c r="EV7" s="692"/>
      <c r="EW7" s="692"/>
      <c r="EX7" s="692"/>
      <c r="EY7" s="692"/>
      <c r="EZ7" s="692"/>
      <c r="FA7" s="692"/>
      <c r="FB7" s="692"/>
      <c r="FC7" s="692"/>
      <c r="FD7" s="692"/>
      <c r="FE7" s="692"/>
      <c r="FF7" s="692"/>
      <c r="FG7" s="692"/>
      <c r="FH7" s="692"/>
      <c r="FI7" s="692"/>
      <c r="FJ7" s="692"/>
      <c r="FK7" s="692"/>
      <c r="FL7" s="692"/>
      <c r="FM7" s="692"/>
      <c r="FN7" s="692"/>
      <c r="FO7" s="692"/>
      <c r="FP7" s="692"/>
      <c r="FQ7" s="692"/>
      <c r="FR7" s="692"/>
      <c r="FS7" s="692"/>
      <c r="FT7" s="692"/>
      <c r="FU7" s="692"/>
      <c r="FV7" s="692"/>
      <c r="FW7" s="692"/>
      <c r="FX7" s="692"/>
      <c r="FY7" s="692"/>
      <c r="FZ7" s="692"/>
      <c r="GA7" s="692"/>
      <c r="GB7" s="692"/>
      <c r="GC7" s="692"/>
      <c r="GD7" s="692"/>
      <c r="GE7" s="692"/>
      <c r="GF7" s="692"/>
      <c r="GG7" s="692"/>
      <c r="GH7" s="692"/>
      <c r="GI7" s="692"/>
      <c r="GJ7" s="692"/>
      <c r="GK7" s="692"/>
      <c r="GL7" s="692"/>
      <c r="GM7" s="692"/>
      <c r="GN7" s="692"/>
      <c r="GO7" s="692"/>
      <c r="GP7" s="692"/>
      <c r="GQ7" s="692"/>
      <c r="GR7" s="692"/>
      <c r="GS7" s="692"/>
      <c r="GT7" s="692"/>
      <c r="GU7" s="692"/>
      <c r="GV7" s="692"/>
      <c r="GW7" s="692"/>
      <c r="GX7" s="692"/>
      <c r="GY7" s="692"/>
      <c r="GZ7" s="692"/>
      <c r="HA7" s="692"/>
      <c r="HB7" s="692"/>
      <c r="HC7" s="692"/>
      <c r="HD7" s="692"/>
      <c r="HE7" s="692"/>
      <c r="HF7" s="692"/>
      <c r="HG7" s="692"/>
      <c r="HH7" s="692"/>
      <c r="HI7" s="692"/>
      <c r="HJ7" s="692"/>
      <c r="HK7" s="692"/>
      <c r="HL7" s="692"/>
      <c r="HM7" s="692"/>
      <c r="HN7" s="692"/>
      <c r="HO7" s="692"/>
      <c r="HP7" s="692"/>
      <c r="HQ7" s="692"/>
      <c r="HR7" s="692"/>
      <c r="HS7" s="692"/>
      <c r="HT7" s="692"/>
      <c r="HU7" s="692"/>
      <c r="HV7" s="692"/>
      <c r="HW7" s="692"/>
      <c r="HX7" s="692"/>
      <c r="HY7" s="692"/>
      <c r="HZ7" s="692"/>
      <c r="IA7" s="692"/>
      <c r="IB7" s="692"/>
      <c r="IC7" s="692"/>
      <c r="ID7" s="692"/>
      <c r="IE7" s="692"/>
      <c r="IF7" s="692"/>
      <c r="IG7" s="692"/>
      <c r="IH7" s="692"/>
      <c r="II7" s="692"/>
      <c r="IJ7" s="692"/>
      <c r="IK7" s="692"/>
      <c r="IL7" s="692"/>
      <c r="IM7" s="692"/>
      <c r="IN7" s="692"/>
      <c r="IO7" s="692"/>
      <c r="IP7" s="692"/>
      <c r="IQ7" s="692"/>
      <c r="IR7" s="692"/>
      <c r="IS7" s="692"/>
      <c r="IT7" s="692"/>
      <c r="IU7" s="692"/>
      <c r="IV7" s="692"/>
    </row>
    <row r="8" spans="1:256" ht="18.75" customHeight="1" thickBot="1">
      <c r="A8" s="694"/>
      <c r="B8" s="901"/>
      <c r="C8" s="902"/>
      <c r="D8" s="902"/>
      <c r="E8" s="903"/>
      <c r="F8" s="693"/>
      <c r="G8" s="90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4"/>
      <c r="W8" s="694"/>
      <c r="X8" s="694"/>
      <c r="Y8" s="694"/>
      <c r="Z8" s="694"/>
      <c r="AA8" s="694"/>
      <c r="AB8" s="694"/>
      <c r="AC8" s="694"/>
      <c r="AD8" s="694"/>
      <c r="AE8" s="694"/>
      <c r="AF8" s="694"/>
      <c r="AG8" s="694"/>
      <c r="AH8" s="694"/>
      <c r="AI8" s="694"/>
      <c r="AJ8" s="694"/>
      <c r="AK8" s="694"/>
      <c r="AL8" s="694"/>
      <c r="AM8" s="694"/>
      <c r="AN8" s="694"/>
      <c r="AO8" s="694"/>
      <c r="AP8" s="694"/>
      <c r="AQ8" s="694"/>
      <c r="AR8" s="694"/>
      <c r="AS8" s="694"/>
      <c r="AT8" s="694"/>
      <c r="AU8" s="694"/>
      <c r="AV8" s="694"/>
      <c r="AW8" s="694"/>
      <c r="AX8" s="694"/>
      <c r="AY8" s="694"/>
      <c r="AZ8" s="694"/>
      <c r="BA8" s="694"/>
      <c r="BB8" s="694"/>
      <c r="BC8" s="694"/>
      <c r="BD8" s="694"/>
      <c r="BE8" s="694"/>
      <c r="BF8" s="694"/>
      <c r="BG8" s="694"/>
      <c r="BH8" s="694"/>
      <c r="BI8" s="694"/>
      <c r="BJ8" s="694"/>
      <c r="BK8" s="694"/>
      <c r="BL8" s="694"/>
      <c r="BM8" s="694"/>
      <c r="BN8" s="694"/>
      <c r="BO8" s="694"/>
      <c r="BP8" s="694"/>
      <c r="BQ8" s="694"/>
      <c r="BR8" s="694"/>
      <c r="BS8" s="694"/>
      <c r="BT8" s="694"/>
      <c r="BU8" s="694"/>
      <c r="BV8" s="694"/>
      <c r="BW8" s="694"/>
      <c r="BX8" s="694"/>
      <c r="BY8" s="694"/>
      <c r="BZ8" s="694"/>
      <c r="CA8" s="694"/>
      <c r="CB8" s="694"/>
      <c r="CC8" s="694"/>
      <c r="CD8" s="694"/>
      <c r="CE8" s="694"/>
      <c r="CF8" s="694"/>
      <c r="CG8" s="694"/>
      <c r="CH8" s="694"/>
      <c r="CI8" s="694"/>
      <c r="CJ8" s="694"/>
      <c r="CK8" s="694"/>
      <c r="CL8" s="694"/>
      <c r="CM8" s="694"/>
      <c r="CN8" s="694"/>
      <c r="CO8" s="694"/>
      <c r="CP8" s="694"/>
      <c r="CQ8" s="694"/>
      <c r="CR8" s="694"/>
      <c r="CS8" s="694"/>
      <c r="CT8" s="694"/>
      <c r="CU8" s="694"/>
      <c r="CV8" s="694"/>
      <c r="CW8" s="694"/>
      <c r="CX8" s="694"/>
      <c r="CY8" s="694"/>
      <c r="CZ8" s="694"/>
      <c r="DA8" s="694"/>
      <c r="DB8" s="694"/>
      <c r="DC8" s="694"/>
      <c r="DD8" s="694"/>
      <c r="DE8" s="694"/>
      <c r="DF8" s="694"/>
      <c r="DG8" s="694"/>
      <c r="DH8" s="694"/>
      <c r="DI8" s="694"/>
      <c r="DJ8" s="694"/>
      <c r="DK8" s="694"/>
      <c r="DL8" s="694"/>
      <c r="DM8" s="694"/>
      <c r="DN8" s="694"/>
      <c r="DO8" s="694"/>
      <c r="DP8" s="694"/>
      <c r="DQ8" s="694"/>
      <c r="DR8" s="694"/>
      <c r="DS8" s="694"/>
      <c r="DT8" s="694"/>
      <c r="DU8" s="694"/>
      <c r="DV8" s="694"/>
      <c r="DW8" s="694"/>
      <c r="DX8" s="694"/>
      <c r="DY8" s="694"/>
      <c r="DZ8" s="694"/>
      <c r="EA8" s="694"/>
      <c r="EB8" s="694"/>
      <c r="EC8" s="694"/>
      <c r="ED8" s="694"/>
      <c r="EE8" s="694"/>
      <c r="EF8" s="694"/>
      <c r="EG8" s="694"/>
      <c r="EH8" s="694"/>
      <c r="EI8" s="694"/>
      <c r="EJ8" s="694"/>
      <c r="EK8" s="694"/>
      <c r="EL8" s="694"/>
      <c r="EM8" s="694"/>
      <c r="EN8" s="694"/>
      <c r="EO8" s="694"/>
      <c r="EP8" s="694"/>
      <c r="EQ8" s="694"/>
      <c r="ER8" s="694"/>
      <c r="ES8" s="694"/>
      <c r="ET8" s="694"/>
      <c r="EU8" s="694"/>
      <c r="EV8" s="694"/>
      <c r="EW8" s="694"/>
      <c r="EX8" s="694"/>
      <c r="EY8" s="694"/>
      <c r="EZ8" s="694"/>
      <c r="FA8" s="694"/>
      <c r="FB8" s="694"/>
      <c r="FC8" s="694"/>
      <c r="FD8" s="694"/>
      <c r="FE8" s="694"/>
      <c r="FF8" s="694"/>
      <c r="FG8" s="694"/>
      <c r="FH8" s="694"/>
      <c r="FI8" s="694"/>
      <c r="FJ8" s="694"/>
      <c r="FK8" s="694"/>
      <c r="FL8" s="694"/>
      <c r="FM8" s="694"/>
      <c r="FN8" s="694"/>
      <c r="FO8" s="694"/>
      <c r="FP8" s="694"/>
      <c r="FQ8" s="694"/>
      <c r="FR8" s="694"/>
      <c r="FS8" s="694"/>
      <c r="FT8" s="694"/>
      <c r="FU8" s="694"/>
      <c r="FV8" s="694"/>
      <c r="FW8" s="694"/>
      <c r="FX8" s="694"/>
      <c r="FY8" s="694"/>
      <c r="FZ8" s="694"/>
      <c r="GA8" s="694"/>
      <c r="GB8" s="694"/>
      <c r="GC8" s="694"/>
      <c r="GD8" s="694"/>
      <c r="GE8" s="694"/>
      <c r="GF8" s="694"/>
      <c r="GG8" s="694"/>
      <c r="GH8" s="694"/>
      <c r="GI8" s="694"/>
      <c r="GJ8" s="694"/>
      <c r="GK8" s="694"/>
      <c r="GL8" s="694"/>
      <c r="GM8" s="694"/>
      <c r="GN8" s="694"/>
      <c r="GO8" s="694"/>
      <c r="GP8" s="694"/>
      <c r="GQ8" s="694"/>
      <c r="GR8" s="694"/>
      <c r="GS8" s="694"/>
      <c r="GT8" s="694"/>
      <c r="GU8" s="694"/>
      <c r="GV8" s="694"/>
      <c r="GW8" s="694"/>
      <c r="GX8" s="694"/>
      <c r="GY8" s="694"/>
      <c r="GZ8" s="694"/>
      <c r="HA8" s="694"/>
      <c r="HB8" s="694"/>
      <c r="HC8" s="694"/>
      <c r="HD8" s="694"/>
      <c r="HE8" s="694"/>
      <c r="HF8" s="694"/>
      <c r="HG8" s="694"/>
      <c r="HH8" s="694"/>
      <c r="HI8" s="694"/>
      <c r="HJ8" s="694"/>
      <c r="HK8" s="694"/>
      <c r="HL8" s="694"/>
      <c r="HM8" s="694"/>
      <c r="HN8" s="694"/>
      <c r="HO8" s="694"/>
      <c r="HP8" s="694"/>
      <c r="HQ8" s="694"/>
      <c r="HR8" s="694"/>
      <c r="HS8" s="694"/>
      <c r="HT8" s="694"/>
      <c r="HU8" s="694"/>
      <c r="HV8" s="694"/>
      <c r="HW8" s="694"/>
      <c r="HX8" s="694"/>
      <c r="HY8" s="694"/>
      <c r="HZ8" s="694"/>
      <c r="IA8" s="694"/>
      <c r="IB8" s="694"/>
      <c r="IC8" s="694"/>
      <c r="ID8" s="694"/>
      <c r="IE8" s="694"/>
      <c r="IF8" s="694"/>
      <c r="IG8" s="694"/>
      <c r="IH8" s="694"/>
      <c r="II8" s="694"/>
      <c r="IJ8" s="694"/>
      <c r="IK8" s="694"/>
      <c r="IL8" s="694"/>
      <c r="IM8" s="694"/>
      <c r="IN8" s="694"/>
      <c r="IO8" s="694"/>
      <c r="IP8" s="694"/>
      <c r="IQ8" s="694"/>
      <c r="IR8" s="694"/>
      <c r="IS8" s="694"/>
      <c r="IT8" s="694"/>
      <c r="IU8" s="694"/>
      <c r="IV8" s="694"/>
    </row>
    <row r="9" spans="1:256" ht="5.25" customHeight="1" thickBot="1">
      <c r="A9" s="694"/>
      <c r="B9" s="905"/>
      <c r="C9" s="906"/>
      <c r="D9" s="907"/>
      <c r="E9" s="908"/>
      <c r="F9" s="908"/>
      <c r="G9" s="909"/>
      <c r="H9" s="694"/>
      <c r="I9" s="694"/>
      <c r="J9" s="694"/>
      <c r="K9" s="694"/>
      <c r="L9" s="694"/>
      <c r="M9" s="694"/>
      <c r="N9" s="694"/>
      <c r="O9" s="694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694"/>
      <c r="AB9" s="694"/>
      <c r="AC9" s="694"/>
      <c r="AD9" s="694"/>
      <c r="AE9" s="694"/>
      <c r="AF9" s="694"/>
      <c r="AG9" s="694"/>
      <c r="AH9" s="694"/>
      <c r="AI9" s="694"/>
      <c r="AJ9" s="694"/>
      <c r="AK9" s="694"/>
      <c r="AL9" s="694"/>
      <c r="AM9" s="694"/>
      <c r="AN9" s="694"/>
      <c r="AO9" s="694"/>
      <c r="AP9" s="694"/>
      <c r="AQ9" s="694"/>
      <c r="AR9" s="694"/>
      <c r="AS9" s="694"/>
      <c r="AT9" s="694"/>
      <c r="AU9" s="694"/>
      <c r="AV9" s="694"/>
      <c r="AW9" s="694"/>
      <c r="AX9" s="694"/>
      <c r="AY9" s="694"/>
      <c r="AZ9" s="694"/>
      <c r="BA9" s="694"/>
      <c r="BB9" s="694"/>
      <c r="BC9" s="694"/>
      <c r="BD9" s="694"/>
      <c r="BE9" s="694"/>
      <c r="BF9" s="694"/>
      <c r="BG9" s="694"/>
      <c r="BH9" s="694"/>
      <c r="BI9" s="694"/>
      <c r="BJ9" s="694"/>
      <c r="BK9" s="694"/>
      <c r="BL9" s="694"/>
      <c r="BM9" s="694"/>
      <c r="BN9" s="694"/>
      <c r="BO9" s="694"/>
      <c r="BP9" s="694"/>
      <c r="BQ9" s="694"/>
      <c r="BR9" s="694"/>
      <c r="BS9" s="694"/>
      <c r="BT9" s="694"/>
      <c r="BU9" s="694"/>
      <c r="BV9" s="694"/>
      <c r="BW9" s="694"/>
      <c r="BX9" s="694"/>
      <c r="BY9" s="694"/>
      <c r="BZ9" s="694"/>
      <c r="CA9" s="694"/>
      <c r="CB9" s="694"/>
      <c r="CC9" s="694"/>
      <c r="CD9" s="694"/>
      <c r="CE9" s="694"/>
      <c r="CF9" s="694"/>
      <c r="CG9" s="694"/>
      <c r="CH9" s="694"/>
      <c r="CI9" s="694"/>
      <c r="CJ9" s="694"/>
      <c r="CK9" s="694"/>
      <c r="CL9" s="694"/>
      <c r="CM9" s="694"/>
      <c r="CN9" s="694"/>
      <c r="CO9" s="694"/>
      <c r="CP9" s="694"/>
      <c r="CQ9" s="694"/>
      <c r="CR9" s="694"/>
      <c r="CS9" s="694"/>
      <c r="CT9" s="694"/>
      <c r="CU9" s="694"/>
      <c r="CV9" s="694"/>
      <c r="CW9" s="694"/>
      <c r="CX9" s="694"/>
      <c r="CY9" s="694"/>
      <c r="CZ9" s="694"/>
      <c r="DA9" s="694"/>
      <c r="DB9" s="694"/>
      <c r="DC9" s="694"/>
      <c r="DD9" s="694"/>
      <c r="DE9" s="694"/>
      <c r="DF9" s="694"/>
      <c r="DG9" s="694"/>
      <c r="DH9" s="694"/>
      <c r="DI9" s="694"/>
      <c r="DJ9" s="694"/>
      <c r="DK9" s="694"/>
      <c r="DL9" s="694"/>
      <c r="DM9" s="694"/>
      <c r="DN9" s="694"/>
      <c r="DO9" s="694"/>
      <c r="DP9" s="694"/>
      <c r="DQ9" s="694"/>
      <c r="DR9" s="694"/>
      <c r="DS9" s="694"/>
      <c r="DT9" s="694"/>
      <c r="DU9" s="694"/>
      <c r="DV9" s="694"/>
      <c r="DW9" s="694"/>
      <c r="DX9" s="694"/>
      <c r="DY9" s="694"/>
      <c r="DZ9" s="694"/>
      <c r="EA9" s="694"/>
      <c r="EB9" s="694"/>
      <c r="EC9" s="694"/>
      <c r="ED9" s="694"/>
      <c r="EE9" s="694"/>
      <c r="EF9" s="694"/>
      <c r="EG9" s="694"/>
      <c r="EH9" s="694"/>
      <c r="EI9" s="694"/>
      <c r="EJ9" s="694"/>
      <c r="EK9" s="694"/>
      <c r="EL9" s="694"/>
      <c r="EM9" s="694"/>
      <c r="EN9" s="694"/>
      <c r="EO9" s="694"/>
      <c r="EP9" s="694"/>
      <c r="EQ9" s="694"/>
      <c r="ER9" s="694"/>
      <c r="ES9" s="694"/>
      <c r="ET9" s="694"/>
      <c r="EU9" s="694"/>
      <c r="EV9" s="694"/>
      <c r="EW9" s="694"/>
      <c r="EX9" s="694"/>
      <c r="EY9" s="694"/>
      <c r="EZ9" s="694"/>
      <c r="FA9" s="694"/>
      <c r="FB9" s="694"/>
      <c r="FC9" s="694"/>
      <c r="FD9" s="694"/>
      <c r="FE9" s="694"/>
      <c r="FF9" s="694"/>
      <c r="FG9" s="694"/>
      <c r="FH9" s="694"/>
      <c r="FI9" s="694"/>
      <c r="FJ9" s="694"/>
      <c r="FK9" s="694"/>
      <c r="FL9" s="694"/>
      <c r="FM9" s="694"/>
      <c r="FN9" s="694"/>
      <c r="FO9" s="694"/>
      <c r="FP9" s="694"/>
      <c r="FQ9" s="694"/>
      <c r="FR9" s="694"/>
      <c r="FS9" s="694"/>
      <c r="FT9" s="694"/>
      <c r="FU9" s="694"/>
      <c r="FV9" s="694"/>
      <c r="FW9" s="694"/>
      <c r="FX9" s="694"/>
      <c r="FY9" s="694"/>
      <c r="FZ9" s="694"/>
      <c r="GA9" s="694"/>
      <c r="GB9" s="694"/>
      <c r="GC9" s="694"/>
      <c r="GD9" s="694"/>
      <c r="GE9" s="694"/>
      <c r="GF9" s="694"/>
      <c r="GG9" s="694"/>
      <c r="GH9" s="694"/>
      <c r="GI9" s="694"/>
      <c r="GJ9" s="694"/>
      <c r="GK9" s="694"/>
      <c r="GL9" s="694"/>
      <c r="GM9" s="694"/>
      <c r="GN9" s="694"/>
      <c r="GO9" s="694"/>
      <c r="GP9" s="694"/>
      <c r="GQ9" s="694"/>
      <c r="GR9" s="694"/>
      <c r="GS9" s="694"/>
      <c r="GT9" s="694"/>
      <c r="GU9" s="694"/>
      <c r="GV9" s="694"/>
      <c r="GW9" s="694"/>
      <c r="GX9" s="694"/>
      <c r="GY9" s="694"/>
      <c r="GZ9" s="694"/>
      <c r="HA9" s="694"/>
      <c r="HB9" s="694"/>
      <c r="HC9" s="694"/>
      <c r="HD9" s="694"/>
      <c r="HE9" s="694"/>
      <c r="HF9" s="694"/>
      <c r="HG9" s="694"/>
      <c r="HH9" s="694"/>
      <c r="HI9" s="694"/>
      <c r="HJ9" s="694"/>
      <c r="HK9" s="694"/>
      <c r="HL9" s="694"/>
      <c r="HM9" s="694"/>
      <c r="HN9" s="694"/>
      <c r="HO9" s="694"/>
      <c r="HP9" s="694"/>
      <c r="HQ9" s="694"/>
      <c r="HR9" s="694"/>
      <c r="HS9" s="694"/>
      <c r="HT9" s="694"/>
      <c r="HU9" s="694"/>
      <c r="HV9" s="694"/>
      <c r="HW9" s="694"/>
      <c r="HX9" s="694"/>
      <c r="HY9" s="694"/>
      <c r="HZ9" s="694"/>
      <c r="IA9" s="694"/>
      <c r="IB9" s="694"/>
      <c r="IC9" s="694"/>
      <c r="ID9" s="694"/>
      <c r="IE9" s="694"/>
      <c r="IF9" s="694"/>
      <c r="IG9" s="694"/>
      <c r="IH9" s="694"/>
      <c r="II9" s="694"/>
      <c r="IJ9" s="694"/>
      <c r="IK9" s="694"/>
      <c r="IL9" s="694"/>
      <c r="IM9" s="694"/>
      <c r="IN9" s="694"/>
      <c r="IO9" s="694"/>
      <c r="IP9" s="694"/>
      <c r="IQ9" s="694"/>
      <c r="IR9" s="694"/>
      <c r="IS9" s="694"/>
      <c r="IT9" s="694"/>
      <c r="IU9" s="694"/>
      <c r="IV9" s="694"/>
    </row>
    <row r="10" spans="1:256" ht="18.75" thickBot="1">
      <c r="A10" s="692"/>
      <c r="B10" s="2660" t="s">
        <v>534</v>
      </c>
      <c r="C10" s="2661"/>
      <c r="D10" s="2661"/>
      <c r="E10" s="2661"/>
      <c r="F10" s="2661"/>
      <c r="G10" s="2662"/>
      <c r="H10" s="692"/>
      <c r="I10" s="692"/>
      <c r="J10" s="692"/>
      <c r="K10" s="692"/>
      <c r="L10" s="692"/>
      <c r="M10" s="692"/>
      <c r="N10" s="692"/>
      <c r="O10" s="692"/>
      <c r="P10" s="692"/>
      <c r="Q10" s="692"/>
      <c r="R10" s="692"/>
      <c r="S10" s="692"/>
      <c r="T10" s="692"/>
      <c r="U10" s="692"/>
      <c r="V10" s="692"/>
      <c r="W10" s="692"/>
      <c r="X10" s="692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  <c r="CE10" s="692"/>
      <c r="CF10" s="692"/>
      <c r="CG10" s="692"/>
      <c r="CH10" s="692"/>
      <c r="CI10" s="692"/>
      <c r="CJ10" s="692"/>
      <c r="CK10" s="692"/>
      <c r="CL10" s="692"/>
      <c r="CM10" s="692"/>
      <c r="CN10" s="692"/>
      <c r="CO10" s="692"/>
      <c r="CP10" s="692"/>
      <c r="CQ10" s="692"/>
      <c r="CR10" s="692"/>
      <c r="CS10" s="692"/>
      <c r="CT10" s="692"/>
      <c r="CU10" s="692"/>
      <c r="CV10" s="692"/>
      <c r="CW10" s="692"/>
      <c r="CX10" s="692"/>
      <c r="CY10" s="692"/>
      <c r="CZ10" s="692"/>
      <c r="DA10" s="692"/>
      <c r="DB10" s="692"/>
      <c r="DC10" s="692"/>
      <c r="DD10" s="692"/>
      <c r="DE10" s="692"/>
      <c r="DF10" s="692"/>
      <c r="DG10" s="692"/>
      <c r="DH10" s="692"/>
      <c r="DI10" s="692"/>
      <c r="DJ10" s="692"/>
      <c r="DK10" s="692"/>
      <c r="DL10" s="692"/>
      <c r="DM10" s="692"/>
      <c r="DN10" s="692"/>
      <c r="DO10" s="692"/>
      <c r="DP10" s="692"/>
      <c r="DQ10" s="692"/>
      <c r="DR10" s="692"/>
      <c r="DS10" s="692"/>
      <c r="DT10" s="692"/>
      <c r="DU10" s="692"/>
      <c r="DV10" s="692"/>
      <c r="DW10" s="692"/>
      <c r="DX10" s="692"/>
      <c r="DY10" s="692"/>
      <c r="DZ10" s="692"/>
      <c r="EA10" s="692"/>
      <c r="EB10" s="692"/>
      <c r="EC10" s="692"/>
      <c r="ED10" s="692"/>
      <c r="EE10" s="692"/>
      <c r="EF10" s="692"/>
      <c r="EG10" s="692"/>
      <c r="EH10" s="692"/>
      <c r="EI10" s="692"/>
      <c r="EJ10" s="692"/>
      <c r="EK10" s="692"/>
      <c r="EL10" s="692"/>
      <c r="EM10" s="692"/>
      <c r="EN10" s="692"/>
      <c r="EO10" s="692"/>
      <c r="EP10" s="692"/>
      <c r="EQ10" s="692"/>
      <c r="ER10" s="692"/>
      <c r="ES10" s="692"/>
      <c r="ET10" s="692"/>
      <c r="EU10" s="692"/>
      <c r="EV10" s="692"/>
      <c r="EW10" s="692"/>
      <c r="EX10" s="692"/>
      <c r="EY10" s="692"/>
      <c r="EZ10" s="692"/>
      <c r="FA10" s="692"/>
      <c r="FB10" s="692"/>
      <c r="FC10" s="692"/>
      <c r="FD10" s="692"/>
      <c r="FE10" s="692"/>
      <c r="FF10" s="692"/>
      <c r="FG10" s="692"/>
      <c r="FH10" s="692"/>
      <c r="FI10" s="692"/>
      <c r="FJ10" s="692"/>
      <c r="FK10" s="692"/>
      <c r="FL10" s="692"/>
      <c r="FM10" s="692"/>
      <c r="FN10" s="692"/>
      <c r="FO10" s="692"/>
      <c r="FP10" s="692"/>
      <c r="FQ10" s="692"/>
      <c r="FR10" s="692"/>
      <c r="FS10" s="692"/>
      <c r="FT10" s="692"/>
      <c r="FU10" s="692"/>
      <c r="FV10" s="692"/>
      <c r="FW10" s="692"/>
      <c r="FX10" s="692"/>
      <c r="FY10" s="692"/>
      <c r="FZ10" s="692"/>
      <c r="GA10" s="692"/>
      <c r="GB10" s="692"/>
      <c r="GC10" s="692"/>
      <c r="GD10" s="692"/>
      <c r="GE10" s="692"/>
      <c r="GF10" s="692"/>
      <c r="GG10" s="692"/>
      <c r="GH10" s="692"/>
      <c r="GI10" s="692"/>
      <c r="GJ10" s="692"/>
      <c r="GK10" s="692"/>
      <c r="GL10" s="692"/>
      <c r="GM10" s="692"/>
      <c r="GN10" s="692"/>
      <c r="GO10" s="692"/>
      <c r="GP10" s="692"/>
      <c r="GQ10" s="692"/>
      <c r="GR10" s="692"/>
      <c r="GS10" s="692"/>
      <c r="GT10" s="692"/>
      <c r="GU10" s="692"/>
      <c r="GV10" s="692"/>
      <c r="GW10" s="692"/>
      <c r="GX10" s="692"/>
      <c r="GY10" s="692"/>
      <c r="GZ10" s="692"/>
      <c r="HA10" s="692"/>
      <c r="HB10" s="692"/>
      <c r="HC10" s="692"/>
      <c r="HD10" s="692"/>
      <c r="HE10" s="692"/>
      <c r="HF10" s="692"/>
      <c r="HG10" s="692"/>
      <c r="HH10" s="692"/>
      <c r="HI10" s="692"/>
      <c r="HJ10" s="692"/>
      <c r="HK10" s="692"/>
      <c r="HL10" s="692"/>
      <c r="HM10" s="692"/>
      <c r="HN10" s="692"/>
      <c r="HO10" s="692"/>
      <c r="HP10" s="692"/>
      <c r="HQ10" s="692"/>
      <c r="HR10" s="692"/>
      <c r="HS10" s="692"/>
      <c r="HT10" s="692"/>
      <c r="HU10" s="692"/>
      <c r="HV10" s="692"/>
      <c r="HW10" s="692"/>
      <c r="HX10" s="692"/>
      <c r="HY10" s="692"/>
      <c r="HZ10" s="692"/>
      <c r="IA10" s="692"/>
      <c r="IB10" s="692"/>
      <c r="IC10" s="692"/>
      <c r="ID10" s="692"/>
      <c r="IE10" s="692"/>
      <c r="IF10" s="692"/>
      <c r="IG10" s="692"/>
      <c r="IH10" s="692"/>
      <c r="II10" s="692"/>
      <c r="IJ10" s="692"/>
      <c r="IK10" s="692"/>
      <c r="IL10" s="692"/>
      <c r="IM10" s="692"/>
      <c r="IN10" s="692"/>
      <c r="IO10" s="692"/>
      <c r="IP10" s="692"/>
      <c r="IQ10" s="692"/>
      <c r="IR10" s="692"/>
      <c r="IS10" s="692"/>
      <c r="IT10" s="692"/>
      <c r="IU10" s="692"/>
      <c r="IV10" s="692"/>
    </row>
    <row r="11" spans="1:256" ht="5.25" customHeight="1" thickBot="1">
      <c r="A11" s="694"/>
      <c r="B11" s="910"/>
      <c r="C11" s="911"/>
      <c r="D11" s="912"/>
      <c r="E11" s="913"/>
      <c r="F11" s="913"/>
      <c r="G11" s="91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694"/>
      <c r="W11" s="694"/>
      <c r="X11" s="694"/>
      <c r="Y11" s="694"/>
      <c r="Z11" s="694"/>
      <c r="AA11" s="694"/>
      <c r="AB11" s="694"/>
      <c r="AC11" s="694"/>
      <c r="AD11" s="694"/>
      <c r="AE11" s="694"/>
      <c r="AF11" s="694"/>
      <c r="AG11" s="694"/>
      <c r="AH11" s="694"/>
      <c r="AI11" s="694"/>
      <c r="AJ11" s="694"/>
      <c r="AK11" s="694"/>
      <c r="AL11" s="694"/>
      <c r="AM11" s="694"/>
      <c r="AN11" s="694"/>
      <c r="AO11" s="694"/>
      <c r="AP11" s="694"/>
      <c r="AQ11" s="694"/>
      <c r="AR11" s="694"/>
      <c r="AS11" s="694"/>
      <c r="AT11" s="694"/>
      <c r="AU11" s="694"/>
      <c r="AV11" s="694"/>
      <c r="AW11" s="694"/>
      <c r="AX11" s="694"/>
      <c r="AY11" s="694"/>
      <c r="AZ11" s="694"/>
      <c r="BA11" s="694"/>
      <c r="BB11" s="694"/>
      <c r="BC11" s="694"/>
      <c r="BD11" s="694"/>
      <c r="BE11" s="694"/>
      <c r="BF11" s="694"/>
      <c r="BG11" s="694"/>
      <c r="BH11" s="694"/>
      <c r="BI11" s="694"/>
      <c r="BJ11" s="694"/>
      <c r="BK11" s="694"/>
      <c r="BL11" s="694"/>
      <c r="BM11" s="694"/>
      <c r="BN11" s="694"/>
      <c r="BO11" s="694"/>
      <c r="BP11" s="694"/>
      <c r="BQ11" s="694"/>
      <c r="BR11" s="694"/>
      <c r="BS11" s="694"/>
      <c r="BT11" s="694"/>
      <c r="BU11" s="694"/>
      <c r="BV11" s="694"/>
      <c r="BW11" s="694"/>
      <c r="BX11" s="694"/>
      <c r="BY11" s="694"/>
      <c r="BZ11" s="694"/>
      <c r="CA11" s="694"/>
      <c r="CB11" s="694"/>
      <c r="CC11" s="694"/>
      <c r="CD11" s="694"/>
      <c r="CE11" s="694"/>
      <c r="CF11" s="694"/>
      <c r="CG11" s="694"/>
      <c r="CH11" s="694"/>
      <c r="CI11" s="694"/>
      <c r="CJ11" s="694"/>
      <c r="CK11" s="694"/>
      <c r="CL11" s="694"/>
      <c r="CM11" s="694"/>
      <c r="CN11" s="694"/>
      <c r="CO11" s="694"/>
      <c r="CP11" s="694"/>
      <c r="CQ11" s="694"/>
      <c r="CR11" s="694"/>
      <c r="CS11" s="694"/>
      <c r="CT11" s="694"/>
      <c r="CU11" s="694"/>
      <c r="CV11" s="694"/>
      <c r="CW11" s="694"/>
      <c r="CX11" s="694"/>
      <c r="CY11" s="694"/>
      <c r="CZ11" s="694"/>
      <c r="DA11" s="694"/>
      <c r="DB11" s="694"/>
      <c r="DC11" s="694"/>
      <c r="DD11" s="694"/>
      <c r="DE11" s="694"/>
      <c r="DF11" s="694"/>
      <c r="DG11" s="694"/>
      <c r="DH11" s="694"/>
      <c r="DI11" s="694"/>
      <c r="DJ11" s="694"/>
      <c r="DK11" s="694"/>
      <c r="DL11" s="694"/>
      <c r="DM11" s="694"/>
      <c r="DN11" s="694"/>
      <c r="DO11" s="694"/>
      <c r="DP11" s="694"/>
      <c r="DQ11" s="694"/>
      <c r="DR11" s="694"/>
      <c r="DS11" s="694"/>
      <c r="DT11" s="694"/>
      <c r="DU11" s="694"/>
      <c r="DV11" s="694"/>
      <c r="DW11" s="694"/>
      <c r="DX11" s="694"/>
      <c r="DY11" s="694"/>
      <c r="DZ11" s="694"/>
      <c r="EA11" s="694"/>
      <c r="EB11" s="694"/>
      <c r="EC11" s="694"/>
      <c r="ED11" s="694"/>
      <c r="EE11" s="694"/>
      <c r="EF11" s="694"/>
      <c r="EG11" s="694"/>
      <c r="EH11" s="694"/>
      <c r="EI11" s="694"/>
      <c r="EJ11" s="694"/>
      <c r="EK11" s="694"/>
      <c r="EL11" s="694"/>
      <c r="EM11" s="694"/>
      <c r="EN11" s="694"/>
      <c r="EO11" s="694"/>
      <c r="EP11" s="694"/>
      <c r="EQ11" s="694"/>
      <c r="ER11" s="694"/>
      <c r="ES11" s="694"/>
      <c r="ET11" s="694"/>
      <c r="EU11" s="694"/>
      <c r="EV11" s="694"/>
      <c r="EW11" s="694"/>
      <c r="EX11" s="694"/>
      <c r="EY11" s="694"/>
      <c r="EZ11" s="694"/>
      <c r="FA11" s="694"/>
      <c r="FB11" s="694"/>
      <c r="FC11" s="694"/>
      <c r="FD11" s="694"/>
      <c r="FE11" s="694"/>
      <c r="FF11" s="694"/>
      <c r="FG11" s="694"/>
      <c r="FH11" s="694"/>
      <c r="FI11" s="694"/>
      <c r="FJ11" s="694"/>
      <c r="FK11" s="694"/>
      <c r="FL11" s="694"/>
      <c r="FM11" s="694"/>
      <c r="FN11" s="694"/>
      <c r="FO11" s="694"/>
      <c r="FP11" s="694"/>
      <c r="FQ11" s="694"/>
      <c r="FR11" s="694"/>
      <c r="FS11" s="694"/>
      <c r="FT11" s="694"/>
      <c r="FU11" s="694"/>
      <c r="FV11" s="694"/>
      <c r="FW11" s="694"/>
      <c r="FX11" s="694"/>
      <c r="FY11" s="694"/>
      <c r="FZ11" s="694"/>
      <c r="GA11" s="694"/>
      <c r="GB11" s="694"/>
      <c r="GC11" s="694"/>
      <c r="GD11" s="694"/>
      <c r="GE11" s="694"/>
      <c r="GF11" s="694"/>
      <c r="GG11" s="694"/>
      <c r="GH11" s="694"/>
      <c r="GI11" s="694"/>
      <c r="GJ11" s="694"/>
      <c r="GK11" s="694"/>
      <c r="GL11" s="694"/>
      <c r="GM11" s="694"/>
      <c r="GN11" s="694"/>
      <c r="GO11" s="694"/>
      <c r="GP11" s="694"/>
      <c r="GQ11" s="694"/>
      <c r="GR11" s="694"/>
      <c r="GS11" s="694"/>
      <c r="GT11" s="694"/>
      <c r="GU11" s="694"/>
      <c r="GV11" s="694"/>
      <c r="GW11" s="694"/>
      <c r="GX11" s="694"/>
      <c r="GY11" s="694"/>
      <c r="GZ11" s="694"/>
      <c r="HA11" s="694"/>
      <c r="HB11" s="694"/>
      <c r="HC11" s="694"/>
      <c r="HD11" s="694"/>
      <c r="HE11" s="694"/>
      <c r="HF11" s="694"/>
      <c r="HG11" s="694"/>
      <c r="HH11" s="694"/>
      <c r="HI11" s="694"/>
      <c r="HJ11" s="694"/>
      <c r="HK11" s="694"/>
      <c r="HL11" s="694"/>
      <c r="HM11" s="694"/>
      <c r="HN11" s="694"/>
      <c r="HO11" s="694"/>
      <c r="HP11" s="694"/>
      <c r="HQ11" s="694"/>
      <c r="HR11" s="694"/>
      <c r="HS11" s="694"/>
      <c r="HT11" s="694"/>
      <c r="HU11" s="694"/>
      <c r="HV11" s="694"/>
      <c r="HW11" s="694"/>
      <c r="HX11" s="694"/>
      <c r="HY11" s="694"/>
      <c r="HZ11" s="694"/>
      <c r="IA11" s="694"/>
      <c r="IB11" s="694"/>
      <c r="IC11" s="694"/>
      <c r="ID11" s="694"/>
      <c r="IE11" s="694"/>
      <c r="IF11" s="694"/>
      <c r="IG11" s="694"/>
      <c r="IH11" s="694"/>
      <c r="II11" s="694"/>
      <c r="IJ11" s="694"/>
      <c r="IK11" s="694"/>
      <c r="IL11" s="694"/>
      <c r="IM11" s="694"/>
      <c r="IN11" s="694"/>
      <c r="IO11" s="694"/>
      <c r="IP11" s="694"/>
      <c r="IQ11" s="694"/>
      <c r="IR11" s="694"/>
      <c r="IS11" s="694"/>
      <c r="IT11" s="694"/>
      <c r="IU11" s="694"/>
      <c r="IV11" s="694"/>
    </row>
    <row r="12" spans="1:256" s="923" customFormat="1" ht="15.75" customHeight="1" thickBot="1">
      <c r="B12" s="924"/>
      <c r="C12" s="924"/>
      <c r="D12" s="924"/>
      <c r="E12" s="924"/>
      <c r="F12" s="925"/>
      <c r="G12" s="925"/>
    </row>
    <row r="13" spans="1:256" ht="16.5" thickBot="1">
      <c r="A13" s="705"/>
      <c r="B13" s="1035" t="s">
        <v>541</v>
      </c>
      <c r="C13" s="1036" t="s">
        <v>542</v>
      </c>
      <c r="D13" s="1036"/>
      <c r="E13" s="1036"/>
      <c r="F13" s="1036"/>
      <c r="G13" s="1037" t="s">
        <v>23</v>
      </c>
      <c r="H13" s="790">
        <v>8967.4500000000007</v>
      </c>
      <c r="I13" s="705"/>
      <c r="J13" s="705"/>
      <c r="K13" s="705"/>
      <c r="L13" s="705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5"/>
      <c r="AO13" s="705"/>
      <c r="AP13" s="705"/>
      <c r="AQ13" s="705"/>
      <c r="AR13" s="705"/>
      <c r="AS13" s="705"/>
      <c r="AT13" s="705"/>
      <c r="AU13" s="705"/>
      <c r="AV13" s="705"/>
      <c r="AW13" s="705"/>
      <c r="AX13" s="705"/>
      <c r="AY13" s="705"/>
      <c r="AZ13" s="705"/>
      <c r="BA13" s="705"/>
      <c r="BB13" s="705"/>
      <c r="BC13" s="705"/>
      <c r="BD13" s="705"/>
      <c r="BE13" s="705"/>
      <c r="BF13" s="705"/>
      <c r="BG13" s="705"/>
      <c r="BH13" s="705"/>
      <c r="BI13" s="705"/>
      <c r="BJ13" s="705"/>
      <c r="BK13" s="705"/>
      <c r="BL13" s="705"/>
      <c r="BM13" s="705"/>
      <c r="BN13" s="705"/>
      <c r="BO13" s="705"/>
      <c r="BP13" s="705"/>
      <c r="BQ13" s="705"/>
      <c r="BR13" s="705"/>
      <c r="BS13" s="705"/>
      <c r="BT13" s="705"/>
      <c r="BU13" s="705"/>
      <c r="BV13" s="705"/>
      <c r="BW13" s="705"/>
      <c r="BX13" s="705"/>
      <c r="BY13" s="705"/>
      <c r="BZ13" s="705"/>
      <c r="CA13" s="705"/>
      <c r="CB13" s="705"/>
      <c r="CC13" s="705"/>
      <c r="CD13" s="705"/>
      <c r="CE13" s="705"/>
      <c r="CF13" s="705"/>
      <c r="CG13" s="705"/>
      <c r="CH13" s="705"/>
      <c r="CI13" s="705"/>
      <c r="CJ13" s="705"/>
      <c r="CK13" s="705"/>
      <c r="CL13" s="705"/>
      <c r="CM13" s="705"/>
      <c r="CN13" s="705"/>
      <c r="CO13" s="705"/>
      <c r="CP13" s="705"/>
      <c r="CQ13" s="705"/>
      <c r="CR13" s="705"/>
      <c r="CS13" s="705"/>
      <c r="CT13" s="705"/>
      <c r="CU13" s="705"/>
      <c r="CV13" s="705"/>
      <c r="CW13" s="705"/>
      <c r="CX13" s="705"/>
      <c r="CY13" s="705"/>
      <c r="CZ13" s="705"/>
      <c r="DA13" s="705"/>
      <c r="DB13" s="705"/>
      <c r="DC13" s="705"/>
      <c r="DD13" s="705"/>
      <c r="DE13" s="705"/>
      <c r="DF13" s="705"/>
      <c r="DG13" s="705"/>
      <c r="DH13" s="705"/>
      <c r="DI13" s="705"/>
      <c r="DJ13" s="705"/>
      <c r="DK13" s="705"/>
      <c r="DL13" s="705"/>
      <c r="DM13" s="705"/>
      <c r="DN13" s="705"/>
      <c r="DO13" s="705"/>
      <c r="DP13" s="705"/>
      <c r="DQ13" s="705"/>
      <c r="DR13" s="705"/>
      <c r="DS13" s="705"/>
      <c r="DT13" s="705"/>
      <c r="DU13" s="705"/>
      <c r="DV13" s="705"/>
      <c r="DW13" s="705"/>
      <c r="DX13" s="705"/>
      <c r="DY13" s="705"/>
      <c r="DZ13" s="705"/>
      <c r="EA13" s="705"/>
      <c r="EB13" s="705"/>
      <c r="EC13" s="705"/>
      <c r="ED13" s="705"/>
      <c r="EE13" s="705"/>
      <c r="EF13" s="705"/>
      <c r="EG13" s="705"/>
      <c r="EH13" s="705"/>
      <c r="EI13" s="705"/>
      <c r="EJ13" s="705"/>
      <c r="EK13" s="705"/>
      <c r="EL13" s="705"/>
      <c r="EM13" s="705"/>
      <c r="EN13" s="705"/>
      <c r="EO13" s="705"/>
      <c r="EP13" s="705"/>
      <c r="EQ13" s="705"/>
      <c r="ER13" s="705"/>
      <c r="ES13" s="705"/>
      <c r="ET13" s="705"/>
      <c r="EU13" s="705"/>
      <c r="EV13" s="705"/>
      <c r="EW13" s="705"/>
      <c r="EX13" s="705"/>
      <c r="EY13" s="705"/>
      <c r="EZ13" s="705"/>
      <c r="FA13" s="705"/>
      <c r="FB13" s="705"/>
      <c r="FC13" s="705"/>
      <c r="FD13" s="705"/>
      <c r="FE13" s="705"/>
      <c r="FF13" s="705"/>
      <c r="FG13" s="705"/>
      <c r="FH13" s="705"/>
      <c r="FI13" s="705"/>
      <c r="FJ13" s="705"/>
      <c r="FK13" s="705"/>
      <c r="FL13" s="705"/>
      <c r="FM13" s="705"/>
      <c r="FN13" s="705"/>
      <c r="FO13" s="705"/>
      <c r="FP13" s="705"/>
      <c r="FQ13" s="705"/>
      <c r="FR13" s="705"/>
      <c r="FS13" s="705"/>
      <c r="FT13" s="705"/>
      <c r="FU13" s="705"/>
      <c r="FV13" s="705"/>
      <c r="FW13" s="705"/>
      <c r="FX13" s="705"/>
      <c r="FY13" s="705"/>
      <c r="FZ13" s="705"/>
      <c r="GA13" s="705"/>
      <c r="GB13" s="705"/>
      <c r="GC13" s="705"/>
      <c r="GD13" s="705"/>
      <c r="GE13" s="705"/>
      <c r="GF13" s="705"/>
      <c r="GG13" s="705"/>
      <c r="GH13" s="705"/>
      <c r="GI13" s="705"/>
      <c r="GJ13" s="705"/>
      <c r="GK13" s="705"/>
      <c r="GL13" s="705"/>
      <c r="GM13" s="705"/>
      <c r="GN13" s="705"/>
      <c r="GO13" s="705"/>
      <c r="GP13" s="705"/>
      <c r="GQ13" s="705"/>
      <c r="GR13" s="705"/>
      <c r="GS13" s="705"/>
      <c r="GT13" s="705"/>
      <c r="GU13" s="705"/>
      <c r="GV13" s="705"/>
      <c r="GW13" s="705"/>
      <c r="GX13" s="705"/>
      <c r="GY13" s="705"/>
      <c r="GZ13" s="705"/>
      <c r="HA13" s="705"/>
      <c r="HB13" s="705"/>
      <c r="HC13" s="705"/>
      <c r="HD13" s="705"/>
      <c r="HE13" s="705"/>
      <c r="HF13" s="705"/>
      <c r="HG13" s="705"/>
      <c r="HH13" s="705"/>
      <c r="HI13" s="705"/>
      <c r="HJ13" s="705"/>
      <c r="HK13" s="705"/>
      <c r="HL13" s="705"/>
      <c r="HM13" s="705"/>
      <c r="HN13" s="705"/>
      <c r="HO13" s="705"/>
      <c r="HP13" s="705"/>
      <c r="HQ13" s="705"/>
      <c r="HR13" s="705"/>
      <c r="HS13" s="705"/>
      <c r="HT13" s="705"/>
      <c r="HU13" s="705"/>
      <c r="HV13" s="705"/>
      <c r="HW13" s="705"/>
      <c r="HX13" s="705"/>
      <c r="HY13" s="705"/>
      <c r="HZ13" s="705"/>
      <c r="IA13" s="705"/>
      <c r="IB13" s="705"/>
      <c r="IC13" s="705"/>
      <c r="ID13" s="705"/>
      <c r="IE13" s="705"/>
      <c r="IF13" s="705"/>
      <c r="IG13" s="705"/>
      <c r="IH13" s="705"/>
      <c r="II13" s="705"/>
      <c r="IJ13" s="705"/>
      <c r="IK13" s="705"/>
      <c r="IL13" s="705"/>
      <c r="IM13" s="705"/>
      <c r="IN13" s="705"/>
      <c r="IO13" s="705"/>
      <c r="IP13" s="705"/>
      <c r="IQ13" s="705"/>
      <c r="IR13" s="705"/>
      <c r="IS13" s="705"/>
      <c r="IT13" s="705"/>
      <c r="IU13" s="705"/>
      <c r="IV13" s="705"/>
    </row>
    <row r="14" spans="1:256" ht="31.5">
      <c r="A14" s="705"/>
      <c r="B14" s="990" t="s">
        <v>144</v>
      </c>
      <c r="C14" s="1032" t="s">
        <v>75</v>
      </c>
      <c r="D14" s="1032" t="s">
        <v>23</v>
      </c>
      <c r="E14" s="1032" t="s">
        <v>76</v>
      </c>
      <c r="F14" s="1033" t="s">
        <v>103</v>
      </c>
      <c r="G14" s="1034" t="s">
        <v>104</v>
      </c>
      <c r="H14" s="705"/>
      <c r="I14" s="705"/>
      <c r="J14" s="705"/>
      <c r="K14" s="705"/>
      <c r="L14" s="705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5"/>
      <c r="AN14" s="705"/>
      <c r="AO14" s="705"/>
      <c r="AP14" s="705"/>
      <c r="AQ14" s="705"/>
      <c r="AR14" s="705"/>
      <c r="AS14" s="705"/>
      <c r="AT14" s="705"/>
      <c r="AU14" s="705"/>
      <c r="AV14" s="705"/>
      <c r="AW14" s="705"/>
      <c r="AX14" s="705"/>
      <c r="AY14" s="705"/>
      <c r="AZ14" s="705"/>
      <c r="BA14" s="705"/>
      <c r="BB14" s="705"/>
      <c r="BC14" s="705"/>
      <c r="BD14" s="705"/>
      <c r="BE14" s="705"/>
      <c r="BF14" s="705"/>
      <c r="BG14" s="705"/>
      <c r="BH14" s="705"/>
      <c r="BI14" s="705"/>
      <c r="BJ14" s="705"/>
      <c r="BK14" s="705"/>
      <c r="BL14" s="705"/>
      <c r="BM14" s="705"/>
      <c r="BN14" s="705"/>
      <c r="BO14" s="705"/>
      <c r="BP14" s="705"/>
      <c r="BQ14" s="705"/>
      <c r="BR14" s="705"/>
      <c r="BS14" s="705"/>
      <c r="BT14" s="705"/>
      <c r="BU14" s="705"/>
      <c r="BV14" s="705"/>
      <c r="BW14" s="705"/>
      <c r="BX14" s="705"/>
      <c r="BY14" s="705"/>
      <c r="BZ14" s="705"/>
      <c r="CA14" s="705"/>
      <c r="CB14" s="705"/>
      <c r="CC14" s="705"/>
      <c r="CD14" s="705"/>
      <c r="CE14" s="705"/>
      <c r="CF14" s="705"/>
      <c r="CG14" s="705"/>
      <c r="CH14" s="705"/>
      <c r="CI14" s="705"/>
      <c r="CJ14" s="705"/>
      <c r="CK14" s="705"/>
      <c r="CL14" s="705"/>
      <c r="CM14" s="705"/>
      <c r="CN14" s="705"/>
      <c r="CO14" s="705"/>
      <c r="CP14" s="705"/>
      <c r="CQ14" s="705"/>
      <c r="CR14" s="705"/>
      <c r="CS14" s="705"/>
      <c r="CT14" s="705"/>
      <c r="CU14" s="705"/>
      <c r="CV14" s="705"/>
      <c r="CW14" s="705"/>
      <c r="CX14" s="705"/>
      <c r="CY14" s="705"/>
      <c r="CZ14" s="705"/>
      <c r="DA14" s="705"/>
      <c r="DB14" s="705"/>
      <c r="DC14" s="705"/>
      <c r="DD14" s="705"/>
      <c r="DE14" s="705"/>
      <c r="DF14" s="705"/>
      <c r="DG14" s="705"/>
      <c r="DH14" s="705"/>
      <c r="DI14" s="705"/>
      <c r="DJ14" s="705"/>
      <c r="DK14" s="705"/>
      <c r="DL14" s="705"/>
      <c r="DM14" s="705"/>
      <c r="DN14" s="705"/>
      <c r="DO14" s="705"/>
      <c r="DP14" s="705"/>
      <c r="DQ14" s="705"/>
      <c r="DR14" s="705"/>
      <c r="DS14" s="705"/>
      <c r="DT14" s="705"/>
      <c r="DU14" s="705"/>
      <c r="DV14" s="705"/>
      <c r="DW14" s="705"/>
      <c r="DX14" s="705"/>
      <c r="DY14" s="705"/>
      <c r="DZ14" s="705"/>
      <c r="EA14" s="705"/>
      <c r="EB14" s="705"/>
      <c r="EC14" s="705"/>
      <c r="ED14" s="705"/>
      <c r="EE14" s="705"/>
      <c r="EF14" s="705"/>
      <c r="EG14" s="705"/>
      <c r="EH14" s="705"/>
      <c r="EI14" s="705"/>
      <c r="EJ14" s="705"/>
      <c r="EK14" s="705"/>
      <c r="EL14" s="705"/>
      <c r="EM14" s="705"/>
      <c r="EN14" s="705"/>
      <c r="EO14" s="705"/>
      <c r="EP14" s="705"/>
      <c r="EQ14" s="705"/>
      <c r="ER14" s="705"/>
      <c r="ES14" s="705"/>
      <c r="ET14" s="705"/>
      <c r="EU14" s="705"/>
      <c r="EV14" s="705"/>
      <c r="EW14" s="705"/>
      <c r="EX14" s="705"/>
      <c r="EY14" s="705"/>
      <c r="EZ14" s="705"/>
      <c r="FA14" s="705"/>
      <c r="FB14" s="705"/>
      <c r="FC14" s="705"/>
      <c r="FD14" s="705"/>
      <c r="FE14" s="705"/>
      <c r="FF14" s="705"/>
      <c r="FG14" s="705"/>
      <c r="FH14" s="705"/>
      <c r="FI14" s="705"/>
      <c r="FJ14" s="705"/>
      <c r="FK14" s="705"/>
      <c r="FL14" s="705"/>
      <c r="FM14" s="705"/>
      <c r="FN14" s="705"/>
      <c r="FO14" s="705"/>
      <c r="FP14" s="705"/>
      <c r="FQ14" s="705"/>
      <c r="FR14" s="705"/>
      <c r="FS14" s="705"/>
      <c r="FT14" s="705"/>
      <c r="FU14" s="705"/>
      <c r="FV14" s="705"/>
      <c r="FW14" s="705"/>
      <c r="FX14" s="705"/>
      <c r="FY14" s="705"/>
      <c r="FZ14" s="705"/>
      <c r="GA14" s="705"/>
      <c r="GB14" s="705"/>
      <c r="GC14" s="705"/>
      <c r="GD14" s="705"/>
      <c r="GE14" s="705"/>
      <c r="GF14" s="705"/>
      <c r="GG14" s="705"/>
      <c r="GH14" s="705"/>
      <c r="GI14" s="705"/>
      <c r="GJ14" s="705"/>
      <c r="GK14" s="705"/>
      <c r="GL14" s="705"/>
      <c r="GM14" s="705"/>
      <c r="GN14" s="705"/>
      <c r="GO14" s="705"/>
      <c r="GP14" s="705"/>
      <c r="GQ14" s="705"/>
      <c r="GR14" s="705"/>
      <c r="GS14" s="705"/>
      <c r="GT14" s="705"/>
      <c r="GU14" s="705"/>
      <c r="GV14" s="705"/>
      <c r="GW14" s="705"/>
      <c r="GX14" s="705"/>
      <c r="GY14" s="705"/>
      <c r="GZ14" s="705"/>
      <c r="HA14" s="705"/>
      <c r="HB14" s="705"/>
      <c r="HC14" s="705"/>
      <c r="HD14" s="705"/>
      <c r="HE14" s="705"/>
      <c r="HF14" s="705"/>
      <c r="HG14" s="705"/>
      <c r="HH14" s="705"/>
      <c r="HI14" s="705"/>
      <c r="HJ14" s="705"/>
      <c r="HK14" s="705"/>
      <c r="HL14" s="705"/>
      <c r="HM14" s="705"/>
      <c r="HN14" s="705"/>
      <c r="HO14" s="705"/>
      <c r="HP14" s="705"/>
      <c r="HQ14" s="705"/>
      <c r="HR14" s="705"/>
      <c r="HS14" s="705"/>
      <c r="HT14" s="705"/>
      <c r="HU14" s="705"/>
      <c r="HV14" s="705"/>
      <c r="HW14" s="705"/>
      <c r="HX14" s="705"/>
      <c r="HY14" s="705"/>
      <c r="HZ14" s="705"/>
      <c r="IA14" s="705"/>
      <c r="IB14" s="705"/>
      <c r="IC14" s="705"/>
      <c r="ID14" s="705"/>
      <c r="IE14" s="705"/>
      <c r="IF14" s="705"/>
      <c r="IG14" s="705"/>
      <c r="IH14" s="705"/>
      <c r="II14" s="705"/>
      <c r="IJ14" s="705"/>
      <c r="IK14" s="705"/>
      <c r="IL14" s="705"/>
      <c r="IM14" s="705"/>
      <c r="IN14" s="705"/>
      <c r="IO14" s="705"/>
      <c r="IP14" s="705"/>
      <c r="IQ14" s="705"/>
      <c r="IR14" s="705"/>
      <c r="IS14" s="705"/>
      <c r="IT14" s="705"/>
      <c r="IU14" s="705"/>
      <c r="IV14" s="705"/>
    </row>
    <row r="15" spans="1:256" ht="15.75">
      <c r="A15" s="705"/>
      <c r="B15" s="2663" t="s">
        <v>79</v>
      </c>
      <c r="C15" s="2664"/>
      <c r="D15" s="2664"/>
      <c r="E15" s="2664"/>
      <c r="F15" s="2664"/>
      <c r="G15" s="266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705"/>
      <c r="AS15" s="705"/>
      <c r="AT15" s="705"/>
      <c r="AU15" s="705"/>
      <c r="AV15" s="705"/>
      <c r="AW15" s="705"/>
      <c r="AX15" s="705"/>
      <c r="AY15" s="705"/>
      <c r="AZ15" s="705"/>
      <c r="BA15" s="705"/>
      <c r="BB15" s="705"/>
      <c r="BC15" s="705"/>
      <c r="BD15" s="705"/>
      <c r="BE15" s="705"/>
      <c r="BF15" s="705"/>
      <c r="BG15" s="705"/>
      <c r="BH15" s="705"/>
      <c r="BI15" s="705"/>
      <c r="BJ15" s="705"/>
      <c r="BK15" s="705"/>
      <c r="BL15" s="705"/>
      <c r="BM15" s="705"/>
      <c r="BN15" s="705"/>
      <c r="BO15" s="705"/>
      <c r="BP15" s="705"/>
      <c r="BQ15" s="705"/>
      <c r="BR15" s="705"/>
      <c r="BS15" s="705"/>
      <c r="BT15" s="705"/>
      <c r="BU15" s="705"/>
      <c r="BV15" s="705"/>
      <c r="BW15" s="705"/>
      <c r="BX15" s="705"/>
      <c r="BY15" s="705"/>
      <c r="BZ15" s="705"/>
      <c r="CA15" s="705"/>
      <c r="CB15" s="705"/>
      <c r="CC15" s="705"/>
      <c r="CD15" s="705"/>
      <c r="CE15" s="705"/>
      <c r="CF15" s="705"/>
      <c r="CG15" s="705"/>
      <c r="CH15" s="705"/>
      <c r="CI15" s="705"/>
      <c r="CJ15" s="705"/>
      <c r="CK15" s="705"/>
      <c r="CL15" s="705"/>
      <c r="CM15" s="705"/>
      <c r="CN15" s="705"/>
      <c r="CO15" s="705"/>
      <c r="CP15" s="705"/>
      <c r="CQ15" s="705"/>
      <c r="CR15" s="705"/>
      <c r="CS15" s="705"/>
      <c r="CT15" s="705"/>
      <c r="CU15" s="705"/>
      <c r="CV15" s="705"/>
      <c r="CW15" s="705"/>
      <c r="CX15" s="705"/>
      <c r="CY15" s="705"/>
      <c r="CZ15" s="705"/>
      <c r="DA15" s="705"/>
      <c r="DB15" s="705"/>
      <c r="DC15" s="705"/>
      <c r="DD15" s="705"/>
      <c r="DE15" s="705"/>
      <c r="DF15" s="705"/>
      <c r="DG15" s="705"/>
      <c r="DH15" s="705"/>
      <c r="DI15" s="705"/>
      <c r="DJ15" s="705"/>
      <c r="DK15" s="705"/>
      <c r="DL15" s="705"/>
      <c r="DM15" s="705"/>
      <c r="DN15" s="705"/>
      <c r="DO15" s="705"/>
      <c r="DP15" s="705"/>
      <c r="DQ15" s="705"/>
      <c r="DR15" s="705"/>
      <c r="DS15" s="705"/>
      <c r="DT15" s="705"/>
      <c r="DU15" s="705"/>
      <c r="DV15" s="705"/>
      <c r="DW15" s="705"/>
      <c r="DX15" s="705"/>
      <c r="DY15" s="705"/>
      <c r="DZ15" s="705"/>
      <c r="EA15" s="705"/>
      <c r="EB15" s="705"/>
      <c r="EC15" s="705"/>
      <c r="ED15" s="705"/>
      <c r="EE15" s="705"/>
      <c r="EF15" s="705"/>
      <c r="EG15" s="705"/>
      <c r="EH15" s="705"/>
      <c r="EI15" s="705"/>
      <c r="EJ15" s="705"/>
      <c r="EK15" s="705"/>
      <c r="EL15" s="705"/>
      <c r="EM15" s="705"/>
      <c r="EN15" s="705"/>
      <c r="EO15" s="705"/>
      <c r="EP15" s="705"/>
      <c r="EQ15" s="705"/>
      <c r="ER15" s="705"/>
      <c r="ES15" s="705"/>
      <c r="ET15" s="705"/>
      <c r="EU15" s="705"/>
      <c r="EV15" s="705"/>
      <c r="EW15" s="705"/>
      <c r="EX15" s="705"/>
      <c r="EY15" s="705"/>
      <c r="EZ15" s="705"/>
      <c r="FA15" s="705"/>
      <c r="FB15" s="705"/>
      <c r="FC15" s="705"/>
      <c r="FD15" s="705"/>
      <c r="FE15" s="705"/>
      <c r="FF15" s="705"/>
      <c r="FG15" s="705"/>
      <c r="FH15" s="705"/>
      <c r="FI15" s="705"/>
      <c r="FJ15" s="705"/>
      <c r="FK15" s="705"/>
      <c r="FL15" s="705"/>
      <c r="FM15" s="705"/>
      <c r="FN15" s="705"/>
      <c r="FO15" s="705"/>
      <c r="FP15" s="705"/>
      <c r="FQ15" s="705"/>
      <c r="FR15" s="705"/>
      <c r="FS15" s="705"/>
      <c r="FT15" s="705"/>
      <c r="FU15" s="705"/>
      <c r="FV15" s="705"/>
      <c r="FW15" s="705"/>
      <c r="FX15" s="705"/>
      <c r="FY15" s="705"/>
      <c r="FZ15" s="705"/>
      <c r="GA15" s="705"/>
      <c r="GB15" s="705"/>
      <c r="GC15" s="705"/>
      <c r="GD15" s="705"/>
      <c r="GE15" s="705"/>
      <c r="GF15" s="705"/>
      <c r="GG15" s="705"/>
      <c r="GH15" s="705"/>
      <c r="GI15" s="705"/>
      <c r="GJ15" s="705"/>
      <c r="GK15" s="705"/>
      <c r="GL15" s="705"/>
      <c r="GM15" s="705"/>
      <c r="GN15" s="705"/>
      <c r="GO15" s="705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705"/>
      <c r="HO15" s="705"/>
      <c r="HP15" s="705"/>
      <c r="HQ15" s="705"/>
      <c r="HR15" s="705"/>
      <c r="HS15" s="705"/>
      <c r="HT15" s="705"/>
      <c r="HU15" s="705"/>
      <c r="HV15" s="705"/>
      <c r="HW15" s="705"/>
      <c r="HX15" s="705"/>
      <c r="HY15" s="705"/>
      <c r="HZ15" s="705"/>
      <c r="IA15" s="705"/>
      <c r="IB15" s="705"/>
      <c r="IC15" s="705"/>
      <c r="ID15" s="705"/>
      <c r="IE15" s="705"/>
      <c r="IF15" s="705"/>
      <c r="IG15" s="705"/>
      <c r="IH15" s="705"/>
      <c r="II15" s="705"/>
      <c r="IJ15" s="705"/>
      <c r="IK15" s="705"/>
      <c r="IL15" s="705"/>
      <c r="IM15" s="705"/>
      <c r="IN15" s="705"/>
      <c r="IO15" s="705"/>
      <c r="IP15" s="705"/>
      <c r="IQ15" s="705"/>
      <c r="IR15" s="705"/>
      <c r="IS15" s="705"/>
      <c r="IT15" s="705"/>
      <c r="IU15" s="705"/>
      <c r="IV15" s="705"/>
    </row>
    <row r="16" spans="1:256" ht="15.75">
      <c r="A16" s="705"/>
      <c r="B16" s="2213" t="s">
        <v>98</v>
      </c>
      <c r="C16" s="2214" t="s">
        <v>1642</v>
      </c>
      <c r="D16" s="2215" t="s">
        <v>23</v>
      </c>
      <c r="E16" s="2216">
        <v>1</v>
      </c>
      <c r="F16" s="2217">
        <v>8837</v>
      </c>
      <c r="G16" s="2218">
        <v>8837</v>
      </c>
      <c r="H16" s="790"/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705"/>
      <c r="AS16" s="705"/>
      <c r="AT16" s="705"/>
      <c r="AU16" s="705"/>
      <c r="AV16" s="705"/>
      <c r="AW16" s="705"/>
      <c r="AX16" s="705"/>
      <c r="AY16" s="705"/>
      <c r="AZ16" s="705"/>
      <c r="BA16" s="705"/>
      <c r="BB16" s="705"/>
      <c r="BC16" s="705"/>
      <c r="BD16" s="705"/>
      <c r="BE16" s="705"/>
      <c r="BF16" s="705"/>
      <c r="BG16" s="705"/>
      <c r="BH16" s="705"/>
      <c r="BI16" s="705"/>
      <c r="BJ16" s="705"/>
      <c r="BK16" s="705"/>
      <c r="BL16" s="705"/>
      <c r="BM16" s="705"/>
      <c r="BN16" s="705"/>
      <c r="BO16" s="705"/>
      <c r="BP16" s="705"/>
      <c r="BQ16" s="705"/>
      <c r="BR16" s="705"/>
      <c r="BS16" s="705"/>
      <c r="BT16" s="705"/>
      <c r="BU16" s="705"/>
      <c r="BV16" s="705"/>
      <c r="BW16" s="705"/>
      <c r="BX16" s="705"/>
      <c r="BY16" s="705"/>
      <c r="BZ16" s="705"/>
      <c r="CA16" s="705"/>
      <c r="CB16" s="705"/>
      <c r="CC16" s="705"/>
      <c r="CD16" s="705"/>
      <c r="CE16" s="705"/>
      <c r="CF16" s="705"/>
      <c r="CG16" s="705"/>
      <c r="CH16" s="705"/>
      <c r="CI16" s="705"/>
      <c r="CJ16" s="705"/>
      <c r="CK16" s="705"/>
      <c r="CL16" s="705"/>
      <c r="CM16" s="705"/>
      <c r="CN16" s="705"/>
      <c r="CO16" s="705"/>
      <c r="CP16" s="705"/>
      <c r="CQ16" s="705"/>
      <c r="CR16" s="705"/>
      <c r="CS16" s="705"/>
      <c r="CT16" s="705"/>
      <c r="CU16" s="705"/>
      <c r="CV16" s="705"/>
      <c r="CW16" s="705"/>
      <c r="CX16" s="705"/>
      <c r="CY16" s="705"/>
      <c r="CZ16" s="705"/>
      <c r="DA16" s="705"/>
      <c r="DB16" s="705"/>
      <c r="DC16" s="705"/>
      <c r="DD16" s="705"/>
      <c r="DE16" s="705"/>
      <c r="DF16" s="705"/>
      <c r="DG16" s="705"/>
      <c r="DH16" s="705"/>
      <c r="DI16" s="705"/>
      <c r="DJ16" s="705"/>
      <c r="DK16" s="705"/>
      <c r="DL16" s="705"/>
      <c r="DM16" s="705"/>
      <c r="DN16" s="705"/>
      <c r="DO16" s="705"/>
      <c r="DP16" s="705"/>
      <c r="DQ16" s="705"/>
      <c r="DR16" s="705"/>
      <c r="DS16" s="705"/>
      <c r="DT16" s="705"/>
      <c r="DU16" s="705"/>
      <c r="DV16" s="705"/>
      <c r="DW16" s="705"/>
      <c r="DX16" s="705"/>
      <c r="DY16" s="705"/>
      <c r="DZ16" s="705"/>
      <c r="EA16" s="705"/>
      <c r="EB16" s="705"/>
      <c r="EC16" s="705"/>
      <c r="ED16" s="705"/>
      <c r="EE16" s="705"/>
      <c r="EF16" s="705"/>
      <c r="EG16" s="705"/>
      <c r="EH16" s="705"/>
      <c r="EI16" s="705"/>
      <c r="EJ16" s="705"/>
      <c r="EK16" s="705"/>
      <c r="EL16" s="705"/>
      <c r="EM16" s="705"/>
      <c r="EN16" s="705"/>
      <c r="EO16" s="705"/>
      <c r="EP16" s="705"/>
      <c r="EQ16" s="705"/>
      <c r="ER16" s="705"/>
      <c r="ES16" s="705"/>
      <c r="ET16" s="705"/>
      <c r="EU16" s="705"/>
      <c r="EV16" s="705"/>
      <c r="EW16" s="705"/>
      <c r="EX16" s="705"/>
      <c r="EY16" s="705"/>
      <c r="EZ16" s="705"/>
      <c r="FA16" s="705"/>
      <c r="FB16" s="705"/>
      <c r="FC16" s="705"/>
      <c r="FD16" s="705"/>
      <c r="FE16" s="705"/>
      <c r="FF16" s="705"/>
      <c r="FG16" s="705"/>
      <c r="FH16" s="705"/>
      <c r="FI16" s="705"/>
      <c r="FJ16" s="705"/>
      <c r="FK16" s="705"/>
      <c r="FL16" s="705"/>
      <c r="FM16" s="705"/>
      <c r="FN16" s="705"/>
      <c r="FO16" s="705"/>
      <c r="FP16" s="705"/>
      <c r="FQ16" s="705"/>
      <c r="FR16" s="705"/>
      <c r="FS16" s="705"/>
      <c r="FT16" s="705"/>
      <c r="FU16" s="705"/>
      <c r="FV16" s="705"/>
      <c r="FW16" s="705"/>
      <c r="FX16" s="705"/>
      <c r="FY16" s="705"/>
      <c r="FZ16" s="705"/>
      <c r="GA16" s="705"/>
      <c r="GB16" s="705"/>
      <c r="GC16" s="705"/>
      <c r="GD16" s="705"/>
      <c r="GE16" s="705"/>
      <c r="GF16" s="705"/>
      <c r="GG16" s="705"/>
      <c r="GH16" s="705"/>
      <c r="GI16" s="705"/>
      <c r="GJ16" s="705"/>
      <c r="GK16" s="705"/>
      <c r="GL16" s="705"/>
      <c r="GM16" s="705"/>
      <c r="GN16" s="705"/>
      <c r="GO16" s="705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705"/>
      <c r="HO16" s="705"/>
      <c r="HP16" s="705"/>
      <c r="HQ16" s="705"/>
      <c r="HR16" s="705"/>
      <c r="HS16" s="705"/>
      <c r="HT16" s="705"/>
      <c r="HU16" s="705"/>
      <c r="HV16" s="705"/>
      <c r="HW16" s="705"/>
      <c r="HX16" s="705"/>
      <c r="HY16" s="705"/>
      <c r="HZ16" s="705"/>
      <c r="IA16" s="705"/>
      <c r="IB16" s="705"/>
      <c r="IC16" s="705"/>
      <c r="ID16" s="705"/>
      <c r="IE16" s="705"/>
      <c r="IF16" s="705"/>
      <c r="IG16" s="705"/>
      <c r="IH16" s="705"/>
      <c r="II16" s="705"/>
      <c r="IJ16" s="705"/>
      <c r="IK16" s="705"/>
      <c r="IL16" s="705"/>
      <c r="IM16" s="705"/>
      <c r="IN16" s="705"/>
      <c r="IO16" s="705"/>
      <c r="IP16" s="705"/>
      <c r="IQ16" s="705"/>
      <c r="IR16" s="705"/>
      <c r="IS16" s="705"/>
      <c r="IT16" s="705"/>
      <c r="IU16" s="705"/>
      <c r="IV16" s="705"/>
    </row>
    <row r="17" spans="1:256" ht="30">
      <c r="A17" s="1387" t="s">
        <v>219</v>
      </c>
      <c r="B17" s="2072">
        <v>93358</v>
      </c>
      <c r="C17" s="2006" t="s">
        <v>1118</v>
      </c>
      <c r="D17" s="2007" t="s">
        <v>20</v>
      </c>
      <c r="E17" s="2219">
        <v>0.28800000000000003</v>
      </c>
      <c r="F17" s="2074">
        <v>62.93</v>
      </c>
      <c r="G17" s="2218">
        <v>18.12</v>
      </c>
      <c r="H17" s="705"/>
      <c r="I17" s="705"/>
      <c r="J17" s="705"/>
      <c r="K17" s="705"/>
      <c r="L17" s="705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5"/>
      <c r="AD17" s="705"/>
      <c r="AE17" s="705"/>
      <c r="AF17" s="705"/>
      <c r="AG17" s="705"/>
      <c r="AH17" s="705"/>
      <c r="AI17" s="705"/>
      <c r="AJ17" s="705"/>
      <c r="AK17" s="705"/>
      <c r="AL17" s="705"/>
      <c r="AM17" s="705"/>
      <c r="AN17" s="705"/>
      <c r="AO17" s="705"/>
      <c r="AP17" s="705"/>
      <c r="AQ17" s="705"/>
      <c r="AR17" s="705"/>
      <c r="AS17" s="705"/>
      <c r="AT17" s="705"/>
      <c r="AU17" s="705"/>
      <c r="AV17" s="705"/>
      <c r="AW17" s="705"/>
      <c r="AX17" s="705"/>
      <c r="AY17" s="705"/>
      <c r="AZ17" s="705"/>
      <c r="BA17" s="705"/>
      <c r="BB17" s="705"/>
      <c r="BC17" s="705"/>
      <c r="BD17" s="705"/>
      <c r="BE17" s="705"/>
      <c r="BF17" s="705"/>
      <c r="BG17" s="705"/>
      <c r="BH17" s="705"/>
      <c r="BI17" s="705"/>
      <c r="BJ17" s="705"/>
      <c r="BK17" s="705"/>
      <c r="BL17" s="705"/>
      <c r="BM17" s="705"/>
      <c r="BN17" s="705"/>
      <c r="BO17" s="705"/>
      <c r="BP17" s="705"/>
      <c r="BQ17" s="705"/>
      <c r="BR17" s="705"/>
      <c r="BS17" s="705"/>
      <c r="BT17" s="705"/>
      <c r="BU17" s="705"/>
      <c r="BV17" s="705"/>
      <c r="BW17" s="705"/>
      <c r="BX17" s="705"/>
      <c r="BY17" s="705"/>
      <c r="BZ17" s="705"/>
      <c r="CA17" s="705"/>
      <c r="CB17" s="705"/>
      <c r="CC17" s="705"/>
      <c r="CD17" s="705"/>
      <c r="CE17" s="705"/>
      <c r="CF17" s="705"/>
      <c r="CG17" s="705"/>
      <c r="CH17" s="705"/>
      <c r="CI17" s="705"/>
      <c r="CJ17" s="705"/>
      <c r="CK17" s="705"/>
      <c r="CL17" s="705"/>
      <c r="CM17" s="705"/>
      <c r="CN17" s="705"/>
      <c r="CO17" s="705"/>
      <c r="CP17" s="705"/>
      <c r="CQ17" s="705"/>
      <c r="CR17" s="705"/>
      <c r="CS17" s="705"/>
      <c r="CT17" s="705"/>
      <c r="CU17" s="705"/>
      <c r="CV17" s="705"/>
      <c r="CW17" s="705"/>
      <c r="CX17" s="705"/>
      <c r="CY17" s="705"/>
      <c r="CZ17" s="705"/>
      <c r="DA17" s="705"/>
      <c r="DB17" s="705"/>
      <c r="DC17" s="705"/>
      <c r="DD17" s="705"/>
      <c r="DE17" s="705"/>
      <c r="DF17" s="705"/>
      <c r="DG17" s="705"/>
      <c r="DH17" s="705"/>
      <c r="DI17" s="705"/>
      <c r="DJ17" s="705"/>
      <c r="DK17" s="705"/>
      <c r="DL17" s="705"/>
      <c r="DM17" s="705"/>
      <c r="DN17" s="705"/>
      <c r="DO17" s="705"/>
      <c r="DP17" s="705"/>
      <c r="DQ17" s="705"/>
      <c r="DR17" s="705"/>
      <c r="DS17" s="705"/>
      <c r="DT17" s="705"/>
      <c r="DU17" s="705"/>
      <c r="DV17" s="705"/>
      <c r="DW17" s="705"/>
      <c r="DX17" s="705"/>
      <c r="DY17" s="705"/>
      <c r="DZ17" s="705"/>
      <c r="EA17" s="705"/>
      <c r="EB17" s="705"/>
      <c r="EC17" s="705"/>
      <c r="ED17" s="705"/>
      <c r="EE17" s="705"/>
      <c r="EF17" s="705"/>
      <c r="EG17" s="705"/>
      <c r="EH17" s="705"/>
      <c r="EI17" s="705"/>
      <c r="EJ17" s="705"/>
      <c r="EK17" s="705"/>
      <c r="EL17" s="705"/>
      <c r="EM17" s="705"/>
      <c r="EN17" s="705"/>
      <c r="EO17" s="705"/>
      <c r="EP17" s="705"/>
      <c r="EQ17" s="705"/>
      <c r="ER17" s="705"/>
      <c r="ES17" s="705"/>
      <c r="ET17" s="705"/>
      <c r="EU17" s="705"/>
      <c r="EV17" s="705"/>
      <c r="EW17" s="705"/>
      <c r="EX17" s="705"/>
      <c r="EY17" s="705"/>
      <c r="EZ17" s="705"/>
      <c r="FA17" s="705"/>
      <c r="FB17" s="705"/>
      <c r="FC17" s="705"/>
      <c r="FD17" s="705"/>
      <c r="FE17" s="705"/>
      <c r="FF17" s="705"/>
      <c r="FG17" s="705"/>
      <c r="FH17" s="705"/>
      <c r="FI17" s="705"/>
      <c r="FJ17" s="705"/>
      <c r="FK17" s="705"/>
      <c r="FL17" s="705"/>
      <c r="FM17" s="705"/>
      <c r="FN17" s="705"/>
      <c r="FO17" s="705"/>
      <c r="FP17" s="705"/>
      <c r="FQ17" s="705"/>
      <c r="FR17" s="705"/>
      <c r="FS17" s="705"/>
      <c r="FT17" s="705"/>
      <c r="FU17" s="705"/>
      <c r="FV17" s="705"/>
      <c r="FW17" s="705"/>
      <c r="FX17" s="705"/>
      <c r="FY17" s="705"/>
      <c r="FZ17" s="705"/>
      <c r="GA17" s="705"/>
      <c r="GB17" s="705"/>
      <c r="GC17" s="705"/>
      <c r="GD17" s="705"/>
      <c r="GE17" s="705"/>
      <c r="GF17" s="705"/>
      <c r="GG17" s="705"/>
      <c r="GH17" s="705"/>
      <c r="GI17" s="705"/>
      <c r="GJ17" s="705"/>
      <c r="GK17" s="705"/>
      <c r="GL17" s="705"/>
      <c r="GM17" s="705"/>
      <c r="GN17" s="705"/>
      <c r="GO17" s="705"/>
      <c r="GP17" s="705"/>
      <c r="GQ17" s="705"/>
      <c r="GR17" s="705"/>
      <c r="GS17" s="705"/>
      <c r="GT17" s="705"/>
      <c r="GU17" s="705"/>
      <c r="GV17" s="705"/>
      <c r="GW17" s="705"/>
      <c r="GX17" s="705"/>
      <c r="GY17" s="705"/>
      <c r="GZ17" s="705"/>
      <c r="HA17" s="705"/>
      <c r="HB17" s="705"/>
      <c r="HC17" s="705"/>
      <c r="HD17" s="705"/>
      <c r="HE17" s="705"/>
      <c r="HF17" s="705"/>
      <c r="HG17" s="705"/>
      <c r="HH17" s="705"/>
      <c r="HI17" s="705"/>
      <c r="HJ17" s="705"/>
      <c r="HK17" s="705"/>
      <c r="HL17" s="705"/>
      <c r="HM17" s="705"/>
      <c r="HN17" s="705"/>
      <c r="HO17" s="705"/>
      <c r="HP17" s="705"/>
      <c r="HQ17" s="705"/>
      <c r="HR17" s="705"/>
      <c r="HS17" s="705"/>
      <c r="HT17" s="705"/>
      <c r="HU17" s="705"/>
      <c r="HV17" s="705"/>
      <c r="HW17" s="705"/>
      <c r="HX17" s="705"/>
      <c r="HY17" s="705"/>
      <c r="HZ17" s="705"/>
      <c r="IA17" s="705"/>
      <c r="IB17" s="705"/>
      <c r="IC17" s="705"/>
      <c r="ID17" s="705"/>
      <c r="IE17" s="705"/>
      <c r="IF17" s="705"/>
      <c r="IG17" s="705"/>
      <c r="IH17" s="705"/>
      <c r="II17" s="705"/>
      <c r="IJ17" s="705"/>
      <c r="IK17" s="705"/>
      <c r="IL17" s="705"/>
      <c r="IM17" s="705"/>
      <c r="IN17" s="705"/>
      <c r="IO17" s="705"/>
      <c r="IP17" s="705"/>
      <c r="IQ17" s="705"/>
      <c r="IR17" s="705"/>
      <c r="IS17" s="705"/>
      <c r="IT17" s="705"/>
      <c r="IU17" s="705"/>
      <c r="IV17" s="705"/>
    </row>
    <row r="18" spans="1:256" ht="45">
      <c r="A18" s="1387" t="s">
        <v>219</v>
      </c>
      <c r="B18" s="2072">
        <v>94969</v>
      </c>
      <c r="C18" s="2006" t="s">
        <v>589</v>
      </c>
      <c r="D18" s="2007" t="s">
        <v>20</v>
      </c>
      <c r="E18" s="2219">
        <v>0.28800000000000003</v>
      </c>
      <c r="F18" s="2074">
        <v>285.32</v>
      </c>
      <c r="G18" s="2218">
        <v>82.17</v>
      </c>
      <c r="H18" s="705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705"/>
      <c r="CH18" s="705"/>
      <c r="CI18" s="705"/>
      <c r="CJ18" s="705"/>
      <c r="CK18" s="705"/>
      <c r="CL18" s="705"/>
      <c r="CM18" s="705"/>
      <c r="CN18" s="705"/>
      <c r="CO18" s="705"/>
      <c r="CP18" s="705"/>
      <c r="CQ18" s="705"/>
      <c r="CR18" s="705"/>
      <c r="CS18" s="705"/>
      <c r="CT18" s="705"/>
      <c r="CU18" s="705"/>
      <c r="CV18" s="705"/>
      <c r="CW18" s="705"/>
      <c r="CX18" s="705"/>
      <c r="CY18" s="705"/>
      <c r="CZ18" s="705"/>
      <c r="DA18" s="705"/>
      <c r="DB18" s="705"/>
      <c r="DC18" s="705"/>
      <c r="DD18" s="705"/>
      <c r="DE18" s="705"/>
      <c r="DF18" s="705"/>
      <c r="DG18" s="705"/>
      <c r="DH18" s="705"/>
      <c r="DI18" s="705"/>
      <c r="DJ18" s="705"/>
      <c r="DK18" s="705"/>
      <c r="DL18" s="705"/>
      <c r="DM18" s="705"/>
      <c r="DN18" s="705"/>
      <c r="DO18" s="705"/>
      <c r="DP18" s="705"/>
      <c r="DQ18" s="705"/>
      <c r="DR18" s="705"/>
      <c r="DS18" s="705"/>
      <c r="DT18" s="705"/>
      <c r="DU18" s="705"/>
      <c r="DV18" s="705"/>
      <c r="DW18" s="705"/>
      <c r="DX18" s="705"/>
      <c r="DY18" s="705"/>
      <c r="DZ18" s="705"/>
      <c r="EA18" s="705"/>
      <c r="EB18" s="705"/>
      <c r="EC18" s="705"/>
      <c r="ED18" s="705"/>
      <c r="EE18" s="705"/>
      <c r="EF18" s="705"/>
      <c r="EG18" s="705"/>
      <c r="EH18" s="705"/>
      <c r="EI18" s="705"/>
      <c r="EJ18" s="705"/>
      <c r="EK18" s="705"/>
      <c r="EL18" s="705"/>
      <c r="EM18" s="705"/>
      <c r="EN18" s="705"/>
      <c r="EO18" s="705"/>
      <c r="EP18" s="705"/>
      <c r="EQ18" s="705"/>
      <c r="ER18" s="705"/>
      <c r="ES18" s="705"/>
      <c r="ET18" s="705"/>
      <c r="EU18" s="705"/>
      <c r="EV18" s="705"/>
      <c r="EW18" s="705"/>
      <c r="EX18" s="705"/>
      <c r="EY18" s="705"/>
      <c r="EZ18" s="705"/>
      <c r="FA18" s="705"/>
      <c r="FB18" s="705"/>
      <c r="FC18" s="705"/>
      <c r="FD18" s="705"/>
      <c r="FE18" s="705"/>
      <c r="FF18" s="705"/>
      <c r="FG18" s="705"/>
      <c r="FH18" s="705"/>
      <c r="FI18" s="705"/>
      <c r="FJ18" s="705"/>
      <c r="FK18" s="705"/>
      <c r="FL18" s="705"/>
      <c r="FM18" s="705"/>
      <c r="FN18" s="705"/>
      <c r="FO18" s="705"/>
      <c r="FP18" s="705"/>
      <c r="FQ18" s="705"/>
      <c r="FR18" s="705"/>
      <c r="FS18" s="705"/>
      <c r="FT18" s="705"/>
      <c r="FU18" s="705"/>
      <c r="FV18" s="705"/>
      <c r="FW18" s="705"/>
      <c r="FX18" s="705"/>
      <c r="FY18" s="705"/>
      <c r="FZ18" s="705"/>
      <c r="GA18" s="705"/>
      <c r="GB18" s="705"/>
      <c r="GC18" s="705"/>
      <c r="GD18" s="705"/>
      <c r="GE18" s="705"/>
      <c r="GF18" s="705"/>
      <c r="GG18" s="705"/>
      <c r="GH18" s="705"/>
      <c r="GI18" s="705"/>
      <c r="GJ18" s="705"/>
      <c r="GK18" s="705"/>
      <c r="GL18" s="705"/>
      <c r="GM18" s="705"/>
      <c r="GN18" s="705"/>
      <c r="GO18" s="705"/>
      <c r="GP18" s="705"/>
      <c r="GQ18" s="705"/>
      <c r="GR18" s="705"/>
      <c r="GS18" s="705"/>
      <c r="GT18" s="705"/>
      <c r="GU18" s="705"/>
      <c r="GV18" s="705"/>
      <c r="GW18" s="705"/>
      <c r="GX18" s="705"/>
      <c r="GY18" s="705"/>
      <c r="GZ18" s="705"/>
      <c r="HA18" s="705"/>
      <c r="HB18" s="705"/>
      <c r="HC18" s="705"/>
      <c r="HD18" s="705"/>
      <c r="HE18" s="705"/>
      <c r="HF18" s="705"/>
      <c r="HG18" s="705"/>
      <c r="HH18" s="705"/>
      <c r="HI18" s="705"/>
      <c r="HJ18" s="705"/>
      <c r="HK18" s="705"/>
      <c r="HL18" s="705"/>
      <c r="HM18" s="705"/>
      <c r="HN18" s="705"/>
      <c r="HO18" s="705"/>
      <c r="HP18" s="705"/>
      <c r="HQ18" s="705"/>
      <c r="HR18" s="705"/>
      <c r="HS18" s="705"/>
      <c r="HT18" s="705"/>
      <c r="HU18" s="705"/>
      <c r="HV18" s="705"/>
      <c r="HW18" s="705"/>
      <c r="HX18" s="705"/>
      <c r="HY18" s="705"/>
      <c r="HZ18" s="705"/>
      <c r="IA18" s="705"/>
      <c r="IB18" s="705"/>
      <c r="IC18" s="705"/>
      <c r="ID18" s="705"/>
      <c r="IE18" s="705"/>
      <c r="IF18" s="705"/>
      <c r="IG18" s="705"/>
      <c r="IH18" s="705"/>
      <c r="II18" s="705"/>
      <c r="IJ18" s="705"/>
      <c r="IK18" s="705"/>
      <c r="IL18" s="705"/>
      <c r="IM18" s="705"/>
      <c r="IN18" s="705"/>
      <c r="IO18" s="705"/>
      <c r="IP18" s="705"/>
      <c r="IQ18" s="705"/>
      <c r="IR18" s="705"/>
      <c r="IS18" s="705"/>
      <c r="IT18" s="705"/>
      <c r="IU18" s="705"/>
      <c r="IV18" s="705"/>
    </row>
    <row r="19" spans="1:256" ht="30.75" thickBot="1">
      <c r="A19" s="1387" t="s">
        <v>219</v>
      </c>
      <c r="B19" s="2077" t="s">
        <v>1780</v>
      </c>
      <c r="C19" s="2010" t="s">
        <v>34</v>
      </c>
      <c r="D19" s="2011" t="s">
        <v>20</v>
      </c>
      <c r="E19" s="2220">
        <v>0.28800000000000003</v>
      </c>
      <c r="F19" s="2012">
        <v>104.74</v>
      </c>
      <c r="G19" s="2221">
        <v>30.16</v>
      </c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  <c r="AA19" s="705"/>
      <c r="AB19" s="705"/>
      <c r="AC19" s="705"/>
      <c r="AD19" s="705"/>
      <c r="AE19" s="705"/>
      <c r="AF19" s="705"/>
      <c r="AG19" s="705"/>
      <c r="AH19" s="705"/>
      <c r="AI19" s="705"/>
      <c r="AJ19" s="705"/>
      <c r="AK19" s="705"/>
      <c r="AL19" s="705"/>
      <c r="AM19" s="705"/>
      <c r="AN19" s="705"/>
      <c r="AO19" s="705"/>
      <c r="AP19" s="705"/>
      <c r="AQ19" s="705"/>
      <c r="AR19" s="705"/>
      <c r="AS19" s="705"/>
      <c r="AT19" s="705"/>
      <c r="AU19" s="705"/>
      <c r="AV19" s="705"/>
      <c r="AW19" s="705"/>
      <c r="AX19" s="705"/>
      <c r="AY19" s="705"/>
      <c r="AZ19" s="705"/>
      <c r="BA19" s="705"/>
      <c r="BB19" s="705"/>
      <c r="BC19" s="705"/>
      <c r="BD19" s="705"/>
      <c r="BE19" s="705"/>
      <c r="BF19" s="705"/>
      <c r="BG19" s="705"/>
      <c r="BH19" s="705"/>
      <c r="BI19" s="705"/>
      <c r="BJ19" s="705"/>
      <c r="BK19" s="705"/>
      <c r="BL19" s="705"/>
      <c r="BM19" s="705"/>
      <c r="BN19" s="705"/>
      <c r="BO19" s="705"/>
      <c r="BP19" s="705"/>
      <c r="BQ19" s="705"/>
      <c r="BR19" s="705"/>
      <c r="BS19" s="705"/>
      <c r="BT19" s="705"/>
      <c r="BU19" s="705"/>
      <c r="BV19" s="705"/>
      <c r="BW19" s="705"/>
      <c r="BX19" s="705"/>
      <c r="BY19" s="705"/>
      <c r="BZ19" s="705"/>
      <c r="CA19" s="705"/>
      <c r="CB19" s="705"/>
      <c r="CC19" s="705"/>
      <c r="CD19" s="705"/>
      <c r="CE19" s="705"/>
      <c r="CF19" s="705"/>
      <c r="CG19" s="705"/>
      <c r="CH19" s="705"/>
      <c r="CI19" s="705"/>
      <c r="CJ19" s="705"/>
      <c r="CK19" s="705"/>
      <c r="CL19" s="705"/>
      <c r="CM19" s="705"/>
      <c r="CN19" s="705"/>
      <c r="CO19" s="705"/>
      <c r="CP19" s="705"/>
      <c r="CQ19" s="705"/>
      <c r="CR19" s="705"/>
      <c r="CS19" s="705"/>
      <c r="CT19" s="705"/>
      <c r="CU19" s="705"/>
      <c r="CV19" s="705"/>
      <c r="CW19" s="705"/>
      <c r="CX19" s="705"/>
      <c r="CY19" s="705"/>
      <c r="CZ19" s="705"/>
      <c r="DA19" s="705"/>
      <c r="DB19" s="705"/>
      <c r="DC19" s="705"/>
      <c r="DD19" s="705"/>
      <c r="DE19" s="705"/>
      <c r="DF19" s="705"/>
      <c r="DG19" s="705"/>
      <c r="DH19" s="705"/>
      <c r="DI19" s="705"/>
      <c r="DJ19" s="705"/>
      <c r="DK19" s="705"/>
      <c r="DL19" s="705"/>
      <c r="DM19" s="705"/>
      <c r="DN19" s="705"/>
      <c r="DO19" s="705"/>
      <c r="DP19" s="705"/>
      <c r="DQ19" s="705"/>
      <c r="DR19" s="705"/>
      <c r="DS19" s="705"/>
      <c r="DT19" s="705"/>
      <c r="DU19" s="705"/>
      <c r="DV19" s="705"/>
      <c r="DW19" s="705"/>
      <c r="DX19" s="705"/>
      <c r="DY19" s="705"/>
      <c r="DZ19" s="705"/>
      <c r="EA19" s="705"/>
      <c r="EB19" s="705"/>
      <c r="EC19" s="705"/>
      <c r="ED19" s="705"/>
      <c r="EE19" s="705"/>
      <c r="EF19" s="705"/>
      <c r="EG19" s="705"/>
      <c r="EH19" s="705"/>
      <c r="EI19" s="705"/>
      <c r="EJ19" s="705"/>
      <c r="EK19" s="705"/>
      <c r="EL19" s="705"/>
      <c r="EM19" s="705"/>
      <c r="EN19" s="705"/>
      <c r="EO19" s="705"/>
      <c r="EP19" s="705"/>
      <c r="EQ19" s="705"/>
      <c r="ER19" s="705"/>
      <c r="ES19" s="705"/>
      <c r="ET19" s="705"/>
      <c r="EU19" s="705"/>
      <c r="EV19" s="705"/>
      <c r="EW19" s="705"/>
      <c r="EX19" s="705"/>
      <c r="EY19" s="705"/>
      <c r="EZ19" s="705"/>
      <c r="FA19" s="705"/>
      <c r="FB19" s="705"/>
      <c r="FC19" s="705"/>
      <c r="FD19" s="705"/>
      <c r="FE19" s="705"/>
      <c r="FF19" s="705"/>
      <c r="FG19" s="705"/>
      <c r="FH19" s="705"/>
      <c r="FI19" s="705"/>
      <c r="FJ19" s="705"/>
      <c r="FK19" s="705"/>
      <c r="FL19" s="705"/>
      <c r="FM19" s="705"/>
      <c r="FN19" s="705"/>
      <c r="FO19" s="705"/>
      <c r="FP19" s="705"/>
      <c r="FQ19" s="705"/>
      <c r="FR19" s="705"/>
      <c r="FS19" s="705"/>
      <c r="FT19" s="705"/>
      <c r="FU19" s="705"/>
      <c r="FV19" s="705"/>
      <c r="FW19" s="705"/>
      <c r="FX19" s="705"/>
      <c r="FY19" s="705"/>
      <c r="FZ19" s="705"/>
      <c r="GA19" s="705"/>
      <c r="GB19" s="705"/>
      <c r="GC19" s="705"/>
      <c r="GD19" s="705"/>
      <c r="GE19" s="705"/>
      <c r="GF19" s="705"/>
      <c r="GG19" s="705"/>
      <c r="GH19" s="705"/>
      <c r="GI19" s="705"/>
      <c r="GJ19" s="705"/>
      <c r="GK19" s="705"/>
      <c r="GL19" s="705"/>
      <c r="GM19" s="705"/>
      <c r="GN19" s="705"/>
      <c r="GO19" s="705"/>
      <c r="GP19" s="705"/>
      <c r="GQ19" s="705"/>
      <c r="GR19" s="705"/>
      <c r="GS19" s="705"/>
      <c r="GT19" s="705"/>
      <c r="GU19" s="705"/>
      <c r="GV19" s="705"/>
      <c r="GW19" s="705"/>
      <c r="GX19" s="705"/>
      <c r="GY19" s="705"/>
      <c r="GZ19" s="705"/>
      <c r="HA19" s="705"/>
      <c r="HB19" s="705"/>
      <c r="HC19" s="705"/>
      <c r="HD19" s="705"/>
      <c r="HE19" s="705"/>
      <c r="HF19" s="705"/>
      <c r="HG19" s="705"/>
      <c r="HH19" s="705"/>
      <c r="HI19" s="705"/>
      <c r="HJ19" s="705"/>
      <c r="HK19" s="705"/>
      <c r="HL19" s="705"/>
      <c r="HM19" s="705"/>
      <c r="HN19" s="705"/>
      <c r="HO19" s="705"/>
      <c r="HP19" s="705"/>
      <c r="HQ19" s="705"/>
      <c r="HR19" s="705"/>
      <c r="HS19" s="705"/>
      <c r="HT19" s="705"/>
      <c r="HU19" s="705"/>
      <c r="HV19" s="705"/>
      <c r="HW19" s="705"/>
      <c r="HX19" s="705"/>
      <c r="HY19" s="705"/>
      <c r="HZ19" s="705"/>
      <c r="IA19" s="705"/>
      <c r="IB19" s="705"/>
      <c r="IC19" s="705"/>
      <c r="ID19" s="705"/>
      <c r="IE19" s="705"/>
      <c r="IF19" s="705"/>
      <c r="IG19" s="705"/>
      <c r="IH19" s="705"/>
      <c r="II19" s="705"/>
      <c r="IJ19" s="705"/>
      <c r="IK19" s="705"/>
      <c r="IL19" s="705"/>
      <c r="IM19" s="705"/>
      <c r="IN19" s="705"/>
      <c r="IO19" s="705"/>
      <c r="IP19" s="705"/>
      <c r="IQ19" s="705"/>
      <c r="IR19" s="705"/>
      <c r="IS19" s="705"/>
      <c r="IT19" s="705"/>
      <c r="IU19" s="705"/>
      <c r="IV19" s="705"/>
    </row>
    <row r="20" spans="1:256" ht="16.5" thickBot="1">
      <c r="A20" s="705"/>
      <c r="B20" s="763" t="s">
        <v>663</v>
      </c>
      <c r="C20" s="764"/>
      <c r="D20" s="765"/>
      <c r="E20" s="766"/>
      <c r="F20" s="470" t="s">
        <v>81</v>
      </c>
      <c r="G20" s="940">
        <v>8967.4500000000007</v>
      </c>
      <c r="H20" s="705"/>
      <c r="I20" s="705"/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  <c r="AI20" s="705"/>
      <c r="AJ20" s="705"/>
      <c r="AK20" s="705"/>
      <c r="AL20" s="705"/>
      <c r="AM20" s="705"/>
      <c r="AN20" s="705"/>
      <c r="AO20" s="705"/>
      <c r="AP20" s="705"/>
      <c r="AQ20" s="705"/>
      <c r="AR20" s="705"/>
      <c r="AS20" s="705"/>
      <c r="AT20" s="705"/>
      <c r="AU20" s="705"/>
      <c r="AV20" s="705"/>
      <c r="AW20" s="705"/>
      <c r="AX20" s="705"/>
      <c r="AY20" s="705"/>
      <c r="AZ20" s="705"/>
      <c r="BA20" s="705"/>
      <c r="BB20" s="705"/>
      <c r="BC20" s="705"/>
      <c r="BD20" s="705"/>
      <c r="BE20" s="705"/>
      <c r="BF20" s="705"/>
      <c r="BG20" s="705"/>
      <c r="BH20" s="705"/>
      <c r="BI20" s="705"/>
      <c r="BJ20" s="705"/>
      <c r="BK20" s="705"/>
      <c r="BL20" s="705"/>
      <c r="BM20" s="705"/>
      <c r="BN20" s="705"/>
      <c r="BO20" s="705"/>
      <c r="BP20" s="705"/>
      <c r="BQ20" s="705"/>
      <c r="BR20" s="705"/>
      <c r="BS20" s="705"/>
      <c r="BT20" s="705"/>
      <c r="BU20" s="705"/>
      <c r="BV20" s="705"/>
      <c r="BW20" s="705"/>
      <c r="BX20" s="705"/>
      <c r="BY20" s="705"/>
      <c r="BZ20" s="705"/>
      <c r="CA20" s="705"/>
      <c r="CB20" s="705"/>
      <c r="CC20" s="705"/>
      <c r="CD20" s="705"/>
      <c r="CE20" s="705"/>
      <c r="CF20" s="705"/>
      <c r="CG20" s="705"/>
      <c r="CH20" s="705"/>
      <c r="CI20" s="705"/>
      <c r="CJ20" s="705"/>
      <c r="CK20" s="705"/>
      <c r="CL20" s="705"/>
      <c r="CM20" s="705"/>
      <c r="CN20" s="705"/>
      <c r="CO20" s="705"/>
      <c r="CP20" s="705"/>
      <c r="CQ20" s="705"/>
      <c r="CR20" s="705"/>
      <c r="CS20" s="705"/>
      <c r="CT20" s="705"/>
      <c r="CU20" s="705"/>
      <c r="CV20" s="705"/>
      <c r="CW20" s="705"/>
      <c r="CX20" s="705"/>
      <c r="CY20" s="705"/>
      <c r="CZ20" s="705"/>
      <c r="DA20" s="705"/>
      <c r="DB20" s="705"/>
      <c r="DC20" s="705"/>
      <c r="DD20" s="705"/>
      <c r="DE20" s="705"/>
      <c r="DF20" s="705"/>
      <c r="DG20" s="705"/>
      <c r="DH20" s="705"/>
      <c r="DI20" s="705"/>
      <c r="DJ20" s="705"/>
      <c r="DK20" s="705"/>
      <c r="DL20" s="705"/>
      <c r="DM20" s="705"/>
      <c r="DN20" s="705"/>
      <c r="DO20" s="705"/>
      <c r="DP20" s="705"/>
      <c r="DQ20" s="705"/>
      <c r="DR20" s="705"/>
      <c r="DS20" s="705"/>
      <c r="DT20" s="705"/>
      <c r="DU20" s="705"/>
      <c r="DV20" s="705"/>
      <c r="DW20" s="705"/>
      <c r="DX20" s="705"/>
      <c r="DY20" s="705"/>
      <c r="DZ20" s="705"/>
      <c r="EA20" s="705"/>
      <c r="EB20" s="705"/>
      <c r="EC20" s="705"/>
      <c r="ED20" s="705"/>
      <c r="EE20" s="705"/>
      <c r="EF20" s="705"/>
      <c r="EG20" s="705"/>
      <c r="EH20" s="705"/>
      <c r="EI20" s="705"/>
      <c r="EJ20" s="705"/>
      <c r="EK20" s="705"/>
      <c r="EL20" s="705"/>
      <c r="EM20" s="705"/>
      <c r="EN20" s="705"/>
      <c r="EO20" s="705"/>
      <c r="EP20" s="705"/>
      <c r="EQ20" s="705"/>
      <c r="ER20" s="705"/>
      <c r="ES20" s="705"/>
      <c r="ET20" s="705"/>
      <c r="EU20" s="705"/>
      <c r="EV20" s="705"/>
      <c r="EW20" s="705"/>
      <c r="EX20" s="705"/>
      <c r="EY20" s="705"/>
      <c r="EZ20" s="705"/>
      <c r="FA20" s="705"/>
      <c r="FB20" s="705"/>
      <c r="FC20" s="705"/>
      <c r="FD20" s="705"/>
      <c r="FE20" s="705"/>
      <c r="FF20" s="705"/>
      <c r="FG20" s="705"/>
      <c r="FH20" s="705"/>
      <c r="FI20" s="705"/>
      <c r="FJ20" s="705"/>
      <c r="FK20" s="705"/>
      <c r="FL20" s="705"/>
      <c r="FM20" s="705"/>
      <c r="FN20" s="705"/>
      <c r="FO20" s="705"/>
      <c r="FP20" s="705"/>
      <c r="FQ20" s="705"/>
      <c r="FR20" s="705"/>
      <c r="FS20" s="705"/>
      <c r="FT20" s="705"/>
      <c r="FU20" s="705"/>
      <c r="FV20" s="705"/>
      <c r="FW20" s="705"/>
      <c r="FX20" s="705"/>
      <c r="FY20" s="705"/>
      <c r="FZ20" s="705"/>
      <c r="GA20" s="705"/>
      <c r="GB20" s="705"/>
      <c r="GC20" s="705"/>
      <c r="GD20" s="705"/>
      <c r="GE20" s="705"/>
      <c r="GF20" s="705"/>
      <c r="GG20" s="705"/>
      <c r="GH20" s="705"/>
      <c r="GI20" s="705"/>
      <c r="GJ20" s="705"/>
      <c r="GK20" s="705"/>
      <c r="GL20" s="705"/>
      <c r="GM20" s="705"/>
      <c r="GN20" s="705"/>
      <c r="GO20" s="705"/>
      <c r="GP20" s="705"/>
      <c r="GQ20" s="705"/>
      <c r="GR20" s="705"/>
      <c r="GS20" s="705"/>
      <c r="GT20" s="705"/>
      <c r="GU20" s="705"/>
      <c r="GV20" s="705"/>
      <c r="GW20" s="705"/>
      <c r="GX20" s="705"/>
      <c r="GY20" s="705"/>
      <c r="GZ20" s="705"/>
      <c r="HA20" s="705"/>
      <c r="HB20" s="705"/>
      <c r="HC20" s="705"/>
      <c r="HD20" s="705"/>
      <c r="HE20" s="705"/>
      <c r="HF20" s="705"/>
      <c r="HG20" s="705"/>
      <c r="HH20" s="705"/>
      <c r="HI20" s="705"/>
      <c r="HJ20" s="705"/>
      <c r="HK20" s="705"/>
      <c r="HL20" s="705"/>
      <c r="HM20" s="705"/>
      <c r="HN20" s="705"/>
      <c r="HO20" s="705"/>
      <c r="HP20" s="705"/>
      <c r="HQ20" s="705"/>
      <c r="HR20" s="705"/>
      <c r="HS20" s="705"/>
      <c r="HT20" s="705"/>
      <c r="HU20" s="705"/>
      <c r="HV20" s="705"/>
      <c r="HW20" s="705"/>
      <c r="HX20" s="705"/>
      <c r="HY20" s="705"/>
      <c r="HZ20" s="705"/>
      <c r="IA20" s="705"/>
      <c r="IB20" s="705"/>
      <c r="IC20" s="705"/>
      <c r="ID20" s="705"/>
      <c r="IE20" s="705"/>
      <c r="IF20" s="705"/>
      <c r="IG20" s="705"/>
      <c r="IH20" s="705"/>
      <c r="II20" s="705"/>
      <c r="IJ20" s="705"/>
      <c r="IK20" s="705"/>
      <c r="IL20" s="705"/>
      <c r="IM20" s="705"/>
      <c r="IN20" s="705"/>
      <c r="IO20" s="705"/>
      <c r="IP20" s="705"/>
      <c r="IQ20" s="705"/>
      <c r="IR20" s="705"/>
      <c r="IS20" s="705"/>
      <c r="IT20" s="705"/>
      <c r="IU20" s="705"/>
      <c r="IV20" s="705"/>
    </row>
    <row r="21" spans="1:256" s="1389" customFormat="1" ht="13.5" thickBot="1">
      <c r="B21" s="1398"/>
      <c r="C21" s="1398"/>
      <c r="D21" s="1399"/>
      <c r="E21" s="1400"/>
      <c r="F21" s="1401"/>
      <c r="G21" s="1402"/>
    </row>
    <row r="22" spans="1:256" s="1389" customFormat="1" ht="15.75">
      <c r="B22" s="1103" t="s">
        <v>1780</v>
      </c>
      <c r="C22" s="2533" t="s">
        <v>34</v>
      </c>
      <c r="D22" s="2533"/>
      <c r="E22" s="2533"/>
      <c r="F22" s="2533"/>
      <c r="G22" s="1104" t="s">
        <v>20</v>
      </c>
      <c r="H22" s="1403"/>
    </row>
    <row r="23" spans="1:256" s="1089" customFormat="1" ht="31.5">
      <c r="A23" s="1387"/>
      <c r="B23" s="2001" t="s">
        <v>144</v>
      </c>
      <c r="C23" s="2002" t="s">
        <v>75</v>
      </c>
      <c r="D23" s="2002" t="s">
        <v>23</v>
      </c>
      <c r="E23" s="2002" t="s">
        <v>76</v>
      </c>
      <c r="F23" s="2003" t="s">
        <v>77</v>
      </c>
      <c r="G23" s="2004" t="s">
        <v>78</v>
      </c>
    </row>
    <row r="24" spans="1:256" s="1089" customFormat="1" ht="15.75">
      <c r="A24" s="1387"/>
      <c r="B24" s="2534" t="s">
        <v>1165</v>
      </c>
      <c r="C24" s="2535"/>
      <c r="D24" s="2535"/>
      <c r="E24" s="2535"/>
      <c r="F24" s="2535"/>
      <c r="G24" s="2536"/>
    </row>
    <row r="25" spans="1:256" s="1089" customFormat="1" ht="45">
      <c r="A25" s="1387" t="s">
        <v>219</v>
      </c>
      <c r="B25" s="2320">
        <v>90586</v>
      </c>
      <c r="C25" s="2006" t="s">
        <v>573</v>
      </c>
      <c r="D25" s="2007" t="s">
        <v>30</v>
      </c>
      <c r="E25" s="2323">
        <v>0.3</v>
      </c>
      <c r="F25" s="2074">
        <v>1.59</v>
      </c>
      <c r="G25" s="2009">
        <v>0.47</v>
      </c>
    </row>
    <row r="26" spans="1:256" s="1089" customFormat="1" ht="15.75">
      <c r="A26" s="1387"/>
      <c r="B26" s="2534" t="s">
        <v>83</v>
      </c>
      <c r="C26" s="2535"/>
      <c r="D26" s="2535"/>
      <c r="E26" s="2535"/>
      <c r="F26" s="2535"/>
      <c r="G26" s="2536"/>
    </row>
    <row r="27" spans="1:256" s="1089" customFormat="1" ht="15.75">
      <c r="A27" s="1387" t="s">
        <v>219</v>
      </c>
      <c r="B27" s="2320">
        <v>88309</v>
      </c>
      <c r="C27" s="2006" t="s">
        <v>55</v>
      </c>
      <c r="D27" s="2007" t="s">
        <v>31</v>
      </c>
      <c r="E27" s="2344">
        <v>1.65</v>
      </c>
      <c r="F27" s="2074">
        <v>19.809999999999999</v>
      </c>
      <c r="G27" s="2009">
        <v>32.68</v>
      </c>
    </row>
    <row r="28" spans="1:256" s="1089" customFormat="1" ht="16.5" thickBot="1">
      <c r="A28" s="1387" t="s">
        <v>219</v>
      </c>
      <c r="B28" s="2342">
        <v>88316</v>
      </c>
      <c r="C28" s="2010" t="s">
        <v>58</v>
      </c>
      <c r="D28" s="2011" t="s">
        <v>31</v>
      </c>
      <c r="E28" s="2345">
        <v>4.5</v>
      </c>
      <c r="F28" s="2012">
        <v>15.91</v>
      </c>
      <c r="G28" s="2013">
        <v>71.59</v>
      </c>
    </row>
    <row r="29" spans="1:256" s="1089" customFormat="1" ht="16.5" thickBot="1">
      <c r="A29" s="1387"/>
      <c r="B29" s="2537" t="s">
        <v>1781</v>
      </c>
      <c r="C29" s="2537"/>
      <c r="D29" s="2537"/>
      <c r="E29" s="2538"/>
      <c r="F29" s="646" t="s">
        <v>84</v>
      </c>
      <c r="G29" s="1388">
        <v>104.74</v>
      </c>
      <c r="H29" s="1004"/>
    </row>
    <row r="30" spans="1:256" s="923" customFormat="1" ht="15.75" customHeight="1">
      <c r="B30" s="924"/>
      <c r="C30" s="924"/>
      <c r="D30" s="924"/>
      <c r="E30" s="924"/>
      <c r="F30" s="925"/>
      <c r="G30" s="925"/>
    </row>
    <row r="31" spans="1:256" s="923" customFormat="1" ht="15.75" customHeight="1">
      <c r="B31" s="924"/>
      <c r="C31" s="924"/>
      <c r="D31" s="924"/>
      <c r="E31" s="924"/>
      <c r="F31" s="925"/>
      <c r="G31" s="925"/>
    </row>
    <row r="32" spans="1:256" s="923" customFormat="1" ht="15.75" customHeight="1">
      <c r="B32" s="924"/>
      <c r="C32" s="924"/>
      <c r="D32" s="924"/>
      <c r="E32" s="924"/>
      <c r="F32" s="925"/>
      <c r="G32" s="925"/>
    </row>
    <row r="33" spans="2:7" s="923" customFormat="1" ht="15.75" customHeight="1">
      <c r="B33" s="924"/>
      <c r="C33" s="924"/>
      <c r="D33" s="924"/>
      <c r="E33" s="924"/>
      <c r="F33" s="925"/>
      <c r="G33" s="925"/>
    </row>
    <row r="34" spans="2:7" s="923" customFormat="1" ht="15.75" customHeight="1">
      <c r="B34" s="924"/>
      <c r="C34" s="924"/>
      <c r="D34" s="924"/>
      <c r="E34" s="924"/>
      <c r="F34" s="925"/>
      <c r="G34" s="925"/>
    </row>
    <row r="35" spans="2:7" s="923" customFormat="1" ht="15.75" customHeight="1">
      <c r="B35" s="924"/>
      <c r="C35" s="924"/>
      <c r="D35" s="924"/>
      <c r="E35" s="924"/>
      <c r="F35" s="925"/>
      <c r="G35" s="925"/>
    </row>
    <row r="36" spans="2:7" s="923" customFormat="1" ht="15.75" customHeight="1">
      <c r="B36" s="924"/>
      <c r="C36" s="924"/>
      <c r="D36" s="924"/>
      <c r="E36" s="924"/>
      <c r="F36" s="925"/>
      <c r="G36" s="925"/>
    </row>
    <row r="37" spans="2:7" s="923" customFormat="1" ht="15.75" customHeight="1">
      <c r="B37" s="924"/>
      <c r="C37" s="924"/>
      <c r="D37" s="924"/>
      <c r="E37" s="924"/>
      <c r="F37" s="925"/>
      <c r="G37" s="925"/>
    </row>
    <row r="38" spans="2:7" s="923" customFormat="1" ht="15.75" customHeight="1">
      <c r="B38" s="924"/>
      <c r="C38" s="924"/>
      <c r="D38" s="924"/>
      <c r="E38" s="924"/>
      <c r="F38" s="925"/>
      <c r="G38" s="925"/>
    </row>
    <row r="39" spans="2:7" s="923" customFormat="1" ht="15.75" customHeight="1">
      <c r="B39" s="924"/>
      <c r="C39" s="924"/>
      <c r="D39" s="924"/>
      <c r="E39" s="924"/>
      <c r="F39" s="925"/>
      <c r="G39" s="925"/>
    </row>
    <row r="40" spans="2:7" s="923" customFormat="1" ht="15.75" customHeight="1">
      <c r="B40" s="924"/>
      <c r="C40" s="924"/>
      <c r="D40" s="924"/>
      <c r="E40" s="924"/>
      <c r="F40" s="925"/>
      <c r="G40" s="925"/>
    </row>
    <row r="41" spans="2:7" s="923" customFormat="1" ht="15.75" customHeight="1">
      <c r="B41" s="924"/>
      <c r="C41" s="924"/>
      <c r="D41" s="924"/>
      <c r="E41" s="924"/>
      <c r="F41" s="925"/>
      <c r="G41" s="925"/>
    </row>
    <row r="42" spans="2:7" s="923" customFormat="1" ht="15.75" customHeight="1">
      <c r="B42" s="924"/>
      <c r="C42" s="924"/>
      <c r="D42" s="924"/>
      <c r="E42" s="924"/>
      <c r="F42" s="925"/>
      <c r="G42" s="925"/>
    </row>
    <row r="43" spans="2:7" s="923" customFormat="1" ht="15.75" customHeight="1">
      <c r="B43" s="924"/>
      <c r="C43" s="924"/>
      <c r="D43" s="924"/>
      <c r="E43" s="924"/>
      <c r="F43" s="925"/>
      <c r="G43" s="925"/>
    </row>
    <row r="44" spans="2:7" s="923" customFormat="1" ht="15.75" customHeight="1">
      <c r="B44" s="924"/>
      <c r="C44" s="924"/>
      <c r="D44" s="924"/>
      <c r="E44" s="924"/>
      <c r="F44" s="925"/>
      <c r="G44" s="925"/>
    </row>
    <row r="45" spans="2:7" s="923" customFormat="1" ht="15.75" customHeight="1">
      <c r="B45" s="924"/>
      <c r="C45" s="924"/>
      <c r="D45" s="924"/>
      <c r="E45" s="924"/>
      <c r="F45" s="925"/>
      <c r="G45" s="925"/>
    </row>
    <row r="46" spans="2:7" s="923" customFormat="1" ht="15.75" customHeight="1">
      <c r="B46" s="924"/>
      <c r="C46" s="924"/>
      <c r="D46" s="924"/>
      <c r="E46" s="924"/>
      <c r="F46" s="925"/>
      <c r="G46" s="925"/>
    </row>
    <row r="47" spans="2:7" s="923" customFormat="1" ht="15.75" customHeight="1">
      <c r="B47" s="924"/>
      <c r="C47" s="924"/>
      <c r="D47" s="924"/>
      <c r="E47" s="924"/>
      <c r="F47" s="925"/>
      <c r="G47" s="925"/>
    </row>
    <row r="48" spans="2:7" s="923" customFormat="1" ht="15.75" customHeight="1">
      <c r="B48" s="924"/>
      <c r="C48" s="924"/>
      <c r="D48" s="924"/>
      <c r="E48" s="924"/>
      <c r="F48" s="925"/>
      <c r="G48" s="925"/>
    </row>
    <row r="49" spans="1:256" s="923" customFormat="1" ht="15.75" customHeight="1">
      <c r="B49" s="924"/>
      <c r="C49" s="924"/>
      <c r="D49" s="924"/>
      <c r="E49" s="924"/>
      <c r="F49" s="925"/>
      <c r="G49" s="925"/>
    </row>
    <row r="50" spans="1:256" s="923" customFormat="1" ht="15.75" customHeight="1">
      <c r="B50" s="924"/>
      <c r="C50" s="924"/>
      <c r="D50" s="924"/>
      <c r="E50" s="924"/>
      <c r="F50" s="925"/>
      <c r="G50" s="925"/>
    </row>
    <row r="51" spans="1:256" s="923" customFormat="1" ht="15.75" customHeight="1">
      <c r="B51" s="924"/>
      <c r="C51" s="924"/>
      <c r="D51" s="924"/>
      <c r="E51" s="924"/>
      <c r="F51" s="925"/>
      <c r="G51" s="925"/>
    </row>
    <row r="52" spans="1:256" s="923" customFormat="1" ht="15.75" customHeight="1">
      <c r="B52" s="924"/>
      <c r="C52" s="924"/>
      <c r="D52" s="924"/>
      <c r="E52" s="924"/>
      <c r="F52" s="925"/>
      <c r="G52" s="925"/>
    </row>
    <row r="53" spans="1:256" s="923" customFormat="1" ht="15.75" customHeight="1">
      <c r="B53" s="924"/>
      <c r="C53" s="924"/>
      <c r="D53" s="924"/>
      <c r="E53" s="924"/>
      <c r="F53" s="925"/>
      <c r="G53" s="925"/>
    </row>
    <row r="54" spans="1:256" s="923" customFormat="1" ht="15.75" customHeight="1">
      <c r="B54" s="924"/>
      <c r="C54" s="924"/>
      <c r="D54" s="924"/>
      <c r="E54" s="924"/>
      <c r="F54" s="925"/>
      <c r="G54" s="925"/>
    </row>
    <row r="55" spans="1:256" s="923" customFormat="1" ht="15.75" customHeight="1" thickBot="1">
      <c r="B55" s="924"/>
      <c r="C55" s="924"/>
      <c r="D55" s="924"/>
      <c r="E55" s="924"/>
      <c r="F55" s="925"/>
      <c r="G55" s="925"/>
    </row>
    <row r="56" spans="1:256" s="375" customFormat="1" ht="18">
      <c r="B56" s="1365"/>
      <c r="C56" s="2222" t="s">
        <v>1642</v>
      </c>
      <c r="D56" s="1366"/>
      <c r="E56" s="1367"/>
      <c r="F56" s="1364"/>
      <c r="G56" s="360"/>
      <c r="H56" s="1221"/>
    </row>
    <row r="57" spans="1:256" s="375" customFormat="1" ht="31.5">
      <c r="B57" s="2014" t="s">
        <v>91</v>
      </c>
      <c r="C57" s="2015" t="s">
        <v>92</v>
      </c>
      <c r="D57" s="2016" t="s">
        <v>93</v>
      </c>
      <c r="E57" s="2017" t="s">
        <v>94</v>
      </c>
      <c r="F57" s="2018" t="s">
        <v>95</v>
      </c>
      <c r="G57" s="2019" t="s">
        <v>96</v>
      </c>
    </row>
    <row r="58" spans="1:256" s="375" customFormat="1" ht="15">
      <c r="B58" s="2223">
        <v>43803</v>
      </c>
      <c r="C58" s="2224" t="s">
        <v>784</v>
      </c>
      <c r="D58" s="2065">
        <v>8837</v>
      </c>
      <c r="E58" s="2225" t="s">
        <v>462</v>
      </c>
      <c r="F58" s="2226" t="s">
        <v>463</v>
      </c>
      <c r="G58" s="2106" t="s">
        <v>344</v>
      </c>
    </row>
    <row r="59" spans="1:256" s="375" customFormat="1" ht="15">
      <c r="B59" s="2223">
        <v>43803</v>
      </c>
      <c r="C59" s="2224" t="s">
        <v>1643</v>
      </c>
      <c r="D59" s="2065">
        <v>8500</v>
      </c>
      <c r="E59" s="2065" t="s">
        <v>722</v>
      </c>
      <c r="F59" s="2226" t="s">
        <v>723</v>
      </c>
      <c r="G59" s="2106" t="s">
        <v>1644</v>
      </c>
    </row>
    <row r="60" spans="1:256" s="375" customFormat="1" ht="15">
      <c r="B60" s="2223">
        <v>43739</v>
      </c>
      <c r="C60" s="2224" t="s">
        <v>1645</v>
      </c>
      <c r="D60" s="2065">
        <v>8900</v>
      </c>
      <c r="E60" s="2065" t="s">
        <v>781</v>
      </c>
      <c r="F60" s="2226" t="s">
        <v>782</v>
      </c>
      <c r="G60" s="2106" t="s">
        <v>1646</v>
      </c>
    </row>
    <row r="61" spans="1:256" s="375" customFormat="1" ht="16.5" thickBot="1">
      <c r="B61" s="1752"/>
      <c r="C61" s="2026" t="s">
        <v>97</v>
      </c>
      <c r="D61" s="2027">
        <v>8837</v>
      </c>
      <c r="E61" s="2028"/>
      <c r="F61" s="2029"/>
      <c r="G61" s="2030"/>
    </row>
    <row r="62" spans="1:256" ht="13.5" thickBot="1">
      <c r="A62" s="705"/>
      <c r="B62" s="941"/>
      <c r="C62" s="942"/>
      <c r="D62" s="941"/>
      <c r="E62" s="771"/>
      <c r="F62" s="771"/>
      <c r="G62" s="771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  <c r="AA62" s="705"/>
      <c r="AB62" s="705"/>
      <c r="AC62" s="705"/>
      <c r="AD62" s="705"/>
      <c r="AE62" s="705"/>
      <c r="AF62" s="705"/>
      <c r="AG62" s="705"/>
      <c r="AH62" s="705"/>
      <c r="AI62" s="705"/>
      <c r="AJ62" s="705"/>
      <c r="AK62" s="705"/>
      <c r="AL62" s="705"/>
      <c r="AM62" s="705"/>
      <c r="AN62" s="705"/>
      <c r="AO62" s="705"/>
      <c r="AP62" s="705"/>
      <c r="AQ62" s="705"/>
      <c r="AR62" s="705"/>
      <c r="AS62" s="705"/>
      <c r="AT62" s="705"/>
      <c r="AU62" s="705"/>
      <c r="AV62" s="705"/>
      <c r="AW62" s="705"/>
      <c r="AX62" s="705"/>
      <c r="AY62" s="705"/>
      <c r="AZ62" s="705"/>
      <c r="BA62" s="705"/>
      <c r="BB62" s="705"/>
      <c r="BC62" s="705"/>
      <c r="BD62" s="705"/>
      <c r="BE62" s="705"/>
      <c r="BF62" s="705"/>
      <c r="BG62" s="705"/>
      <c r="BH62" s="705"/>
      <c r="BI62" s="705"/>
      <c r="BJ62" s="705"/>
      <c r="BK62" s="705"/>
      <c r="BL62" s="705"/>
      <c r="BM62" s="705"/>
      <c r="BN62" s="705"/>
      <c r="BO62" s="705"/>
      <c r="BP62" s="705"/>
      <c r="BQ62" s="705"/>
      <c r="BR62" s="705"/>
      <c r="BS62" s="705"/>
      <c r="BT62" s="705"/>
      <c r="BU62" s="705"/>
      <c r="BV62" s="705"/>
      <c r="BW62" s="705"/>
      <c r="BX62" s="705"/>
      <c r="BY62" s="705"/>
      <c r="BZ62" s="705"/>
      <c r="CA62" s="705"/>
      <c r="CB62" s="705"/>
      <c r="CC62" s="705"/>
      <c r="CD62" s="705"/>
      <c r="CE62" s="705"/>
      <c r="CF62" s="705"/>
      <c r="CG62" s="705"/>
      <c r="CH62" s="705"/>
      <c r="CI62" s="705"/>
      <c r="CJ62" s="705"/>
      <c r="CK62" s="705"/>
      <c r="CL62" s="705"/>
      <c r="CM62" s="705"/>
      <c r="CN62" s="705"/>
      <c r="CO62" s="705"/>
      <c r="CP62" s="705"/>
      <c r="CQ62" s="705"/>
      <c r="CR62" s="705"/>
      <c r="CS62" s="705"/>
      <c r="CT62" s="705"/>
      <c r="CU62" s="705"/>
      <c r="CV62" s="705"/>
      <c r="CW62" s="705"/>
      <c r="CX62" s="705"/>
      <c r="CY62" s="705"/>
      <c r="CZ62" s="705"/>
      <c r="DA62" s="705"/>
      <c r="DB62" s="705"/>
      <c r="DC62" s="705"/>
      <c r="DD62" s="705"/>
      <c r="DE62" s="705"/>
      <c r="DF62" s="705"/>
      <c r="DG62" s="705"/>
      <c r="DH62" s="705"/>
      <c r="DI62" s="705"/>
      <c r="DJ62" s="705"/>
      <c r="DK62" s="705"/>
      <c r="DL62" s="705"/>
      <c r="DM62" s="705"/>
      <c r="DN62" s="705"/>
      <c r="DO62" s="705"/>
      <c r="DP62" s="705"/>
      <c r="DQ62" s="705"/>
      <c r="DR62" s="705"/>
      <c r="DS62" s="705"/>
      <c r="DT62" s="705"/>
      <c r="DU62" s="705"/>
      <c r="DV62" s="705"/>
      <c r="DW62" s="705"/>
      <c r="DX62" s="705"/>
      <c r="DY62" s="705"/>
      <c r="DZ62" s="705"/>
      <c r="EA62" s="705"/>
      <c r="EB62" s="705"/>
      <c r="EC62" s="705"/>
      <c r="ED62" s="705"/>
      <c r="EE62" s="705"/>
      <c r="EF62" s="705"/>
      <c r="EG62" s="705"/>
      <c r="EH62" s="705"/>
      <c r="EI62" s="705"/>
      <c r="EJ62" s="705"/>
      <c r="EK62" s="705"/>
      <c r="EL62" s="705"/>
      <c r="EM62" s="705"/>
      <c r="EN62" s="705"/>
      <c r="EO62" s="705"/>
      <c r="EP62" s="705"/>
      <c r="EQ62" s="705"/>
      <c r="ER62" s="705"/>
      <c r="ES62" s="705"/>
      <c r="ET62" s="705"/>
      <c r="EU62" s="705"/>
      <c r="EV62" s="705"/>
      <c r="EW62" s="705"/>
      <c r="EX62" s="705"/>
      <c r="EY62" s="705"/>
      <c r="EZ62" s="705"/>
      <c r="FA62" s="705"/>
      <c r="FB62" s="705"/>
      <c r="FC62" s="705"/>
      <c r="FD62" s="705"/>
      <c r="FE62" s="705"/>
      <c r="FF62" s="705"/>
      <c r="FG62" s="705"/>
      <c r="FH62" s="705"/>
      <c r="FI62" s="705"/>
      <c r="FJ62" s="705"/>
      <c r="FK62" s="705"/>
      <c r="FL62" s="705"/>
      <c r="FM62" s="705"/>
      <c r="FN62" s="705"/>
      <c r="FO62" s="705"/>
      <c r="FP62" s="705"/>
      <c r="FQ62" s="705"/>
      <c r="FR62" s="705"/>
      <c r="FS62" s="705"/>
      <c r="FT62" s="705"/>
      <c r="FU62" s="705"/>
      <c r="FV62" s="705"/>
      <c r="FW62" s="705"/>
      <c r="FX62" s="705"/>
      <c r="FY62" s="705"/>
      <c r="FZ62" s="705"/>
      <c r="GA62" s="705"/>
      <c r="GB62" s="705"/>
      <c r="GC62" s="705"/>
      <c r="GD62" s="705"/>
      <c r="GE62" s="705"/>
      <c r="GF62" s="705"/>
      <c r="GG62" s="705"/>
      <c r="GH62" s="705"/>
      <c r="GI62" s="705"/>
      <c r="GJ62" s="705"/>
      <c r="GK62" s="705"/>
      <c r="GL62" s="705"/>
      <c r="GM62" s="705"/>
      <c r="GN62" s="705"/>
      <c r="GO62" s="705"/>
      <c r="GP62" s="705"/>
      <c r="GQ62" s="705"/>
      <c r="GR62" s="705"/>
      <c r="GS62" s="705"/>
      <c r="GT62" s="705"/>
      <c r="GU62" s="705"/>
      <c r="GV62" s="705"/>
      <c r="GW62" s="705"/>
      <c r="GX62" s="705"/>
      <c r="GY62" s="705"/>
      <c r="GZ62" s="705"/>
      <c r="HA62" s="705"/>
      <c r="HB62" s="705"/>
      <c r="HC62" s="705"/>
      <c r="HD62" s="705"/>
      <c r="HE62" s="705"/>
      <c r="HF62" s="705"/>
      <c r="HG62" s="705"/>
      <c r="HH62" s="705"/>
      <c r="HI62" s="705"/>
      <c r="HJ62" s="705"/>
      <c r="HK62" s="705"/>
      <c r="HL62" s="705"/>
      <c r="HM62" s="705"/>
      <c r="HN62" s="705"/>
      <c r="HO62" s="705"/>
      <c r="HP62" s="705"/>
      <c r="HQ62" s="705"/>
      <c r="HR62" s="705"/>
      <c r="HS62" s="705"/>
      <c r="HT62" s="705"/>
      <c r="HU62" s="705"/>
      <c r="HV62" s="705"/>
      <c r="HW62" s="705"/>
      <c r="HX62" s="705"/>
      <c r="HY62" s="705"/>
      <c r="HZ62" s="705"/>
      <c r="IA62" s="705"/>
      <c r="IB62" s="705"/>
      <c r="IC62" s="705"/>
      <c r="ID62" s="705"/>
      <c r="IE62" s="705"/>
      <c r="IF62" s="705"/>
      <c r="IG62" s="705"/>
      <c r="IH62" s="705"/>
      <c r="II62" s="705"/>
      <c r="IJ62" s="705"/>
      <c r="IK62" s="705"/>
      <c r="IL62" s="705"/>
      <c r="IM62" s="705"/>
      <c r="IN62" s="705"/>
      <c r="IO62" s="705"/>
      <c r="IP62" s="705"/>
      <c r="IQ62" s="705"/>
      <c r="IR62" s="705"/>
      <c r="IS62" s="705"/>
      <c r="IT62" s="705"/>
      <c r="IU62" s="705"/>
      <c r="IV62" s="705"/>
    </row>
    <row r="63" spans="1:256" s="943" customFormat="1" ht="15.75">
      <c r="B63" s="2674" t="s">
        <v>543</v>
      </c>
      <c r="C63" s="2675"/>
      <c r="D63" s="2675"/>
      <c r="E63" s="2675"/>
      <c r="F63" s="2675"/>
      <c r="G63" s="2676"/>
    </row>
    <row r="64" spans="1:256" s="943" customFormat="1" ht="15.75">
      <c r="B64" s="2585" t="s">
        <v>75</v>
      </c>
      <c r="C64" s="2677"/>
      <c r="D64" s="2227" t="s">
        <v>23</v>
      </c>
      <c r="E64" s="2678" t="s">
        <v>544</v>
      </c>
      <c r="F64" s="2679"/>
      <c r="G64" s="2680"/>
    </row>
    <row r="65" spans="1:256" s="943" customFormat="1" ht="15.75">
      <c r="B65" s="2681" t="s">
        <v>79</v>
      </c>
      <c r="C65" s="2682"/>
      <c r="D65" s="2682"/>
      <c r="E65" s="2682"/>
      <c r="F65" s="2682"/>
      <c r="G65" s="2683"/>
    </row>
    <row r="66" spans="1:256" s="943" customFormat="1" ht="15">
      <c r="B66" s="2573" t="s">
        <v>535</v>
      </c>
      <c r="C66" s="2666"/>
      <c r="D66" s="2228" t="s">
        <v>23</v>
      </c>
      <c r="E66" s="2667" t="s">
        <v>545</v>
      </c>
      <c r="F66" s="2668"/>
      <c r="G66" s="2669"/>
    </row>
    <row r="67" spans="1:256" s="943" customFormat="1" ht="31.5" customHeight="1">
      <c r="B67" s="2573" t="s">
        <v>546</v>
      </c>
      <c r="C67" s="2666"/>
      <c r="D67" s="2228" t="s">
        <v>20</v>
      </c>
      <c r="E67" s="2667" t="s">
        <v>714</v>
      </c>
      <c r="F67" s="2668"/>
      <c r="G67" s="2669"/>
    </row>
    <row r="68" spans="1:256" s="943" customFormat="1" ht="31.5" customHeight="1">
      <c r="B68" s="2573" t="s">
        <v>547</v>
      </c>
      <c r="C68" s="2666"/>
      <c r="D68" s="2228" t="s">
        <v>20</v>
      </c>
      <c r="E68" s="2667" t="s">
        <v>714</v>
      </c>
      <c r="F68" s="2668"/>
      <c r="G68" s="2669"/>
    </row>
    <row r="69" spans="1:256" s="943" customFormat="1" ht="32.25" customHeight="1" thickBot="1">
      <c r="B69" s="2670" t="s">
        <v>151</v>
      </c>
      <c r="C69" s="2671"/>
      <c r="D69" s="2229" t="s">
        <v>20</v>
      </c>
      <c r="E69" s="2672" t="s">
        <v>714</v>
      </c>
      <c r="F69" s="2673"/>
      <c r="G69" s="2594"/>
    </row>
    <row r="70" spans="1:256" s="923" customFormat="1" ht="15.75" customHeight="1" thickBot="1">
      <c r="B70" s="924"/>
      <c r="C70" s="924"/>
      <c r="D70" s="924"/>
      <c r="E70" s="924"/>
      <c r="F70" s="925"/>
      <c r="G70" s="925"/>
    </row>
    <row r="71" spans="1:256" ht="16.5" thickBot="1">
      <c r="A71" s="705"/>
      <c r="B71" s="1035" t="s">
        <v>548</v>
      </c>
      <c r="C71" s="1036" t="s">
        <v>549</v>
      </c>
      <c r="D71" s="1036"/>
      <c r="E71" s="1036"/>
      <c r="F71" s="1036"/>
      <c r="G71" s="1037" t="s">
        <v>23</v>
      </c>
      <c r="H71" s="790">
        <v>1242.97</v>
      </c>
      <c r="I71" s="705"/>
      <c r="J71" s="70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  <c r="AA71" s="705"/>
      <c r="AB71" s="705"/>
      <c r="AC71" s="705"/>
      <c r="AD71" s="705"/>
      <c r="AE71" s="705"/>
      <c r="AF71" s="705"/>
      <c r="AG71" s="705"/>
      <c r="AH71" s="705"/>
      <c r="AI71" s="705"/>
      <c r="AJ71" s="705"/>
      <c r="AK71" s="705"/>
      <c r="AL71" s="705"/>
      <c r="AM71" s="705"/>
      <c r="AN71" s="705"/>
      <c r="AO71" s="705"/>
      <c r="AP71" s="705"/>
      <c r="AQ71" s="705"/>
      <c r="AR71" s="705"/>
      <c r="AS71" s="705"/>
      <c r="AT71" s="705"/>
      <c r="AU71" s="705"/>
      <c r="AV71" s="705"/>
      <c r="AW71" s="705"/>
      <c r="AX71" s="705"/>
      <c r="AY71" s="705"/>
      <c r="AZ71" s="705"/>
      <c r="BA71" s="705"/>
      <c r="BB71" s="705"/>
      <c r="BC71" s="705"/>
      <c r="BD71" s="705"/>
      <c r="BE71" s="705"/>
      <c r="BF71" s="705"/>
      <c r="BG71" s="705"/>
      <c r="BH71" s="705"/>
      <c r="BI71" s="705"/>
      <c r="BJ71" s="705"/>
      <c r="BK71" s="705"/>
      <c r="BL71" s="705"/>
      <c r="BM71" s="705"/>
      <c r="BN71" s="705"/>
      <c r="BO71" s="705"/>
      <c r="BP71" s="705"/>
      <c r="BQ71" s="705"/>
      <c r="BR71" s="705"/>
      <c r="BS71" s="705"/>
      <c r="BT71" s="705"/>
      <c r="BU71" s="705"/>
      <c r="BV71" s="705"/>
      <c r="BW71" s="705"/>
      <c r="BX71" s="705"/>
      <c r="BY71" s="705"/>
      <c r="BZ71" s="705"/>
      <c r="CA71" s="705"/>
      <c r="CB71" s="705"/>
      <c r="CC71" s="705"/>
      <c r="CD71" s="705"/>
      <c r="CE71" s="705"/>
      <c r="CF71" s="705"/>
      <c r="CG71" s="705"/>
      <c r="CH71" s="705"/>
      <c r="CI71" s="705"/>
      <c r="CJ71" s="705"/>
      <c r="CK71" s="705"/>
      <c r="CL71" s="705"/>
      <c r="CM71" s="705"/>
      <c r="CN71" s="705"/>
      <c r="CO71" s="705"/>
      <c r="CP71" s="705"/>
      <c r="CQ71" s="705"/>
      <c r="CR71" s="705"/>
      <c r="CS71" s="705"/>
      <c r="CT71" s="705"/>
      <c r="CU71" s="705"/>
      <c r="CV71" s="705"/>
      <c r="CW71" s="705"/>
      <c r="CX71" s="705"/>
      <c r="CY71" s="705"/>
      <c r="CZ71" s="705"/>
      <c r="DA71" s="705"/>
      <c r="DB71" s="705"/>
      <c r="DC71" s="705"/>
      <c r="DD71" s="705"/>
      <c r="DE71" s="705"/>
      <c r="DF71" s="705"/>
      <c r="DG71" s="705"/>
      <c r="DH71" s="705"/>
      <c r="DI71" s="705"/>
      <c r="DJ71" s="705"/>
      <c r="DK71" s="705"/>
      <c r="DL71" s="705"/>
      <c r="DM71" s="705"/>
      <c r="DN71" s="705"/>
      <c r="DO71" s="705"/>
      <c r="DP71" s="705"/>
      <c r="DQ71" s="705"/>
      <c r="DR71" s="705"/>
      <c r="DS71" s="705"/>
      <c r="DT71" s="705"/>
      <c r="DU71" s="705"/>
      <c r="DV71" s="705"/>
      <c r="DW71" s="705"/>
      <c r="DX71" s="705"/>
      <c r="DY71" s="705"/>
      <c r="DZ71" s="705"/>
      <c r="EA71" s="705"/>
      <c r="EB71" s="705"/>
      <c r="EC71" s="705"/>
      <c r="ED71" s="705"/>
      <c r="EE71" s="705"/>
      <c r="EF71" s="705"/>
      <c r="EG71" s="705"/>
      <c r="EH71" s="705"/>
      <c r="EI71" s="705"/>
      <c r="EJ71" s="705"/>
      <c r="EK71" s="705"/>
      <c r="EL71" s="705"/>
      <c r="EM71" s="705"/>
      <c r="EN71" s="705"/>
      <c r="EO71" s="705"/>
      <c r="EP71" s="705"/>
      <c r="EQ71" s="705"/>
      <c r="ER71" s="705"/>
      <c r="ES71" s="705"/>
      <c r="ET71" s="705"/>
      <c r="EU71" s="705"/>
      <c r="EV71" s="705"/>
      <c r="EW71" s="705"/>
      <c r="EX71" s="705"/>
      <c r="EY71" s="705"/>
      <c r="EZ71" s="705"/>
      <c r="FA71" s="705"/>
      <c r="FB71" s="705"/>
      <c r="FC71" s="705"/>
      <c r="FD71" s="705"/>
      <c r="FE71" s="705"/>
      <c r="FF71" s="705"/>
      <c r="FG71" s="705"/>
      <c r="FH71" s="705"/>
      <c r="FI71" s="705"/>
      <c r="FJ71" s="705"/>
      <c r="FK71" s="705"/>
      <c r="FL71" s="705"/>
      <c r="FM71" s="705"/>
      <c r="FN71" s="705"/>
      <c r="FO71" s="705"/>
      <c r="FP71" s="705"/>
      <c r="FQ71" s="705"/>
      <c r="FR71" s="705"/>
      <c r="FS71" s="705"/>
      <c r="FT71" s="705"/>
      <c r="FU71" s="705"/>
      <c r="FV71" s="705"/>
      <c r="FW71" s="705"/>
      <c r="FX71" s="705"/>
      <c r="FY71" s="705"/>
      <c r="FZ71" s="705"/>
      <c r="GA71" s="705"/>
      <c r="GB71" s="705"/>
      <c r="GC71" s="705"/>
      <c r="GD71" s="705"/>
      <c r="GE71" s="705"/>
      <c r="GF71" s="705"/>
      <c r="GG71" s="705"/>
      <c r="GH71" s="705"/>
      <c r="GI71" s="705"/>
      <c r="GJ71" s="705"/>
      <c r="GK71" s="705"/>
      <c r="GL71" s="705"/>
      <c r="GM71" s="705"/>
      <c r="GN71" s="705"/>
      <c r="GO71" s="705"/>
      <c r="GP71" s="705"/>
      <c r="GQ71" s="705"/>
      <c r="GR71" s="705"/>
      <c r="GS71" s="705"/>
      <c r="GT71" s="705"/>
      <c r="GU71" s="705"/>
      <c r="GV71" s="705"/>
      <c r="GW71" s="705"/>
      <c r="GX71" s="705"/>
      <c r="GY71" s="705"/>
      <c r="GZ71" s="705"/>
      <c r="HA71" s="705"/>
      <c r="HB71" s="705"/>
      <c r="HC71" s="705"/>
      <c r="HD71" s="705"/>
      <c r="HE71" s="705"/>
      <c r="HF71" s="705"/>
      <c r="HG71" s="705"/>
      <c r="HH71" s="705"/>
      <c r="HI71" s="705"/>
      <c r="HJ71" s="705"/>
      <c r="HK71" s="705"/>
      <c r="HL71" s="705"/>
      <c r="HM71" s="705"/>
      <c r="HN71" s="705"/>
      <c r="HO71" s="705"/>
      <c r="HP71" s="705"/>
      <c r="HQ71" s="705"/>
      <c r="HR71" s="705"/>
      <c r="HS71" s="705"/>
      <c r="HT71" s="705"/>
      <c r="HU71" s="705"/>
      <c r="HV71" s="705"/>
      <c r="HW71" s="705"/>
      <c r="HX71" s="705"/>
      <c r="HY71" s="705"/>
      <c r="HZ71" s="705"/>
      <c r="IA71" s="705"/>
      <c r="IB71" s="705"/>
      <c r="IC71" s="705"/>
      <c r="ID71" s="705"/>
      <c r="IE71" s="705"/>
      <c r="IF71" s="705"/>
      <c r="IG71" s="705"/>
      <c r="IH71" s="705"/>
      <c r="II71" s="705"/>
      <c r="IJ71" s="705"/>
      <c r="IK71" s="705"/>
      <c r="IL71" s="705"/>
      <c r="IM71" s="705"/>
      <c r="IN71" s="705"/>
      <c r="IO71" s="705"/>
      <c r="IP71" s="705"/>
      <c r="IQ71" s="705"/>
      <c r="IR71" s="705"/>
      <c r="IS71" s="705"/>
      <c r="IT71" s="705"/>
      <c r="IU71" s="705"/>
      <c r="IV71" s="705"/>
    </row>
    <row r="72" spans="1:256" ht="31.5">
      <c r="A72" s="705"/>
      <c r="B72" s="990" t="s">
        <v>144</v>
      </c>
      <c r="C72" s="1032" t="s">
        <v>75</v>
      </c>
      <c r="D72" s="1032" t="s">
        <v>23</v>
      </c>
      <c r="E72" s="1032" t="s">
        <v>76</v>
      </c>
      <c r="F72" s="1033" t="s">
        <v>103</v>
      </c>
      <c r="G72" s="1034" t="s">
        <v>104</v>
      </c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705"/>
      <c r="AC72" s="705"/>
      <c r="AD72" s="705"/>
      <c r="AE72" s="705"/>
      <c r="AF72" s="705"/>
      <c r="AG72" s="705"/>
      <c r="AH72" s="705"/>
      <c r="AI72" s="705"/>
      <c r="AJ72" s="705"/>
      <c r="AK72" s="705"/>
      <c r="AL72" s="705"/>
      <c r="AM72" s="705"/>
      <c r="AN72" s="705"/>
      <c r="AO72" s="705"/>
      <c r="AP72" s="705"/>
      <c r="AQ72" s="705"/>
      <c r="AR72" s="705"/>
      <c r="AS72" s="705"/>
      <c r="AT72" s="705"/>
      <c r="AU72" s="705"/>
      <c r="AV72" s="705"/>
      <c r="AW72" s="705"/>
      <c r="AX72" s="705"/>
      <c r="AY72" s="705"/>
      <c r="AZ72" s="705"/>
      <c r="BA72" s="705"/>
      <c r="BB72" s="705"/>
      <c r="BC72" s="705"/>
      <c r="BD72" s="705"/>
      <c r="BE72" s="705"/>
      <c r="BF72" s="705"/>
      <c r="BG72" s="705"/>
      <c r="BH72" s="705"/>
      <c r="BI72" s="705"/>
      <c r="BJ72" s="705"/>
      <c r="BK72" s="705"/>
      <c r="BL72" s="705"/>
      <c r="BM72" s="705"/>
      <c r="BN72" s="705"/>
      <c r="BO72" s="705"/>
      <c r="BP72" s="705"/>
      <c r="BQ72" s="705"/>
      <c r="BR72" s="705"/>
      <c r="BS72" s="705"/>
      <c r="BT72" s="705"/>
      <c r="BU72" s="705"/>
      <c r="BV72" s="705"/>
      <c r="BW72" s="705"/>
      <c r="BX72" s="705"/>
      <c r="BY72" s="705"/>
      <c r="BZ72" s="705"/>
      <c r="CA72" s="705"/>
      <c r="CB72" s="705"/>
      <c r="CC72" s="705"/>
      <c r="CD72" s="705"/>
      <c r="CE72" s="705"/>
      <c r="CF72" s="705"/>
      <c r="CG72" s="705"/>
      <c r="CH72" s="705"/>
      <c r="CI72" s="705"/>
      <c r="CJ72" s="705"/>
      <c r="CK72" s="705"/>
      <c r="CL72" s="705"/>
      <c r="CM72" s="705"/>
      <c r="CN72" s="705"/>
      <c r="CO72" s="705"/>
      <c r="CP72" s="705"/>
      <c r="CQ72" s="705"/>
      <c r="CR72" s="705"/>
      <c r="CS72" s="705"/>
      <c r="CT72" s="705"/>
      <c r="CU72" s="705"/>
      <c r="CV72" s="705"/>
      <c r="CW72" s="705"/>
      <c r="CX72" s="705"/>
      <c r="CY72" s="705"/>
      <c r="CZ72" s="705"/>
      <c r="DA72" s="705"/>
      <c r="DB72" s="705"/>
      <c r="DC72" s="705"/>
      <c r="DD72" s="705"/>
      <c r="DE72" s="705"/>
      <c r="DF72" s="705"/>
      <c r="DG72" s="705"/>
      <c r="DH72" s="705"/>
      <c r="DI72" s="705"/>
      <c r="DJ72" s="705"/>
      <c r="DK72" s="705"/>
      <c r="DL72" s="705"/>
      <c r="DM72" s="705"/>
      <c r="DN72" s="705"/>
      <c r="DO72" s="705"/>
      <c r="DP72" s="705"/>
      <c r="DQ72" s="705"/>
      <c r="DR72" s="705"/>
      <c r="DS72" s="705"/>
      <c r="DT72" s="705"/>
      <c r="DU72" s="705"/>
      <c r="DV72" s="705"/>
      <c r="DW72" s="705"/>
      <c r="DX72" s="705"/>
      <c r="DY72" s="705"/>
      <c r="DZ72" s="705"/>
      <c r="EA72" s="705"/>
      <c r="EB72" s="705"/>
      <c r="EC72" s="705"/>
      <c r="ED72" s="705"/>
      <c r="EE72" s="705"/>
      <c r="EF72" s="705"/>
      <c r="EG72" s="705"/>
      <c r="EH72" s="705"/>
      <c r="EI72" s="705"/>
      <c r="EJ72" s="705"/>
      <c r="EK72" s="705"/>
      <c r="EL72" s="705"/>
      <c r="EM72" s="705"/>
      <c r="EN72" s="705"/>
      <c r="EO72" s="705"/>
      <c r="EP72" s="705"/>
      <c r="EQ72" s="705"/>
      <c r="ER72" s="705"/>
      <c r="ES72" s="705"/>
      <c r="ET72" s="705"/>
      <c r="EU72" s="705"/>
      <c r="EV72" s="705"/>
      <c r="EW72" s="705"/>
      <c r="EX72" s="705"/>
      <c r="EY72" s="705"/>
      <c r="EZ72" s="705"/>
      <c r="FA72" s="705"/>
      <c r="FB72" s="705"/>
      <c r="FC72" s="705"/>
      <c r="FD72" s="705"/>
      <c r="FE72" s="705"/>
      <c r="FF72" s="705"/>
      <c r="FG72" s="705"/>
      <c r="FH72" s="705"/>
      <c r="FI72" s="705"/>
      <c r="FJ72" s="705"/>
      <c r="FK72" s="705"/>
      <c r="FL72" s="705"/>
      <c r="FM72" s="705"/>
      <c r="FN72" s="705"/>
      <c r="FO72" s="705"/>
      <c r="FP72" s="705"/>
      <c r="FQ72" s="705"/>
      <c r="FR72" s="705"/>
      <c r="FS72" s="705"/>
      <c r="FT72" s="705"/>
      <c r="FU72" s="705"/>
      <c r="FV72" s="705"/>
      <c r="FW72" s="705"/>
      <c r="FX72" s="705"/>
      <c r="FY72" s="705"/>
      <c r="FZ72" s="705"/>
      <c r="GA72" s="705"/>
      <c r="GB72" s="705"/>
      <c r="GC72" s="705"/>
      <c r="GD72" s="705"/>
      <c r="GE72" s="705"/>
      <c r="GF72" s="705"/>
      <c r="GG72" s="705"/>
      <c r="GH72" s="705"/>
      <c r="GI72" s="705"/>
      <c r="GJ72" s="705"/>
      <c r="GK72" s="705"/>
      <c r="GL72" s="705"/>
      <c r="GM72" s="705"/>
      <c r="GN72" s="705"/>
      <c r="GO72" s="705"/>
      <c r="GP72" s="705"/>
      <c r="GQ72" s="705"/>
      <c r="GR72" s="705"/>
      <c r="GS72" s="705"/>
      <c r="GT72" s="705"/>
      <c r="GU72" s="705"/>
      <c r="GV72" s="705"/>
      <c r="GW72" s="705"/>
      <c r="GX72" s="705"/>
      <c r="GY72" s="705"/>
      <c r="GZ72" s="705"/>
      <c r="HA72" s="705"/>
      <c r="HB72" s="705"/>
      <c r="HC72" s="705"/>
      <c r="HD72" s="705"/>
      <c r="HE72" s="705"/>
      <c r="HF72" s="705"/>
      <c r="HG72" s="705"/>
      <c r="HH72" s="705"/>
      <c r="HI72" s="705"/>
      <c r="HJ72" s="705"/>
      <c r="HK72" s="705"/>
      <c r="HL72" s="705"/>
      <c r="HM72" s="705"/>
      <c r="HN72" s="705"/>
      <c r="HO72" s="705"/>
      <c r="HP72" s="705"/>
      <c r="HQ72" s="705"/>
      <c r="HR72" s="705"/>
      <c r="HS72" s="705"/>
      <c r="HT72" s="705"/>
      <c r="HU72" s="705"/>
      <c r="HV72" s="705"/>
      <c r="HW72" s="705"/>
      <c r="HX72" s="705"/>
      <c r="HY72" s="705"/>
      <c r="HZ72" s="705"/>
      <c r="IA72" s="705"/>
      <c r="IB72" s="705"/>
      <c r="IC72" s="705"/>
      <c r="ID72" s="705"/>
      <c r="IE72" s="705"/>
      <c r="IF72" s="705"/>
      <c r="IG72" s="705"/>
      <c r="IH72" s="705"/>
      <c r="II72" s="705"/>
      <c r="IJ72" s="705"/>
      <c r="IK72" s="705"/>
      <c r="IL72" s="705"/>
      <c r="IM72" s="705"/>
      <c r="IN72" s="705"/>
      <c r="IO72" s="705"/>
      <c r="IP72" s="705"/>
      <c r="IQ72" s="705"/>
      <c r="IR72" s="705"/>
      <c r="IS72" s="705"/>
      <c r="IT72" s="705"/>
      <c r="IU72" s="705"/>
      <c r="IV72" s="705"/>
    </row>
    <row r="73" spans="1:256" ht="15.75">
      <c r="A73" s="705"/>
      <c r="B73" s="2663" t="s">
        <v>79</v>
      </c>
      <c r="C73" s="2664"/>
      <c r="D73" s="2664"/>
      <c r="E73" s="2664"/>
      <c r="F73" s="2664"/>
      <c r="G73" s="2665"/>
      <c r="H73" s="705"/>
      <c r="I73" s="705"/>
      <c r="J73" s="70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705"/>
      <c r="AC73" s="705"/>
      <c r="AD73" s="705"/>
      <c r="AE73" s="705"/>
      <c r="AF73" s="705"/>
      <c r="AG73" s="705"/>
      <c r="AH73" s="705"/>
      <c r="AI73" s="705"/>
      <c r="AJ73" s="705"/>
      <c r="AK73" s="705"/>
      <c r="AL73" s="705"/>
      <c r="AM73" s="705"/>
      <c r="AN73" s="705"/>
      <c r="AO73" s="705"/>
      <c r="AP73" s="705"/>
      <c r="AQ73" s="705"/>
      <c r="AR73" s="705"/>
      <c r="AS73" s="705"/>
      <c r="AT73" s="705"/>
      <c r="AU73" s="705"/>
      <c r="AV73" s="705"/>
      <c r="AW73" s="705"/>
      <c r="AX73" s="705"/>
      <c r="AY73" s="705"/>
      <c r="AZ73" s="705"/>
      <c r="BA73" s="705"/>
      <c r="BB73" s="705"/>
      <c r="BC73" s="705"/>
      <c r="BD73" s="705"/>
      <c r="BE73" s="705"/>
      <c r="BF73" s="705"/>
      <c r="BG73" s="705"/>
      <c r="BH73" s="705"/>
      <c r="BI73" s="705"/>
      <c r="BJ73" s="705"/>
      <c r="BK73" s="705"/>
      <c r="BL73" s="705"/>
      <c r="BM73" s="705"/>
      <c r="BN73" s="705"/>
      <c r="BO73" s="705"/>
      <c r="BP73" s="705"/>
      <c r="BQ73" s="705"/>
      <c r="BR73" s="705"/>
      <c r="BS73" s="705"/>
      <c r="BT73" s="705"/>
      <c r="BU73" s="705"/>
      <c r="BV73" s="705"/>
      <c r="BW73" s="705"/>
      <c r="BX73" s="705"/>
      <c r="BY73" s="705"/>
      <c r="BZ73" s="705"/>
      <c r="CA73" s="705"/>
      <c r="CB73" s="705"/>
      <c r="CC73" s="705"/>
      <c r="CD73" s="705"/>
      <c r="CE73" s="705"/>
      <c r="CF73" s="705"/>
      <c r="CG73" s="705"/>
      <c r="CH73" s="705"/>
      <c r="CI73" s="705"/>
      <c r="CJ73" s="705"/>
      <c r="CK73" s="705"/>
      <c r="CL73" s="705"/>
      <c r="CM73" s="705"/>
      <c r="CN73" s="705"/>
      <c r="CO73" s="705"/>
      <c r="CP73" s="705"/>
      <c r="CQ73" s="705"/>
      <c r="CR73" s="705"/>
      <c r="CS73" s="705"/>
      <c r="CT73" s="705"/>
      <c r="CU73" s="705"/>
      <c r="CV73" s="705"/>
      <c r="CW73" s="705"/>
      <c r="CX73" s="705"/>
      <c r="CY73" s="705"/>
      <c r="CZ73" s="705"/>
      <c r="DA73" s="705"/>
      <c r="DB73" s="705"/>
      <c r="DC73" s="705"/>
      <c r="DD73" s="705"/>
      <c r="DE73" s="705"/>
      <c r="DF73" s="705"/>
      <c r="DG73" s="705"/>
      <c r="DH73" s="705"/>
      <c r="DI73" s="705"/>
      <c r="DJ73" s="705"/>
      <c r="DK73" s="705"/>
      <c r="DL73" s="705"/>
      <c r="DM73" s="705"/>
      <c r="DN73" s="705"/>
      <c r="DO73" s="705"/>
      <c r="DP73" s="705"/>
      <c r="DQ73" s="705"/>
      <c r="DR73" s="705"/>
      <c r="DS73" s="705"/>
      <c r="DT73" s="705"/>
      <c r="DU73" s="705"/>
      <c r="DV73" s="705"/>
      <c r="DW73" s="705"/>
      <c r="DX73" s="705"/>
      <c r="DY73" s="705"/>
      <c r="DZ73" s="705"/>
      <c r="EA73" s="705"/>
      <c r="EB73" s="705"/>
      <c r="EC73" s="705"/>
      <c r="ED73" s="705"/>
      <c r="EE73" s="705"/>
      <c r="EF73" s="705"/>
      <c r="EG73" s="705"/>
      <c r="EH73" s="705"/>
      <c r="EI73" s="705"/>
      <c r="EJ73" s="705"/>
      <c r="EK73" s="705"/>
      <c r="EL73" s="705"/>
      <c r="EM73" s="705"/>
      <c r="EN73" s="705"/>
      <c r="EO73" s="705"/>
      <c r="EP73" s="705"/>
      <c r="EQ73" s="705"/>
      <c r="ER73" s="705"/>
      <c r="ES73" s="705"/>
      <c r="ET73" s="705"/>
      <c r="EU73" s="705"/>
      <c r="EV73" s="705"/>
      <c r="EW73" s="705"/>
      <c r="EX73" s="705"/>
      <c r="EY73" s="705"/>
      <c r="EZ73" s="705"/>
      <c r="FA73" s="705"/>
      <c r="FB73" s="705"/>
      <c r="FC73" s="705"/>
      <c r="FD73" s="705"/>
      <c r="FE73" s="705"/>
      <c r="FF73" s="705"/>
      <c r="FG73" s="705"/>
      <c r="FH73" s="705"/>
      <c r="FI73" s="705"/>
      <c r="FJ73" s="705"/>
      <c r="FK73" s="705"/>
      <c r="FL73" s="705"/>
      <c r="FM73" s="705"/>
      <c r="FN73" s="705"/>
      <c r="FO73" s="705"/>
      <c r="FP73" s="705"/>
      <c r="FQ73" s="705"/>
      <c r="FR73" s="705"/>
      <c r="FS73" s="705"/>
      <c r="FT73" s="705"/>
      <c r="FU73" s="705"/>
      <c r="FV73" s="705"/>
      <c r="FW73" s="705"/>
      <c r="FX73" s="705"/>
      <c r="FY73" s="705"/>
      <c r="FZ73" s="705"/>
      <c r="GA73" s="705"/>
      <c r="GB73" s="705"/>
      <c r="GC73" s="705"/>
      <c r="GD73" s="705"/>
      <c r="GE73" s="705"/>
      <c r="GF73" s="705"/>
      <c r="GG73" s="705"/>
      <c r="GH73" s="705"/>
      <c r="GI73" s="705"/>
      <c r="GJ73" s="705"/>
      <c r="GK73" s="705"/>
      <c r="GL73" s="705"/>
      <c r="GM73" s="705"/>
      <c r="GN73" s="705"/>
      <c r="GO73" s="705"/>
      <c r="GP73" s="705"/>
      <c r="GQ73" s="705"/>
      <c r="GR73" s="705"/>
      <c r="GS73" s="705"/>
      <c r="GT73" s="705"/>
      <c r="GU73" s="705"/>
      <c r="GV73" s="705"/>
      <c r="GW73" s="705"/>
      <c r="GX73" s="705"/>
      <c r="GY73" s="705"/>
      <c r="GZ73" s="705"/>
      <c r="HA73" s="705"/>
      <c r="HB73" s="705"/>
      <c r="HC73" s="705"/>
      <c r="HD73" s="705"/>
      <c r="HE73" s="705"/>
      <c r="HF73" s="705"/>
      <c r="HG73" s="705"/>
      <c r="HH73" s="705"/>
      <c r="HI73" s="705"/>
      <c r="HJ73" s="705"/>
      <c r="HK73" s="705"/>
      <c r="HL73" s="705"/>
      <c r="HM73" s="705"/>
      <c r="HN73" s="705"/>
      <c r="HO73" s="705"/>
      <c r="HP73" s="705"/>
      <c r="HQ73" s="705"/>
      <c r="HR73" s="705"/>
      <c r="HS73" s="705"/>
      <c r="HT73" s="705"/>
      <c r="HU73" s="705"/>
      <c r="HV73" s="705"/>
      <c r="HW73" s="705"/>
      <c r="HX73" s="705"/>
      <c r="HY73" s="705"/>
      <c r="HZ73" s="705"/>
      <c r="IA73" s="705"/>
      <c r="IB73" s="705"/>
      <c r="IC73" s="705"/>
      <c r="ID73" s="705"/>
      <c r="IE73" s="705"/>
      <c r="IF73" s="705"/>
      <c r="IG73" s="705"/>
      <c r="IH73" s="705"/>
      <c r="II73" s="705"/>
      <c r="IJ73" s="705"/>
      <c r="IK73" s="705"/>
      <c r="IL73" s="705"/>
      <c r="IM73" s="705"/>
      <c r="IN73" s="705"/>
      <c r="IO73" s="705"/>
      <c r="IP73" s="705"/>
      <c r="IQ73" s="705"/>
      <c r="IR73" s="705"/>
      <c r="IS73" s="705"/>
      <c r="IT73" s="705"/>
      <c r="IU73" s="705"/>
      <c r="IV73" s="705"/>
    </row>
    <row r="74" spans="1:256" ht="15.75">
      <c r="A74" s="705"/>
      <c r="B74" s="2213" t="s">
        <v>98</v>
      </c>
      <c r="C74" s="2214" t="s">
        <v>1647</v>
      </c>
      <c r="D74" s="2215" t="s">
        <v>23</v>
      </c>
      <c r="E74" s="2216">
        <v>1</v>
      </c>
      <c r="F74" s="2217">
        <v>1185</v>
      </c>
      <c r="G74" s="2218">
        <v>1185</v>
      </c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705"/>
      <c r="AC74" s="705"/>
      <c r="AD74" s="705"/>
      <c r="AE74" s="705"/>
      <c r="AF74" s="705"/>
      <c r="AG74" s="705"/>
      <c r="AH74" s="705"/>
      <c r="AI74" s="705"/>
      <c r="AJ74" s="705"/>
      <c r="AK74" s="705"/>
      <c r="AL74" s="705"/>
      <c r="AM74" s="705"/>
      <c r="AN74" s="705"/>
      <c r="AO74" s="705"/>
      <c r="AP74" s="705"/>
      <c r="AQ74" s="705"/>
      <c r="AR74" s="705"/>
      <c r="AS74" s="705"/>
      <c r="AT74" s="705"/>
      <c r="AU74" s="705"/>
      <c r="AV74" s="705"/>
      <c r="AW74" s="705"/>
      <c r="AX74" s="705"/>
      <c r="AY74" s="705"/>
      <c r="AZ74" s="705"/>
      <c r="BA74" s="705"/>
      <c r="BB74" s="705"/>
      <c r="BC74" s="705"/>
      <c r="BD74" s="705"/>
      <c r="BE74" s="705"/>
      <c r="BF74" s="705"/>
      <c r="BG74" s="705"/>
      <c r="BH74" s="705"/>
      <c r="BI74" s="705"/>
      <c r="BJ74" s="705"/>
      <c r="BK74" s="705"/>
      <c r="BL74" s="705"/>
      <c r="BM74" s="705"/>
      <c r="BN74" s="705"/>
      <c r="BO74" s="705"/>
      <c r="BP74" s="705"/>
      <c r="BQ74" s="705"/>
      <c r="BR74" s="705"/>
      <c r="BS74" s="705"/>
      <c r="BT74" s="705"/>
      <c r="BU74" s="705"/>
      <c r="BV74" s="705"/>
      <c r="BW74" s="705"/>
      <c r="BX74" s="705"/>
      <c r="BY74" s="705"/>
      <c r="BZ74" s="705"/>
      <c r="CA74" s="705"/>
      <c r="CB74" s="705"/>
      <c r="CC74" s="705"/>
      <c r="CD74" s="705"/>
      <c r="CE74" s="705"/>
      <c r="CF74" s="705"/>
      <c r="CG74" s="705"/>
      <c r="CH74" s="705"/>
      <c r="CI74" s="705"/>
      <c r="CJ74" s="705"/>
      <c r="CK74" s="705"/>
      <c r="CL74" s="705"/>
      <c r="CM74" s="705"/>
      <c r="CN74" s="705"/>
      <c r="CO74" s="705"/>
      <c r="CP74" s="705"/>
      <c r="CQ74" s="705"/>
      <c r="CR74" s="705"/>
      <c r="CS74" s="705"/>
      <c r="CT74" s="705"/>
      <c r="CU74" s="705"/>
      <c r="CV74" s="705"/>
      <c r="CW74" s="705"/>
      <c r="CX74" s="705"/>
      <c r="CY74" s="705"/>
      <c r="CZ74" s="705"/>
      <c r="DA74" s="705"/>
      <c r="DB74" s="705"/>
      <c r="DC74" s="705"/>
      <c r="DD74" s="705"/>
      <c r="DE74" s="705"/>
      <c r="DF74" s="705"/>
      <c r="DG74" s="705"/>
      <c r="DH74" s="705"/>
      <c r="DI74" s="705"/>
      <c r="DJ74" s="705"/>
      <c r="DK74" s="705"/>
      <c r="DL74" s="705"/>
      <c r="DM74" s="705"/>
      <c r="DN74" s="705"/>
      <c r="DO74" s="705"/>
      <c r="DP74" s="705"/>
      <c r="DQ74" s="705"/>
      <c r="DR74" s="705"/>
      <c r="DS74" s="705"/>
      <c r="DT74" s="705"/>
      <c r="DU74" s="705"/>
      <c r="DV74" s="705"/>
      <c r="DW74" s="705"/>
      <c r="DX74" s="705"/>
      <c r="DY74" s="705"/>
      <c r="DZ74" s="705"/>
      <c r="EA74" s="705"/>
      <c r="EB74" s="705"/>
      <c r="EC74" s="705"/>
      <c r="ED74" s="705"/>
      <c r="EE74" s="705"/>
      <c r="EF74" s="705"/>
      <c r="EG74" s="705"/>
      <c r="EH74" s="705"/>
      <c r="EI74" s="705"/>
      <c r="EJ74" s="705"/>
      <c r="EK74" s="705"/>
      <c r="EL74" s="705"/>
      <c r="EM74" s="705"/>
      <c r="EN74" s="705"/>
      <c r="EO74" s="705"/>
      <c r="EP74" s="705"/>
      <c r="EQ74" s="705"/>
      <c r="ER74" s="705"/>
      <c r="ES74" s="705"/>
      <c r="ET74" s="705"/>
      <c r="EU74" s="705"/>
      <c r="EV74" s="705"/>
      <c r="EW74" s="705"/>
      <c r="EX74" s="705"/>
      <c r="EY74" s="705"/>
      <c r="EZ74" s="705"/>
      <c r="FA74" s="705"/>
      <c r="FB74" s="705"/>
      <c r="FC74" s="705"/>
      <c r="FD74" s="705"/>
      <c r="FE74" s="705"/>
      <c r="FF74" s="705"/>
      <c r="FG74" s="705"/>
      <c r="FH74" s="705"/>
      <c r="FI74" s="705"/>
      <c r="FJ74" s="705"/>
      <c r="FK74" s="705"/>
      <c r="FL74" s="705"/>
      <c r="FM74" s="705"/>
      <c r="FN74" s="705"/>
      <c r="FO74" s="705"/>
      <c r="FP74" s="705"/>
      <c r="FQ74" s="705"/>
      <c r="FR74" s="705"/>
      <c r="FS74" s="705"/>
      <c r="FT74" s="705"/>
      <c r="FU74" s="705"/>
      <c r="FV74" s="705"/>
      <c r="FW74" s="705"/>
      <c r="FX74" s="705"/>
      <c r="FY74" s="705"/>
      <c r="FZ74" s="705"/>
      <c r="GA74" s="705"/>
      <c r="GB74" s="705"/>
      <c r="GC74" s="705"/>
      <c r="GD74" s="705"/>
      <c r="GE74" s="705"/>
      <c r="GF74" s="705"/>
      <c r="GG74" s="705"/>
      <c r="GH74" s="705"/>
      <c r="GI74" s="705"/>
      <c r="GJ74" s="705"/>
      <c r="GK74" s="705"/>
      <c r="GL74" s="705"/>
      <c r="GM74" s="705"/>
      <c r="GN74" s="705"/>
      <c r="GO74" s="705"/>
      <c r="GP74" s="705"/>
      <c r="GQ74" s="705"/>
      <c r="GR74" s="705"/>
      <c r="GS74" s="705"/>
      <c r="GT74" s="705"/>
      <c r="GU74" s="705"/>
      <c r="GV74" s="705"/>
      <c r="GW74" s="705"/>
      <c r="GX74" s="705"/>
      <c r="GY74" s="705"/>
      <c r="GZ74" s="705"/>
      <c r="HA74" s="705"/>
      <c r="HB74" s="705"/>
      <c r="HC74" s="705"/>
      <c r="HD74" s="705"/>
      <c r="HE74" s="705"/>
      <c r="HF74" s="705"/>
      <c r="HG74" s="705"/>
      <c r="HH74" s="705"/>
      <c r="HI74" s="705"/>
      <c r="HJ74" s="705"/>
      <c r="HK74" s="705"/>
      <c r="HL74" s="705"/>
      <c r="HM74" s="705"/>
      <c r="HN74" s="705"/>
      <c r="HO74" s="705"/>
      <c r="HP74" s="705"/>
      <c r="HQ74" s="705"/>
      <c r="HR74" s="705"/>
      <c r="HS74" s="705"/>
      <c r="HT74" s="705"/>
      <c r="HU74" s="705"/>
      <c r="HV74" s="705"/>
      <c r="HW74" s="705"/>
      <c r="HX74" s="705"/>
      <c r="HY74" s="705"/>
      <c r="HZ74" s="705"/>
      <c r="IA74" s="705"/>
      <c r="IB74" s="705"/>
      <c r="IC74" s="705"/>
      <c r="ID74" s="705"/>
      <c r="IE74" s="705"/>
      <c r="IF74" s="705"/>
      <c r="IG74" s="705"/>
      <c r="IH74" s="705"/>
      <c r="II74" s="705"/>
      <c r="IJ74" s="705"/>
      <c r="IK74" s="705"/>
      <c r="IL74" s="705"/>
      <c r="IM74" s="705"/>
      <c r="IN74" s="705"/>
      <c r="IO74" s="705"/>
      <c r="IP74" s="705"/>
      <c r="IQ74" s="705"/>
      <c r="IR74" s="705"/>
      <c r="IS74" s="705"/>
      <c r="IT74" s="705"/>
      <c r="IU74" s="705"/>
      <c r="IV74" s="705"/>
    </row>
    <row r="75" spans="1:256" ht="30">
      <c r="A75" s="1387" t="s">
        <v>219</v>
      </c>
      <c r="B75" s="2072">
        <v>93358</v>
      </c>
      <c r="C75" s="2006" t="s">
        <v>1118</v>
      </c>
      <c r="D75" s="2007" t="s">
        <v>20</v>
      </c>
      <c r="E75" s="2219">
        <v>0.12800000000000003</v>
      </c>
      <c r="F75" s="2074">
        <v>62.93</v>
      </c>
      <c r="G75" s="2218">
        <v>8.0500000000000007</v>
      </c>
      <c r="H75" s="705"/>
      <c r="I75" s="705"/>
      <c r="J75" s="70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705"/>
      <c r="AC75" s="705"/>
      <c r="AD75" s="705"/>
      <c r="AE75" s="705"/>
      <c r="AF75" s="705"/>
      <c r="AG75" s="705"/>
      <c r="AH75" s="705"/>
      <c r="AI75" s="705"/>
      <c r="AJ75" s="705"/>
      <c r="AK75" s="705"/>
      <c r="AL75" s="705"/>
      <c r="AM75" s="705"/>
      <c r="AN75" s="705"/>
      <c r="AO75" s="705"/>
      <c r="AP75" s="705"/>
      <c r="AQ75" s="705"/>
      <c r="AR75" s="705"/>
      <c r="AS75" s="705"/>
      <c r="AT75" s="705"/>
      <c r="AU75" s="705"/>
      <c r="AV75" s="705"/>
      <c r="AW75" s="705"/>
      <c r="AX75" s="705"/>
      <c r="AY75" s="705"/>
      <c r="AZ75" s="705"/>
      <c r="BA75" s="705"/>
      <c r="BB75" s="705"/>
      <c r="BC75" s="705"/>
      <c r="BD75" s="705"/>
      <c r="BE75" s="705"/>
      <c r="BF75" s="705"/>
      <c r="BG75" s="705"/>
      <c r="BH75" s="705"/>
      <c r="BI75" s="705"/>
      <c r="BJ75" s="705"/>
      <c r="BK75" s="705"/>
      <c r="BL75" s="705"/>
      <c r="BM75" s="705"/>
      <c r="BN75" s="705"/>
      <c r="BO75" s="705"/>
      <c r="BP75" s="705"/>
      <c r="BQ75" s="705"/>
      <c r="BR75" s="705"/>
      <c r="BS75" s="705"/>
      <c r="BT75" s="705"/>
      <c r="BU75" s="705"/>
      <c r="BV75" s="705"/>
      <c r="BW75" s="705"/>
      <c r="BX75" s="705"/>
      <c r="BY75" s="705"/>
      <c r="BZ75" s="705"/>
      <c r="CA75" s="705"/>
      <c r="CB75" s="705"/>
      <c r="CC75" s="705"/>
      <c r="CD75" s="705"/>
      <c r="CE75" s="705"/>
      <c r="CF75" s="705"/>
      <c r="CG75" s="705"/>
      <c r="CH75" s="705"/>
      <c r="CI75" s="705"/>
      <c r="CJ75" s="705"/>
      <c r="CK75" s="705"/>
      <c r="CL75" s="705"/>
      <c r="CM75" s="705"/>
      <c r="CN75" s="705"/>
      <c r="CO75" s="705"/>
      <c r="CP75" s="705"/>
      <c r="CQ75" s="705"/>
      <c r="CR75" s="705"/>
      <c r="CS75" s="705"/>
      <c r="CT75" s="705"/>
      <c r="CU75" s="705"/>
      <c r="CV75" s="705"/>
      <c r="CW75" s="705"/>
      <c r="CX75" s="705"/>
      <c r="CY75" s="705"/>
      <c r="CZ75" s="705"/>
      <c r="DA75" s="705"/>
      <c r="DB75" s="705"/>
      <c r="DC75" s="705"/>
      <c r="DD75" s="705"/>
      <c r="DE75" s="705"/>
      <c r="DF75" s="705"/>
      <c r="DG75" s="705"/>
      <c r="DH75" s="705"/>
      <c r="DI75" s="705"/>
      <c r="DJ75" s="705"/>
      <c r="DK75" s="705"/>
      <c r="DL75" s="705"/>
      <c r="DM75" s="705"/>
      <c r="DN75" s="705"/>
      <c r="DO75" s="705"/>
      <c r="DP75" s="705"/>
      <c r="DQ75" s="705"/>
      <c r="DR75" s="705"/>
      <c r="DS75" s="705"/>
      <c r="DT75" s="705"/>
      <c r="DU75" s="705"/>
      <c r="DV75" s="705"/>
      <c r="DW75" s="705"/>
      <c r="DX75" s="705"/>
      <c r="DY75" s="705"/>
      <c r="DZ75" s="705"/>
      <c r="EA75" s="705"/>
      <c r="EB75" s="705"/>
      <c r="EC75" s="705"/>
      <c r="ED75" s="705"/>
      <c r="EE75" s="705"/>
      <c r="EF75" s="705"/>
      <c r="EG75" s="705"/>
      <c r="EH75" s="705"/>
      <c r="EI75" s="705"/>
      <c r="EJ75" s="705"/>
      <c r="EK75" s="705"/>
      <c r="EL75" s="705"/>
      <c r="EM75" s="705"/>
      <c r="EN75" s="705"/>
      <c r="EO75" s="705"/>
      <c r="EP75" s="705"/>
      <c r="EQ75" s="705"/>
      <c r="ER75" s="705"/>
      <c r="ES75" s="705"/>
      <c r="ET75" s="705"/>
      <c r="EU75" s="705"/>
      <c r="EV75" s="705"/>
      <c r="EW75" s="705"/>
      <c r="EX75" s="705"/>
      <c r="EY75" s="705"/>
      <c r="EZ75" s="705"/>
      <c r="FA75" s="705"/>
      <c r="FB75" s="705"/>
      <c r="FC75" s="705"/>
      <c r="FD75" s="705"/>
      <c r="FE75" s="705"/>
      <c r="FF75" s="705"/>
      <c r="FG75" s="705"/>
      <c r="FH75" s="705"/>
      <c r="FI75" s="705"/>
      <c r="FJ75" s="705"/>
      <c r="FK75" s="705"/>
      <c r="FL75" s="705"/>
      <c r="FM75" s="705"/>
      <c r="FN75" s="705"/>
      <c r="FO75" s="705"/>
      <c r="FP75" s="705"/>
      <c r="FQ75" s="705"/>
      <c r="FR75" s="705"/>
      <c r="FS75" s="705"/>
      <c r="FT75" s="705"/>
      <c r="FU75" s="705"/>
      <c r="FV75" s="705"/>
      <c r="FW75" s="705"/>
      <c r="FX75" s="705"/>
      <c r="FY75" s="705"/>
      <c r="FZ75" s="705"/>
      <c r="GA75" s="705"/>
      <c r="GB75" s="705"/>
      <c r="GC75" s="705"/>
      <c r="GD75" s="705"/>
      <c r="GE75" s="705"/>
      <c r="GF75" s="705"/>
      <c r="GG75" s="705"/>
      <c r="GH75" s="705"/>
      <c r="GI75" s="705"/>
      <c r="GJ75" s="705"/>
      <c r="GK75" s="705"/>
      <c r="GL75" s="705"/>
      <c r="GM75" s="705"/>
      <c r="GN75" s="705"/>
      <c r="GO75" s="705"/>
      <c r="GP75" s="705"/>
      <c r="GQ75" s="705"/>
      <c r="GR75" s="705"/>
      <c r="GS75" s="705"/>
      <c r="GT75" s="705"/>
      <c r="GU75" s="705"/>
      <c r="GV75" s="705"/>
      <c r="GW75" s="705"/>
      <c r="GX75" s="705"/>
      <c r="GY75" s="705"/>
      <c r="GZ75" s="705"/>
      <c r="HA75" s="705"/>
      <c r="HB75" s="705"/>
      <c r="HC75" s="705"/>
      <c r="HD75" s="705"/>
      <c r="HE75" s="705"/>
      <c r="HF75" s="705"/>
      <c r="HG75" s="705"/>
      <c r="HH75" s="705"/>
      <c r="HI75" s="705"/>
      <c r="HJ75" s="705"/>
      <c r="HK75" s="705"/>
      <c r="HL75" s="705"/>
      <c r="HM75" s="705"/>
      <c r="HN75" s="705"/>
      <c r="HO75" s="705"/>
      <c r="HP75" s="705"/>
      <c r="HQ75" s="705"/>
      <c r="HR75" s="705"/>
      <c r="HS75" s="705"/>
      <c r="HT75" s="705"/>
      <c r="HU75" s="705"/>
      <c r="HV75" s="705"/>
      <c r="HW75" s="705"/>
      <c r="HX75" s="705"/>
      <c r="HY75" s="705"/>
      <c r="HZ75" s="705"/>
      <c r="IA75" s="705"/>
      <c r="IB75" s="705"/>
      <c r="IC75" s="705"/>
      <c r="ID75" s="705"/>
      <c r="IE75" s="705"/>
      <c r="IF75" s="705"/>
      <c r="IG75" s="705"/>
      <c r="IH75" s="705"/>
      <c r="II75" s="705"/>
      <c r="IJ75" s="705"/>
      <c r="IK75" s="705"/>
      <c r="IL75" s="705"/>
      <c r="IM75" s="705"/>
      <c r="IN75" s="705"/>
      <c r="IO75" s="705"/>
      <c r="IP75" s="705"/>
      <c r="IQ75" s="705"/>
      <c r="IR75" s="705"/>
      <c r="IS75" s="705"/>
      <c r="IT75" s="705"/>
      <c r="IU75" s="705"/>
      <c r="IV75" s="705"/>
    </row>
    <row r="76" spans="1:256" ht="45">
      <c r="A76" s="1387" t="s">
        <v>219</v>
      </c>
      <c r="B76" s="2072">
        <v>94969</v>
      </c>
      <c r="C76" s="2006" t="s">
        <v>589</v>
      </c>
      <c r="D76" s="2007" t="s">
        <v>20</v>
      </c>
      <c r="E76" s="2219">
        <v>0.12800000000000003</v>
      </c>
      <c r="F76" s="2074">
        <v>285.32</v>
      </c>
      <c r="G76" s="2218">
        <v>36.520000000000003</v>
      </c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705"/>
      <c r="AC76" s="705"/>
      <c r="AD76" s="705"/>
      <c r="AE76" s="705"/>
      <c r="AF76" s="705"/>
      <c r="AG76" s="705"/>
      <c r="AH76" s="705"/>
      <c r="AI76" s="705"/>
      <c r="AJ76" s="705"/>
      <c r="AK76" s="705"/>
      <c r="AL76" s="705"/>
      <c r="AM76" s="705"/>
      <c r="AN76" s="705"/>
      <c r="AO76" s="705"/>
      <c r="AP76" s="705"/>
      <c r="AQ76" s="705"/>
      <c r="AR76" s="705"/>
      <c r="AS76" s="705"/>
      <c r="AT76" s="705"/>
      <c r="AU76" s="705"/>
      <c r="AV76" s="705"/>
      <c r="AW76" s="705"/>
      <c r="AX76" s="705"/>
      <c r="AY76" s="705"/>
      <c r="AZ76" s="705"/>
      <c r="BA76" s="705"/>
      <c r="BB76" s="705"/>
      <c r="BC76" s="705"/>
      <c r="BD76" s="705"/>
      <c r="BE76" s="705"/>
      <c r="BF76" s="705"/>
      <c r="BG76" s="705"/>
      <c r="BH76" s="705"/>
      <c r="BI76" s="705"/>
      <c r="BJ76" s="705"/>
      <c r="BK76" s="705"/>
      <c r="BL76" s="705"/>
      <c r="BM76" s="705"/>
      <c r="BN76" s="705"/>
      <c r="BO76" s="705"/>
      <c r="BP76" s="705"/>
      <c r="BQ76" s="705"/>
      <c r="BR76" s="705"/>
      <c r="BS76" s="705"/>
      <c r="BT76" s="705"/>
      <c r="BU76" s="705"/>
      <c r="BV76" s="705"/>
      <c r="BW76" s="705"/>
      <c r="BX76" s="705"/>
      <c r="BY76" s="705"/>
      <c r="BZ76" s="705"/>
      <c r="CA76" s="705"/>
      <c r="CB76" s="705"/>
      <c r="CC76" s="705"/>
      <c r="CD76" s="705"/>
      <c r="CE76" s="705"/>
      <c r="CF76" s="705"/>
      <c r="CG76" s="705"/>
      <c r="CH76" s="705"/>
      <c r="CI76" s="705"/>
      <c r="CJ76" s="705"/>
      <c r="CK76" s="705"/>
      <c r="CL76" s="705"/>
      <c r="CM76" s="705"/>
      <c r="CN76" s="705"/>
      <c r="CO76" s="705"/>
      <c r="CP76" s="705"/>
      <c r="CQ76" s="705"/>
      <c r="CR76" s="705"/>
      <c r="CS76" s="705"/>
      <c r="CT76" s="705"/>
      <c r="CU76" s="705"/>
      <c r="CV76" s="705"/>
      <c r="CW76" s="705"/>
      <c r="CX76" s="705"/>
      <c r="CY76" s="705"/>
      <c r="CZ76" s="705"/>
      <c r="DA76" s="705"/>
      <c r="DB76" s="705"/>
      <c r="DC76" s="705"/>
      <c r="DD76" s="705"/>
      <c r="DE76" s="705"/>
      <c r="DF76" s="705"/>
      <c r="DG76" s="705"/>
      <c r="DH76" s="705"/>
      <c r="DI76" s="705"/>
      <c r="DJ76" s="705"/>
      <c r="DK76" s="705"/>
      <c r="DL76" s="705"/>
      <c r="DM76" s="705"/>
      <c r="DN76" s="705"/>
      <c r="DO76" s="705"/>
      <c r="DP76" s="705"/>
      <c r="DQ76" s="705"/>
      <c r="DR76" s="705"/>
      <c r="DS76" s="705"/>
      <c r="DT76" s="705"/>
      <c r="DU76" s="705"/>
      <c r="DV76" s="705"/>
      <c r="DW76" s="705"/>
      <c r="DX76" s="705"/>
      <c r="DY76" s="705"/>
      <c r="DZ76" s="705"/>
      <c r="EA76" s="705"/>
      <c r="EB76" s="705"/>
      <c r="EC76" s="705"/>
      <c r="ED76" s="705"/>
      <c r="EE76" s="705"/>
      <c r="EF76" s="705"/>
      <c r="EG76" s="705"/>
      <c r="EH76" s="705"/>
      <c r="EI76" s="705"/>
      <c r="EJ76" s="705"/>
      <c r="EK76" s="705"/>
      <c r="EL76" s="705"/>
      <c r="EM76" s="705"/>
      <c r="EN76" s="705"/>
      <c r="EO76" s="705"/>
      <c r="EP76" s="705"/>
      <c r="EQ76" s="705"/>
      <c r="ER76" s="705"/>
      <c r="ES76" s="705"/>
      <c r="ET76" s="705"/>
      <c r="EU76" s="705"/>
      <c r="EV76" s="705"/>
      <c r="EW76" s="705"/>
      <c r="EX76" s="705"/>
      <c r="EY76" s="705"/>
      <c r="EZ76" s="705"/>
      <c r="FA76" s="705"/>
      <c r="FB76" s="705"/>
      <c r="FC76" s="705"/>
      <c r="FD76" s="705"/>
      <c r="FE76" s="705"/>
      <c r="FF76" s="705"/>
      <c r="FG76" s="705"/>
      <c r="FH76" s="705"/>
      <c r="FI76" s="705"/>
      <c r="FJ76" s="705"/>
      <c r="FK76" s="705"/>
      <c r="FL76" s="705"/>
      <c r="FM76" s="705"/>
      <c r="FN76" s="705"/>
      <c r="FO76" s="705"/>
      <c r="FP76" s="705"/>
      <c r="FQ76" s="705"/>
      <c r="FR76" s="705"/>
      <c r="FS76" s="705"/>
      <c r="FT76" s="705"/>
      <c r="FU76" s="705"/>
      <c r="FV76" s="705"/>
      <c r="FW76" s="705"/>
      <c r="FX76" s="705"/>
      <c r="FY76" s="705"/>
      <c r="FZ76" s="705"/>
      <c r="GA76" s="705"/>
      <c r="GB76" s="705"/>
      <c r="GC76" s="705"/>
      <c r="GD76" s="705"/>
      <c r="GE76" s="705"/>
      <c r="GF76" s="705"/>
      <c r="GG76" s="705"/>
      <c r="GH76" s="705"/>
      <c r="GI76" s="705"/>
      <c r="GJ76" s="705"/>
      <c r="GK76" s="705"/>
      <c r="GL76" s="705"/>
      <c r="GM76" s="705"/>
      <c r="GN76" s="705"/>
      <c r="GO76" s="705"/>
      <c r="GP76" s="705"/>
      <c r="GQ76" s="705"/>
      <c r="GR76" s="705"/>
      <c r="GS76" s="705"/>
      <c r="GT76" s="705"/>
      <c r="GU76" s="705"/>
      <c r="GV76" s="705"/>
      <c r="GW76" s="705"/>
      <c r="GX76" s="705"/>
      <c r="GY76" s="705"/>
      <c r="GZ76" s="705"/>
      <c r="HA76" s="705"/>
      <c r="HB76" s="705"/>
      <c r="HC76" s="705"/>
      <c r="HD76" s="705"/>
      <c r="HE76" s="705"/>
      <c r="HF76" s="705"/>
      <c r="HG76" s="705"/>
      <c r="HH76" s="705"/>
      <c r="HI76" s="705"/>
      <c r="HJ76" s="705"/>
      <c r="HK76" s="705"/>
      <c r="HL76" s="705"/>
      <c r="HM76" s="705"/>
      <c r="HN76" s="705"/>
      <c r="HO76" s="705"/>
      <c r="HP76" s="705"/>
      <c r="HQ76" s="705"/>
      <c r="HR76" s="705"/>
      <c r="HS76" s="705"/>
      <c r="HT76" s="705"/>
      <c r="HU76" s="705"/>
      <c r="HV76" s="705"/>
      <c r="HW76" s="705"/>
      <c r="HX76" s="705"/>
      <c r="HY76" s="705"/>
      <c r="HZ76" s="705"/>
      <c r="IA76" s="705"/>
      <c r="IB76" s="705"/>
      <c r="IC76" s="705"/>
      <c r="ID76" s="705"/>
      <c r="IE76" s="705"/>
      <c r="IF76" s="705"/>
      <c r="IG76" s="705"/>
      <c r="IH76" s="705"/>
      <c r="II76" s="705"/>
      <c r="IJ76" s="705"/>
      <c r="IK76" s="705"/>
      <c r="IL76" s="705"/>
      <c r="IM76" s="705"/>
      <c r="IN76" s="705"/>
      <c r="IO76" s="705"/>
      <c r="IP76" s="705"/>
      <c r="IQ76" s="705"/>
      <c r="IR76" s="705"/>
      <c r="IS76" s="705"/>
      <c r="IT76" s="705"/>
      <c r="IU76" s="705"/>
      <c r="IV76" s="705"/>
    </row>
    <row r="77" spans="1:256" ht="30.75" thickBot="1">
      <c r="A77" s="1387" t="s">
        <v>219</v>
      </c>
      <c r="B77" s="2077" t="s">
        <v>1780</v>
      </c>
      <c r="C77" s="2010" t="s">
        <v>34</v>
      </c>
      <c r="D77" s="2011" t="s">
        <v>20</v>
      </c>
      <c r="E77" s="2220">
        <v>0.12800000000000003</v>
      </c>
      <c r="F77" s="2012">
        <v>104.74</v>
      </c>
      <c r="G77" s="2221">
        <v>13.4</v>
      </c>
      <c r="H77" s="705"/>
      <c r="I77" s="705"/>
      <c r="J77" s="70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  <c r="AA77" s="705"/>
      <c r="AB77" s="705"/>
      <c r="AC77" s="705"/>
      <c r="AD77" s="705"/>
      <c r="AE77" s="705"/>
      <c r="AF77" s="705"/>
      <c r="AG77" s="705"/>
      <c r="AH77" s="705"/>
      <c r="AI77" s="705"/>
      <c r="AJ77" s="705"/>
      <c r="AK77" s="705"/>
      <c r="AL77" s="705"/>
      <c r="AM77" s="705"/>
      <c r="AN77" s="705"/>
      <c r="AO77" s="705"/>
      <c r="AP77" s="705"/>
      <c r="AQ77" s="705"/>
      <c r="AR77" s="705"/>
      <c r="AS77" s="705"/>
      <c r="AT77" s="705"/>
      <c r="AU77" s="705"/>
      <c r="AV77" s="705"/>
      <c r="AW77" s="705"/>
      <c r="AX77" s="705"/>
      <c r="AY77" s="705"/>
      <c r="AZ77" s="705"/>
      <c r="BA77" s="705"/>
      <c r="BB77" s="705"/>
      <c r="BC77" s="705"/>
      <c r="BD77" s="705"/>
      <c r="BE77" s="705"/>
      <c r="BF77" s="705"/>
      <c r="BG77" s="705"/>
      <c r="BH77" s="705"/>
      <c r="BI77" s="705"/>
      <c r="BJ77" s="705"/>
      <c r="BK77" s="705"/>
      <c r="BL77" s="705"/>
      <c r="BM77" s="705"/>
      <c r="BN77" s="705"/>
      <c r="BO77" s="705"/>
      <c r="BP77" s="705"/>
      <c r="BQ77" s="705"/>
      <c r="BR77" s="705"/>
      <c r="BS77" s="705"/>
      <c r="BT77" s="705"/>
      <c r="BU77" s="705"/>
      <c r="BV77" s="705"/>
      <c r="BW77" s="705"/>
      <c r="BX77" s="705"/>
      <c r="BY77" s="705"/>
      <c r="BZ77" s="705"/>
      <c r="CA77" s="705"/>
      <c r="CB77" s="705"/>
      <c r="CC77" s="705"/>
      <c r="CD77" s="705"/>
      <c r="CE77" s="705"/>
      <c r="CF77" s="705"/>
      <c r="CG77" s="705"/>
      <c r="CH77" s="705"/>
      <c r="CI77" s="705"/>
      <c r="CJ77" s="705"/>
      <c r="CK77" s="705"/>
      <c r="CL77" s="705"/>
      <c r="CM77" s="705"/>
      <c r="CN77" s="705"/>
      <c r="CO77" s="705"/>
      <c r="CP77" s="705"/>
      <c r="CQ77" s="705"/>
      <c r="CR77" s="705"/>
      <c r="CS77" s="705"/>
      <c r="CT77" s="705"/>
      <c r="CU77" s="705"/>
      <c r="CV77" s="705"/>
      <c r="CW77" s="705"/>
      <c r="CX77" s="705"/>
      <c r="CY77" s="705"/>
      <c r="CZ77" s="705"/>
      <c r="DA77" s="705"/>
      <c r="DB77" s="705"/>
      <c r="DC77" s="705"/>
      <c r="DD77" s="705"/>
      <c r="DE77" s="705"/>
      <c r="DF77" s="705"/>
      <c r="DG77" s="705"/>
      <c r="DH77" s="705"/>
      <c r="DI77" s="705"/>
      <c r="DJ77" s="705"/>
      <c r="DK77" s="705"/>
      <c r="DL77" s="705"/>
      <c r="DM77" s="705"/>
      <c r="DN77" s="705"/>
      <c r="DO77" s="705"/>
      <c r="DP77" s="705"/>
      <c r="DQ77" s="705"/>
      <c r="DR77" s="705"/>
      <c r="DS77" s="705"/>
      <c r="DT77" s="705"/>
      <c r="DU77" s="705"/>
      <c r="DV77" s="705"/>
      <c r="DW77" s="705"/>
      <c r="DX77" s="705"/>
      <c r="DY77" s="705"/>
      <c r="DZ77" s="705"/>
      <c r="EA77" s="705"/>
      <c r="EB77" s="705"/>
      <c r="EC77" s="705"/>
      <c r="ED77" s="705"/>
      <c r="EE77" s="705"/>
      <c r="EF77" s="705"/>
      <c r="EG77" s="705"/>
      <c r="EH77" s="705"/>
      <c r="EI77" s="705"/>
      <c r="EJ77" s="705"/>
      <c r="EK77" s="705"/>
      <c r="EL77" s="705"/>
      <c r="EM77" s="705"/>
      <c r="EN77" s="705"/>
      <c r="EO77" s="705"/>
      <c r="EP77" s="705"/>
      <c r="EQ77" s="705"/>
      <c r="ER77" s="705"/>
      <c r="ES77" s="705"/>
      <c r="ET77" s="705"/>
      <c r="EU77" s="705"/>
      <c r="EV77" s="705"/>
      <c r="EW77" s="705"/>
      <c r="EX77" s="705"/>
      <c r="EY77" s="705"/>
      <c r="EZ77" s="705"/>
      <c r="FA77" s="705"/>
      <c r="FB77" s="705"/>
      <c r="FC77" s="705"/>
      <c r="FD77" s="705"/>
      <c r="FE77" s="705"/>
      <c r="FF77" s="705"/>
      <c r="FG77" s="705"/>
      <c r="FH77" s="705"/>
      <c r="FI77" s="705"/>
      <c r="FJ77" s="705"/>
      <c r="FK77" s="705"/>
      <c r="FL77" s="705"/>
      <c r="FM77" s="705"/>
      <c r="FN77" s="705"/>
      <c r="FO77" s="705"/>
      <c r="FP77" s="705"/>
      <c r="FQ77" s="705"/>
      <c r="FR77" s="705"/>
      <c r="FS77" s="705"/>
      <c r="FT77" s="705"/>
      <c r="FU77" s="705"/>
      <c r="FV77" s="705"/>
      <c r="FW77" s="705"/>
      <c r="FX77" s="705"/>
      <c r="FY77" s="705"/>
      <c r="FZ77" s="705"/>
      <c r="GA77" s="705"/>
      <c r="GB77" s="705"/>
      <c r="GC77" s="705"/>
      <c r="GD77" s="705"/>
      <c r="GE77" s="705"/>
      <c r="GF77" s="705"/>
      <c r="GG77" s="705"/>
      <c r="GH77" s="705"/>
      <c r="GI77" s="705"/>
      <c r="GJ77" s="705"/>
      <c r="GK77" s="705"/>
      <c r="GL77" s="705"/>
      <c r="GM77" s="705"/>
      <c r="GN77" s="705"/>
      <c r="GO77" s="705"/>
      <c r="GP77" s="705"/>
      <c r="GQ77" s="705"/>
      <c r="GR77" s="705"/>
      <c r="GS77" s="705"/>
      <c r="GT77" s="705"/>
      <c r="GU77" s="705"/>
      <c r="GV77" s="705"/>
      <c r="GW77" s="705"/>
      <c r="GX77" s="705"/>
      <c r="GY77" s="705"/>
      <c r="GZ77" s="705"/>
      <c r="HA77" s="705"/>
      <c r="HB77" s="705"/>
      <c r="HC77" s="705"/>
      <c r="HD77" s="705"/>
      <c r="HE77" s="705"/>
      <c r="HF77" s="705"/>
      <c r="HG77" s="705"/>
      <c r="HH77" s="705"/>
      <c r="HI77" s="705"/>
      <c r="HJ77" s="705"/>
      <c r="HK77" s="705"/>
      <c r="HL77" s="705"/>
      <c r="HM77" s="705"/>
      <c r="HN77" s="705"/>
      <c r="HO77" s="705"/>
      <c r="HP77" s="705"/>
      <c r="HQ77" s="705"/>
      <c r="HR77" s="705"/>
      <c r="HS77" s="705"/>
      <c r="HT77" s="705"/>
      <c r="HU77" s="705"/>
      <c r="HV77" s="705"/>
      <c r="HW77" s="705"/>
      <c r="HX77" s="705"/>
      <c r="HY77" s="705"/>
      <c r="HZ77" s="705"/>
      <c r="IA77" s="705"/>
      <c r="IB77" s="705"/>
      <c r="IC77" s="705"/>
      <c r="ID77" s="705"/>
      <c r="IE77" s="705"/>
      <c r="IF77" s="705"/>
      <c r="IG77" s="705"/>
      <c r="IH77" s="705"/>
      <c r="II77" s="705"/>
      <c r="IJ77" s="705"/>
      <c r="IK77" s="705"/>
      <c r="IL77" s="705"/>
      <c r="IM77" s="705"/>
      <c r="IN77" s="705"/>
      <c r="IO77" s="705"/>
      <c r="IP77" s="705"/>
      <c r="IQ77" s="705"/>
      <c r="IR77" s="705"/>
      <c r="IS77" s="705"/>
      <c r="IT77" s="705"/>
      <c r="IU77" s="705"/>
      <c r="IV77" s="705"/>
    </row>
    <row r="78" spans="1:256" ht="16.5" thickBot="1">
      <c r="A78" s="705"/>
      <c r="B78" s="763" t="s">
        <v>663</v>
      </c>
      <c r="C78" s="764"/>
      <c r="D78" s="765"/>
      <c r="E78" s="766"/>
      <c r="F78" s="470" t="s">
        <v>81</v>
      </c>
      <c r="G78" s="940">
        <v>1242.97</v>
      </c>
      <c r="H78" s="705"/>
      <c r="I78" s="705"/>
      <c r="J78" s="70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705"/>
      <c r="AU78" s="705"/>
      <c r="AV78" s="705"/>
      <c r="AW78" s="705"/>
      <c r="AX78" s="705"/>
      <c r="AY78" s="705"/>
      <c r="AZ78" s="705"/>
      <c r="BA78" s="705"/>
      <c r="BB78" s="705"/>
      <c r="BC78" s="705"/>
      <c r="BD78" s="705"/>
      <c r="BE78" s="705"/>
      <c r="BF78" s="705"/>
      <c r="BG78" s="705"/>
      <c r="BH78" s="705"/>
      <c r="BI78" s="705"/>
      <c r="BJ78" s="705"/>
      <c r="BK78" s="705"/>
      <c r="BL78" s="705"/>
      <c r="BM78" s="705"/>
      <c r="BN78" s="705"/>
      <c r="BO78" s="705"/>
      <c r="BP78" s="705"/>
      <c r="BQ78" s="705"/>
      <c r="BR78" s="705"/>
      <c r="BS78" s="705"/>
      <c r="BT78" s="705"/>
      <c r="BU78" s="705"/>
      <c r="BV78" s="705"/>
      <c r="BW78" s="705"/>
      <c r="BX78" s="705"/>
      <c r="BY78" s="705"/>
      <c r="BZ78" s="705"/>
      <c r="CA78" s="705"/>
      <c r="CB78" s="705"/>
      <c r="CC78" s="705"/>
      <c r="CD78" s="705"/>
      <c r="CE78" s="705"/>
      <c r="CF78" s="705"/>
      <c r="CG78" s="705"/>
      <c r="CH78" s="705"/>
      <c r="CI78" s="705"/>
      <c r="CJ78" s="705"/>
      <c r="CK78" s="705"/>
      <c r="CL78" s="705"/>
      <c r="CM78" s="705"/>
      <c r="CN78" s="705"/>
      <c r="CO78" s="705"/>
      <c r="CP78" s="705"/>
      <c r="CQ78" s="705"/>
      <c r="CR78" s="705"/>
      <c r="CS78" s="705"/>
      <c r="CT78" s="705"/>
      <c r="CU78" s="705"/>
      <c r="CV78" s="705"/>
      <c r="CW78" s="705"/>
      <c r="CX78" s="705"/>
      <c r="CY78" s="705"/>
      <c r="CZ78" s="705"/>
      <c r="DA78" s="705"/>
      <c r="DB78" s="705"/>
      <c r="DC78" s="705"/>
      <c r="DD78" s="705"/>
      <c r="DE78" s="705"/>
      <c r="DF78" s="705"/>
      <c r="DG78" s="705"/>
      <c r="DH78" s="705"/>
      <c r="DI78" s="705"/>
      <c r="DJ78" s="705"/>
      <c r="DK78" s="705"/>
      <c r="DL78" s="705"/>
      <c r="DM78" s="705"/>
      <c r="DN78" s="705"/>
      <c r="DO78" s="705"/>
      <c r="DP78" s="705"/>
      <c r="DQ78" s="705"/>
      <c r="DR78" s="705"/>
      <c r="DS78" s="705"/>
      <c r="DT78" s="705"/>
      <c r="DU78" s="705"/>
      <c r="DV78" s="705"/>
      <c r="DW78" s="705"/>
      <c r="DX78" s="705"/>
      <c r="DY78" s="705"/>
      <c r="DZ78" s="705"/>
      <c r="EA78" s="705"/>
      <c r="EB78" s="705"/>
      <c r="EC78" s="705"/>
      <c r="ED78" s="705"/>
      <c r="EE78" s="705"/>
      <c r="EF78" s="705"/>
      <c r="EG78" s="705"/>
      <c r="EH78" s="705"/>
      <c r="EI78" s="705"/>
      <c r="EJ78" s="705"/>
      <c r="EK78" s="705"/>
      <c r="EL78" s="705"/>
      <c r="EM78" s="705"/>
      <c r="EN78" s="705"/>
      <c r="EO78" s="705"/>
      <c r="EP78" s="705"/>
      <c r="EQ78" s="705"/>
      <c r="ER78" s="705"/>
      <c r="ES78" s="705"/>
      <c r="ET78" s="705"/>
      <c r="EU78" s="705"/>
      <c r="EV78" s="705"/>
      <c r="EW78" s="705"/>
      <c r="EX78" s="705"/>
      <c r="EY78" s="705"/>
      <c r="EZ78" s="705"/>
      <c r="FA78" s="705"/>
      <c r="FB78" s="705"/>
      <c r="FC78" s="705"/>
      <c r="FD78" s="705"/>
      <c r="FE78" s="705"/>
      <c r="FF78" s="705"/>
      <c r="FG78" s="705"/>
      <c r="FH78" s="705"/>
      <c r="FI78" s="705"/>
      <c r="FJ78" s="705"/>
      <c r="FK78" s="705"/>
      <c r="FL78" s="705"/>
      <c r="FM78" s="705"/>
      <c r="FN78" s="705"/>
      <c r="FO78" s="705"/>
      <c r="FP78" s="705"/>
      <c r="FQ78" s="705"/>
      <c r="FR78" s="705"/>
      <c r="FS78" s="705"/>
      <c r="FT78" s="705"/>
      <c r="FU78" s="705"/>
      <c r="FV78" s="705"/>
      <c r="FW78" s="705"/>
      <c r="FX78" s="705"/>
      <c r="FY78" s="705"/>
      <c r="FZ78" s="705"/>
      <c r="GA78" s="705"/>
      <c r="GB78" s="705"/>
      <c r="GC78" s="705"/>
      <c r="GD78" s="705"/>
      <c r="GE78" s="705"/>
      <c r="GF78" s="705"/>
      <c r="GG78" s="705"/>
      <c r="GH78" s="705"/>
      <c r="GI78" s="705"/>
      <c r="GJ78" s="705"/>
      <c r="GK78" s="705"/>
      <c r="GL78" s="705"/>
      <c r="GM78" s="705"/>
      <c r="GN78" s="705"/>
      <c r="GO78" s="705"/>
      <c r="GP78" s="705"/>
      <c r="GQ78" s="705"/>
      <c r="GR78" s="705"/>
      <c r="GS78" s="705"/>
      <c r="GT78" s="705"/>
      <c r="GU78" s="705"/>
      <c r="GV78" s="705"/>
      <c r="GW78" s="705"/>
      <c r="GX78" s="705"/>
      <c r="GY78" s="705"/>
      <c r="GZ78" s="705"/>
      <c r="HA78" s="705"/>
      <c r="HB78" s="705"/>
      <c r="HC78" s="705"/>
      <c r="HD78" s="705"/>
      <c r="HE78" s="705"/>
      <c r="HF78" s="705"/>
      <c r="HG78" s="705"/>
      <c r="HH78" s="705"/>
      <c r="HI78" s="705"/>
      <c r="HJ78" s="705"/>
      <c r="HK78" s="705"/>
      <c r="HL78" s="705"/>
      <c r="HM78" s="705"/>
      <c r="HN78" s="705"/>
      <c r="HO78" s="705"/>
      <c r="HP78" s="705"/>
      <c r="HQ78" s="705"/>
      <c r="HR78" s="705"/>
      <c r="HS78" s="705"/>
      <c r="HT78" s="705"/>
      <c r="HU78" s="705"/>
      <c r="HV78" s="705"/>
      <c r="HW78" s="705"/>
      <c r="HX78" s="705"/>
      <c r="HY78" s="705"/>
      <c r="HZ78" s="705"/>
      <c r="IA78" s="705"/>
      <c r="IB78" s="705"/>
      <c r="IC78" s="705"/>
      <c r="ID78" s="705"/>
      <c r="IE78" s="705"/>
      <c r="IF78" s="705"/>
      <c r="IG78" s="705"/>
      <c r="IH78" s="705"/>
      <c r="II78" s="705"/>
      <c r="IJ78" s="705"/>
      <c r="IK78" s="705"/>
      <c r="IL78" s="705"/>
      <c r="IM78" s="705"/>
      <c r="IN78" s="705"/>
      <c r="IO78" s="705"/>
      <c r="IP78" s="705"/>
      <c r="IQ78" s="705"/>
      <c r="IR78" s="705"/>
      <c r="IS78" s="705"/>
      <c r="IT78" s="705"/>
      <c r="IU78" s="705"/>
      <c r="IV78" s="705"/>
    </row>
    <row r="79" spans="1:256" s="1389" customFormat="1" ht="13.5" thickBot="1">
      <c r="B79" s="1398"/>
      <c r="C79" s="1398"/>
      <c r="D79" s="1399"/>
      <c r="E79" s="1400"/>
      <c r="F79" s="1401"/>
      <c r="G79" s="1402"/>
    </row>
    <row r="80" spans="1:256" s="1389" customFormat="1" ht="15.75">
      <c r="B80" s="1103" t="s">
        <v>1780</v>
      </c>
      <c r="C80" s="2533" t="s">
        <v>34</v>
      </c>
      <c r="D80" s="2533"/>
      <c r="E80" s="2533"/>
      <c r="F80" s="2533"/>
      <c r="G80" s="1104" t="s">
        <v>20</v>
      </c>
      <c r="H80" s="1403"/>
    </row>
    <row r="81" spans="1:8" s="1089" customFormat="1" ht="31.5">
      <c r="A81" s="1387"/>
      <c r="B81" s="2001" t="s">
        <v>144</v>
      </c>
      <c r="C81" s="2002" t="s">
        <v>75</v>
      </c>
      <c r="D81" s="2002" t="s">
        <v>23</v>
      </c>
      <c r="E81" s="2002" t="s">
        <v>76</v>
      </c>
      <c r="F81" s="2003" t="s">
        <v>77</v>
      </c>
      <c r="G81" s="2004" t="s">
        <v>78</v>
      </c>
    </row>
    <row r="82" spans="1:8" s="1089" customFormat="1" ht="15.75">
      <c r="A82" s="1387"/>
      <c r="B82" s="2534" t="s">
        <v>1165</v>
      </c>
      <c r="C82" s="2535"/>
      <c r="D82" s="2535"/>
      <c r="E82" s="2535"/>
      <c r="F82" s="2535"/>
      <c r="G82" s="2536"/>
    </row>
    <row r="83" spans="1:8" s="1089" customFormat="1" ht="45">
      <c r="A83" s="1387" t="s">
        <v>219</v>
      </c>
      <c r="B83" s="2320">
        <v>90586</v>
      </c>
      <c r="C83" s="2006" t="s">
        <v>573</v>
      </c>
      <c r="D83" s="2007" t="s">
        <v>30</v>
      </c>
      <c r="E83" s="2323">
        <v>0.3</v>
      </c>
      <c r="F83" s="2074">
        <v>1.59</v>
      </c>
      <c r="G83" s="2009">
        <v>0.47</v>
      </c>
    </row>
    <row r="84" spans="1:8" s="1089" customFormat="1" ht="15.75">
      <c r="A84" s="1387"/>
      <c r="B84" s="2534" t="s">
        <v>83</v>
      </c>
      <c r="C84" s="2535"/>
      <c r="D84" s="2535"/>
      <c r="E84" s="2535"/>
      <c r="F84" s="2535"/>
      <c r="G84" s="2536"/>
    </row>
    <row r="85" spans="1:8" s="1089" customFormat="1" ht="15.75">
      <c r="A85" s="1387" t="s">
        <v>219</v>
      </c>
      <c r="B85" s="2320">
        <v>88309</v>
      </c>
      <c r="C85" s="2006" t="s">
        <v>55</v>
      </c>
      <c r="D85" s="2007" t="s">
        <v>31</v>
      </c>
      <c r="E85" s="2344">
        <v>1.65</v>
      </c>
      <c r="F85" s="2074">
        <v>19.809999999999999</v>
      </c>
      <c r="G85" s="2009">
        <v>32.68</v>
      </c>
    </row>
    <row r="86" spans="1:8" s="1089" customFormat="1" ht="16.5" thickBot="1">
      <c r="A86" s="1387" t="s">
        <v>219</v>
      </c>
      <c r="B86" s="2342">
        <v>88316</v>
      </c>
      <c r="C86" s="2010" t="s">
        <v>58</v>
      </c>
      <c r="D86" s="2011" t="s">
        <v>31</v>
      </c>
      <c r="E86" s="2345">
        <v>4.5</v>
      </c>
      <c r="F86" s="2012">
        <v>15.91</v>
      </c>
      <c r="G86" s="2013">
        <v>71.59</v>
      </c>
    </row>
    <row r="87" spans="1:8" s="1089" customFormat="1" ht="16.5" thickBot="1">
      <c r="A87" s="1387"/>
      <c r="B87" s="2537" t="s">
        <v>1781</v>
      </c>
      <c r="C87" s="2537"/>
      <c r="D87" s="2537"/>
      <c r="E87" s="2538"/>
      <c r="F87" s="646" t="s">
        <v>84</v>
      </c>
      <c r="G87" s="1388">
        <v>104.74</v>
      </c>
      <c r="H87" s="1004"/>
    </row>
    <row r="88" spans="1:8" s="923" customFormat="1" ht="15.75" customHeight="1">
      <c r="B88" s="924"/>
      <c r="C88" s="924"/>
      <c r="D88" s="924"/>
      <c r="E88" s="924"/>
      <c r="F88" s="925"/>
      <c r="G88" s="925"/>
    </row>
    <row r="89" spans="1:8" s="923" customFormat="1" ht="15.75" customHeight="1">
      <c r="B89" s="924"/>
      <c r="C89" s="924"/>
      <c r="D89" s="924"/>
      <c r="E89" s="924"/>
      <c r="F89" s="925"/>
      <c r="G89" s="925"/>
    </row>
    <row r="90" spans="1:8" s="923" customFormat="1" ht="15.75" customHeight="1">
      <c r="B90" s="924"/>
      <c r="C90" s="924"/>
      <c r="D90" s="924"/>
      <c r="E90" s="924"/>
      <c r="F90" s="925"/>
      <c r="G90" s="925"/>
    </row>
    <row r="91" spans="1:8" s="923" customFormat="1" ht="15.75" customHeight="1">
      <c r="B91" s="924"/>
      <c r="C91" s="924"/>
      <c r="D91" s="924"/>
      <c r="E91" s="924"/>
      <c r="F91" s="925"/>
      <c r="G91" s="925"/>
    </row>
    <row r="92" spans="1:8" s="923" customFormat="1" ht="15.75" customHeight="1">
      <c r="B92" s="924"/>
      <c r="C92" s="924"/>
      <c r="D92" s="924"/>
      <c r="E92" s="924"/>
      <c r="F92" s="925"/>
      <c r="G92" s="925"/>
    </row>
    <row r="93" spans="1:8" s="923" customFormat="1" ht="15.75" customHeight="1">
      <c r="B93" s="924"/>
      <c r="C93" s="924"/>
      <c r="D93" s="924"/>
      <c r="E93" s="924"/>
      <c r="F93" s="925"/>
      <c r="G93" s="925"/>
    </row>
    <row r="94" spans="1:8" s="923" customFormat="1" ht="15.75" customHeight="1">
      <c r="B94" s="924"/>
      <c r="C94" s="924"/>
      <c r="D94" s="924"/>
      <c r="E94" s="924"/>
      <c r="F94" s="925"/>
      <c r="G94" s="925"/>
    </row>
    <row r="95" spans="1:8" s="923" customFormat="1" ht="15.75" customHeight="1">
      <c r="B95" s="924"/>
      <c r="C95" s="924"/>
      <c r="D95" s="924"/>
      <c r="E95" s="924"/>
      <c r="F95" s="925"/>
      <c r="G95" s="925"/>
    </row>
    <row r="96" spans="1:8" s="923" customFormat="1" ht="15.75" customHeight="1">
      <c r="B96" s="924"/>
      <c r="C96" s="924"/>
      <c r="D96" s="924"/>
      <c r="E96" s="924"/>
      <c r="F96" s="925"/>
      <c r="G96" s="925"/>
    </row>
    <row r="97" spans="2:8" s="923" customFormat="1" ht="15.75" customHeight="1">
      <c r="B97" s="924"/>
      <c r="C97" s="924"/>
      <c r="D97" s="924"/>
      <c r="E97" s="924"/>
      <c r="F97" s="925"/>
      <c r="G97" s="925"/>
    </row>
    <row r="98" spans="2:8" s="923" customFormat="1" ht="15.75" customHeight="1">
      <c r="B98" s="924"/>
      <c r="C98" s="924"/>
      <c r="D98" s="924"/>
      <c r="E98" s="924"/>
      <c r="F98" s="925"/>
      <c r="G98" s="925"/>
    </row>
    <row r="99" spans="2:8" s="923" customFormat="1" ht="15.75" customHeight="1">
      <c r="B99" s="924"/>
      <c r="C99" s="924"/>
      <c r="D99" s="924"/>
      <c r="E99" s="924"/>
      <c r="F99" s="925"/>
      <c r="G99" s="925"/>
    </row>
    <row r="100" spans="2:8" s="923" customFormat="1" ht="15.75" customHeight="1">
      <c r="B100" s="924"/>
      <c r="C100" s="924"/>
      <c r="D100" s="924"/>
      <c r="E100" s="924"/>
      <c r="F100" s="925"/>
      <c r="G100" s="925"/>
    </row>
    <row r="101" spans="2:8" s="923" customFormat="1" ht="15.75" customHeight="1">
      <c r="B101" s="924"/>
      <c r="C101" s="924"/>
      <c r="D101" s="924"/>
      <c r="E101" s="924"/>
      <c r="F101" s="925"/>
      <c r="G101" s="925"/>
    </row>
    <row r="102" spans="2:8" s="923" customFormat="1" ht="15.75" customHeight="1">
      <c r="B102" s="924"/>
      <c r="C102" s="924"/>
      <c r="D102" s="924"/>
      <c r="E102" s="924"/>
      <c r="F102" s="925"/>
      <c r="G102" s="925"/>
    </row>
    <row r="103" spans="2:8" s="923" customFormat="1" ht="15.75" customHeight="1">
      <c r="B103" s="924"/>
      <c r="C103" s="924"/>
      <c r="D103" s="924"/>
      <c r="E103" s="924"/>
      <c r="F103" s="925"/>
      <c r="G103" s="925"/>
    </row>
    <row r="104" spans="2:8" s="923" customFormat="1" ht="15.75" customHeight="1">
      <c r="B104" s="924"/>
      <c r="C104" s="924"/>
      <c r="D104" s="924"/>
      <c r="E104" s="924"/>
      <c r="F104" s="925"/>
      <c r="G104" s="925"/>
    </row>
    <row r="105" spans="2:8" s="923" customFormat="1" ht="15.75" customHeight="1">
      <c r="B105" s="924"/>
      <c r="C105" s="924"/>
      <c r="D105" s="924"/>
      <c r="E105" s="924"/>
      <c r="F105" s="925"/>
      <c r="G105" s="925"/>
    </row>
    <row r="106" spans="2:8" s="923" customFormat="1" ht="15.75" customHeight="1">
      <c r="B106" s="924"/>
      <c r="C106" s="924"/>
      <c r="D106" s="924"/>
      <c r="E106" s="924"/>
      <c r="F106" s="925"/>
      <c r="G106" s="925"/>
    </row>
    <row r="107" spans="2:8" s="923" customFormat="1" ht="15.75" customHeight="1">
      <c r="B107" s="924"/>
      <c r="C107" s="924"/>
      <c r="D107" s="924"/>
      <c r="E107" s="924"/>
      <c r="F107" s="925"/>
      <c r="G107" s="925"/>
    </row>
    <row r="108" spans="2:8" s="923" customFormat="1" ht="15.75" customHeight="1" thickBot="1">
      <c r="B108" s="924"/>
      <c r="C108" s="924"/>
      <c r="D108" s="924"/>
      <c r="E108" s="924"/>
      <c r="F108" s="925"/>
      <c r="G108" s="925"/>
    </row>
    <row r="109" spans="2:8" s="375" customFormat="1" ht="18">
      <c r="B109" s="1365"/>
      <c r="C109" s="2222" t="s">
        <v>1647</v>
      </c>
      <c r="D109" s="1366"/>
      <c r="E109" s="1367"/>
      <c r="F109" s="1364"/>
      <c r="G109" s="360"/>
      <c r="H109" s="1221"/>
    </row>
    <row r="110" spans="2:8" s="375" customFormat="1" ht="31.5">
      <c r="B110" s="2014" t="s">
        <v>91</v>
      </c>
      <c r="C110" s="2015" t="s">
        <v>92</v>
      </c>
      <c r="D110" s="2016" t="s">
        <v>93</v>
      </c>
      <c r="E110" s="2017" t="s">
        <v>94</v>
      </c>
      <c r="F110" s="2018" t="s">
        <v>95</v>
      </c>
      <c r="G110" s="2019" t="s">
        <v>96</v>
      </c>
    </row>
    <row r="111" spans="2:8" s="375" customFormat="1" ht="15">
      <c r="B111" s="2223">
        <v>43739</v>
      </c>
      <c r="C111" s="2064" t="s">
        <v>1648</v>
      </c>
      <c r="D111" s="2065">
        <v>1185</v>
      </c>
      <c r="E111" s="2225" t="s">
        <v>1649</v>
      </c>
      <c r="F111" s="2023" t="s">
        <v>1650</v>
      </c>
      <c r="G111" s="2106" t="s">
        <v>1651</v>
      </c>
    </row>
    <row r="112" spans="2:8" s="375" customFormat="1" ht="15">
      <c r="B112" s="2223">
        <v>43739</v>
      </c>
      <c r="C112" s="2064" t="s">
        <v>1643</v>
      </c>
      <c r="D112" s="2065">
        <v>1200</v>
      </c>
      <c r="E112" s="2065" t="s">
        <v>722</v>
      </c>
      <c r="F112" s="2023" t="s">
        <v>723</v>
      </c>
      <c r="G112" s="2106" t="s">
        <v>1093</v>
      </c>
    </row>
    <row r="113" spans="1:256" s="375" customFormat="1" ht="15">
      <c r="B113" s="2223">
        <v>43739</v>
      </c>
      <c r="C113" s="2064" t="s">
        <v>1652</v>
      </c>
      <c r="D113" s="2065">
        <v>1062</v>
      </c>
      <c r="E113" s="2065" t="s">
        <v>1653</v>
      </c>
      <c r="F113" s="2023" t="s">
        <v>1654</v>
      </c>
      <c r="G113" s="2106" t="s">
        <v>1646</v>
      </c>
    </row>
    <row r="114" spans="1:256" s="375" customFormat="1" ht="16.5" thickBot="1">
      <c r="B114" s="2025"/>
      <c r="C114" s="2026" t="s">
        <v>97</v>
      </c>
      <c r="D114" s="2027">
        <v>1185</v>
      </c>
      <c r="E114" s="2028"/>
      <c r="F114" s="2029"/>
      <c r="G114" s="2030"/>
    </row>
    <row r="115" spans="1:256" ht="13.5" thickBot="1">
      <c r="A115" s="705"/>
      <c r="B115" s="948"/>
      <c r="C115" s="948"/>
      <c r="D115" s="948"/>
      <c r="E115" s="948"/>
      <c r="F115" s="948"/>
      <c r="G115" s="948"/>
      <c r="H115" s="705"/>
      <c r="I115" s="705"/>
      <c r="J115" s="705"/>
      <c r="K115" s="705"/>
      <c r="L115" s="705"/>
      <c r="M115" s="705"/>
      <c r="N115" s="705"/>
      <c r="O115" s="705"/>
      <c r="P115" s="705"/>
      <c r="Q115" s="705"/>
      <c r="R115" s="705"/>
      <c r="S115" s="705"/>
      <c r="T115" s="705"/>
      <c r="U115" s="705"/>
      <c r="V115" s="705"/>
      <c r="W115" s="705"/>
      <c r="X115" s="705"/>
      <c r="Y115" s="705"/>
      <c r="Z115" s="705"/>
      <c r="AA115" s="705"/>
      <c r="AB115" s="705"/>
      <c r="AC115" s="705"/>
      <c r="AD115" s="705"/>
      <c r="AE115" s="705"/>
      <c r="AF115" s="705"/>
      <c r="AG115" s="705"/>
      <c r="AH115" s="705"/>
      <c r="AI115" s="705"/>
      <c r="AJ115" s="705"/>
      <c r="AK115" s="705"/>
      <c r="AL115" s="705"/>
      <c r="AM115" s="705"/>
      <c r="AN115" s="705"/>
      <c r="AO115" s="705"/>
      <c r="AP115" s="705"/>
      <c r="AQ115" s="705"/>
      <c r="AR115" s="705"/>
      <c r="AS115" s="705"/>
      <c r="AT115" s="705"/>
      <c r="AU115" s="705"/>
      <c r="AV115" s="705"/>
      <c r="AW115" s="705"/>
      <c r="AX115" s="705"/>
      <c r="AY115" s="705"/>
      <c r="AZ115" s="705"/>
      <c r="BA115" s="705"/>
      <c r="BB115" s="705"/>
      <c r="BC115" s="705"/>
      <c r="BD115" s="705"/>
      <c r="BE115" s="705"/>
      <c r="BF115" s="705"/>
      <c r="BG115" s="705"/>
      <c r="BH115" s="705"/>
      <c r="BI115" s="705"/>
      <c r="BJ115" s="705"/>
      <c r="BK115" s="705"/>
      <c r="BL115" s="705"/>
      <c r="BM115" s="705"/>
      <c r="BN115" s="705"/>
      <c r="BO115" s="705"/>
      <c r="BP115" s="705"/>
      <c r="BQ115" s="705"/>
      <c r="BR115" s="705"/>
      <c r="BS115" s="705"/>
      <c r="BT115" s="705"/>
      <c r="BU115" s="705"/>
      <c r="BV115" s="705"/>
      <c r="BW115" s="705"/>
      <c r="BX115" s="705"/>
      <c r="BY115" s="705"/>
      <c r="BZ115" s="705"/>
      <c r="CA115" s="705"/>
      <c r="CB115" s="705"/>
      <c r="CC115" s="705"/>
      <c r="CD115" s="705"/>
      <c r="CE115" s="705"/>
      <c r="CF115" s="705"/>
      <c r="CG115" s="705"/>
      <c r="CH115" s="705"/>
      <c r="CI115" s="705"/>
      <c r="CJ115" s="705"/>
      <c r="CK115" s="705"/>
      <c r="CL115" s="705"/>
      <c r="CM115" s="705"/>
      <c r="CN115" s="705"/>
      <c r="CO115" s="705"/>
      <c r="CP115" s="705"/>
      <c r="CQ115" s="705"/>
      <c r="CR115" s="705"/>
      <c r="CS115" s="705"/>
      <c r="CT115" s="705"/>
      <c r="CU115" s="705"/>
      <c r="CV115" s="705"/>
      <c r="CW115" s="705"/>
      <c r="CX115" s="705"/>
      <c r="CY115" s="705"/>
      <c r="CZ115" s="705"/>
      <c r="DA115" s="705"/>
      <c r="DB115" s="705"/>
      <c r="DC115" s="705"/>
      <c r="DD115" s="705"/>
      <c r="DE115" s="705"/>
      <c r="DF115" s="705"/>
      <c r="DG115" s="705"/>
      <c r="DH115" s="705"/>
      <c r="DI115" s="705"/>
      <c r="DJ115" s="705"/>
      <c r="DK115" s="705"/>
      <c r="DL115" s="705"/>
      <c r="DM115" s="705"/>
      <c r="DN115" s="705"/>
      <c r="DO115" s="705"/>
      <c r="DP115" s="705"/>
      <c r="DQ115" s="705"/>
      <c r="DR115" s="705"/>
      <c r="DS115" s="705"/>
      <c r="DT115" s="705"/>
      <c r="DU115" s="705"/>
      <c r="DV115" s="705"/>
      <c r="DW115" s="705"/>
      <c r="DX115" s="705"/>
      <c r="DY115" s="705"/>
      <c r="DZ115" s="705"/>
      <c r="EA115" s="705"/>
      <c r="EB115" s="705"/>
      <c r="EC115" s="705"/>
      <c r="ED115" s="705"/>
      <c r="EE115" s="705"/>
      <c r="EF115" s="705"/>
      <c r="EG115" s="705"/>
      <c r="EH115" s="705"/>
      <c r="EI115" s="705"/>
      <c r="EJ115" s="705"/>
      <c r="EK115" s="705"/>
      <c r="EL115" s="705"/>
      <c r="EM115" s="705"/>
      <c r="EN115" s="705"/>
      <c r="EO115" s="705"/>
      <c r="EP115" s="705"/>
      <c r="EQ115" s="705"/>
      <c r="ER115" s="705"/>
      <c r="ES115" s="705"/>
      <c r="ET115" s="705"/>
      <c r="EU115" s="705"/>
      <c r="EV115" s="705"/>
      <c r="EW115" s="705"/>
      <c r="EX115" s="705"/>
      <c r="EY115" s="705"/>
      <c r="EZ115" s="705"/>
      <c r="FA115" s="705"/>
      <c r="FB115" s="705"/>
      <c r="FC115" s="705"/>
      <c r="FD115" s="705"/>
      <c r="FE115" s="705"/>
      <c r="FF115" s="705"/>
      <c r="FG115" s="705"/>
      <c r="FH115" s="705"/>
      <c r="FI115" s="705"/>
      <c r="FJ115" s="705"/>
      <c r="FK115" s="705"/>
      <c r="FL115" s="705"/>
      <c r="FM115" s="705"/>
      <c r="FN115" s="705"/>
      <c r="FO115" s="705"/>
      <c r="FP115" s="705"/>
      <c r="FQ115" s="705"/>
      <c r="FR115" s="705"/>
      <c r="FS115" s="705"/>
      <c r="FT115" s="705"/>
      <c r="FU115" s="705"/>
      <c r="FV115" s="705"/>
      <c r="FW115" s="705"/>
      <c r="FX115" s="705"/>
      <c r="FY115" s="705"/>
      <c r="FZ115" s="705"/>
      <c r="GA115" s="705"/>
      <c r="GB115" s="705"/>
      <c r="GC115" s="705"/>
      <c r="GD115" s="705"/>
      <c r="GE115" s="705"/>
      <c r="GF115" s="705"/>
      <c r="GG115" s="705"/>
      <c r="GH115" s="705"/>
      <c r="GI115" s="705"/>
      <c r="GJ115" s="705"/>
      <c r="GK115" s="705"/>
      <c r="GL115" s="705"/>
      <c r="GM115" s="705"/>
      <c r="GN115" s="705"/>
      <c r="GO115" s="705"/>
      <c r="GP115" s="705"/>
      <c r="GQ115" s="705"/>
      <c r="GR115" s="705"/>
      <c r="GS115" s="705"/>
      <c r="GT115" s="705"/>
      <c r="GU115" s="705"/>
      <c r="GV115" s="705"/>
      <c r="GW115" s="705"/>
      <c r="GX115" s="705"/>
      <c r="GY115" s="705"/>
      <c r="GZ115" s="705"/>
      <c r="HA115" s="705"/>
      <c r="HB115" s="705"/>
      <c r="HC115" s="705"/>
      <c r="HD115" s="705"/>
      <c r="HE115" s="705"/>
      <c r="HF115" s="705"/>
      <c r="HG115" s="705"/>
      <c r="HH115" s="705"/>
      <c r="HI115" s="705"/>
      <c r="HJ115" s="705"/>
      <c r="HK115" s="705"/>
      <c r="HL115" s="705"/>
      <c r="HM115" s="705"/>
      <c r="HN115" s="705"/>
      <c r="HO115" s="705"/>
      <c r="HP115" s="705"/>
      <c r="HQ115" s="705"/>
      <c r="HR115" s="705"/>
      <c r="HS115" s="705"/>
      <c r="HT115" s="705"/>
      <c r="HU115" s="705"/>
      <c r="HV115" s="705"/>
      <c r="HW115" s="705"/>
      <c r="HX115" s="705"/>
      <c r="HY115" s="705"/>
      <c r="HZ115" s="705"/>
      <c r="IA115" s="705"/>
      <c r="IB115" s="705"/>
      <c r="IC115" s="705"/>
      <c r="ID115" s="705"/>
      <c r="IE115" s="705"/>
      <c r="IF115" s="705"/>
      <c r="IG115" s="705"/>
      <c r="IH115" s="705"/>
      <c r="II115" s="705"/>
      <c r="IJ115" s="705"/>
      <c r="IK115" s="705"/>
      <c r="IL115" s="705"/>
      <c r="IM115" s="705"/>
      <c r="IN115" s="705"/>
      <c r="IO115" s="705"/>
      <c r="IP115" s="705"/>
      <c r="IQ115" s="705"/>
      <c r="IR115" s="705"/>
      <c r="IS115" s="705"/>
      <c r="IT115" s="705"/>
      <c r="IU115" s="705"/>
      <c r="IV115" s="705"/>
    </row>
    <row r="116" spans="1:256" s="943" customFormat="1" ht="15.75">
      <c r="B116" s="2674" t="s">
        <v>550</v>
      </c>
      <c r="C116" s="2675"/>
      <c r="D116" s="2675"/>
      <c r="E116" s="2675"/>
      <c r="F116" s="2675"/>
      <c r="G116" s="2676"/>
    </row>
    <row r="117" spans="1:256" s="943" customFormat="1" ht="15.75">
      <c r="B117" s="2585" t="s">
        <v>75</v>
      </c>
      <c r="C117" s="2677"/>
      <c r="D117" s="2227" t="s">
        <v>23</v>
      </c>
      <c r="E117" s="2678" t="s">
        <v>544</v>
      </c>
      <c r="F117" s="2679"/>
      <c r="G117" s="2680"/>
    </row>
    <row r="118" spans="1:256" s="943" customFormat="1" ht="15.75">
      <c r="B118" s="2681" t="s">
        <v>79</v>
      </c>
      <c r="C118" s="2682"/>
      <c r="D118" s="2682"/>
      <c r="E118" s="2682"/>
      <c r="F118" s="2682"/>
      <c r="G118" s="2683"/>
    </row>
    <row r="119" spans="1:256" s="943" customFormat="1" ht="15">
      <c r="B119" s="2573" t="s">
        <v>536</v>
      </c>
      <c r="C119" s="2666"/>
      <c r="D119" s="2228" t="s">
        <v>23</v>
      </c>
      <c r="E119" s="2667" t="s">
        <v>545</v>
      </c>
      <c r="F119" s="2668"/>
      <c r="G119" s="2669"/>
    </row>
    <row r="120" spans="1:256" s="943" customFormat="1" ht="30.75" customHeight="1">
      <c r="B120" s="2573" t="s">
        <v>546</v>
      </c>
      <c r="C120" s="2666"/>
      <c r="D120" s="2228" t="s">
        <v>20</v>
      </c>
      <c r="E120" s="2667" t="s">
        <v>715</v>
      </c>
      <c r="F120" s="2668"/>
      <c r="G120" s="2669"/>
    </row>
    <row r="121" spans="1:256" s="943" customFormat="1" ht="39" customHeight="1">
      <c r="B121" s="2573" t="s">
        <v>547</v>
      </c>
      <c r="C121" s="2666"/>
      <c r="D121" s="2228" t="s">
        <v>20</v>
      </c>
      <c r="E121" s="2667" t="s">
        <v>715</v>
      </c>
      <c r="F121" s="2668"/>
      <c r="G121" s="2669"/>
    </row>
    <row r="122" spans="1:256" s="943" customFormat="1" ht="39" customHeight="1" thickBot="1">
      <c r="B122" s="2670" t="s">
        <v>151</v>
      </c>
      <c r="C122" s="2671"/>
      <c r="D122" s="2229" t="s">
        <v>20</v>
      </c>
      <c r="E122" s="2672" t="s">
        <v>715</v>
      </c>
      <c r="F122" s="2673"/>
      <c r="G122" s="2594"/>
    </row>
    <row r="123" spans="1:256" s="923" customFormat="1" ht="15.75" customHeight="1" thickBot="1">
      <c r="B123" s="924"/>
      <c r="C123" s="924"/>
      <c r="D123" s="924"/>
      <c r="E123" s="924"/>
      <c r="F123" s="925"/>
      <c r="G123" s="925"/>
    </row>
    <row r="124" spans="1:256" ht="16.5" thickBot="1">
      <c r="A124" s="705"/>
      <c r="B124" s="1035" t="s">
        <v>551</v>
      </c>
      <c r="C124" s="1036" t="s">
        <v>555</v>
      </c>
      <c r="D124" s="1036"/>
      <c r="E124" s="1036"/>
      <c r="F124" s="1036"/>
      <c r="G124" s="1037" t="s">
        <v>23</v>
      </c>
      <c r="H124" s="790">
        <v>1757.97</v>
      </c>
      <c r="I124" s="705"/>
      <c r="J124" s="70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V124" s="705"/>
      <c r="W124" s="705"/>
      <c r="X124" s="705"/>
      <c r="Y124" s="705"/>
      <c r="Z124" s="705"/>
      <c r="AA124" s="705"/>
      <c r="AB124" s="705"/>
      <c r="AC124" s="705"/>
      <c r="AD124" s="705"/>
      <c r="AE124" s="705"/>
      <c r="AF124" s="705"/>
      <c r="AG124" s="705"/>
      <c r="AH124" s="705"/>
      <c r="AI124" s="705"/>
      <c r="AJ124" s="705"/>
      <c r="AK124" s="705"/>
      <c r="AL124" s="705"/>
      <c r="AM124" s="705"/>
      <c r="AN124" s="705"/>
      <c r="AO124" s="705"/>
      <c r="AP124" s="705"/>
      <c r="AQ124" s="705"/>
      <c r="AR124" s="705"/>
      <c r="AS124" s="705"/>
      <c r="AT124" s="705"/>
      <c r="AU124" s="705"/>
      <c r="AV124" s="705"/>
      <c r="AW124" s="705"/>
      <c r="AX124" s="705"/>
      <c r="AY124" s="705"/>
      <c r="AZ124" s="705"/>
      <c r="BA124" s="705"/>
      <c r="BB124" s="705"/>
      <c r="BC124" s="705"/>
      <c r="BD124" s="705"/>
      <c r="BE124" s="705"/>
      <c r="BF124" s="705"/>
      <c r="BG124" s="705"/>
      <c r="BH124" s="705"/>
      <c r="BI124" s="705"/>
      <c r="BJ124" s="705"/>
      <c r="BK124" s="705"/>
      <c r="BL124" s="705"/>
      <c r="BM124" s="705"/>
      <c r="BN124" s="705"/>
      <c r="BO124" s="705"/>
      <c r="BP124" s="705"/>
      <c r="BQ124" s="705"/>
      <c r="BR124" s="705"/>
      <c r="BS124" s="705"/>
      <c r="BT124" s="705"/>
      <c r="BU124" s="705"/>
      <c r="BV124" s="705"/>
      <c r="BW124" s="705"/>
      <c r="BX124" s="705"/>
      <c r="BY124" s="705"/>
      <c r="BZ124" s="705"/>
      <c r="CA124" s="705"/>
      <c r="CB124" s="705"/>
      <c r="CC124" s="705"/>
      <c r="CD124" s="705"/>
      <c r="CE124" s="705"/>
      <c r="CF124" s="705"/>
      <c r="CG124" s="705"/>
      <c r="CH124" s="705"/>
      <c r="CI124" s="705"/>
      <c r="CJ124" s="705"/>
      <c r="CK124" s="705"/>
      <c r="CL124" s="705"/>
      <c r="CM124" s="705"/>
      <c r="CN124" s="705"/>
      <c r="CO124" s="705"/>
      <c r="CP124" s="705"/>
      <c r="CQ124" s="705"/>
      <c r="CR124" s="705"/>
      <c r="CS124" s="705"/>
      <c r="CT124" s="705"/>
      <c r="CU124" s="705"/>
      <c r="CV124" s="705"/>
      <c r="CW124" s="705"/>
      <c r="CX124" s="705"/>
      <c r="CY124" s="705"/>
      <c r="CZ124" s="705"/>
      <c r="DA124" s="705"/>
      <c r="DB124" s="705"/>
      <c r="DC124" s="705"/>
      <c r="DD124" s="705"/>
      <c r="DE124" s="705"/>
      <c r="DF124" s="705"/>
      <c r="DG124" s="705"/>
      <c r="DH124" s="705"/>
      <c r="DI124" s="705"/>
      <c r="DJ124" s="705"/>
      <c r="DK124" s="705"/>
      <c r="DL124" s="705"/>
      <c r="DM124" s="705"/>
      <c r="DN124" s="705"/>
      <c r="DO124" s="705"/>
      <c r="DP124" s="705"/>
      <c r="DQ124" s="705"/>
      <c r="DR124" s="705"/>
      <c r="DS124" s="705"/>
      <c r="DT124" s="705"/>
      <c r="DU124" s="705"/>
      <c r="DV124" s="705"/>
      <c r="DW124" s="705"/>
      <c r="DX124" s="705"/>
      <c r="DY124" s="705"/>
      <c r="DZ124" s="705"/>
      <c r="EA124" s="705"/>
      <c r="EB124" s="705"/>
      <c r="EC124" s="705"/>
      <c r="ED124" s="705"/>
      <c r="EE124" s="705"/>
      <c r="EF124" s="705"/>
      <c r="EG124" s="705"/>
      <c r="EH124" s="705"/>
      <c r="EI124" s="705"/>
      <c r="EJ124" s="705"/>
      <c r="EK124" s="705"/>
      <c r="EL124" s="705"/>
      <c r="EM124" s="705"/>
      <c r="EN124" s="705"/>
      <c r="EO124" s="705"/>
      <c r="EP124" s="705"/>
      <c r="EQ124" s="705"/>
      <c r="ER124" s="705"/>
      <c r="ES124" s="705"/>
      <c r="ET124" s="705"/>
      <c r="EU124" s="705"/>
      <c r="EV124" s="705"/>
      <c r="EW124" s="705"/>
      <c r="EX124" s="705"/>
      <c r="EY124" s="705"/>
      <c r="EZ124" s="705"/>
      <c r="FA124" s="705"/>
      <c r="FB124" s="705"/>
      <c r="FC124" s="705"/>
      <c r="FD124" s="705"/>
      <c r="FE124" s="705"/>
      <c r="FF124" s="705"/>
      <c r="FG124" s="705"/>
      <c r="FH124" s="705"/>
      <c r="FI124" s="705"/>
      <c r="FJ124" s="705"/>
      <c r="FK124" s="705"/>
      <c r="FL124" s="705"/>
      <c r="FM124" s="705"/>
      <c r="FN124" s="705"/>
      <c r="FO124" s="705"/>
      <c r="FP124" s="705"/>
      <c r="FQ124" s="705"/>
      <c r="FR124" s="705"/>
      <c r="FS124" s="705"/>
      <c r="FT124" s="705"/>
      <c r="FU124" s="705"/>
      <c r="FV124" s="705"/>
      <c r="FW124" s="705"/>
      <c r="FX124" s="705"/>
      <c r="FY124" s="705"/>
      <c r="FZ124" s="705"/>
      <c r="GA124" s="705"/>
      <c r="GB124" s="705"/>
      <c r="GC124" s="705"/>
      <c r="GD124" s="705"/>
      <c r="GE124" s="705"/>
      <c r="GF124" s="705"/>
      <c r="GG124" s="705"/>
      <c r="GH124" s="705"/>
      <c r="GI124" s="705"/>
      <c r="GJ124" s="705"/>
      <c r="GK124" s="705"/>
      <c r="GL124" s="705"/>
      <c r="GM124" s="705"/>
      <c r="GN124" s="705"/>
      <c r="GO124" s="705"/>
      <c r="GP124" s="705"/>
      <c r="GQ124" s="705"/>
      <c r="GR124" s="705"/>
      <c r="GS124" s="705"/>
      <c r="GT124" s="705"/>
      <c r="GU124" s="705"/>
      <c r="GV124" s="705"/>
      <c r="GW124" s="705"/>
      <c r="GX124" s="705"/>
      <c r="GY124" s="705"/>
      <c r="GZ124" s="705"/>
      <c r="HA124" s="705"/>
      <c r="HB124" s="705"/>
      <c r="HC124" s="705"/>
      <c r="HD124" s="705"/>
      <c r="HE124" s="705"/>
      <c r="HF124" s="705"/>
      <c r="HG124" s="705"/>
      <c r="HH124" s="705"/>
      <c r="HI124" s="705"/>
      <c r="HJ124" s="705"/>
      <c r="HK124" s="705"/>
      <c r="HL124" s="705"/>
      <c r="HM124" s="705"/>
      <c r="HN124" s="705"/>
      <c r="HO124" s="705"/>
      <c r="HP124" s="705"/>
      <c r="HQ124" s="705"/>
      <c r="HR124" s="705"/>
      <c r="HS124" s="705"/>
      <c r="HT124" s="705"/>
      <c r="HU124" s="705"/>
      <c r="HV124" s="705"/>
      <c r="HW124" s="705"/>
      <c r="HX124" s="705"/>
      <c r="HY124" s="705"/>
      <c r="HZ124" s="705"/>
      <c r="IA124" s="705"/>
      <c r="IB124" s="705"/>
      <c r="IC124" s="705"/>
      <c r="ID124" s="705"/>
      <c r="IE124" s="705"/>
      <c r="IF124" s="705"/>
      <c r="IG124" s="705"/>
      <c r="IH124" s="705"/>
      <c r="II124" s="705"/>
      <c r="IJ124" s="705"/>
      <c r="IK124" s="705"/>
      <c r="IL124" s="705"/>
      <c r="IM124" s="705"/>
      <c r="IN124" s="705"/>
      <c r="IO124" s="705"/>
      <c r="IP124" s="705"/>
      <c r="IQ124" s="705"/>
      <c r="IR124" s="705"/>
      <c r="IS124" s="705"/>
      <c r="IT124" s="705"/>
      <c r="IU124" s="705"/>
      <c r="IV124" s="705"/>
    </row>
    <row r="125" spans="1:256" ht="31.5">
      <c r="A125" s="705"/>
      <c r="B125" s="2068" t="s">
        <v>144</v>
      </c>
      <c r="C125" s="2230" t="s">
        <v>75</v>
      </c>
      <c r="D125" s="2230" t="s">
        <v>23</v>
      </c>
      <c r="E125" s="2230" t="s">
        <v>76</v>
      </c>
      <c r="F125" s="2231" t="s">
        <v>103</v>
      </c>
      <c r="G125" s="2232" t="s">
        <v>104</v>
      </c>
      <c r="H125" s="705"/>
      <c r="I125" s="705"/>
      <c r="J125" s="705"/>
      <c r="K125" s="705"/>
      <c r="L125" s="705"/>
      <c r="M125" s="705"/>
      <c r="N125" s="705"/>
      <c r="O125" s="705"/>
      <c r="P125" s="705"/>
      <c r="Q125" s="705"/>
      <c r="R125" s="705"/>
      <c r="S125" s="705"/>
      <c r="T125" s="705"/>
      <c r="U125" s="705"/>
      <c r="V125" s="705"/>
      <c r="W125" s="705"/>
      <c r="X125" s="705"/>
      <c r="Y125" s="705"/>
      <c r="Z125" s="705"/>
      <c r="AA125" s="705"/>
      <c r="AB125" s="705"/>
      <c r="AC125" s="705"/>
      <c r="AD125" s="705"/>
      <c r="AE125" s="705"/>
      <c r="AF125" s="705"/>
      <c r="AG125" s="705"/>
      <c r="AH125" s="705"/>
      <c r="AI125" s="705"/>
      <c r="AJ125" s="705"/>
      <c r="AK125" s="705"/>
      <c r="AL125" s="705"/>
      <c r="AM125" s="705"/>
      <c r="AN125" s="705"/>
      <c r="AO125" s="705"/>
      <c r="AP125" s="705"/>
      <c r="AQ125" s="705"/>
      <c r="AR125" s="705"/>
      <c r="AS125" s="705"/>
      <c r="AT125" s="705"/>
      <c r="AU125" s="705"/>
      <c r="AV125" s="705"/>
      <c r="AW125" s="705"/>
      <c r="AX125" s="705"/>
      <c r="AY125" s="705"/>
      <c r="AZ125" s="705"/>
      <c r="BA125" s="705"/>
      <c r="BB125" s="705"/>
      <c r="BC125" s="705"/>
      <c r="BD125" s="705"/>
      <c r="BE125" s="705"/>
      <c r="BF125" s="705"/>
      <c r="BG125" s="705"/>
      <c r="BH125" s="705"/>
      <c r="BI125" s="705"/>
      <c r="BJ125" s="705"/>
      <c r="BK125" s="705"/>
      <c r="BL125" s="705"/>
      <c r="BM125" s="705"/>
      <c r="BN125" s="705"/>
      <c r="BO125" s="705"/>
      <c r="BP125" s="705"/>
      <c r="BQ125" s="705"/>
      <c r="BR125" s="705"/>
      <c r="BS125" s="705"/>
      <c r="BT125" s="705"/>
      <c r="BU125" s="705"/>
      <c r="BV125" s="705"/>
      <c r="BW125" s="705"/>
      <c r="BX125" s="705"/>
      <c r="BY125" s="705"/>
      <c r="BZ125" s="705"/>
      <c r="CA125" s="705"/>
      <c r="CB125" s="705"/>
      <c r="CC125" s="705"/>
      <c r="CD125" s="705"/>
      <c r="CE125" s="705"/>
      <c r="CF125" s="705"/>
      <c r="CG125" s="705"/>
      <c r="CH125" s="705"/>
      <c r="CI125" s="705"/>
      <c r="CJ125" s="705"/>
      <c r="CK125" s="705"/>
      <c r="CL125" s="705"/>
      <c r="CM125" s="705"/>
      <c r="CN125" s="705"/>
      <c r="CO125" s="705"/>
      <c r="CP125" s="705"/>
      <c r="CQ125" s="705"/>
      <c r="CR125" s="705"/>
      <c r="CS125" s="705"/>
      <c r="CT125" s="705"/>
      <c r="CU125" s="705"/>
      <c r="CV125" s="705"/>
      <c r="CW125" s="705"/>
      <c r="CX125" s="705"/>
      <c r="CY125" s="705"/>
      <c r="CZ125" s="705"/>
      <c r="DA125" s="705"/>
      <c r="DB125" s="705"/>
      <c r="DC125" s="705"/>
      <c r="DD125" s="705"/>
      <c r="DE125" s="705"/>
      <c r="DF125" s="705"/>
      <c r="DG125" s="705"/>
      <c r="DH125" s="705"/>
      <c r="DI125" s="705"/>
      <c r="DJ125" s="705"/>
      <c r="DK125" s="705"/>
      <c r="DL125" s="705"/>
      <c r="DM125" s="705"/>
      <c r="DN125" s="705"/>
      <c r="DO125" s="705"/>
      <c r="DP125" s="705"/>
      <c r="DQ125" s="705"/>
      <c r="DR125" s="705"/>
      <c r="DS125" s="705"/>
      <c r="DT125" s="705"/>
      <c r="DU125" s="705"/>
      <c r="DV125" s="705"/>
      <c r="DW125" s="705"/>
      <c r="DX125" s="705"/>
      <c r="DY125" s="705"/>
      <c r="DZ125" s="705"/>
      <c r="EA125" s="705"/>
      <c r="EB125" s="705"/>
      <c r="EC125" s="705"/>
      <c r="ED125" s="705"/>
      <c r="EE125" s="705"/>
      <c r="EF125" s="705"/>
      <c r="EG125" s="705"/>
      <c r="EH125" s="705"/>
      <c r="EI125" s="705"/>
      <c r="EJ125" s="705"/>
      <c r="EK125" s="705"/>
      <c r="EL125" s="705"/>
      <c r="EM125" s="705"/>
      <c r="EN125" s="705"/>
      <c r="EO125" s="705"/>
      <c r="EP125" s="705"/>
      <c r="EQ125" s="705"/>
      <c r="ER125" s="705"/>
      <c r="ES125" s="705"/>
      <c r="ET125" s="705"/>
      <c r="EU125" s="705"/>
      <c r="EV125" s="705"/>
      <c r="EW125" s="705"/>
      <c r="EX125" s="705"/>
      <c r="EY125" s="705"/>
      <c r="EZ125" s="705"/>
      <c r="FA125" s="705"/>
      <c r="FB125" s="705"/>
      <c r="FC125" s="705"/>
      <c r="FD125" s="705"/>
      <c r="FE125" s="705"/>
      <c r="FF125" s="705"/>
      <c r="FG125" s="705"/>
      <c r="FH125" s="705"/>
      <c r="FI125" s="705"/>
      <c r="FJ125" s="705"/>
      <c r="FK125" s="705"/>
      <c r="FL125" s="705"/>
      <c r="FM125" s="705"/>
      <c r="FN125" s="705"/>
      <c r="FO125" s="705"/>
      <c r="FP125" s="705"/>
      <c r="FQ125" s="705"/>
      <c r="FR125" s="705"/>
      <c r="FS125" s="705"/>
      <c r="FT125" s="705"/>
      <c r="FU125" s="705"/>
      <c r="FV125" s="705"/>
      <c r="FW125" s="705"/>
      <c r="FX125" s="705"/>
      <c r="FY125" s="705"/>
      <c r="FZ125" s="705"/>
      <c r="GA125" s="705"/>
      <c r="GB125" s="705"/>
      <c r="GC125" s="705"/>
      <c r="GD125" s="705"/>
      <c r="GE125" s="705"/>
      <c r="GF125" s="705"/>
      <c r="GG125" s="705"/>
      <c r="GH125" s="705"/>
      <c r="GI125" s="705"/>
      <c r="GJ125" s="705"/>
      <c r="GK125" s="705"/>
      <c r="GL125" s="705"/>
      <c r="GM125" s="705"/>
      <c r="GN125" s="705"/>
      <c r="GO125" s="705"/>
      <c r="GP125" s="705"/>
      <c r="GQ125" s="705"/>
      <c r="GR125" s="705"/>
      <c r="GS125" s="705"/>
      <c r="GT125" s="705"/>
      <c r="GU125" s="705"/>
      <c r="GV125" s="705"/>
      <c r="GW125" s="705"/>
      <c r="GX125" s="705"/>
      <c r="GY125" s="705"/>
      <c r="GZ125" s="705"/>
      <c r="HA125" s="705"/>
      <c r="HB125" s="705"/>
      <c r="HC125" s="705"/>
      <c r="HD125" s="705"/>
      <c r="HE125" s="705"/>
      <c r="HF125" s="705"/>
      <c r="HG125" s="705"/>
      <c r="HH125" s="705"/>
      <c r="HI125" s="705"/>
      <c r="HJ125" s="705"/>
      <c r="HK125" s="705"/>
      <c r="HL125" s="705"/>
      <c r="HM125" s="705"/>
      <c r="HN125" s="705"/>
      <c r="HO125" s="705"/>
      <c r="HP125" s="705"/>
      <c r="HQ125" s="705"/>
      <c r="HR125" s="705"/>
      <c r="HS125" s="705"/>
      <c r="HT125" s="705"/>
      <c r="HU125" s="705"/>
      <c r="HV125" s="705"/>
      <c r="HW125" s="705"/>
      <c r="HX125" s="705"/>
      <c r="HY125" s="705"/>
      <c r="HZ125" s="705"/>
      <c r="IA125" s="705"/>
      <c r="IB125" s="705"/>
      <c r="IC125" s="705"/>
      <c r="ID125" s="705"/>
      <c r="IE125" s="705"/>
      <c r="IF125" s="705"/>
      <c r="IG125" s="705"/>
      <c r="IH125" s="705"/>
      <c r="II125" s="705"/>
      <c r="IJ125" s="705"/>
      <c r="IK125" s="705"/>
      <c r="IL125" s="705"/>
      <c r="IM125" s="705"/>
      <c r="IN125" s="705"/>
      <c r="IO125" s="705"/>
      <c r="IP125" s="705"/>
      <c r="IQ125" s="705"/>
      <c r="IR125" s="705"/>
      <c r="IS125" s="705"/>
      <c r="IT125" s="705"/>
      <c r="IU125" s="705"/>
      <c r="IV125" s="705"/>
    </row>
    <row r="126" spans="1:256" ht="15.75">
      <c r="A126" s="705"/>
      <c r="B126" s="2663" t="s">
        <v>79</v>
      </c>
      <c r="C126" s="2664"/>
      <c r="D126" s="2664"/>
      <c r="E126" s="2664"/>
      <c r="F126" s="2664"/>
      <c r="G126" s="2665"/>
      <c r="H126" s="705"/>
      <c r="I126" s="705"/>
      <c r="J126" s="705"/>
      <c r="K126" s="705"/>
      <c r="L126" s="705"/>
      <c r="M126" s="705"/>
      <c r="N126" s="705"/>
      <c r="O126" s="705"/>
      <c r="P126" s="705"/>
      <c r="Q126" s="705"/>
      <c r="R126" s="705"/>
      <c r="S126" s="705"/>
      <c r="T126" s="705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  <c r="AG126" s="705"/>
      <c r="AH126" s="705"/>
      <c r="AI126" s="705"/>
      <c r="AJ126" s="705"/>
      <c r="AK126" s="705"/>
      <c r="AL126" s="705"/>
      <c r="AM126" s="705"/>
      <c r="AN126" s="705"/>
      <c r="AO126" s="705"/>
      <c r="AP126" s="705"/>
      <c r="AQ126" s="705"/>
      <c r="AR126" s="705"/>
      <c r="AS126" s="705"/>
      <c r="AT126" s="705"/>
      <c r="AU126" s="705"/>
      <c r="AV126" s="705"/>
      <c r="AW126" s="705"/>
      <c r="AX126" s="705"/>
      <c r="AY126" s="705"/>
      <c r="AZ126" s="705"/>
      <c r="BA126" s="705"/>
      <c r="BB126" s="705"/>
      <c r="BC126" s="705"/>
      <c r="BD126" s="705"/>
      <c r="BE126" s="705"/>
      <c r="BF126" s="705"/>
      <c r="BG126" s="705"/>
      <c r="BH126" s="705"/>
      <c r="BI126" s="705"/>
      <c r="BJ126" s="705"/>
      <c r="BK126" s="705"/>
      <c r="BL126" s="705"/>
      <c r="BM126" s="705"/>
      <c r="BN126" s="705"/>
      <c r="BO126" s="705"/>
      <c r="BP126" s="705"/>
      <c r="BQ126" s="705"/>
      <c r="BR126" s="705"/>
      <c r="BS126" s="705"/>
      <c r="BT126" s="705"/>
      <c r="BU126" s="705"/>
      <c r="BV126" s="705"/>
      <c r="BW126" s="705"/>
      <c r="BX126" s="705"/>
      <c r="BY126" s="705"/>
      <c r="BZ126" s="705"/>
      <c r="CA126" s="705"/>
      <c r="CB126" s="705"/>
      <c r="CC126" s="705"/>
      <c r="CD126" s="705"/>
      <c r="CE126" s="705"/>
      <c r="CF126" s="705"/>
      <c r="CG126" s="705"/>
      <c r="CH126" s="705"/>
      <c r="CI126" s="705"/>
      <c r="CJ126" s="705"/>
      <c r="CK126" s="705"/>
      <c r="CL126" s="705"/>
      <c r="CM126" s="705"/>
      <c r="CN126" s="705"/>
      <c r="CO126" s="705"/>
      <c r="CP126" s="705"/>
      <c r="CQ126" s="705"/>
      <c r="CR126" s="705"/>
      <c r="CS126" s="705"/>
      <c r="CT126" s="705"/>
      <c r="CU126" s="705"/>
      <c r="CV126" s="705"/>
      <c r="CW126" s="705"/>
      <c r="CX126" s="705"/>
      <c r="CY126" s="705"/>
      <c r="CZ126" s="705"/>
      <c r="DA126" s="705"/>
      <c r="DB126" s="705"/>
      <c r="DC126" s="705"/>
      <c r="DD126" s="705"/>
      <c r="DE126" s="705"/>
      <c r="DF126" s="705"/>
      <c r="DG126" s="705"/>
      <c r="DH126" s="705"/>
      <c r="DI126" s="705"/>
      <c r="DJ126" s="705"/>
      <c r="DK126" s="705"/>
      <c r="DL126" s="705"/>
      <c r="DM126" s="705"/>
      <c r="DN126" s="705"/>
      <c r="DO126" s="705"/>
      <c r="DP126" s="705"/>
      <c r="DQ126" s="705"/>
      <c r="DR126" s="705"/>
      <c r="DS126" s="705"/>
      <c r="DT126" s="705"/>
      <c r="DU126" s="705"/>
      <c r="DV126" s="705"/>
      <c r="DW126" s="705"/>
      <c r="DX126" s="705"/>
      <c r="DY126" s="705"/>
      <c r="DZ126" s="705"/>
      <c r="EA126" s="705"/>
      <c r="EB126" s="705"/>
      <c r="EC126" s="705"/>
      <c r="ED126" s="705"/>
      <c r="EE126" s="705"/>
      <c r="EF126" s="705"/>
      <c r="EG126" s="705"/>
      <c r="EH126" s="705"/>
      <c r="EI126" s="705"/>
      <c r="EJ126" s="705"/>
      <c r="EK126" s="705"/>
      <c r="EL126" s="705"/>
      <c r="EM126" s="705"/>
      <c r="EN126" s="705"/>
      <c r="EO126" s="705"/>
      <c r="EP126" s="705"/>
      <c r="EQ126" s="705"/>
      <c r="ER126" s="705"/>
      <c r="ES126" s="705"/>
      <c r="ET126" s="705"/>
      <c r="EU126" s="705"/>
      <c r="EV126" s="705"/>
      <c r="EW126" s="705"/>
      <c r="EX126" s="705"/>
      <c r="EY126" s="705"/>
      <c r="EZ126" s="705"/>
      <c r="FA126" s="705"/>
      <c r="FB126" s="705"/>
      <c r="FC126" s="705"/>
      <c r="FD126" s="705"/>
      <c r="FE126" s="705"/>
      <c r="FF126" s="705"/>
      <c r="FG126" s="705"/>
      <c r="FH126" s="705"/>
      <c r="FI126" s="705"/>
      <c r="FJ126" s="705"/>
      <c r="FK126" s="705"/>
      <c r="FL126" s="705"/>
      <c r="FM126" s="705"/>
      <c r="FN126" s="705"/>
      <c r="FO126" s="705"/>
      <c r="FP126" s="705"/>
      <c r="FQ126" s="705"/>
      <c r="FR126" s="705"/>
      <c r="FS126" s="705"/>
      <c r="FT126" s="705"/>
      <c r="FU126" s="705"/>
      <c r="FV126" s="705"/>
      <c r="FW126" s="705"/>
      <c r="FX126" s="705"/>
      <c r="FY126" s="705"/>
      <c r="FZ126" s="705"/>
      <c r="GA126" s="705"/>
      <c r="GB126" s="705"/>
      <c r="GC126" s="705"/>
      <c r="GD126" s="705"/>
      <c r="GE126" s="705"/>
      <c r="GF126" s="705"/>
      <c r="GG126" s="705"/>
      <c r="GH126" s="705"/>
      <c r="GI126" s="705"/>
      <c r="GJ126" s="705"/>
      <c r="GK126" s="705"/>
      <c r="GL126" s="705"/>
      <c r="GM126" s="705"/>
      <c r="GN126" s="705"/>
      <c r="GO126" s="705"/>
      <c r="GP126" s="705"/>
      <c r="GQ126" s="705"/>
      <c r="GR126" s="705"/>
      <c r="GS126" s="705"/>
      <c r="GT126" s="705"/>
      <c r="GU126" s="705"/>
      <c r="GV126" s="705"/>
      <c r="GW126" s="705"/>
      <c r="GX126" s="705"/>
      <c r="GY126" s="705"/>
      <c r="GZ126" s="705"/>
      <c r="HA126" s="705"/>
      <c r="HB126" s="705"/>
      <c r="HC126" s="705"/>
      <c r="HD126" s="705"/>
      <c r="HE126" s="705"/>
      <c r="HF126" s="705"/>
      <c r="HG126" s="705"/>
      <c r="HH126" s="705"/>
      <c r="HI126" s="705"/>
      <c r="HJ126" s="705"/>
      <c r="HK126" s="705"/>
      <c r="HL126" s="705"/>
      <c r="HM126" s="705"/>
      <c r="HN126" s="705"/>
      <c r="HO126" s="705"/>
      <c r="HP126" s="705"/>
      <c r="HQ126" s="705"/>
      <c r="HR126" s="705"/>
      <c r="HS126" s="705"/>
      <c r="HT126" s="705"/>
      <c r="HU126" s="705"/>
      <c r="HV126" s="705"/>
      <c r="HW126" s="705"/>
      <c r="HX126" s="705"/>
      <c r="HY126" s="705"/>
      <c r="HZ126" s="705"/>
      <c r="IA126" s="705"/>
      <c r="IB126" s="705"/>
      <c r="IC126" s="705"/>
      <c r="ID126" s="705"/>
      <c r="IE126" s="705"/>
      <c r="IF126" s="705"/>
      <c r="IG126" s="705"/>
      <c r="IH126" s="705"/>
      <c r="II126" s="705"/>
      <c r="IJ126" s="705"/>
      <c r="IK126" s="705"/>
      <c r="IL126" s="705"/>
      <c r="IM126" s="705"/>
      <c r="IN126" s="705"/>
      <c r="IO126" s="705"/>
      <c r="IP126" s="705"/>
      <c r="IQ126" s="705"/>
      <c r="IR126" s="705"/>
      <c r="IS126" s="705"/>
      <c r="IT126" s="705"/>
      <c r="IU126" s="705"/>
      <c r="IV126" s="705"/>
    </row>
    <row r="127" spans="1:256" ht="15.75">
      <c r="A127" s="705"/>
      <c r="B127" s="2213" t="s">
        <v>98</v>
      </c>
      <c r="C127" s="2214" t="s">
        <v>1655</v>
      </c>
      <c r="D127" s="2215" t="s">
        <v>23</v>
      </c>
      <c r="E127" s="2233">
        <v>1</v>
      </c>
      <c r="F127" s="2217">
        <v>1700</v>
      </c>
      <c r="G127" s="2218">
        <v>1700</v>
      </c>
      <c r="H127" s="705"/>
      <c r="I127" s="705"/>
      <c r="J127" s="705"/>
      <c r="K127" s="705"/>
      <c r="L127" s="705"/>
      <c r="M127" s="705"/>
      <c r="N127" s="705"/>
      <c r="O127" s="705"/>
      <c r="P127" s="705"/>
      <c r="Q127" s="705"/>
      <c r="R127" s="705"/>
      <c r="S127" s="705"/>
      <c r="T127" s="705"/>
      <c r="U127" s="705"/>
      <c r="V127" s="705"/>
      <c r="W127" s="705"/>
      <c r="X127" s="705"/>
      <c r="Y127" s="705"/>
      <c r="Z127" s="705"/>
      <c r="AA127" s="705"/>
      <c r="AB127" s="705"/>
      <c r="AC127" s="705"/>
      <c r="AD127" s="705"/>
      <c r="AE127" s="705"/>
      <c r="AF127" s="705"/>
      <c r="AG127" s="705"/>
      <c r="AH127" s="705"/>
      <c r="AI127" s="705"/>
      <c r="AJ127" s="705"/>
      <c r="AK127" s="705"/>
      <c r="AL127" s="705"/>
      <c r="AM127" s="705"/>
      <c r="AN127" s="705"/>
      <c r="AO127" s="705"/>
      <c r="AP127" s="705"/>
      <c r="AQ127" s="705"/>
      <c r="AR127" s="705"/>
      <c r="AS127" s="705"/>
      <c r="AT127" s="705"/>
      <c r="AU127" s="705"/>
      <c r="AV127" s="705"/>
      <c r="AW127" s="705"/>
      <c r="AX127" s="705"/>
      <c r="AY127" s="705"/>
      <c r="AZ127" s="705"/>
      <c r="BA127" s="705"/>
      <c r="BB127" s="705"/>
      <c r="BC127" s="705"/>
      <c r="BD127" s="705"/>
      <c r="BE127" s="705"/>
      <c r="BF127" s="705"/>
      <c r="BG127" s="705"/>
      <c r="BH127" s="705"/>
      <c r="BI127" s="705"/>
      <c r="BJ127" s="705"/>
      <c r="BK127" s="705"/>
      <c r="BL127" s="705"/>
      <c r="BM127" s="705"/>
      <c r="BN127" s="705"/>
      <c r="BO127" s="705"/>
      <c r="BP127" s="705"/>
      <c r="BQ127" s="705"/>
      <c r="BR127" s="705"/>
      <c r="BS127" s="705"/>
      <c r="BT127" s="705"/>
      <c r="BU127" s="705"/>
      <c r="BV127" s="705"/>
      <c r="BW127" s="705"/>
      <c r="BX127" s="705"/>
      <c r="BY127" s="705"/>
      <c r="BZ127" s="705"/>
      <c r="CA127" s="705"/>
      <c r="CB127" s="705"/>
      <c r="CC127" s="705"/>
      <c r="CD127" s="705"/>
      <c r="CE127" s="705"/>
      <c r="CF127" s="705"/>
      <c r="CG127" s="705"/>
      <c r="CH127" s="705"/>
      <c r="CI127" s="705"/>
      <c r="CJ127" s="705"/>
      <c r="CK127" s="705"/>
      <c r="CL127" s="705"/>
      <c r="CM127" s="705"/>
      <c r="CN127" s="705"/>
      <c r="CO127" s="705"/>
      <c r="CP127" s="705"/>
      <c r="CQ127" s="705"/>
      <c r="CR127" s="705"/>
      <c r="CS127" s="705"/>
      <c r="CT127" s="705"/>
      <c r="CU127" s="705"/>
      <c r="CV127" s="705"/>
      <c r="CW127" s="705"/>
      <c r="CX127" s="705"/>
      <c r="CY127" s="705"/>
      <c r="CZ127" s="705"/>
      <c r="DA127" s="705"/>
      <c r="DB127" s="705"/>
      <c r="DC127" s="705"/>
      <c r="DD127" s="705"/>
      <c r="DE127" s="705"/>
      <c r="DF127" s="705"/>
      <c r="DG127" s="705"/>
      <c r="DH127" s="705"/>
      <c r="DI127" s="705"/>
      <c r="DJ127" s="705"/>
      <c r="DK127" s="705"/>
      <c r="DL127" s="705"/>
      <c r="DM127" s="705"/>
      <c r="DN127" s="705"/>
      <c r="DO127" s="705"/>
      <c r="DP127" s="705"/>
      <c r="DQ127" s="705"/>
      <c r="DR127" s="705"/>
      <c r="DS127" s="705"/>
      <c r="DT127" s="705"/>
      <c r="DU127" s="705"/>
      <c r="DV127" s="705"/>
      <c r="DW127" s="705"/>
      <c r="DX127" s="705"/>
      <c r="DY127" s="705"/>
      <c r="DZ127" s="705"/>
      <c r="EA127" s="705"/>
      <c r="EB127" s="705"/>
      <c r="EC127" s="705"/>
      <c r="ED127" s="705"/>
      <c r="EE127" s="705"/>
      <c r="EF127" s="705"/>
      <c r="EG127" s="705"/>
      <c r="EH127" s="705"/>
      <c r="EI127" s="705"/>
      <c r="EJ127" s="705"/>
      <c r="EK127" s="705"/>
      <c r="EL127" s="705"/>
      <c r="EM127" s="705"/>
      <c r="EN127" s="705"/>
      <c r="EO127" s="705"/>
      <c r="EP127" s="705"/>
      <c r="EQ127" s="705"/>
      <c r="ER127" s="705"/>
      <c r="ES127" s="705"/>
      <c r="ET127" s="705"/>
      <c r="EU127" s="705"/>
      <c r="EV127" s="705"/>
      <c r="EW127" s="705"/>
      <c r="EX127" s="705"/>
      <c r="EY127" s="705"/>
      <c r="EZ127" s="705"/>
      <c r="FA127" s="705"/>
      <c r="FB127" s="705"/>
      <c r="FC127" s="705"/>
      <c r="FD127" s="705"/>
      <c r="FE127" s="705"/>
      <c r="FF127" s="705"/>
      <c r="FG127" s="705"/>
      <c r="FH127" s="705"/>
      <c r="FI127" s="705"/>
      <c r="FJ127" s="705"/>
      <c r="FK127" s="705"/>
      <c r="FL127" s="705"/>
      <c r="FM127" s="705"/>
      <c r="FN127" s="705"/>
      <c r="FO127" s="705"/>
      <c r="FP127" s="705"/>
      <c r="FQ127" s="705"/>
      <c r="FR127" s="705"/>
      <c r="FS127" s="705"/>
      <c r="FT127" s="705"/>
      <c r="FU127" s="705"/>
      <c r="FV127" s="705"/>
      <c r="FW127" s="705"/>
      <c r="FX127" s="705"/>
      <c r="FY127" s="705"/>
      <c r="FZ127" s="705"/>
      <c r="GA127" s="705"/>
      <c r="GB127" s="705"/>
      <c r="GC127" s="705"/>
      <c r="GD127" s="705"/>
      <c r="GE127" s="705"/>
      <c r="GF127" s="705"/>
      <c r="GG127" s="705"/>
      <c r="GH127" s="705"/>
      <c r="GI127" s="705"/>
      <c r="GJ127" s="705"/>
      <c r="GK127" s="705"/>
      <c r="GL127" s="705"/>
      <c r="GM127" s="705"/>
      <c r="GN127" s="705"/>
      <c r="GO127" s="705"/>
      <c r="GP127" s="705"/>
      <c r="GQ127" s="705"/>
      <c r="GR127" s="705"/>
      <c r="GS127" s="705"/>
      <c r="GT127" s="705"/>
      <c r="GU127" s="705"/>
      <c r="GV127" s="705"/>
      <c r="GW127" s="705"/>
      <c r="GX127" s="705"/>
      <c r="GY127" s="705"/>
      <c r="GZ127" s="705"/>
      <c r="HA127" s="705"/>
      <c r="HB127" s="705"/>
      <c r="HC127" s="705"/>
      <c r="HD127" s="705"/>
      <c r="HE127" s="705"/>
      <c r="HF127" s="705"/>
      <c r="HG127" s="705"/>
      <c r="HH127" s="705"/>
      <c r="HI127" s="705"/>
      <c r="HJ127" s="705"/>
      <c r="HK127" s="705"/>
      <c r="HL127" s="705"/>
      <c r="HM127" s="705"/>
      <c r="HN127" s="705"/>
      <c r="HO127" s="705"/>
      <c r="HP127" s="705"/>
      <c r="HQ127" s="705"/>
      <c r="HR127" s="705"/>
      <c r="HS127" s="705"/>
      <c r="HT127" s="705"/>
      <c r="HU127" s="705"/>
      <c r="HV127" s="705"/>
      <c r="HW127" s="705"/>
      <c r="HX127" s="705"/>
      <c r="HY127" s="705"/>
      <c r="HZ127" s="705"/>
      <c r="IA127" s="705"/>
      <c r="IB127" s="705"/>
      <c r="IC127" s="705"/>
      <c r="ID127" s="705"/>
      <c r="IE127" s="705"/>
      <c r="IF127" s="705"/>
      <c r="IG127" s="705"/>
      <c r="IH127" s="705"/>
      <c r="II127" s="705"/>
      <c r="IJ127" s="705"/>
      <c r="IK127" s="705"/>
      <c r="IL127" s="705"/>
      <c r="IM127" s="705"/>
      <c r="IN127" s="705"/>
      <c r="IO127" s="705"/>
      <c r="IP127" s="705"/>
      <c r="IQ127" s="705"/>
      <c r="IR127" s="705"/>
      <c r="IS127" s="705"/>
      <c r="IT127" s="705"/>
      <c r="IU127" s="705"/>
      <c r="IV127" s="705"/>
    </row>
    <row r="128" spans="1:256" ht="30.75">
      <c r="A128" s="1387" t="s">
        <v>219</v>
      </c>
      <c r="B128" s="2072">
        <v>93358</v>
      </c>
      <c r="C128" s="2006" t="s">
        <v>1118</v>
      </c>
      <c r="D128" s="2007" t="s">
        <v>20</v>
      </c>
      <c r="E128" s="2234">
        <v>0.12800000000000003</v>
      </c>
      <c r="F128" s="2074">
        <v>62.93</v>
      </c>
      <c r="G128" s="2218">
        <v>8.0500000000000007</v>
      </c>
      <c r="H128" s="705"/>
      <c r="I128" s="705"/>
      <c r="J128" s="705"/>
      <c r="K128" s="705"/>
      <c r="L128" s="705"/>
      <c r="M128" s="705"/>
      <c r="N128" s="705"/>
      <c r="O128" s="705"/>
      <c r="P128" s="705"/>
      <c r="Q128" s="705"/>
      <c r="R128" s="705"/>
      <c r="S128" s="705"/>
      <c r="T128" s="705"/>
      <c r="U128" s="705"/>
      <c r="V128" s="705"/>
      <c r="W128" s="705"/>
      <c r="X128" s="705"/>
      <c r="Y128" s="705"/>
      <c r="Z128" s="705"/>
      <c r="AA128" s="705"/>
      <c r="AB128" s="705"/>
      <c r="AC128" s="705"/>
      <c r="AD128" s="705"/>
      <c r="AE128" s="705"/>
      <c r="AF128" s="705"/>
      <c r="AG128" s="705"/>
      <c r="AH128" s="705"/>
      <c r="AI128" s="705"/>
      <c r="AJ128" s="705"/>
      <c r="AK128" s="705"/>
      <c r="AL128" s="705"/>
      <c r="AM128" s="705"/>
      <c r="AN128" s="705"/>
      <c r="AO128" s="705"/>
      <c r="AP128" s="705"/>
      <c r="AQ128" s="705"/>
      <c r="AR128" s="705"/>
      <c r="AS128" s="705"/>
      <c r="AT128" s="705"/>
      <c r="AU128" s="705"/>
      <c r="AV128" s="705"/>
      <c r="AW128" s="705"/>
      <c r="AX128" s="705"/>
      <c r="AY128" s="705"/>
      <c r="AZ128" s="705"/>
      <c r="BA128" s="705"/>
      <c r="BB128" s="705"/>
      <c r="BC128" s="705"/>
      <c r="BD128" s="705"/>
      <c r="BE128" s="705"/>
      <c r="BF128" s="705"/>
      <c r="BG128" s="705"/>
      <c r="BH128" s="705"/>
      <c r="BI128" s="705"/>
      <c r="BJ128" s="705"/>
      <c r="BK128" s="705"/>
      <c r="BL128" s="705"/>
      <c r="BM128" s="705"/>
      <c r="BN128" s="705"/>
      <c r="BO128" s="705"/>
      <c r="BP128" s="705"/>
      <c r="BQ128" s="705"/>
      <c r="BR128" s="705"/>
      <c r="BS128" s="705"/>
      <c r="BT128" s="705"/>
      <c r="BU128" s="705"/>
      <c r="BV128" s="705"/>
      <c r="BW128" s="705"/>
      <c r="BX128" s="705"/>
      <c r="BY128" s="705"/>
      <c r="BZ128" s="705"/>
      <c r="CA128" s="705"/>
      <c r="CB128" s="705"/>
      <c r="CC128" s="705"/>
      <c r="CD128" s="705"/>
      <c r="CE128" s="705"/>
      <c r="CF128" s="705"/>
      <c r="CG128" s="705"/>
      <c r="CH128" s="705"/>
      <c r="CI128" s="705"/>
      <c r="CJ128" s="705"/>
      <c r="CK128" s="705"/>
      <c r="CL128" s="705"/>
      <c r="CM128" s="705"/>
      <c r="CN128" s="705"/>
      <c r="CO128" s="705"/>
      <c r="CP128" s="705"/>
      <c r="CQ128" s="705"/>
      <c r="CR128" s="705"/>
      <c r="CS128" s="705"/>
      <c r="CT128" s="705"/>
      <c r="CU128" s="705"/>
      <c r="CV128" s="705"/>
      <c r="CW128" s="705"/>
      <c r="CX128" s="705"/>
      <c r="CY128" s="705"/>
      <c r="CZ128" s="705"/>
      <c r="DA128" s="705"/>
      <c r="DB128" s="705"/>
      <c r="DC128" s="705"/>
      <c r="DD128" s="705"/>
      <c r="DE128" s="705"/>
      <c r="DF128" s="705"/>
      <c r="DG128" s="705"/>
      <c r="DH128" s="705"/>
      <c r="DI128" s="705"/>
      <c r="DJ128" s="705"/>
      <c r="DK128" s="705"/>
      <c r="DL128" s="705"/>
      <c r="DM128" s="705"/>
      <c r="DN128" s="705"/>
      <c r="DO128" s="705"/>
      <c r="DP128" s="705"/>
      <c r="DQ128" s="705"/>
      <c r="DR128" s="705"/>
      <c r="DS128" s="705"/>
      <c r="DT128" s="705"/>
      <c r="DU128" s="705"/>
      <c r="DV128" s="705"/>
      <c r="DW128" s="705"/>
      <c r="DX128" s="705"/>
      <c r="DY128" s="705"/>
      <c r="DZ128" s="705"/>
      <c r="EA128" s="705"/>
      <c r="EB128" s="705"/>
      <c r="EC128" s="705"/>
      <c r="ED128" s="705"/>
      <c r="EE128" s="705"/>
      <c r="EF128" s="705"/>
      <c r="EG128" s="705"/>
      <c r="EH128" s="705"/>
      <c r="EI128" s="705"/>
      <c r="EJ128" s="705"/>
      <c r="EK128" s="705"/>
      <c r="EL128" s="705"/>
      <c r="EM128" s="705"/>
      <c r="EN128" s="705"/>
      <c r="EO128" s="705"/>
      <c r="EP128" s="705"/>
      <c r="EQ128" s="705"/>
      <c r="ER128" s="705"/>
      <c r="ES128" s="705"/>
      <c r="ET128" s="705"/>
      <c r="EU128" s="705"/>
      <c r="EV128" s="705"/>
      <c r="EW128" s="705"/>
      <c r="EX128" s="705"/>
      <c r="EY128" s="705"/>
      <c r="EZ128" s="705"/>
      <c r="FA128" s="705"/>
      <c r="FB128" s="705"/>
      <c r="FC128" s="705"/>
      <c r="FD128" s="705"/>
      <c r="FE128" s="705"/>
      <c r="FF128" s="705"/>
      <c r="FG128" s="705"/>
      <c r="FH128" s="705"/>
      <c r="FI128" s="705"/>
      <c r="FJ128" s="705"/>
      <c r="FK128" s="705"/>
      <c r="FL128" s="705"/>
      <c r="FM128" s="705"/>
      <c r="FN128" s="705"/>
      <c r="FO128" s="705"/>
      <c r="FP128" s="705"/>
      <c r="FQ128" s="705"/>
      <c r="FR128" s="705"/>
      <c r="FS128" s="705"/>
      <c r="FT128" s="705"/>
      <c r="FU128" s="705"/>
      <c r="FV128" s="705"/>
      <c r="FW128" s="705"/>
      <c r="FX128" s="705"/>
      <c r="FY128" s="705"/>
      <c r="FZ128" s="705"/>
      <c r="GA128" s="705"/>
      <c r="GB128" s="705"/>
      <c r="GC128" s="705"/>
      <c r="GD128" s="705"/>
      <c r="GE128" s="705"/>
      <c r="GF128" s="705"/>
      <c r="GG128" s="705"/>
      <c r="GH128" s="705"/>
      <c r="GI128" s="705"/>
      <c r="GJ128" s="705"/>
      <c r="GK128" s="705"/>
      <c r="GL128" s="705"/>
      <c r="GM128" s="705"/>
      <c r="GN128" s="705"/>
      <c r="GO128" s="705"/>
      <c r="GP128" s="705"/>
      <c r="GQ128" s="705"/>
      <c r="GR128" s="705"/>
      <c r="GS128" s="705"/>
      <c r="GT128" s="705"/>
      <c r="GU128" s="705"/>
      <c r="GV128" s="705"/>
      <c r="GW128" s="705"/>
      <c r="GX128" s="705"/>
      <c r="GY128" s="705"/>
      <c r="GZ128" s="705"/>
      <c r="HA128" s="705"/>
      <c r="HB128" s="705"/>
      <c r="HC128" s="705"/>
      <c r="HD128" s="705"/>
      <c r="HE128" s="705"/>
      <c r="HF128" s="705"/>
      <c r="HG128" s="705"/>
      <c r="HH128" s="705"/>
      <c r="HI128" s="705"/>
      <c r="HJ128" s="705"/>
      <c r="HK128" s="705"/>
      <c r="HL128" s="705"/>
      <c r="HM128" s="705"/>
      <c r="HN128" s="705"/>
      <c r="HO128" s="705"/>
      <c r="HP128" s="705"/>
      <c r="HQ128" s="705"/>
      <c r="HR128" s="705"/>
      <c r="HS128" s="705"/>
      <c r="HT128" s="705"/>
      <c r="HU128" s="705"/>
      <c r="HV128" s="705"/>
      <c r="HW128" s="705"/>
      <c r="HX128" s="705"/>
      <c r="HY128" s="705"/>
      <c r="HZ128" s="705"/>
      <c r="IA128" s="705"/>
      <c r="IB128" s="705"/>
      <c r="IC128" s="705"/>
      <c r="ID128" s="705"/>
      <c r="IE128" s="705"/>
      <c r="IF128" s="705"/>
      <c r="IG128" s="705"/>
      <c r="IH128" s="705"/>
      <c r="II128" s="705"/>
      <c r="IJ128" s="705"/>
      <c r="IK128" s="705"/>
      <c r="IL128" s="705"/>
      <c r="IM128" s="705"/>
      <c r="IN128" s="705"/>
      <c r="IO128" s="705"/>
      <c r="IP128" s="705"/>
      <c r="IQ128" s="705"/>
      <c r="IR128" s="705"/>
      <c r="IS128" s="705"/>
      <c r="IT128" s="705"/>
      <c r="IU128" s="705"/>
      <c r="IV128" s="705"/>
    </row>
    <row r="129" spans="1:256" ht="45.75">
      <c r="A129" s="1387" t="s">
        <v>219</v>
      </c>
      <c r="B129" s="2072">
        <v>94969</v>
      </c>
      <c r="C129" s="2006" t="s">
        <v>589</v>
      </c>
      <c r="D129" s="2007" t="s">
        <v>20</v>
      </c>
      <c r="E129" s="2234">
        <v>0.12800000000000003</v>
      </c>
      <c r="F129" s="2074">
        <v>285.32</v>
      </c>
      <c r="G129" s="2218">
        <v>36.520000000000003</v>
      </c>
      <c r="H129" s="705"/>
      <c r="I129" s="705"/>
      <c r="J129" s="705"/>
      <c r="K129" s="705"/>
      <c r="L129" s="705"/>
      <c r="M129" s="705"/>
      <c r="N129" s="705"/>
      <c r="O129" s="705"/>
      <c r="P129" s="705"/>
      <c r="Q129" s="705"/>
      <c r="R129" s="705"/>
      <c r="S129" s="705"/>
      <c r="T129" s="705"/>
      <c r="U129" s="705"/>
      <c r="V129" s="705"/>
      <c r="W129" s="705"/>
      <c r="X129" s="705"/>
      <c r="Y129" s="705"/>
      <c r="Z129" s="705"/>
      <c r="AA129" s="705"/>
      <c r="AB129" s="705"/>
      <c r="AC129" s="705"/>
      <c r="AD129" s="705"/>
      <c r="AE129" s="705"/>
      <c r="AF129" s="705"/>
      <c r="AG129" s="705"/>
      <c r="AH129" s="705"/>
      <c r="AI129" s="705"/>
      <c r="AJ129" s="705"/>
      <c r="AK129" s="705"/>
      <c r="AL129" s="705"/>
      <c r="AM129" s="705"/>
      <c r="AN129" s="705"/>
      <c r="AO129" s="705"/>
      <c r="AP129" s="705"/>
      <c r="AQ129" s="705"/>
      <c r="AR129" s="705"/>
      <c r="AS129" s="705"/>
      <c r="AT129" s="705"/>
      <c r="AU129" s="705"/>
      <c r="AV129" s="705"/>
      <c r="AW129" s="705"/>
      <c r="AX129" s="705"/>
      <c r="AY129" s="705"/>
      <c r="AZ129" s="705"/>
      <c r="BA129" s="705"/>
      <c r="BB129" s="705"/>
      <c r="BC129" s="705"/>
      <c r="BD129" s="705"/>
      <c r="BE129" s="705"/>
      <c r="BF129" s="705"/>
      <c r="BG129" s="705"/>
      <c r="BH129" s="705"/>
      <c r="BI129" s="705"/>
      <c r="BJ129" s="705"/>
      <c r="BK129" s="705"/>
      <c r="BL129" s="705"/>
      <c r="BM129" s="705"/>
      <c r="BN129" s="705"/>
      <c r="BO129" s="705"/>
      <c r="BP129" s="705"/>
      <c r="BQ129" s="705"/>
      <c r="BR129" s="705"/>
      <c r="BS129" s="705"/>
      <c r="BT129" s="705"/>
      <c r="BU129" s="705"/>
      <c r="BV129" s="705"/>
      <c r="BW129" s="705"/>
      <c r="BX129" s="705"/>
      <c r="BY129" s="705"/>
      <c r="BZ129" s="705"/>
      <c r="CA129" s="705"/>
      <c r="CB129" s="705"/>
      <c r="CC129" s="705"/>
      <c r="CD129" s="705"/>
      <c r="CE129" s="705"/>
      <c r="CF129" s="705"/>
      <c r="CG129" s="705"/>
      <c r="CH129" s="705"/>
      <c r="CI129" s="705"/>
      <c r="CJ129" s="705"/>
      <c r="CK129" s="705"/>
      <c r="CL129" s="705"/>
      <c r="CM129" s="705"/>
      <c r="CN129" s="705"/>
      <c r="CO129" s="705"/>
      <c r="CP129" s="705"/>
      <c r="CQ129" s="705"/>
      <c r="CR129" s="705"/>
      <c r="CS129" s="705"/>
      <c r="CT129" s="705"/>
      <c r="CU129" s="705"/>
      <c r="CV129" s="705"/>
      <c r="CW129" s="705"/>
      <c r="CX129" s="705"/>
      <c r="CY129" s="705"/>
      <c r="CZ129" s="705"/>
      <c r="DA129" s="705"/>
      <c r="DB129" s="705"/>
      <c r="DC129" s="705"/>
      <c r="DD129" s="705"/>
      <c r="DE129" s="705"/>
      <c r="DF129" s="705"/>
      <c r="DG129" s="705"/>
      <c r="DH129" s="705"/>
      <c r="DI129" s="705"/>
      <c r="DJ129" s="705"/>
      <c r="DK129" s="705"/>
      <c r="DL129" s="705"/>
      <c r="DM129" s="705"/>
      <c r="DN129" s="705"/>
      <c r="DO129" s="705"/>
      <c r="DP129" s="705"/>
      <c r="DQ129" s="705"/>
      <c r="DR129" s="705"/>
      <c r="DS129" s="705"/>
      <c r="DT129" s="705"/>
      <c r="DU129" s="705"/>
      <c r="DV129" s="705"/>
      <c r="DW129" s="705"/>
      <c r="DX129" s="705"/>
      <c r="DY129" s="705"/>
      <c r="DZ129" s="705"/>
      <c r="EA129" s="705"/>
      <c r="EB129" s="705"/>
      <c r="EC129" s="705"/>
      <c r="ED129" s="705"/>
      <c r="EE129" s="705"/>
      <c r="EF129" s="705"/>
      <c r="EG129" s="705"/>
      <c r="EH129" s="705"/>
      <c r="EI129" s="705"/>
      <c r="EJ129" s="705"/>
      <c r="EK129" s="705"/>
      <c r="EL129" s="705"/>
      <c r="EM129" s="705"/>
      <c r="EN129" s="705"/>
      <c r="EO129" s="705"/>
      <c r="EP129" s="705"/>
      <c r="EQ129" s="705"/>
      <c r="ER129" s="705"/>
      <c r="ES129" s="705"/>
      <c r="ET129" s="705"/>
      <c r="EU129" s="705"/>
      <c r="EV129" s="705"/>
      <c r="EW129" s="705"/>
      <c r="EX129" s="705"/>
      <c r="EY129" s="705"/>
      <c r="EZ129" s="705"/>
      <c r="FA129" s="705"/>
      <c r="FB129" s="705"/>
      <c r="FC129" s="705"/>
      <c r="FD129" s="705"/>
      <c r="FE129" s="705"/>
      <c r="FF129" s="705"/>
      <c r="FG129" s="705"/>
      <c r="FH129" s="705"/>
      <c r="FI129" s="705"/>
      <c r="FJ129" s="705"/>
      <c r="FK129" s="705"/>
      <c r="FL129" s="705"/>
      <c r="FM129" s="705"/>
      <c r="FN129" s="705"/>
      <c r="FO129" s="705"/>
      <c r="FP129" s="705"/>
      <c r="FQ129" s="705"/>
      <c r="FR129" s="705"/>
      <c r="FS129" s="705"/>
      <c r="FT129" s="705"/>
      <c r="FU129" s="705"/>
      <c r="FV129" s="705"/>
      <c r="FW129" s="705"/>
      <c r="FX129" s="705"/>
      <c r="FY129" s="705"/>
      <c r="FZ129" s="705"/>
      <c r="GA129" s="705"/>
      <c r="GB129" s="705"/>
      <c r="GC129" s="705"/>
      <c r="GD129" s="705"/>
      <c r="GE129" s="705"/>
      <c r="GF129" s="705"/>
      <c r="GG129" s="705"/>
      <c r="GH129" s="705"/>
      <c r="GI129" s="705"/>
      <c r="GJ129" s="705"/>
      <c r="GK129" s="705"/>
      <c r="GL129" s="705"/>
      <c r="GM129" s="705"/>
      <c r="GN129" s="705"/>
      <c r="GO129" s="705"/>
      <c r="GP129" s="705"/>
      <c r="GQ129" s="705"/>
      <c r="GR129" s="705"/>
      <c r="GS129" s="705"/>
      <c r="GT129" s="705"/>
      <c r="GU129" s="705"/>
      <c r="GV129" s="705"/>
      <c r="GW129" s="705"/>
      <c r="GX129" s="705"/>
      <c r="GY129" s="705"/>
      <c r="GZ129" s="705"/>
      <c r="HA129" s="705"/>
      <c r="HB129" s="705"/>
      <c r="HC129" s="705"/>
      <c r="HD129" s="705"/>
      <c r="HE129" s="705"/>
      <c r="HF129" s="705"/>
      <c r="HG129" s="705"/>
      <c r="HH129" s="705"/>
      <c r="HI129" s="705"/>
      <c r="HJ129" s="705"/>
      <c r="HK129" s="705"/>
      <c r="HL129" s="705"/>
      <c r="HM129" s="705"/>
      <c r="HN129" s="705"/>
      <c r="HO129" s="705"/>
      <c r="HP129" s="705"/>
      <c r="HQ129" s="705"/>
      <c r="HR129" s="705"/>
      <c r="HS129" s="705"/>
      <c r="HT129" s="705"/>
      <c r="HU129" s="705"/>
      <c r="HV129" s="705"/>
      <c r="HW129" s="705"/>
      <c r="HX129" s="705"/>
      <c r="HY129" s="705"/>
      <c r="HZ129" s="705"/>
      <c r="IA129" s="705"/>
      <c r="IB129" s="705"/>
      <c r="IC129" s="705"/>
      <c r="ID129" s="705"/>
      <c r="IE129" s="705"/>
      <c r="IF129" s="705"/>
      <c r="IG129" s="705"/>
      <c r="IH129" s="705"/>
      <c r="II129" s="705"/>
      <c r="IJ129" s="705"/>
      <c r="IK129" s="705"/>
      <c r="IL129" s="705"/>
      <c r="IM129" s="705"/>
      <c r="IN129" s="705"/>
      <c r="IO129" s="705"/>
      <c r="IP129" s="705"/>
      <c r="IQ129" s="705"/>
      <c r="IR129" s="705"/>
      <c r="IS129" s="705"/>
      <c r="IT129" s="705"/>
      <c r="IU129" s="705"/>
      <c r="IV129" s="705"/>
    </row>
    <row r="130" spans="1:256" ht="31.5" thickBot="1">
      <c r="A130" s="1387" t="s">
        <v>219</v>
      </c>
      <c r="B130" s="2077" t="s">
        <v>1780</v>
      </c>
      <c r="C130" s="2010" t="s">
        <v>34</v>
      </c>
      <c r="D130" s="2011" t="s">
        <v>20</v>
      </c>
      <c r="E130" s="2235">
        <v>0.12800000000000003</v>
      </c>
      <c r="F130" s="2012">
        <v>104.74</v>
      </c>
      <c r="G130" s="2221">
        <v>13.4</v>
      </c>
      <c r="H130" s="705"/>
      <c r="I130" s="705"/>
      <c r="J130" s="705"/>
      <c r="K130" s="705"/>
      <c r="L130" s="705"/>
      <c r="M130" s="705"/>
      <c r="N130" s="705"/>
      <c r="O130" s="705"/>
      <c r="P130" s="705"/>
      <c r="Q130" s="705"/>
      <c r="R130" s="705"/>
      <c r="S130" s="705"/>
      <c r="T130" s="705"/>
      <c r="U130" s="705"/>
      <c r="V130" s="705"/>
      <c r="W130" s="705"/>
      <c r="X130" s="705"/>
      <c r="Y130" s="705"/>
      <c r="Z130" s="705"/>
      <c r="AA130" s="705"/>
      <c r="AB130" s="705"/>
      <c r="AC130" s="705"/>
      <c r="AD130" s="705"/>
      <c r="AE130" s="705"/>
      <c r="AF130" s="705"/>
      <c r="AG130" s="705"/>
      <c r="AH130" s="705"/>
      <c r="AI130" s="705"/>
      <c r="AJ130" s="705"/>
      <c r="AK130" s="705"/>
      <c r="AL130" s="705"/>
      <c r="AM130" s="705"/>
      <c r="AN130" s="705"/>
      <c r="AO130" s="705"/>
      <c r="AP130" s="705"/>
      <c r="AQ130" s="705"/>
      <c r="AR130" s="705"/>
      <c r="AS130" s="705"/>
      <c r="AT130" s="705"/>
      <c r="AU130" s="705"/>
      <c r="AV130" s="705"/>
      <c r="AW130" s="705"/>
      <c r="AX130" s="705"/>
      <c r="AY130" s="705"/>
      <c r="AZ130" s="705"/>
      <c r="BA130" s="705"/>
      <c r="BB130" s="705"/>
      <c r="BC130" s="705"/>
      <c r="BD130" s="705"/>
      <c r="BE130" s="705"/>
      <c r="BF130" s="705"/>
      <c r="BG130" s="705"/>
      <c r="BH130" s="705"/>
      <c r="BI130" s="705"/>
      <c r="BJ130" s="705"/>
      <c r="BK130" s="705"/>
      <c r="BL130" s="705"/>
      <c r="BM130" s="705"/>
      <c r="BN130" s="705"/>
      <c r="BO130" s="705"/>
      <c r="BP130" s="705"/>
      <c r="BQ130" s="705"/>
      <c r="BR130" s="705"/>
      <c r="BS130" s="705"/>
      <c r="BT130" s="705"/>
      <c r="BU130" s="705"/>
      <c r="BV130" s="705"/>
      <c r="BW130" s="705"/>
      <c r="BX130" s="705"/>
      <c r="BY130" s="705"/>
      <c r="BZ130" s="705"/>
      <c r="CA130" s="705"/>
      <c r="CB130" s="705"/>
      <c r="CC130" s="705"/>
      <c r="CD130" s="705"/>
      <c r="CE130" s="705"/>
      <c r="CF130" s="705"/>
      <c r="CG130" s="705"/>
      <c r="CH130" s="705"/>
      <c r="CI130" s="705"/>
      <c r="CJ130" s="705"/>
      <c r="CK130" s="705"/>
      <c r="CL130" s="705"/>
      <c r="CM130" s="705"/>
      <c r="CN130" s="705"/>
      <c r="CO130" s="705"/>
      <c r="CP130" s="705"/>
      <c r="CQ130" s="705"/>
      <c r="CR130" s="705"/>
      <c r="CS130" s="705"/>
      <c r="CT130" s="705"/>
      <c r="CU130" s="705"/>
      <c r="CV130" s="705"/>
      <c r="CW130" s="705"/>
      <c r="CX130" s="705"/>
      <c r="CY130" s="705"/>
      <c r="CZ130" s="705"/>
      <c r="DA130" s="705"/>
      <c r="DB130" s="705"/>
      <c r="DC130" s="705"/>
      <c r="DD130" s="705"/>
      <c r="DE130" s="705"/>
      <c r="DF130" s="705"/>
      <c r="DG130" s="705"/>
      <c r="DH130" s="705"/>
      <c r="DI130" s="705"/>
      <c r="DJ130" s="705"/>
      <c r="DK130" s="705"/>
      <c r="DL130" s="705"/>
      <c r="DM130" s="705"/>
      <c r="DN130" s="705"/>
      <c r="DO130" s="705"/>
      <c r="DP130" s="705"/>
      <c r="DQ130" s="705"/>
      <c r="DR130" s="705"/>
      <c r="DS130" s="705"/>
      <c r="DT130" s="705"/>
      <c r="DU130" s="705"/>
      <c r="DV130" s="705"/>
      <c r="DW130" s="705"/>
      <c r="DX130" s="705"/>
      <c r="DY130" s="705"/>
      <c r="DZ130" s="705"/>
      <c r="EA130" s="705"/>
      <c r="EB130" s="705"/>
      <c r="EC130" s="705"/>
      <c r="ED130" s="705"/>
      <c r="EE130" s="705"/>
      <c r="EF130" s="705"/>
      <c r="EG130" s="705"/>
      <c r="EH130" s="705"/>
      <c r="EI130" s="705"/>
      <c r="EJ130" s="705"/>
      <c r="EK130" s="705"/>
      <c r="EL130" s="705"/>
      <c r="EM130" s="705"/>
      <c r="EN130" s="705"/>
      <c r="EO130" s="705"/>
      <c r="EP130" s="705"/>
      <c r="EQ130" s="705"/>
      <c r="ER130" s="705"/>
      <c r="ES130" s="705"/>
      <c r="ET130" s="705"/>
      <c r="EU130" s="705"/>
      <c r="EV130" s="705"/>
      <c r="EW130" s="705"/>
      <c r="EX130" s="705"/>
      <c r="EY130" s="705"/>
      <c r="EZ130" s="705"/>
      <c r="FA130" s="705"/>
      <c r="FB130" s="705"/>
      <c r="FC130" s="705"/>
      <c r="FD130" s="705"/>
      <c r="FE130" s="705"/>
      <c r="FF130" s="705"/>
      <c r="FG130" s="705"/>
      <c r="FH130" s="705"/>
      <c r="FI130" s="705"/>
      <c r="FJ130" s="705"/>
      <c r="FK130" s="705"/>
      <c r="FL130" s="705"/>
      <c r="FM130" s="705"/>
      <c r="FN130" s="705"/>
      <c r="FO130" s="705"/>
      <c r="FP130" s="705"/>
      <c r="FQ130" s="705"/>
      <c r="FR130" s="705"/>
      <c r="FS130" s="705"/>
      <c r="FT130" s="705"/>
      <c r="FU130" s="705"/>
      <c r="FV130" s="705"/>
      <c r="FW130" s="705"/>
      <c r="FX130" s="705"/>
      <c r="FY130" s="705"/>
      <c r="FZ130" s="705"/>
      <c r="GA130" s="705"/>
      <c r="GB130" s="705"/>
      <c r="GC130" s="705"/>
      <c r="GD130" s="705"/>
      <c r="GE130" s="705"/>
      <c r="GF130" s="705"/>
      <c r="GG130" s="705"/>
      <c r="GH130" s="705"/>
      <c r="GI130" s="705"/>
      <c r="GJ130" s="705"/>
      <c r="GK130" s="705"/>
      <c r="GL130" s="705"/>
      <c r="GM130" s="705"/>
      <c r="GN130" s="705"/>
      <c r="GO130" s="705"/>
      <c r="GP130" s="705"/>
      <c r="GQ130" s="705"/>
      <c r="GR130" s="705"/>
      <c r="GS130" s="705"/>
      <c r="GT130" s="705"/>
      <c r="GU130" s="705"/>
      <c r="GV130" s="705"/>
      <c r="GW130" s="705"/>
      <c r="GX130" s="705"/>
      <c r="GY130" s="705"/>
      <c r="GZ130" s="705"/>
      <c r="HA130" s="705"/>
      <c r="HB130" s="705"/>
      <c r="HC130" s="705"/>
      <c r="HD130" s="705"/>
      <c r="HE130" s="705"/>
      <c r="HF130" s="705"/>
      <c r="HG130" s="705"/>
      <c r="HH130" s="705"/>
      <c r="HI130" s="705"/>
      <c r="HJ130" s="705"/>
      <c r="HK130" s="705"/>
      <c r="HL130" s="705"/>
      <c r="HM130" s="705"/>
      <c r="HN130" s="705"/>
      <c r="HO130" s="705"/>
      <c r="HP130" s="705"/>
      <c r="HQ130" s="705"/>
      <c r="HR130" s="705"/>
      <c r="HS130" s="705"/>
      <c r="HT130" s="705"/>
      <c r="HU130" s="705"/>
      <c r="HV130" s="705"/>
      <c r="HW130" s="705"/>
      <c r="HX130" s="705"/>
      <c r="HY130" s="705"/>
      <c r="HZ130" s="705"/>
      <c r="IA130" s="705"/>
      <c r="IB130" s="705"/>
      <c r="IC130" s="705"/>
      <c r="ID130" s="705"/>
      <c r="IE130" s="705"/>
      <c r="IF130" s="705"/>
      <c r="IG130" s="705"/>
      <c r="IH130" s="705"/>
      <c r="II130" s="705"/>
      <c r="IJ130" s="705"/>
      <c r="IK130" s="705"/>
      <c r="IL130" s="705"/>
      <c r="IM130" s="705"/>
      <c r="IN130" s="705"/>
      <c r="IO130" s="705"/>
      <c r="IP130" s="705"/>
      <c r="IQ130" s="705"/>
      <c r="IR130" s="705"/>
      <c r="IS130" s="705"/>
      <c r="IT130" s="705"/>
      <c r="IU130" s="705"/>
      <c r="IV130" s="705"/>
    </row>
    <row r="131" spans="1:256" ht="16.5" thickBot="1">
      <c r="A131" s="705"/>
      <c r="B131" s="763" t="s">
        <v>663</v>
      </c>
      <c r="C131" s="764"/>
      <c r="D131" s="765"/>
      <c r="E131" s="766"/>
      <c r="F131" s="470" t="s">
        <v>81</v>
      </c>
      <c r="G131" s="940">
        <v>1757.97</v>
      </c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705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705"/>
      <c r="AG131" s="705"/>
      <c r="AH131" s="705"/>
      <c r="AI131" s="705"/>
      <c r="AJ131" s="705"/>
      <c r="AK131" s="705"/>
      <c r="AL131" s="705"/>
      <c r="AM131" s="705"/>
      <c r="AN131" s="705"/>
      <c r="AO131" s="705"/>
      <c r="AP131" s="705"/>
      <c r="AQ131" s="705"/>
      <c r="AR131" s="705"/>
      <c r="AS131" s="705"/>
      <c r="AT131" s="705"/>
      <c r="AU131" s="705"/>
      <c r="AV131" s="705"/>
      <c r="AW131" s="705"/>
      <c r="AX131" s="705"/>
      <c r="AY131" s="705"/>
      <c r="AZ131" s="705"/>
      <c r="BA131" s="705"/>
      <c r="BB131" s="705"/>
      <c r="BC131" s="705"/>
      <c r="BD131" s="705"/>
      <c r="BE131" s="705"/>
      <c r="BF131" s="705"/>
      <c r="BG131" s="705"/>
      <c r="BH131" s="705"/>
      <c r="BI131" s="705"/>
      <c r="BJ131" s="705"/>
      <c r="BK131" s="705"/>
      <c r="BL131" s="705"/>
      <c r="BM131" s="705"/>
      <c r="BN131" s="705"/>
      <c r="BO131" s="705"/>
      <c r="BP131" s="705"/>
      <c r="BQ131" s="705"/>
      <c r="BR131" s="705"/>
      <c r="BS131" s="705"/>
      <c r="BT131" s="705"/>
      <c r="BU131" s="705"/>
      <c r="BV131" s="705"/>
      <c r="BW131" s="705"/>
      <c r="BX131" s="705"/>
      <c r="BY131" s="705"/>
      <c r="BZ131" s="705"/>
      <c r="CA131" s="705"/>
      <c r="CB131" s="705"/>
      <c r="CC131" s="705"/>
      <c r="CD131" s="705"/>
      <c r="CE131" s="705"/>
      <c r="CF131" s="705"/>
      <c r="CG131" s="705"/>
      <c r="CH131" s="705"/>
      <c r="CI131" s="705"/>
      <c r="CJ131" s="705"/>
      <c r="CK131" s="705"/>
      <c r="CL131" s="705"/>
      <c r="CM131" s="705"/>
      <c r="CN131" s="705"/>
      <c r="CO131" s="705"/>
      <c r="CP131" s="705"/>
      <c r="CQ131" s="705"/>
      <c r="CR131" s="705"/>
      <c r="CS131" s="705"/>
      <c r="CT131" s="705"/>
      <c r="CU131" s="705"/>
      <c r="CV131" s="705"/>
      <c r="CW131" s="705"/>
      <c r="CX131" s="705"/>
      <c r="CY131" s="705"/>
      <c r="CZ131" s="705"/>
      <c r="DA131" s="705"/>
      <c r="DB131" s="705"/>
      <c r="DC131" s="705"/>
      <c r="DD131" s="705"/>
      <c r="DE131" s="705"/>
      <c r="DF131" s="705"/>
      <c r="DG131" s="705"/>
      <c r="DH131" s="705"/>
      <c r="DI131" s="705"/>
      <c r="DJ131" s="705"/>
      <c r="DK131" s="705"/>
      <c r="DL131" s="705"/>
      <c r="DM131" s="705"/>
      <c r="DN131" s="705"/>
      <c r="DO131" s="705"/>
      <c r="DP131" s="705"/>
      <c r="DQ131" s="705"/>
      <c r="DR131" s="705"/>
      <c r="DS131" s="705"/>
      <c r="DT131" s="705"/>
      <c r="DU131" s="705"/>
      <c r="DV131" s="705"/>
      <c r="DW131" s="705"/>
      <c r="DX131" s="705"/>
      <c r="DY131" s="705"/>
      <c r="DZ131" s="705"/>
      <c r="EA131" s="705"/>
      <c r="EB131" s="705"/>
      <c r="EC131" s="705"/>
      <c r="ED131" s="705"/>
      <c r="EE131" s="705"/>
      <c r="EF131" s="705"/>
      <c r="EG131" s="705"/>
      <c r="EH131" s="705"/>
      <c r="EI131" s="705"/>
      <c r="EJ131" s="705"/>
      <c r="EK131" s="705"/>
      <c r="EL131" s="705"/>
      <c r="EM131" s="705"/>
      <c r="EN131" s="705"/>
      <c r="EO131" s="705"/>
      <c r="EP131" s="705"/>
      <c r="EQ131" s="705"/>
      <c r="ER131" s="705"/>
      <c r="ES131" s="705"/>
      <c r="ET131" s="705"/>
      <c r="EU131" s="705"/>
      <c r="EV131" s="705"/>
      <c r="EW131" s="705"/>
      <c r="EX131" s="705"/>
      <c r="EY131" s="705"/>
      <c r="EZ131" s="705"/>
      <c r="FA131" s="705"/>
      <c r="FB131" s="705"/>
      <c r="FC131" s="705"/>
      <c r="FD131" s="705"/>
      <c r="FE131" s="705"/>
      <c r="FF131" s="705"/>
      <c r="FG131" s="705"/>
      <c r="FH131" s="705"/>
      <c r="FI131" s="705"/>
      <c r="FJ131" s="705"/>
      <c r="FK131" s="705"/>
      <c r="FL131" s="705"/>
      <c r="FM131" s="705"/>
      <c r="FN131" s="705"/>
      <c r="FO131" s="705"/>
      <c r="FP131" s="705"/>
      <c r="FQ131" s="705"/>
      <c r="FR131" s="705"/>
      <c r="FS131" s="705"/>
      <c r="FT131" s="705"/>
      <c r="FU131" s="705"/>
      <c r="FV131" s="705"/>
      <c r="FW131" s="705"/>
      <c r="FX131" s="705"/>
      <c r="FY131" s="705"/>
      <c r="FZ131" s="705"/>
      <c r="GA131" s="705"/>
      <c r="GB131" s="705"/>
      <c r="GC131" s="705"/>
      <c r="GD131" s="705"/>
      <c r="GE131" s="705"/>
      <c r="GF131" s="705"/>
      <c r="GG131" s="705"/>
      <c r="GH131" s="705"/>
      <c r="GI131" s="705"/>
      <c r="GJ131" s="705"/>
      <c r="GK131" s="705"/>
      <c r="GL131" s="705"/>
      <c r="GM131" s="705"/>
      <c r="GN131" s="705"/>
      <c r="GO131" s="705"/>
      <c r="GP131" s="705"/>
      <c r="GQ131" s="705"/>
      <c r="GR131" s="705"/>
      <c r="GS131" s="705"/>
      <c r="GT131" s="705"/>
      <c r="GU131" s="705"/>
      <c r="GV131" s="705"/>
      <c r="GW131" s="705"/>
      <c r="GX131" s="705"/>
      <c r="GY131" s="705"/>
      <c r="GZ131" s="705"/>
      <c r="HA131" s="705"/>
      <c r="HB131" s="705"/>
      <c r="HC131" s="705"/>
      <c r="HD131" s="705"/>
      <c r="HE131" s="705"/>
      <c r="HF131" s="705"/>
      <c r="HG131" s="705"/>
      <c r="HH131" s="705"/>
      <c r="HI131" s="705"/>
      <c r="HJ131" s="705"/>
      <c r="HK131" s="705"/>
      <c r="HL131" s="705"/>
      <c r="HM131" s="705"/>
      <c r="HN131" s="705"/>
      <c r="HO131" s="705"/>
      <c r="HP131" s="705"/>
      <c r="HQ131" s="705"/>
      <c r="HR131" s="705"/>
      <c r="HS131" s="705"/>
      <c r="HT131" s="705"/>
      <c r="HU131" s="705"/>
      <c r="HV131" s="705"/>
      <c r="HW131" s="705"/>
      <c r="HX131" s="705"/>
      <c r="HY131" s="705"/>
      <c r="HZ131" s="705"/>
      <c r="IA131" s="705"/>
      <c r="IB131" s="705"/>
      <c r="IC131" s="705"/>
      <c r="ID131" s="705"/>
      <c r="IE131" s="705"/>
      <c r="IF131" s="705"/>
      <c r="IG131" s="705"/>
      <c r="IH131" s="705"/>
      <c r="II131" s="705"/>
      <c r="IJ131" s="705"/>
      <c r="IK131" s="705"/>
      <c r="IL131" s="705"/>
      <c r="IM131" s="705"/>
      <c r="IN131" s="705"/>
      <c r="IO131" s="705"/>
      <c r="IP131" s="705"/>
      <c r="IQ131" s="705"/>
      <c r="IR131" s="705"/>
      <c r="IS131" s="705"/>
      <c r="IT131" s="705"/>
      <c r="IU131" s="705"/>
      <c r="IV131" s="705"/>
    </row>
    <row r="132" spans="1:256" s="1389" customFormat="1" ht="13.5" thickBot="1">
      <c r="B132" s="1398"/>
      <c r="C132" s="1398"/>
      <c r="D132" s="1399"/>
      <c r="E132" s="1400"/>
      <c r="F132" s="1401"/>
      <c r="G132" s="1402"/>
    </row>
    <row r="133" spans="1:256" s="1389" customFormat="1" ht="15.75">
      <c r="B133" s="1103" t="s">
        <v>1780</v>
      </c>
      <c r="C133" s="2533" t="s">
        <v>34</v>
      </c>
      <c r="D133" s="2533"/>
      <c r="E133" s="2533"/>
      <c r="F133" s="2533"/>
      <c r="G133" s="1104" t="s">
        <v>20</v>
      </c>
      <c r="H133" s="1403"/>
    </row>
    <row r="134" spans="1:256" s="1089" customFormat="1" ht="31.5">
      <c r="A134" s="1387"/>
      <c r="B134" s="2001" t="s">
        <v>144</v>
      </c>
      <c r="C134" s="2002" t="s">
        <v>75</v>
      </c>
      <c r="D134" s="2002" t="s">
        <v>23</v>
      </c>
      <c r="E134" s="2002" t="s">
        <v>76</v>
      </c>
      <c r="F134" s="2003" t="s">
        <v>77</v>
      </c>
      <c r="G134" s="2004" t="s">
        <v>78</v>
      </c>
    </row>
    <row r="135" spans="1:256" s="1089" customFormat="1" ht="15.75">
      <c r="A135" s="1387"/>
      <c r="B135" s="2534" t="s">
        <v>1165</v>
      </c>
      <c r="C135" s="2535"/>
      <c r="D135" s="2535"/>
      <c r="E135" s="2535"/>
      <c r="F135" s="2535"/>
      <c r="G135" s="2536"/>
    </row>
    <row r="136" spans="1:256" s="1089" customFormat="1" ht="45">
      <c r="A136" s="1387" t="s">
        <v>219</v>
      </c>
      <c r="B136" s="2320">
        <v>90586</v>
      </c>
      <c r="C136" s="2006" t="s">
        <v>573</v>
      </c>
      <c r="D136" s="2007" t="s">
        <v>30</v>
      </c>
      <c r="E136" s="2323">
        <v>0.3</v>
      </c>
      <c r="F136" s="2074">
        <v>1.59</v>
      </c>
      <c r="G136" s="2009">
        <v>0.47</v>
      </c>
    </row>
    <row r="137" spans="1:256" s="1089" customFormat="1" ht="15.75">
      <c r="A137" s="1387"/>
      <c r="B137" s="2534" t="s">
        <v>83</v>
      </c>
      <c r="C137" s="2535"/>
      <c r="D137" s="2535"/>
      <c r="E137" s="2535"/>
      <c r="F137" s="2535"/>
      <c r="G137" s="2536"/>
    </row>
    <row r="138" spans="1:256" s="1089" customFormat="1" ht="15.75">
      <c r="A138" s="1387" t="s">
        <v>219</v>
      </c>
      <c r="B138" s="2320">
        <v>88309</v>
      </c>
      <c r="C138" s="2006" t="s">
        <v>55</v>
      </c>
      <c r="D138" s="2007" t="s">
        <v>31</v>
      </c>
      <c r="E138" s="2344">
        <v>1.65</v>
      </c>
      <c r="F138" s="2074">
        <v>19.809999999999999</v>
      </c>
      <c r="G138" s="2009">
        <v>32.68</v>
      </c>
    </row>
    <row r="139" spans="1:256" s="1089" customFormat="1" ht="16.5" thickBot="1">
      <c r="A139" s="1387" t="s">
        <v>219</v>
      </c>
      <c r="B139" s="2342">
        <v>88316</v>
      </c>
      <c r="C139" s="2010" t="s">
        <v>58</v>
      </c>
      <c r="D139" s="2011" t="s">
        <v>31</v>
      </c>
      <c r="E139" s="2345">
        <v>4.5</v>
      </c>
      <c r="F139" s="2012">
        <v>15.91</v>
      </c>
      <c r="G139" s="2013">
        <v>71.59</v>
      </c>
    </row>
    <row r="140" spans="1:256" s="1089" customFormat="1" ht="16.5" thickBot="1">
      <c r="A140" s="1387"/>
      <c r="B140" s="2537" t="s">
        <v>1781</v>
      </c>
      <c r="C140" s="2537"/>
      <c r="D140" s="2537"/>
      <c r="E140" s="2538"/>
      <c r="F140" s="646" t="s">
        <v>84</v>
      </c>
      <c r="G140" s="1388">
        <v>104.74</v>
      </c>
      <c r="H140" s="1004"/>
    </row>
    <row r="141" spans="1:256" s="923" customFormat="1" ht="15.75" customHeight="1">
      <c r="B141" s="924"/>
      <c r="C141" s="924"/>
      <c r="D141" s="924"/>
      <c r="E141" s="924"/>
      <c r="F141" s="925"/>
      <c r="G141" s="925"/>
    </row>
    <row r="142" spans="1:256" s="923" customFormat="1" ht="15.75" customHeight="1">
      <c r="B142" s="924"/>
      <c r="C142" s="924"/>
      <c r="D142" s="924"/>
      <c r="E142" s="924"/>
      <c r="F142" s="925"/>
      <c r="G142" s="925"/>
    </row>
    <row r="143" spans="1:256" s="923" customFormat="1" ht="15.75" customHeight="1">
      <c r="B143" s="924"/>
      <c r="C143" s="924"/>
      <c r="D143" s="924"/>
      <c r="E143" s="924"/>
      <c r="F143" s="925"/>
      <c r="G143" s="925"/>
    </row>
    <row r="144" spans="1:256" s="923" customFormat="1" ht="15.75" customHeight="1">
      <c r="B144" s="924"/>
      <c r="C144" s="924"/>
      <c r="D144" s="924"/>
      <c r="E144" s="924"/>
      <c r="F144" s="925"/>
      <c r="G144" s="925"/>
    </row>
    <row r="145" spans="2:8" s="923" customFormat="1" ht="15.75" customHeight="1">
      <c r="B145" s="924"/>
      <c r="C145" s="924"/>
      <c r="D145" s="924"/>
      <c r="E145" s="924"/>
      <c r="F145" s="925"/>
      <c r="G145" s="925"/>
    </row>
    <row r="146" spans="2:8" s="923" customFormat="1" ht="15.75" customHeight="1">
      <c r="B146" s="924"/>
      <c r="C146" s="924"/>
      <c r="D146" s="924"/>
      <c r="E146" s="924"/>
      <c r="F146" s="925"/>
      <c r="G146" s="925"/>
    </row>
    <row r="147" spans="2:8" s="923" customFormat="1" ht="28.5" customHeight="1">
      <c r="B147" s="924"/>
      <c r="C147" s="924"/>
      <c r="D147" s="924"/>
      <c r="E147" s="924"/>
      <c r="F147" s="925"/>
      <c r="G147" s="925"/>
    </row>
    <row r="148" spans="2:8" s="923" customFormat="1" ht="28.5" customHeight="1">
      <c r="B148" s="924"/>
      <c r="C148" s="924"/>
      <c r="D148" s="924"/>
      <c r="E148" s="924"/>
      <c r="F148" s="925"/>
      <c r="G148" s="925"/>
    </row>
    <row r="149" spans="2:8" s="923" customFormat="1" ht="28.5" customHeight="1">
      <c r="B149" s="924"/>
      <c r="C149" s="924"/>
      <c r="D149" s="924"/>
      <c r="E149" s="924"/>
      <c r="F149" s="925"/>
      <c r="G149" s="925"/>
    </row>
    <row r="150" spans="2:8" s="923" customFormat="1" ht="28.5" customHeight="1">
      <c r="B150" s="924"/>
      <c r="C150" s="924"/>
      <c r="D150" s="924"/>
      <c r="E150" s="924"/>
      <c r="F150" s="925"/>
      <c r="G150" s="925"/>
    </row>
    <row r="151" spans="2:8" s="923" customFormat="1" ht="26.25" customHeight="1">
      <c r="B151" s="924"/>
      <c r="C151" s="924"/>
      <c r="D151" s="924"/>
      <c r="E151" s="924"/>
      <c r="F151" s="925"/>
      <c r="G151" s="925"/>
    </row>
    <row r="152" spans="2:8" s="923" customFormat="1" ht="26.25" customHeight="1">
      <c r="B152" s="924"/>
      <c r="C152" s="924"/>
      <c r="D152" s="924"/>
      <c r="E152" s="924"/>
      <c r="F152" s="925"/>
      <c r="G152" s="925"/>
    </row>
    <row r="153" spans="2:8" s="923" customFormat="1" ht="26.25" customHeight="1">
      <c r="B153" s="924"/>
      <c r="C153" s="924"/>
      <c r="D153" s="924"/>
      <c r="E153" s="924"/>
      <c r="F153" s="925"/>
      <c r="G153" s="925"/>
    </row>
    <row r="154" spans="2:8" s="923" customFormat="1" ht="15.75" customHeight="1">
      <c r="B154" s="924"/>
      <c r="C154" s="924"/>
      <c r="D154" s="924"/>
      <c r="E154" s="924"/>
      <c r="F154" s="925"/>
      <c r="G154" s="925"/>
    </row>
    <row r="155" spans="2:8" s="375" customFormat="1" ht="16.5" thickBot="1">
      <c r="B155" s="2210"/>
      <c r="C155" s="1001"/>
      <c r="D155" s="473"/>
      <c r="E155" s="382"/>
      <c r="F155" s="474"/>
      <c r="G155" s="475"/>
    </row>
    <row r="156" spans="2:8" s="375" customFormat="1" ht="18">
      <c r="B156" s="1365"/>
      <c r="C156" s="2222" t="s">
        <v>1655</v>
      </c>
      <c r="D156" s="1366"/>
      <c r="E156" s="1367"/>
      <c r="F156" s="1364"/>
      <c r="G156" s="360"/>
      <c r="H156" s="1221"/>
    </row>
    <row r="157" spans="2:8" s="375" customFormat="1" ht="31.5">
      <c r="B157" s="2014" t="s">
        <v>91</v>
      </c>
      <c r="C157" s="2015" t="s">
        <v>92</v>
      </c>
      <c r="D157" s="2016" t="s">
        <v>93</v>
      </c>
      <c r="E157" s="2017" t="s">
        <v>94</v>
      </c>
      <c r="F157" s="2018" t="s">
        <v>95</v>
      </c>
      <c r="G157" s="2019" t="s">
        <v>96</v>
      </c>
    </row>
    <row r="158" spans="2:8" s="375" customFormat="1" ht="15">
      <c r="B158" s="2223">
        <v>43739</v>
      </c>
      <c r="C158" s="2064" t="s">
        <v>1648</v>
      </c>
      <c r="D158" s="2065">
        <v>1616</v>
      </c>
      <c r="E158" s="2225" t="s">
        <v>1649</v>
      </c>
      <c r="F158" s="2023" t="s">
        <v>1650</v>
      </c>
      <c r="G158" s="2106" t="s">
        <v>1651</v>
      </c>
    </row>
    <row r="159" spans="2:8" s="375" customFormat="1" ht="15">
      <c r="B159" s="2223">
        <v>43739</v>
      </c>
      <c r="C159" s="2064" t="s">
        <v>1643</v>
      </c>
      <c r="D159" s="2065">
        <v>1700</v>
      </c>
      <c r="E159" s="2065" t="s">
        <v>722</v>
      </c>
      <c r="F159" s="2023" t="s">
        <v>723</v>
      </c>
      <c r="G159" s="2106" t="s">
        <v>1093</v>
      </c>
    </row>
    <row r="160" spans="2:8" s="375" customFormat="1" ht="15">
      <c r="B160" s="2223">
        <v>43739</v>
      </c>
      <c r="C160" s="2064" t="s">
        <v>1652</v>
      </c>
      <c r="D160" s="2065">
        <v>1781.35</v>
      </c>
      <c r="E160" s="2065" t="s">
        <v>1653</v>
      </c>
      <c r="F160" s="2023" t="s">
        <v>1654</v>
      </c>
      <c r="G160" s="2106" t="s">
        <v>1646</v>
      </c>
    </row>
    <row r="161" spans="1:256" s="375" customFormat="1" ht="16.5" thickBot="1">
      <c r="B161" s="2025"/>
      <c r="C161" s="2026" t="s">
        <v>97</v>
      </c>
      <c r="D161" s="2027">
        <v>1700</v>
      </c>
      <c r="E161" s="2028"/>
      <c r="F161" s="2029"/>
      <c r="G161" s="2030"/>
    </row>
    <row r="162" spans="1:256" ht="13.5" thickBot="1">
      <c r="A162" s="705"/>
      <c r="B162" s="948"/>
      <c r="C162" s="948"/>
      <c r="D162" s="948"/>
      <c r="E162" s="948"/>
      <c r="F162" s="948"/>
      <c r="G162" s="948"/>
      <c r="H162" s="705"/>
      <c r="I162" s="705"/>
      <c r="J162" s="705"/>
      <c r="K162" s="705"/>
      <c r="L162" s="705"/>
      <c r="M162" s="705"/>
      <c r="N162" s="705"/>
      <c r="O162" s="705"/>
      <c r="P162" s="705"/>
      <c r="Q162" s="705"/>
      <c r="R162" s="705"/>
      <c r="S162" s="705"/>
      <c r="T162" s="705"/>
      <c r="U162" s="705"/>
      <c r="V162" s="705"/>
      <c r="W162" s="705"/>
      <c r="X162" s="705"/>
      <c r="Y162" s="705"/>
      <c r="Z162" s="705"/>
      <c r="AA162" s="705"/>
      <c r="AB162" s="705"/>
      <c r="AC162" s="705"/>
      <c r="AD162" s="705"/>
      <c r="AE162" s="705"/>
      <c r="AF162" s="705"/>
      <c r="AG162" s="705"/>
      <c r="AH162" s="705"/>
      <c r="AI162" s="705"/>
      <c r="AJ162" s="705"/>
      <c r="AK162" s="705"/>
      <c r="AL162" s="705"/>
      <c r="AM162" s="705"/>
      <c r="AN162" s="705"/>
      <c r="AO162" s="705"/>
      <c r="AP162" s="705"/>
      <c r="AQ162" s="705"/>
      <c r="AR162" s="705"/>
      <c r="AS162" s="705"/>
      <c r="AT162" s="705"/>
      <c r="AU162" s="705"/>
      <c r="AV162" s="705"/>
      <c r="AW162" s="705"/>
      <c r="AX162" s="705"/>
      <c r="AY162" s="705"/>
      <c r="AZ162" s="705"/>
      <c r="BA162" s="705"/>
      <c r="BB162" s="705"/>
      <c r="BC162" s="705"/>
      <c r="BD162" s="705"/>
      <c r="BE162" s="705"/>
      <c r="BF162" s="705"/>
      <c r="BG162" s="705"/>
      <c r="BH162" s="705"/>
      <c r="BI162" s="705"/>
      <c r="BJ162" s="705"/>
      <c r="BK162" s="705"/>
      <c r="BL162" s="705"/>
      <c r="BM162" s="705"/>
      <c r="BN162" s="705"/>
      <c r="BO162" s="705"/>
      <c r="BP162" s="705"/>
      <c r="BQ162" s="705"/>
      <c r="BR162" s="705"/>
      <c r="BS162" s="705"/>
      <c r="BT162" s="705"/>
      <c r="BU162" s="705"/>
      <c r="BV162" s="705"/>
      <c r="BW162" s="705"/>
      <c r="BX162" s="705"/>
      <c r="BY162" s="705"/>
      <c r="BZ162" s="705"/>
      <c r="CA162" s="705"/>
      <c r="CB162" s="705"/>
      <c r="CC162" s="705"/>
      <c r="CD162" s="705"/>
      <c r="CE162" s="705"/>
      <c r="CF162" s="705"/>
      <c r="CG162" s="705"/>
      <c r="CH162" s="705"/>
      <c r="CI162" s="705"/>
      <c r="CJ162" s="705"/>
      <c r="CK162" s="705"/>
      <c r="CL162" s="705"/>
      <c r="CM162" s="705"/>
      <c r="CN162" s="705"/>
      <c r="CO162" s="705"/>
      <c r="CP162" s="705"/>
      <c r="CQ162" s="705"/>
      <c r="CR162" s="705"/>
      <c r="CS162" s="705"/>
      <c r="CT162" s="705"/>
      <c r="CU162" s="705"/>
      <c r="CV162" s="705"/>
      <c r="CW162" s="705"/>
      <c r="CX162" s="705"/>
      <c r="CY162" s="705"/>
      <c r="CZ162" s="705"/>
      <c r="DA162" s="705"/>
      <c r="DB162" s="705"/>
      <c r="DC162" s="705"/>
      <c r="DD162" s="705"/>
      <c r="DE162" s="705"/>
      <c r="DF162" s="705"/>
      <c r="DG162" s="705"/>
      <c r="DH162" s="705"/>
      <c r="DI162" s="705"/>
      <c r="DJ162" s="705"/>
      <c r="DK162" s="705"/>
      <c r="DL162" s="705"/>
      <c r="DM162" s="705"/>
      <c r="DN162" s="705"/>
      <c r="DO162" s="705"/>
      <c r="DP162" s="705"/>
      <c r="DQ162" s="705"/>
      <c r="DR162" s="705"/>
      <c r="DS162" s="705"/>
      <c r="DT162" s="705"/>
      <c r="DU162" s="705"/>
      <c r="DV162" s="705"/>
      <c r="DW162" s="705"/>
      <c r="DX162" s="705"/>
      <c r="DY162" s="705"/>
      <c r="DZ162" s="705"/>
      <c r="EA162" s="705"/>
      <c r="EB162" s="705"/>
      <c r="EC162" s="705"/>
      <c r="ED162" s="705"/>
      <c r="EE162" s="705"/>
      <c r="EF162" s="705"/>
      <c r="EG162" s="705"/>
      <c r="EH162" s="705"/>
      <c r="EI162" s="705"/>
      <c r="EJ162" s="705"/>
      <c r="EK162" s="705"/>
      <c r="EL162" s="705"/>
      <c r="EM162" s="705"/>
      <c r="EN162" s="705"/>
      <c r="EO162" s="705"/>
      <c r="EP162" s="705"/>
      <c r="EQ162" s="705"/>
      <c r="ER162" s="705"/>
      <c r="ES162" s="705"/>
      <c r="ET162" s="705"/>
      <c r="EU162" s="705"/>
      <c r="EV162" s="705"/>
      <c r="EW162" s="705"/>
      <c r="EX162" s="705"/>
      <c r="EY162" s="705"/>
      <c r="EZ162" s="705"/>
      <c r="FA162" s="705"/>
      <c r="FB162" s="705"/>
      <c r="FC162" s="705"/>
      <c r="FD162" s="705"/>
      <c r="FE162" s="705"/>
      <c r="FF162" s="705"/>
      <c r="FG162" s="705"/>
      <c r="FH162" s="705"/>
      <c r="FI162" s="705"/>
      <c r="FJ162" s="705"/>
      <c r="FK162" s="705"/>
      <c r="FL162" s="705"/>
      <c r="FM162" s="705"/>
      <c r="FN162" s="705"/>
      <c r="FO162" s="705"/>
      <c r="FP162" s="705"/>
      <c r="FQ162" s="705"/>
      <c r="FR162" s="705"/>
      <c r="FS162" s="705"/>
      <c r="FT162" s="705"/>
      <c r="FU162" s="705"/>
      <c r="FV162" s="705"/>
      <c r="FW162" s="705"/>
      <c r="FX162" s="705"/>
      <c r="FY162" s="705"/>
      <c r="FZ162" s="705"/>
      <c r="GA162" s="705"/>
      <c r="GB162" s="705"/>
      <c r="GC162" s="705"/>
      <c r="GD162" s="705"/>
      <c r="GE162" s="705"/>
      <c r="GF162" s="705"/>
      <c r="GG162" s="705"/>
      <c r="GH162" s="705"/>
      <c r="GI162" s="705"/>
      <c r="GJ162" s="705"/>
      <c r="GK162" s="705"/>
      <c r="GL162" s="705"/>
      <c r="GM162" s="705"/>
      <c r="GN162" s="705"/>
      <c r="GO162" s="705"/>
      <c r="GP162" s="705"/>
      <c r="GQ162" s="705"/>
      <c r="GR162" s="705"/>
      <c r="GS162" s="705"/>
      <c r="GT162" s="705"/>
      <c r="GU162" s="705"/>
      <c r="GV162" s="705"/>
      <c r="GW162" s="705"/>
      <c r="GX162" s="705"/>
      <c r="GY162" s="705"/>
      <c r="GZ162" s="705"/>
      <c r="HA162" s="705"/>
      <c r="HB162" s="705"/>
      <c r="HC162" s="705"/>
      <c r="HD162" s="705"/>
      <c r="HE162" s="705"/>
      <c r="HF162" s="705"/>
      <c r="HG162" s="705"/>
      <c r="HH162" s="705"/>
      <c r="HI162" s="705"/>
      <c r="HJ162" s="705"/>
      <c r="HK162" s="705"/>
      <c r="HL162" s="705"/>
      <c r="HM162" s="705"/>
      <c r="HN162" s="705"/>
      <c r="HO162" s="705"/>
      <c r="HP162" s="705"/>
      <c r="HQ162" s="705"/>
      <c r="HR162" s="705"/>
      <c r="HS162" s="705"/>
      <c r="HT162" s="705"/>
      <c r="HU162" s="705"/>
      <c r="HV162" s="705"/>
      <c r="HW162" s="705"/>
      <c r="HX162" s="705"/>
      <c r="HY162" s="705"/>
      <c r="HZ162" s="705"/>
      <c r="IA162" s="705"/>
      <c r="IB162" s="705"/>
      <c r="IC162" s="705"/>
      <c r="ID162" s="705"/>
      <c r="IE162" s="705"/>
      <c r="IF162" s="705"/>
      <c r="IG162" s="705"/>
      <c r="IH162" s="705"/>
      <c r="II162" s="705"/>
      <c r="IJ162" s="705"/>
      <c r="IK162" s="705"/>
      <c r="IL162" s="705"/>
      <c r="IM162" s="705"/>
      <c r="IN162" s="705"/>
      <c r="IO162" s="705"/>
      <c r="IP162" s="705"/>
      <c r="IQ162" s="705"/>
      <c r="IR162" s="705"/>
      <c r="IS162" s="705"/>
      <c r="IT162" s="705"/>
      <c r="IU162" s="705"/>
      <c r="IV162" s="705"/>
    </row>
    <row r="163" spans="1:256" ht="13.5" hidden="1" thickBot="1">
      <c r="A163" s="705"/>
      <c r="B163" s="949" t="s">
        <v>556</v>
      </c>
      <c r="C163" s="950" t="s">
        <v>557</v>
      </c>
      <c r="D163" s="950"/>
      <c r="E163" s="950"/>
      <c r="F163" s="950"/>
      <c r="G163" s="951" t="s">
        <v>23</v>
      </c>
      <c r="H163" s="705"/>
      <c r="I163" s="705"/>
      <c r="J163" s="705"/>
      <c r="K163" s="705"/>
      <c r="L163" s="705"/>
      <c r="M163" s="705"/>
      <c r="N163" s="705"/>
      <c r="O163" s="705"/>
      <c r="P163" s="705"/>
      <c r="Q163" s="705"/>
      <c r="R163" s="705"/>
      <c r="S163" s="705"/>
      <c r="T163" s="705"/>
      <c r="U163" s="705"/>
      <c r="V163" s="705"/>
      <c r="W163" s="705"/>
      <c r="X163" s="705"/>
      <c r="Y163" s="705"/>
      <c r="Z163" s="705"/>
      <c r="AA163" s="705"/>
      <c r="AB163" s="705"/>
      <c r="AC163" s="705"/>
      <c r="AD163" s="705"/>
      <c r="AE163" s="705"/>
      <c r="AF163" s="705"/>
      <c r="AG163" s="705"/>
      <c r="AH163" s="705"/>
      <c r="AI163" s="705"/>
      <c r="AJ163" s="705"/>
      <c r="AK163" s="705"/>
      <c r="AL163" s="705"/>
      <c r="AM163" s="705"/>
      <c r="AN163" s="705"/>
      <c r="AO163" s="705"/>
      <c r="AP163" s="705"/>
      <c r="AQ163" s="705"/>
      <c r="AR163" s="705"/>
      <c r="AS163" s="705"/>
      <c r="AT163" s="705"/>
      <c r="AU163" s="705"/>
      <c r="AV163" s="705"/>
      <c r="AW163" s="705"/>
      <c r="AX163" s="705"/>
      <c r="AY163" s="705"/>
      <c r="AZ163" s="705"/>
      <c r="BA163" s="705"/>
      <c r="BB163" s="705"/>
      <c r="BC163" s="705"/>
      <c r="BD163" s="705"/>
      <c r="BE163" s="705"/>
      <c r="BF163" s="705"/>
      <c r="BG163" s="705"/>
      <c r="BH163" s="705"/>
      <c r="BI163" s="705"/>
      <c r="BJ163" s="705"/>
      <c r="BK163" s="705"/>
      <c r="BL163" s="705"/>
      <c r="BM163" s="705"/>
      <c r="BN163" s="705"/>
      <c r="BO163" s="705"/>
      <c r="BP163" s="705"/>
      <c r="BQ163" s="705"/>
      <c r="BR163" s="705"/>
      <c r="BS163" s="705"/>
      <c r="BT163" s="705"/>
      <c r="BU163" s="705"/>
      <c r="BV163" s="705"/>
      <c r="BW163" s="705"/>
      <c r="BX163" s="705"/>
      <c r="BY163" s="705"/>
      <c r="BZ163" s="705"/>
      <c r="CA163" s="705"/>
      <c r="CB163" s="705"/>
      <c r="CC163" s="705"/>
      <c r="CD163" s="705"/>
      <c r="CE163" s="705"/>
      <c r="CF163" s="705"/>
      <c r="CG163" s="705"/>
      <c r="CH163" s="705"/>
      <c r="CI163" s="705"/>
      <c r="CJ163" s="705"/>
      <c r="CK163" s="705"/>
      <c r="CL163" s="705"/>
      <c r="CM163" s="705"/>
      <c r="CN163" s="705"/>
      <c r="CO163" s="705"/>
      <c r="CP163" s="705"/>
      <c r="CQ163" s="705"/>
      <c r="CR163" s="705"/>
      <c r="CS163" s="705"/>
      <c r="CT163" s="705"/>
      <c r="CU163" s="705"/>
      <c r="CV163" s="705"/>
      <c r="CW163" s="705"/>
      <c r="CX163" s="705"/>
      <c r="CY163" s="705"/>
      <c r="CZ163" s="705"/>
      <c r="DA163" s="705"/>
      <c r="DB163" s="705"/>
      <c r="DC163" s="705"/>
      <c r="DD163" s="705"/>
      <c r="DE163" s="705"/>
      <c r="DF163" s="705"/>
      <c r="DG163" s="705"/>
      <c r="DH163" s="705"/>
      <c r="DI163" s="705"/>
      <c r="DJ163" s="705"/>
      <c r="DK163" s="705"/>
      <c r="DL163" s="705"/>
      <c r="DM163" s="705"/>
      <c r="DN163" s="705"/>
      <c r="DO163" s="705"/>
      <c r="DP163" s="705"/>
      <c r="DQ163" s="705"/>
      <c r="DR163" s="705"/>
      <c r="DS163" s="705"/>
      <c r="DT163" s="705"/>
      <c r="DU163" s="705"/>
      <c r="DV163" s="705"/>
      <c r="DW163" s="705"/>
      <c r="DX163" s="705"/>
      <c r="DY163" s="705"/>
      <c r="DZ163" s="705"/>
      <c r="EA163" s="705"/>
      <c r="EB163" s="705"/>
      <c r="EC163" s="705"/>
      <c r="ED163" s="705"/>
      <c r="EE163" s="705"/>
      <c r="EF163" s="705"/>
      <c r="EG163" s="705"/>
      <c r="EH163" s="705"/>
      <c r="EI163" s="705"/>
      <c r="EJ163" s="705"/>
      <c r="EK163" s="705"/>
      <c r="EL163" s="705"/>
      <c r="EM163" s="705"/>
      <c r="EN163" s="705"/>
      <c r="EO163" s="705"/>
      <c r="EP163" s="705"/>
      <c r="EQ163" s="705"/>
      <c r="ER163" s="705"/>
      <c r="ES163" s="705"/>
      <c r="ET163" s="705"/>
      <c r="EU163" s="705"/>
      <c r="EV163" s="705"/>
      <c r="EW163" s="705"/>
      <c r="EX163" s="705"/>
      <c r="EY163" s="705"/>
      <c r="EZ163" s="705"/>
      <c r="FA163" s="705"/>
      <c r="FB163" s="705"/>
      <c r="FC163" s="705"/>
      <c r="FD163" s="705"/>
      <c r="FE163" s="705"/>
      <c r="FF163" s="705"/>
      <c r="FG163" s="705"/>
      <c r="FH163" s="705"/>
      <c r="FI163" s="705"/>
      <c r="FJ163" s="705"/>
      <c r="FK163" s="705"/>
      <c r="FL163" s="705"/>
      <c r="FM163" s="705"/>
      <c r="FN163" s="705"/>
      <c r="FO163" s="705"/>
      <c r="FP163" s="705"/>
      <c r="FQ163" s="705"/>
      <c r="FR163" s="705"/>
      <c r="FS163" s="705"/>
      <c r="FT163" s="705"/>
      <c r="FU163" s="705"/>
      <c r="FV163" s="705"/>
      <c r="FW163" s="705"/>
      <c r="FX163" s="705"/>
      <c r="FY163" s="705"/>
      <c r="FZ163" s="705"/>
      <c r="GA163" s="705"/>
      <c r="GB163" s="705"/>
      <c r="GC163" s="705"/>
      <c r="GD163" s="705"/>
      <c r="GE163" s="705"/>
      <c r="GF163" s="705"/>
      <c r="GG163" s="705"/>
      <c r="GH163" s="705"/>
      <c r="GI163" s="705"/>
      <c r="GJ163" s="705"/>
      <c r="GK163" s="705"/>
      <c r="GL163" s="705"/>
      <c r="GM163" s="705"/>
      <c r="GN163" s="705"/>
      <c r="GO163" s="705"/>
      <c r="GP163" s="705"/>
      <c r="GQ163" s="705"/>
      <c r="GR163" s="705"/>
      <c r="GS163" s="705"/>
      <c r="GT163" s="705"/>
      <c r="GU163" s="705"/>
      <c r="GV163" s="705"/>
      <c r="GW163" s="705"/>
      <c r="GX163" s="705"/>
      <c r="GY163" s="705"/>
      <c r="GZ163" s="705"/>
      <c r="HA163" s="705"/>
      <c r="HB163" s="705"/>
      <c r="HC163" s="705"/>
      <c r="HD163" s="705"/>
      <c r="HE163" s="705"/>
      <c r="HF163" s="705"/>
      <c r="HG163" s="705"/>
      <c r="HH163" s="705"/>
      <c r="HI163" s="705"/>
      <c r="HJ163" s="705"/>
      <c r="HK163" s="705"/>
      <c r="HL163" s="705"/>
      <c r="HM163" s="705"/>
      <c r="HN163" s="705"/>
      <c r="HO163" s="705"/>
      <c r="HP163" s="705"/>
      <c r="HQ163" s="705"/>
      <c r="HR163" s="705"/>
      <c r="HS163" s="705"/>
      <c r="HT163" s="705"/>
      <c r="HU163" s="705"/>
      <c r="HV163" s="705"/>
      <c r="HW163" s="705"/>
      <c r="HX163" s="705"/>
      <c r="HY163" s="705"/>
      <c r="HZ163" s="705"/>
      <c r="IA163" s="705"/>
      <c r="IB163" s="705"/>
      <c r="IC163" s="705"/>
      <c r="ID163" s="705"/>
      <c r="IE163" s="705"/>
      <c r="IF163" s="705"/>
      <c r="IG163" s="705"/>
      <c r="IH163" s="705"/>
      <c r="II163" s="705"/>
      <c r="IJ163" s="705"/>
      <c r="IK163" s="705"/>
      <c r="IL163" s="705"/>
      <c r="IM163" s="705"/>
      <c r="IN163" s="705"/>
      <c r="IO163" s="705"/>
      <c r="IP163" s="705"/>
      <c r="IQ163" s="705"/>
      <c r="IR163" s="705"/>
      <c r="IS163" s="705"/>
      <c r="IT163" s="705"/>
      <c r="IU163" s="705"/>
      <c r="IV163" s="705"/>
    </row>
    <row r="164" spans="1:256" ht="26.25" hidden="1" thickBot="1">
      <c r="A164" s="705"/>
      <c r="B164" s="2236" t="s">
        <v>144</v>
      </c>
      <c r="C164" s="2237" t="s">
        <v>75</v>
      </c>
      <c r="D164" s="2237" t="s">
        <v>23</v>
      </c>
      <c r="E164" s="2237" t="s">
        <v>76</v>
      </c>
      <c r="F164" s="2238" t="s">
        <v>103</v>
      </c>
      <c r="G164" s="2239" t="s">
        <v>104</v>
      </c>
      <c r="H164" s="705"/>
      <c r="I164" s="705"/>
      <c r="J164" s="705"/>
      <c r="K164" s="705"/>
      <c r="L164" s="705"/>
      <c r="M164" s="705"/>
      <c r="N164" s="705"/>
      <c r="O164" s="705"/>
      <c r="P164" s="705"/>
      <c r="Q164" s="705"/>
      <c r="R164" s="705"/>
      <c r="S164" s="705"/>
      <c r="T164" s="705"/>
      <c r="U164" s="705"/>
      <c r="V164" s="705"/>
      <c r="W164" s="705"/>
      <c r="X164" s="705"/>
      <c r="Y164" s="705"/>
      <c r="Z164" s="705"/>
      <c r="AA164" s="705"/>
      <c r="AB164" s="705"/>
      <c r="AC164" s="705"/>
      <c r="AD164" s="705"/>
      <c r="AE164" s="705"/>
      <c r="AF164" s="705"/>
      <c r="AG164" s="705"/>
      <c r="AH164" s="705"/>
      <c r="AI164" s="705"/>
      <c r="AJ164" s="705"/>
      <c r="AK164" s="705"/>
      <c r="AL164" s="705"/>
      <c r="AM164" s="705"/>
      <c r="AN164" s="705"/>
      <c r="AO164" s="705"/>
      <c r="AP164" s="705"/>
      <c r="AQ164" s="705"/>
      <c r="AR164" s="705"/>
      <c r="AS164" s="705"/>
      <c r="AT164" s="705"/>
      <c r="AU164" s="705"/>
      <c r="AV164" s="705"/>
      <c r="AW164" s="705"/>
      <c r="AX164" s="705"/>
      <c r="AY164" s="705"/>
      <c r="AZ164" s="705"/>
      <c r="BA164" s="705"/>
      <c r="BB164" s="705"/>
      <c r="BC164" s="705"/>
      <c r="BD164" s="705"/>
      <c r="BE164" s="705"/>
      <c r="BF164" s="705"/>
      <c r="BG164" s="705"/>
      <c r="BH164" s="705"/>
      <c r="BI164" s="705"/>
      <c r="BJ164" s="705"/>
      <c r="BK164" s="705"/>
      <c r="BL164" s="705"/>
      <c r="BM164" s="705"/>
      <c r="BN164" s="705"/>
      <c r="BO164" s="705"/>
      <c r="BP164" s="705"/>
      <c r="BQ164" s="705"/>
      <c r="BR164" s="705"/>
      <c r="BS164" s="705"/>
      <c r="BT164" s="705"/>
      <c r="BU164" s="705"/>
      <c r="BV164" s="705"/>
      <c r="BW164" s="705"/>
      <c r="BX164" s="705"/>
      <c r="BY164" s="705"/>
      <c r="BZ164" s="705"/>
      <c r="CA164" s="705"/>
      <c r="CB164" s="705"/>
      <c r="CC164" s="705"/>
      <c r="CD164" s="705"/>
      <c r="CE164" s="705"/>
      <c r="CF164" s="705"/>
      <c r="CG164" s="705"/>
      <c r="CH164" s="705"/>
      <c r="CI164" s="705"/>
      <c r="CJ164" s="705"/>
      <c r="CK164" s="705"/>
      <c r="CL164" s="705"/>
      <c r="CM164" s="705"/>
      <c r="CN164" s="705"/>
      <c r="CO164" s="705"/>
      <c r="CP164" s="705"/>
      <c r="CQ164" s="705"/>
      <c r="CR164" s="705"/>
      <c r="CS164" s="705"/>
      <c r="CT164" s="705"/>
      <c r="CU164" s="705"/>
      <c r="CV164" s="705"/>
      <c r="CW164" s="705"/>
      <c r="CX164" s="705"/>
      <c r="CY164" s="705"/>
      <c r="CZ164" s="705"/>
      <c r="DA164" s="705"/>
      <c r="DB164" s="705"/>
      <c r="DC164" s="705"/>
      <c r="DD164" s="705"/>
      <c r="DE164" s="705"/>
      <c r="DF164" s="705"/>
      <c r="DG164" s="705"/>
      <c r="DH164" s="705"/>
      <c r="DI164" s="705"/>
      <c r="DJ164" s="705"/>
      <c r="DK164" s="705"/>
      <c r="DL164" s="705"/>
      <c r="DM164" s="705"/>
      <c r="DN164" s="705"/>
      <c r="DO164" s="705"/>
      <c r="DP164" s="705"/>
      <c r="DQ164" s="705"/>
      <c r="DR164" s="705"/>
      <c r="DS164" s="705"/>
      <c r="DT164" s="705"/>
      <c r="DU164" s="705"/>
      <c r="DV164" s="705"/>
      <c r="DW164" s="705"/>
      <c r="DX164" s="705"/>
      <c r="DY164" s="705"/>
      <c r="DZ164" s="705"/>
      <c r="EA164" s="705"/>
      <c r="EB164" s="705"/>
      <c r="EC164" s="705"/>
      <c r="ED164" s="705"/>
      <c r="EE164" s="705"/>
      <c r="EF164" s="705"/>
      <c r="EG164" s="705"/>
      <c r="EH164" s="705"/>
      <c r="EI164" s="705"/>
      <c r="EJ164" s="705"/>
      <c r="EK164" s="705"/>
      <c r="EL164" s="705"/>
      <c r="EM164" s="705"/>
      <c r="EN164" s="705"/>
      <c r="EO164" s="705"/>
      <c r="EP164" s="705"/>
      <c r="EQ164" s="705"/>
      <c r="ER164" s="705"/>
      <c r="ES164" s="705"/>
      <c r="ET164" s="705"/>
      <c r="EU164" s="705"/>
      <c r="EV164" s="705"/>
      <c r="EW164" s="705"/>
      <c r="EX164" s="705"/>
      <c r="EY164" s="705"/>
      <c r="EZ164" s="705"/>
      <c r="FA164" s="705"/>
      <c r="FB164" s="705"/>
      <c r="FC164" s="705"/>
      <c r="FD164" s="705"/>
      <c r="FE164" s="705"/>
      <c r="FF164" s="705"/>
      <c r="FG164" s="705"/>
      <c r="FH164" s="705"/>
      <c r="FI164" s="705"/>
      <c r="FJ164" s="705"/>
      <c r="FK164" s="705"/>
      <c r="FL164" s="705"/>
      <c r="FM164" s="705"/>
      <c r="FN164" s="705"/>
      <c r="FO164" s="705"/>
      <c r="FP164" s="705"/>
      <c r="FQ164" s="705"/>
      <c r="FR164" s="705"/>
      <c r="FS164" s="705"/>
      <c r="FT164" s="705"/>
      <c r="FU164" s="705"/>
      <c r="FV164" s="705"/>
      <c r="FW164" s="705"/>
      <c r="FX164" s="705"/>
      <c r="FY164" s="705"/>
      <c r="FZ164" s="705"/>
      <c r="GA164" s="705"/>
      <c r="GB164" s="705"/>
      <c r="GC164" s="705"/>
      <c r="GD164" s="705"/>
      <c r="GE164" s="705"/>
      <c r="GF164" s="705"/>
      <c r="GG164" s="705"/>
      <c r="GH164" s="705"/>
      <c r="GI164" s="705"/>
      <c r="GJ164" s="705"/>
      <c r="GK164" s="705"/>
      <c r="GL164" s="705"/>
      <c r="GM164" s="705"/>
      <c r="GN164" s="705"/>
      <c r="GO164" s="705"/>
      <c r="GP164" s="705"/>
      <c r="GQ164" s="705"/>
      <c r="GR164" s="705"/>
      <c r="GS164" s="705"/>
      <c r="GT164" s="705"/>
      <c r="GU164" s="705"/>
      <c r="GV164" s="705"/>
      <c r="GW164" s="705"/>
      <c r="GX164" s="705"/>
      <c r="GY164" s="705"/>
      <c r="GZ164" s="705"/>
      <c r="HA164" s="705"/>
      <c r="HB164" s="705"/>
      <c r="HC164" s="705"/>
      <c r="HD164" s="705"/>
      <c r="HE164" s="705"/>
      <c r="HF164" s="705"/>
      <c r="HG164" s="705"/>
      <c r="HH164" s="705"/>
      <c r="HI164" s="705"/>
      <c r="HJ164" s="705"/>
      <c r="HK164" s="705"/>
      <c r="HL164" s="705"/>
      <c r="HM164" s="705"/>
      <c r="HN164" s="705"/>
      <c r="HO164" s="705"/>
      <c r="HP164" s="705"/>
      <c r="HQ164" s="705"/>
      <c r="HR164" s="705"/>
      <c r="HS164" s="705"/>
      <c r="HT164" s="705"/>
      <c r="HU164" s="705"/>
      <c r="HV164" s="705"/>
      <c r="HW164" s="705"/>
      <c r="HX164" s="705"/>
      <c r="HY164" s="705"/>
      <c r="HZ164" s="705"/>
      <c r="IA164" s="705"/>
      <c r="IB164" s="705"/>
      <c r="IC164" s="705"/>
      <c r="ID164" s="705"/>
      <c r="IE164" s="705"/>
      <c r="IF164" s="705"/>
      <c r="IG164" s="705"/>
      <c r="IH164" s="705"/>
      <c r="II164" s="705"/>
      <c r="IJ164" s="705"/>
      <c r="IK164" s="705"/>
      <c r="IL164" s="705"/>
      <c r="IM164" s="705"/>
      <c r="IN164" s="705"/>
      <c r="IO164" s="705"/>
      <c r="IP164" s="705"/>
      <c r="IQ164" s="705"/>
      <c r="IR164" s="705"/>
      <c r="IS164" s="705"/>
      <c r="IT164" s="705"/>
      <c r="IU164" s="705"/>
      <c r="IV164" s="705"/>
    </row>
    <row r="165" spans="1:256" ht="13.5" hidden="1" thickBot="1">
      <c r="A165" s="705"/>
      <c r="B165" s="2684" t="s">
        <v>79</v>
      </c>
      <c r="C165" s="2685"/>
      <c r="D165" s="2685"/>
      <c r="E165" s="2685"/>
      <c r="F165" s="2685"/>
      <c r="G165" s="2686"/>
      <c r="H165" s="705"/>
      <c r="I165" s="705"/>
      <c r="J165" s="705"/>
      <c r="K165" s="705"/>
      <c r="L165" s="705"/>
      <c r="M165" s="705"/>
      <c r="N165" s="705"/>
      <c r="O165" s="705"/>
      <c r="P165" s="705"/>
      <c r="Q165" s="705"/>
      <c r="R165" s="705"/>
      <c r="S165" s="705"/>
      <c r="T165" s="705"/>
      <c r="U165" s="705"/>
      <c r="V165" s="705"/>
      <c r="W165" s="705"/>
      <c r="X165" s="705"/>
      <c r="Y165" s="705"/>
      <c r="Z165" s="705"/>
      <c r="AA165" s="705"/>
      <c r="AB165" s="705"/>
      <c r="AC165" s="705"/>
      <c r="AD165" s="705"/>
      <c r="AE165" s="705"/>
      <c r="AF165" s="705"/>
      <c r="AG165" s="705"/>
      <c r="AH165" s="705"/>
      <c r="AI165" s="705"/>
      <c r="AJ165" s="705"/>
      <c r="AK165" s="705"/>
      <c r="AL165" s="705"/>
      <c r="AM165" s="705"/>
      <c r="AN165" s="705"/>
      <c r="AO165" s="705"/>
      <c r="AP165" s="705"/>
      <c r="AQ165" s="705"/>
      <c r="AR165" s="705"/>
      <c r="AS165" s="705"/>
      <c r="AT165" s="705"/>
      <c r="AU165" s="705"/>
      <c r="AV165" s="705"/>
      <c r="AW165" s="705"/>
      <c r="AX165" s="705"/>
      <c r="AY165" s="705"/>
      <c r="AZ165" s="705"/>
      <c r="BA165" s="705"/>
      <c r="BB165" s="705"/>
      <c r="BC165" s="705"/>
      <c r="BD165" s="705"/>
      <c r="BE165" s="705"/>
      <c r="BF165" s="705"/>
      <c r="BG165" s="705"/>
      <c r="BH165" s="705"/>
      <c r="BI165" s="705"/>
      <c r="BJ165" s="705"/>
      <c r="BK165" s="705"/>
      <c r="BL165" s="705"/>
      <c r="BM165" s="705"/>
      <c r="BN165" s="705"/>
      <c r="BO165" s="705"/>
      <c r="BP165" s="705"/>
      <c r="BQ165" s="705"/>
      <c r="BR165" s="705"/>
      <c r="BS165" s="705"/>
      <c r="BT165" s="705"/>
      <c r="BU165" s="705"/>
      <c r="BV165" s="705"/>
      <c r="BW165" s="705"/>
      <c r="BX165" s="705"/>
      <c r="BY165" s="705"/>
      <c r="BZ165" s="705"/>
      <c r="CA165" s="705"/>
      <c r="CB165" s="705"/>
      <c r="CC165" s="705"/>
      <c r="CD165" s="705"/>
      <c r="CE165" s="705"/>
      <c r="CF165" s="705"/>
      <c r="CG165" s="705"/>
      <c r="CH165" s="705"/>
      <c r="CI165" s="705"/>
      <c r="CJ165" s="705"/>
      <c r="CK165" s="705"/>
      <c r="CL165" s="705"/>
      <c r="CM165" s="705"/>
      <c r="CN165" s="705"/>
      <c r="CO165" s="705"/>
      <c r="CP165" s="705"/>
      <c r="CQ165" s="705"/>
      <c r="CR165" s="705"/>
      <c r="CS165" s="705"/>
      <c r="CT165" s="705"/>
      <c r="CU165" s="705"/>
      <c r="CV165" s="705"/>
      <c r="CW165" s="705"/>
      <c r="CX165" s="705"/>
      <c r="CY165" s="705"/>
      <c r="CZ165" s="705"/>
      <c r="DA165" s="705"/>
      <c r="DB165" s="705"/>
      <c r="DC165" s="705"/>
      <c r="DD165" s="705"/>
      <c r="DE165" s="705"/>
      <c r="DF165" s="705"/>
      <c r="DG165" s="705"/>
      <c r="DH165" s="705"/>
      <c r="DI165" s="705"/>
      <c r="DJ165" s="705"/>
      <c r="DK165" s="705"/>
      <c r="DL165" s="705"/>
      <c r="DM165" s="705"/>
      <c r="DN165" s="705"/>
      <c r="DO165" s="705"/>
      <c r="DP165" s="705"/>
      <c r="DQ165" s="705"/>
      <c r="DR165" s="705"/>
      <c r="DS165" s="705"/>
      <c r="DT165" s="705"/>
      <c r="DU165" s="705"/>
      <c r="DV165" s="705"/>
      <c r="DW165" s="705"/>
      <c r="DX165" s="705"/>
      <c r="DY165" s="705"/>
      <c r="DZ165" s="705"/>
      <c r="EA165" s="705"/>
      <c r="EB165" s="705"/>
      <c r="EC165" s="705"/>
      <c r="ED165" s="705"/>
      <c r="EE165" s="705"/>
      <c r="EF165" s="705"/>
      <c r="EG165" s="705"/>
      <c r="EH165" s="705"/>
      <c r="EI165" s="705"/>
      <c r="EJ165" s="705"/>
      <c r="EK165" s="705"/>
      <c r="EL165" s="705"/>
      <c r="EM165" s="705"/>
      <c r="EN165" s="705"/>
      <c r="EO165" s="705"/>
      <c r="EP165" s="705"/>
      <c r="EQ165" s="705"/>
      <c r="ER165" s="705"/>
      <c r="ES165" s="705"/>
      <c r="ET165" s="705"/>
      <c r="EU165" s="705"/>
      <c r="EV165" s="705"/>
      <c r="EW165" s="705"/>
      <c r="EX165" s="705"/>
      <c r="EY165" s="705"/>
      <c r="EZ165" s="705"/>
      <c r="FA165" s="705"/>
      <c r="FB165" s="705"/>
      <c r="FC165" s="705"/>
      <c r="FD165" s="705"/>
      <c r="FE165" s="705"/>
      <c r="FF165" s="705"/>
      <c r="FG165" s="705"/>
      <c r="FH165" s="705"/>
      <c r="FI165" s="705"/>
      <c r="FJ165" s="705"/>
      <c r="FK165" s="705"/>
      <c r="FL165" s="705"/>
      <c r="FM165" s="705"/>
      <c r="FN165" s="705"/>
      <c r="FO165" s="705"/>
      <c r="FP165" s="705"/>
      <c r="FQ165" s="705"/>
      <c r="FR165" s="705"/>
      <c r="FS165" s="705"/>
      <c r="FT165" s="705"/>
      <c r="FU165" s="705"/>
      <c r="FV165" s="705"/>
      <c r="FW165" s="705"/>
      <c r="FX165" s="705"/>
      <c r="FY165" s="705"/>
      <c r="FZ165" s="705"/>
      <c r="GA165" s="705"/>
      <c r="GB165" s="705"/>
      <c r="GC165" s="705"/>
      <c r="GD165" s="705"/>
      <c r="GE165" s="705"/>
      <c r="GF165" s="705"/>
      <c r="GG165" s="705"/>
      <c r="GH165" s="705"/>
      <c r="GI165" s="705"/>
      <c r="GJ165" s="705"/>
      <c r="GK165" s="705"/>
      <c r="GL165" s="705"/>
      <c r="GM165" s="705"/>
      <c r="GN165" s="705"/>
      <c r="GO165" s="705"/>
      <c r="GP165" s="705"/>
      <c r="GQ165" s="705"/>
      <c r="GR165" s="705"/>
      <c r="GS165" s="705"/>
      <c r="GT165" s="705"/>
      <c r="GU165" s="705"/>
      <c r="GV165" s="705"/>
      <c r="GW165" s="705"/>
      <c r="GX165" s="705"/>
      <c r="GY165" s="705"/>
      <c r="GZ165" s="705"/>
      <c r="HA165" s="705"/>
      <c r="HB165" s="705"/>
      <c r="HC165" s="705"/>
      <c r="HD165" s="705"/>
      <c r="HE165" s="705"/>
      <c r="HF165" s="705"/>
      <c r="HG165" s="705"/>
      <c r="HH165" s="705"/>
      <c r="HI165" s="705"/>
      <c r="HJ165" s="705"/>
      <c r="HK165" s="705"/>
      <c r="HL165" s="705"/>
      <c r="HM165" s="705"/>
      <c r="HN165" s="705"/>
      <c r="HO165" s="705"/>
      <c r="HP165" s="705"/>
      <c r="HQ165" s="705"/>
      <c r="HR165" s="705"/>
      <c r="HS165" s="705"/>
      <c r="HT165" s="705"/>
      <c r="HU165" s="705"/>
      <c r="HV165" s="705"/>
      <c r="HW165" s="705"/>
      <c r="HX165" s="705"/>
      <c r="HY165" s="705"/>
      <c r="HZ165" s="705"/>
      <c r="IA165" s="705"/>
      <c r="IB165" s="705"/>
      <c r="IC165" s="705"/>
      <c r="ID165" s="705"/>
      <c r="IE165" s="705"/>
      <c r="IF165" s="705"/>
      <c r="IG165" s="705"/>
      <c r="IH165" s="705"/>
      <c r="II165" s="705"/>
      <c r="IJ165" s="705"/>
      <c r="IK165" s="705"/>
      <c r="IL165" s="705"/>
      <c r="IM165" s="705"/>
      <c r="IN165" s="705"/>
      <c r="IO165" s="705"/>
      <c r="IP165" s="705"/>
      <c r="IQ165" s="705"/>
      <c r="IR165" s="705"/>
      <c r="IS165" s="705"/>
      <c r="IT165" s="705"/>
      <c r="IU165" s="705"/>
      <c r="IV165" s="705"/>
    </row>
    <row r="166" spans="1:256" ht="15.75" hidden="1" thickBot="1">
      <c r="A166" s="705"/>
      <c r="B166" s="2240" t="s">
        <v>445</v>
      </c>
      <c r="C166" s="2241" t="e">
        <v>#REF!</v>
      </c>
      <c r="D166" s="2242" t="s">
        <v>23</v>
      </c>
      <c r="E166" s="2243">
        <v>1</v>
      </c>
      <c r="F166" s="2244" t="e">
        <v>#REF!</v>
      </c>
      <c r="G166" s="2245" t="e">
        <v>#REF!</v>
      </c>
      <c r="H166" s="705"/>
      <c r="I166" s="705"/>
      <c r="J166" s="705"/>
      <c r="K166" s="705"/>
      <c r="L166" s="705"/>
      <c r="M166" s="705"/>
      <c r="N166" s="705"/>
      <c r="O166" s="705"/>
      <c r="P166" s="705"/>
      <c r="Q166" s="705"/>
      <c r="R166" s="705"/>
      <c r="S166" s="705"/>
      <c r="T166" s="705"/>
      <c r="U166" s="705"/>
      <c r="V166" s="705"/>
      <c r="W166" s="705"/>
      <c r="X166" s="705"/>
      <c r="Y166" s="705"/>
      <c r="Z166" s="705"/>
      <c r="AA166" s="705"/>
      <c r="AB166" s="705"/>
      <c r="AC166" s="705"/>
      <c r="AD166" s="705"/>
      <c r="AE166" s="705"/>
      <c r="AF166" s="705"/>
      <c r="AG166" s="705"/>
      <c r="AH166" s="705"/>
      <c r="AI166" s="705"/>
      <c r="AJ166" s="705"/>
      <c r="AK166" s="705"/>
      <c r="AL166" s="705"/>
      <c r="AM166" s="705"/>
      <c r="AN166" s="705"/>
      <c r="AO166" s="705"/>
      <c r="AP166" s="705"/>
      <c r="AQ166" s="705"/>
      <c r="AR166" s="705"/>
      <c r="AS166" s="705"/>
      <c r="AT166" s="705"/>
      <c r="AU166" s="705"/>
      <c r="AV166" s="705"/>
      <c r="AW166" s="705"/>
      <c r="AX166" s="705"/>
      <c r="AY166" s="705"/>
      <c r="AZ166" s="705"/>
      <c r="BA166" s="705"/>
      <c r="BB166" s="705"/>
      <c r="BC166" s="705"/>
      <c r="BD166" s="705"/>
      <c r="BE166" s="705"/>
      <c r="BF166" s="705"/>
      <c r="BG166" s="705"/>
      <c r="BH166" s="705"/>
      <c r="BI166" s="705"/>
      <c r="BJ166" s="705"/>
      <c r="BK166" s="705"/>
      <c r="BL166" s="705"/>
      <c r="BM166" s="705"/>
      <c r="BN166" s="705"/>
      <c r="BO166" s="705"/>
      <c r="BP166" s="705"/>
      <c r="BQ166" s="705"/>
      <c r="BR166" s="705"/>
      <c r="BS166" s="705"/>
      <c r="BT166" s="705"/>
      <c r="BU166" s="705"/>
      <c r="BV166" s="705"/>
      <c r="BW166" s="705"/>
      <c r="BX166" s="705"/>
      <c r="BY166" s="705"/>
      <c r="BZ166" s="705"/>
      <c r="CA166" s="705"/>
      <c r="CB166" s="705"/>
      <c r="CC166" s="705"/>
      <c r="CD166" s="705"/>
      <c r="CE166" s="705"/>
      <c r="CF166" s="705"/>
      <c r="CG166" s="705"/>
      <c r="CH166" s="705"/>
      <c r="CI166" s="705"/>
      <c r="CJ166" s="705"/>
      <c r="CK166" s="705"/>
      <c r="CL166" s="705"/>
      <c r="CM166" s="705"/>
      <c r="CN166" s="705"/>
      <c r="CO166" s="705"/>
      <c r="CP166" s="705"/>
      <c r="CQ166" s="705"/>
      <c r="CR166" s="705"/>
      <c r="CS166" s="705"/>
      <c r="CT166" s="705"/>
      <c r="CU166" s="705"/>
      <c r="CV166" s="705"/>
      <c r="CW166" s="705"/>
      <c r="CX166" s="705"/>
      <c r="CY166" s="705"/>
      <c r="CZ166" s="705"/>
      <c r="DA166" s="705"/>
      <c r="DB166" s="705"/>
      <c r="DC166" s="705"/>
      <c r="DD166" s="705"/>
      <c r="DE166" s="705"/>
      <c r="DF166" s="705"/>
      <c r="DG166" s="705"/>
      <c r="DH166" s="705"/>
      <c r="DI166" s="705"/>
      <c r="DJ166" s="705"/>
      <c r="DK166" s="705"/>
      <c r="DL166" s="705"/>
      <c r="DM166" s="705"/>
      <c r="DN166" s="705"/>
      <c r="DO166" s="705"/>
      <c r="DP166" s="705"/>
      <c r="DQ166" s="705"/>
      <c r="DR166" s="705"/>
      <c r="DS166" s="705"/>
      <c r="DT166" s="705"/>
      <c r="DU166" s="705"/>
      <c r="DV166" s="705"/>
      <c r="DW166" s="705"/>
      <c r="DX166" s="705"/>
      <c r="DY166" s="705"/>
      <c r="DZ166" s="705"/>
      <c r="EA166" s="705"/>
      <c r="EB166" s="705"/>
      <c r="EC166" s="705"/>
      <c r="ED166" s="705"/>
      <c r="EE166" s="705"/>
      <c r="EF166" s="705"/>
      <c r="EG166" s="705"/>
      <c r="EH166" s="705"/>
      <c r="EI166" s="705"/>
      <c r="EJ166" s="705"/>
      <c r="EK166" s="705"/>
      <c r="EL166" s="705"/>
      <c r="EM166" s="705"/>
      <c r="EN166" s="705"/>
      <c r="EO166" s="705"/>
      <c r="EP166" s="705"/>
      <c r="EQ166" s="705"/>
      <c r="ER166" s="705"/>
      <c r="ES166" s="705"/>
      <c r="ET166" s="705"/>
      <c r="EU166" s="705"/>
      <c r="EV166" s="705"/>
      <c r="EW166" s="705"/>
      <c r="EX166" s="705"/>
      <c r="EY166" s="705"/>
      <c r="EZ166" s="705"/>
      <c r="FA166" s="705"/>
      <c r="FB166" s="705"/>
      <c r="FC166" s="705"/>
      <c r="FD166" s="705"/>
      <c r="FE166" s="705"/>
      <c r="FF166" s="705"/>
      <c r="FG166" s="705"/>
      <c r="FH166" s="705"/>
      <c r="FI166" s="705"/>
      <c r="FJ166" s="705"/>
      <c r="FK166" s="705"/>
      <c r="FL166" s="705"/>
      <c r="FM166" s="705"/>
      <c r="FN166" s="705"/>
      <c r="FO166" s="705"/>
      <c r="FP166" s="705"/>
      <c r="FQ166" s="705"/>
      <c r="FR166" s="705"/>
      <c r="FS166" s="705"/>
      <c r="FT166" s="705"/>
      <c r="FU166" s="705"/>
      <c r="FV166" s="705"/>
      <c r="FW166" s="705"/>
      <c r="FX166" s="705"/>
      <c r="FY166" s="705"/>
      <c r="FZ166" s="705"/>
      <c r="GA166" s="705"/>
      <c r="GB166" s="705"/>
      <c r="GC166" s="705"/>
      <c r="GD166" s="705"/>
      <c r="GE166" s="705"/>
      <c r="GF166" s="705"/>
      <c r="GG166" s="705"/>
      <c r="GH166" s="705"/>
      <c r="GI166" s="705"/>
      <c r="GJ166" s="705"/>
      <c r="GK166" s="705"/>
      <c r="GL166" s="705"/>
      <c r="GM166" s="705"/>
      <c r="GN166" s="705"/>
      <c r="GO166" s="705"/>
      <c r="GP166" s="705"/>
      <c r="GQ166" s="705"/>
      <c r="GR166" s="705"/>
      <c r="GS166" s="705"/>
      <c r="GT166" s="705"/>
      <c r="GU166" s="705"/>
      <c r="GV166" s="705"/>
      <c r="GW166" s="705"/>
      <c r="GX166" s="705"/>
      <c r="GY166" s="705"/>
      <c r="GZ166" s="705"/>
      <c r="HA166" s="705"/>
      <c r="HB166" s="705"/>
      <c r="HC166" s="705"/>
      <c r="HD166" s="705"/>
      <c r="HE166" s="705"/>
      <c r="HF166" s="705"/>
      <c r="HG166" s="705"/>
      <c r="HH166" s="705"/>
      <c r="HI166" s="705"/>
      <c r="HJ166" s="705"/>
      <c r="HK166" s="705"/>
      <c r="HL166" s="705"/>
      <c r="HM166" s="705"/>
      <c r="HN166" s="705"/>
      <c r="HO166" s="705"/>
      <c r="HP166" s="705"/>
      <c r="HQ166" s="705"/>
      <c r="HR166" s="705"/>
      <c r="HS166" s="705"/>
      <c r="HT166" s="705"/>
      <c r="HU166" s="705"/>
      <c r="HV166" s="705"/>
      <c r="HW166" s="705"/>
      <c r="HX166" s="705"/>
      <c r="HY166" s="705"/>
      <c r="HZ166" s="705"/>
      <c r="IA166" s="705"/>
      <c r="IB166" s="705"/>
      <c r="IC166" s="705"/>
      <c r="ID166" s="705"/>
      <c r="IE166" s="705"/>
      <c r="IF166" s="705"/>
      <c r="IG166" s="705"/>
      <c r="IH166" s="705"/>
      <c r="II166" s="705"/>
      <c r="IJ166" s="705"/>
      <c r="IK166" s="705"/>
      <c r="IL166" s="705"/>
      <c r="IM166" s="705"/>
      <c r="IN166" s="705"/>
      <c r="IO166" s="705"/>
      <c r="IP166" s="705"/>
      <c r="IQ166" s="705"/>
      <c r="IR166" s="705"/>
      <c r="IS166" s="705"/>
      <c r="IT166" s="705"/>
      <c r="IU166" s="705"/>
      <c r="IV166" s="705"/>
    </row>
    <row r="167" spans="1:256" ht="30.75" hidden="1" thickBot="1">
      <c r="A167" s="705"/>
      <c r="B167" s="2240" t="s">
        <v>558</v>
      </c>
      <c r="C167" s="2246" t="s">
        <v>546</v>
      </c>
      <c r="D167" s="2242" t="s">
        <v>20</v>
      </c>
      <c r="E167" s="2247">
        <v>1.21706</v>
      </c>
      <c r="F167" s="2243">
        <v>40.97</v>
      </c>
      <c r="G167" s="2245">
        <v>49.86</v>
      </c>
      <c r="H167" s="705"/>
      <c r="I167" s="705"/>
      <c r="J167" s="705"/>
      <c r="K167" s="705"/>
      <c r="L167" s="705"/>
      <c r="M167" s="705"/>
      <c r="N167" s="705"/>
      <c r="O167" s="705"/>
      <c r="P167" s="705"/>
      <c r="Q167" s="705"/>
      <c r="R167" s="705"/>
      <c r="S167" s="705"/>
      <c r="T167" s="705"/>
      <c r="U167" s="705"/>
      <c r="V167" s="705"/>
      <c r="W167" s="705"/>
      <c r="X167" s="705"/>
      <c r="Y167" s="705"/>
      <c r="Z167" s="705"/>
      <c r="AA167" s="705"/>
      <c r="AB167" s="705"/>
      <c r="AC167" s="705"/>
      <c r="AD167" s="705"/>
      <c r="AE167" s="705"/>
      <c r="AF167" s="705"/>
      <c r="AG167" s="705"/>
      <c r="AH167" s="705"/>
      <c r="AI167" s="705"/>
      <c r="AJ167" s="705"/>
      <c r="AK167" s="705"/>
      <c r="AL167" s="705"/>
      <c r="AM167" s="705"/>
      <c r="AN167" s="705"/>
      <c r="AO167" s="705"/>
      <c r="AP167" s="705"/>
      <c r="AQ167" s="705"/>
      <c r="AR167" s="705"/>
      <c r="AS167" s="705"/>
      <c r="AT167" s="705"/>
      <c r="AU167" s="705"/>
      <c r="AV167" s="705"/>
      <c r="AW167" s="705"/>
      <c r="AX167" s="705"/>
      <c r="AY167" s="705"/>
      <c r="AZ167" s="705"/>
      <c r="BA167" s="705"/>
      <c r="BB167" s="705"/>
      <c r="BC167" s="705"/>
      <c r="BD167" s="705"/>
      <c r="BE167" s="705"/>
      <c r="BF167" s="705"/>
      <c r="BG167" s="705"/>
      <c r="BH167" s="705"/>
      <c r="BI167" s="705"/>
      <c r="BJ167" s="705"/>
      <c r="BK167" s="705"/>
      <c r="BL167" s="705"/>
      <c r="BM167" s="705"/>
      <c r="BN167" s="705"/>
      <c r="BO167" s="705"/>
      <c r="BP167" s="705"/>
      <c r="BQ167" s="705"/>
      <c r="BR167" s="705"/>
      <c r="BS167" s="705"/>
      <c r="BT167" s="705"/>
      <c r="BU167" s="705"/>
      <c r="BV167" s="705"/>
      <c r="BW167" s="705"/>
      <c r="BX167" s="705"/>
      <c r="BY167" s="705"/>
      <c r="BZ167" s="705"/>
      <c r="CA167" s="705"/>
      <c r="CB167" s="705"/>
      <c r="CC167" s="705"/>
      <c r="CD167" s="705"/>
      <c r="CE167" s="705"/>
      <c r="CF167" s="705"/>
      <c r="CG167" s="705"/>
      <c r="CH167" s="705"/>
      <c r="CI167" s="705"/>
      <c r="CJ167" s="705"/>
      <c r="CK167" s="705"/>
      <c r="CL167" s="705"/>
      <c r="CM167" s="705"/>
      <c r="CN167" s="705"/>
      <c r="CO167" s="705"/>
      <c r="CP167" s="705"/>
      <c r="CQ167" s="705"/>
      <c r="CR167" s="705"/>
      <c r="CS167" s="705"/>
      <c r="CT167" s="705"/>
      <c r="CU167" s="705"/>
      <c r="CV167" s="705"/>
      <c r="CW167" s="705"/>
      <c r="CX167" s="705"/>
      <c r="CY167" s="705"/>
      <c r="CZ167" s="705"/>
      <c r="DA167" s="705"/>
      <c r="DB167" s="705"/>
      <c r="DC167" s="705"/>
      <c r="DD167" s="705"/>
      <c r="DE167" s="705"/>
      <c r="DF167" s="705"/>
      <c r="DG167" s="705"/>
      <c r="DH167" s="705"/>
      <c r="DI167" s="705"/>
      <c r="DJ167" s="705"/>
      <c r="DK167" s="705"/>
      <c r="DL167" s="705"/>
      <c r="DM167" s="705"/>
      <c r="DN167" s="705"/>
      <c r="DO167" s="705"/>
      <c r="DP167" s="705"/>
      <c r="DQ167" s="705"/>
      <c r="DR167" s="705"/>
      <c r="DS167" s="705"/>
      <c r="DT167" s="705"/>
      <c r="DU167" s="705"/>
      <c r="DV167" s="705"/>
      <c r="DW167" s="705"/>
      <c r="DX167" s="705"/>
      <c r="DY167" s="705"/>
      <c r="DZ167" s="705"/>
      <c r="EA167" s="705"/>
      <c r="EB167" s="705"/>
      <c r="EC167" s="705"/>
      <c r="ED167" s="705"/>
      <c r="EE167" s="705"/>
      <c r="EF167" s="705"/>
      <c r="EG167" s="705"/>
      <c r="EH167" s="705"/>
      <c r="EI167" s="705"/>
      <c r="EJ167" s="705"/>
      <c r="EK167" s="705"/>
      <c r="EL167" s="705"/>
      <c r="EM167" s="705"/>
      <c r="EN167" s="705"/>
      <c r="EO167" s="705"/>
      <c r="EP167" s="705"/>
      <c r="EQ167" s="705"/>
      <c r="ER167" s="705"/>
      <c r="ES167" s="705"/>
      <c r="ET167" s="705"/>
      <c r="EU167" s="705"/>
      <c r="EV167" s="705"/>
      <c r="EW167" s="705"/>
      <c r="EX167" s="705"/>
      <c r="EY167" s="705"/>
      <c r="EZ167" s="705"/>
      <c r="FA167" s="705"/>
      <c r="FB167" s="705"/>
      <c r="FC167" s="705"/>
      <c r="FD167" s="705"/>
      <c r="FE167" s="705"/>
      <c r="FF167" s="705"/>
      <c r="FG167" s="705"/>
      <c r="FH167" s="705"/>
      <c r="FI167" s="705"/>
      <c r="FJ167" s="705"/>
      <c r="FK167" s="705"/>
      <c r="FL167" s="705"/>
      <c r="FM167" s="705"/>
      <c r="FN167" s="705"/>
      <c r="FO167" s="705"/>
      <c r="FP167" s="705"/>
      <c r="FQ167" s="705"/>
      <c r="FR167" s="705"/>
      <c r="FS167" s="705"/>
      <c r="FT167" s="705"/>
      <c r="FU167" s="705"/>
      <c r="FV167" s="705"/>
      <c r="FW167" s="705"/>
      <c r="FX167" s="705"/>
      <c r="FY167" s="705"/>
      <c r="FZ167" s="705"/>
      <c r="GA167" s="705"/>
      <c r="GB167" s="705"/>
      <c r="GC167" s="705"/>
      <c r="GD167" s="705"/>
      <c r="GE167" s="705"/>
      <c r="GF167" s="705"/>
      <c r="GG167" s="705"/>
      <c r="GH167" s="705"/>
      <c r="GI167" s="705"/>
      <c r="GJ167" s="705"/>
      <c r="GK167" s="705"/>
      <c r="GL167" s="705"/>
      <c r="GM167" s="705"/>
      <c r="GN167" s="705"/>
      <c r="GO167" s="705"/>
      <c r="GP167" s="705"/>
      <c r="GQ167" s="705"/>
      <c r="GR167" s="705"/>
      <c r="GS167" s="705"/>
      <c r="GT167" s="705"/>
      <c r="GU167" s="705"/>
      <c r="GV167" s="705"/>
      <c r="GW167" s="705"/>
      <c r="GX167" s="705"/>
      <c r="GY167" s="705"/>
      <c r="GZ167" s="705"/>
      <c r="HA167" s="705"/>
      <c r="HB167" s="705"/>
      <c r="HC167" s="705"/>
      <c r="HD167" s="705"/>
      <c r="HE167" s="705"/>
      <c r="HF167" s="705"/>
      <c r="HG167" s="705"/>
      <c r="HH167" s="705"/>
      <c r="HI167" s="705"/>
      <c r="HJ167" s="705"/>
      <c r="HK167" s="705"/>
      <c r="HL167" s="705"/>
      <c r="HM167" s="705"/>
      <c r="HN167" s="705"/>
      <c r="HO167" s="705"/>
      <c r="HP167" s="705"/>
      <c r="HQ167" s="705"/>
      <c r="HR167" s="705"/>
      <c r="HS167" s="705"/>
      <c r="HT167" s="705"/>
      <c r="HU167" s="705"/>
      <c r="HV167" s="705"/>
      <c r="HW167" s="705"/>
      <c r="HX167" s="705"/>
      <c r="HY167" s="705"/>
      <c r="HZ167" s="705"/>
      <c r="IA167" s="705"/>
      <c r="IB167" s="705"/>
      <c r="IC167" s="705"/>
      <c r="ID167" s="705"/>
      <c r="IE167" s="705"/>
      <c r="IF167" s="705"/>
      <c r="IG167" s="705"/>
      <c r="IH167" s="705"/>
      <c r="II167" s="705"/>
      <c r="IJ167" s="705"/>
      <c r="IK167" s="705"/>
      <c r="IL167" s="705"/>
      <c r="IM167" s="705"/>
      <c r="IN167" s="705"/>
      <c r="IO167" s="705"/>
      <c r="IP167" s="705"/>
      <c r="IQ167" s="705"/>
      <c r="IR167" s="705"/>
      <c r="IS167" s="705"/>
      <c r="IT167" s="705"/>
      <c r="IU167" s="705"/>
      <c r="IV167" s="705"/>
    </row>
    <row r="168" spans="1:256" ht="30.75" hidden="1" thickBot="1">
      <c r="A168" s="705"/>
      <c r="B168" s="2240" t="s">
        <v>559</v>
      </c>
      <c r="C168" s="2246" t="s">
        <v>547</v>
      </c>
      <c r="D168" s="2242" t="s">
        <v>20</v>
      </c>
      <c r="E168" s="2247">
        <v>1.21706</v>
      </c>
      <c r="F168" s="2244">
        <v>352.72</v>
      </c>
      <c r="G168" s="2245">
        <v>429.28</v>
      </c>
      <c r="H168" s="705"/>
      <c r="I168" s="705"/>
      <c r="J168" s="705"/>
      <c r="K168" s="705"/>
      <c r="L168" s="705"/>
      <c r="M168" s="705"/>
      <c r="N168" s="705"/>
      <c r="O168" s="705"/>
      <c r="P168" s="705"/>
      <c r="Q168" s="705"/>
      <c r="R168" s="705"/>
      <c r="S168" s="705"/>
      <c r="T168" s="705"/>
      <c r="U168" s="705"/>
      <c r="V168" s="705"/>
      <c r="W168" s="705"/>
      <c r="X168" s="705"/>
      <c r="Y168" s="705"/>
      <c r="Z168" s="705"/>
      <c r="AA168" s="705"/>
      <c r="AB168" s="705"/>
      <c r="AC168" s="705"/>
      <c r="AD168" s="705"/>
      <c r="AE168" s="705"/>
      <c r="AF168" s="705"/>
      <c r="AG168" s="705"/>
      <c r="AH168" s="705"/>
      <c r="AI168" s="705"/>
      <c r="AJ168" s="705"/>
      <c r="AK168" s="705"/>
      <c r="AL168" s="705"/>
      <c r="AM168" s="705"/>
      <c r="AN168" s="705"/>
      <c r="AO168" s="705"/>
      <c r="AP168" s="705"/>
      <c r="AQ168" s="705"/>
      <c r="AR168" s="705"/>
      <c r="AS168" s="705"/>
      <c r="AT168" s="705"/>
      <c r="AU168" s="705"/>
      <c r="AV168" s="705"/>
      <c r="AW168" s="705"/>
      <c r="AX168" s="705"/>
      <c r="AY168" s="705"/>
      <c r="AZ168" s="705"/>
      <c r="BA168" s="705"/>
      <c r="BB168" s="705"/>
      <c r="BC168" s="705"/>
      <c r="BD168" s="705"/>
      <c r="BE168" s="705"/>
      <c r="BF168" s="705"/>
      <c r="BG168" s="705"/>
      <c r="BH168" s="705"/>
      <c r="BI168" s="705"/>
      <c r="BJ168" s="705"/>
      <c r="BK168" s="705"/>
      <c r="BL168" s="705"/>
      <c r="BM168" s="705"/>
      <c r="BN168" s="705"/>
      <c r="BO168" s="705"/>
      <c r="BP168" s="705"/>
      <c r="BQ168" s="705"/>
      <c r="BR168" s="705"/>
      <c r="BS168" s="705"/>
      <c r="BT168" s="705"/>
      <c r="BU168" s="705"/>
      <c r="BV168" s="705"/>
      <c r="BW168" s="705"/>
      <c r="BX168" s="705"/>
      <c r="BY168" s="705"/>
      <c r="BZ168" s="705"/>
      <c r="CA168" s="705"/>
      <c r="CB168" s="705"/>
      <c r="CC168" s="705"/>
      <c r="CD168" s="705"/>
      <c r="CE168" s="705"/>
      <c r="CF168" s="705"/>
      <c r="CG168" s="705"/>
      <c r="CH168" s="705"/>
      <c r="CI168" s="705"/>
      <c r="CJ168" s="705"/>
      <c r="CK168" s="705"/>
      <c r="CL168" s="705"/>
      <c r="CM168" s="705"/>
      <c r="CN168" s="705"/>
      <c r="CO168" s="705"/>
      <c r="CP168" s="705"/>
      <c r="CQ168" s="705"/>
      <c r="CR168" s="705"/>
      <c r="CS168" s="705"/>
      <c r="CT168" s="705"/>
      <c r="CU168" s="705"/>
      <c r="CV168" s="705"/>
      <c r="CW168" s="705"/>
      <c r="CX168" s="705"/>
      <c r="CY168" s="705"/>
      <c r="CZ168" s="705"/>
      <c r="DA168" s="705"/>
      <c r="DB168" s="705"/>
      <c r="DC168" s="705"/>
      <c r="DD168" s="705"/>
      <c r="DE168" s="705"/>
      <c r="DF168" s="705"/>
      <c r="DG168" s="705"/>
      <c r="DH168" s="705"/>
      <c r="DI168" s="705"/>
      <c r="DJ168" s="705"/>
      <c r="DK168" s="705"/>
      <c r="DL168" s="705"/>
      <c r="DM168" s="705"/>
      <c r="DN168" s="705"/>
      <c r="DO168" s="705"/>
      <c r="DP168" s="705"/>
      <c r="DQ168" s="705"/>
      <c r="DR168" s="705"/>
      <c r="DS168" s="705"/>
      <c r="DT168" s="705"/>
      <c r="DU168" s="705"/>
      <c r="DV168" s="705"/>
      <c r="DW168" s="705"/>
      <c r="DX168" s="705"/>
      <c r="DY168" s="705"/>
      <c r="DZ168" s="705"/>
      <c r="EA168" s="705"/>
      <c r="EB168" s="705"/>
      <c r="EC168" s="705"/>
      <c r="ED168" s="705"/>
      <c r="EE168" s="705"/>
      <c r="EF168" s="705"/>
      <c r="EG168" s="705"/>
      <c r="EH168" s="705"/>
      <c r="EI168" s="705"/>
      <c r="EJ168" s="705"/>
      <c r="EK168" s="705"/>
      <c r="EL168" s="705"/>
      <c r="EM168" s="705"/>
      <c r="EN168" s="705"/>
      <c r="EO168" s="705"/>
      <c r="EP168" s="705"/>
      <c r="EQ168" s="705"/>
      <c r="ER168" s="705"/>
      <c r="ES168" s="705"/>
      <c r="ET168" s="705"/>
      <c r="EU168" s="705"/>
      <c r="EV168" s="705"/>
      <c r="EW168" s="705"/>
      <c r="EX168" s="705"/>
      <c r="EY168" s="705"/>
      <c r="EZ168" s="705"/>
      <c r="FA168" s="705"/>
      <c r="FB168" s="705"/>
      <c r="FC168" s="705"/>
      <c r="FD168" s="705"/>
      <c r="FE168" s="705"/>
      <c r="FF168" s="705"/>
      <c r="FG168" s="705"/>
      <c r="FH168" s="705"/>
      <c r="FI168" s="705"/>
      <c r="FJ168" s="705"/>
      <c r="FK168" s="705"/>
      <c r="FL168" s="705"/>
      <c r="FM168" s="705"/>
      <c r="FN168" s="705"/>
      <c r="FO168" s="705"/>
      <c r="FP168" s="705"/>
      <c r="FQ168" s="705"/>
      <c r="FR168" s="705"/>
      <c r="FS168" s="705"/>
      <c r="FT168" s="705"/>
      <c r="FU168" s="705"/>
      <c r="FV168" s="705"/>
      <c r="FW168" s="705"/>
      <c r="FX168" s="705"/>
      <c r="FY168" s="705"/>
      <c r="FZ168" s="705"/>
      <c r="GA168" s="705"/>
      <c r="GB168" s="705"/>
      <c r="GC168" s="705"/>
      <c r="GD168" s="705"/>
      <c r="GE168" s="705"/>
      <c r="GF168" s="705"/>
      <c r="GG168" s="705"/>
      <c r="GH168" s="705"/>
      <c r="GI168" s="705"/>
      <c r="GJ168" s="705"/>
      <c r="GK168" s="705"/>
      <c r="GL168" s="705"/>
      <c r="GM168" s="705"/>
      <c r="GN168" s="705"/>
      <c r="GO168" s="705"/>
      <c r="GP168" s="705"/>
      <c r="GQ168" s="705"/>
      <c r="GR168" s="705"/>
      <c r="GS168" s="705"/>
      <c r="GT168" s="705"/>
      <c r="GU168" s="705"/>
      <c r="GV168" s="705"/>
      <c r="GW168" s="705"/>
      <c r="GX168" s="705"/>
      <c r="GY168" s="705"/>
      <c r="GZ168" s="705"/>
      <c r="HA168" s="705"/>
      <c r="HB168" s="705"/>
      <c r="HC168" s="705"/>
      <c r="HD168" s="705"/>
      <c r="HE168" s="705"/>
      <c r="HF168" s="705"/>
      <c r="HG168" s="705"/>
      <c r="HH168" s="705"/>
      <c r="HI168" s="705"/>
      <c r="HJ168" s="705"/>
      <c r="HK168" s="705"/>
      <c r="HL168" s="705"/>
      <c r="HM168" s="705"/>
      <c r="HN168" s="705"/>
      <c r="HO168" s="705"/>
      <c r="HP168" s="705"/>
      <c r="HQ168" s="705"/>
      <c r="HR168" s="705"/>
      <c r="HS168" s="705"/>
      <c r="HT168" s="705"/>
      <c r="HU168" s="705"/>
      <c r="HV168" s="705"/>
      <c r="HW168" s="705"/>
      <c r="HX168" s="705"/>
      <c r="HY168" s="705"/>
      <c r="HZ168" s="705"/>
      <c r="IA168" s="705"/>
      <c r="IB168" s="705"/>
      <c r="IC168" s="705"/>
      <c r="ID168" s="705"/>
      <c r="IE168" s="705"/>
      <c r="IF168" s="705"/>
      <c r="IG168" s="705"/>
      <c r="IH168" s="705"/>
      <c r="II168" s="705"/>
      <c r="IJ168" s="705"/>
      <c r="IK168" s="705"/>
      <c r="IL168" s="705"/>
      <c r="IM168" s="705"/>
      <c r="IN168" s="705"/>
      <c r="IO168" s="705"/>
      <c r="IP168" s="705"/>
      <c r="IQ168" s="705"/>
      <c r="IR168" s="705"/>
      <c r="IS168" s="705"/>
      <c r="IT168" s="705"/>
      <c r="IU168" s="705"/>
      <c r="IV168" s="705"/>
    </row>
    <row r="169" spans="1:256" ht="30.75" hidden="1" thickBot="1">
      <c r="A169" s="705"/>
      <c r="B169" s="2240" t="s">
        <v>560</v>
      </c>
      <c r="C169" s="2246" t="s">
        <v>151</v>
      </c>
      <c r="D169" s="2242" t="s">
        <v>20</v>
      </c>
      <c r="E169" s="2247">
        <v>1.21706</v>
      </c>
      <c r="F169" s="2244">
        <v>121.99</v>
      </c>
      <c r="G169" s="2245">
        <v>148.46</v>
      </c>
      <c r="H169" s="705"/>
      <c r="I169" s="705"/>
      <c r="J169" s="705"/>
      <c r="K169" s="705"/>
      <c r="L169" s="705"/>
      <c r="M169" s="705"/>
      <c r="N169" s="705"/>
      <c r="O169" s="705"/>
      <c r="P169" s="705"/>
      <c r="Q169" s="705"/>
      <c r="R169" s="705"/>
      <c r="S169" s="705"/>
      <c r="T169" s="705"/>
      <c r="U169" s="705"/>
      <c r="V169" s="705"/>
      <c r="W169" s="705"/>
      <c r="X169" s="705"/>
      <c r="Y169" s="705"/>
      <c r="Z169" s="705"/>
      <c r="AA169" s="705"/>
      <c r="AB169" s="705"/>
      <c r="AC169" s="705"/>
      <c r="AD169" s="705"/>
      <c r="AE169" s="705"/>
      <c r="AF169" s="705"/>
      <c r="AG169" s="705"/>
      <c r="AH169" s="705"/>
      <c r="AI169" s="705"/>
      <c r="AJ169" s="705"/>
      <c r="AK169" s="705"/>
      <c r="AL169" s="705"/>
      <c r="AM169" s="705"/>
      <c r="AN169" s="705"/>
      <c r="AO169" s="705"/>
      <c r="AP169" s="705"/>
      <c r="AQ169" s="705"/>
      <c r="AR169" s="705"/>
      <c r="AS169" s="705"/>
      <c r="AT169" s="705"/>
      <c r="AU169" s="705"/>
      <c r="AV169" s="705"/>
      <c r="AW169" s="705"/>
      <c r="AX169" s="705"/>
      <c r="AY169" s="705"/>
      <c r="AZ169" s="705"/>
      <c r="BA169" s="705"/>
      <c r="BB169" s="705"/>
      <c r="BC169" s="705"/>
      <c r="BD169" s="705"/>
      <c r="BE169" s="705"/>
      <c r="BF169" s="705"/>
      <c r="BG169" s="705"/>
      <c r="BH169" s="705"/>
      <c r="BI169" s="705"/>
      <c r="BJ169" s="705"/>
      <c r="BK169" s="705"/>
      <c r="BL169" s="705"/>
      <c r="BM169" s="705"/>
      <c r="BN169" s="705"/>
      <c r="BO169" s="705"/>
      <c r="BP169" s="705"/>
      <c r="BQ169" s="705"/>
      <c r="BR169" s="705"/>
      <c r="BS169" s="705"/>
      <c r="BT169" s="705"/>
      <c r="BU169" s="705"/>
      <c r="BV169" s="705"/>
      <c r="BW169" s="705"/>
      <c r="BX169" s="705"/>
      <c r="BY169" s="705"/>
      <c r="BZ169" s="705"/>
      <c r="CA169" s="705"/>
      <c r="CB169" s="705"/>
      <c r="CC169" s="705"/>
      <c r="CD169" s="705"/>
      <c r="CE169" s="705"/>
      <c r="CF169" s="705"/>
      <c r="CG169" s="705"/>
      <c r="CH169" s="705"/>
      <c r="CI169" s="705"/>
      <c r="CJ169" s="705"/>
      <c r="CK169" s="705"/>
      <c r="CL169" s="705"/>
      <c r="CM169" s="705"/>
      <c r="CN169" s="705"/>
      <c r="CO169" s="705"/>
      <c r="CP169" s="705"/>
      <c r="CQ169" s="705"/>
      <c r="CR169" s="705"/>
      <c r="CS169" s="705"/>
      <c r="CT169" s="705"/>
      <c r="CU169" s="705"/>
      <c r="CV169" s="705"/>
      <c r="CW169" s="705"/>
      <c r="CX169" s="705"/>
      <c r="CY169" s="705"/>
      <c r="CZ169" s="705"/>
      <c r="DA169" s="705"/>
      <c r="DB169" s="705"/>
      <c r="DC169" s="705"/>
      <c r="DD169" s="705"/>
      <c r="DE169" s="705"/>
      <c r="DF169" s="705"/>
      <c r="DG169" s="705"/>
      <c r="DH169" s="705"/>
      <c r="DI169" s="705"/>
      <c r="DJ169" s="705"/>
      <c r="DK169" s="705"/>
      <c r="DL169" s="705"/>
      <c r="DM169" s="705"/>
      <c r="DN169" s="705"/>
      <c r="DO169" s="705"/>
      <c r="DP169" s="705"/>
      <c r="DQ169" s="705"/>
      <c r="DR169" s="705"/>
      <c r="DS169" s="705"/>
      <c r="DT169" s="705"/>
      <c r="DU169" s="705"/>
      <c r="DV169" s="705"/>
      <c r="DW169" s="705"/>
      <c r="DX169" s="705"/>
      <c r="DY169" s="705"/>
      <c r="DZ169" s="705"/>
      <c r="EA169" s="705"/>
      <c r="EB169" s="705"/>
      <c r="EC169" s="705"/>
      <c r="ED169" s="705"/>
      <c r="EE169" s="705"/>
      <c r="EF169" s="705"/>
      <c r="EG169" s="705"/>
      <c r="EH169" s="705"/>
      <c r="EI169" s="705"/>
      <c r="EJ169" s="705"/>
      <c r="EK169" s="705"/>
      <c r="EL169" s="705"/>
      <c r="EM169" s="705"/>
      <c r="EN169" s="705"/>
      <c r="EO169" s="705"/>
      <c r="EP169" s="705"/>
      <c r="EQ169" s="705"/>
      <c r="ER169" s="705"/>
      <c r="ES169" s="705"/>
      <c r="ET169" s="705"/>
      <c r="EU169" s="705"/>
      <c r="EV169" s="705"/>
      <c r="EW169" s="705"/>
      <c r="EX169" s="705"/>
      <c r="EY169" s="705"/>
      <c r="EZ169" s="705"/>
      <c r="FA169" s="705"/>
      <c r="FB169" s="705"/>
      <c r="FC169" s="705"/>
      <c r="FD169" s="705"/>
      <c r="FE169" s="705"/>
      <c r="FF169" s="705"/>
      <c r="FG169" s="705"/>
      <c r="FH169" s="705"/>
      <c r="FI169" s="705"/>
      <c r="FJ169" s="705"/>
      <c r="FK169" s="705"/>
      <c r="FL169" s="705"/>
      <c r="FM169" s="705"/>
      <c r="FN169" s="705"/>
      <c r="FO169" s="705"/>
      <c r="FP169" s="705"/>
      <c r="FQ169" s="705"/>
      <c r="FR169" s="705"/>
      <c r="FS169" s="705"/>
      <c r="FT169" s="705"/>
      <c r="FU169" s="705"/>
      <c r="FV169" s="705"/>
      <c r="FW169" s="705"/>
      <c r="FX169" s="705"/>
      <c r="FY169" s="705"/>
      <c r="FZ169" s="705"/>
      <c r="GA169" s="705"/>
      <c r="GB169" s="705"/>
      <c r="GC169" s="705"/>
      <c r="GD169" s="705"/>
      <c r="GE169" s="705"/>
      <c r="GF169" s="705"/>
      <c r="GG169" s="705"/>
      <c r="GH169" s="705"/>
      <c r="GI169" s="705"/>
      <c r="GJ169" s="705"/>
      <c r="GK169" s="705"/>
      <c r="GL169" s="705"/>
      <c r="GM169" s="705"/>
      <c r="GN169" s="705"/>
      <c r="GO169" s="705"/>
      <c r="GP169" s="705"/>
      <c r="GQ169" s="705"/>
      <c r="GR169" s="705"/>
      <c r="GS169" s="705"/>
      <c r="GT169" s="705"/>
      <c r="GU169" s="705"/>
      <c r="GV169" s="705"/>
      <c r="GW169" s="705"/>
      <c r="GX169" s="705"/>
      <c r="GY169" s="705"/>
      <c r="GZ169" s="705"/>
      <c r="HA169" s="705"/>
      <c r="HB169" s="705"/>
      <c r="HC169" s="705"/>
      <c r="HD169" s="705"/>
      <c r="HE169" s="705"/>
      <c r="HF169" s="705"/>
      <c r="HG169" s="705"/>
      <c r="HH169" s="705"/>
      <c r="HI169" s="705"/>
      <c r="HJ169" s="705"/>
      <c r="HK169" s="705"/>
      <c r="HL169" s="705"/>
      <c r="HM169" s="705"/>
      <c r="HN169" s="705"/>
      <c r="HO169" s="705"/>
      <c r="HP169" s="705"/>
      <c r="HQ169" s="705"/>
      <c r="HR169" s="705"/>
      <c r="HS169" s="705"/>
      <c r="HT169" s="705"/>
      <c r="HU169" s="705"/>
      <c r="HV169" s="705"/>
      <c r="HW169" s="705"/>
      <c r="HX169" s="705"/>
      <c r="HY169" s="705"/>
      <c r="HZ169" s="705"/>
      <c r="IA169" s="705"/>
      <c r="IB169" s="705"/>
      <c r="IC169" s="705"/>
      <c r="ID169" s="705"/>
      <c r="IE169" s="705"/>
      <c r="IF169" s="705"/>
      <c r="IG169" s="705"/>
      <c r="IH169" s="705"/>
      <c r="II169" s="705"/>
      <c r="IJ169" s="705"/>
      <c r="IK169" s="705"/>
      <c r="IL169" s="705"/>
      <c r="IM169" s="705"/>
      <c r="IN169" s="705"/>
      <c r="IO169" s="705"/>
      <c r="IP169" s="705"/>
      <c r="IQ169" s="705"/>
      <c r="IR169" s="705"/>
      <c r="IS169" s="705"/>
      <c r="IT169" s="705"/>
      <c r="IU169" s="705"/>
      <c r="IV169" s="705"/>
    </row>
    <row r="170" spans="1:256" ht="13.5" hidden="1" thickBot="1">
      <c r="A170" s="705"/>
      <c r="B170" s="2684" t="s">
        <v>145</v>
      </c>
      <c r="C170" s="2685"/>
      <c r="D170" s="2685"/>
      <c r="E170" s="2685"/>
      <c r="F170" s="2685"/>
      <c r="G170" s="2686"/>
      <c r="H170" s="705"/>
      <c r="I170" s="705"/>
      <c r="J170" s="705"/>
      <c r="K170" s="705"/>
      <c r="L170" s="705"/>
      <c r="M170" s="705"/>
      <c r="N170" s="705"/>
      <c r="O170" s="705"/>
      <c r="P170" s="705"/>
      <c r="Q170" s="705"/>
      <c r="R170" s="705"/>
      <c r="S170" s="705"/>
      <c r="T170" s="705"/>
      <c r="U170" s="705"/>
      <c r="V170" s="705"/>
      <c r="W170" s="705"/>
      <c r="X170" s="705"/>
      <c r="Y170" s="705"/>
      <c r="Z170" s="705"/>
      <c r="AA170" s="705"/>
      <c r="AB170" s="705"/>
      <c r="AC170" s="705"/>
      <c r="AD170" s="705"/>
      <c r="AE170" s="705"/>
      <c r="AF170" s="705"/>
      <c r="AG170" s="705"/>
      <c r="AH170" s="705"/>
      <c r="AI170" s="705"/>
      <c r="AJ170" s="705"/>
      <c r="AK170" s="705"/>
      <c r="AL170" s="705"/>
      <c r="AM170" s="705"/>
      <c r="AN170" s="705"/>
      <c r="AO170" s="705"/>
      <c r="AP170" s="705"/>
      <c r="AQ170" s="705"/>
      <c r="AR170" s="705"/>
      <c r="AS170" s="705"/>
      <c r="AT170" s="705"/>
      <c r="AU170" s="705"/>
      <c r="AV170" s="705"/>
      <c r="AW170" s="705"/>
      <c r="AX170" s="705"/>
      <c r="AY170" s="705"/>
      <c r="AZ170" s="705"/>
      <c r="BA170" s="705"/>
      <c r="BB170" s="705"/>
      <c r="BC170" s="705"/>
      <c r="BD170" s="705"/>
      <c r="BE170" s="705"/>
      <c r="BF170" s="705"/>
      <c r="BG170" s="705"/>
      <c r="BH170" s="705"/>
      <c r="BI170" s="705"/>
      <c r="BJ170" s="705"/>
      <c r="BK170" s="705"/>
      <c r="BL170" s="705"/>
      <c r="BM170" s="705"/>
      <c r="BN170" s="705"/>
      <c r="BO170" s="705"/>
      <c r="BP170" s="705"/>
      <c r="BQ170" s="705"/>
      <c r="BR170" s="705"/>
      <c r="BS170" s="705"/>
      <c r="BT170" s="705"/>
      <c r="BU170" s="705"/>
      <c r="BV170" s="705"/>
      <c r="BW170" s="705"/>
      <c r="BX170" s="705"/>
      <c r="BY170" s="705"/>
      <c r="BZ170" s="705"/>
      <c r="CA170" s="705"/>
      <c r="CB170" s="705"/>
      <c r="CC170" s="705"/>
      <c r="CD170" s="705"/>
      <c r="CE170" s="705"/>
      <c r="CF170" s="705"/>
      <c r="CG170" s="705"/>
      <c r="CH170" s="705"/>
      <c r="CI170" s="705"/>
      <c r="CJ170" s="705"/>
      <c r="CK170" s="705"/>
      <c r="CL170" s="705"/>
      <c r="CM170" s="705"/>
      <c r="CN170" s="705"/>
      <c r="CO170" s="705"/>
      <c r="CP170" s="705"/>
      <c r="CQ170" s="705"/>
      <c r="CR170" s="705"/>
      <c r="CS170" s="705"/>
      <c r="CT170" s="705"/>
      <c r="CU170" s="705"/>
      <c r="CV170" s="705"/>
      <c r="CW170" s="705"/>
      <c r="CX170" s="705"/>
      <c r="CY170" s="705"/>
      <c r="CZ170" s="705"/>
      <c r="DA170" s="705"/>
      <c r="DB170" s="705"/>
      <c r="DC170" s="705"/>
      <c r="DD170" s="705"/>
      <c r="DE170" s="705"/>
      <c r="DF170" s="705"/>
      <c r="DG170" s="705"/>
      <c r="DH170" s="705"/>
      <c r="DI170" s="705"/>
      <c r="DJ170" s="705"/>
      <c r="DK170" s="705"/>
      <c r="DL170" s="705"/>
      <c r="DM170" s="705"/>
      <c r="DN170" s="705"/>
      <c r="DO170" s="705"/>
      <c r="DP170" s="705"/>
      <c r="DQ170" s="705"/>
      <c r="DR170" s="705"/>
      <c r="DS170" s="705"/>
      <c r="DT170" s="705"/>
      <c r="DU170" s="705"/>
      <c r="DV170" s="705"/>
      <c r="DW170" s="705"/>
      <c r="DX170" s="705"/>
      <c r="DY170" s="705"/>
      <c r="DZ170" s="705"/>
      <c r="EA170" s="705"/>
      <c r="EB170" s="705"/>
      <c r="EC170" s="705"/>
      <c r="ED170" s="705"/>
      <c r="EE170" s="705"/>
      <c r="EF170" s="705"/>
      <c r="EG170" s="705"/>
      <c r="EH170" s="705"/>
      <c r="EI170" s="705"/>
      <c r="EJ170" s="705"/>
      <c r="EK170" s="705"/>
      <c r="EL170" s="705"/>
      <c r="EM170" s="705"/>
      <c r="EN170" s="705"/>
      <c r="EO170" s="705"/>
      <c r="EP170" s="705"/>
      <c r="EQ170" s="705"/>
      <c r="ER170" s="705"/>
      <c r="ES170" s="705"/>
      <c r="ET170" s="705"/>
      <c r="EU170" s="705"/>
      <c r="EV170" s="705"/>
      <c r="EW170" s="705"/>
      <c r="EX170" s="705"/>
      <c r="EY170" s="705"/>
      <c r="EZ170" s="705"/>
      <c r="FA170" s="705"/>
      <c r="FB170" s="705"/>
      <c r="FC170" s="705"/>
      <c r="FD170" s="705"/>
      <c r="FE170" s="705"/>
      <c r="FF170" s="705"/>
      <c r="FG170" s="705"/>
      <c r="FH170" s="705"/>
      <c r="FI170" s="705"/>
      <c r="FJ170" s="705"/>
      <c r="FK170" s="705"/>
      <c r="FL170" s="705"/>
      <c r="FM170" s="705"/>
      <c r="FN170" s="705"/>
      <c r="FO170" s="705"/>
      <c r="FP170" s="705"/>
      <c r="FQ170" s="705"/>
      <c r="FR170" s="705"/>
      <c r="FS170" s="705"/>
      <c r="FT170" s="705"/>
      <c r="FU170" s="705"/>
      <c r="FV170" s="705"/>
      <c r="FW170" s="705"/>
      <c r="FX170" s="705"/>
      <c r="FY170" s="705"/>
      <c r="FZ170" s="705"/>
      <c r="GA170" s="705"/>
      <c r="GB170" s="705"/>
      <c r="GC170" s="705"/>
      <c r="GD170" s="705"/>
      <c r="GE170" s="705"/>
      <c r="GF170" s="705"/>
      <c r="GG170" s="705"/>
      <c r="GH170" s="705"/>
      <c r="GI170" s="705"/>
      <c r="GJ170" s="705"/>
      <c r="GK170" s="705"/>
      <c r="GL170" s="705"/>
      <c r="GM170" s="705"/>
      <c r="GN170" s="705"/>
      <c r="GO170" s="705"/>
      <c r="GP170" s="705"/>
      <c r="GQ170" s="705"/>
      <c r="GR170" s="705"/>
      <c r="GS170" s="705"/>
      <c r="GT170" s="705"/>
      <c r="GU170" s="705"/>
      <c r="GV170" s="705"/>
      <c r="GW170" s="705"/>
      <c r="GX170" s="705"/>
      <c r="GY170" s="705"/>
      <c r="GZ170" s="705"/>
      <c r="HA170" s="705"/>
      <c r="HB170" s="705"/>
      <c r="HC170" s="705"/>
      <c r="HD170" s="705"/>
      <c r="HE170" s="705"/>
      <c r="HF170" s="705"/>
      <c r="HG170" s="705"/>
      <c r="HH170" s="705"/>
      <c r="HI170" s="705"/>
      <c r="HJ170" s="705"/>
      <c r="HK170" s="705"/>
      <c r="HL170" s="705"/>
      <c r="HM170" s="705"/>
      <c r="HN170" s="705"/>
      <c r="HO170" s="705"/>
      <c r="HP170" s="705"/>
      <c r="HQ170" s="705"/>
      <c r="HR170" s="705"/>
      <c r="HS170" s="705"/>
      <c r="HT170" s="705"/>
      <c r="HU170" s="705"/>
      <c r="HV170" s="705"/>
      <c r="HW170" s="705"/>
      <c r="HX170" s="705"/>
      <c r="HY170" s="705"/>
      <c r="HZ170" s="705"/>
      <c r="IA170" s="705"/>
      <c r="IB170" s="705"/>
      <c r="IC170" s="705"/>
      <c r="ID170" s="705"/>
      <c r="IE170" s="705"/>
      <c r="IF170" s="705"/>
      <c r="IG170" s="705"/>
      <c r="IH170" s="705"/>
      <c r="II170" s="705"/>
      <c r="IJ170" s="705"/>
      <c r="IK170" s="705"/>
      <c r="IL170" s="705"/>
      <c r="IM170" s="705"/>
      <c r="IN170" s="705"/>
      <c r="IO170" s="705"/>
      <c r="IP170" s="705"/>
      <c r="IQ170" s="705"/>
      <c r="IR170" s="705"/>
      <c r="IS170" s="705"/>
      <c r="IT170" s="705"/>
      <c r="IU170" s="705"/>
      <c r="IV170" s="705"/>
    </row>
    <row r="171" spans="1:256" ht="15.75" hidden="1" thickBot="1">
      <c r="A171" s="705"/>
      <c r="B171" s="2248" t="s">
        <v>561</v>
      </c>
      <c r="C171" s="2249" t="s">
        <v>58</v>
      </c>
      <c r="D171" s="2250" t="s">
        <v>31</v>
      </c>
      <c r="E171" s="2251">
        <v>3</v>
      </c>
      <c r="F171" s="2251">
        <v>11.7</v>
      </c>
      <c r="G171" s="2252">
        <v>35.1</v>
      </c>
      <c r="H171" s="705"/>
      <c r="I171" s="705"/>
      <c r="J171" s="705"/>
      <c r="K171" s="705"/>
      <c r="L171" s="705"/>
      <c r="M171" s="705"/>
      <c r="N171" s="705"/>
      <c r="O171" s="705"/>
      <c r="P171" s="705"/>
      <c r="Q171" s="705"/>
      <c r="R171" s="705"/>
      <c r="S171" s="705"/>
      <c r="T171" s="705"/>
      <c r="U171" s="705"/>
      <c r="V171" s="705"/>
      <c r="W171" s="705"/>
      <c r="X171" s="705"/>
      <c r="Y171" s="705"/>
      <c r="Z171" s="705"/>
      <c r="AA171" s="705"/>
      <c r="AB171" s="705"/>
      <c r="AC171" s="705"/>
      <c r="AD171" s="705"/>
      <c r="AE171" s="705"/>
      <c r="AF171" s="705"/>
      <c r="AG171" s="705"/>
      <c r="AH171" s="705"/>
      <c r="AI171" s="705"/>
      <c r="AJ171" s="705"/>
      <c r="AK171" s="705"/>
      <c r="AL171" s="705"/>
      <c r="AM171" s="705"/>
      <c r="AN171" s="705"/>
      <c r="AO171" s="705"/>
      <c r="AP171" s="705"/>
      <c r="AQ171" s="705"/>
      <c r="AR171" s="705"/>
      <c r="AS171" s="705"/>
      <c r="AT171" s="705"/>
      <c r="AU171" s="705"/>
      <c r="AV171" s="705"/>
      <c r="AW171" s="705"/>
      <c r="AX171" s="705"/>
      <c r="AY171" s="705"/>
      <c r="AZ171" s="705"/>
      <c r="BA171" s="705"/>
      <c r="BB171" s="705"/>
      <c r="BC171" s="705"/>
      <c r="BD171" s="705"/>
      <c r="BE171" s="705"/>
      <c r="BF171" s="705"/>
      <c r="BG171" s="705"/>
      <c r="BH171" s="705"/>
      <c r="BI171" s="705"/>
      <c r="BJ171" s="705"/>
      <c r="BK171" s="705"/>
      <c r="BL171" s="705"/>
      <c r="BM171" s="705"/>
      <c r="BN171" s="705"/>
      <c r="BO171" s="705"/>
      <c r="BP171" s="705"/>
      <c r="BQ171" s="705"/>
      <c r="BR171" s="705"/>
      <c r="BS171" s="705"/>
      <c r="BT171" s="705"/>
      <c r="BU171" s="705"/>
      <c r="BV171" s="705"/>
      <c r="BW171" s="705"/>
      <c r="BX171" s="705"/>
      <c r="BY171" s="705"/>
      <c r="BZ171" s="705"/>
      <c r="CA171" s="705"/>
      <c r="CB171" s="705"/>
      <c r="CC171" s="705"/>
      <c r="CD171" s="705"/>
      <c r="CE171" s="705"/>
      <c r="CF171" s="705"/>
      <c r="CG171" s="705"/>
      <c r="CH171" s="705"/>
      <c r="CI171" s="705"/>
      <c r="CJ171" s="705"/>
      <c r="CK171" s="705"/>
      <c r="CL171" s="705"/>
      <c r="CM171" s="705"/>
      <c r="CN171" s="705"/>
      <c r="CO171" s="705"/>
      <c r="CP171" s="705"/>
      <c r="CQ171" s="705"/>
      <c r="CR171" s="705"/>
      <c r="CS171" s="705"/>
      <c r="CT171" s="705"/>
      <c r="CU171" s="705"/>
      <c r="CV171" s="705"/>
      <c r="CW171" s="705"/>
      <c r="CX171" s="705"/>
      <c r="CY171" s="705"/>
      <c r="CZ171" s="705"/>
      <c r="DA171" s="705"/>
      <c r="DB171" s="705"/>
      <c r="DC171" s="705"/>
      <c r="DD171" s="705"/>
      <c r="DE171" s="705"/>
      <c r="DF171" s="705"/>
      <c r="DG171" s="705"/>
      <c r="DH171" s="705"/>
      <c r="DI171" s="705"/>
      <c r="DJ171" s="705"/>
      <c r="DK171" s="705"/>
      <c r="DL171" s="705"/>
      <c r="DM171" s="705"/>
      <c r="DN171" s="705"/>
      <c r="DO171" s="705"/>
      <c r="DP171" s="705"/>
      <c r="DQ171" s="705"/>
      <c r="DR171" s="705"/>
      <c r="DS171" s="705"/>
      <c r="DT171" s="705"/>
      <c r="DU171" s="705"/>
      <c r="DV171" s="705"/>
      <c r="DW171" s="705"/>
      <c r="DX171" s="705"/>
      <c r="DY171" s="705"/>
      <c r="DZ171" s="705"/>
      <c r="EA171" s="705"/>
      <c r="EB171" s="705"/>
      <c r="EC171" s="705"/>
      <c r="ED171" s="705"/>
      <c r="EE171" s="705"/>
      <c r="EF171" s="705"/>
      <c r="EG171" s="705"/>
      <c r="EH171" s="705"/>
      <c r="EI171" s="705"/>
      <c r="EJ171" s="705"/>
      <c r="EK171" s="705"/>
      <c r="EL171" s="705"/>
      <c r="EM171" s="705"/>
      <c r="EN171" s="705"/>
      <c r="EO171" s="705"/>
      <c r="EP171" s="705"/>
      <c r="EQ171" s="705"/>
      <c r="ER171" s="705"/>
      <c r="ES171" s="705"/>
      <c r="ET171" s="705"/>
      <c r="EU171" s="705"/>
      <c r="EV171" s="705"/>
      <c r="EW171" s="705"/>
      <c r="EX171" s="705"/>
      <c r="EY171" s="705"/>
      <c r="EZ171" s="705"/>
      <c r="FA171" s="705"/>
      <c r="FB171" s="705"/>
      <c r="FC171" s="705"/>
      <c r="FD171" s="705"/>
      <c r="FE171" s="705"/>
      <c r="FF171" s="705"/>
      <c r="FG171" s="705"/>
      <c r="FH171" s="705"/>
      <c r="FI171" s="705"/>
      <c r="FJ171" s="705"/>
      <c r="FK171" s="705"/>
      <c r="FL171" s="705"/>
      <c r="FM171" s="705"/>
      <c r="FN171" s="705"/>
      <c r="FO171" s="705"/>
      <c r="FP171" s="705"/>
      <c r="FQ171" s="705"/>
      <c r="FR171" s="705"/>
      <c r="FS171" s="705"/>
      <c r="FT171" s="705"/>
      <c r="FU171" s="705"/>
      <c r="FV171" s="705"/>
      <c r="FW171" s="705"/>
      <c r="FX171" s="705"/>
      <c r="FY171" s="705"/>
      <c r="FZ171" s="705"/>
      <c r="GA171" s="705"/>
      <c r="GB171" s="705"/>
      <c r="GC171" s="705"/>
      <c r="GD171" s="705"/>
      <c r="GE171" s="705"/>
      <c r="GF171" s="705"/>
      <c r="GG171" s="705"/>
      <c r="GH171" s="705"/>
      <c r="GI171" s="705"/>
      <c r="GJ171" s="705"/>
      <c r="GK171" s="705"/>
      <c r="GL171" s="705"/>
      <c r="GM171" s="705"/>
      <c r="GN171" s="705"/>
      <c r="GO171" s="705"/>
      <c r="GP171" s="705"/>
      <c r="GQ171" s="705"/>
      <c r="GR171" s="705"/>
      <c r="GS171" s="705"/>
      <c r="GT171" s="705"/>
      <c r="GU171" s="705"/>
      <c r="GV171" s="705"/>
      <c r="GW171" s="705"/>
      <c r="GX171" s="705"/>
      <c r="GY171" s="705"/>
      <c r="GZ171" s="705"/>
      <c r="HA171" s="705"/>
      <c r="HB171" s="705"/>
      <c r="HC171" s="705"/>
      <c r="HD171" s="705"/>
      <c r="HE171" s="705"/>
      <c r="HF171" s="705"/>
      <c r="HG171" s="705"/>
      <c r="HH171" s="705"/>
      <c r="HI171" s="705"/>
      <c r="HJ171" s="705"/>
      <c r="HK171" s="705"/>
      <c r="HL171" s="705"/>
      <c r="HM171" s="705"/>
      <c r="HN171" s="705"/>
      <c r="HO171" s="705"/>
      <c r="HP171" s="705"/>
      <c r="HQ171" s="705"/>
      <c r="HR171" s="705"/>
      <c r="HS171" s="705"/>
      <c r="HT171" s="705"/>
      <c r="HU171" s="705"/>
      <c r="HV171" s="705"/>
      <c r="HW171" s="705"/>
      <c r="HX171" s="705"/>
      <c r="HY171" s="705"/>
      <c r="HZ171" s="705"/>
      <c r="IA171" s="705"/>
      <c r="IB171" s="705"/>
      <c r="IC171" s="705"/>
      <c r="ID171" s="705"/>
      <c r="IE171" s="705"/>
      <c r="IF171" s="705"/>
      <c r="IG171" s="705"/>
      <c r="IH171" s="705"/>
      <c r="II171" s="705"/>
      <c r="IJ171" s="705"/>
      <c r="IK171" s="705"/>
      <c r="IL171" s="705"/>
      <c r="IM171" s="705"/>
      <c r="IN171" s="705"/>
      <c r="IO171" s="705"/>
      <c r="IP171" s="705"/>
      <c r="IQ171" s="705"/>
      <c r="IR171" s="705"/>
      <c r="IS171" s="705"/>
      <c r="IT171" s="705"/>
      <c r="IU171" s="705"/>
      <c r="IV171" s="705"/>
    </row>
    <row r="172" spans="1:256" ht="16.5" hidden="1" thickBot="1">
      <c r="A172" s="705"/>
      <c r="B172" s="968" t="s">
        <v>562</v>
      </c>
      <c r="C172" s="764"/>
      <c r="D172" s="765"/>
      <c r="E172" s="766"/>
      <c r="F172" s="470" t="s">
        <v>81</v>
      </c>
      <c r="G172" s="940" t="e">
        <v>#REF!</v>
      </c>
      <c r="H172" s="705"/>
      <c r="I172" s="705"/>
      <c r="J172" s="705"/>
      <c r="K172" s="705"/>
      <c r="L172" s="705"/>
      <c r="M172" s="705"/>
      <c r="N172" s="705"/>
      <c r="O172" s="705"/>
      <c r="P172" s="705"/>
      <c r="Q172" s="705"/>
      <c r="R172" s="705"/>
      <c r="S172" s="705"/>
      <c r="T172" s="705"/>
      <c r="U172" s="705"/>
      <c r="V172" s="705"/>
      <c r="W172" s="705"/>
      <c r="X172" s="705"/>
      <c r="Y172" s="705"/>
      <c r="Z172" s="705"/>
      <c r="AA172" s="705"/>
      <c r="AB172" s="705"/>
      <c r="AC172" s="705"/>
      <c r="AD172" s="705"/>
      <c r="AE172" s="705"/>
      <c r="AF172" s="705"/>
      <c r="AG172" s="705"/>
      <c r="AH172" s="705"/>
      <c r="AI172" s="705"/>
      <c r="AJ172" s="705"/>
      <c r="AK172" s="705"/>
      <c r="AL172" s="705"/>
      <c r="AM172" s="705"/>
      <c r="AN172" s="705"/>
      <c r="AO172" s="705"/>
      <c r="AP172" s="705"/>
      <c r="AQ172" s="705"/>
      <c r="AR172" s="705"/>
      <c r="AS172" s="705"/>
      <c r="AT172" s="705"/>
      <c r="AU172" s="705"/>
      <c r="AV172" s="705"/>
      <c r="AW172" s="705"/>
      <c r="AX172" s="705"/>
      <c r="AY172" s="705"/>
      <c r="AZ172" s="705"/>
      <c r="BA172" s="705"/>
      <c r="BB172" s="705"/>
      <c r="BC172" s="705"/>
      <c r="BD172" s="705"/>
      <c r="BE172" s="705"/>
      <c r="BF172" s="705"/>
      <c r="BG172" s="705"/>
      <c r="BH172" s="705"/>
      <c r="BI172" s="705"/>
      <c r="BJ172" s="705"/>
      <c r="BK172" s="705"/>
      <c r="BL172" s="705"/>
      <c r="BM172" s="705"/>
      <c r="BN172" s="705"/>
      <c r="BO172" s="705"/>
      <c r="BP172" s="705"/>
      <c r="BQ172" s="705"/>
      <c r="BR172" s="705"/>
      <c r="BS172" s="705"/>
      <c r="BT172" s="705"/>
      <c r="BU172" s="705"/>
      <c r="BV172" s="705"/>
      <c r="BW172" s="705"/>
      <c r="BX172" s="705"/>
      <c r="BY172" s="705"/>
      <c r="BZ172" s="705"/>
      <c r="CA172" s="705"/>
      <c r="CB172" s="705"/>
      <c r="CC172" s="705"/>
      <c r="CD172" s="705"/>
      <c r="CE172" s="705"/>
      <c r="CF172" s="705"/>
      <c r="CG172" s="705"/>
      <c r="CH172" s="705"/>
      <c r="CI172" s="705"/>
      <c r="CJ172" s="705"/>
      <c r="CK172" s="705"/>
      <c r="CL172" s="705"/>
      <c r="CM172" s="705"/>
      <c r="CN172" s="705"/>
      <c r="CO172" s="705"/>
      <c r="CP172" s="705"/>
      <c r="CQ172" s="705"/>
      <c r="CR172" s="705"/>
      <c r="CS172" s="705"/>
      <c r="CT172" s="705"/>
      <c r="CU172" s="705"/>
      <c r="CV172" s="705"/>
      <c r="CW172" s="705"/>
      <c r="CX172" s="705"/>
      <c r="CY172" s="705"/>
      <c r="CZ172" s="705"/>
      <c r="DA172" s="705"/>
      <c r="DB172" s="705"/>
      <c r="DC172" s="705"/>
      <c r="DD172" s="705"/>
      <c r="DE172" s="705"/>
      <c r="DF172" s="705"/>
      <c r="DG172" s="705"/>
      <c r="DH172" s="705"/>
      <c r="DI172" s="705"/>
      <c r="DJ172" s="705"/>
      <c r="DK172" s="705"/>
      <c r="DL172" s="705"/>
      <c r="DM172" s="705"/>
      <c r="DN172" s="705"/>
      <c r="DO172" s="705"/>
      <c r="DP172" s="705"/>
      <c r="DQ172" s="705"/>
      <c r="DR172" s="705"/>
      <c r="DS172" s="705"/>
      <c r="DT172" s="705"/>
      <c r="DU172" s="705"/>
      <c r="DV172" s="705"/>
      <c r="DW172" s="705"/>
      <c r="DX172" s="705"/>
      <c r="DY172" s="705"/>
      <c r="DZ172" s="705"/>
      <c r="EA172" s="705"/>
      <c r="EB172" s="705"/>
      <c r="EC172" s="705"/>
      <c r="ED172" s="705"/>
      <c r="EE172" s="705"/>
      <c r="EF172" s="705"/>
      <c r="EG172" s="705"/>
      <c r="EH172" s="705"/>
      <c r="EI172" s="705"/>
      <c r="EJ172" s="705"/>
      <c r="EK172" s="705"/>
      <c r="EL172" s="705"/>
      <c r="EM172" s="705"/>
      <c r="EN172" s="705"/>
      <c r="EO172" s="705"/>
      <c r="EP172" s="705"/>
      <c r="EQ172" s="705"/>
      <c r="ER172" s="705"/>
      <c r="ES172" s="705"/>
      <c r="ET172" s="705"/>
      <c r="EU172" s="705"/>
      <c r="EV172" s="705"/>
      <c r="EW172" s="705"/>
      <c r="EX172" s="705"/>
      <c r="EY172" s="705"/>
      <c r="EZ172" s="705"/>
      <c r="FA172" s="705"/>
      <c r="FB172" s="705"/>
      <c r="FC172" s="705"/>
      <c r="FD172" s="705"/>
      <c r="FE172" s="705"/>
      <c r="FF172" s="705"/>
      <c r="FG172" s="705"/>
      <c r="FH172" s="705"/>
      <c r="FI172" s="705"/>
      <c r="FJ172" s="705"/>
      <c r="FK172" s="705"/>
      <c r="FL172" s="705"/>
      <c r="FM172" s="705"/>
      <c r="FN172" s="705"/>
      <c r="FO172" s="705"/>
      <c r="FP172" s="705"/>
      <c r="FQ172" s="705"/>
      <c r="FR172" s="705"/>
      <c r="FS172" s="705"/>
      <c r="FT172" s="705"/>
      <c r="FU172" s="705"/>
      <c r="FV172" s="705"/>
      <c r="FW172" s="705"/>
      <c r="FX172" s="705"/>
      <c r="FY172" s="705"/>
      <c r="FZ172" s="705"/>
      <c r="GA172" s="705"/>
      <c r="GB172" s="705"/>
      <c r="GC172" s="705"/>
      <c r="GD172" s="705"/>
      <c r="GE172" s="705"/>
      <c r="GF172" s="705"/>
      <c r="GG172" s="705"/>
      <c r="GH172" s="705"/>
      <c r="GI172" s="705"/>
      <c r="GJ172" s="705"/>
      <c r="GK172" s="705"/>
      <c r="GL172" s="705"/>
      <c r="GM172" s="705"/>
      <c r="GN172" s="705"/>
      <c r="GO172" s="705"/>
      <c r="GP172" s="705"/>
      <c r="GQ172" s="705"/>
      <c r="GR172" s="705"/>
      <c r="GS172" s="705"/>
      <c r="GT172" s="705"/>
      <c r="GU172" s="705"/>
      <c r="GV172" s="705"/>
      <c r="GW172" s="705"/>
      <c r="GX172" s="705"/>
      <c r="GY172" s="705"/>
      <c r="GZ172" s="705"/>
      <c r="HA172" s="705"/>
      <c r="HB172" s="705"/>
      <c r="HC172" s="705"/>
      <c r="HD172" s="705"/>
      <c r="HE172" s="705"/>
      <c r="HF172" s="705"/>
      <c r="HG172" s="705"/>
      <c r="HH172" s="705"/>
      <c r="HI172" s="705"/>
      <c r="HJ172" s="705"/>
      <c r="HK172" s="705"/>
      <c r="HL172" s="705"/>
      <c r="HM172" s="705"/>
      <c r="HN172" s="705"/>
      <c r="HO172" s="705"/>
      <c r="HP172" s="705"/>
      <c r="HQ172" s="705"/>
      <c r="HR172" s="705"/>
      <c r="HS172" s="705"/>
      <c r="HT172" s="705"/>
      <c r="HU172" s="705"/>
      <c r="HV172" s="705"/>
      <c r="HW172" s="705"/>
      <c r="HX172" s="705"/>
      <c r="HY172" s="705"/>
      <c r="HZ172" s="705"/>
      <c r="IA172" s="705"/>
      <c r="IB172" s="705"/>
      <c r="IC172" s="705"/>
      <c r="ID172" s="705"/>
      <c r="IE172" s="705"/>
      <c r="IF172" s="705"/>
      <c r="IG172" s="705"/>
      <c r="IH172" s="705"/>
      <c r="II172" s="705"/>
      <c r="IJ172" s="705"/>
      <c r="IK172" s="705"/>
      <c r="IL172" s="705"/>
      <c r="IM172" s="705"/>
      <c r="IN172" s="705"/>
      <c r="IO172" s="705"/>
      <c r="IP172" s="705"/>
      <c r="IQ172" s="705"/>
      <c r="IR172" s="705"/>
      <c r="IS172" s="705"/>
      <c r="IT172" s="705"/>
      <c r="IU172" s="705"/>
      <c r="IV172" s="705"/>
    </row>
    <row r="173" spans="1:256" ht="13.5" hidden="1" thickBot="1">
      <c r="A173" s="705"/>
      <c r="B173" s="948"/>
      <c r="C173" s="948"/>
      <c r="D173" s="948"/>
      <c r="E173" s="948"/>
      <c r="F173" s="948"/>
      <c r="G173" s="948"/>
      <c r="H173" s="705"/>
      <c r="I173" s="705"/>
      <c r="J173" s="705"/>
      <c r="K173" s="705"/>
      <c r="L173" s="705"/>
      <c r="M173" s="705"/>
      <c r="N173" s="705"/>
      <c r="O173" s="705"/>
      <c r="P173" s="705"/>
      <c r="Q173" s="705"/>
      <c r="R173" s="705"/>
      <c r="S173" s="705"/>
      <c r="T173" s="705"/>
      <c r="U173" s="705"/>
      <c r="V173" s="705"/>
      <c r="W173" s="705"/>
      <c r="X173" s="705"/>
      <c r="Y173" s="705"/>
      <c r="Z173" s="705"/>
      <c r="AA173" s="705"/>
      <c r="AB173" s="705"/>
      <c r="AC173" s="705"/>
      <c r="AD173" s="705"/>
      <c r="AE173" s="705"/>
      <c r="AF173" s="705"/>
      <c r="AG173" s="705"/>
      <c r="AH173" s="705"/>
      <c r="AI173" s="705"/>
      <c r="AJ173" s="705"/>
      <c r="AK173" s="705"/>
      <c r="AL173" s="705"/>
      <c r="AM173" s="705"/>
      <c r="AN173" s="705"/>
      <c r="AO173" s="705"/>
      <c r="AP173" s="705"/>
      <c r="AQ173" s="705"/>
      <c r="AR173" s="705"/>
      <c r="AS173" s="705"/>
      <c r="AT173" s="705"/>
      <c r="AU173" s="705"/>
      <c r="AV173" s="705"/>
      <c r="AW173" s="705"/>
      <c r="AX173" s="705"/>
      <c r="AY173" s="705"/>
      <c r="AZ173" s="705"/>
      <c r="BA173" s="705"/>
      <c r="BB173" s="705"/>
      <c r="BC173" s="705"/>
      <c r="BD173" s="705"/>
      <c r="BE173" s="705"/>
      <c r="BF173" s="705"/>
      <c r="BG173" s="705"/>
      <c r="BH173" s="705"/>
      <c r="BI173" s="705"/>
      <c r="BJ173" s="705"/>
      <c r="BK173" s="705"/>
      <c r="BL173" s="705"/>
      <c r="BM173" s="705"/>
      <c r="BN173" s="705"/>
      <c r="BO173" s="705"/>
      <c r="BP173" s="705"/>
      <c r="BQ173" s="705"/>
      <c r="BR173" s="705"/>
      <c r="BS173" s="705"/>
      <c r="BT173" s="705"/>
      <c r="BU173" s="705"/>
      <c r="BV173" s="705"/>
      <c r="BW173" s="705"/>
      <c r="BX173" s="705"/>
      <c r="BY173" s="705"/>
      <c r="BZ173" s="705"/>
      <c r="CA173" s="705"/>
      <c r="CB173" s="705"/>
      <c r="CC173" s="705"/>
      <c r="CD173" s="705"/>
      <c r="CE173" s="705"/>
      <c r="CF173" s="705"/>
      <c r="CG173" s="705"/>
      <c r="CH173" s="705"/>
      <c r="CI173" s="705"/>
      <c r="CJ173" s="705"/>
      <c r="CK173" s="705"/>
      <c r="CL173" s="705"/>
      <c r="CM173" s="705"/>
      <c r="CN173" s="705"/>
      <c r="CO173" s="705"/>
      <c r="CP173" s="705"/>
      <c r="CQ173" s="705"/>
      <c r="CR173" s="705"/>
      <c r="CS173" s="705"/>
      <c r="CT173" s="705"/>
      <c r="CU173" s="705"/>
      <c r="CV173" s="705"/>
      <c r="CW173" s="705"/>
      <c r="CX173" s="705"/>
      <c r="CY173" s="705"/>
      <c r="CZ173" s="705"/>
      <c r="DA173" s="705"/>
      <c r="DB173" s="705"/>
      <c r="DC173" s="705"/>
      <c r="DD173" s="705"/>
      <c r="DE173" s="705"/>
      <c r="DF173" s="705"/>
      <c r="DG173" s="705"/>
      <c r="DH173" s="705"/>
      <c r="DI173" s="705"/>
      <c r="DJ173" s="705"/>
      <c r="DK173" s="705"/>
      <c r="DL173" s="705"/>
      <c r="DM173" s="705"/>
      <c r="DN173" s="705"/>
      <c r="DO173" s="705"/>
      <c r="DP173" s="705"/>
      <c r="DQ173" s="705"/>
      <c r="DR173" s="705"/>
      <c r="DS173" s="705"/>
      <c r="DT173" s="705"/>
      <c r="DU173" s="705"/>
      <c r="DV173" s="705"/>
      <c r="DW173" s="705"/>
      <c r="DX173" s="705"/>
      <c r="DY173" s="705"/>
      <c r="DZ173" s="705"/>
      <c r="EA173" s="705"/>
      <c r="EB173" s="705"/>
      <c r="EC173" s="705"/>
      <c r="ED173" s="705"/>
      <c r="EE173" s="705"/>
      <c r="EF173" s="705"/>
      <c r="EG173" s="705"/>
      <c r="EH173" s="705"/>
      <c r="EI173" s="705"/>
      <c r="EJ173" s="705"/>
      <c r="EK173" s="705"/>
      <c r="EL173" s="705"/>
      <c r="EM173" s="705"/>
      <c r="EN173" s="705"/>
      <c r="EO173" s="705"/>
      <c r="EP173" s="705"/>
      <c r="EQ173" s="705"/>
      <c r="ER173" s="705"/>
      <c r="ES173" s="705"/>
      <c r="ET173" s="705"/>
      <c r="EU173" s="705"/>
      <c r="EV173" s="705"/>
      <c r="EW173" s="705"/>
      <c r="EX173" s="705"/>
      <c r="EY173" s="705"/>
      <c r="EZ173" s="705"/>
      <c r="FA173" s="705"/>
      <c r="FB173" s="705"/>
      <c r="FC173" s="705"/>
      <c r="FD173" s="705"/>
      <c r="FE173" s="705"/>
      <c r="FF173" s="705"/>
      <c r="FG173" s="705"/>
      <c r="FH173" s="705"/>
      <c r="FI173" s="705"/>
      <c r="FJ173" s="705"/>
      <c r="FK173" s="705"/>
      <c r="FL173" s="705"/>
      <c r="FM173" s="705"/>
      <c r="FN173" s="705"/>
      <c r="FO173" s="705"/>
      <c r="FP173" s="705"/>
      <c r="FQ173" s="705"/>
      <c r="FR173" s="705"/>
      <c r="FS173" s="705"/>
      <c r="FT173" s="705"/>
      <c r="FU173" s="705"/>
      <c r="FV173" s="705"/>
      <c r="FW173" s="705"/>
      <c r="FX173" s="705"/>
      <c r="FY173" s="705"/>
      <c r="FZ173" s="705"/>
      <c r="GA173" s="705"/>
      <c r="GB173" s="705"/>
      <c r="GC173" s="705"/>
      <c r="GD173" s="705"/>
      <c r="GE173" s="705"/>
      <c r="GF173" s="705"/>
      <c r="GG173" s="705"/>
      <c r="GH173" s="705"/>
      <c r="GI173" s="705"/>
      <c r="GJ173" s="705"/>
      <c r="GK173" s="705"/>
      <c r="GL173" s="705"/>
      <c r="GM173" s="705"/>
      <c r="GN173" s="705"/>
      <c r="GO173" s="705"/>
      <c r="GP173" s="705"/>
      <c r="GQ173" s="705"/>
      <c r="GR173" s="705"/>
      <c r="GS173" s="705"/>
      <c r="GT173" s="705"/>
      <c r="GU173" s="705"/>
      <c r="GV173" s="705"/>
      <c r="GW173" s="705"/>
      <c r="GX173" s="705"/>
      <c r="GY173" s="705"/>
      <c r="GZ173" s="705"/>
      <c r="HA173" s="705"/>
      <c r="HB173" s="705"/>
      <c r="HC173" s="705"/>
      <c r="HD173" s="705"/>
      <c r="HE173" s="705"/>
      <c r="HF173" s="705"/>
      <c r="HG173" s="705"/>
      <c r="HH173" s="705"/>
      <c r="HI173" s="705"/>
      <c r="HJ173" s="705"/>
      <c r="HK173" s="705"/>
      <c r="HL173" s="705"/>
      <c r="HM173" s="705"/>
      <c r="HN173" s="705"/>
      <c r="HO173" s="705"/>
      <c r="HP173" s="705"/>
      <c r="HQ173" s="705"/>
      <c r="HR173" s="705"/>
      <c r="HS173" s="705"/>
      <c r="HT173" s="705"/>
      <c r="HU173" s="705"/>
      <c r="HV173" s="705"/>
      <c r="HW173" s="705"/>
      <c r="HX173" s="705"/>
      <c r="HY173" s="705"/>
      <c r="HZ173" s="705"/>
      <c r="IA173" s="705"/>
      <c r="IB173" s="705"/>
      <c r="IC173" s="705"/>
      <c r="ID173" s="705"/>
      <c r="IE173" s="705"/>
      <c r="IF173" s="705"/>
      <c r="IG173" s="705"/>
      <c r="IH173" s="705"/>
      <c r="II173" s="705"/>
      <c r="IJ173" s="705"/>
      <c r="IK173" s="705"/>
      <c r="IL173" s="705"/>
      <c r="IM173" s="705"/>
      <c r="IN173" s="705"/>
      <c r="IO173" s="705"/>
      <c r="IP173" s="705"/>
      <c r="IQ173" s="705"/>
      <c r="IR173" s="705"/>
      <c r="IS173" s="705"/>
      <c r="IT173" s="705"/>
      <c r="IU173" s="705"/>
      <c r="IV173" s="705"/>
    </row>
    <row r="174" spans="1:256" ht="13.5" hidden="1" thickBot="1">
      <c r="A174" s="705"/>
      <c r="B174" s="948"/>
      <c r="C174" s="948"/>
      <c r="D174" s="948"/>
      <c r="E174" s="948"/>
      <c r="F174" s="948"/>
      <c r="G174" s="948"/>
      <c r="H174" s="705"/>
      <c r="I174" s="705"/>
      <c r="J174" s="705"/>
      <c r="K174" s="705"/>
      <c r="L174" s="705"/>
      <c r="M174" s="705"/>
      <c r="N174" s="705"/>
      <c r="O174" s="705"/>
      <c r="P174" s="705"/>
      <c r="Q174" s="705"/>
      <c r="R174" s="705"/>
      <c r="S174" s="705"/>
      <c r="T174" s="705"/>
      <c r="U174" s="705"/>
      <c r="V174" s="705"/>
      <c r="W174" s="705"/>
      <c r="X174" s="705"/>
      <c r="Y174" s="705"/>
      <c r="Z174" s="705"/>
      <c r="AA174" s="705"/>
      <c r="AB174" s="705"/>
      <c r="AC174" s="705"/>
      <c r="AD174" s="705"/>
      <c r="AE174" s="705"/>
      <c r="AF174" s="705"/>
      <c r="AG174" s="705"/>
      <c r="AH174" s="705"/>
      <c r="AI174" s="705"/>
      <c r="AJ174" s="705"/>
      <c r="AK174" s="705"/>
      <c r="AL174" s="705"/>
      <c r="AM174" s="705"/>
      <c r="AN174" s="705"/>
      <c r="AO174" s="705"/>
      <c r="AP174" s="705"/>
      <c r="AQ174" s="705"/>
      <c r="AR174" s="705"/>
      <c r="AS174" s="705"/>
      <c r="AT174" s="705"/>
      <c r="AU174" s="705"/>
      <c r="AV174" s="705"/>
      <c r="AW174" s="705"/>
      <c r="AX174" s="705"/>
      <c r="AY174" s="705"/>
      <c r="AZ174" s="705"/>
      <c r="BA174" s="705"/>
      <c r="BB174" s="705"/>
      <c r="BC174" s="705"/>
      <c r="BD174" s="705"/>
      <c r="BE174" s="705"/>
      <c r="BF174" s="705"/>
      <c r="BG174" s="705"/>
      <c r="BH174" s="705"/>
      <c r="BI174" s="705"/>
      <c r="BJ174" s="705"/>
      <c r="BK174" s="705"/>
      <c r="BL174" s="705"/>
      <c r="BM174" s="705"/>
      <c r="BN174" s="705"/>
      <c r="BO174" s="705"/>
      <c r="BP174" s="705"/>
      <c r="BQ174" s="705"/>
      <c r="BR174" s="705"/>
      <c r="BS174" s="705"/>
      <c r="BT174" s="705"/>
      <c r="BU174" s="705"/>
      <c r="BV174" s="705"/>
      <c r="BW174" s="705"/>
      <c r="BX174" s="705"/>
      <c r="BY174" s="705"/>
      <c r="BZ174" s="705"/>
      <c r="CA174" s="705"/>
      <c r="CB174" s="705"/>
      <c r="CC174" s="705"/>
      <c r="CD174" s="705"/>
      <c r="CE174" s="705"/>
      <c r="CF174" s="705"/>
      <c r="CG174" s="705"/>
      <c r="CH174" s="705"/>
      <c r="CI174" s="705"/>
      <c r="CJ174" s="705"/>
      <c r="CK174" s="705"/>
      <c r="CL174" s="705"/>
      <c r="CM174" s="705"/>
      <c r="CN174" s="705"/>
      <c r="CO174" s="705"/>
      <c r="CP174" s="705"/>
      <c r="CQ174" s="705"/>
      <c r="CR174" s="705"/>
      <c r="CS174" s="705"/>
      <c r="CT174" s="705"/>
      <c r="CU174" s="705"/>
      <c r="CV174" s="705"/>
      <c r="CW174" s="705"/>
      <c r="CX174" s="705"/>
      <c r="CY174" s="705"/>
      <c r="CZ174" s="705"/>
      <c r="DA174" s="705"/>
      <c r="DB174" s="705"/>
      <c r="DC174" s="705"/>
      <c r="DD174" s="705"/>
      <c r="DE174" s="705"/>
      <c r="DF174" s="705"/>
      <c r="DG174" s="705"/>
      <c r="DH174" s="705"/>
      <c r="DI174" s="705"/>
      <c r="DJ174" s="705"/>
      <c r="DK174" s="705"/>
      <c r="DL174" s="705"/>
      <c r="DM174" s="705"/>
      <c r="DN174" s="705"/>
      <c r="DO174" s="705"/>
      <c r="DP174" s="705"/>
      <c r="DQ174" s="705"/>
      <c r="DR174" s="705"/>
      <c r="DS174" s="705"/>
      <c r="DT174" s="705"/>
      <c r="DU174" s="705"/>
      <c r="DV174" s="705"/>
      <c r="DW174" s="705"/>
      <c r="DX174" s="705"/>
      <c r="DY174" s="705"/>
      <c r="DZ174" s="705"/>
      <c r="EA174" s="705"/>
      <c r="EB174" s="705"/>
      <c r="EC174" s="705"/>
      <c r="ED174" s="705"/>
      <c r="EE174" s="705"/>
      <c r="EF174" s="705"/>
      <c r="EG174" s="705"/>
      <c r="EH174" s="705"/>
      <c r="EI174" s="705"/>
      <c r="EJ174" s="705"/>
      <c r="EK174" s="705"/>
      <c r="EL174" s="705"/>
      <c r="EM174" s="705"/>
      <c r="EN174" s="705"/>
      <c r="EO174" s="705"/>
      <c r="EP174" s="705"/>
      <c r="EQ174" s="705"/>
      <c r="ER174" s="705"/>
      <c r="ES174" s="705"/>
      <c r="ET174" s="705"/>
      <c r="EU174" s="705"/>
      <c r="EV174" s="705"/>
      <c r="EW174" s="705"/>
      <c r="EX174" s="705"/>
      <c r="EY174" s="705"/>
      <c r="EZ174" s="705"/>
      <c r="FA174" s="705"/>
      <c r="FB174" s="705"/>
      <c r="FC174" s="705"/>
      <c r="FD174" s="705"/>
      <c r="FE174" s="705"/>
      <c r="FF174" s="705"/>
      <c r="FG174" s="705"/>
      <c r="FH174" s="705"/>
      <c r="FI174" s="705"/>
      <c r="FJ174" s="705"/>
      <c r="FK174" s="705"/>
      <c r="FL174" s="705"/>
      <c r="FM174" s="705"/>
      <c r="FN174" s="705"/>
      <c r="FO174" s="705"/>
      <c r="FP174" s="705"/>
      <c r="FQ174" s="705"/>
      <c r="FR174" s="705"/>
      <c r="FS174" s="705"/>
      <c r="FT174" s="705"/>
      <c r="FU174" s="705"/>
      <c r="FV174" s="705"/>
      <c r="FW174" s="705"/>
      <c r="FX174" s="705"/>
      <c r="FY174" s="705"/>
      <c r="FZ174" s="705"/>
      <c r="GA174" s="705"/>
      <c r="GB174" s="705"/>
      <c r="GC174" s="705"/>
      <c r="GD174" s="705"/>
      <c r="GE174" s="705"/>
      <c r="GF174" s="705"/>
      <c r="GG174" s="705"/>
      <c r="GH174" s="705"/>
      <c r="GI174" s="705"/>
      <c r="GJ174" s="705"/>
      <c r="GK174" s="705"/>
      <c r="GL174" s="705"/>
      <c r="GM174" s="705"/>
      <c r="GN174" s="705"/>
      <c r="GO174" s="705"/>
      <c r="GP174" s="705"/>
      <c r="GQ174" s="705"/>
      <c r="GR174" s="705"/>
      <c r="GS174" s="705"/>
      <c r="GT174" s="705"/>
      <c r="GU174" s="705"/>
      <c r="GV174" s="705"/>
      <c r="GW174" s="705"/>
      <c r="GX174" s="705"/>
      <c r="GY174" s="705"/>
      <c r="GZ174" s="705"/>
      <c r="HA174" s="705"/>
      <c r="HB174" s="705"/>
      <c r="HC174" s="705"/>
      <c r="HD174" s="705"/>
      <c r="HE174" s="705"/>
      <c r="HF174" s="705"/>
      <c r="HG174" s="705"/>
      <c r="HH174" s="705"/>
      <c r="HI174" s="705"/>
      <c r="HJ174" s="705"/>
      <c r="HK174" s="705"/>
      <c r="HL174" s="705"/>
      <c r="HM174" s="705"/>
      <c r="HN174" s="705"/>
      <c r="HO174" s="705"/>
      <c r="HP174" s="705"/>
      <c r="HQ174" s="705"/>
      <c r="HR174" s="705"/>
      <c r="HS174" s="705"/>
      <c r="HT174" s="705"/>
      <c r="HU174" s="705"/>
      <c r="HV174" s="705"/>
      <c r="HW174" s="705"/>
      <c r="HX174" s="705"/>
      <c r="HY174" s="705"/>
      <c r="HZ174" s="705"/>
      <c r="IA174" s="705"/>
      <c r="IB174" s="705"/>
      <c r="IC174" s="705"/>
      <c r="ID174" s="705"/>
      <c r="IE174" s="705"/>
      <c r="IF174" s="705"/>
      <c r="IG174" s="705"/>
      <c r="IH174" s="705"/>
      <c r="II174" s="705"/>
      <c r="IJ174" s="705"/>
      <c r="IK174" s="705"/>
      <c r="IL174" s="705"/>
      <c r="IM174" s="705"/>
      <c r="IN174" s="705"/>
      <c r="IO174" s="705"/>
      <c r="IP174" s="705"/>
      <c r="IQ174" s="705"/>
      <c r="IR174" s="705"/>
      <c r="IS174" s="705"/>
      <c r="IT174" s="705"/>
      <c r="IU174" s="705"/>
      <c r="IV174" s="705"/>
    </row>
    <row r="175" spans="1:256" s="943" customFormat="1" ht="15.75">
      <c r="B175" s="2674" t="s">
        <v>563</v>
      </c>
      <c r="C175" s="2675"/>
      <c r="D175" s="2675"/>
      <c r="E175" s="2675"/>
      <c r="F175" s="2675"/>
      <c r="G175" s="2676"/>
    </row>
    <row r="176" spans="1:256" s="943" customFormat="1" ht="15.75">
      <c r="B176" s="2585" t="s">
        <v>75</v>
      </c>
      <c r="C176" s="2677"/>
      <c r="D176" s="2227" t="s">
        <v>23</v>
      </c>
      <c r="E176" s="2678" t="s">
        <v>544</v>
      </c>
      <c r="F176" s="2679"/>
      <c r="G176" s="2680"/>
    </row>
    <row r="177" spans="1:256" s="943" customFormat="1" ht="15.75">
      <c r="B177" s="2687" t="s">
        <v>79</v>
      </c>
      <c r="C177" s="2688"/>
      <c r="D177" s="2688"/>
      <c r="E177" s="2688"/>
      <c r="F177" s="2688"/>
      <c r="G177" s="2689"/>
    </row>
    <row r="178" spans="1:256" s="943" customFormat="1" ht="15">
      <c r="B178" s="2573" t="s">
        <v>1655</v>
      </c>
      <c r="C178" s="2666"/>
      <c r="D178" s="2228" t="s">
        <v>23</v>
      </c>
      <c r="E178" s="2667" t="s">
        <v>545</v>
      </c>
      <c r="F178" s="2668"/>
      <c r="G178" s="2669"/>
    </row>
    <row r="179" spans="1:256" s="943" customFormat="1" ht="30.75" customHeight="1">
      <c r="B179" s="2573" t="s">
        <v>546</v>
      </c>
      <c r="C179" s="2666"/>
      <c r="D179" s="2228" t="s">
        <v>20</v>
      </c>
      <c r="E179" s="2667" t="s">
        <v>716</v>
      </c>
      <c r="F179" s="2668"/>
      <c r="G179" s="2669"/>
    </row>
    <row r="180" spans="1:256" s="943" customFormat="1" ht="31.5" customHeight="1">
      <c r="B180" s="2573" t="s">
        <v>547</v>
      </c>
      <c r="C180" s="2666"/>
      <c r="D180" s="2228" t="s">
        <v>20</v>
      </c>
      <c r="E180" s="2667" t="s">
        <v>716</v>
      </c>
      <c r="F180" s="2668"/>
      <c r="G180" s="2669"/>
    </row>
    <row r="181" spans="1:256" s="943" customFormat="1" ht="32.25" customHeight="1" thickBot="1">
      <c r="B181" s="2670" t="s">
        <v>151</v>
      </c>
      <c r="C181" s="2671"/>
      <c r="D181" s="2229" t="s">
        <v>20</v>
      </c>
      <c r="E181" s="2672" t="s">
        <v>716</v>
      </c>
      <c r="F181" s="2673"/>
      <c r="G181" s="2594"/>
    </row>
    <row r="182" spans="1:256" s="923" customFormat="1" ht="15.75" customHeight="1" thickBot="1">
      <c r="B182" s="924"/>
      <c r="C182" s="924"/>
      <c r="D182" s="924"/>
      <c r="E182" s="924"/>
      <c r="F182" s="925"/>
      <c r="G182" s="925"/>
    </row>
    <row r="183" spans="1:256" ht="16.5" thickBot="1">
      <c r="A183" s="705"/>
      <c r="B183" s="1035" t="s">
        <v>554</v>
      </c>
      <c r="C183" s="1036" t="s">
        <v>564</v>
      </c>
      <c r="D183" s="1036"/>
      <c r="E183" s="1036"/>
      <c r="F183" s="1036"/>
      <c r="G183" s="1037" t="s">
        <v>23</v>
      </c>
      <c r="H183" s="790">
        <v>2168.94</v>
      </c>
      <c r="I183" s="705"/>
      <c r="J183" s="705"/>
      <c r="K183" s="705"/>
      <c r="L183" s="705"/>
      <c r="M183" s="705"/>
      <c r="N183" s="705"/>
      <c r="O183" s="705"/>
      <c r="P183" s="705"/>
      <c r="Q183" s="705"/>
      <c r="R183" s="705"/>
      <c r="S183" s="705"/>
      <c r="T183" s="705"/>
      <c r="U183" s="705"/>
      <c r="V183" s="705"/>
      <c r="W183" s="705"/>
      <c r="X183" s="705"/>
      <c r="Y183" s="705"/>
      <c r="Z183" s="705"/>
      <c r="AA183" s="705"/>
      <c r="AB183" s="705"/>
      <c r="AC183" s="705"/>
      <c r="AD183" s="705"/>
      <c r="AE183" s="705"/>
      <c r="AF183" s="705"/>
      <c r="AG183" s="705"/>
      <c r="AH183" s="705"/>
      <c r="AI183" s="705"/>
      <c r="AJ183" s="705"/>
      <c r="AK183" s="705"/>
      <c r="AL183" s="705"/>
      <c r="AM183" s="705"/>
      <c r="AN183" s="705"/>
      <c r="AO183" s="705"/>
      <c r="AP183" s="705"/>
      <c r="AQ183" s="705"/>
      <c r="AR183" s="705"/>
      <c r="AS183" s="705"/>
      <c r="AT183" s="705"/>
      <c r="AU183" s="705"/>
      <c r="AV183" s="705"/>
      <c r="AW183" s="705"/>
      <c r="AX183" s="705"/>
      <c r="AY183" s="705"/>
      <c r="AZ183" s="705"/>
      <c r="BA183" s="705"/>
      <c r="BB183" s="705"/>
      <c r="BC183" s="705"/>
      <c r="BD183" s="705"/>
      <c r="BE183" s="705"/>
      <c r="BF183" s="705"/>
      <c r="BG183" s="705"/>
      <c r="BH183" s="705"/>
      <c r="BI183" s="705"/>
      <c r="BJ183" s="705"/>
      <c r="BK183" s="705"/>
      <c r="BL183" s="705"/>
      <c r="BM183" s="705"/>
      <c r="BN183" s="705"/>
      <c r="BO183" s="705"/>
      <c r="BP183" s="705"/>
      <c r="BQ183" s="705"/>
      <c r="BR183" s="705"/>
      <c r="BS183" s="705"/>
      <c r="BT183" s="705"/>
      <c r="BU183" s="705"/>
      <c r="BV183" s="705"/>
      <c r="BW183" s="705"/>
      <c r="BX183" s="705"/>
      <c r="BY183" s="705"/>
      <c r="BZ183" s="705"/>
      <c r="CA183" s="705"/>
      <c r="CB183" s="705"/>
      <c r="CC183" s="705"/>
      <c r="CD183" s="705"/>
      <c r="CE183" s="705"/>
      <c r="CF183" s="705"/>
      <c r="CG183" s="705"/>
      <c r="CH183" s="705"/>
      <c r="CI183" s="705"/>
      <c r="CJ183" s="705"/>
      <c r="CK183" s="705"/>
      <c r="CL183" s="705"/>
      <c r="CM183" s="705"/>
      <c r="CN183" s="705"/>
      <c r="CO183" s="705"/>
      <c r="CP183" s="705"/>
      <c r="CQ183" s="705"/>
      <c r="CR183" s="705"/>
      <c r="CS183" s="705"/>
      <c r="CT183" s="705"/>
      <c r="CU183" s="705"/>
      <c r="CV183" s="705"/>
      <c r="CW183" s="705"/>
      <c r="CX183" s="705"/>
      <c r="CY183" s="705"/>
      <c r="CZ183" s="705"/>
      <c r="DA183" s="705"/>
      <c r="DB183" s="705"/>
      <c r="DC183" s="705"/>
      <c r="DD183" s="705"/>
      <c r="DE183" s="705"/>
      <c r="DF183" s="705"/>
      <c r="DG183" s="705"/>
      <c r="DH183" s="705"/>
      <c r="DI183" s="705"/>
      <c r="DJ183" s="705"/>
      <c r="DK183" s="705"/>
      <c r="DL183" s="705"/>
      <c r="DM183" s="705"/>
      <c r="DN183" s="705"/>
      <c r="DO183" s="705"/>
      <c r="DP183" s="705"/>
      <c r="DQ183" s="705"/>
      <c r="DR183" s="705"/>
      <c r="DS183" s="705"/>
      <c r="DT183" s="705"/>
      <c r="DU183" s="705"/>
      <c r="DV183" s="705"/>
      <c r="DW183" s="705"/>
      <c r="DX183" s="705"/>
      <c r="DY183" s="705"/>
      <c r="DZ183" s="705"/>
      <c r="EA183" s="705"/>
      <c r="EB183" s="705"/>
      <c r="EC183" s="705"/>
      <c r="ED183" s="705"/>
      <c r="EE183" s="705"/>
      <c r="EF183" s="705"/>
      <c r="EG183" s="705"/>
      <c r="EH183" s="705"/>
      <c r="EI183" s="705"/>
      <c r="EJ183" s="705"/>
      <c r="EK183" s="705"/>
      <c r="EL183" s="705"/>
      <c r="EM183" s="705"/>
      <c r="EN183" s="705"/>
      <c r="EO183" s="705"/>
      <c r="EP183" s="705"/>
      <c r="EQ183" s="705"/>
      <c r="ER183" s="705"/>
      <c r="ES183" s="705"/>
      <c r="ET183" s="705"/>
      <c r="EU183" s="705"/>
      <c r="EV183" s="705"/>
      <c r="EW183" s="705"/>
      <c r="EX183" s="705"/>
      <c r="EY183" s="705"/>
      <c r="EZ183" s="705"/>
      <c r="FA183" s="705"/>
      <c r="FB183" s="705"/>
      <c r="FC183" s="705"/>
      <c r="FD183" s="705"/>
      <c r="FE183" s="705"/>
      <c r="FF183" s="705"/>
      <c r="FG183" s="705"/>
      <c r="FH183" s="705"/>
      <c r="FI183" s="705"/>
      <c r="FJ183" s="705"/>
      <c r="FK183" s="705"/>
      <c r="FL183" s="705"/>
      <c r="FM183" s="705"/>
      <c r="FN183" s="705"/>
      <c r="FO183" s="705"/>
      <c r="FP183" s="705"/>
      <c r="FQ183" s="705"/>
      <c r="FR183" s="705"/>
      <c r="FS183" s="705"/>
      <c r="FT183" s="705"/>
      <c r="FU183" s="705"/>
      <c r="FV183" s="705"/>
      <c r="FW183" s="705"/>
      <c r="FX183" s="705"/>
      <c r="FY183" s="705"/>
      <c r="FZ183" s="705"/>
      <c r="GA183" s="705"/>
      <c r="GB183" s="705"/>
      <c r="GC183" s="705"/>
      <c r="GD183" s="705"/>
      <c r="GE183" s="705"/>
      <c r="GF183" s="705"/>
      <c r="GG183" s="705"/>
      <c r="GH183" s="705"/>
      <c r="GI183" s="705"/>
      <c r="GJ183" s="705"/>
      <c r="GK183" s="705"/>
      <c r="GL183" s="705"/>
      <c r="GM183" s="705"/>
      <c r="GN183" s="705"/>
      <c r="GO183" s="705"/>
      <c r="GP183" s="705"/>
      <c r="GQ183" s="705"/>
      <c r="GR183" s="705"/>
      <c r="GS183" s="705"/>
      <c r="GT183" s="705"/>
      <c r="GU183" s="705"/>
      <c r="GV183" s="705"/>
      <c r="GW183" s="705"/>
      <c r="GX183" s="705"/>
      <c r="GY183" s="705"/>
      <c r="GZ183" s="705"/>
      <c r="HA183" s="705"/>
      <c r="HB183" s="705"/>
      <c r="HC183" s="705"/>
      <c r="HD183" s="705"/>
      <c r="HE183" s="705"/>
      <c r="HF183" s="705"/>
      <c r="HG183" s="705"/>
      <c r="HH183" s="705"/>
      <c r="HI183" s="705"/>
      <c r="HJ183" s="705"/>
      <c r="HK183" s="705"/>
      <c r="HL183" s="705"/>
      <c r="HM183" s="705"/>
      <c r="HN183" s="705"/>
      <c r="HO183" s="705"/>
      <c r="HP183" s="705"/>
      <c r="HQ183" s="705"/>
      <c r="HR183" s="705"/>
      <c r="HS183" s="705"/>
      <c r="HT183" s="705"/>
      <c r="HU183" s="705"/>
      <c r="HV183" s="705"/>
      <c r="HW183" s="705"/>
      <c r="HX183" s="705"/>
      <c r="HY183" s="705"/>
      <c r="HZ183" s="705"/>
      <c r="IA183" s="705"/>
      <c r="IB183" s="705"/>
      <c r="IC183" s="705"/>
      <c r="ID183" s="705"/>
      <c r="IE183" s="705"/>
      <c r="IF183" s="705"/>
      <c r="IG183" s="705"/>
      <c r="IH183" s="705"/>
      <c r="II183" s="705"/>
      <c r="IJ183" s="705"/>
      <c r="IK183" s="705"/>
      <c r="IL183" s="705"/>
      <c r="IM183" s="705"/>
      <c r="IN183" s="705"/>
      <c r="IO183" s="705"/>
      <c r="IP183" s="705"/>
      <c r="IQ183" s="705"/>
      <c r="IR183" s="705"/>
      <c r="IS183" s="705"/>
      <c r="IT183" s="705"/>
      <c r="IU183" s="705"/>
      <c r="IV183" s="705"/>
    </row>
    <row r="184" spans="1:256" ht="31.5">
      <c r="A184" s="705"/>
      <c r="B184" s="2068" t="s">
        <v>144</v>
      </c>
      <c r="C184" s="2230" t="s">
        <v>75</v>
      </c>
      <c r="D184" s="2230" t="s">
        <v>23</v>
      </c>
      <c r="E184" s="2230" t="s">
        <v>76</v>
      </c>
      <c r="F184" s="2231" t="s">
        <v>103</v>
      </c>
      <c r="G184" s="2232" t="s">
        <v>104</v>
      </c>
      <c r="H184" s="705"/>
      <c r="I184" s="705"/>
      <c r="J184" s="705"/>
      <c r="K184" s="705"/>
      <c r="L184" s="705"/>
      <c r="M184" s="705"/>
      <c r="N184" s="705"/>
      <c r="O184" s="705"/>
      <c r="P184" s="705"/>
      <c r="Q184" s="705"/>
      <c r="R184" s="705"/>
      <c r="S184" s="705"/>
      <c r="T184" s="705"/>
      <c r="U184" s="705"/>
      <c r="V184" s="705"/>
      <c r="W184" s="705"/>
      <c r="X184" s="705"/>
      <c r="Y184" s="705"/>
      <c r="Z184" s="705"/>
      <c r="AA184" s="705"/>
      <c r="AB184" s="705"/>
      <c r="AC184" s="705"/>
      <c r="AD184" s="705"/>
      <c r="AE184" s="705"/>
      <c r="AF184" s="705"/>
      <c r="AG184" s="705"/>
      <c r="AH184" s="705"/>
      <c r="AI184" s="705"/>
      <c r="AJ184" s="705"/>
      <c r="AK184" s="705"/>
      <c r="AL184" s="705"/>
      <c r="AM184" s="705"/>
      <c r="AN184" s="705"/>
      <c r="AO184" s="705"/>
      <c r="AP184" s="705"/>
      <c r="AQ184" s="705"/>
      <c r="AR184" s="705"/>
      <c r="AS184" s="705"/>
      <c r="AT184" s="705"/>
      <c r="AU184" s="705"/>
      <c r="AV184" s="705"/>
      <c r="AW184" s="705"/>
      <c r="AX184" s="705"/>
      <c r="AY184" s="705"/>
      <c r="AZ184" s="705"/>
      <c r="BA184" s="705"/>
      <c r="BB184" s="705"/>
      <c r="BC184" s="705"/>
      <c r="BD184" s="705"/>
      <c r="BE184" s="705"/>
      <c r="BF184" s="705"/>
      <c r="BG184" s="705"/>
      <c r="BH184" s="705"/>
      <c r="BI184" s="705"/>
      <c r="BJ184" s="705"/>
      <c r="BK184" s="705"/>
      <c r="BL184" s="705"/>
      <c r="BM184" s="705"/>
      <c r="BN184" s="705"/>
      <c r="BO184" s="705"/>
      <c r="BP184" s="705"/>
      <c r="BQ184" s="705"/>
      <c r="BR184" s="705"/>
      <c r="BS184" s="705"/>
      <c r="BT184" s="705"/>
      <c r="BU184" s="705"/>
      <c r="BV184" s="705"/>
      <c r="BW184" s="705"/>
      <c r="BX184" s="705"/>
      <c r="BY184" s="705"/>
      <c r="BZ184" s="705"/>
      <c r="CA184" s="705"/>
      <c r="CB184" s="705"/>
      <c r="CC184" s="705"/>
      <c r="CD184" s="705"/>
      <c r="CE184" s="705"/>
      <c r="CF184" s="705"/>
      <c r="CG184" s="705"/>
      <c r="CH184" s="705"/>
      <c r="CI184" s="705"/>
      <c r="CJ184" s="705"/>
      <c r="CK184" s="705"/>
      <c r="CL184" s="705"/>
      <c r="CM184" s="705"/>
      <c r="CN184" s="705"/>
      <c r="CO184" s="705"/>
      <c r="CP184" s="705"/>
      <c r="CQ184" s="705"/>
      <c r="CR184" s="705"/>
      <c r="CS184" s="705"/>
      <c r="CT184" s="705"/>
      <c r="CU184" s="705"/>
      <c r="CV184" s="705"/>
      <c r="CW184" s="705"/>
      <c r="CX184" s="705"/>
      <c r="CY184" s="705"/>
      <c r="CZ184" s="705"/>
      <c r="DA184" s="705"/>
      <c r="DB184" s="705"/>
      <c r="DC184" s="705"/>
      <c r="DD184" s="705"/>
      <c r="DE184" s="705"/>
      <c r="DF184" s="705"/>
      <c r="DG184" s="705"/>
      <c r="DH184" s="705"/>
      <c r="DI184" s="705"/>
      <c r="DJ184" s="705"/>
      <c r="DK184" s="705"/>
      <c r="DL184" s="705"/>
      <c r="DM184" s="705"/>
      <c r="DN184" s="705"/>
      <c r="DO184" s="705"/>
      <c r="DP184" s="705"/>
      <c r="DQ184" s="705"/>
      <c r="DR184" s="705"/>
      <c r="DS184" s="705"/>
      <c r="DT184" s="705"/>
      <c r="DU184" s="705"/>
      <c r="DV184" s="705"/>
      <c r="DW184" s="705"/>
      <c r="DX184" s="705"/>
      <c r="DY184" s="705"/>
      <c r="DZ184" s="705"/>
      <c r="EA184" s="705"/>
      <c r="EB184" s="705"/>
      <c r="EC184" s="705"/>
      <c r="ED184" s="705"/>
      <c r="EE184" s="705"/>
      <c r="EF184" s="705"/>
      <c r="EG184" s="705"/>
      <c r="EH184" s="705"/>
      <c r="EI184" s="705"/>
      <c r="EJ184" s="705"/>
      <c r="EK184" s="705"/>
      <c r="EL184" s="705"/>
      <c r="EM184" s="705"/>
      <c r="EN184" s="705"/>
      <c r="EO184" s="705"/>
      <c r="EP184" s="705"/>
      <c r="EQ184" s="705"/>
      <c r="ER184" s="705"/>
      <c r="ES184" s="705"/>
      <c r="ET184" s="705"/>
      <c r="EU184" s="705"/>
      <c r="EV184" s="705"/>
      <c r="EW184" s="705"/>
      <c r="EX184" s="705"/>
      <c r="EY184" s="705"/>
      <c r="EZ184" s="705"/>
      <c r="FA184" s="705"/>
      <c r="FB184" s="705"/>
      <c r="FC184" s="705"/>
      <c r="FD184" s="705"/>
      <c r="FE184" s="705"/>
      <c r="FF184" s="705"/>
      <c r="FG184" s="705"/>
      <c r="FH184" s="705"/>
      <c r="FI184" s="705"/>
      <c r="FJ184" s="705"/>
      <c r="FK184" s="705"/>
      <c r="FL184" s="705"/>
      <c r="FM184" s="705"/>
      <c r="FN184" s="705"/>
      <c r="FO184" s="705"/>
      <c r="FP184" s="705"/>
      <c r="FQ184" s="705"/>
      <c r="FR184" s="705"/>
      <c r="FS184" s="705"/>
      <c r="FT184" s="705"/>
      <c r="FU184" s="705"/>
      <c r="FV184" s="705"/>
      <c r="FW184" s="705"/>
      <c r="FX184" s="705"/>
      <c r="FY184" s="705"/>
      <c r="FZ184" s="705"/>
      <c r="GA184" s="705"/>
      <c r="GB184" s="705"/>
      <c r="GC184" s="705"/>
      <c r="GD184" s="705"/>
      <c r="GE184" s="705"/>
      <c r="GF184" s="705"/>
      <c r="GG184" s="705"/>
      <c r="GH184" s="705"/>
      <c r="GI184" s="705"/>
      <c r="GJ184" s="705"/>
      <c r="GK184" s="705"/>
      <c r="GL184" s="705"/>
      <c r="GM184" s="705"/>
      <c r="GN184" s="705"/>
      <c r="GO184" s="705"/>
      <c r="GP184" s="705"/>
      <c r="GQ184" s="705"/>
      <c r="GR184" s="705"/>
      <c r="GS184" s="705"/>
      <c r="GT184" s="705"/>
      <c r="GU184" s="705"/>
      <c r="GV184" s="705"/>
      <c r="GW184" s="705"/>
      <c r="GX184" s="705"/>
      <c r="GY184" s="705"/>
      <c r="GZ184" s="705"/>
      <c r="HA184" s="705"/>
      <c r="HB184" s="705"/>
      <c r="HC184" s="705"/>
      <c r="HD184" s="705"/>
      <c r="HE184" s="705"/>
      <c r="HF184" s="705"/>
      <c r="HG184" s="705"/>
      <c r="HH184" s="705"/>
      <c r="HI184" s="705"/>
      <c r="HJ184" s="705"/>
      <c r="HK184" s="705"/>
      <c r="HL184" s="705"/>
      <c r="HM184" s="705"/>
      <c r="HN184" s="705"/>
      <c r="HO184" s="705"/>
      <c r="HP184" s="705"/>
      <c r="HQ184" s="705"/>
      <c r="HR184" s="705"/>
      <c r="HS184" s="705"/>
      <c r="HT184" s="705"/>
      <c r="HU184" s="705"/>
      <c r="HV184" s="705"/>
      <c r="HW184" s="705"/>
      <c r="HX184" s="705"/>
      <c r="HY184" s="705"/>
      <c r="HZ184" s="705"/>
      <c r="IA184" s="705"/>
      <c r="IB184" s="705"/>
      <c r="IC184" s="705"/>
      <c r="ID184" s="705"/>
      <c r="IE184" s="705"/>
      <c r="IF184" s="705"/>
      <c r="IG184" s="705"/>
      <c r="IH184" s="705"/>
      <c r="II184" s="705"/>
      <c r="IJ184" s="705"/>
      <c r="IK184" s="705"/>
      <c r="IL184" s="705"/>
      <c r="IM184" s="705"/>
      <c r="IN184" s="705"/>
      <c r="IO184" s="705"/>
      <c r="IP184" s="705"/>
      <c r="IQ184" s="705"/>
      <c r="IR184" s="705"/>
      <c r="IS184" s="705"/>
      <c r="IT184" s="705"/>
      <c r="IU184" s="705"/>
      <c r="IV184" s="705"/>
    </row>
    <row r="185" spans="1:256" ht="15.75">
      <c r="A185" s="705"/>
      <c r="B185" s="2663" t="s">
        <v>79</v>
      </c>
      <c r="C185" s="2664"/>
      <c r="D185" s="2664"/>
      <c r="E185" s="2664"/>
      <c r="F185" s="2664"/>
      <c r="G185" s="2665"/>
      <c r="H185" s="705"/>
      <c r="I185" s="705"/>
      <c r="J185" s="705"/>
      <c r="K185" s="705"/>
      <c r="L185" s="705"/>
      <c r="M185" s="705"/>
      <c r="N185" s="705"/>
      <c r="O185" s="705"/>
      <c r="P185" s="705"/>
      <c r="Q185" s="705"/>
      <c r="R185" s="705"/>
      <c r="S185" s="705"/>
      <c r="T185" s="705"/>
      <c r="U185" s="705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  <c r="AG185" s="705"/>
      <c r="AH185" s="705"/>
      <c r="AI185" s="705"/>
      <c r="AJ185" s="705"/>
      <c r="AK185" s="705"/>
      <c r="AL185" s="705"/>
      <c r="AM185" s="705"/>
      <c r="AN185" s="705"/>
      <c r="AO185" s="705"/>
      <c r="AP185" s="705"/>
      <c r="AQ185" s="705"/>
      <c r="AR185" s="705"/>
      <c r="AS185" s="705"/>
      <c r="AT185" s="705"/>
      <c r="AU185" s="705"/>
      <c r="AV185" s="705"/>
      <c r="AW185" s="705"/>
      <c r="AX185" s="705"/>
      <c r="AY185" s="705"/>
      <c r="AZ185" s="705"/>
      <c r="BA185" s="705"/>
      <c r="BB185" s="705"/>
      <c r="BC185" s="705"/>
      <c r="BD185" s="705"/>
      <c r="BE185" s="705"/>
      <c r="BF185" s="705"/>
      <c r="BG185" s="705"/>
      <c r="BH185" s="705"/>
      <c r="BI185" s="705"/>
      <c r="BJ185" s="705"/>
      <c r="BK185" s="705"/>
      <c r="BL185" s="705"/>
      <c r="BM185" s="705"/>
      <c r="BN185" s="705"/>
      <c r="BO185" s="705"/>
      <c r="BP185" s="705"/>
      <c r="BQ185" s="705"/>
      <c r="BR185" s="705"/>
      <c r="BS185" s="705"/>
      <c r="BT185" s="705"/>
      <c r="BU185" s="705"/>
      <c r="BV185" s="705"/>
      <c r="BW185" s="705"/>
      <c r="BX185" s="705"/>
      <c r="BY185" s="705"/>
      <c r="BZ185" s="705"/>
      <c r="CA185" s="705"/>
      <c r="CB185" s="705"/>
      <c r="CC185" s="705"/>
      <c r="CD185" s="705"/>
      <c r="CE185" s="705"/>
      <c r="CF185" s="705"/>
      <c r="CG185" s="705"/>
      <c r="CH185" s="705"/>
      <c r="CI185" s="705"/>
      <c r="CJ185" s="705"/>
      <c r="CK185" s="705"/>
      <c r="CL185" s="705"/>
      <c r="CM185" s="705"/>
      <c r="CN185" s="705"/>
      <c r="CO185" s="705"/>
      <c r="CP185" s="705"/>
      <c r="CQ185" s="705"/>
      <c r="CR185" s="705"/>
      <c r="CS185" s="705"/>
      <c r="CT185" s="705"/>
      <c r="CU185" s="705"/>
      <c r="CV185" s="705"/>
      <c r="CW185" s="705"/>
      <c r="CX185" s="705"/>
      <c r="CY185" s="705"/>
      <c r="CZ185" s="705"/>
      <c r="DA185" s="705"/>
      <c r="DB185" s="705"/>
      <c r="DC185" s="705"/>
      <c r="DD185" s="705"/>
      <c r="DE185" s="705"/>
      <c r="DF185" s="705"/>
      <c r="DG185" s="705"/>
      <c r="DH185" s="705"/>
      <c r="DI185" s="705"/>
      <c r="DJ185" s="705"/>
      <c r="DK185" s="705"/>
      <c r="DL185" s="705"/>
      <c r="DM185" s="705"/>
      <c r="DN185" s="705"/>
      <c r="DO185" s="705"/>
      <c r="DP185" s="705"/>
      <c r="DQ185" s="705"/>
      <c r="DR185" s="705"/>
      <c r="DS185" s="705"/>
      <c r="DT185" s="705"/>
      <c r="DU185" s="705"/>
      <c r="DV185" s="705"/>
      <c r="DW185" s="705"/>
      <c r="DX185" s="705"/>
      <c r="DY185" s="705"/>
      <c r="DZ185" s="705"/>
      <c r="EA185" s="705"/>
      <c r="EB185" s="705"/>
      <c r="EC185" s="705"/>
      <c r="ED185" s="705"/>
      <c r="EE185" s="705"/>
      <c r="EF185" s="705"/>
      <c r="EG185" s="705"/>
      <c r="EH185" s="705"/>
      <c r="EI185" s="705"/>
      <c r="EJ185" s="705"/>
      <c r="EK185" s="705"/>
      <c r="EL185" s="705"/>
      <c r="EM185" s="705"/>
      <c r="EN185" s="705"/>
      <c r="EO185" s="705"/>
      <c r="EP185" s="705"/>
      <c r="EQ185" s="705"/>
      <c r="ER185" s="705"/>
      <c r="ES185" s="705"/>
      <c r="ET185" s="705"/>
      <c r="EU185" s="705"/>
      <c r="EV185" s="705"/>
      <c r="EW185" s="705"/>
      <c r="EX185" s="705"/>
      <c r="EY185" s="705"/>
      <c r="EZ185" s="705"/>
      <c r="FA185" s="705"/>
      <c r="FB185" s="705"/>
      <c r="FC185" s="705"/>
      <c r="FD185" s="705"/>
      <c r="FE185" s="705"/>
      <c r="FF185" s="705"/>
      <c r="FG185" s="705"/>
      <c r="FH185" s="705"/>
      <c r="FI185" s="705"/>
      <c r="FJ185" s="705"/>
      <c r="FK185" s="705"/>
      <c r="FL185" s="705"/>
      <c r="FM185" s="705"/>
      <c r="FN185" s="705"/>
      <c r="FO185" s="705"/>
      <c r="FP185" s="705"/>
      <c r="FQ185" s="705"/>
      <c r="FR185" s="705"/>
      <c r="FS185" s="705"/>
      <c r="FT185" s="705"/>
      <c r="FU185" s="705"/>
      <c r="FV185" s="705"/>
      <c r="FW185" s="705"/>
      <c r="FX185" s="705"/>
      <c r="FY185" s="705"/>
      <c r="FZ185" s="705"/>
      <c r="GA185" s="705"/>
      <c r="GB185" s="705"/>
      <c r="GC185" s="705"/>
      <c r="GD185" s="705"/>
      <c r="GE185" s="705"/>
      <c r="GF185" s="705"/>
      <c r="GG185" s="705"/>
      <c r="GH185" s="705"/>
      <c r="GI185" s="705"/>
      <c r="GJ185" s="705"/>
      <c r="GK185" s="705"/>
      <c r="GL185" s="705"/>
      <c r="GM185" s="705"/>
      <c r="GN185" s="705"/>
      <c r="GO185" s="705"/>
      <c r="GP185" s="705"/>
      <c r="GQ185" s="705"/>
      <c r="GR185" s="705"/>
      <c r="GS185" s="705"/>
      <c r="GT185" s="705"/>
      <c r="GU185" s="705"/>
      <c r="GV185" s="705"/>
      <c r="GW185" s="705"/>
      <c r="GX185" s="705"/>
      <c r="GY185" s="705"/>
      <c r="GZ185" s="705"/>
      <c r="HA185" s="705"/>
      <c r="HB185" s="705"/>
      <c r="HC185" s="705"/>
      <c r="HD185" s="705"/>
      <c r="HE185" s="705"/>
      <c r="HF185" s="705"/>
      <c r="HG185" s="705"/>
      <c r="HH185" s="705"/>
      <c r="HI185" s="705"/>
      <c r="HJ185" s="705"/>
      <c r="HK185" s="705"/>
      <c r="HL185" s="705"/>
      <c r="HM185" s="705"/>
      <c r="HN185" s="705"/>
      <c r="HO185" s="705"/>
      <c r="HP185" s="705"/>
      <c r="HQ185" s="705"/>
      <c r="HR185" s="705"/>
      <c r="HS185" s="705"/>
      <c r="HT185" s="705"/>
      <c r="HU185" s="705"/>
      <c r="HV185" s="705"/>
      <c r="HW185" s="705"/>
      <c r="HX185" s="705"/>
      <c r="HY185" s="705"/>
      <c r="HZ185" s="705"/>
      <c r="IA185" s="705"/>
      <c r="IB185" s="705"/>
      <c r="IC185" s="705"/>
      <c r="ID185" s="705"/>
      <c r="IE185" s="705"/>
      <c r="IF185" s="705"/>
      <c r="IG185" s="705"/>
      <c r="IH185" s="705"/>
      <c r="II185" s="705"/>
      <c r="IJ185" s="705"/>
      <c r="IK185" s="705"/>
      <c r="IL185" s="705"/>
      <c r="IM185" s="705"/>
      <c r="IN185" s="705"/>
      <c r="IO185" s="705"/>
      <c r="IP185" s="705"/>
      <c r="IQ185" s="705"/>
      <c r="IR185" s="705"/>
      <c r="IS185" s="705"/>
      <c r="IT185" s="705"/>
      <c r="IU185" s="705"/>
      <c r="IV185" s="705"/>
    </row>
    <row r="186" spans="1:256" ht="15.75">
      <c r="A186" s="705"/>
      <c r="B186" s="2213" t="s">
        <v>98</v>
      </c>
      <c r="C186" s="2214" t="s">
        <v>1656</v>
      </c>
      <c r="D186" s="2215" t="s">
        <v>23</v>
      </c>
      <c r="E186" s="2233">
        <v>1</v>
      </c>
      <c r="F186" s="2217">
        <v>1995</v>
      </c>
      <c r="G186" s="2218">
        <v>1995</v>
      </c>
      <c r="H186" s="705"/>
      <c r="I186" s="705"/>
      <c r="J186" s="705"/>
      <c r="K186" s="705"/>
      <c r="L186" s="705"/>
      <c r="M186" s="705"/>
      <c r="N186" s="705"/>
      <c r="O186" s="705"/>
      <c r="P186" s="705"/>
      <c r="Q186" s="705"/>
      <c r="R186" s="705"/>
      <c r="S186" s="705"/>
      <c r="T186" s="705"/>
      <c r="U186" s="705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  <c r="AG186" s="705"/>
      <c r="AH186" s="705"/>
      <c r="AI186" s="705"/>
      <c r="AJ186" s="705"/>
      <c r="AK186" s="705"/>
      <c r="AL186" s="705"/>
      <c r="AM186" s="705"/>
      <c r="AN186" s="705"/>
      <c r="AO186" s="705"/>
      <c r="AP186" s="705"/>
      <c r="AQ186" s="705"/>
      <c r="AR186" s="705"/>
      <c r="AS186" s="705"/>
      <c r="AT186" s="705"/>
      <c r="AU186" s="705"/>
      <c r="AV186" s="705"/>
      <c r="AW186" s="705"/>
      <c r="AX186" s="705"/>
      <c r="AY186" s="705"/>
      <c r="AZ186" s="705"/>
      <c r="BA186" s="705"/>
      <c r="BB186" s="705"/>
      <c r="BC186" s="705"/>
      <c r="BD186" s="705"/>
      <c r="BE186" s="705"/>
      <c r="BF186" s="705"/>
      <c r="BG186" s="705"/>
      <c r="BH186" s="705"/>
      <c r="BI186" s="705"/>
      <c r="BJ186" s="705"/>
      <c r="BK186" s="705"/>
      <c r="BL186" s="705"/>
      <c r="BM186" s="705"/>
      <c r="BN186" s="705"/>
      <c r="BO186" s="705"/>
      <c r="BP186" s="705"/>
      <c r="BQ186" s="705"/>
      <c r="BR186" s="705"/>
      <c r="BS186" s="705"/>
      <c r="BT186" s="705"/>
      <c r="BU186" s="705"/>
      <c r="BV186" s="705"/>
      <c r="BW186" s="705"/>
      <c r="BX186" s="705"/>
      <c r="BY186" s="705"/>
      <c r="BZ186" s="705"/>
      <c r="CA186" s="705"/>
      <c r="CB186" s="705"/>
      <c r="CC186" s="705"/>
      <c r="CD186" s="705"/>
      <c r="CE186" s="705"/>
      <c r="CF186" s="705"/>
      <c r="CG186" s="705"/>
      <c r="CH186" s="705"/>
      <c r="CI186" s="705"/>
      <c r="CJ186" s="705"/>
      <c r="CK186" s="705"/>
      <c r="CL186" s="705"/>
      <c r="CM186" s="705"/>
      <c r="CN186" s="705"/>
      <c r="CO186" s="705"/>
      <c r="CP186" s="705"/>
      <c r="CQ186" s="705"/>
      <c r="CR186" s="705"/>
      <c r="CS186" s="705"/>
      <c r="CT186" s="705"/>
      <c r="CU186" s="705"/>
      <c r="CV186" s="705"/>
      <c r="CW186" s="705"/>
      <c r="CX186" s="705"/>
      <c r="CY186" s="705"/>
      <c r="CZ186" s="705"/>
      <c r="DA186" s="705"/>
      <c r="DB186" s="705"/>
      <c r="DC186" s="705"/>
      <c r="DD186" s="705"/>
      <c r="DE186" s="705"/>
      <c r="DF186" s="705"/>
      <c r="DG186" s="705"/>
      <c r="DH186" s="705"/>
      <c r="DI186" s="705"/>
      <c r="DJ186" s="705"/>
      <c r="DK186" s="705"/>
      <c r="DL186" s="705"/>
      <c r="DM186" s="705"/>
      <c r="DN186" s="705"/>
      <c r="DO186" s="705"/>
      <c r="DP186" s="705"/>
      <c r="DQ186" s="705"/>
      <c r="DR186" s="705"/>
      <c r="DS186" s="705"/>
      <c r="DT186" s="705"/>
      <c r="DU186" s="705"/>
      <c r="DV186" s="705"/>
      <c r="DW186" s="705"/>
      <c r="DX186" s="705"/>
      <c r="DY186" s="705"/>
      <c r="DZ186" s="705"/>
      <c r="EA186" s="705"/>
      <c r="EB186" s="705"/>
      <c r="EC186" s="705"/>
      <c r="ED186" s="705"/>
      <c r="EE186" s="705"/>
      <c r="EF186" s="705"/>
      <c r="EG186" s="705"/>
      <c r="EH186" s="705"/>
      <c r="EI186" s="705"/>
      <c r="EJ186" s="705"/>
      <c r="EK186" s="705"/>
      <c r="EL186" s="705"/>
      <c r="EM186" s="705"/>
      <c r="EN186" s="705"/>
      <c r="EO186" s="705"/>
      <c r="EP186" s="705"/>
      <c r="EQ186" s="705"/>
      <c r="ER186" s="705"/>
      <c r="ES186" s="705"/>
      <c r="ET186" s="705"/>
      <c r="EU186" s="705"/>
      <c r="EV186" s="705"/>
      <c r="EW186" s="705"/>
      <c r="EX186" s="705"/>
      <c r="EY186" s="705"/>
      <c r="EZ186" s="705"/>
      <c r="FA186" s="705"/>
      <c r="FB186" s="705"/>
      <c r="FC186" s="705"/>
      <c r="FD186" s="705"/>
      <c r="FE186" s="705"/>
      <c r="FF186" s="705"/>
      <c r="FG186" s="705"/>
      <c r="FH186" s="705"/>
      <c r="FI186" s="705"/>
      <c r="FJ186" s="705"/>
      <c r="FK186" s="705"/>
      <c r="FL186" s="705"/>
      <c r="FM186" s="705"/>
      <c r="FN186" s="705"/>
      <c r="FO186" s="705"/>
      <c r="FP186" s="705"/>
      <c r="FQ186" s="705"/>
      <c r="FR186" s="705"/>
      <c r="FS186" s="705"/>
      <c r="FT186" s="705"/>
      <c r="FU186" s="705"/>
      <c r="FV186" s="705"/>
      <c r="FW186" s="705"/>
      <c r="FX186" s="705"/>
      <c r="FY186" s="705"/>
      <c r="FZ186" s="705"/>
      <c r="GA186" s="705"/>
      <c r="GB186" s="705"/>
      <c r="GC186" s="705"/>
      <c r="GD186" s="705"/>
      <c r="GE186" s="705"/>
      <c r="GF186" s="705"/>
      <c r="GG186" s="705"/>
      <c r="GH186" s="705"/>
      <c r="GI186" s="705"/>
      <c r="GJ186" s="705"/>
      <c r="GK186" s="705"/>
      <c r="GL186" s="705"/>
      <c r="GM186" s="705"/>
      <c r="GN186" s="705"/>
      <c r="GO186" s="705"/>
      <c r="GP186" s="705"/>
      <c r="GQ186" s="705"/>
      <c r="GR186" s="705"/>
      <c r="GS186" s="705"/>
      <c r="GT186" s="705"/>
      <c r="GU186" s="705"/>
      <c r="GV186" s="705"/>
      <c r="GW186" s="705"/>
      <c r="GX186" s="705"/>
      <c r="GY186" s="705"/>
      <c r="GZ186" s="705"/>
      <c r="HA186" s="705"/>
      <c r="HB186" s="705"/>
      <c r="HC186" s="705"/>
      <c r="HD186" s="705"/>
      <c r="HE186" s="705"/>
      <c r="HF186" s="705"/>
      <c r="HG186" s="705"/>
      <c r="HH186" s="705"/>
      <c r="HI186" s="705"/>
      <c r="HJ186" s="705"/>
      <c r="HK186" s="705"/>
      <c r="HL186" s="705"/>
      <c r="HM186" s="705"/>
      <c r="HN186" s="705"/>
      <c r="HO186" s="705"/>
      <c r="HP186" s="705"/>
      <c r="HQ186" s="705"/>
      <c r="HR186" s="705"/>
      <c r="HS186" s="705"/>
      <c r="HT186" s="705"/>
      <c r="HU186" s="705"/>
      <c r="HV186" s="705"/>
      <c r="HW186" s="705"/>
      <c r="HX186" s="705"/>
      <c r="HY186" s="705"/>
      <c r="HZ186" s="705"/>
      <c r="IA186" s="705"/>
      <c r="IB186" s="705"/>
      <c r="IC186" s="705"/>
      <c r="ID186" s="705"/>
      <c r="IE186" s="705"/>
      <c r="IF186" s="705"/>
      <c r="IG186" s="705"/>
      <c r="IH186" s="705"/>
      <c r="II186" s="705"/>
      <c r="IJ186" s="705"/>
      <c r="IK186" s="705"/>
      <c r="IL186" s="705"/>
      <c r="IM186" s="705"/>
      <c r="IN186" s="705"/>
      <c r="IO186" s="705"/>
      <c r="IP186" s="705"/>
      <c r="IQ186" s="705"/>
      <c r="IR186" s="705"/>
      <c r="IS186" s="705"/>
      <c r="IT186" s="705"/>
      <c r="IU186" s="705"/>
      <c r="IV186" s="705"/>
    </row>
    <row r="187" spans="1:256" ht="30">
      <c r="A187" s="1387" t="s">
        <v>219</v>
      </c>
      <c r="B187" s="2072">
        <v>93358</v>
      </c>
      <c r="C187" s="2006" t="s">
        <v>1118</v>
      </c>
      <c r="D187" s="2007" t="s">
        <v>20</v>
      </c>
      <c r="E187" s="2253">
        <v>0.38400000000000006</v>
      </c>
      <c r="F187" s="2074">
        <v>62.93</v>
      </c>
      <c r="G187" s="2218">
        <v>24.16</v>
      </c>
      <c r="H187" s="705"/>
      <c r="I187" s="705"/>
      <c r="J187" s="705"/>
      <c r="K187" s="705"/>
      <c r="L187" s="705"/>
      <c r="M187" s="705"/>
      <c r="N187" s="705"/>
      <c r="O187" s="705"/>
      <c r="P187" s="705"/>
      <c r="Q187" s="705"/>
      <c r="R187" s="705"/>
      <c r="S187" s="705"/>
      <c r="T187" s="705"/>
      <c r="U187" s="705"/>
      <c r="V187" s="705"/>
      <c r="W187" s="705"/>
      <c r="X187" s="705"/>
      <c r="Y187" s="705"/>
      <c r="Z187" s="705"/>
      <c r="AA187" s="705"/>
      <c r="AB187" s="705"/>
      <c r="AC187" s="705"/>
      <c r="AD187" s="705"/>
      <c r="AE187" s="705"/>
      <c r="AF187" s="705"/>
      <c r="AG187" s="705"/>
      <c r="AH187" s="705"/>
      <c r="AI187" s="705"/>
      <c r="AJ187" s="705"/>
      <c r="AK187" s="705"/>
      <c r="AL187" s="705"/>
      <c r="AM187" s="705"/>
      <c r="AN187" s="705"/>
      <c r="AO187" s="705"/>
      <c r="AP187" s="705"/>
      <c r="AQ187" s="705"/>
      <c r="AR187" s="705"/>
      <c r="AS187" s="705"/>
      <c r="AT187" s="705"/>
      <c r="AU187" s="705"/>
      <c r="AV187" s="705"/>
      <c r="AW187" s="705"/>
      <c r="AX187" s="705"/>
      <c r="AY187" s="705"/>
      <c r="AZ187" s="705"/>
      <c r="BA187" s="705"/>
      <c r="BB187" s="705"/>
      <c r="BC187" s="705"/>
      <c r="BD187" s="705"/>
      <c r="BE187" s="705"/>
      <c r="BF187" s="705"/>
      <c r="BG187" s="705"/>
      <c r="BH187" s="705"/>
      <c r="BI187" s="705"/>
      <c r="BJ187" s="705"/>
      <c r="BK187" s="705"/>
      <c r="BL187" s="705"/>
      <c r="BM187" s="705"/>
      <c r="BN187" s="705"/>
      <c r="BO187" s="705"/>
      <c r="BP187" s="705"/>
      <c r="BQ187" s="705"/>
      <c r="BR187" s="705"/>
      <c r="BS187" s="705"/>
      <c r="BT187" s="705"/>
      <c r="BU187" s="705"/>
      <c r="BV187" s="705"/>
      <c r="BW187" s="705"/>
      <c r="BX187" s="705"/>
      <c r="BY187" s="705"/>
      <c r="BZ187" s="705"/>
      <c r="CA187" s="705"/>
      <c r="CB187" s="705"/>
      <c r="CC187" s="705"/>
      <c r="CD187" s="705"/>
      <c r="CE187" s="705"/>
      <c r="CF187" s="705"/>
      <c r="CG187" s="705"/>
      <c r="CH187" s="705"/>
      <c r="CI187" s="705"/>
      <c r="CJ187" s="705"/>
      <c r="CK187" s="705"/>
      <c r="CL187" s="705"/>
      <c r="CM187" s="705"/>
      <c r="CN187" s="705"/>
      <c r="CO187" s="705"/>
      <c r="CP187" s="705"/>
      <c r="CQ187" s="705"/>
      <c r="CR187" s="705"/>
      <c r="CS187" s="705"/>
      <c r="CT187" s="705"/>
      <c r="CU187" s="705"/>
      <c r="CV187" s="705"/>
      <c r="CW187" s="705"/>
      <c r="CX187" s="705"/>
      <c r="CY187" s="705"/>
      <c r="CZ187" s="705"/>
      <c r="DA187" s="705"/>
      <c r="DB187" s="705"/>
      <c r="DC187" s="705"/>
      <c r="DD187" s="705"/>
      <c r="DE187" s="705"/>
      <c r="DF187" s="705"/>
      <c r="DG187" s="705"/>
      <c r="DH187" s="705"/>
      <c r="DI187" s="705"/>
      <c r="DJ187" s="705"/>
      <c r="DK187" s="705"/>
      <c r="DL187" s="705"/>
      <c r="DM187" s="705"/>
      <c r="DN187" s="705"/>
      <c r="DO187" s="705"/>
      <c r="DP187" s="705"/>
      <c r="DQ187" s="705"/>
      <c r="DR187" s="705"/>
      <c r="DS187" s="705"/>
      <c r="DT187" s="705"/>
      <c r="DU187" s="705"/>
      <c r="DV187" s="705"/>
      <c r="DW187" s="705"/>
      <c r="DX187" s="705"/>
      <c r="DY187" s="705"/>
      <c r="DZ187" s="705"/>
      <c r="EA187" s="705"/>
      <c r="EB187" s="705"/>
      <c r="EC187" s="705"/>
      <c r="ED187" s="705"/>
      <c r="EE187" s="705"/>
      <c r="EF187" s="705"/>
      <c r="EG187" s="705"/>
      <c r="EH187" s="705"/>
      <c r="EI187" s="705"/>
      <c r="EJ187" s="705"/>
      <c r="EK187" s="705"/>
      <c r="EL187" s="705"/>
      <c r="EM187" s="705"/>
      <c r="EN187" s="705"/>
      <c r="EO187" s="705"/>
      <c r="EP187" s="705"/>
      <c r="EQ187" s="705"/>
      <c r="ER187" s="705"/>
      <c r="ES187" s="705"/>
      <c r="ET187" s="705"/>
      <c r="EU187" s="705"/>
      <c r="EV187" s="705"/>
      <c r="EW187" s="705"/>
      <c r="EX187" s="705"/>
      <c r="EY187" s="705"/>
      <c r="EZ187" s="705"/>
      <c r="FA187" s="705"/>
      <c r="FB187" s="705"/>
      <c r="FC187" s="705"/>
      <c r="FD187" s="705"/>
      <c r="FE187" s="705"/>
      <c r="FF187" s="705"/>
      <c r="FG187" s="705"/>
      <c r="FH187" s="705"/>
      <c r="FI187" s="705"/>
      <c r="FJ187" s="705"/>
      <c r="FK187" s="705"/>
      <c r="FL187" s="705"/>
      <c r="FM187" s="705"/>
      <c r="FN187" s="705"/>
      <c r="FO187" s="705"/>
      <c r="FP187" s="705"/>
      <c r="FQ187" s="705"/>
      <c r="FR187" s="705"/>
      <c r="FS187" s="705"/>
      <c r="FT187" s="705"/>
      <c r="FU187" s="705"/>
      <c r="FV187" s="705"/>
      <c r="FW187" s="705"/>
      <c r="FX187" s="705"/>
      <c r="FY187" s="705"/>
      <c r="FZ187" s="705"/>
      <c r="GA187" s="705"/>
      <c r="GB187" s="705"/>
      <c r="GC187" s="705"/>
      <c r="GD187" s="705"/>
      <c r="GE187" s="705"/>
      <c r="GF187" s="705"/>
      <c r="GG187" s="705"/>
      <c r="GH187" s="705"/>
      <c r="GI187" s="705"/>
      <c r="GJ187" s="705"/>
      <c r="GK187" s="705"/>
      <c r="GL187" s="705"/>
      <c r="GM187" s="705"/>
      <c r="GN187" s="705"/>
      <c r="GO187" s="705"/>
      <c r="GP187" s="705"/>
      <c r="GQ187" s="705"/>
      <c r="GR187" s="705"/>
      <c r="GS187" s="705"/>
      <c r="GT187" s="705"/>
      <c r="GU187" s="705"/>
      <c r="GV187" s="705"/>
      <c r="GW187" s="705"/>
      <c r="GX187" s="705"/>
      <c r="GY187" s="705"/>
      <c r="GZ187" s="705"/>
      <c r="HA187" s="705"/>
      <c r="HB187" s="705"/>
      <c r="HC187" s="705"/>
      <c r="HD187" s="705"/>
      <c r="HE187" s="705"/>
      <c r="HF187" s="705"/>
      <c r="HG187" s="705"/>
      <c r="HH187" s="705"/>
      <c r="HI187" s="705"/>
      <c r="HJ187" s="705"/>
      <c r="HK187" s="705"/>
      <c r="HL187" s="705"/>
      <c r="HM187" s="705"/>
      <c r="HN187" s="705"/>
      <c r="HO187" s="705"/>
      <c r="HP187" s="705"/>
      <c r="HQ187" s="705"/>
      <c r="HR187" s="705"/>
      <c r="HS187" s="705"/>
      <c r="HT187" s="705"/>
      <c r="HU187" s="705"/>
      <c r="HV187" s="705"/>
      <c r="HW187" s="705"/>
      <c r="HX187" s="705"/>
      <c r="HY187" s="705"/>
      <c r="HZ187" s="705"/>
      <c r="IA187" s="705"/>
      <c r="IB187" s="705"/>
      <c r="IC187" s="705"/>
      <c r="ID187" s="705"/>
      <c r="IE187" s="705"/>
      <c r="IF187" s="705"/>
      <c r="IG187" s="705"/>
      <c r="IH187" s="705"/>
      <c r="II187" s="705"/>
      <c r="IJ187" s="705"/>
      <c r="IK187" s="705"/>
      <c r="IL187" s="705"/>
      <c r="IM187" s="705"/>
      <c r="IN187" s="705"/>
      <c r="IO187" s="705"/>
      <c r="IP187" s="705"/>
      <c r="IQ187" s="705"/>
      <c r="IR187" s="705"/>
      <c r="IS187" s="705"/>
      <c r="IT187" s="705"/>
      <c r="IU187" s="705"/>
      <c r="IV187" s="705"/>
    </row>
    <row r="188" spans="1:256" ht="45">
      <c r="A188" s="1387" t="s">
        <v>219</v>
      </c>
      <c r="B188" s="2072">
        <v>94969</v>
      </c>
      <c r="C188" s="2006" t="s">
        <v>589</v>
      </c>
      <c r="D188" s="2007" t="s">
        <v>20</v>
      </c>
      <c r="E188" s="2253">
        <v>0.38400000000000006</v>
      </c>
      <c r="F188" s="2074">
        <v>285.32</v>
      </c>
      <c r="G188" s="2218">
        <v>109.56</v>
      </c>
      <c r="H188" s="705"/>
      <c r="I188" s="705"/>
      <c r="J188" s="705"/>
      <c r="K188" s="705"/>
      <c r="L188" s="705"/>
      <c r="M188" s="705"/>
      <c r="N188" s="705"/>
      <c r="O188" s="705"/>
      <c r="P188" s="705"/>
      <c r="Q188" s="705"/>
      <c r="R188" s="705"/>
      <c r="S188" s="705"/>
      <c r="T188" s="705"/>
      <c r="U188" s="705"/>
      <c r="V188" s="705"/>
      <c r="W188" s="705"/>
      <c r="X188" s="705"/>
      <c r="Y188" s="705"/>
      <c r="Z188" s="705"/>
      <c r="AA188" s="705"/>
      <c r="AB188" s="705"/>
      <c r="AC188" s="705"/>
      <c r="AD188" s="705"/>
      <c r="AE188" s="705"/>
      <c r="AF188" s="705"/>
      <c r="AG188" s="705"/>
      <c r="AH188" s="705"/>
      <c r="AI188" s="705"/>
      <c r="AJ188" s="705"/>
      <c r="AK188" s="705"/>
      <c r="AL188" s="705"/>
      <c r="AM188" s="705"/>
      <c r="AN188" s="705"/>
      <c r="AO188" s="705"/>
      <c r="AP188" s="705"/>
      <c r="AQ188" s="705"/>
      <c r="AR188" s="705"/>
      <c r="AS188" s="705"/>
      <c r="AT188" s="705"/>
      <c r="AU188" s="705"/>
      <c r="AV188" s="705"/>
      <c r="AW188" s="705"/>
      <c r="AX188" s="705"/>
      <c r="AY188" s="705"/>
      <c r="AZ188" s="705"/>
      <c r="BA188" s="705"/>
      <c r="BB188" s="705"/>
      <c r="BC188" s="705"/>
      <c r="BD188" s="705"/>
      <c r="BE188" s="705"/>
      <c r="BF188" s="705"/>
      <c r="BG188" s="705"/>
      <c r="BH188" s="705"/>
      <c r="BI188" s="705"/>
      <c r="BJ188" s="705"/>
      <c r="BK188" s="705"/>
      <c r="BL188" s="705"/>
      <c r="BM188" s="705"/>
      <c r="BN188" s="705"/>
      <c r="BO188" s="705"/>
      <c r="BP188" s="705"/>
      <c r="BQ188" s="705"/>
      <c r="BR188" s="705"/>
      <c r="BS188" s="705"/>
      <c r="BT188" s="705"/>
      <c r="BU188" s="705"/>
      <c r="BV188" s="705"/>
      <c r="BW188" s="705"/>
      <c r="BX188" s="705"/>
      <c r="BY188" s="705"/>
      <c r="BZ188" s="705"/>
      <c r="CA188" s="705"/>
      <c r="CB188" s="705"/>
      <c r="CC188" s="705"/>
      <c r="CD188" s="705"/>
      <c r="CE188" s="705"/>
      <c r="CF188" s="705"/>
      <c r="CG188" s="705"/>
      <c r="CH188" s="705"/>
      <c r="CI188" s="705"/>
      <c r="CJ188" s="705"/>
      <c r="CK188" s="705"/>
      <c r="CL188" s="705"/>
      <c r="CM188" s="705"/>
      <c r="CN188" s="705"/>
      <c r="CO188" s="705"/>
      <c r="CP188" s="705"/>
      <c r="CQ188" s="705"/>
      <c r="CR188" s="705"/>
      <c r="CS188" s="705"/>
      <c r="CT188" s="705"/>
      <c r="CU188" s="705"/>
      <c r="CV188" s="705"/>
      <c r="CW188" s="705"/>
      <c r="CX188" s="705"/>
      <c r="CY188" s="705"/>
      <c r="CZ188" s="705"/>
      <c r="DA188" s="705"/>
      <c r="DB188" s="705"/>
      <c r="DC188" s="705"/>
      <c r="DD188" s="705"/>
      <c r="DE188" s="705"/>
      <c r="DF188" s="705"/>
      <c r="DG188" s="705"/>
      <c r="DH188" s="705"/>
      <c r="DI188" s="705"/>
      <c r="DJ188" s="705"/>
      <c r="DK188" s="705"/>
      <c r="DL188" s="705"/>
      <c r="DM188" s="705"/>
      <c r="DN188" s="705"/>
      <c r="DO188" s="705"/>
      <c r="DP188" s="705"/>
      <c r="DQ188" s="705"/>
      <c r="DR188" s="705"/>
      <c r="DS188" s="705"/>
      <c r="DT188" s="705"/>
      <c r="DU188" s="705"/>
      <c r="DV188" s="705"/>
      <c r="DW188" s="705"/>
      <c r="DX188" s="705"/>
      <c r="DY188" s="705"/>
      <c r="DZ188" s="705"/>
      <c r="EA188" s="705"/>
      <c r="EB188" s="705"/>
      <c r="EC188" s="705"/>
      <c r="ED188" s="705"/>
      <c r="EE188" s="705"/>
      <c r="EF188" s="705"/>
      <c r="EG188" s="705"/>
      <c r="EH188" s="705"/>
      <c r="EI188" s="705"/>
      <c r="EJ188" s="705"/>
      <c r="EK188" s="705"/>
      <c r="EL188" s="705"/>
      <c r="EM188" s="705"/>
      <c r="EN188" s="705"/>
      <c r="EO188" s="705"/>
      <c r="EP188" s="705"/>
      <c r="EQ188" s="705"/>
      <c r="ER188" s="705"/>
      <c r="ES188" s="705"/>
      <c r="ET188" s="705"/>
      <c r="EU188" s="705"/>
      <c r="EV188" s="705"/>
      <c r="EW188" s="705"/>
      <c r="EX188" s="705"/>
      <c r="EY188" s="705"/>
      <c r="EZ188" s="705"/>
      <c r="FA188" s="705"/>
      <c r="FB188" s="705"/>
      <c r="FC188" s="705"/>
      <c r="FD188" s="705"/>
      <c r="FE188" s="705"/>
      <c r="FF188" s="705"/>
      <c r="FG188" s="705"/>
      <c r="FH188" s="705"/>
      <c r="FI188" s="705"/>
      <c r="FJ188" s="705"/>
      <c r="FK188" s="705"/>
      <c r="FL188" s="705"/>
      <c r="FM188" s="705"/>
      <c r="FN188" s="705"/>
      <c r="FO188" s="705"/>
      <c r="FP188" s="705"/>
      <c r="FQ188" s="705"/>
      <c r="FR188" s="705"/>
      <c r="FS188" s="705"/>
      <c r="FT188" s="705"/>
      <c r="FU188" s="705"/>
      <c r="FV188" s="705"/>
      <c r="FW188" s="705"/>
      <c r="FX188" s="705"/>
      <c r="FY188" s="705"/>
      <c r="FZ188" s="705"/>
      <c r="GA188" s="705"/>
      <c r="GB188" s="705"/>
      <c r="GC188" s="705"/>
      <c r="GD188" s="705"/>
      <c r="GE188" s="705"/>
      <c r="GF188" s="705"/>
      <c r="GG188" s="705"/>
      <c r="GH188" s="705"/>
      <c r="GI188" s="705"/>
      <c r="GJ188" s="705"/>
      <c r="GK188" s="705"/>
      <c r="GL188" s="705"/>
      <c r="GM188" s="705"/>
      <c r="GN188" s="705"/>
      <c r="GO188" s="705"/>
      <c r="GP188" s="705"/>
      <c r="GQ188" s="705"/>
      <c r="GR188" s="705"/>
      <c r="GS188" s="705"/>
      <c r="GT188" s="705"/>
      <c r="GU188" s="705"/>
      <c r="GV188" s="705"/>
      <c r="GW188" s="705"/>
      <c r="GX188" s="705"/>
      <c r="GY188" s="705"/>
      <c r="GZ188" s="705"/>
      <c r="HA188" s="705"/>
      <c r="HB188" s="705"/>
      <c r="HC188" s="705"/>
      <c r="HD188" s="705"/>
      <c r="HE188" s="705"/>
      <c r="HF188" s="705"/>
      <c r="HG188" s="705"/>
      <c r="HH188" s="705"/>
      <c r="HI188" s="705"/>
      <c r="HJ188" s="705"/>
      <c r="HK188" s="705"/>
      <c r="HL188" s="705"/>
      <c r="HM188" s="705"/>
      <c r="HN188" s="705"/>
      <c r="HO188" s="705"/>
      <c r="HP188" s="705"/>
      <c r="HQ188" s="705"/>
      <c r="HR188" s="705"/>
      <c r="HS188" s="705"/>
      <c r="HT188" s="705"/>
      <c r="HU188" s="705"/>
      <c r="HV188" s="705"/>
      <c r="HW188" s="705"/>
      <c r="HX188" s="705"/>
      <c r="HY188" s="705"/>
      <c r="HZ188" s="705"/>
      <c r="IA188" s="705"/>
      <c r="IB188" s="705"/>
      <c r="IC188" s="705"/>
      <c r="ID188" s="705"/>
      <c r="IE188" s="705"/>
      <c r="IF188" s="705"/>
      <c r="IG188" s="705"/>
      <c r="IH188" s="705"/>
      <c r="II188" s="705"/>
      <c r="IJ188" s="705"/>
      <c r="IK188" s="705"/>
      <c r="IL188" s="705"/>
      <c r="IM188" s="705"/>
      <c r="IN188" s="705"/>
      <c r="IO188" s="705"/>
      <c r="IP188" s="705"/>
      <c r="IQ188" s="705"/>
      <c r="IR188" s="705"/>
      <c r="IS188" s="705"/>
      <c r="IT188" s="705"/>
      <c r="IU188" s="705"/>
      <c r="IV188" s="705"/>
    </row>
    <row r="189" spans="1:256" ht="30.75" thickBot="1">
      <c r="A189" s="1387" t="s">
        <v>219</v>
      </c>
      <c r="B189" s="2077" t="s">
        <v>1780</v>
      </c>
      <c r="C189" s="2010" t="s">
        <v>34</v>
      </c>
      <c r="D189" s="2011" t="s">
        <v>20</v>
      </c>
      <c r="E189" s="2254">
        <v>0.38400000000000006</v>
      </c>
      <c r="F189" s="2012">
        <v>104.74</v>
      </c>
      <c r="G189" s="2221">
        <v>40.22</v>
      </c>
      <c r="H189" s="705"/>
      <c r="I189" s="705"/>
      <c r="J189" s="705"/>
      <c r="K189" s="705"/>
      <c r="L189" s="705"/>
      <c r="M189" s="705"/>
      <c r="N189" s="705"/>
      <c r="O189" s="705"/>
      <c r="P189" s="705"/>
      <c r="Q189" s="705"/>
      <c r="R189" s="705"/>
      <c r="S189" s="705"/>
      <c r="T189" s="705"/>
      <c r="U189" s="705"/>
      <c r="V189" s="705"/>
      <c r="W189" s="705"/>
      <c r="X189" s="705"/>
      <c r="Y189" s="705"/>
      <c r="Z189" s="705"/>
      <c r="AA189" s="705"/>
      <c r="AB189" s="705"/>
      <c r="AC189" s="705"/>
      <c r="AD189" s="705"/>
      <c r="AE189" s="705"/>
      <c r="AF189" s="705"/>
      <c r="AG189" s="705"/>
      <c r="AH189" s="705"/>
      <c r="AI189" s="705"/>
      <c r="AJ189" s="705"/>
      <c r="AK189" s="705"/>
      <c r="AL189" s="705"/>
      <c r="AM189" s="705"/>
      <c r="AN189" s="705"/>
      <c r="AO189" s="705"/>
      <c r="AP189" s="705"/>
      <c r="AQ189" s="705"/>
      <c r="AR189" s="705"/>
      <c r="AS189" s="705"/>
      <c r="AT189" s="705"/>
      <c r="AU189" s="705"/>
      <c r="AV189" s="705"/>
      <c r="AW189" s="705"/>
      <c r="AX189" s="705"/>
      <c r="AY189" s="705"/>
      <c r="AZ189" s="705"/>
      <c r="BA189" s="705"/>
      <c r="BB189" s="705"/>
      <c r="BC189" s="705"/>
      <c r="BD189" s="705"/>
      <c r="BE189" s="705"/>
      <c r="BF189" s="705"/>
      <c r="BG189" s="705"/>
      <c r="BH189" s="705"/>
      <c r="BI189" s="705"/>
      <c r="BJ189" s="705"/>
      <c r="BK189" s="705"/>
      <c r="BL189" s="705"/>
      <c r="BM189" s="705"/>
      <c r="BN189" s="705"/>
      <c r="BO189" s="705"/>
      <c r="BP189" s="705"/>
      <c r="BQ189" s="705"/>
      <c r="BR189" s="705"/>
      <c r="BS189" s="705"/>
      <c r="BT189" s="705"/>
      <c r="BU189" s="705"/>
      <c r="BV189" s="705"/>
      <c r="BW189" s="705"/>
      <c r="BX189" s="705"/>
      <c r="BY189" s="705"/>
      <c r="BZ189" s="705"/>
      <c r="CA189" s="705"/>
      <c r="CB189" s="705"/>
      <c r="CC189" s="705"/>
      <c r="CD189" s="705"/>
      <c r="CE189" s="705"/>
      <c r="CF189" s="705"/>
      <c r="CG189" s="705"/>
      <c r="CH189" s="705"/>
      <c r="CI189" s="705"/>
      <c r="CJ189" s="705"/>
      <c r="CK189" s="705"/>
      <c r="CL189" s="705"/>
      <c r="CM189" s="705"/>
      <c r="CN189" s="705"/>
      <c r="CO189" s="705"/>
      <c r="CP189" s="705"/>
      <c r="CQ189" s="705"/>
      <c r="CR189" s="705"/>
      <c r="CS189" s="705"/>
      <c r="CT189" s="705"/>
      <c r="CU189" s="705"/>
      <c r="CV189" s="705"/>
      <c r="CW189" s="705"/>
      <c r="CX189" s="705"/>
      <c r="CY189" s="705"/>
      <c r="CZ189" s="705"/>
      <c r="DA189" s="705"/>
      <c r="DB189" s="705"/>
      <c r="DC189" s="705"/>
      <c r="DD189" s="705"/>
      <c r="DE189" s="705"/>
      <c r="DF189" s="705"/>
      <c r="DG189" s="705"/>
      <c r="DH189" s="705"/>
      <c r="DI189" s="705"/>
      <c r="DJ189" s="705"/>
      <c r="DK189" s="705"/>
      <c r="DL189" s="705"/>
      <c r="DM189" s="705"/>
      <c r="DN189" s="705"/>
      <c r="DO189" s="705"/>
      <c r="DP189" s="705"/>
      <c r="DQ189" s="705"/>
      <c r="DR189" s="705"/>
      <c r="DS189" s="705"/>
      <c r="DT189" s="705"/>
      <c r="DU189" s="705"/>
      <c r="DV189" s="705"/>
      <c r="DW189" s="705"/>
      <c r="DX189" s="705"/>
      <c r="DY189" s="705"/>
      <c r="DZ189" s="705"/>
      <c r="EA189" s="705"/>
      <c r="EB189" s="705"/>
      <c r="EC189" s="705"/>
      <c r="ED189" s="705"/>
      <c r="EE189" s="705"/>
      <c r="EF189" s="705"/>
      <c r="EG189" s="705"/>
      <c r="EH189" s="705"/>
      <c r="EI189" s="705"/>
      <c r="EJ189" s="705"/>
      <c r="EK189" s="705"/>
      <c r="EL189" s="705"/>
      <c r="EM189" s="705"/>
      <c r="EN189" s="705"/>
      <c r="EO189" s="705"/>
      <c r="EP189" s="705"/>
      <c r="EQ189" s="705"/>
      <c r="ER189" s="705"/>
      <c r="ES189" s="705"/>
      <c r="ET189" s="705"/>
      <c r="EU189" s="705"/>
      <c r="EV189" s="705"/>
      <c r="EW189" s="705"/>
      <c r="EX189" s="705"/>
      <c r="EY189" s="705"/>
      <c r="EZ189" s="705"/>
      <c r="FA189" s="705"/>
      <c r="FB189" s="705"/>
      <c r="FC189" s="705"/>
      <c r="FD189" s="705"/>
      <c r="FE189" s="705"/>
      <c r="FF189" s="705"/>
      <c r="FG189" s="705"/>
      <c r="FH189" s="705"/>
      <c r="FI189" s="705"/>
      <c r="FJ189" s="705"/>
      <c r="FK189" s="705"/>
      <c r="FL189" s="705"/>
      <c r="FM189" s="705"/>
      <c r="FN189" s="705"/>
      <c r="FO189" s="705"/>
      <c r="FP189" s="705"/>
      <c r="FQ189" s="705"/>
      <c r="FR189" s="705"/>
      <c r="FS189" s="705"/>
      <c r="FT189" s="705"/>
      <c r="FU189" s="705"/>
      <c r="FV189" s="705"/>
      <c r="FW189" s="705"/>
      <c r="FX189" s="705"/>
      <c r="FY189" s="705"/>
      <c r="FZ189" s="705"/>
      <c r="GA189" s="705"/>
      <c r="GB189" s="705"/>
      <c r="GC189" s="705"/>
      <c r="GD189" s="705"/>
      <c r="GE189" s="705"/>
      <c r="GF189" s="705"/>
      <c r="GG189" s="705"/>
      <c r="GH189" s="705"/>
      <c r="GI189" s="705"/>
      <c r="GJ189" s="705"/>
      <c r="GK189" s="705"/>
      <c r="GL189" s="705"/>
      <c r="GM189" s="705"/>
      <c r="GN189" s="705"/>
      <c r="GO189" s="705"/>
      <c r="GP189" s="705"/>
      <c r="GQ189" s="705"/>
      <c r="GR189" s="705"/>
      <c r="GS189" s="705"/>
      <c r="GT189" s="705"/>
      <c r="GU189" s="705"/>
      <c r="GV189" s="705"/>
      <c r="GW189" s="705"/>
      <c r="GX189" s="705"/>
      <c r="GY189" s="705"/>
      <c r="GZ189" s="705"/>
      <c r="HA189" s="705"/>
      <c r="HB189" s="705"/>
      <c r="HC189" s="705"/>
      <c r="HD189" s="705"/>
      <c r="HE189" s="705"/>
      <c r="HF189" s="705"/>
      <c r="HG189" s="705"/>
      <c r="HH189" s="705"/>
      <c r="HI189" s="705"/>
      <c r="HJ189" s="705"/>
      <c r="HK189" s="705"/>
      <c r="HL189" s="705"/>
      <c r="HM189" s="705"/>
      <c r="HN189" s="705"/>
      <c r="HO189" s="705"/>
      <c r="HP189" s="705"/>
      <c r="HQ189" s="705"/>
      <c r="HR189" s="705"/>
      <c r="HS189" s="705"/>
      <c r="HT189" s="705"/>
      <c r="HU189" s="705"/>
      <c r="HV189" s="705"/>
      <c r="HW189" s="705"/>
      <c r="HX189" s="705"/>
      <c r="HY189" s="705"/>
      <c r="HZ189" s="705"/>
      <c r="IA189" s="705"/>
      <c r="IB189" s="705"/>
      <c r="IC189" s="705"/>
      <c r="ID189" s="705"/>
      <c r="IE189" s="705"/>
      <c r="IF189" s="705"/>
      <c r="IG189" s="705"/>
      <c r="IH189" s="705"/>
      <c r="II189" s="705"/>
      <c r="IJ189" s="705"/>
      <c r="IK189" s="705"/>
      <c r="IL189" s="705"/>
      <c r="IM189" s="705"/>
      <c r="IN189" s="705"/>
      <c r="IO189" s="705"/>
      <c r="IP189" s="705"/>
      <c r="IQ189" s="705"/>
      <c r="IR189" s="705"/>
      <c r="IS189" s="705"/>
      <c r="IT189" s="705"/>
      <c r="IU189" s="705"/>
      <c r="IV189" s="705"/>
    </row>
    <row r="190" spans="1:256" ht="16.5" thickBot="1">
      <c r="A190" s="705"/>
      <c r="B190" s="763" t="s">
        <v>663</v>
      </c>
      <c r="C190" s="764"/>
      <c r="D190" s="765"/>
      <c r="E190" s="766"/>
      <c r="F190" s="470" t="s">
        <v>81</v>
      </c>
      <c r="G190" s="940">
        <v>2168.94</v>
      </c>
      <c r="H190" s="705"/>
      <c r="I190" s="705"/>
      <c r="J190" s="705"/>
      <c r="K190" s="705"/>
      <c r="L190" s="705"/>
      <c r="M190" s="705"/>
      <c r="N190" s="705"/>
      <c r="O190" s="705"/>
      <c r="P190" s="705"/>
      <c r="Q190" s="705"/>
      <c r="R190" s="705"/>
      <c r="S190" s="705"/>
      <c r="T190" s="705"/>
      <c r="U190" s="705"/>
      <c r="V190" s="705"/>
      <c r="W190" s="705"/>
      <c r="X190" s="705"/>
      <c r="Y190" s="705"/>
      <c r="Z190" s="705"/>
      <c r="AA190" s="705"/>
      <c r="AB190" s="705"/>
      <c r="AC190" s="705"/>
      <c r="AD190" s="705"/>
      <c r="AE190" s="705"/>
      <c r="AF190" s="705"/>
      <c r="AG190" s="705"/>
      <c r="AH190" s="705"/>
      <c r="AI190" s="705"/>
      <c r="AJ190" s="705"/>
      <c r="AK190" s="705"/>
      <c r="AL190" s="705"/>
      <c r="AM190" s="705"/>
      <c r="AN190" s="705"/>
      <c r="AO190" s="705"/>
      <c r="AP190" s="705"/>
      <c r="AQ190" s="705"/>
      <c r="AR190" s="705"/>
      <c r="AS190" s="705"/>
      <c r="AT190" s="705"/>
      <c r="AU190" s="705"/>
      <c r="AV190" s="705"/>
      <c r="AW190" s="705"/>
      <c r="AX190" s="705"/>
      <c r="AY190" s="705"/>
      <c r="AZ190" s="705"/>
      <c r="BA190" s="705"/>
      <c r="BB190" s="705"/>
      <c r="BC190" s="705"/>
      <c r="BD190" s="705"/>
      <c r="BE190" s="705"/>
      <c r="BF190" s="705"/>
      <c r="BG190" s="705"/>
      <c r="BH190" s="705"/>
      <c r="BI190" s="705"/>
      <c r="BJ190" s="705"/>
      <c r="BK190" s="705"/>
      <c r="BL190" s="705"/>
      <c r="BM190" s="705"/>
      <c r="BN190" s="705"/>
      <c r="BO190" s="705"/>
      <c r="BP190" s="705"/>
      <c r="BQ190" s="705"/>
      <c r="BR190" s="705"/>
      <c r="BS190" s="705"/>
      <c r="BT190" s="705"/>
      <c r="BU190" s="705"/>
      <c r="BV190" s="705"/>
      <c r="BW190" s="705"/>
      <c r="BX190" s="705"/>
      <c r="BY190" s="705"/>
      <c r="BZ190" s="705"/>
      <c r="CA190" s="705"/>
      <c r="CB190" s="705"/>
      <c r="CC190" s="705"/>
      <c r="CD190" s="705"/>
      <c r="CE190" s="705"/>
      <c r="CF190" s="705"/>
      <c r="CG190" s="705"/>
      <c r="CH190" s="705"/>
      <c r="CI190" s="705"/>
      <c r="CJ190" s="705"/>
      <c r="CK190" s="705"/>
      <c r="CL190" s="705"/>
      <c r="CM190" s="705"/>
      <c r="CN190" s="705"/>
      <c r="CO190" s="705"/>
      <c r="CP190" s="705"/>
      <c r="CQ190" s="705"/>
      <c r="CR190" s="705"/>
      <c r="CS190" s="705"/>
      <c r="CT190" s="705"/>
      <c r="CU190" s="705"/>
      <c r="CV190" s="705"/>
      <c r="CW190" s="705"/>
      <c r="CX190" s="705"/>
      <c r="CY190" s="705"/>
      <c r="CZ190" s="705"/>
      <c r="DA190" s="705"/>
      <c r="DB190" s="705"/>
      <c r="DC190" s="705"/>
      <c r="DD190" s="705"/>
      <c r="DE190" s="705"/>
      <c r="DF190" s="705"/>
      <c r="DG190" s="705"/>
      <c r="DH190" s="705"/>
      <c r="DI190" s="705"/>
      <c r="DJ190" s="705"/>
      <c r="DK190" s="705"/>
      <c r="DL190" s="705"/>
      <c r="DM190" s="705"/>
      <c r="DN190" s="705"/>
      <c r="DO190" s="705"/>
      <c r="DP190" s="705"/>
      <c r="DQ190" s="705"/>
      <c r="DR190" s="705"/>
      <c r="DS190" s="705"/>
      <c r="DT190" s="705"/>
      <c r="DU190" s="705"/>
      <c r="DV190" s="705"/>
      <c r="DW190" s="705"/>
      <c r="DX190" s="705"/>
      <c r="DY190" s="705"/>
      <c r="DZ190" s="705"/>
      <c r="EA190" s="705"/>
      <c r="EB190" s="705"/>
      <c r="EC190" s="705"/>
      <c r="ED190" s="705"/>
      <c r="EE190" s="705"/>
      <c r="EF190" s="705"/>
      <c r="EG190" s="705"/>
      <c r="EH190" s="705"/>
      <c r="EI190" s="705"/>
      <c r="EJ190" s="705"/>
      <c r="EK190" s="705"/>
      <c r="EL190" s="705"/>
      <c r="EM190" s="705"/>
      <c r="EN190" s="705"/>
      <c r="EO190" s="705"/>
      <c r="EP190" s="705"/>
      <c r="EQ190" s="705"/>
      <c r="ER190" s="705"/>
      <c r="ES190" s="705"/>
      <c r="ET190" s="705"/>
      <c r="EU190" s="705"/>
      <c r="EV190" s="705"/>
      <c r="EW190" s="705"/>
      <c r="EX190" s="705"/>
      <c r="EY190" s="705"/>
      <c r="EZ190" s="705"/>
      <c r="FA190" s="705"/>
      <c r="FB190" s="705"/>
      <c r="FC190" s="705"/>
      <c r="FD190" s="705"/>
      <c r="FE190" s="705"/>
      <c r="FF190" s="705"/>
      <c r="FG190" s="705"/>
      <c r="FH190" s="705"/>
      <c r="FI190" s="705"/>
      <c r="FJ190" s="705"/>
      <c r="FK190" s="705"/>
      <c r="FL190" s="705"/>
      <c r="FM190" s="705"/>
      <c r="FN190" s="705"/>
      <c r="FO190" s="705"/>
      <c r="FP190" s="705"/>
      <c r="FQ190" s="705"/>
      <c r="FR190" s="705"/>
      <c r="FS190" s="705"/>
      <c r="FT190" s="705"/>
      <c r="FU190" s="705"/>
      <c r="FV190" s="705"/>
      <c r="FW190" s="705"/>
      <c r="FX190" s="705"/>
      <c r="FY190" s="705"/>
      <c r="FZ190" s="705"/>
      <c r="GA190" s="705"/>
      <c r="GB190" s="705"/>
      <c r="GC190" s="705"/>
      <c r="GD190" s="705"/>
      <c r="GE190" s="705"/>
      <c r="GF190" s="705"/>
      <c r="GG190" s="705"/>
      <c r="GH190" s="705"/>
      <c r="GI190" s="705"/>
      <c r="GJ190" s="705"/>
      <c r="GK190" s="705"/>
      <c r="GL190" s="705"/>
      <c r="GM190" s="705"/>
      <c r="GN190" s="705"/>
      <c r="GO190" s="705"/>
      <c r="GP190" s="705"/>
      <c r="GQ190" s="705"/>
      <c r="GR190" s="705"/>
      <c r="GS190" s="705"/>
      <c r="GT190" s="705"/>
      <c r="GU190" s="705"/>
      <c r="GV190" s="705"/>
      <c r="GW190" s="705"/>
      <c r="GX190" s="705"/>
      <c r="GY190" s="705"/>
      <c r="GZ190" s="705"/>
      <c r="HA190" s="705"/>
      <c r="HB190" s="705"/>
      <c r="HC190" s="705"/>
      <c r="HD190" s="705"/>
      <c r="HE190" s="705"/>
      <c r="HF190" s="705"/>
      <c r="HG190" s="705"/>
      <c r="HH190" s="705"/>
      <c r="HI190" s="705"/>
      <c r="HJ190" s="705"/>
      <c r="HK190" s="705"/>
      <c r="HL190" s="705"/>
      <c r="HM190" s="705"/>
      <c r="HN190" s="705"/>
      <c r="HO190" s="705"/>
      <c r="HP190" s="705"/>
      <c r="HQ190" s="705"/>
      <c r="HR190" s="705"/>
      <c r="HS190" s="705"/>
      <c r="HT190" s="705"/>
      <c r="HU190" s="705"/>
      <c r="HV190" s="705"/>
      <c r="HW190" s="705"/>
      <c r="HX190" s="705"/>
      <c r="HY190" s="705"/>
      <c r="HZ190" s="705"/>
      <c r="IA190" s="705"/>
      <c r="IB190" s="705"/>
      <c r="IC190" s="705"/>
      <c r="ID190" s="705"/>
      <c r="IE190" s="705"/>
      <c r="IF190" s="705"/>
      <c r="IG190" s="705"/>
      <c r="IH190" s="705"/>
      <c r="II190" s="705"/>
      <c r="IJ190" s="705"/>
      <c r="IK190" s="705"/>
      <c r="IL190" s="705"/>
      <c r="IM190" s="705"/>
      <c r="IN190" s="705"/>
      <c r="IO190" s="705"/>
      <c r="IP190" s="705"/>
      <c r="IQ190" s="705"/>
      <c r="IR190" s="705"/>
      <c r="IS190" s="705"/>
      <c r="IT190" s="705"/>
      <c r="IU190" s="705"/>
      <c r="IV190" s="705"/>
    </row>
    <row r="191" spans="1:256" s="1389" customFormat="1" ht="13.5" thickBot="1">
      <c r="B191" s="1398"/>
      <c r="C191" s="1398"/>
      <c r="D191" s="1399"/>
      <c r="E191" s="1400"/>
      <c r="F191" s="1401"/>
      <c r="G191" s="1402"/>
    </row>
    <row r="192" spans="1:256" s="1389" customFormat="1" ht="15.75">
      <c r="B192" s="1103" t="s">
        <v>1780</v>
      </c>
      <c r="C192" s="2533" t="s">
        <v>34</v>
      </c>
      <c r="D192" s="2533"/>
      <c r="E192" s="2533"/>
      <c r="F192" s="2533"/>
      <c r="G192" s="1104" t="s">
        <v>20</v>
      </c>
      <c r="H192" s="1403"/>
    </row>
    <row r="193" spans="1:8" s="1089" customFormat="1" ht="31.5">
      <c r="A193" s="1387"/>
      <c r="B193" s="2001" t="s">
        <v>144</v>
      </c>
      <c r="C193" s="2002" t="s">
        <v>75</v>
      </c>
      <c r="D193" s="2002" t="s">
        <v>23</v>
      </c>
      <c r="E193" s="2002" t="s">
        <v>76</v>
      </c>
      <c r="F193" s="2003" t="s">
        <v>77</v>
      </c>
      <c r="G193" s="2004" t="s">
        <v>78</v>
      </c>
    </row>
    <row r="194" spans="1:8" s="1089" customFormat="1" ht="15.75">
      <c r="A194" s="1387"/>
      <c r="B194" s="2534" t="s">
        <v>1165</v>
      </c>
      <c r="C194" s="2535"/>
      <c r="D194" s="2535"/>
      <c r="E194" s="2535"/>
      <c r="F194" s="2535"/>
      <c r="G194" s="2536"/>
    </row>
    <row r="195" spans="1:8" s="1089" customFormat="1" ht="45">
      <c r="A195" s="1387" t="s">
        <v>219</v>
      </c>
      <c r="B195" s="2320">
        <v>90586</v>
      </c>
      <c r="C195" s="2006" t="s">
        <v>573</v>
      </c>
      <c r="D195" s="2007" t="s">
        <v>30</v>
      </c>
      <c r="E195" s="2323">
        <v>0.3</v>
      </c>
      <c r="F195" s="2074">
        <v>1.59</v>
      </c>
      <c r="G195" s="2009">
        <v>0.47</v>
      </c>
    </row>
    <row r="196" spans="1:8" s="1089" customFormat="1" ht="15.75">
      <c r="A196" s="1387"/>
      <c r="B196" s="2534" t="s">
        <v>83</v>
      </c>
      <c r="C196" s="2535"/>
      <c r="D196" s="2535"/>
      <c r="E196" s="2535"/>
      <c r="F196" s="2535"/>
      <c r="G196" s="2536"/>
    </row>
    <row r="197" spans="1:8" s="1089" customFormat="1" ht="15.75">
      <c r="A197" s="1387" t="s">
        <v>219</v>
      </c>
      <c r="B197" s="2320">
        <v>88309</v>
      </c>
      <c r="C197" s="2006" t="s">
        <v>55</v>
      </c>
      <c r="D197" s="2007" t="s">
        <v>31</v>
      </c>
      <c r="E197" s="2344">
        <v>1.65</v>
      </c>
      <c r="F197" s="2074">
        <v>19.809999999999999</v>
      </c>
      <c r="G197" s="2009">
        <v>32.68</v>
      </c>
    </row>
    <row r="198" spans="1:8" s="1089" customFormat="1" ht="16.5" thickBot="1">
      <c r="A198" s="1387" t="s">
        <v>219</v>
      </c>
      <c r="B198" s="2342">
        <v>88316</v>
      </c>
      <c r="C198" s="2010" t="s">
        <v>58</v>
      </c>
      <c r="D198" s="2011" t="s">
        <v>31</v>
      </c>
      <c r="E198" s="2345">
        <v>4.5</v>
      </c>
      <c r="F198" s="2012">
        <v>15.91</v>
      </c>
      <c r="G198" s="2013">
        <v>71.59</v>
      </c>
    </row>
    <row r="199" spans="1:8" s="1089" customFormat="1" ht="16.5" thickBot="1">
      <c r="A199" s="1387"/>
      <c r="B199" s="2537" t="s">
        <v>1781</v>
      </c>
      <c r="C199" s="2537"/>
      <c r="D199" s="2537"/>
      <c r="E199" s="2538"/>
      <c r="F199" s="646" t="s">
        <v>84</v>
      </c>
      <c r="G199" s="1388">
        <v>104.74</v>
      </c>
      <c r="H199" s="1004"/>
    </row>
    <row r="200" spans="1:8" s="923" customFormat="1" ht="15.75" customHeight="1">
      <c r="B200" s="924"/>
      <c r="C200" s="924"/>
      <c r="D200" s="924"/>
      <c r="E200" s="924"/>
      <c r="F200" s="925"/>
      <c r="G200" s="925"/>
    </row>
    <row r="201" spans="1:8" s="923" customFormat="1" ht="15.75" customHeight="1">
      <c r="B201" s="924"/>
      <c r="C201" s="924"/>
      <c r="D201" s="924"/>
      <c r="E201" s="924"/>
      <c r="F201" s="925"/>
      <c r="G201" s="925"/>
    </row>
    <row r="202" spans="1:8" s="923" customFormat="1" ht="15.75" customHeight="1">
      <c r="B202" s="924"/>
      <c r="C202" s="924"/>
      <c r="D202" s="924"/>
      <c r="E202" s="924"/>
      <c r="F202" s="925"/>
      <c r="G202" s="925"/>
    </row>
    <row r="203" spans="1:8" s="923" customFormat="1" ht="15.75" customHeight="1">
      <c r="B203" s="924"/>
      <c r="C203" s="924"/>
      <c r="D203" s="924"/>
      <c r="E203" s="924"/>
      <c r="F203" s="925"/>
      <c r="G203" s="925"/>
    </row>
    <row r="204" spans="1:8" s="923" customFormat="1" ht="15.75" customHeight="1">
      <c r="B204" s="924"/>
      <c r="C204" s="924"/>
      <c r="D204" s="924"/>
      <c r="E204" s="924"/>
      <c r="F204" s="925"/>
      <c r="G204" s="925"/>
    </row>
    <row r="205" spans="1:8" s="923" customFormat="1" ht="15.75" customHeight="1">
      <c r="B205" s="924"/>
      <c r="C205" s="924"/>
      <c r="D205" s="924"/>
      <c r="E205" s="924"/>
      <c r="F205" s="925"/>
      <c r="G205" s="925"/>
    </row>
    <row r="206" spans="1:8" s="923" customFormat="1" ht="15.75" customHeight="1">
      <c r="B206" s="924"/>
      <c r="C206" s="924"/>
      <c r="D206" s="924"/>
      <c r="E206" s="924"/>
      <c r="F206" s="925"/>
      <c r="G206" s="925"/>
    </row>
    <row r="207" spans="1:8" s="923" customFormat="1" ht="15.75" customHeight="1">
      <c r="B207" s="924"/>
      <c r="C207" s="924"/>
      <c r="D207" s="924"/>
      <c r="E207" s="924"/>
      <c r="F207" s="925"/>
      <c r="G207" s="925"/>
    </row>
    <row r="208" spans="1:8" s="923" customFormat="1" ht="15.75" customHeight="1">
      <c r="B208" s="924"/>
      <c r="C208" s="924"/>
      <c r="D208" s="924"/>
      <c r="E208" s="924"/>
      <c r="F208" s="925"/>
      <c r="G208" s="925"/>
    </row>
    <row r="209" spans="2:8" s="923" customFormat="1" ht="15.75" customHeight="1">
      <c r="B209" s="924"/>
      <c r="C209" s="924"/>
      <c r="D209" s="924"/>
      <c r="E209" s="924"/>
      <c r="F209" s="925"/>
      <c r="G209" s="925"/>
    </row>
    <row r="210" spans="2:8" s="923" customFormat="1" ht="15.75" customHeight="1">
      <c r="B210" s="924"/>
      <c r="C210" s="924"/>
      <c r="D210" s="924"/>
      <c r="E210" s="924"/>
      <c r="F210" s="925"/>
      <c r="G210" s="925"/>
    </row>
    <row r="211" spans="2:8" s="923" customFormat="1" ht="27" customHeight="1">
      <c r="B211" s="924"/>
      <c r="C211" s="924"/>
      <c r="D211" s="924"/>
      <c r="E211" s="924"/>
      <c r="F211" s="925"/>
      <c r="G211" s="925"/>
    </row>
    <row r="212" spans="2:8" s="923" customFormat="1" ht="27" customHeight="1">
      <c r="B212" s="924"/>
      <c r="C212" s="924"/>
      <c r="D212" s="924"/>
      <c r="E212" s="924"/>
      <c r="F212" s="925"/>
      <c r="G212" s="925"/>
    </row>
    <row r="213" spans="2:8" s="923" customFormat="1" ht="27" customHeight="1">
      <c r="B213" s="924"/>
      <c r="C213" s="924"/>
      <c r="D213" s="924"/>
      <c r="E213" s="924"/>
      <c r="F213" s="925"/>
      <c r="G213" s="925"/>
    </row>
    <row r="214" spans="2:8" s="923" customFormat="1" ht="27" customHeight="1">
      <c r="B214" s="924"/>
      <c r="C214" s="924"/>
      <c r="D214" s="924"/>
      <c r="E214" s="924"/>
      <c r="F214" s="925"/>
      <c r="G214" s="925"/>
    </row>
    <row r="215" spans="2:8" s="923" customFormat="1" ht="27" customHeight="1">
      <c r="B215" s="924"/>
      <c r="C215" s="924"/>
      <c r="D215" s="924"/>
      <c r="E215" s="924"/>
      <c r="F215" s="925"/>
      <c r="G215" s="925"/>
    </row>
    <row r="216" spans="2:8" s="923" customFormat="1" ht="27" customHeight="1">
      <c r="B216" s="924"/>
      <c r="C216" s="924"/>
      <c r="D216" s="924"/>
      <c r="E216" s="924"/>
      <c r="F216" s="925"/>
      <c r="G216" s="925"/>
    </row>
    <row r="217" spans="2:8" s="923" customFormat="1" ht="27" customHeight="1">
      <c r="B217" s="924"/>
      <c r="C217" s="924"/>
      <c r="D217" s="924"/>
      <c r="E217" s="924"/>
      <c r="F217" s="925"/>
      <c r="G217" s="925"/>
    </row>
    <row r="218" spans="2:8" s="923" customFormat="1" ht="15.75" customHeight="1">
      <c r="B218" s="924"/>
      <c r="C218" s="924"/>
      <c r="D218" s="924"/>
      <c r="E218" s="924"/>
      <c r="F218" s="925"/>
      <c r="G218" s="925"/>
    </row>
    <row r="219" spans="2:8" s="923" customFormat="1" ht="15.75" customHeight="1" thickBot="1">
      <c r="B219" s="924"/>
      <c r="C219" s="924"/>
      <c r="D219" s="924"/>
      <c r="E219" s="924"/>
      <c r="F219" s="925"/>
      <c r="G219" s="925"/>
    </row>
    <row r="220" spans="2:8" s="375" customFormat="1" ht="18">
      <c r="B220" s="1365"/>
      <c r="C220" s="2222" t="s">
        <v>1656</v>
      </c>
      <c r="D220" s="1366"/>
      <c r="E220" s="1367"/>
      <c r="F220" s="1364"/>
      <c r="G220" s="360"/>
      <c r="H220" s="1221"/>
    </row>
    <row r="221" spans="2:8" s="375" customFormat="1" ht="31.5">
      <c r="B221" s="2014" t="s">
        <v>91</v>
      </c>
      <c r="C221" s="2015" t="s">
        <v>92</v>
      </c>
      <c r="D221" s="2016" t="s">
        <v>93</v>
      </c>
      <c r="E221" s="2017" t="s">
        <v>94</v>
      </c>
      <c r="F221" s="2018" t="s">
        <v>95</v>
      </c>
      <c r="G221" s="2019" t="s">
        <v>96</v>
      </c>
    </row>
    <row r="222" spans="2:8" s="375" customFormat="1" ht="15">
      <c r="B222" s="2223">
        <v>43739</v>
      </c>
      <c r="C222" s="2064" t="s">
        <v>1648</v>
      </c>
      <c r="D222" s="2065">
        <v>1785</v>
      </c>
      <c r="E222" s="2225" t="s">
        <v>1649</v>
      </c>
      <c r="F222" s="2023" t="s">
        <v>1650</v>
      </c>
      <c r="G222" s="2106" t="s">
        <v>1651</v>
      </c>
    </row>
    <row r="223" spans="2:8" s="375" customFormat="1" ht="15">
      <c r="B223" s="2223">
        <v>43739</v>
      </c>
      <c r="C223" s="2064" t="s">
        <v>1643</v>
      </c>
      <c r="D223" s="2065">
        <v>1995</v>
      </c>
      <c r="E223" s="2065" t="s">
        <v>722</v>
      </c>
      <c r="F223" s="2023" t="s">
        <v>723</v>
      </c>
      <c r="G223" s="2106" t="s">
        <v>1093</v>
      </c>
    </row>
    <row r="224" spans="2:8" s="375" customFormat="1" ht="15">
      <c r="B224" s="2223">
        <v>43739</v>
      </c>
      <c r="C224" s="2064" t="s">
        <v>1652</v>
      </c>
      <c r="D224" s="2065">
        <v>2050</v>
      </c>
      <c r="E224" s="2065" t="s">
        <v>1653</v>
      </c>
      <c r="F224" s="2023" t="s">
        <v>1654</v>
      </c>
      <c r="G224" s="2106" t="s">
        <v>1646</v>
      </c>
    </row>
    <row r="225" spans="1:256" s="375" customFormat="1" ht="16.5" thickBot="1">
      <c r="B225" s="2025"/>
      <c r="C225" s="2026" t="s">
        <v>97</v>
      </c>
      <c r="D225" s="2027">
        <v>1995</v>
      </c>
      <c r="E225" s="2028"/>
      <c r="F225" s="2029"/>
      <c r="G225" s="2030"/>
    </row>
    <row r="226" spans="1:256" ht="13.5" thickBot="1">
      <c r="A226" s="705"/>
      <c r="B226" s="948"/>
      <c r="C226" s="948"/>
      <c r="D226" s="948"/>
      <c r="E226" s="948"/>
      <c r="F226" s="948"/>
      <c r="G226" s="948"/>
      <c r="H226" s="705"/>
      <c r="I226" s="705"/>
      <c r="J226" s="705"/>
      <c r="K226" s="705"/>
      <c r="L226" s="705"/>
      <c r="M226" s="705"/>
      <c r="N226" s="705"/>
      <c r="O226" s="705"/>
      <c r="P226" s="705"/>
      <c r="Q226" s="705"/>
      <c r="R226" s="705"/>
      <c r="S226" s="705"/>
      <c r="T226" s="705"/>
      <c r="U226" s="705"/>
      <c r="V226" s="705"/>
      <c r="W226" s="705"/>
      <c r="X226" s="705"/>
      <c r="Y226" s="705"/>
      <c r="Z226" s="705"/>
      <c r="AA226" s="705"/>
      <c r="AB226" s="705"/>
      <c r="AC226" s="705"/>
      <c r="AD226" s="705"/>
      <c r="AE226" s="705"/>
      <c r="AF226" s="705"/>
      <c r="AG226" s="705"/>
      <c r="AH226" s="705"/>
      <c r="AI226" s="705"/>
      <c r="AJ226" s="705"/>
      <c r="AK226" s="705"/>
      <c r="AL226" s="705"/>
      <c r="AM226" s="705"/>
      <c r="AN226" s="705"/>
      <c r="AO226" s="705"/>
      <c r="AP226" s="705"/>
      <c r="AQ226" s="705"/>
      <c r="AR226" s="705"/>
      <c r="AS226" s="705"/>
      <c r="AT226" s="705"/>
      <c r="AU226" s="705"/>
      <c r="AV226" s="705"/>
      <c r="AW226" s="705"/>
      <c r="AX226" s="705"/>
      <c r="AY226" s="705"/>
      <c r="AZ226" s="705"/>
      <c r="BA226" s="705"/>
      <c r="BB226" s="705"/>
      <c r="BC226" s="705"/>
      <c r="BD226" s="705"/>
      <c r="BE226" s="705"/>
      <c r="BF226" s="705"/>
      <c r="BG226" s="705"/>
      <c r="BH226" s="705"/>
      <c r="BI226" s="705"/>
      <c r="BJ226" s="705"/>
      <c r="BK226" s="705"/>
      <c r="BL226" s="705"/>
      <c r="BM226" s="705"/>
      <c r="BN226" s="705"/>
      <c r="BO226" s="705"/>
      <c r="BP226" s="705"/>
      <c r="BQ226" s="705"/>
      <c r="BR226" s="705"/>
      <c r="BS226" s="705"/>
      <c r="BT226" s="705"/>
      <c r="BU226" s="705"/>
      <c r="BV226" s="705"/>
      <c r="BW226" s="705"/>
      <c r="BX226" s="705"/>
      <c r="BY226" s="705"/>
      <c r="BZ226" s="705"/>
      <c r="CA226" s="705"/>
      <c r="CB226" s="705"/>
      <c r="CC226" s="705"/>
      <c r="CD226" s="705"/>
      <c r="CE226" s="705"/>
      <c r="CF226" s="705"/>
      <c r="CG226" s="705"/>
      <c r="CH226" s="705"/>
      <c r="CI226" s="705"/>
      <c r="CJ226" s="705"/>
      <c r="CK226" s="705"/>
      <c r="CL226" s="705"/>
      <c r="CM226" s="705"/>
      <c r="CN226" s="705"/>
      <c r="CO226" s="705"/>
      <c r="CP226" s="705"/>
      <c r="CQ226" s="705"/>
      <c r="CR226" s="705"/>
      <c r="CS226" s="705"/>
      <c r="CT226" s="705"/>
      <c r="CU226" s="705"/>
      <c r="CV226" s="705"/>
      <c r="CW226" s="705"/>
      <c r="CX226" s="705"/>
      <c r="CY226" s="705"/>
      <c r="CZ226" s="705"/>
      <c r="DA226" s="705"/>
      <c r="DB226" s="705"/>
      <c r="DC226" s="705"/>
      <c r="DD226" s="705"/>
      <c r="DE226" s="705"/>
      <c r="DF226" s="705"/>
      <c r="DG226" s="705"/>
      <c r="DH226" s="705"/>
      <c r="DI226" s="705"/>
      <c r="DJ226" s="705"/>
      <c r="DK226" s="705"/>
      <c r="DL226" s="705"/>
      <c r="DM226" s="705"/>
      <c r="DN226" s="705"/>
      <c r="DO226" s="705"/>
      <c r="DP226" s="705"/>
      <c r="DQ226" s="705"/>
      <c r="DR226" s="705"/>
      <c r="DS226" s="705"/>
      <c r="DT226" s="705"/>
      <c r="DU226" s="705"/>
      <c r="DV226" s="705"/>
      <c r="DW226" s="705"/>
      <c r="DX226" s="705"/>
      <c r="DY226" s="705"/>
      <c r="DZ226" s="705"/>
      <c r="EA226" s="705"/>
      <c r="EB226" s="705"/>
      <c r="EC226" s="705"/>
      <c r="ED226" s="705"/>
      <c r="EE226" s="705"/>
      <c r="EF226" s="705"/>
      <c r="EG226" s="705"/>
      <c r="EH226" s="705"/>
      <c r="EI226" s="705"/>
      <c r="EJ226" s="705"/>
      <c r="EK226" s="705"/>
      <c r="EL226" s="705"/>
      <c r="EM226" s="705"/>
      <c r="EN226" s="705"/>
      <c r="EO226" s="705"/>
      <c r="EP226" s="705"/>
      <c r="EQ226" s="705"/>
      <c r="ER226" s="705"/>
      <c r="ES226" s="705"/>
      <c r="ET226" s="705"/>
      <c r="EU226" s="705"/>
      <c r="EV226" s="705"/>
      <c r="EW226" s="705"/>
      <c r="EX226" s="705"/>
      <c r="EY226" s="705"/>
      <c r="EZ226" s="705"/>
      <c r="FA226" s="705"/>
      <c r="FB226" s="705"/>
      <c r="FC226" s="705"/>
      <c r="FD226" s="705"/>
      <c r="FE226" s="705"/>
      <c r="FF226" s="705"/>
      <c r="FG226" s="705"/>
      <c r="FH226" s="705"/>
      <c r="FI226" s="705"/>
      <c r="FJ226" s="705"/>
      <c r="FK226" s="705"/>
      <c r="FL226" s="705"/>
      <c r="FM226" s="705"/>
      <c r="FN226" s="705"/>
      <c r="FO226" s="705"/>
      <c r="FP226" s="705"/>
      <c r="FQ226" s="705"/>
      <c r="FR226" s="705"/>
      <c r="FS226" s="705"/>
      <c r="FT226" s="705"/>
      <c r="FU226" s="705"/>
      <c r="FV226" s="705"/>
      <c r="FW226" s="705"/>
      <c r="FX226" s="705"/>
      <c r="FY226" s="705"/>
      <c r="FZ226" s="705"/>
      <c r="GA226" s="705"/>
      <c r="GB226" s="705"/>
      <c r="GC226" s="705"/>
      <c r="GD226" s="705"/>
      <c r="GE226" s="705"/>
      <c r="GF226" s="705"/>
      <c r="GG226" s="705"/>
      <c r="GH226" s="705"/>
      <c r="GI226" s="705"/>
      <c r="GJ226" s="705"/>
      <c r="GK226" s="705"/>
      <c r="GL226" s="705"/>
      <c r="GM226" s="705"/>
      <c r="GN226" s="705"/>
      <c r="GO226" s="705"/>
      <c r="GP226" s="705"/>
      <c r="GQ226" s="705"/>
      <c r="GR226" s="705"/>
      <c r="GS226" s="705"/>
      <c r="GT226" s="705"/>
      <c r="GU226" s="705"/>
      <c r="GV226" s="705"/>
      <c r="GW226" s="705"/>
      <c r="GX226" s="705"/>
      <c r="GY226" s="705"/>
      <c r="GZ226" s="705"/>
      <c r="HA226" s="705"/>
      <c r="HB226" s="705"/>
      <c r="HC226" s="705"/>
      <c r="HD226" s="705"/>
      <c r="HE226" s="705"/>
      <c r="HF226" s="705"/>
      <c r="HG226" s="705"/>
      <c r="HH226" s="705"/>
      <c r="HI226" s="705"/>
      <c r="HJ226" s="705"/>
      <c r="HK226" s="705"/>
      <c r="HL226" s="705"/>
      <c r="HM226" s="705"/>
      <c r="HN226" s="705"/>
      <c r="HO226" s="705"/>
      <c r="HP226" s="705"/>
      <c r="HQ226" s="705"/>
      <c r="HR226" s="705"/>
      <c r="HS226" s="705"/>
      <c r="HT226" s="705"/>
      <c r="HU226" s="705"/>
      <c r="HV226" s="705"/>
      <c r="HW226" s="705"/>
      <c r="HX226" s="705"/>
      <c r="HY226" s="705"/>
      <c r="HZ226" s="705"/>
      <c r="IA226" s="705"/>
      <c r="IB226" s="705"/>
      <c r="IC226" s="705"/>
      <c r="ID226" s="705"/>
      <c r="IE226" s="705"/>
      <c r="IF226" s="705"/>
      <c r="IG226" s="705"/>
      <c r="IH226" s="705"/>
      <c r="II226" s="705"/>
      <c r="IJ226" s="705"/>
      <c r="IK226" s="705"/>
      <c r="IL226" s="705"/>
      <c r="IM226" s="705"/>
      <c r="IN226" s="705"/>
      <c r="IO226" s="705"/>
      <c r="IP226" s="705"/>
      <c r="IQ226" s="705"/>
      <c r="IR226" s="705"/>
      <c r="IS226" s="705"/>
      <c r="IT226" s="705"/>
      <c r="IU226" s="705"/>
      <c r="IV226" s="705"/>
    </row>
    <row r="227" spans="1:256" ht="13.5" hidden="1" thickBot="1">
      <c r="A227" s="705"/>
      <c r="B227" s="949" t="s">
        <v>556</v>
      </c>
      <c r="C227" s="950" t="s">
        <v>557</v>
      </c>
      <c r="D227" s="950"/>
      <c r="E227" s="950"/>
      <c r="F227" s="950"/>
      <c r="G227" s="951" t="s">
        <v>23</v>
      </c>
      <c r="H227" s="705"/>
      <c r="I227" s="705"/>
      <c r="J227" s="705"/>
      <c r="K227" s="705"/>
      <c r="L227" s="705"/>
      <c r="M227" s="705"/>
      <c r="N227" s="705"/>
      <c r="O227" s="705"/>
      <c r="P227" s="705"/>
      <c r="Q227" s="705"/>
      <c r="R227" s="705"/>
      <c r="S227" s="705"/>
      <c r="T227" s="705"/>
      <c r="U227" s="705"/>
      <c r="V227" s="705"/>
      <c r="W227" s="705"/>
      <c r="X227" s="705"/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05"/>
      <c r="AL227" s="705"/>
      <c r="AM227" s="705"/>
      <c r="AN227" s="705"/>
      <c r="AO227" s="705"/>
      <c r="AP227" s="705"/>
      <c r="AQ227" s="705"/>
      <c r="AR227" s="705"/>
      <c r="AS227" s="705"/>
      <c r="AT227" s="705"/>
      <c r="AU227" s="705"/>
      <c r="AV227" s="705"/>
      <c r="AW227" s="705"/>
      <c r="AX227" s="705"/>
      <c r="AY227" s="705"/>
      <c r="AZ227" s="705"/>
      <c r="BA227" s="705"/>
      <c r="BB227" s="705"/>
      <c r="BC227" s="705"/>
      <c r="BD227" s="705"/>
      <c r="BE227" s="705"/>
      <c r="BF227" s="705"/>
      <c r="BG227" s="705"/>
      <c r="BH227" s="705"/>
      <c r="BI227" s="705"/>
      <c r="BJ227" s="705"/>
      <c r="BK227" s="705"/>
      <c r="BL227" s="705"/>
      <c r="BM227" s="705"/>
      <c r="BN227" s="705"/>
      <c r="BO227" s="705"/>
      <c r="BP227" s="705"/>
      <c r="BQ227" s="705"/>
      <c r="BR227" s="705"/>
      <c r="BS227" s="705"/>
      <c r="BT227" s="705"/>
      <c r="BU227" s="705"/>
      <c r="BV227" s="705"/>
      <c r="BW227" s="705"/>
      <c r="BX227" s="705"/>
      <c r="BY227" s="705"/>
      <c r="BZ227" s="705"/>
      <c r="CA227" s="705"/>
      <c r="CB227" s="705"/>
      <c r="CC227" s="705"/>
      <c r="CD227" s="705"/>
      <c r="CE227" s="705"/>
      <c r="CF227" s="705"/>
      <c r="CG227" s="705"/>
      <c r="CH227" s="705"/>
      <c r="CI227" s="705"/>
      <c r="CJ227" s="705"/>
      <c r="CK227" s="705"/>
      <c r="CL227" s="705"/>
      <c r="CM227" s="705"/>
      <c r="CN227" s="705"/>
      <c r="CO227" s="705"/>
      <c r="CP227" s="705"/>
      <c r="CQ227" s="705"/>
      <c r="CR227" s="705"/>
      <c r="CS227" s="705"/>
      <c r="CT227" s="705"/>
      <c r="CU227" s="705"/>
      <c r="CV227" s="705"/>
      <c r="CW227" s="705"/>
      <c r="CX227" s="705"/>
      <c r="CY227" s="705"/>
      <c r="CZ227" s="705"/>
      <c r="DA227" s="705"/>
      <c r="DB227" s="705"/>
      <c r="DC227" s="705"/>
      <c r="DD227" s="705"/>
      <c r="DE227" s="705"/>
      <c r="DF227" s="705"/>
      <c r="DG227" s="705"/>
      <c r="DH227" s="705"/>
      <c r="DI227" s="705"/>
      <c r="DJ227" s="705"/>
      <c r="DK227" s="705"/>
      <c r="DL227" s="705"/>
      <c r="DM227" s="705"/>
      <c r="DN227" s="705"/>
      <c r="DO227" s="705"/>
      <c r="DP227" s="705"/>
      <c r="DQ227" s="705"/>
      <c r="DR227" s="705"/>
      <c r="DS227" s="705"/>
      <c r="DT227" s="705"/>
      <c r="DU227" s="705"/>
      <c r="DV227" s="705"/>
      <c r="DW227" s="705"/>
      <c r="DX227" s="705"/>
      <c r="DY227" s="705"/>
      <c r="DZ227" s="705"/>
      <c r="EA227" s="705"/>
      <c r="EB227" s="705"/>
      <c r="EC227" s="705"/>
      <c r="ED227" s="705"/>
      <c r="EE227" s="705"/>
      <c r="EF227" s="705"/>
      <c r="EG227" s="705"/>
      <c r="EH227" s="705"/>
      <c r="EI227" s="705"/>
      <c r="EJ227" s="705"/>
      <c r="EK227" s="705"/>
      <c r="EL227" s="705"/>
      <c r="EM227" s="705"/>
      <c r="EN227" s="705"/>
      <c r="EO227" s="705"/>
      <c r="EP227" s="705"/>
      <c r="EQ227" s="705"/>
      <c r="ER227" s="705"/>
      <c r="ES227" s="705"/>
      <c r="ET227" s="705"/>
      <c r="EU227" s="705"/>
      <c r="EV227" s="705"/>
      <c r="EW227" s="705"/>
      <c r="EX227" s="705"/>
      <c r="EY227" s="705"/>
      <c r="EZ227" s="705"/>
      <c r="FA227" s="705"/>
      <c r="FB227" s="705"/>
      <c r="FC227" s="705"/>
      <c r="FD227" s="705"/>
      <c r="FE227" s="705"/>
      <c r="FF227" s="705"/>
      <c r="FG227" s="705"/>
      <c r="FH227" s="705"/>
      <c r="FI227" s="705"/>
      <c r="FJ227" s="705"/>
      <c r="FK227" s="705"/>
      <c r="FL227" s="705"/>
      <c r="FM227" s="705"/>
      <c r="FN227" s="705"/>
      <c r="FO227" s="705"/>
      <c r="FP227" s="705"/>
      <c r="FQ227" s="705"/>
      <c r="FR227" s="705"/>
      <c r="FS227" s="705"/>
      <c r="FT227" s="705"/>
      <c r="FU227" s="705"/>
      <c r="FV227" s="705"/>
      <c r="FW227" s="705"/>
      <c r="FX227" s="705"/>
      <c r="FY227" s="705"/>
      <c r="FZ227" s="705"/>
      <c r="GA227" s="705"/>
      <c r="GB227" s="705"/>
      <c r="GC227" s="705"/>
      <c r="GD227" s="705"/>
      <c r="GE227" s="705"/>
      <c r="GF227" s="705"/>
      <c r="GG227" s="705"/>
      <c r="GH227" s="705"/>
      <c r="GI227" s="705"/>
      <c r="GJ227" s="705"/>
      <c r="GK227" s="705"/>
      <c r="GL227" s="705"/>
      <c r="GM227" s="705"/>
      <c r="GN227" s="705"/>
      <c r="GO227" s="705"/>
      <c r="GP227" s="705"/>
      <c r="GQ227" s="705"/>
      <c r="GR227" s="705"/>
      <c r="GS227" s="705"/>
      <c r="GT227" s="705"/>
      <c r="GU227" s="705"/>
      <c r="GV227" s="705"/>
      <c r="GW227" s="705"/>
      <c r="GX227" s="705"/>
      <c r="GY227" s="705"/>
      <c r="GZ227" s="705"/>
      <c r="HA227" s="705"/>
      <c r="HB227" s="705"/>
      <c r="HC227" s="705"/>
      <c r="HD227" s="705"/>
      <c r="HE227" s="705"/>
      <c r="HF227" s="705"/>
      <c r="HG227" s="705"/>
      <c r="HH227" s="705"/>
      <c r="HI227" s="705"/>
      <c r="HJ227" s="705"/>
      <c r="HK227" s="705"/>
      <c r="HL227" s="705"/>
      <c r="HM227" s="705"/>
      <c r="HN227" s="705"/>
      <c r="HO227" s="705"/>
      <c r="HP227" s="705"/>
      <c r="HQ227" s="705"/>
      <c r="HR227" s="705"/>
      <c r="HS227" s="705"/>
      <c r="HT227" s="705"/>
      <c r="HU227" s="705"/>
      <c r="HV227" s="705"/>
      <c r="HW227" s="705"/>
      <c r="HX227" s="705"/>
      <c r="HY227" s="705"/>
      <c r="HZ227" s="705"/>
      <c r="IA227" s="705"/>
      <c r="IB227" s="705"/>
      <c r="IC227" s="705"/>
      <c r="ID227" s="705"/>
      <c r="IE227" s="705"/>
      <c r="IF227" s="705"/>
      <c r="IG227" s="705"/>
      <c r="IH227" s="705"/>
      <c r="II227" s="705"/>
      <c r="IJ227" s="705"/>
      <c r="IK227" s="705"/>
      <c r="IL227" s="705"/>
      <c r="IM227" s="705"/>
      <c r="IN227" s="705"/>
      <c r="IO227" s="705"/>
      <c r="IP227" s="705"/>
      <c r="IQ227" s="705"/>
      <c r="IR227" s="705"/>
      <c r="IS227" s="705"/>
      <c r="IT227" s="705"/>
      <c r="IU227" s="705"/>
      <c r="IV227" s="705"/>
    </row>
    <row r="228" spans="1:256" ht="26.25" hidden="1" thickBot="1">
      <c r="A228" s="705"/>
      <c r="B228" s="2236" t="s">
        <v>144</v>
      </c>
      <c r="C228" s="2237" t="s">
        <v>75</v>
      </c>
      <c r="D228" s="2237" t="s">
        <v>23</v>
      </c>
      <c r="E228" s="2237" t="s">
        <v>76</v>
      </c>
      <c r="F228" s="2238" t="s">
        <v>103</v>
      </c>
      <c r="G228" s="2239" t="s">
        <v>104</v>
      </c>
      <c r="H228" s="705"/>
      <c r="I228" s="705"/>
      <c r="J228" s="705"/>
      <c r="K228" s="705"/>
      <c r="L228" s="705"/>
      <c r="M228" s="705"/>
      <c r="N228" s="705"/>
      <c r="O228" s="705"/>
      <c r="P228" s="705"/>
      <c r="Q228" s="705"/>
      <c r="R228" s="705"/>
      <c r="S228" s="705"/>
      <c r="T228" s="705"/>
      <c r="U228" s="705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  <c r="AG228" s="705"/>
      <c r="AH228" s="705"/>
      <c r="AI228" s="705"/>
      <c r="AJ228" s="705"/>
      <c r="AK228" s="705"/>
      <c r="AL228" s="705"/>
      <c r="AM228" s="705"/>
      <c r="AN228" s="705"/>
      <c r="AO228" s="705"/>
      <c r="AP228" s="705"/>
      <c r="AQ228" s="705"/>
      <c r="AR228" s="705"/>
      <c r="AS228" s="705"/>
      <c r="AT228" s="705"/>
      <c r="AU228" s="705"/>
      <c r="AV228" s="705"/>
      <c r="AW228" s="705"/>
      <c r="AX228" s="705"/>
      <c r="AY228" s="705"/>
      <c r="AZ228" s="705"/>
      <c r="BA228" s="705"/>
      <c r="BB228" s="705"/>
      <c r="BC228" s="705"/>
      <c r="BD228" s="705"/>
      <c r="BE228" s="705"/>
      <c r="BF228" s="705"/>
      <c r="BG228" s="705"/>
      <c r="BH228" s="705"/>
      <c r="BI228" s="705"/>
      <c r="BJ228" s="705"/>
      <c r="BK228" s="705"/>
      <c r="BL228" s="705"/>
      <c r="BM228" s="705"/>
      <c r="BN228" s="705"/>
      <c r="BO228" s="705"/>
      <c r="BP228" s="705"/>
      <c r="BQ228" s="705"/>
      <c r="BR228" s="705"/>
      <c r="BS228" s="705"/>
      <c r="BT228" s="705"/>
      <c r="BU228" s="705"/>
      <c r="BV228" s="705"/>
      <c r="BW228" s="705"/>
      <c r="BX228" s="705"/>
      <c r="BY228" s="705"/>
      <c r="BZ228" s="705"/>
      <c r="CA228" s="705"/>
      <c r="CB228" s="705"/>
      <c r="CC228" s="705"/>
      <c r="CD228" s="705"/>
      <c r="CE228" s="705"/>
      <c r="CF228" s="705"/>
      <c r="CG228" s="705"/>
      <c r="CH228" s="705"/>
      <c r="CI228" s="705"/>
      <c r="CJ228" s="705"/>
      <c r="CK228" s="705"/>
      <c r="CL228" s="705"/>
      <c r="CM228" s="705"/>
      <c r="CN228" s="705"/>
      <c r="CO228" s="705"/>
      <c r="CP228" s="705"/>
      <c r="CQ228" s="705"/>
      <c r="CR228" s="705"/>
      <c r="CS228" s="705"/>
      <c r="CT228" s="705"/>
      <c r="CU228" s="705"/>
      <c r="CV228" s="705"/>
      <c r="CW228" s="705"/>
      <c r="CX228" s="705"/>
      <c r="CY228" s="705"/>
      <c r="CZ228" s="705"/>
      <c r="DA228" s="705"/>
      <c r="DB228" s="705"/>
      <c r="DC228" s="705"/>
      <c r="DD228" s="705"/>
      <c r="DE228" s="705"/>
      <c r="DF228" s="705"/>
      <c r="DG228" s="705"/>
      <c r="DH228" s="705"/>
      <c r="DI228" s="705"/>
      <c r="DJ228" s="705"/>
      <c r="DK228" s="705"/>
      <c r="DL228" s="705"/>
      <c r="DM228" s="705"/>
      <c r="DN228" s="705"/>
      <c r="DO228" s="705"/>
      <c r="DP228" s="705"/>
      <c r="DQ228" s="705"/>
      <c r="DR228" s="705"/>
      <c r="DS228" s="705"/>
      <c r="DT228" s="705"/>
      <c r="DU228" s="705"/>
      <c r="DV228" s="705"/>
      <c r="DW228" s="705"/>
      <c r="DX228" s="705"/>
      <c r="DY228" s="705"/>
      <c r="DZ228" s="705"/>
      <c r="EA228" s="705"/>
      <c r="EB228" s="705"/>
      <c r="EC228" s="705"/>
      <c r="ED228" s="705"/>
      <c r="EE228" s="705"/>
      <c r="EF228" s="705"/>
      <c r="EG228" s="705"/>
      <c r="EH228" s="705"/>
      <c r="EI228" s="705"/>
      <c r="EJ228" s="705"/>
      <c r="EK228" s="705"/>
      <c r="EL228" s="705"/>
      <c r="EM228" s="705"/>
      <c r="EN228" s="705"/>
      <c r="EO228" s="705"/>
      <c r="EP228" s="705"/>
      <c r="EQ228" s="705"/>
      <c r="ER228" s="705"/>
      <c r="ES228" s="705"/>
      <c r="ET228" s="705"/>
      <c r="EU228" s="705"/>
      <c r="EV228" s="705"/>
      <c r="EW228" s="705"/>
      <c r="EX228" s="705"/>
      <c r="EY228" s="705"/>
      <c r="EZ228" s="705"/>
      <c r="FA228" s="705"/>
      <c r="FB228" s="705"/>
      <c r="FC228" s="705"/>
      <c r="FD228" s="705"/>
      <c r="FE228" s="705"/>
      <c r="FF228" s="705"/>
      <c r="FG228" s="705"/>
      <c r="FH228" s="705"/>
      <c r="FI228" s="705"/>
      <c r="FJ228" s="705"/>
      <c r="FK228" s="705"/>
      <c r="FL228" s="705"/>
      <c r="FM228" s="705"/>
      <c r="FN228" s="705"/>
      <c r="FO228" s="705"/>
      <c r="FP228" s="705"/>
      <c r="FQ228" s="705"/>
      <c r="FR228" s="705"/>
      <c r="FS228" s="705"/>
      <c r="FT228" s="705"/>
      <c r="FU228" s="705"/>
      <c r="FV228" s="705"/>
      <c r="FW228" s="705"/>
      <c r="FX228" s="705"/>
      <c r="FY228" s="705"/>
      <c r="FZ228" s="705"/>
      <c r="GA228" s="705"/>
      <c r="GB228" s="705"/>
      <c r="GC228" s="705"/>
      <c r="GD228" s="705"/>
      <c r="GE228" s="705"/>
      <c r="GF228" s="705"/>
      <c r="GG228" s="705"/>
      <c r="GH228" s="705"/>
      <c r="GI228" s="705"/>
      <c r="GJ228" s="705"/>
      <c r="GK228" s="705"/>
      <c r="GL228" s="705"/>
      <c r="GM228" s="705"/>
      <c r="GN228" s="705"/>
      <c r="GO228" s="705"/>
      <c r="GP228" s="705"/>
      <c r="GQ228" s="705"/>
      <c r="GR228" s="705"/>
      <c r="GS228" s="705"/>
      <c r="GT228" s="705"/>
      <c r="GU228" s="705"/>
      <c r="GV228" s="705"/>
      <c r="GW228" s="705"/>
      <c r="GX228" s="705"/>
      <c r="GY228" s="705"/>
      <c r="GZ228" s="705"/>
      <c r="HA228" s="705"/>
      <c r="HB228" s="705"/>
      <c r="HC228" s="705"/>
      <c r="HD228" s="705"/>
      <c r="HE228" s="705"/>
      <c r="HF228" s="705"/>
      <c r="HG228" s="705"/>
      <c r="HH228" s="705"/>
      <c r="HI228" s="705"/>
      <c r="HJ228" s="705"/>
      <c r="HK228" s="705"/>
      <c r="HL228" s="705"/>
      <c r="HM228" s="705"/>
      <c r="HN228" s="705"/>
      <c r="HO228" s="705"/>
      <c r="HP228" s="705"/>
      <c r="HQ228" s="705"/>
      <c r="HR228" s="705"/>
      <c r="HS228" s="705"/>
      <c r="HT228" s="705"/>
      <c r="HU228" s="705"/>
      <c r="HV228" s="705"/>
      <c r="HW228" s="705"/>
      <c r="HX228" s="705"/>
      <c r="HY228" s="705"/>
      <c r="HZ228" s="705"/>
      <c r="IA228" s="705"/>
      <c r="IB228" s="705"/>
      <c r="IC228" s="705"/>
      <c r="ID228" s="705"/>
      <c r="IE228" s="705"/>
      <c r="IF228" s="705"/>
      <c r="IG228" s="705"/>
      <c r="IH228" s="705"/>
      <c r="II228" s="705"/>
      <c r="IJ228" s="705"/>
      <c r="IK228" s="705"/>
      <c r="IL228" s="705"/>
      <c r="IM228" s="705"/>
      <c r="IN228" s="705"/>
      <c r="IO228" s="705"/>
      <c r="IP228" s="705"/>
      <c r="IQ228" s="705"/>
      <c r="IR228" s="705"/>
      <c r="IS228" s="705"/>
      <c r="IT228" s="705"/>
      <c r="IU228" s="705"/>
      <c r="IV228" s="705"/>
    </row>
    <row r="229" spans="1:256" ht="13.5" hidden="1" thickBot="1">
      <c r="A229" s="705"/>
      <c r="B229" s="2684" t="s">
        <v>79</v>
      </c>
      <c r="C229" s="2685"/>
      <c r="D229" s="2685"/>
      <c r="E229" s="2685"/>
      <c r="F229" s="2685"/>
      <c r="G229" s="2686"/>
      <c r="H229" s="705"/>
      <c r="I229" s="705"/>
      <c r="J229" s="705"/>
      <c r="K229" s="705"/>
      <c r="L229" s="705"/>
      <c r="M229" s="705"/>
      <c r="N229" s="705"/>
      <c r="O229" s="705"/>
      <c r="P229" s="705"/>
      <c r="Q229" s="705"/>
      <c r="R229" s="705"/>
      <c r="S229" s="705"/>
      <c r="T229" s="705"/>
      <c r="U229" s="705"/>
      <c r="V229" s="705"/>
      <c r="W229" s="705"/>
      <c r="X229" s="705"/>
      <c r="Y229" s="705"/>
      <c r="Z229" s="705"/>
      <c r="AA229" s="705"/>
      <c r="AB229" s="705"/>
      <c r="AC229" s="705"/>
      <c r="AD229" s="705"/>
      <c r="AE229" s="705"/>
      <c r="AF229" s="705"/>
      <c r="AG229" s="705"/>
      <c r="AH229" s="705"/>
      <c r="AI229" s="705"/>
      <c r="AJ229" s="705"/>
      <c r="AK229" s="705"/>
      <c r="AL229" s="705"/>
      <c r="AM229" s="705"/>
      <c r="AN229" s="705"/>
      <c r="AO229" s="705"/>
      <c r="AP229" s="705"/>
      <c r="AQ229" s="705"/>
      <c r="AR229" s="705"/>
      <c r="AS229" s="705"/>
      <c r="AT229" s="705"/>
      <c r="AU229" s="705"/>
      <c r="AV229" s="705"/>
      <c r="AW229" s="705"/>
      <c r="AX229" s="705"/>
      <c r="AY229" s="705"/>
      <c r="AZ229" s="705"/>
      <c r="BA229" s="705"/>
      <c r="BB229" s="705"/>
      <c r="BC229" s="705"/>
      <c r="BD229" s="705"/>
      <c r="BE229" s="705"/>
      <c r="BF229" s="705"/>
      <c r="BG229" s="705"/>
      <c r="BH229" s="705"/>
      <c r="BI229" s="705"/>
      <c r="BJ229" s="705"/>
      <c r="BK229" s="705"/>
      <c r="BL229" s="705"/>
      <c r="BM229" s="705"/>
      <c r="BN229" s="705"/>
      <c r="BO229" s="705"/>
      <c r="BP229" s="705"/>
      <c r="BQ229" s="705"/>
      <c r="BR229" s="705"/>
      <c r="BS229" s="705"/>
      <c r="BT229" s="705"/>
      <c r="BU229" s="705"/>
      <c r="BV229" s="705"/>
      <c r="BW229" s="705"/>
      <c r="BX229" s="705"/>
      <c r="BY229" s="705"/>
      <c r="BZ229" s="705"/>
      <c r="CA229" s="705"/>
      <c r="CB229" s="705"/>
      <c r="CC229" s="705"/>
      <c r="CD229" s="705"/>
      <c r="CE229" s="705"/>
      <c r="CF229" s="705"/>
      <c r="CG229" s="705"/>
      <c r="CH229" s="705"/>
      <c r="CI229" s="705"/>
      <c r="CJ229" s="705"/>
      <c r="CK229" s="705"/>
      <c r="CL229" s="705"/>
      <c r="CM229" s="705"/>
      <c r="CN229" s="705"/>
      <c r="CO229" s="705"/>
      <c r="CP229" s="705"/>
      <c r="CQ229" s="705"/>
      <c r="CR229" s="705"/>
      <c r="CS229" s="705"/>
      <c r="CT229" s="705"/>
      <c r="CU229" s="705"/>
      <c r="CV229" s="705"/>
      <c r="CW229" s="705"/>
      <c r="CX229" s="705"/>
      <c r="CY229" s="705"/>
      <c r="CZ229" s="705"/>
      <c r="DA229" s="705"/>
      <c r="DB229" s="705"/>
      <c r="DC229" s="705"/>
      <c r="DD229" s="705"/>
      <c r="DE229" s="705"/>
      <c r="DF229" s="705"/>
      <c r="DG229" s="705"/>
      <c r="DH229" s="705"/>
      <c r="DI229" s="705"/>
      <c r="DJ229" s="705"/>
      <c r="DK229" s="705"/>
      <c r="DL229" s="705"/>
      <c r="DM229" s="705"/>
      <c r="DN229" s="705"/>
      <c r="DO229" s="705"/>
      <c r="DP229" s="705"/>
      <c r="DQ229" s="705"/>
      <c r="DR229" s="705"/>
      <c r="DS229" s="705"/>
      <c r="DT229" s="705"/>
      <c r="DU229" s="705"/>
      <c r="DV229" s="705"/>
      <c r="DW229" s="705"/>
      <c r="DX229" s="705"/>
      <c r="DY229" s="705"/>
      <c r="DZ229" s="705"/>
      <c r="EA229" s="705"/>
      <c r="EB229" s="705"/>
      <c r="EC229" s="705"/>
      <c r="ED229" s="705"/>
      <c r="EE229" s="705"/>
      <c r="EF229" s="705"/>
      <c r="EG229" s="705"/>
      <c r="EH229" s="705"/>
      <c r="EI229" s="705"/>
      <c r="EJ229" s="705"/>
      <c r="EK229" s="705"/>
      <c r="EL229" s="705"/>
      <c r="EM229" s="705"/>
      <c r="EN229" s="705"/>
      <c r="EO229" s="705"/>
      <c r="EP229" s="705"/>
      <c r="EQ229" s="705"/>
      <c r="ER229" s="705"/>
      <c r="ES229" s="705"/>
      <c r="ET229" s="705"/>
      <c r="EU229" s="705"/>
      <c r="EV229" s="705"/>
      <c r="EW229" s="705"/>
      <c r="EX229" s="705"/>
      <c r="EY229" s="705"/>
      <c r="EZ229" s="705"/>
      <c r="FA229" s="705"/>
      <c r="FB229" s="705"/>
      <c r="FC229" s="705"/>
      <c r="FD229" s="705"/>
      <c r="FE229" s="705"/>
      <c r="FF229" s="705"/>
      <c r="FG229" s="705"/>
      <c r="FH229" s="705"/>
      <c r="FI229" s="705"/>
      <c r="FJ229" s="705"/>
      <c r="FK229" s="705"/>
      <c r="FL229" s="705"/>
      <c r="FM229" s="705"/>
      <c r="FN229" s="705"/>
      <c r="FO229" s="705"/>
      <c r="FP229" s="705"/>
      <c r="FQ229" s="705"/>
      <c r="FR229" s="705"/>
      <c r="FS229" s="705"/>
      <c r="FT229" s="705"/>
      <c r="FU229" s="705"/>
      <c r="FV229" s="705"/>
      <c r="FW229" s="705"/>
      <c r="FX229" s="705"/>
      <c r="FY229" s="705"/>
      <c r="FZ229" s="705"/>
      <c r="GA229" s="705"/>
      <c r="GB229" s="705"/>
      <c r="GC229" s="705"/>
      <c r="GD229" s="705"/>
      <c r="GE229" s="705"/>
      <c r="GF229" s="705"/>
      <c r="GG229" s="705"/>
      <c r="GH229" s="705"/>
      <c r="GI229" s="705"/>
      <c r="GJ229" s="705"/>
      <c r="GK229" s="705"/>
      <c r="GL229" s="705"/>
      <c r="GM229" s="705"/>
      <c r="GN229" s="705"/>
      <c r="GO229" s="705"/>
      <c r="GP229" s="705"/>
      <c r="GQ229" s="705"/>
      <c r="GR229" s="705"/>
      <c r="GS229" s="705"/>
      <c r="GT229" s="705"/>
      <c r="GU229" s="705"/>
      <c r="GV229" s="705"/>
      <c r="GW229" s="705"/>
      <c r="GX229" s="705"/>
      <c r="GY229" s="705"/>
      <c r="GZ229" s="705"/>
      <c r="HA229" s="705"/>
      <c r="HB229" s="705"/>
      <c r="HC229" s="705"/>
      <c r="HD229" s="705"/>
      <c r="HE229" s="705"/>
      <c r="HF229" s="705"/>
      <c r="HG229" s="705"/>
      <c r="HH229" s="705"/>
      <c r="HI229" s="705"/>
      <c r="HJ229" s="705"/>
      <c r="HK229" s="705"/>
      <c r="HL229" s="705"/>
      <c r="HM229" s="705"/>
      <c r="HN229" s="705"/>
      <c r="HO229" s="705"/>
      <c r="HP229" s="705"/>
      <c r="HQ229" s="705"/>
      <c r="HR229" s="705"/>
      <c r="HS229" s="705"/>
      <c r="HT229" s="705"/>
      <c r="HU229" s="705"/>
      <c r="HV229" s="705"/>
      <c r="HW229" s="705"/>
      <c r="HX229" s="705"/>
      <c r="HY229" s="705"/>
      <c r="HZ229" s="705"/>
      <c r="IA229" s="705"/>
      <c r="IB229" s="705"/>
      <c r="IC229" s="705"/>
      <c r="ID229" s="705"/>
      <c r="IE229" s="705"/>
      <c r="IF229" s="705"/>
      <c r="IG229" s="705"/>
      <c r="IH229" s="705"/>
      <c r="II229" s="705"/>
      <c r="IJ229" s="705"/>
      <c r="IK229" s="705"/>
      <c r="IL229" s="705"/>
      <c r="IM229" s="705"/>
      <c r="IN229" s="705"/>
      <c r="IO229" s="705"/>
      <c r="IP229" s="705"/>
      <c r="IQ229" s="705"/>
      <c r="IR229" s="705"/>
      <c r="IS229" s="705"/>
      <c r="IT229" s="705"/>
      <c r="IU229" s="705"/>
      <c r="IV229" s="705"/>
    </row>
    <row r="230" spans="1:256" ht="15.75" hidden="1" thickBot="1">
      <c r="A230" s="705"/>
      <c r="B230" s="2240" t="s">
        <v>445</v>
      </c>
      <c r="C230" s="2241" t="e">
        <v>#REF!</v>
      </c>
      <c r="D230" s="2242" t="s">
        <v>23</v>
      </c>
      <c r="E230" s="2243">
        <v>1</v>
      </c>
      <c r="F230" s="2244" t="e">
        <v>#REF!</v>
      </c>
      <c r="G230" s="2245" t="e">
        <v>#REF!</v>
      </c>
      <c r="H230" s="705"/>
      <c r="I230" s="705"/>
      <c r="J230" s="705"/>
      <c r="K230" s="705"/>
      <c r="L230" s="705"/>
      <c r="M230" s="705"/>
      <c r="N230" s="705"/>
      <c r="O230" s="705"/>
      <c r="P230" s="705"/>
      <c r="Q230" s="705"/>
      <c r="R230" s="705"/>
      <c r="S230" s="705"/>
      <c r="T230" s="705"/>
      <c r="U230" s="705"/>
      <c r="V230" s="705"/>
      <c r="W230" s="705"/>
      <c r="X230" s="705"/>
      <c r="Y230" s="705"/>
      <c r="Z230" s="705"/>
      <c r="AA230" s="705"/>
      <c r="AB230" s="705"/>
      <c r="AC230" s="705"/>
      <c r="AD230" s="705"/>
      <c r="AE230" s="705"/>
      <c r="AF230" s="705"/>
      <c r="AG230" s="705"/>
      <c r="AH230" s="705"/>
      <c r="AI230" s="705"/>
      <c r="AJ230" s="705"/>
      <c r="AK230" s="705"/>
      <c r="AL230" s="705"/>
      <c r="AM230" s="705"/>
      <c r="AN230" s="705"/>
      <c r="AO230" s="705"/>
      <c r="AP230" s="705"/>
      <c r="AQ230" s="705"/>
      <c r="AR230" s="705"/>
      <c r="AS230" s="705"/>
      <c r="AT230" s="705"/>
      <c r="AU230" s="705"/>
      <c r="AV230" s="705"/>
      <c r="AW230" s="705"/>
      <c r="AX230" s="705"/>
      <c r="AY230" s="705"/>
      <c r="AZ230" s="705"/>
      <c r="BA230" s="705"/>
      <c r="BB230" s="705"/>
      <c r="BC230" s="705"/>
      <c r="BD230" s="705"/>
      <c r="BE230" s="705"/>
      <c r="BF230" s="705"/>
      <c r="BG230" s="705"/>
      <c r="BH230" s="705"/>
      <c r="BI230" s="705"/>
      <c r="BJ230" s="705"/>
      <c r="BK230" s="705"/>
      <c r="BL230" s="705"/>
      <c r="BM230" s="705"/>
      <c r="BN230" s="705"/>
      <c r="BO230" s="705"/>
      <c r="BP230" s="705"/>
      <c r="BQ230" s="705"/>
      <c r="BR230" s="705"/>
      <c r="BS230" s="705"/>
      <c r="BT230" s="705"/>
      <c r="BU230" s="705"/>
      <c r="BV230" s="705"/>
      <c r="BW230" s="705"/>
      <c r="BX230" s="705"/>
      <c r="BY230" s="705"/>
      <c r="BZ230" s="705"/>
      <c r="CA230" s="705"/>
      <c r="CB230" s="705"/>
      <c r="CC230" s="705"/>
      <c r="CD230" s="705"/>
      <c r="CE230" s="705"/>
      <c r="CF230" s="705"/>
      <c r="CG230" s="705"/>
      <c r="CH230" s="705"/>
      <c r="CI230" s="705"/>
      <c r="CJ230" s="705"/>
      <c r="CK230" s="705"/>
      <c r="CL230" s="705"/>
      <c r="CM230" s="705"/>
      <c r="CN230" s="705"/>
      <c r="CO230" s="705"/>
      <c r="CP230" s="705"/>
      <c r="CQ230" s="705"/>
      <c r="CR230" s="705"/>
      <c r="CS230" s="705"/>
      <c r="CT230" s="705"/>
      <c r="CU230" s="705"/>
      <c r="CV230" s="705"/>
      <c r="CW230" s="705"/>
      <c r="CX230" s="705"/>
      <c r="CY230" s="705"/>
      <c r="CZ230" s="705"/>
      <c r="DA230" s="705"/>
      <c r="DB230" s="705"/>
      <c r="DC230" s="705"/>
      <c r="DD230" s="705"/>
      <c r="DE230" s="705"/>
      <c r="DF230" s="705"/>
      <c r="DG230" s="705"/>
      <c r="DH230" s="705"/>
      <c r="DI230" s="705"/>
      <c r="DJ230" s="705"/>
      <c r="DK230" s="705"/>
      <c r="DL230" s="705"/>
      <c r="DM230" s="705"/>
      <c r="DN230" s="705"/>
      <c r="DO230" s="705"/>
      <c r="DP230" s="705"/>
      <c r="DQ230" s="705"/>
      <c r="DR230" s="705"/>
      <c r="DS230" s="705"/>
      <c r="DT230" s="705"/>
      <c r="DU230" s="705"/>
      <c r="DV230" s="705"/>
      <c r="DW230" s="705"/>
      <c r="DX230" s="705"/>
      <c r="DY230" s="705"/>
      <c r="DZ230" s="705"/>
      <c r="EA230" s="705"/>
      <c r="EB230" s="705"/>
      <c r="EC230" s="705"/>
      <c r="ED230" s="705"/>
      <c r="EE230" s="705"/>
      <c r="EF230" s="705"/>
      <c r="EG230" s="705"/>
      <c r="EH230" s="705"/>
      <c r="EI230" s="705"/>
      <c r="EJ230" s="705"/>
      <c r="EK230" s="705"/>
      <c r="EL230" s="705"/>
      <c r="EM230" s="705"/>
      <c r="EN230" s="705"/>
      <c r="EO230" s="705"/>
      <c r="EP230" s="705"/>
      <c r="EQ230" s="705"/>
      <c r="ER230" s="705"/>
      <c r="ES230" s="705"/>
      <c r="ET230" s="705"/>
      <c r="EU230" s="705"/>
      <c r="EV230" s="705"/>
      <c r="EW230" s="705"/>
      <c r="EX230" s="705"/>
      <c r="EY230" s="705"/>
      <c r="EZ230" s="705"/>
      <c r="FA230" s="705"/>
      <c r="FB230" s="705"/>
      <c r="FC230" s="705"/>
      <c r="FD230" s="705"/>
      <c r="FE230" s="705"/>
      <c r="FF230" s="705"/>
      <c r="FG230" s="705"/>
      <c r="FH230" s="705"/>
      <c r="FI230" s="705"/>
      <c r="FJ230" s="705"/>
      <c r="FK230" s="705"/>
      <c r="FL230" s="705"/>
      <c r="FM230" s="705"/>
      <c r="FN230" s="705"/>
      <c r="FO230" s="705"/>
      <c r="FP230" s="705"/>
      <c r="FQ230" s="705"/>
      <c r="FR230" s="705"/>
      <c r="FS230" s="705"/>
      <c r="FT230" s="705"/>
      <c r="FU230" s="705"/>
      <c r="FV230" s="705"/>
      <c r="FW230" s="705"/>
      <c r="FX230" s="705"/>
      <c r="FY230" s="705"/>
      <c r="FZ230" s="705"/>
      <c r="GA230" s="705"/>
      <c r="GB230" s="705"/>
      <c r="GC230" s="705"/>
      <c r="GD230" s="705"/>
      <c r="GE230" s="705"/>
      <c r="GF230" s="705"/>
      <c r="GG230" s="705"/>
      <c r="GH230" s="705"/>
      <c r="GI230" s="705"/>
      <c r="GJ230" s="705"/>
      <c r="GK230" s="705"/>
      <c r="GL230" s="705"/>
      <c r="GM230" s="705"/>
      <c r="GN230" s="705"/>
      <c r="GO230" s="705"/>
      <c r="GP230" s="705"/>
      <c r="GQ230" s="705"/>
      <c r="GR230" s="705"/>
      <c r="GS230" s="705"/>
      <c r="GT230" s="705"/>
      <c r="GU230" s="705"/>
      <c r="GV230" s="705"/>
      <c r="GW230" s="705"/>
      <c r="GX230" s="705"/>
      <c r="GY230" s="705"/>
      <c r="GZ230" s="705"/>
      <c r="HA230" s="705"/>
      <c r="HB230" s="705"/>
      <c r="HC230" s="705"/>
      <c r="HD230" s="705"/>
      <c r="HE230" s="705"/>
      <c r="HF230" s="705"/>
      <c r="HG230" s="705"/>
      <c r="HH230" s="705"/>
      <c r="HI230" s="705"/>
      <c r="HJ230" s="705"/>
      <c r="HK230" s="705"/>
      <c r="HL230" s="705"/>
      <c r="HM230" s="705"/>
      <c r="HN230" s="705"/>
      <c r="HO230" s="705"/>
      <c r="HP230" s="705"/>
      <c r="HQ230" s="705"/>
      <c r="HR230" s="705"/>
      <c r="HS230" s="705"/>
      <c r="HT230" s="705"/>
      <c r="HU230" s="705"/>
      <c r="HV230" s="705"/>
      <c r="HW230" s="705"/>
      <c r="HX230" s="705"/>
      <c r="HY230" s="705"/>
      <c r="HZ230" s="705"/>
      <c r="IA230" s="705"/>
      <c r="IB230" s="705"/>
      <c r="IC230" s="705"/>
      <c r="ID230" s="705"/>
      <c r="IE230" s="705"/>
      <c r="IF230" s="705"/>
      <c r="IG230" s="705"/>
      <c r="IH230" s="705"/>
      <c r="II230" s="705"/>
      <c r="IJ230" s="705"/>
      <c r="IK230" s="705"/>
      <c r="IL230" s="705"/>
      <c r="IM230" s="705"/>
      <c r="IN230" s="705"/>
      <c r="IO230" s="705"/>
      <c r="IP230" s="705"/>
      <c r="IQ230" s="705"/>
      <c r="IR230" s="705"/>
      <c r="IS230" s="705"/>
      <c r="IT230" s="705"/>
      <c r="IU230" s="705"/>
      <c r="IV230" s="705"/>
    </row>
    <row r="231" spans="1:256" ht="30.75" hidden="1" thickBot="1">
      <c r="A231" s="705"/>
      <c r="B231" s="2240" t="s">
        <v>558</v>
      </c>
      <c r="C231" s="2246" t="s">
        <v>546</v>
      </c>
      <c r="D231" s="2242" t="s">
        <v>20</v>
      </c>
      <c r="E231" s="2247">
        <v>1.21706</v>
      </c>
      <c r="F231" s="2243">
        <v>40.97</v>
      </c>
      <c r="G231" s="2245">
        <v>49.86</v>
      </c>
      <c r="H231" s="705"/>
      <c r="I231" s="705"/>
      <c r="J231" s="705"/>
      <c r="K231" s="705"/>
      <c r="L231" s="705"/>
      <c r="M231" s="705"/>
      <c r="N231" s="705"/>
      <c r="O231" s="705"/>
      <c r="P231" s="705"/>
      <c r="Q231" s="705"/>
      <c r="R231" s="705"/>
      <c r="S231" s="705"/>
      <c r="T231" s="705"/>
      <c r="U231" s="705"/>
      <c r="V231" s="705"/>
      <c r="W231" s="705"/>
      <c r="X231" s="705"/>
      <c r="Y231" s="705"/>
      <c r="Z231" s="705"/>
      <c r="AA231" s="705"/>
      <c r="AB231" s="705"/>
      <c r="AC231" s="705"/>
      <c r="AD231" s="705"/>
      <c r="AE231" s="705"/>
      <c r="AF231" s="705"/>
      <c r="AG231" s="705"/>
      <c r="AH231" s="705"/>
      <c r="AI231" s="705"/>
      <c r="AJ231" s="705"/>
      <c r="AK231" s="705"/>
      <c r="AL231" s="705"/>
      <c r="AM231" s="705"/>
      <c r="AN231" s="705"/>
      <c r="AO231" s="705"/>
      <c r="AP231" s="705"/>
      <c r="AQ231" s="705"/>
      <c r="AR231" s="705"/>
      <c r="AS231" s="705"/>
      <c r="AT231" s="705"/>
      <c r="AU231" s="705"/>
      <c r="AV231" s="705"/>
      <c r="AW231" s="705"/>
      <c r="AX231" s="705"/>
      <c r="AY231" s="705"/>
      <c r="AZ231" s="705"/>
      <c r="BA231" s="705"/>
      <c r="BB231" s="705"/>
      <c r="BC231" s="705"/>
      <c r="BD231" s="705"/>
      <c r="BE231" s="705"/>
      <c r="BF231" s="705"/>
      <c r="BG231" s="705"/>
      <c r="BH231" s="705"/>
      <c r="BI231" s="705"/>
      <c r="BJ231" s="705"/>
      <c r="BK231" s="705"/>
      <c r="BL231" s="705"/>
      <c r="BM231" s="705"/>
      <c r="BN231" s="705"/>
      <c r="BO231" s="705"/>
      <c r="BP231" s="705"/>
      <c r="BQ231" s="705"/>
      <c r="BR231" s="705"/>
      <c r="BS231" s="705"/>
      <c r="BT231" s="705"/>
      <c r="BU231" s="705"/>
      <c r="BV231" s="705"/>
      <c r="BW231" s="705"/>
      <c r="BX231" s="705"/>
      <c r="BY231" s="705"/>
      <c r="BZ231" s="705"/>
      <c r="CA231" s="705"/>
      <c r="CB231" s="705"/>
      <c r="CC231" s="705"/>
      <c r="CD231" s="705"/>
      <c r="CE231" s="705"/>
      <c r="CF231" s="705"/>
      <c r="CG231" s="705"/>
      <c r="CH231" s="705"/>
      <c r="CI231" s="705"/>
      <c r="CJ231" s="705"/>
      <c r="CK231" s="705"/>
      <c r="CL231" s="705"/>
      <c r="CM231" s="705"/>
      <c r="CN231" s="705"/>
      <c r="CO231" s="705"/>
      <c r="CP231" s="705"/>
      <c r="CQ231" s="705"/>
      <c r="CR231" s="705"/>
      <c r="CS231" s="705"/>
      <c r="CT231" s="705"/>
      <c r="CU231" s="705"/>
      <c r="CV231" s="705"/>
      <c r="CW231" s="705"/>
      <c r="CX231" s="705"/>
      <c r="CY231" s="705"/>
      <c r="CZ231" s="705"/>
      <c r="DA231" s="705"/>
      <c r="DB231" s="705"/>
      <c r="DC231" s="705"/>
      <c r="DD231" s="705"/>
      <c r="DE231" s="705"/>
      <c r="DF231" s="705"/>
      <c r="DG231" s="705"/>
      <c r="DH231" s="705"/>
      <c r="DI231" s="705"/>
      <c r="DJ231" s="705"/>
      <c r="DK231" s="705"/>
      <c r="DL231" s="705"/>
      <c r="DM231" s="705"/>
      <c r="DN231" s="705"/>
      <c r="DO231" s="705"/>
      <c r="DP231" s="705"/>
      <c r="DQ231" s="705"/>
      <c r="DR231" s="705"/>
      <c r="DS231" s="705"/>
      <c r="DT231" s="705"/>
      <c r="DU231" s="705"/>
      <c r="DV231" s="705"/>
      <c r="DW231" s="705"/>
      <c r="DX231" s="705"/>
      <c r="DY231" s="705"/>
      <c r="DZ231" s="705"/>
      <c r="EA231" s="705"/>
      <c r="EB231" s="705"/>
      <c r="EC231" s="705"/>
      <c r="ED231" s="705"/>
      <c r="EE231" s="705"/>
      <c r="EF231" s="705"/>
      <c r="EG231" s="705"/>
      <c r="EH231" s="705"/>
      <c r="EI231" s="705"/>
      <c r="EJ231" s="705"/>
      <c r="EK231" s="705"/>
      <c r="EL231" s="705"/>
      <c r="EM231" s="705"/>
      <c r="EN231" s="705"/>
      <c r="EO231" s="705"/>
      <c r="EP231" s="705"/>
      <c r="EQ231" s="705"/>
      <c r="ER231" s="705"/>
      <c r="ES231" s="705"/>
      <c r="ET231" s="705"/>
      <c r="EU231" s="705"/>
      <c r="EV231" s="705"/>
      <c r="EW231" s="705"/>
      <c r="EX231" s="705"/>
      <c r="EY231" s="705"/>
      <c r="EZ231" s="705"/>
      <c r="FA231" s="705"/>
      <c r="FB231" s="705"/>
      <c r="FC231" s="705"/>
      <c r="FD231" s="705"/>
      <c r="FE231" s="705"/>
      <c r="FF231" s="705"/>
      <c r="FG231" s="705"/>
      <c r="FH231" s="705"/>
      <c r="FI231" s="705"/>
      <c r="FJ231" s="705"/>
      <c r="FK231" s="705"/>
      <c r="FL231" s="705"/>
      <c r="FM231" s="705"/>
      <c r="FN231" s="705"/>
      <c r="FO231" s="705"/>
      <c r="FP231" s="705"/>
      <c r="FQ231" s="705"/>
      <c r="FR231" s="705"/>
      <c r="FS231" s="705"/>
      <c r="FT231" s="705"/>
      <c r="FU231" s="705"/>
      <c r="FV231" s="705"/>
      <c r="FW231" s="705"/>
      <c r="FX231" s="705"/>
      <c r="FY231" s="705"/>
      <c r="FZ231" s="705"/>
      <c r="GA231" s="705"/>
      <c r="GB231" s="705"/>
      <c r="GC231" s="705"/>
      <c r="GD231" s="705"/>
      <c r="GE231" s="705"/>
      <c r="GF231" s="705"/>
      <c r="GG231" s="705"/>
      <c r="GH231" s="705"/>
      <c r="GI231" s="705"/>
      <c r="GJ231" s="705"/>
      <c r="GK231" s="705"/>
      <c r="GL231" s="705"/>
      <c r="GM231" s="705"/>
      <c r="GN231" s="705"/>
      <c r="GO231" s="705"/>
      <c r="GP231" s="705"/>
      <c r="GQ231" s="705"/>
      <c r="GR231" s="705"/>
      <c r="GS231" s="705"/>
      <c r="GT231" s="705"/>
      <c r="GU231" s="705"/>
      <c r="GV231" s="705"/>
      <c r="GW231" s="705"/>
      <c r="GX231" s="705"/>
      <c r="GY231" s="705"/>
      <c r="GZ231" s="705"/>
      <c r="HA231" s="705"/>
      <c r="HB231" s="705"/>
      <c r="HC231" s="705"/>
      <c r="HD231" s="705"/>
      <c r="HE231" s="705"/>
      <c r="HF231" s="705"/>
      <c r="HG231" s="705"/>
      <c r="HH231" s="705"/>
      <c r="HI231" s="705"/>
      <c r="HJ231" s="705"/>
      <c r="HK231" s="705"/>
      <c r="HL231" s="705"/>
      <c r="HM231" s="705"/>
      <c r="HN231" s="705"/>
      <c r="HO231" s="705"/>
      <c r="HP231" s="705"/>
      <c r="HQ231" s="705"/>
      <c r="HR231" s="705"/>
      <c r="HS231" s="705"/>
      <c r="HT231" s="705"/>
      <c r="HU231" s="705"/>
      <c r="HV231" s="705"/>
      <c r="HW231" s="705"/>
      <c r="HX231" s="705"/>
      <c r="HY231" s="705"/>
      <c r="HZ231" s="705"/>
      <c r="IA231" s="705"/>
      <c r="IB231" s="705"/>
      <c r="IC231" s="705"/>
      <c r="ID231" s="705"/>
      <c r="IE231" s="705"/>
      <c r="IF231" s="705"/>
      <c r="IG231" s="705"/>
      <c r="IH231" s="705"/>
      <c r="II231" s="705"/>
      <c r="IJ231" s="705"/>
      <c r="IK231" s="705"/>
      <c r="IL231" s="705"/>
      <c r="IM231" s="705"/>
      <c r="IN231" s="705"/>
      <c r="IO231" s="705"/>
      <c r="IP231" s="705"/>
      <c r="IQ231" s="705"/>
      <c r="IR231" s="705"/>
      <c r="IS231" s="705"/>
      <c r="IT231" s="705"/>
      <c r="IU231" s="705"/>
      <c r="IV231" s="705"/>
    </row>
    <row r="232" spans="1:256" ht="30.75" hidden="1" thickBot="1">
      <c r="A232" s="705"/>
      <c r="B232" s="2240" t="s">
        <v>559</v>
      </c>
      <c r="C232" s="2246" t="s">
        <v>547</v>
      </c>
      <c r="D232" s="2242" t="s">
        <v>20</v>
      </c>
      <c r="E232" s="2247">
        <v>1.21706</v>
      </c>
      <c r="F232" s="2244">
        <v>352.72</v>
      </c>
      <c r="G232" s="2245">
        <v>429.28</v>
      </c>
      <c r="H232" s="705"/>
      <c r="I232" s="705"/>
      <c r="J232" s="705"/>
      <c r="K232" s="705"/>
      <c r="L232" s="705"/>
      <c r="M232" s="705"/>
      <c r="N232" s="705"/>
      <c r="O232" s="705"/>
      <c r="P232" s="705"/>
      <c r="Q232" s="705"/>
      <c r="R232" s="705"/>
      <c r="S232" s="705"/>
      <c r="T232" s="705"/>
      <c r="U232" s="705"/>
      <c r="V232" s="705"/>
      <c r="W232" s="705"/>
      <c r="X232" s="705"/>
      <c r="Y232" s="705"/>
      <c r="Z232" s="705"/>
      <c r="AA232" s="705"/>
      <c r="AB232" s="705"/>
      <c r="AC232" s="705"/>
      <c r="AD232" s="705"/>
      <c r="AE232" s="705"/>
      <c r="AF232" s="705"/>
      <c r="AG232" s="705"/>
      <c r="AH232" s="705"/>
      <c r="AI232" s="705"/>
      <c r="AJ232" s="705"/>
      <c r="AK232" s="705"/>
      <c r="AL232" s="705"/>
      <c r="AM232" s="705"/>
      <c r="AN232" s="705"/>
      <c r="AO232" s="705"/>
      <c r="AP232" s="705"/>
      <c r="AQ232" s="705"/>
      <c r="AR232" s="705"/>
      <c r="AS232" s="705"/>
      <c r="AT232" s="705"/>
      <c r="AU232" s="705"/>
      <c r="AV232" s="705"/>
      <c r="AW232" s="705"/>
      <c r="AX232" s="705"/>
      <c r="AY232" s="705"/>
      <c r="AZ232" s="705"/>
      <c r="BA232" s="705"/>
      <c r="BB232" s="705"/>
      <c r="BC232" s="705"/>
      <c r="BD232" s="705"/>
      <c r="BE232" s="705"/>
      <c r="BF232" s="705"/>
      <c r="BG232" s="705"/>
      <c r="BH232" s="705"/>
      <c r="BI232" s="705"/>
      <c r="BJ232" s="705"/>
      <c r="BK232" s="705"/>
      <c r="BL232" s="705"/>
      <c r="BM232" s="705"/>
      <c r="BN232" s="705"/>
      <c r="BO232" s="705"/>
      <c r="BP232" s="705"/>
      <c r="BQ232" s="705"/>
      <c r="BR232" s="705"/>
      <c r="BS232" s="705"/>
      <c r="BT232" s="705"/>
      <c r="BU232" s="705"/>
      <c r="BV232" s="705"/>
      <c r="BW232" s="705"/>
      <c r="BX232" s="705"/>
      <c r="BY232" s="705"/>
      <c r="BZ232" s="705"/>
      <c r="CA232" s="705"/>
      <c r="CB232" s="705"/>
      <c r="CC232" s="705"/>
      <c r="CD232" s="705"/>
      <c r="CE232" s="705"/>
      <c r="CF232" s="705"/>
      <c r="CG232" s="705"/>
      <c r="CH232" s="705"/>
      <c r="CI232" s="705"/>
      <c r="CJ232" s="705"/>
      <c r="CK232" s="705"/>
      <c r="CL232" s="705"/>
      <c r="CM232" s="705"/>
      <c r="CN232" s="705"/>
      <c r="CO232" s="705"/>
      <c r="CP232" s="705"/>
      <c r="CQ232" s="705"/>
      <c r="CR232" s="705"/>
      <c r="CS232" s="705"/>
      <c r="CT232" s="705"/>
      <c r="CU232" s="705"/>
      <c r="CV232" s="705"/>
      <c r="CW232" s="705"/>
      <c r="CX232" s="705"/>
      <c r="CY232" s="705"/>
      <c r="CZ232" s="705"/>
      <c r="DA232" s="705"/>
      <c r="DB232" s="705"/>
      <c r="DC232" s="705"/>
      <c r="DD232" s="705"/>
      <c r="DE232" s="705"/>
      <c r="DF232" s="705"/>
      <c r="DG232" s="705"/>
      <c r="DH232" s="705"/>
      <c r="DI232" s="705"/>
      <c r="DJ232" s="705"/>
      <c r="DK232" s="705"/>
      <c r="DL232" s="705"/>
      <c r="DM232" s="705"/>
      <c r="DN232" s="705"/>
      <c r="DO232" s="705"/>
      <c r="DP232" s="705"/>
      <c r="DQ232" s="705"/>
      <c r="DR232" s="705"/>
      <c r="DS232" s="705"/>
      <c r="DT232" s="705"/>
      <c r="DU232" s="705"/>
      <c r="DV232" s="705"/>
      <c r="DW232" s="705"/>
      <c r="DX232" s="705"/>
      <c r="DY232" s="705"/>
      <c r="DZ232" s="705"/>
      <c r="EA232" s="705"/>
      <c r="EB232" s="705"/>
      <c r="EC232" s="705"/>
      <c r="ED232" s="705"/>
      <c r="EE232" s="705"/>
      <c r="EF232" s="705"/>
      <c r="EG232" s="705"/>
      <c r="EH232" s="705"/>
      <c r="EI232" s="705"/>
      <c r="EJ232" s="705"/>
      <c r="EK232" s="705"/>
      <c r="EL232" s="705"/>
      <c r="EM232" s="705"/>
      <c r="EN232" s="705"/>
      <c r="EO232" s="705"/>
      <c r="EP232" s="705"/>
      <c r="EQ232" s="705"/>
      <c r="ER232" s="705"/>
      <c r="ES232" s="705"/>
      <c r="ET232" s="705"/>
      <c r="EU232" s="705"/>
      <c r="EV232" s="705"/>
      <c r="EW232" s="705"/>
      <c r="EX232" s="705"/>
      <c r="EY232" s="705"/>
      <c r="EZ232" s="705"/>
      <c r="FA232" s="705"/>
      <c r="FB232" s="705"/>
      <c r="FC232" s="705"/>
      <c r="FD232" s="705"/>
      <c r="FE232" s="705"/>
      <c r="FF232" s="705"/>
      <c r="FG232" s="705"/>
      <c r="FH232" s="705"/>
      <c r="FI232" s="705"/>
      <c r="FJ232" s="705"/>
      <c r="FK232" s="705"/>
      <c r="FL232" s="705"/>
      <c r="FM232" s="705"/>
      <c r="FN232" s="705"/>
      <c r="FO232" s="705"/>
      <c r="FP232" s="705"/>
      <c r="FQ232" s="705"/>
      <c r="FR232" s="705"/>
      <c r="FS232" s="705"/>
      <c r="FT232" s="705"/>
      <c r="FU232" s="705"/>
      <c r="FV232" s="705"/>
      <c r="FW232" s="705"/>
      <c r="FX232" s="705"/>
      <c r="FY232" s="705"/>
      <c r="FZ232" s="705"/>
      <c r="GA232" s="705"/>
      <c r="GB232" s="705"/>
      <c r="GC232" s="705"/>
      <c r="GD232" s="705"/>
      <c r="GE232" s="705"/>
      <c r="GF232" s="705"/>
      <c r="GG232" s="705"/>
      <c r="GH232" s="705"/>
      <c r="GI232" s="705"/>
      <c r="GJ232" s="705"/>
      <c r="GK232" s="705"/>
      <c r="GL232" s="705"/>
      <c r="GM232" s="705"/>
      <c r="GN232" s="705"/>
      <c r="GO232" s="705"/>
      <c r="GP232" s="705"/>
      <c r="GQ232" s="705"/>
      <c r="GR232" s="705"/>
      <c r="GS232" s="705"/>
      <c r="GT232" s="705"/>
      <c r="GU232" s="705"/>
      <c r="GV232" s="705"/>
      <c r="GW232" s="705"/>
      <c r="GX232" s="705"/>
      <c r="GY232" s="705"/>
      <c r="GZ232" s="705"/>
      <c r="HA232" s="705"/>
      <c r="HB232" s="705"/>
      <c r="HC232" s="705"/>
      <c r="HD232" s="705"/>
      <c r="HE232" s="705"/>
      <c r="HF232" s="705"/>
      <c r="HG232" s="705"/>
      <c r="HH232" s="705"/>
      <c r="HI232" s="705"/>
      <c r="HJ232" s="705"/>
      <c r="HK232" s="705"/>
      <c r="HL232" s="705"/>
      <c r="HM232" s="705"/>
      <c r="HN232" s="705"/>
      <c r="HO232" s="705"/>
      <c r="HP232" s="705"/>
      <c r="HQ232" s="705"/>
      <c r="HR232" s="705"/>
      <c r="HS232" s="705"/>
      <c r="HT232" s="705"/>
      <c r="HU232" s="705"/>
      <c r="HV232" s="705"/>
      <c r="HW232" s="705"/>
      <c r="HX232" s="705"/>
      <c r="HY232" s="705"/>
      <c r="HZ232" s="705"/>
      <c r="IA232" s="705"/>
      <c r="IB232" s="705"/>
      <c r="IC232" s="705"/>
      <c r="ID232" s="705"/>
      <c r="IE232" s="705"/>
      <c r="IF232" s="705"/>
      <c r="IG232" s="705"/>
      <c r="IH232" s="705"/>
      <c r="II232" s="705"/>
      <c r="IJ232" s="705"/>
      <c r="IK232" s="705"/>
      <c r="IL232" s="705"/>
      <c r="IM232" s="705"/>
      <c r="IN232" s="705"/>
      <c r="IO232" s="705"/>
      <c r="IP232" s="705"/>
      <c r="IQ232" s="705"/>
      <c r="IR232" s="705"/>
      <c r="IS232" s="705"/>
      <c r="IT232" s="705"/>
      <c r="IU232" s="705"/>
      <c r="IV232" s="705"/>
    </row>
    <row r="233" spans="1:256" ht="30.75" hidden="1" thickBot="1">
      <c r="A233" s="705"/>
      <c r="B233" s="2240" t="s">
        <v>560</v>
      </c>
      <c r="C233" s="2246" t="s">
        <v>151</v>
      </c>
      <c r="D233" s="2242" t="s">
        <v>20</v>
      </c>
      <c r="E233" s="2247">
        <v>1.21706</v>
      </c>
      <c r="F233" s="2244">
        <v>121.99</v>
      </c>
      <c r="G233" s="2245">
        <v>148.46</v>
      </c>
      <c r="H233" s="705"/>
      <c r="I233" s="705"/>
      <c r="J233" s="705"/>
      <c r="K233" s="705"/>
      <c r="L233" s="705"/>
      <c r="M233" s="705"/>
      <c r="N233" s="705"/>
      <c r="O233" s="705"/>
      <c r="P233" s="705"/>
      <c r="Q233" s="705"/>
      <c r="R233" s="705"/>
      <c r="S233" s="705"/>
      <c r="T233" s="705"/>
      <c r="U233" s="705"/>
      <c r="V233" s="705"/>
      <c r="W233" s="705"/>
      <c r="X233" s="705"/>
      <c r="Y233" s="705"/>
      <c r="Z233" s="705"/>
      <c r="AA233" s="705"/>
      <c r="AB233" s="705"/>
      <c r="AC233" s="705"/>
      <c r="AD233" s="705"/>
      <c r="AE233" s="705"/>
      <c r="AF233" s="705"/>
      <c r="AG233" s="705"/>
      <c r="AH233" s="705"/>
      <c r="AI233" s="705"/>
      <c r="AJ233" s="705"/>
      <c r="AK233" s="705"/>
      <c r="AL233" s="705"/>
      <c r="AM233" s="705"/>
      <c r="AN233" s="705"/>
      <c r="AO233" s="705"/>
      <c r="AP233" s="705"/>
      <c r="AQ233" s="705"/>
      <c r="AR233" s="705"/>
      <c r="AS233" s="705"/>
      <c r="AT233" s="705"/>
      <c r="AU233" s="705"/>
      <c r="AV233" s="705"/>
      <c r="AW233" s="705"/>
      <c r="AX233" s="705"/>
      <c r="AY233" s="705"/>
      <c r="AZ233" s="705"/>
      <c r="BA233" s="705"/>
      <c r="BB233" s="705"/>
      <c r="BC233" s="705"/>
      <c r="BD233" s="705"/>
      <c r="BE233" s="705"/>
      <c r="BF233" s="705"/>
      <c r="BG233" s="705"/>
      <c r="BH233" s="705"/>
      <c r="BI233" s="705"/>
      <c r="BJ233" s="705"/>
      <c r="BK233" s="705"/>
      <c r="BL233" s="705"/>
      <c r="BM233" s="705"/>
      <c r="BN233" s="705"/>
      <c r="BO233" s="705"/>
      <c r="BP233" s="705"/>
      <c r="BQ233" s="705"/>
      <c r="BR233" s="705"/>
      <c r="BS233" s="705"/>
      <c r="BT233" s="705"/>
      <c r="BU233" s="705"/>
      <c r="BV233" s="705"/>
      <c r="BW233" s="705"/>
      <c r="BX233" s="705"/>
      <c r="BY233" s="705"/>
      <c r="BZ233" s="705"/>
      <c r="CA233" s="705"/>
      <c r="CB233" s="705"/>
      <c r="CC233" s="705"/>
      <c r="CD233" s="705"/>
      <c r="CE233" s="705"/>
      <c r="CF233" s="705"/>
      <c r="CG233" s="705"/>
      <c r="CH233" s="705"/>
      <c r="CI233" s="705"/>
      <c r="CJ233" s="705"/>
      <c r="CK233" s="705"/>
      <c r="CL233" s="705"/>
      <c r="CM233" s="705"/>
      <c r="CN233" s="705"/>
      <c r="CO233" s="705"/>
      <c r="CP233" s="705"/>
      <c r="CQ233" s="705"/>
      <c r="CR233" s="705"/>
      <c r="CS233" s="705"/>
      <c r="CT233" s="705"/>
      <c r="CU233" s="705"/>
      <c r="CV233" s="705"/>
      <c r="CW233" s="705"/>
      <c r="CX233" s="705"/>
      <c r="CY233" s="705"/>
      <c r="CZ233" s="705"/>
      <c r="DA233" s="705"/>
      <c r="DB233" s="705"/>
      <c r="DC233" s="705"/>
      <c r="DD233" s="705"/>
      <c r="DE233" s="705"/>
      <c r="DF233" s="705"/>
      <c r="DG233" s="705"/>
      <c r="DH233" s="705"/>
      <c r="DI233" s="705"/>
      <c r="DJ233" s="705"/>
      <c r="DK233" s="705"/>
      <c r="DL233" s="705"/>
      <c r="DM233" s="705"/>
      <c r="DN233" s="705"/>
      <c r="DO233" s="705"/>
      <c r="DP233" s="705"/>
      <c r="DQ233" s="705"/>
      <c r="DR233" s="705"/>
      <c r="DS233" s="705"/>
      <c r="DT233" s="705"/>
      <c r="DU233" s="705"/>
      <c r="DV233" s="705"/>
      <c r="DW233" s="705"/>
      <c r="DX233" s="705"/>
      <c r="DY233" s="705"/>
      <c r="DZ233" s="705"/>
      <c r="EA233" s="705"/>
      <c r="EB233" s="705"/>
      <c r="EC233" s="705"/>
      <c r="ED233" s="705"/>
      <c r="EE233" s="705"/>
      <c r="EF233" s="705"/>
      <c r="EG233" s="705"/>
      <c r="EH233" s="705"/>
      <c r="EI233" s="705"/>
      <c r="EJ233" s="705"/>
      <c r="EK233" s="705"/>
      <c r="EL233" s="705"/>
      <c r="EM233" s="705"/>
      <c r="EN233" s="705"/>
      <c r="EO233" s="705"/>
      <c r="EP233" s="705"/>
      <c r="EQ233" s="705"/>
      <c r="ER233" s="705"/>
      <c r="ES233" s="705"/>
      <c r="ET233" s="705"/>
      <c r="EU233" s="705"/>
      <c r="EV233" s="705"/>
      <c r="EW233" s="705"/>
      <c r="EX233" s="705"/>
      <c r="EY233" s="705"/>
      <c r="EZ233" s="705"/>
      <c r="FA233" s="705"/>
      <c r="FB233" s="705"/>
      <c r="FC233" s="705"/>
      <c r="FD233" s="705"/>
      <c r="FE233" s="705"/>
      <c r="FF233" s="705"/>
      <c r="FG233" s="705"/>
      <c r="FH233" s="705"/>
      <c r="FI233" s="705"/>
      <c r="FJ233" s="705"/>
      <c r="FK233" s="705"/>
      <c r="FL233" s="705"/>
      <c r="FM233" s="705"/>
      <c r="FN233" s="705"/>
      <c r="FO233" s="705"/>
      <c r="FP233" s="705"/>
      <c r="FQ233" s="705"/>
      <c r="FR233" s="705"/>
      <c r="FS233" s="705"/>
      <c r="FT233" s="705"/>
      <c r="FU233" s="705"/>
      <c r="FV233" s="705"/>
      <c r="FW233" s="705"/>
      <c r="FX233" s="705"/>
      <c r="FY233" s="705"/>
      <c r="FZ233" s="705"/>
      <c r="GA233" s="705"/>
      <c r="GB233" s="705"/>
      <c r="GC233" s="705"/>
      <c r="GD233" s="705"/>
      <c r="GE233" s="705"/>
      <c r="GF233" s="705"/>
      <c r="GG233" s="705"/>
      <c r="GH233" s="705"/>
      <c r="GI233" s="705"/>
      <c r="GJ233" s="705"/>
      <c r="GK233" s="705"/>
      <c r="GL233" s="705"/>
      <c r="GM233" s="705"/>
      <c r="GN233" s="705"/>
      <c r="GO233" s="705"/>
      <c r="GP233" s="705"/>
      <c r="GQ233" s="705"/>
      <c r="GR233" s="705"/>
      <c r="GS233" s="705"/>
      <c r="GT233" s="705"/>
      <c r="GU233" s="705"/>
      <c r="GV233" s="705"/>
      <c r="GW233" s="705"/>
      <c r="GX233" s="705"/>
      <c r="GY233" s="705"/>
      <c r="GZ233" s="705"/>
      <c r="HA233" s="705"/>
      <c r="HB233" s="705"/>
      <c r="HC233" s="705"/>
      <c r="HD233" s="705"/>
      <c r="HE233" s="705"/>
      <c r="HF233" s="705"/>
      <c r="HG233" s="705"/>
      <c r="HH233" s="705"/>
      <c r="HI233" s="705"/>
      <c r="HJ233" s="705"/>
      <c r="HK233" s="705"/>
      <c r="HL233" s="705"/>
      <c r="HM233" s="705"/>
      <c r="HN233" s="705"/>
      <c r="HO233" s="705"/>
      <c r="HP233" s="705"/>
      <c r="HQ233" s="705"/>
      <c r="HR233" s="705"/>
      <c r="HS233" s="705"/>
      <c r="HT233" s="705"/>
      <c r="HU233" s="705"/>
      <c r="HV233" s="705"/>
      <c r="HW233" s="705"/>
      <c r="HX233" s="705"/>
      <c r="HY233" s="705"/>
      <c r="HZ233" s="705"/>
      <c r="IA233" s="705"/>
      <c r="IB233" s="705"/>
      <c r="IC233" s="705"/>
      <c r="ID233" s="705"/>
      <c r="IE233" s="705"/>
      <c r="IF233" s="705"/>
      <c r="IG233" s="705"/>
      <c r="IH233" s="705"/>
      <c r="II233" s="705"/>
      <c r="IJ233" s="705"/>
      <c r="IK233" s="705"/>
      <c r="IL233" s="705"/>
      <c r="IM233" s="705"/>
      <c r="IN233" s="705"/>
      <c r="IO233" s="705"/>
      <c r="IP233" s="705"/>
      <c r="IQ233" s="705"/>
      <c r="IR233" s="705"/>
      <c r="IS233" s="705"/>
      <c r="IT233" s="705"/>
      <c r="IU233" s="705"/>
      <c r="IV233" s="705"/>
    </row>
    <row r="234" spans="1:256" ht="13.5" hidden="1" thickBot="1">
      <c r="A234" s="705"/>
      <c r="B234" s="2684" t="s">
        <v>145</v>
      </c>
      <c r="C234" s="2685"/>
      <c r="D234" s="2685"/>
      <c r="E234" s="2685"/>
      <c r="F234" s="2685"/>
      <c r="G234" s="2686"/>
      <c r="H234" s="705"/>
      <c r="I234" s="705"/>
      <c r="J234" s="705"/>
      <c r="K234" s="705"/>
      <c r="L234" s="705"/>
      <c r="M234" s="705"/>
      <c r="N234" s="705"/>
      <c r="O234" s="705"/>
      <c r="P234" s="705"/>
      <c r="Q234" s="705"/>
      <c r="R234" s="705"/>
      <c r="S234" s="705"/>
      <c r="T234" s="705"/>
      <c r="U234" s="705"/>
      <c r="V234" s="705"/>
      <c r="W234" s="705"/>
      <c r="X234" s="705"/>
      <c r="Y234" s="705"/>
      <c r="Z234" s="705"/>
      <c r="AA234" s="705"/>
      <c r="AB234" s="705"/>
      <c r="AC234" s="705"/>
      <c r="AD234" s="705"/>
      <c r="AE234" s="705"/>
      <c r="AF234" s="705"/>
      <c r="AG234" s="705"/>
      <c r="AH234" s="705"/>
      <c r="AI234" s="705"/>
      <c r="AJ234" s="705"/>
      <c r="AK234" s="705"/>
      <c r="AL234" s="705"/>
      <c r="AM234" s="705"/>
      <c r="AN234" s="705"/>
      <c r="AO234" s="705"/>
      <c r="AP234" s="705"/>
      <c r="AQ234" s="705"/>
      <c r="AR234" s="705"/>
      <c r="AS234" s="705"/>
      <c r="AT234" s="705"/>
      <c r="AU234" s="705"/>
      <c r="AV234" s="705"/>
      <c r="AW234" s="705"/>
      <c r="AX234" s="705"/>
      <c r="AY234" s="705"/>
      <c r="AZ234" s="705"/>
      <c r="BA234" s="705"/>
      <c r="BB234" s="705"/>
      <c r="BC234" s="705"/>
      <c r="BD234" s="705"/>
      <c r="BE234" s="705"/>
      <c r="BF234" s="705"/>
      <c r="BG234" s="705"/>
      <c r="BH234" s="705"/>
      <c r="BI234" s="705"/>
      <c r="BJ234" s="705"/>
      <c r="BK234" s="705"/>
      <c r="BL234" s="705"/>
      <c r="BM234" s="705"/>
      <c r="BN234" s="705"/>
      <c r="BO234" s="705"/>
      <c r="BP234" s="705"/>
      <c r="BQ234" s="705"/>
      <c r="BR234" s="705"/>
      <c r="BS234" s="705"/>
      <c r="BT234" s="705"/>
      <c r="BU234" s="705"/>
      <c r="BV234" s="705"/>
      <c r="BW234" s="705"/>
      <c r="BX234" s="705"/>
      <c r="BY234" s="705"/>
      <c r="BZ234" s="705"/>
      <c r="CA234" s="705"/>
      <c r="CB234" s="705"/>
      <c r="CC234" s="705"/>
      <c r="CD234" s="705"/>
      <c r="CE234" s="705"/>
      <c r="CF234" s="705"/>
      <c r="CG234" s="705"/>
      <c r="CH234" s="705"/>
      <c r="CI234" s="705"/>
      <c r="CJ234" s="705"/>
      <c r="CK234" s="705"/>
      <c r="CL234" s="705"/>
      <c r="CM234" s="705"/>
      <c r="CN234" s="705"/>
      <c r="CO234" s="705"/>
      <c r="CP234" s="705"/>
      <c r="CQ234" s="705"/>
      <c r="CR234" s="705"/>
      <c r="CS234" s="705"/>
      <c r="CT234" s="705"/>
      <c r="CU234" s="705"/>
      <c r="CV234" s="705"/>
      <c r="CW234" s="705"/>
      <c r="CX234" s="705"/>
      <c r="CY234" s="705"/>
      <c r="CZ234" s="705"/>
      <c r="DA234" s="705"/>
      <c r="DB234" s="705"/>
      <c r="DC234" s="705"/>
      <c r="DD234" s="705"/>
      <c r="DE234" s="705"/>
      <c r="DF234" s="705"/>
      <c r="DG234" s="705"/>
      <c r="DH234" s="705"/>
      <c r="DI234" s="705"/>
      <c r="DJ234" s="705"/>
      <c r="DK234" s="705"/>
      <c r="DL234" s="705"/>
      <c r="DM234" s="705"/>
      <c r="DN234" s="705"/>
      <c r="DO234" s="705"/>
      <c r="DP234" s="705"/>
      <c r="DQ234" s="705"/>
      <c r="DR234" s="705"/>
      <c r="DS234" s="705"/>
      <c r="DT234" s="705"/>
      <c r="DU234" s="705"/>
      <c r="DV234" s="705"/>
      <c r="DW234" s="705"/>
      <c r="DX234" s="705"/>
      <c r="DY234" s="705"/>
      <c r="DZ234" s="705"/>
      <c r="EA234" s="705"/>
      <c r="EB234" s="705"/>
      <c r="EC234" s="705"/>
      <c r="ED234" s="705"/>
      <c r="EE234" s="705"/>
      <c r="EF234" s="705"/>
      <c r="EG234" s="705"/>
      <c r="EH234" s="705"/>
      <c r="EI234" s="705"/>
      <c r="EJ234" s="705"/>
      <c r="EK234" s="705"/>
      <c r="EL234" s="705"/>
      <c r="EM234" s="705"/>
      <c r="EN234" s="705"/>
      <c r="EO234" s="705"/>
      <c r="EP234" s="705"/>
      <c r="EQ234" s="705"/>
      <c r="ER234" s="705"/>
      <c r="ES234" s="705"/>
      <c r="ET234" s="705"/>
      <c r="EU234" s="705"/>
      <c r="EV234" s="705"/>
      <c r="EW234" s="705"/>
      <c r="EX234" s="705"/>
      <c r="EY234" s="705"/>
      <c r="EZ234" s="705"/>
      <c r="FA234" s="705"/>
      <c r="FB234" s="705"/>
      <c r="FC234" s="705"/>
      <c r="FD234" s="705"/>
      <c r="FE234" s="705"/>
      <c r="FF234" s="705"/>
      <c r="FG234" s="705"/>
      <c r="FH234" s="705"/>
      <c r="FI234" s="705"/>
      <c r="FJ234" s="705"/>
      <c r="FK234" s="705"/>
      <c r="FL234" s="705"/>
      <c r="FM234" s="705"/>
      <c r="FN234" s="705"/>
      <c r="FO234" s="705"/>
      <c r="FP234" s="705"/>
      <c r="FQ234" s="705"/>
      <c r="FR234" s="705"/>
      <c r="FS234" s="705"/>
      <c r="FT234" s="705"/>
      <c r="FU234" s="705"/>
      <c r="FV234" s="705"/>
      <c r="FW234" s="705"/>
      <c r="FX234" s="705"/>
      <c r="FY234" s="705"/>
      <c r="FZ234" s="705"/>
      <c r="GA234" s="705"/>
      <c r="GB234" s="705"/>
      <c r="GC234" s="705"/>
      <c r="GD234" s="705"/>
      <c r="GE234" s="705"/>
      <c r="GF234" s="705"/>
      <c r="GG234" s="705"/>
      <c r="GH234" s="705"/>
      <c r="GI234" s="705"/>
      <c r="GJ234" s="705"/>
      <c r="GK234" s="705"/>
      <c r="GL234" s="705"/>
      <c r="GM234" s="705"/>
      <c r="GN234" s="705"/>
      <c r="GO234" s="705"/>
      <c r="GP234" s="705"/>
      <c r="GQ234" s="705"/>
      <c r="GR234" s="705"/>
      <c r="GS234" s="705"/>
      <c r="GT234" s="705"/>
      <c r="GU234" s="705"/>
      <c r="GV234" s="705"/>
      <c r="GW234" s="705"/>
      <c r="GX234" s="705"/>
      <c r="GY234" s="705"/>
      <c r="GZ234" s="705"/>
      <c r="HA234" s="705"/>
      <c r="HB234" s="705"/>
      <c r="HC234" s="705"/>
      <c r="HD234" s="705"/>
      <c r="HE234" s="705"/>
      <c r="HF234" s="705"/>
      <c r="HG234" s="705"/>
      <c r="HH234" s="705"/>
      <c r="HI234" s="705"/>
      <c r="HJ234" s="705"/>
      <c r="HK234" s="705"/>
      <c r="HL234" s="705"/>
      <c r="HM234" s="705"/>
      <c r="HN234" s="705"/>
      <c r="HO234" s="705"/>
      <c r="HP234" s="705"/>
      <c r="HQ234" s="705"/>
      <c r="HR234" s="705"/>
      <c r="HS234" s="705"/>
      <c r="HT234" s="705"/>
      <c r="HU234" s="705"/>
      <c r="HV234" s="705"/>
      <c r="HW234" s="705"/>
      <c r="HX234" s="705"/>
      <c r="HY234" s="705"/>
      <c r="HZ234" s="705"/>
      <c r="IA234" s="705"/>
      <c r="IB234" s="705"/>
      <c r="IC234" s="705"/>
      <c r="ID234" s="705"/>
      <c r="IE234" s="705"/>
      <c r="IF234" s="705"/>
      <c r="IG234" s="705"/>
      <c r="IH234" s="705"/>
      <c r="II234" s="705"/>
      <c r="IJ234" s="705"/>
      <c r="IK234" s="705"/>
      <c r="IL234" s="705"/>
      <c r="IM234" s="705"/>
      <c r="IN234" s="705"/>
      <c r="IO234" s="705"/>
      <c r="IP234" s="705"/>
      <c r="IQ234" s="705"/>
      <c r="IR234" s="705"/>
      <c r="IS234" s="705"/>
      <c r="IT234" s="705"/>
      <c r="IU234" s="705"/>
      <c r="IV234" s="705"/>
    </row>
    <row r="235" spans="1:256" ht="15.75" hidden="1" thickBot="1">
      <c r="A235" s="705"/>
      <c r="B235" s="2248" t="s">
        <v>561</v>
      </c>
      <c r="C235" s="2249" t="s">
        <v>58</v>
      </c>
      <c r="D235" s="2250" t="s">
        <v>31</v>
      </c>
      <c r="E235" s="2251">
        <v>3</v>
      </c>
      <c r="F235" s="2251">
        <v>11.7</v>
      </c>
      <c r="G235" s="2252">
        <v>35.1</v>
      </c>
      <c r="H235" s="705"/>
      <c r="I235" s="705"/>
      <c r="J235" s="705"/>
      <c r="K235" s="705"/>
      <c r="L235" s="705"/>
      <c r="M235" s="705"/>
      <c r="N235" s="705"/>
      <c r="O235" s="705"/>
      <c r="P235" s="705"/>
      <c r="Q235" s="705"/>
      <c r="R235" s="705"/>
      <c r="S235" s="705"/>
      <c r="T235" s="705"/>
      <c r="U235" s="705"/>
      <c r="V235" s="705"/>
      <c r="W235" s="705"/>
      <c r="X235" s="705"/>
      <c r="Y235" s="705"/>
      <c r="Z235" s="705"/>
      <c r="AA235" s="705"/>
      <c r="AB235" s="705"/>
      <c r="AC235" s="705"/>
      <c r="AD235" s="705"/>
      <c r="AE235" s="705"/>
      <c r="AF235" s="705"/>
      <c r="AG235" s="705"/>
      <c r="AH235" s="705"/>
      <c r="AI235" s="705"/>
      <c r="AJ235" s="705"/>
      <c r="AK235" s="705"/>
      <c r="AL235" s="705"/>
      <c r="AM235" s="705"/>
      <c r="AN235" s="705"/>
      <c r="AO235" s="705"/>
      <c r="AP235" s="705"/>
      <c r="AQ235" s="705"/>
      <c r="AR235" s="705"/>
      <c r="AS235" s="705"/>
      <c r="AT235" s="705"/>
      <c r="AU235" s="705"/>
      <c r="AV235" s="705"/>
      <c r="AW235" s="705"/>
      <c r="AX235" s="705"/>
      <c r="AY235" s="705"/>
      <c r="AZ235" s="705"/>
      <c r="BA235" s="705"/>
      <c r="BB235" s="705"/>
      <c r="BC235" s="705"/>
      <c r="BD235" s="705"/>
      <c r="BE235" s="705"/>
      <c r="BF235" s="705"/>
      <c r="BG235" s="705"/>
      <c r="BH235" s="705"/>
      <c r="BI235" s="705"/>
      <c r="BJ235" s="705"/>
      <c r="BK235" s="705"/>
      <c r="BL235" s="705"/>
      <c r="BM235" s="705"/>
      <c r="BN235" s="705"/>
      <c r="BO235" s="705"/>
      <c r="BP235" s="705"/>
      <c r="BQ235" s="705"/>
      <c r="BR235" s="705"/>
      <c r="BS235" s="705"/>
      <c r="BT235" s="705"/>
      <c r="BU235" s="705"/>
      <c r="BV235" s="705"/>
      <c r="BW235" s="705"/>
      <c r="BX235" s="705"/>
      <c r="BY235" s="705"/>
      <c r="BZ235" s="705"/>
      <c r="CA235" s="705"/>
      <c r="CB235" s="705"/>
      <c r="CC235" s="705"/>
      <c r="CD235" s="705"/>
      <c r="CE235" s="705"/>
      <c r="CF235" s="705"/>
      <c r="CG235" s="705"/>
      <c r="CH235" s="705"/>
      <c r="CI235" s="705"/>
      <c r="CJ235" s="705"/>
      <c r="CK235" s="705"/>
      <c r="CL235" s="705"/>
      <c r="CM235" s="705"/>
      <c r="CN235" s="705"/>
      <c r="CO235" s="705"/>
      <c r="CP235" s="705"/>
      <c r="CQ235" s="705"/>
      <c r="CR235" s="705"/>
      <c r="CS235" s="705"/>
      <c r="CT235" s="705"/>
      <c r="CU235" s="705"/>
      <c r="CV235" s="705"/>
      <c r="CW235" s="705"/>
      <c r="CX235" s="705"/>
      <c r="CY235" s="705"/>
      <c r="CZ235" s="705"/>
      <c r="DA235" s="705"/>
      <c r="DB235" s="705"/>
      <c r="DC235" s="705"/>
      <c r="DD235" s="705"/>
      <c r="DE235" s="705"/>
      <c r="DF235" s="705"/>
      <c r="DG235" s="705"/>
      <c r="DH235" s="705"/>
      <c r="DI235" s="705"/>
      <c r="DJ235" s="705"/>
      <c r="DK235" s="705"/>
      <c r="DL235" s="705"/>
      <c r="DM235" s="705"/>
      <c r="DN235" s="705"/>
      <c r="DO235" s="705"/>
      <c r="DP235" s="705"/>
      <c r="DQ235" s="705"/>
      <c r="DR235" s="705"/>
      <c r="DS235" s="705"/>
      <c r="DT235" s="705"/>
      <c r="DU235" s="705"/>
      <c r="DV235" s="705"/>
      <c r="DW235" s="705"/>
      <c r="DX235" s="705"/>
      <c r="DY235" s="705"/>
      <c r="DZ235" s="705"/>
      <c r="EA235" s="705"/>
      <c r="EB235" s="705"/>
      <c r="EC235" s="705"/>
      <c r="ED235" s="705"/>
      <c r="EE235" s="705"/>
      <c r="EF235" s="705"/>
      <c r="EG235" s="705"/>
      <c r="EH235" s="705"/>
      <c r="EI235" s="705"/>
      <c r="EJ235" s="705"/>
      <c r="EK235" s="705"/>
      <c r="EL235" s="705"/>
      <c r="EM235" s="705"/>
      <c r="EN235" s="705"/>
      <c r="EO235" s="705"/>
      <c r="EP235" s="705"/>
      <c r="EQ235" s="705"/>
      <c r="ER235" s="705"/>
      <c r="ES235" s="705"/>
      <c r="ET235" s="705"/>
      <c r="EU235" s="705"/>
      <c r="EV235" s="705"/>
      <c r="EW235" s="705"/>
      <c r="EX235" s="705"/>
      <c r="EY235" s="705"/>
      <c r="EZ235" s="705"/>
      <c r="FA235" s="705"/>
      <c r="FB235" s="705"/>
      <c r="FC235" s="705"/>
      <c r="FD235" s="705"/>
      <c r="FE235" s="705"/>
      <c r="FF235" s="705"/>
      <c r="FG235" s="705"/>
      <c r="FH235" s="705"/>
      <c r="FI235" s="705"/>
      <c r="FJ235" s="705"/>
      <c r="FK235" s="705"/>
      <c r="FL235" s="705"/>
      <c r="FM235" s="705"/>
      <c r="FN235" s="705"/>
      <c r="FO235" s="705"/>
      <c r="FP235" s="705"/>
      <c r="FQ235" s="705"/>
      <c r="FR235" s="705"/>
      <c r="FS235" s="705"/>
      <c r="FT235" s="705"/>
      <c r="FU235" s="705"/>
      <c r="FV235" s="705"/>
      <c r="FW235" s="705"/>
      <c r="FX235" s="705"/>
      <c r="FY235" s="705"/>
      <c r="FZ235" s="705"/>
      <c r="GA235" s="705"/>
      <c r="GB235" s="705"/>
      <c r="GC235" s="705"/>
      <c r="GD235" s="705"/>
      <c r="GE235" s="705"/>
      <c r="GF235" s="705"/>
      <c r="GG235" s="705"/>
      <c r="GH235" s="705"/>
      <c r="GI235" s="705"/>
      <c r="GJ235" s="705"/>
      <c r="GK235" s="705"/>
      <c r="GL235" s="705"/>
      <c r="GM235" s="705"/>
      <c r="GN235" s="705"/>
      <c r="GO235" s="705"/>
      <c r="GP235" s="705"/>
      <c r="GQ235" s="705"/>
      <c r="GR235" s="705"/>
      <c r="GS235" s="705"/>
      <c r="GT235" s="705"/>
      <c r="GU235" s="705"/>
      <c r="GV235" s="705"/>
      <c r="GW235" s="705"/>
      <c r="GX235" s="705"/>
      <c r="GY235" s="705"/>
      <c r="GZ235" s="705"/>
      <c r="HA235" s="705"/>
      <c r="HB235" s="705"/>
      <c r="HC235" s="705"/>
      <c r="HD235" s="705"/>
      <c r="HE235" s="705"/>
      <c r="HF235" s="705"/>
      <c r="HG235" s="705"/>
      <c r="HH235" s="705"/>
      <c r="HI235" s="705"/>
      <c r="HJ235" s="705"/>
      <c r="HK235" s="705"/>
      <c r="HL235" s="705"/>
      <c r="HM235" s="705"/>
      <c r="HN235" s="705"/>
      <c r="HO235" s="705"/>
      <c r="HP235" s="705"/>
      <c r="HQ235" s="705"/>
      <c r="HR235" s="705"/>
      <c r="HS235" s="705"/>
      <c r="HT235" s="705"/>
      <c r="HU235" s="705"/>
      <c r="HV235" s="705"/>
      <c r="HW235" s="705"/>
      <c r="HX235" s="705"/>
      <c r="HY235" s="705"/>
      <c r="HZ235" s="705"/>
      <c r="IA235" s="705"/>
      <c r="IB235" s="705"/>
      <c r="IC235" s="705"/>
      <c r="ID235" s="705"/>
      <c r="IE235" s="705"/>
      <c r="IF235" s="705"/>
      <c r="IG235" s="705"/>
      <c r="IH235" s="705"/>
      <c r="II235" s="705"/>
      <c r="IJ235" s="705"/>
      <c r="IK235" s="705"/>
      <c r="IL235" s="705"/>
      <c r="IM235" s="705"/>
      <c r="IN235" s="705"/>
      <c r="IO235" s="705"/>
      <c r="IP235" s="705"/>
      <c r="IQ235" s="705"/>
      <c r="IR235" s="705"/>
      <c r="IS235" s="705"/>
      <c r="IT235" s="705"/>
      <c r="IU235" s="705"/>
      <c r="IV235" s="705"/>
    </row>
    <row r="236" spans="1:256" ht="16.5" hidden="1" thickBot="1">
      <c r="A236" s="705"/>
      <c r="B236" s="968" t="s">
        <v>562</v>
      </c>
      <c r="C236" s="764"/>
      <c r="D236" s="765"/>
      <c r="E236" s="766"/>
      <c r="F236" s="470" t="s">
        <v>81</v>
      </c>
      <c r="G236" s="940" t="e">
        <v>#REF!</v>
      </c>
      <c r="H236" s="705"/>
      <c r="I236" s="705"/>
      <c r="J236" s="705"/>
      <c r="K236" s="705"/>
      <c r="L236" s="705"/>
      <c r="M236" s="705"/>
      <c r="N236" s="705"/>
      <c r="O236" s="705"/>
      <c r="P236" s="705"/>
      <c r="Q236" s="705"/>
      <c r="R236" s="705"/>
      <c r="S236" s="705"/>
      <c r="T236" s="705"/>
      <c r="U236" s="705"/>
      <c r="V236" s="705"/>
      <c r="W236" s="705"/>
      <c r="X236" s="705"/>
      <c r="Y236" s="705"/>
      <c r="Z236" s="705"/>
      <c r="AA236" s="705"/>
      <c r="AB236" s="705"/>
      <c r="AC236" s="705"/>
      <c r="AD236" s="705"/>
      <c r="AE236" s="705"/>
      <c r="AF236" s="705"/>
      <c r="AG236" s="705"/>
      <c r="AH236" s="705"/>
      <c r="AI236" s="705"/>
      <c r="AJ236" s="705"/>
      <c r="AK236" s="705"/>
      <c r="AL236" s="705"/>
      <c r="AM236" s="705"/>
      <c r="AN236" s="705"/>
      <c r="AO236" s="705"/>
      <c r="AP236" s="705"/>
      <c r="AQ236" s="705"/>
      <c r="AR236" s="705"/>
      <c r="AS236" s="705"/>
      <c r="AT236" s="705"/>
      <c r="AU236" s="705"/>
      <c r="AV236" s="705"/>
      <c r="AW236" s="705"/>
      <c r="AX236" s="705"/>
      <c r="AY236" s="705"/>
      <c r="AZ236" s="705"/>
      <c r="BA236" s="705"/>
      <c r="BB236" s="705"/>
      <c r="BC236" s="705"/>
      <c r="BD236" s="705"/>
      <c r="BE236" s="705"/>
      <c r="BF236" s="705"/>
      <c r="BG236" s="705"/>
      <c r="BH236" s="705"/>
      <c r="BI236" s="705"/>
      <c r="BJ236" s="705"/>
      <c r="BK236" s="705"/>
      <c r="BL236" s="705"/>
      <c r="BM236" s="705"/>
      <c r="BN236" s="705"/>
      <c r="BO236" s="705"/>
      <c r="BP236" s="705"/>
      <c r="BQ236" s="705"/>
      <c r="BR236" s="705"/>
      <c r="BS236" s="705"/>
      <c r="BT236" s="705"/>
      <c r="BU236" s="705"/>
      <c r="BV236" s="705"/>
      <c r="BW236" s="705"/>
      <c r="BX236" s="705"/>
      <c r="BY236" s="705"/>
      <c r="BZ236" s="705"/>
      <c r="CA236" s="705"/>
      <c r="CB236" s="705"/>
      <c r="CC236" s="705"/>
      <c r="CD236" s="705"/>
      <c r="CE236" s="705"/>
      <c r="CF236" s="705"/>
      <c r="CG236" s="705"/>
      <c r="CH236" s="705"/>
      <c r="CI236" s="705"/>
      <c r="CJ236" s="705"/>
      <c r="CK236" s="705"/>
      <c r="CL236" s="705"/>
      <c r="CM236" s="705"/>
      <c r="CN236" s="705"/>
      <c r="CO236" s="705"/>
      <c r="CP236" s="705"/>
      <c r="CQ236" s="705"/>
      <c r="CR236" s="705"/>
      <c r="CS236" s="705"/>
      <c r="CT236" s="705"/>
      <c r="CU236" s="705"/>
      <c r="CV236" s="705"/>
      <c r="CW236" s="705"/>
      <c r="CX236" s="705"/>
      <c r="CY236" s="705"/>
      <c r="CZ236" s="705"/>
      <c r="DA236" s="705"/>
      <c r="DB236" s="705"/>
      <c r="DC236" s="705"/>
      <c r="DD236" s="705"/>
      <c r="DE236" s="705"/>
      <c r="DF236" s="705"/>
      <c r="DG236" s="705"/>
      <c r="DH236" s="705"/>
      <c r="DI236" s="705"/>
      <c r="DJ236" s="705"/>
      <c r="DK236" s="705"/>
      <c r="DL236" s="705"/>
      <c r="DM236" s="705"/>
      <c r="DN236" s="705"/>
      <c r="DO236" s="705"/>
      <c r="DP236" s="705"/>
      <c r="DQ236" s="705"/>
      <c r="DR236" s="705"/>
      <c r="DS236" s="705"/>
      <c r="DT236" s="705"/>
      <c r="DU236" s="705"/>
      <c r="DV236" s="705"/>
      <c r="DW236" s="705"/>
      <c r="DX236" s="705"/>
      <c r="DY236" s="705"/>
      <c r="DZ236" s="705"/>
      <c r="EA236" s="705"/>
      <c r="EB236" s="705"/>
      <c r="EC236" s="705"/>
      <c r="ED236" s="705"/>
      <c r="EE236" s="705"/>
      <c r="EF236" s="705"/>
      <c r="EG236" s="705"/>
      <c r="EH236" s="705"/>
      <c r="EI236" s="705"/>
      <c r="EJ236" s="705"/>
      <c r="EK236" s="705"/>
      <c r="EL236" s="705"/>
      <c r="EM236" s="705"/>
      <c r="EN236" s="705"/>
      <c r="EO236" s="705"/>
      <c r="EP236" s="705"/>
      <c r="EQ236" s="705"/>
      <c r="ER236" s="705"/>
      <c r="ES236" s="705"/>
      <c r="ET236" s="705"/>
      <c r="EU236" s="705"/>
      <c r="EV236" s="705"/>
      <c r="EW236" s="705"/>
      <c r="EX236" s="705"/>
      <c r="EY236" s="705"/>
      <c r="EZ236" s="705"/>
      <c r="FA236" s="705"/>
      <c r="FB236" s="705"/>
      <c r="FC236" s="705"/>
      <c r="FD236" s="705"/>
      <c r="FE236" s="705"/>
      <c r="FF236" s="705"/>
      <c r="FG236" s="705"/>
      <c r="FH236" s="705"/>
      <c r="FI236" s="705"/>
      <c r="FJ236" s="705"/>
      <c r="FK236" s="705"/>
      <c r="FL236" s="705"/>
      <c r="FM236" s="705"/>
      <c r="FN236" s="705"/>
      <c r="FO236" s="705"/>
      <c r="FP236" s="705"/>
      <c r="FQ236" s="705"/>
      <c r="FR236" s="705"/>
      <c r="FS236" s="705"/>
      <c r="FT236" s="705"/>
      <c r="FU236" s="705"/>
      <c r="FV236" s="705"/>
      <c r="FW236" s="705"/>
      <c r="FX236" s="705"/>
      <c r="FY236" s="705"/>
      <c r="FZ236" s="705"/>
      <c r="GA236" s="705"/>
      <c r="GB236" s="705"/>
      <c r="GC236" s="705"/>
      <c r="GD236" s="705"/>
      <c r="GE236" s="705"/>
      <c r="GF236" s="705"/>
      <c r="GG236" s="705"/>
      <c r="GH236" s="705"/>
      <c r="GI236" s="705"/>
      <c r="GJ236" s="705"/>
      <c r="GK236" s="705"/>
      <c r="GL236" s="705"/>
      <c r="GM236" s="705"/>
      <c r="GN236" s="705"/>
      <c r="GO236" s="705"/>
      <c r="GP236" s="705"/>
      <c r="GQ236" s="705"/>
      <c r="GR236" s="705"/>
      <c r="GS236" s="705"/>
      <c r="GT236" s="705"/>
      <c r="GU236" s="705"/>
      <c r="GV236" s="705"/>
      <c r="GW236" s="705"/>
      <c r="GX236" s="705"/>
      <c r="GY236" s="705"/>
      <c r="GZ236" s="705"/>
      <c r="HA236" s="705"/>
      <c r="HB236" s="705"/>
      <c r="HC236" s="705"/>
      <c r="HD236" s="705"/>
      <c r="HE236" s="705"/>
      <c r="HF236" s="705"/>
      <c r="HG236" s="705"/>
      <c r="HH236" s="705"/>
      <c r="HI236" s="705"/>
      <c r="HJ236" s="705"/>
      <c r="HK236" s="705"/>
      <c r="HL236" s="705"/>
      <c r="HM236" s="705"/>
      <c r="HN236" s="705"/>
      <c r="HO236" s="705"/>
      <c r="HP236" s="705"/>
      <c r="HQ236" s="705"/>
      <c r="HR236" s="705"/>
      <c r="HS236" s="705"/>
      <c r="HT236" s="705"/>
      <c r="HU236" s="705"/>
      <c r="HV236" s="705"/>
      <c r="HW236" s="705"/>
      <c r="HX236" s="705"/>
      <c r="HY236" s="705"/>
      <c r="HZ236" s="705"/>
      <c r="IA236" s="705"/>
      <c r="IB236" s="705"/>
      <c r="IC236" s="705"/>
      <c r="ID236" s="705"/>
      <c r="IE236" s="705"/>
      <c r="IF236" s="705"/>
      <c r="IG236" s="705"/>
      <c r="IH236" s="705"/>
      <c r="II236" s="705"/>
      <c r="IJ236" s="705"/>
      <c r="IK236" s="705"/>
      <c r="IL236" s="705"/>
      <c r="IM236" s="705"/>
      <c r="IN236" s="705"/>
      <c r="IO236" s="705"/>
      <c r="IP236" s="705"/>
      <c r="IQ236" s="705"/>
      <c r="IR236" s="705"/>
      <c r="IS236" s="705"/>
      <c r="IT236" s="705"/>
      <c r="IU236" s="705"/>
      <c r="IV236" s="705"/>
    </row>
    <row r="237" spans="1:256" ht="13.5" hidden="1" thickBot="1">
      <c r="A237" s="705"/>
      <c r="B237" s="948"/>
      <c r="C237" s="948"/>
      <c r="D237" s="948"/>
      <c r="E237" s="948"/>
      <c r="F237" s="948"/>
      <c r="G237" s="948"/>
      <c r="H237" s="705"/>
      <c r="I237" s="705"/>
      <c r="J237" s="705"/>
      <c r="K237" s="705"/>
      <c r="L237" s="705"/>
      <c r="M237" s="705"/>
      <c r="N237" s="705"/>
      <c r="O237" s="705"/>
      <c r="P237" s="705"/>
      <c r="Q237" s="705"/>
      <c r="R237" s="705"/>
      <c r="S237" s="705"/>
      <c r="T237" s="705"/>
      <c r="U237" s="705"/>
      <c r="V237" s="705"/>
      <c r="W237" s="705"/>
      <c r="X237" s="705"/>
      <c r="Y237" s="705"/>
      <c r="Z237" s="705"/>
      <c r="AA237" s="705"/>
      <c r="AB237" s="705"/>
      <c r="AC237" s="705"/>
      <c r="AD237" s="705"/>
      <c r="AE237" s="705"/>
      <c r="AF237" s="705"/>
      <c r="AG237" s="705"/>
      <c r="AH237" s="705"/>
      <c r="AI237" s="705"/>
      <c r="AJ237" s="705"/>
      <c r="AK237" s="705"/>
      <c r="AL237" s="705"/>
      <c r="AM237" s="705"/>
      <c r="AN237" s="705"/>
      <c r="AO237" s="705"/>
      <c r="AP237" s="705"/>
      <c r="AQ237" s="705"/>
      <c r="AR237" s="705"/>
      <c r="AS237" s="705"/>
      <c r="AT237" s="705"/>
      <c r="AU237" s="705"/>
      <c r="AV237" s="705"/>
      <c r="AW237" s="705"/>
      <c r="AX237" s="705"/>
      <c r="AY237" s="705"/>
      <c r="AZ237" s="705"/>
      <c r="BA237" s="705"/>
      <c r="BB237" s="705"/>
      <c r="BC237" s="705"/>
      <c r="BD237" s="705"/>
      <c r="BE237" s="705"/>
      <c r="BF237" s="705"/>
      <c r="BG237" s="705"/>
      <c r="BH237" s="705"/>
      <c r="BI237" s="705"/>
      <c r="BJ237" s="705"/>
      <c r="BK237" s="705"/>
      <c r="BL237" s="705"/>
      <c r="BM237" s="705"/>
      <c r="BN237" s="705"/>
      <c r="BO237" s="705"/>
      <c r="BP237" s="705"/>
      <c r="BQ237" s="705"/>
      <c r="BR237" s="705"/>
      <c r="BS237" s="705"/>
      <c r="BT237" s="705"/>
      <c r="BU237" s="705"/>
      <c r="BV237" s="705"/>
      <c r="BW237" s="705"/>
      <c r="BX237" s="705"/>
      <c r="BY237" s="705"/>
      <c r="BZ237" s="705"/>
      <c r="CA237" s="705"/>
      <c r="CB237" s="705"/>
      <c r="CC237" s="705"/>
      <c r="CD237" s="705"/>
      <c r="CE237" s="705"/>
      <c r="CF237" s="705"/>
      <c r="CG237" s="705"/>
      <c r="CH237" s="705"/>
      <c r="CI237" s="705"/>
      <c r="CJ237" s="705"/>
      <c r="CK237" s="705"/>
      <c r="CL237" s="705"/>
      <c r="CM237" s="705"/>
      <c r="CN237" s="705"/>
      <c r="CO237" s="705"/>
      <c r="CP237" s="705"/>
      <c r="CQ237" s="705"/>
      <c r="CR237" s="705"/>
      <c r="CS237" s="705"/>
      <c r="CT237" s="705"/>
      <c r="CU237" s="705"/>
      <c r="CV237" s="705"/>
      <c r="CW237" s="705"/>
      <c r="CX237" s="705"/>
      <c r="CY237" s="705"/>
      <c r="CZ237" s="705"/>
      <c r="DA237" s="705"/>
      <c r="DB237" s="705"/>
      <c r="DC237" s="705"/>
      <c r="DD237" s="705"/>
      <c r="DE237" s="705"/>
      <c r="DF237" s="705"/>
      <c r="DG237" s="705"/>
      <c r="DH237" s="705"/>
      <c r="DI237" s="705"/>
      <c r="DJ237" s="705"/>
      <c r="DK237" s="705"/>
      <c r="DL237" s="705"/>
      <c r="DM237" s="705"/>
      <c r="DN237" s="705"/>
      <c r="DO237" s="705"/>
      <c r="DP237" s="705"/>
      <c r="DQ237" s="705"/>
      <c r="DR237" s="705"/>
      <c r="DS237" s="705"/>
      <c r="DT237" s="705"/>
      <c r="DU237" s="705"/>
      <c r="DV237" s="705"/>
      <c r="DW237" s="705"/>
      <c r="DX237" s="705"/>
      <c r="DY237" s="705"/>
      <c r="DZ237" s="705"/>
      <c r="EA237" s="705"/>
      <c r="EB237" s="705"/>
      <c r="EC237" s="705"/>
      <c r="ED237" s="705"/>
      <c r="EE237" s="705"/>
      <c r="EF237" s="705"/>
      <c r="EG237" s="705"/>
      <c r="EH237" s="705"/>
      <c r="EI237" s="705"/>
      <c r="EJ237" s="705"/>
      <c r="EK237" s="705"/>
      <c r="EL237" s="705"/>
      <c r="EM237" s="705"/>
      <c r="EN237" s="705"/>
      <c r="EO237" s="705"/>
      <c r="EP237" s="705"/>
      <c r="EQ237" s="705"/>
      <c r="ER237" s="705"/>
      <c r="ES237" s="705"/>
      <c r="ET237" s="705"/>
      <c r="EU237" s="705"/>
      <c r="EV237" s="705"/>
      <c r="EW237" s="705"/>
      <c r="EX237" s="705"/>
      <c r="EY237" s="705"/>
      <c r="EZ237" s="705"/>
      <c r="FA237" s="705"/>
      <c r="FB237" s="705"/>
      <c r="FC237" s="705"/>
      <c r="FD237" s="705"/>
      <c r="FE237" s="705"/>
      <c r="FF237" s="705"/>
      <c r="FG237" s="705"/>
      <c r="FH237" s="705"/>
      <c r="FI237" s="705"/>
      <c r="FJ237" s="705"/>
      <c r="FK237" s="705"/>
      <c r="FL237" s="705"/>
      <c r="FM237" s="705"/>
      <c r="FN237" s="705"/>
      <c r="FO237" s="705"/>
      <c r="FP237" s="705"/>
      <c r="FQ237" s="705"/>
      <c r="FR237" s="705"/>
      <c r="FS237" s="705"/>
      <c r="FT237" s="705"/>
      <c r="FU237" s="705"/>
      <c r="FV237" s="705"/>
      <c r="FW237" s="705"/>
      <c r="FX237" s="705"/>
      <c r="FY237" s="705"/>
      <c r="FZ237" s="705"/>
      <c r="GA237" s="705"/>
      <c r="GB237" s="705"/>
      <c r="GC237" s="705"/>
      <c r="GD237" s="705"/>
      <c r="GE237" s="705"/>
      <c r="GF237" s="705"/>
      <c r="GG237" s="705"/>
      <c r="GH237" s="705"/>
      <c r="GI237" s="705"/>
      <c r="GJ237" s="705"/>
      <c r="GK237" s="705"/>
      <c r="GL237" s="705"/>
      <c r="GM237" s="705"/>
      <c r="GN237" s="705"/>
      <c r="GO237" s="705"/>
      <c r="GP237" s="705"/>
      <c r="GQ237" s="705"/>
      <c r="GR237" s="705"/>
      <c r="GS237" s="705"/>
      <c r="GT237" s="705"/>
      <c r="GU237" s="705"/>
      <c r="GV237" s="705"/>
      <c r="GW237" s="705"/>
      <c r="GX237" s="705"/>
      <c r="GY237" s="705"/>
      <c r="GZ237" s="705"/>
      <c r="HA237" s="705"/>
      <c r="HB237" s="705"/>
      <c r="HC237" s="705"/>
      <c r="HD237" s="705"/>
      <c r="HE237" s="705"/>
      <c r="HF237" s="705"/>
      <c r="HG237" s="705"/>
      <c r="HH237" s="705"/>
      <c r="HI237" s="705"/>
      <c r="HJ237" s="705"/>
      <c r="HK237" s="705"/>
      <c r="HL237" s="705"/>
      <c r="HM237" s="705"/>
      <c r="HN237" s="705"/>
      <c r="HO237" s="705"/>
      <c r="HP237" s="705"/>
      <c r="HQ237" s="705"/>
      <c r="HR237" s="705"/>
      <c r="HS237" s="705"/>
      <c r="HT237" s="705"/>
      <c r="HU237" s="705"/>
      <c r="HV237" s="705"/>
      <c r="HW237" s="705"/>
      <c r="HX237" s="705"/>
      <c r="HY237" s="705"/>
      <c r="HZ237" s="705"/>
      <c r="IA237" s="705"/>
      <c r="IB237" s="705"/>
      <c r="IC237" s="705"/>
      <c r="ID237" s="705"/>
      <c r="IE237" s="705"/>
      <c r="IF237" s="705"/>
      <c r="IG237" s="705"/>
      <c r="IH237" s="705"/>
      <c r="II237" s="705"/>
      <c r="IJ237" s="705"/>
      <c r="IK237" s="705"/>
      <c r="IL237" s="705"/>
      <c r="IM237" s="705"/>
      <c r="IN237" s="705"/>
      <c r="IO237" s="705"/>
      <c r="IP237" s="705"/>
      <c r="IQ237" s="705"/>
      <c r="IR237" s="705"/>
      <c r="IS237" s="705"/>
      <c r="IT237" s="705"/>
      <c r="IU237" s="705"/>
      <c r="IV237" s="705"/>
    </row>
    <row r="238" spans="1:256" ht="13.5" hidden="1" thickBot="1">
      <c r="A238" s="705"/>
      <c r="B238" s="948"/>
      <c r="C238" s="948"/>
      <c r="D238" s="948"/>
      <c r="E238" s="948"/>
      <c r="F238" s="948"/>
      <c r="G238" s="948"/>
      <c r="H238" s="705"/>
      <c r="I238" s="705"/>
      <c r="J238" s="705"/>
      <c r="K238" s="705"/>
      <c r="L238" s="705"/>
      <c r="M238" s="705"/>
      <c r="N238" s="705"/>
      <c r="O238" s="705"/>
      <c r="P238" s="705"/>
      <c r="Q238" s="705"/>
      <c r="R238" s="705"/>
      <c r="S238" s="705"/>
      <c r="T238" s="705"/>
      <c r="U238" s="705"/>
      <c r="V238" s="705"/>
      <c r="W238" s="705"/>
      <c r="X238" s="705"/>
      <c r="Y238" s="705"/>
      <c r="Z238" s="705"/>
      <c r="AA238" s="705"/>
      <c r="AB238" s="705"/>
      <c r="AC238" s="705"/>
      <c r="AD238" s="705"/>
      <c r="AE238" s="705"/>
      <c r="AF238" s="705"/>
      <c r="AG238" s="705"/>
      <c r="AH238" s="705"/>
      <c r="AI238" s="705"/>
      <c r="AJ238" s="705"/>
      <c r="AK238" s="705"/>
      <c r="AL238" s="705"/>
      <c r="AM238" s="705"/>
      <c r="AN238" s="705"/>
      <c r="AO238" s="705"/>
      <c r="AP238" s="705"/>
      <c r="AQ238" s="705"/>
      <c r="AR238" s="705"/>
      <c r="AS238" s="705"/>
      <c r="AT238" s="705"/>
      <c r="AU238" s="705"/>
      <c r="AV238" s="705"/>
      <c r="AW238" s="705"/>
      <c r="AX238" s="705"/>
      <c r="AY238" s="705"/>
      <c r="AZ238" s="705"/>
      <c r="BA238" s="705"/>
      <c r="BB238" s="705"/>
      <c r="BC238" s="705"/>
      <c r="BD238" s="705"/>
      <c r="BE238" s="705"/>
      <c r="BF238" s="705"/>
      <c r="BG238" s="705"/>
      <c r="BH238" s="705"/>
      <c r="BI238" s="705"/>
      <c r="BJ238" s="705"/>
      <c r="BK238" s="705"/>
      <c r="BL238" s="705"/>
      <c r="BM238" s="705"/>
      <c r="BN238" s="705"/>
      <c r="BO238" s="705"/>
      <c r="BP238" s="705"/>
      <c r="BQ238" s="705"/>
      <c r="BR238" s="705"/>
      <c r="BS238" s="705"/>
      <c r="BT238" s="705"/>
      <c r="BU238" s="705"/>
      <c r="BV238" s="705"/>
      <c r="BW238" s="705"/>
      <c r="BX238" s="705"/>
      <c r="BY238" s="705"/>
      <c r="BZ238" s="705"/>
      <c r="CA238" s="705"/>
      <c r="CB238" s="705"/>
      <c r="CC238" s="705"/>
      <c r="CD238" s="705"/>
      <c r="CE238" s="705"/>
      <c r="CF238" s="705"/>
      <c r="CG238" s="705"/>
      <c r="CH238" s="705"/>
      <c r="CI238" s="705"/>
      <c r="CJ238" s="705"/>
      <c r="CK238" s="705"/>
      <c r="CL238" s="705"/>
      <c r="CM238" s="705"/>
      <c r="CN238" s="705"/>
      <c r="CO238" s="705"/>
      <c r="CP238" s="705"/>
      <c r="CQ238" s="705"/>
      <c r="CR238" s="705"/>
      <c r="CS238" s="705"/>
      <c r="CT238" s="705"/>
      <c r="CU238" s="705"/>
      <c r="CV238" s="705"/>
      <c r="CW238" s="705"/>
      <c r="CX238" s="705"/>
      <c r="CY238" s="705"/>
      <c r="CZ238" s="705"/>
      <c r="DA238" s="705"/>
      <c r="DB238" s="705"/>
      <c r="DC238" s="705"/>
      <c r="DD238" s="705"/>
      <c r="DE238" s="705"/>
      <c r="DF238" s="705"/>
      <c r="DG238" s="705"/>
      <c r="DH238" s="705"/>
      <c r="DI238" s="705"/>
      <c r="DJ238" s="705"/>
      <c r="DK238" s="705"/>
      <c r="DL238" s="705"/>
      <c r="DM238" s="705"/>
      <c r="DN238" s="705"/>
      <c r="DO238" s="705"/>
      <c r="DP238" s="705"/>
      <c r="DQ238" s="705"/>
      <c r="DR238" s="705"/>
      <c r="DS238" s="705"/>
      <c r="DT238" s="705"/>
      <c r="DU238" s="705"/>
      <c r="DV238" s="705"/>
      <c r="DW238" s="705"/>
      <c r="DX238" s="705"/>
      <c r="DY238" s="705"/>
      <c r="DZ238" s="705"/>
      <c r="EA238" s="705"/>
      <c r="EB238" s="705"/>
      <c r="EC238" s="705"/>
      <c r="ED238" s="705"/>
      <c r="EE238" s="705"/>
      <c r="EF238" s="705"/>
      <c r="EG238" s="705"/>
      <c r="EH238" s="705"/>
      <c r="EI238" s="705"/>
      <c r="EJ238" s="705"/>
      <c r="EK238" s="705"/>
      <c r="EL238" s="705"/>
      <c r="EM238" s="705"/>
      <c r="EN238" s="705"/>
      <c r="EO238" s="705"/>
      <c r="EP238" s="705"/>
      <c r="EQ238" s="705"/>
      <c r="ER238" s="705"/>
      <c r="ES238" s="705"/>
      <c r="ET238" s="705"/>
      <c r="EU238" s="705"/>
      <c r="EV238" s="705"/>
      <c r="EW238" s="705"/>
      <c r="EX238" s="705"/>
      <c r="EY238" s="705"/>
      <c r="EZ238" s="705"/>
      <c r="FA238" s="705"/>
      <c r="FB238" s="705"/>
      <c r="FC238" s="705"/>
      <c r="FD238" s="705"/>
      <c r="FE238" s="705"/>
      <c r="FF238" s="705"/>
      <c r="FG238" s="705"/>
      <c r="FH238" s="705"/>
      <c r="FI238" s="705"/>
      <c r="FJ238" s="705"/>
      <c r="FK238" s="705"/>
      <c r="FL238" s="705"/>
      <c r="FM238" s="705"/>
      <c r="FN238" s="705"/>
      <c r="FO238" s="705"/>
      <c r="FP238" s="705"/>
      <c r="FQ238" s="705"/>
      <c r="FR238" s="705"/>
      <c r="FS238" s="705"/>
      <c r="FT238" s="705"/>
      <c r="FU238" s="705"/>
      <c r="FV238" s="705"/>
      <c r="FW238" s="705"/>
      <c r="FX238" s="705"/>
      <c r="FY238" s="705"/>
      <c r="FZ238" s="705"/>
      <c r="GA238" s="705"/>
      <c r="GB238" s="705"/>
      <c r="GC238" s="705"/>
      <c r="GD238" s="705"/>
      <c r="GE238" s="705"/>
      <c r="GF238" s="705"/>
      <c r="GG238" s="705"/>
      <c r="GH238" s="705"/>
      <c r="GI238" s="705"/>
      <c r="GJ238" s="705"/>
      <c r="GK238" s="705"/>
      <c r="GL238" s="705"/>
      <c r="GM238" s="705"/>
      <c r="GN238" s="705"/>
      <c r="GO238" s="705"/>
      <c r="GP238" s="705"/>
      <c r="GQ238" s="705"/>
      <c r="GR238" s="705"/>
      <c r="GS238" s="705"/>
      <c r="GT238" s="705"/>
      <c r="GU238" s="705"/>
      <c r="GV238" s="705"/>
      <c r="GW238" s="705"/>
      <c r="GX238" s="705"/>
      <c r="GY238" s="705"/>
      <c r="GZ238" s="705"/>
      <c r="HA238" s="705"/>
      <c r="HB238" s="705"/>
      <c r="HC238" s="705"/>
      <c r="HD238" s="705"/>
      <c r="HE238" s="705"/>
      <c r="HF238" s="705"/>
      <c r="HG238" s="705"/>
      <c r="HH238" s="705"/>
      <c r="HI238" s="705"/>
      <c r="HJ238" s="705"/>
      <c r="HK238" s="705"/>
      <c r="HL238" s="705"/>
      <c r="HM238" s="705"/>
      <c r="HN238" s="705"/>
      <c r="HO238" s="705"/>
      <c r="HP238" s="705"/>
      <c r="HQ238" s="705"/>
      <c r="HR238" s="705"/>
      <c r="HS238" s="705"/>
      <c r="HT238" s="705"/>
      <c r="HU238" s="705"/>
      <c r="HV238" s="705"/>
      <c r="HW238" s="705"/>
      <c r="HX238" s="705"/>
      <c r="HY238" s="705"/>
      <c r="HZ238" s="705"/>
      <c r="IA238" s="705"/>
      <c r="IB238" s="705"/>
      <c r="IC238" s="705"/>
      <c r="ID238" s="705"/>
      <c r="IE238" s="705"/>
      <c r="IF238" s="705"/>
      <c r="IG238" s="705"/>
      <c r="IH238" s="705"/>
      <c r="II238" s="705"/>
      <c r="IJ238" s="705"/>
      <c r="IK238" s="705"/>
      <c r="IL238" s="705"/>
      <c r="IM238" s="705"/>
      <c r="IN238" s="705"/>
      <c r="IO238" s="705"/>
      <c r="IP238" s="705"/>
      <c r="IQ238" s="705"/>
      <c r="IR238" s="705"/>
      <c r="IS238" s="705"/>
      <c r="IT238" s="705"/>
      <c r="IU238" s="705"/>
      <c r="IV238" s="705"/>
    </row>
    <row r="239" spans="1:256" s="943" customFormat="1" ht="15.75">
      <c r="B239" s="2674" t="s">
        <v>717</v>
      </c>
      <c r="C239" s="2675"/>
      <c r="D239" s="2675"/>
      <c r="E239" s="2675"/>
      <c r="F239" s="2675"/>
      <c r="G239" s="2676"/>
    </row>
    <row r="240" spans="1:256" s="943" customFormat="1" ht="15.75">
      <c r="B240" s="2585" t="s">
        <v>75</v>
      </c>
      <c r="C240" s="2677"/>
      <c r="D240" s="2227" t="s">
        <v>23</v>
      </c>
      <c r="E240" s="2678" t="s">
        <v>544</v>
      </c>
      <c r="F240" s="2679"/>
      <c r="G240" s="2680"/>
    </row>
    <row r="241" spans="2:7" s="943" customFormat="1" ht="15.75">
      <c r="B241" s="2687" t="s">
        <v>79</v>
      </c>
      <c r="C241" s="2688"/>
      <c r="D241" s="2688"/>
      <c r="E241" s="2688"/>
      <c r="F241" s="2688"/>
      <c r="G241" s="2689"/>
    </row>
    <row r="242" spans="2:7" s="943" customFormat="1" ht="19.5" customHeight="1">
      <c r="B242" s="2573" t="s">
        <v>1656</v>
      </c>
      <c r="C242" s="2666"/>
      <c r="D242" s="2228" t="s">
        <v>23</v>
      </c>
      <c r="E242" s="2667" t="s">
        <v>545</v>
      </c>
      <c r="F242" s="2668"/>
      <c r="G242" s="2669"/>
    </row>
    <row r="243" spans="2:7" s="943" customFormat="1" ht="30.75" customHeight="1">
      <c r="B243" s="2573" t="s">
        <v>546</v>
      </c>
      <c r="C243" s="2666"/>
      <c r="D243" s="2228" t="s">
        <v>20</v>
      </c>
      <c r="E243" s="2667" t="s">
        <v>718</v>
      </c>
      <c r="F243" s="2668"/>
      <c r="G243" s="2669"/>
    </row>
    <row r="244" spans="2:7" s="943" customFormat="1" ht="31.5" customHeight="1">
      <c r="B244" s="2573" t="s">
        <v>547</v>
      </c>
      <c r="C244" s="2666"/>
      <c r="D244" s="2228" t="s">
        <v>20</v>
      </c>
      <c r="E244" s="2667" t="s">
        <v>718</v>
      </c>
      <c r="F244" s="2668"/>
      <c r="G244" s="2669"/>
    </row>
    <row r="245" spans="2:7" s="943" customFormat="1" ht="34.5" customHeight="1" thickBot="1">
      <c r="B245" s="2670" t="s">
        <v>151</v>
      </c>
      <c r="C245" s="2671"/>
      <c r="D245" s="2229" t="s">
        <v>20</v>
      </c>
      <c r="E245" s="2672" t="s">
        <v>718</v>
      </c>
      <c r="F245" s="2673"/>
      <c r="G245" s="2594"/>
    </row>
  </sheetData>
  <mergeCells count="76">
    <mergeCell ref="B178:C178"/>
    <mergeCell ref="E178:G178"/>
    <mergeCell ref="B170:G170"/>
    <mergeCell ref="B175:G175"/>
    <mergeCell ref="B179:C179"/>
    <mergeCell ref="E179:G179"/>
    <mergeCell ref="B176:C176"/>
    <mergeCell ref="E176:G176"/>
    <mergeCell ref="B177:G177"/>
    <mergeCell ref="B180:C180"/>
    <mergeCell ref="E180:G180"/>
    <mergeCell ref="B181:C181"/>
    <mergeCell ref="E181:G181"/>
    <mergeCell ref="C192:F192"/>
    <mergeCell ref="B194:G194"/>
    <mergeCell ref="B196:G196"/>
    <mergeCell ref="B199:E199"/>
    <mergeCell ref="B185:G185"/>
    <mergeCell ref="B29:E29"/>
    <mergeCell ref="C80:F80"/>
    <mergeCell ref="B82:G82"/>
    <mergeCell ref="B84:G84"/>
    <mergeCell ref="B87:E87"/>
    <mergeCell ref="B67:C67"/>
    <mergeCell ref="E67:G67"/>
    <mergeCell ref="B63:G63"/>
    <mergeCell ref="B64:C64"/>
    <mergeCell ref="E64:G64"/>
    <mergeCell ref="B65:G65"/>
    <mergeCell ref="B66:C66"/>
    <mergeCell ref="E66:G66"/>
    <mergeCell ref="B245:C245"/>
    <mergeCell ref="E245:G245"/>
    <mergeCell ref="B241:G241"/>
    <mergeCell ref="B242:C242"/>
    <mergeCell ref="E242:G242"/>
    <mergeCell ref="B243:C243"/>
    <mergeCell ref="E243:G243"/>
    <mergeCell ref="B244:C244"/>
    <mergeCell ref="E244:G244"/>
    <mergeCell ref="B229:G229"/>
    <mergeCell ref="B234:G234"/>
    <mergeCell ref="B239:G239"/>
    <mergeCell ref="B240:C240"/>
    <mergeCell ref="E240:G240"/>
    <mergeCell ref="B126:G126"/>
    <mergeCell ref="B165:G165"/>
    <mergeCell ref="B121:C121"/>
    <mergeCell ref="E121:G121"/>
    <mergeCell ref="B122:C122"/>
    <mergeCell ref="E122:G122"/>
    <mergeCell ref="B140:E140"/>
    <mergeCell ref="C133:F133"/>
    <mergeCell ref="B135:G135"/>
    <mergeCell ref="B137:G137"/>
    <mergeCell ref="B120:C120"/>
    <mergeCell ref="E120:G120"/>
    <mergeCell ref="B68:C68"/>
    <mergeCell ref="E68:G68"/>
    <mergeCell ref="B69:C69"/>
    <mergeCell ref="E69:G69"/>
    <mergeCell ref="B73:G73"/>
    <mergeCell ref="B116:G116"/>
    <mergeCell ref="B117:C117"/>
    <mergeCell ref="E117:G117"/>
    <mergeCell ref="B118:G118"/>
    <mergeCell ref="B119:C119"/>
    <mergeCell ref="E119:G119"/>
    <mergeCell ref="C22:F22"/>
    <mergeCell ref="B24:G24"/>
    <mergeCell ref="B26:G26"/>
    <mergeCell ref="C3:E3"/>
    <mergeCell ref="C4:G4"/>
    <mergeCell ref="C7:D7"/>
    <mergeCell ref="B10:G10"/>
    <mergeCell ref="B15:G15"/>
  </mergeCells>
  <dataValidations count="1">
    <dataValidation type="list" allowBlank="1" showInputMessage="1" showErrorMessage="1" sqref="A17:A19 A75:A77 A128:A130 A187:A189 A25 A27:A28 A83 A85:A86 A136 A138:A139 A195 A197:A198">
      <formula1>$A$3:$A$4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52" fitToHeight="100" orientation="portrait" r:id="rId1"/>
  <headerFooter scaleWithDoc="0" alignWithMargins="0">
    <oddHeader>&amp;RPágina &amp;P de &amp;N</oddHeader>
    <oddFooter>&amp;R&amp;G</oddFooter>
  </headerFooter>
  <rowBreaks count="3" manualBreakCount="3">
    <brk id="70" min="1" max="6" man="1"/>
    <brk id="123" min="1" max="6" man="1"/>
    <brk id="182" min="1" max="6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/>
  <dimension ref="A1:IV252"/>
  <sheetViews>
    <sheetView view="pageBreakPreview" topLeftCell="A194" zoomScale="85" zoomScaleNormal="100" zoomScaleSheetLayoutView="85" workbookViewId="0">
      <selection activeCell="C28" sqref="C28"/>
    </sheetView>
  </sheetViews>
  <sheetFormatPr defaultRowHeight="12.75"/>
  <cols>
    <col min="1" max="1" width="31.28515625" style="1011" customWidth="1"/>
    <col min="2" max="2" width="23.5703125" style="1011" customWidth="1"/>
    <col min="3" max="3" width="81.5703125" style="1011" customWidth="1"/>
    <col min="4" max="4" width="15" style="1011" bestFit="1" customWidth="1"/>
    <col min="5" max="5" width="20.7109375" style="1011" bestFit="1" customWidth="1"/>
    <col min="6" max="7" width="18" style="1011" customWidth="1"/>
    <col min="8" max="8" width="11.7109375" style="1011" bestFit="1" customWidth="1"/>
    <col min="9" max="9" width="11.5703125" style="1011" bestFit="1" customWidth="1"/>
    <col min="10" max="10" width="11.7109375" style="1011" bestFit="1" customWidth="1"/>
    <col min="11" max="16384" width="9.140625" style="1011"/>
  </cols>
  <sheetData>
    <row r="1" spans="1:256" ht="13.5" thickBot="1"/>
    <row r="2" spans="1:256" ht="4.5" customHeight="1" thickBot="1">
      <c r="A2" s="674"/>
      <c r="B2" s="892"/>
      <c r="C2" s="893"/>
      <c r="D2" s="894"/>
      <c r="E2" s="895"/>
      <c r="F2" s="895"/>
      <c r="G2" s="896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674"/>
      <c r="X2" s="674"/>
      <c r="Y2" s="674"/>
      <c r="Z2" s="674"/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674"/>
      <c r="AU2" s="674"/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  <c r="BM2" s="674"/>
      <c r="BN2" s="674"/>
      <c r="BO2" s="674"/>
      <c r="BP2" s="674"/>
      <c r="BQ2" s="674"/>
      <c r="BR2" s="674"/>
      <c r="BS2" s="674"/>
      <c r="BT2" s="674"/>
      <c r="BU2" s="674"/>
      <c r="BV2" s="674"/>
      <c r="BW2" s="674"/>
      <c r="BX2" s="674"/>
      <c r="BY2" s="674"/>
      <c r="BZ2" s="674"/>
      <c r="CA2" s="674"/>
      <c r="CB2" s="674"/>
      <c r="CC2" s="674"/>
      <c r="CD2" s="674"/>
      <c r="CE2" s="674"/>
      <c r="CF2" s="674"/>
      <c r="CG2" s="674"/>
      <c r="CH2" s="674"/>
      <c r="CI2" s="674"/>
      <c r="CJ2" s="674"/>
      <c r="CK2" s="674"/>
      <c r="CL2" s="674"/>
      <c r="CM2" s="674"/>
      <c r="CN2" s="674"/>
      <c r="CO2" s="674"/>
      <c r="CP2" s="674"/>
      <c r="CQ2" s="674"/>
      <c r="CR2" s="674"/>
      <c r="CS2" s="674"/>
      <c r="CT2" s="674"/>
      <c r="CU2" s="674"/>
      <c r="CV2" s="674"/>
      <c r="CW2" s="674"/>
      <c r="CX2" s="674"/>
      <c r="CY2" s="674"/>
      <c r="CZ2" s="674"/>
      <c r="DA2" s="674"/>
      <c r="DB2" s="674"/>
      <c r="DC2" s="674"/>
      <c r="DD2" s="674"/>
      <c r="DE2" s="674"/>
      <c r="DF2" s="674"/>
      <c r="DG2" s="674"/>
      <c r="DH2" s="674"/>
      <c r="DI2" s="674"/>
      <c r="DJ2" s="674"/>
      <c r="DK2" s="674"/>
      <c r="DL2" s="674"/>
      <c r="DM2" s="674"/>
      <c r="DN2" s="674"/>
      <c r="DO2" s="674"/>
      <c r="DP2" s="674"/>
      <c r="DQ2" s="674"/>
      <c r="DR2" s="674"/>
      <c r="DS2" s="674"/>
      <c r="DT2" s="674"/>
      <c r="DU2" s="674"/>
      <c r="DV2" s="674"/>
      <c r="DW2" s="674"/>
      <c r="DX2" s="674"/>
      <c r="DY2" s="674"/>
      <c r="DZ2" s="674"/>
      <c r="EA2" s="674"/>
      <c r="EB2" s="674"/>
      <c r="EC2" s="674"/>
      <c r="ED2" s="674"/>
      <c r="EE2" s="674"/>
      <c r="EF2" s="674"/>
      <c r="EG2" s="674"/>
      <c r="EH2" s="674"/>
      <c r="EI2" s="674"/>
      <c r="EJ2" s="674"/>
      <c r="EK2" s="674"/>
      <c r="EL2" s="674"/>
      <c r="EM2" s="674"/>
      <c r="EN2" s="674"/>
      <c r="EO2" s="674"/>
      <c r="EP2" s="674"/>
      <c r="EQ2" s="674"/>
      <c r="ER2" s="674"/>
      <c r="ES2" s="674"/>
      <c r="ET2" s="674"/>
      <c r="EU2" s="674"/>
      <c r="EV2" s="674"/>
      <c r="EW2" s="674"/>
      <c r="EX2" s="674"/>
      <c r="EY2" s="674"/>
      <c r="EZ2" s="674"/>
      <c r="FA2" s="674"/>
      <c r="FB2" s="674"/>
      <c r="FC2" s="674"/>
      <c r="FD2" s="674"/>
      <c r="FE2" s="674"/>
      <c r="FF2" s="674"/>
      <c r="FG2" s="674"/>
      <c r="FH2" s="674"/>
      <c r="FI2" s="674"/>
      <c r="FJ2" s="674"/>
      <c r="FK2" s="674"/>
      <c r="FL2" s="674"/>
      <c r="FM2" s="674"/>
      <c r="FN2" s="674"/>
      <c r="FO2" s="674"/>
      <c r="FP2" s="674"/>
      <c r="FQ2" s="674"/>
      <c r="FR2" s="674"/>
      <c r="FS2" s="674"/>
      <c r="FT2" s="674"/>
      <c r="FU2" s="674"/>
      <c r="FV2" s="674"/>
      <c r="FW2" s="674"/>
      <c r="FX2" s="674"/>
      <c r="FY2" s="674"/>
      <c r="FZ2" s="674"/>
      <c r="GA2" s="674"/>
      <c r="GB2" s="674"/>
      <c r="GC2" s="674"/>
      <c r="GD2" s="674"/>
      <c r="GE2" s="674"/>
      <c r="GF2" s="674"/>
      <c r="GG2" s="674"/>
      <c r="GH2" s="674"/>
      <c r="GI2" s="674"/>
      <c r="GJ2" s="674"/>
      <c r="GK2" s="674"/>
      <c r="GL2" s="674"/>
      <c r="GM2" s="674"/>
      <c r="GN2" s="674"/>
      <c r="GO2" s="674"/>
      <c r="GP2" s="674"/>
      <c r="GQ2" s="674"/>
      <c r="GR2" s="674"/>
      <c r="GS2" s="674"/>
      <c r="GT2" s="674"/>
      <c r="GU2" s="674"/>
      <c r="GV2" s="674"/>
      <c r="GW2" s="674"/>
      <c r="GX2" s="674"/>
      <c r="GY2" s="674"/>
      <c r="GZ2" s="674"/>
      <c r="HA2" s="674"/>
      <c r="HB2" s="674"/>
      <c r="HC2" s="674"/>
      <c r="HD2" s="674"/>
      <c r="HE2" s="674"/>
      <c r="HF2" s="674"/>
      <c r="HG2" s="674"/>
      <c r="HH2" s="674"/>
      <c r="HI2" s="674"/>
      <c r="HJ2" s="674"/>
      <c r="HK2" s="674"/>
      <c r="HL2" s="674"/>
      <c r="HM2" s="674"/>
      <c r="HN2" s="674"/>
      <c r="HO2" s="674"/>
      <c r="HP2" s="674"/>
      <c r="HQ2" s="674"/>
      <c r="HR2" s="674"/>
      <c r="HS2" s="674"/>
      <c r="HT2" s="674"/>
      <c r="HU2" s="674"/>
      <c r="HV2" s="674"/>
      <c r="HW2" s="674"/>
      <c r="HX2" s="674"/>
      <c r="HY2" s="674"/>
      <c r="HZ2" s="674"/>
      <c r="IA2" s="674"/>
      <c r="IB2" s="674"/>
      <c r="IC2" s="674"/>
      <c r="ID2" s="674"/>
      <c r="IE2" s="674"/>
      <c r="IF2" s="674"/>
      <c r="IG2" s="674"/>
      <c r="IH2" s="674"/>
      <c r="II2" s="674"/>
      <c r="IJ2" s="674"/>
      <c r="IK2" s="674"/>
      <c r="IL2" s="674"/>
      <c r="IM2" s="674"/>
      <c r="IN2" s="674"/>
      <c r="IO2" s="674"/>
      <c r="IP2" s="674"/>
      <c r="IQ2" s="674"/>
      <c r="IR2" s="674"/>
      <c r="IS2" s="674"/>
      <c r="IT2" s="674"/>
      <c r="IU2" s="674"/>
      <c r="IV2" s="674"/>
    </row>
    <row r="3" spans="1:256" ht="69" customHeight="1" thickBot="1">
      <c r="A3" s="401" t="s">
        <v>218</v>
      </c>
      <c r="B3" s="681"/>
      <c r="C3" s="2653" t="s">
        <v>2</v>
      </c>
      <c r="D3" s="2654"/>
      <c r="E3" s="2654"/>
      <c r="F3" s="682"/>
      <c r="G3" s="683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L3" s="684"/>
      <c r="BM3" s="684"/>
      <c r="BN3" s="684"/>
      <c r="BO3" s="684"/>
      <c r="BP3" s="684"/>
      <c r="BQ3" s="684"/>
      <c r="BR3" s="684"/>
      <c r="BS3" s="684"/>
      <c r="BT3" s="684"/>
      <c r="BU3" s="684"/>
      <c r="BV3" s="684"/>
      <c r="BW3" s="684"/>
      <c r="BX3" s="684"/>
      <c r="BY3" s="684"/>
      <c r="BZ3" s="684"/>
      <c r="CA3" s="684"/>
      <c r="CB3" s="684"/>
      <c r="CC3" s="684"/>
      <c r="CD3" s="684"/>
      <c r="CE3" s="684"/>
      <c r="CF3" s="684"/>
      <c r="CG3" s="684"/>
      <c r="CH3" s="684"/>
      <c r="CI3" s="684"/>
      <c r="CJ3" s="684"/>
      <c r="CK3" s="684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  <c r="DD3" s="684"/>
      <c r="DE3" s="684"/>
      <c r="DF3" s="684"/>
      <c r="DG3" s="684"/>
      <c r="DH3" s="684"/>
      <c r="DI3" s="684"/>
      <c r="DJ3" s="684"/>
      <c r="DK3" s="684"/>
      <c r="DL3" s="684"/>
      <c r="DM3" s="684"/>
      <c r="DN3" s="684"/>
      <c r="DO3" s="684"/>
      <c r="DP3" s="684"/>
      <c r="DQ3" s="684"/>
      <c r="DR3" s="684"/>
      <c r="DS3" s="684"/>
      <c r="DT3" s="684"/>
      <c r="DU3" s="684"/>
      <c r="DV3" s="684"/>
      <c r="DW3" s="684"/>
      <c r="DX3" s="684"/>
      <c r="DY3" s="684"/>
      <c r="DZ3" s="684"/>
      <c r="EA3" s="684"/>
      <c r="EB3" s="684"/>
      <c r="EC3" s="684"/>
      <c r="ED3" s="684"/>
      <c r="EE3" s="684"/>
      <c r="EF3" s="684"/>
      <c r="EG3" s="684"/>
      <c r="EH3" s="684"/>
      <c r="EI3" s="684"/>
      <c r="EJ3" s="684"/>
      <c r="EK3" s="684"/>
      <c r="EL3" s="684"/>
      <c r="EM3" s="684"/>
      <c r="EN3" s="684"/>
      <c r="EO3" s="684"/>
      <c r="EP3" s="684"/>
      <c r="EQ3" s="684"/>
      <c r="ER3" s="684"/>
      <c r="ES3" s="684"/>
      <c r="ET3" s="684"/>
      <c r="EU3" s="684"/>
      <c r="EV3" s="684"/>
      <c r="EW3" s="684"/>
      <c r="EX3" s="684"/>
      <c r="EY3" s="684"/>
      <c r="EZ3" s="684"/>
      <c r="FA3" s="684"/>
      <c r="FB3" s="684"/>
      <c r="FC3" s="684"/>
      <c r="FD3" s="684"/>
      <c r="FE3" s="684"/>
      <c r="FF3" s="684"/>
      <c r="FG3" s="684"/>
      <c r="FH3" s="684"/>
      <c r="FI3" s="684"/>
      <c r="FJ3" s="684"/>
      <c r="FK3" s="684"/>
      <c r="FL3" s="684"/>
      <c r="FM3" s="684"/>
      <c r="FN3" s="684"/>
      <c r="FO3" s="684"/>
      <c r="FP3" s="684"/>
      <c r="FQ3" s="684"/>
      <c r="FR3" s="684"/>
      <c r="FS3" s="684"/>
      <c r="FT3" s="684"/>
      <c r="FU3" s="684"/>
      <c r="FV3" s="684"/>
      <c r="FW3" s="684"/>
      <c r="FX3" s="684"/>
      <c r="FY3" s="684"/>
      <c r="FZ3" s="684"/>
      <c r="GA3" s="684"/>
      <c r="GB3" s="684"/>
      <c r="GC3" s="684"/>
      <c r="GD3" s="684"/>
      <c r="GE3" s="684"/>
      <c r="GF3" s="684"/>
      <c r="GG3" s="684"/>
      <c r="GH3" s="684"/>
      <c r="GI3" s="684"/>
      <c r="GJ3" s="684"/>
      <c r="GK3" s="684"/>
      <c r="GL3" s="684"/>
      <c r="GM3" s="684"/>
      <c r="GN3" s="684"/>
      <c r="GO3" s="684"/>
      <c r="GP3" s="684"/>
      <c r="GQ3" s="684"/>
      <c r="GR3" s="684"/>
      <c r="GS3" s="684"/>
      <c r="GT3" s="684"/>
      <c r="GU3" s="684"/>
      <c r="GV3" s="684"/>
      <c r="GW3" s="684"/>
      <c r="GX3" s="684"/>
      <c r="GY3" s="684"/>
      <c r="GZ3" s="684"/>
      <c r="HA3" s="684"/>
      <c r="HB3" s="684"/>
      <c r="HC3" s="684"/>
      <c r="HD3" s="684"/>
      <c r="HE3" s="684"/>
      <c r="HF3" s="684"/>
      <c r="HG3" s="684"/>
      <c r="HH3" s="684"/>
      <c r="HI3" s="684"/>
      <c r="HJ3" s="684"/>
      <c r="HK3" s="684"/>
      <c r="HL3" s="684"/>
      <c r="HM3" s="684"/>
      <c r="HN3" s="684"/>
      <c r="HO3" s="684"/>
      <c r="HP3" s="684"/>
      <c r="HQ3" s="684"/>
      <c r="HR3" s="684"/>
      <c r="HS3" s="684"/>
      <c r="HT3" s="684"/>
      <c r="HU3" s="684"/>
      <c r="HV3" s="684"/>
      <c r="HW3" s="684"/>
      <c r="HX3" s="684"/>
      <c r="HY3" s="684"/>
      <c r="HZ3" s="684"/>
      <c r="IA3" s="684"/>
      <c r="IB3" s="684"/>
      <c r="IC3" s="684"/>
      <c r="ID3" s="684"/>
      <c r="IE3" s="684"/>
      <c r="IF3" s="684"/>
      <c r="IG3" s="684"/>
      <c r="IH3" s="684"/>
      <c r="II3" s="684"/>
      <c r="IJ3" s="684"/>
      <c r="IK3" s="684"/>
      <c r="IL3" s="684"/>
      <c r="IM3" s="684"/>
      <c r="IN3" s="684"/>
      <c r="IO3" s="684"/>
      <c r="IP3" s="684"/>
      <c r="IQ3" s="684"/>
      <c r="IR3" s="684"/>
      <c r="IS3" s="684"/>
      <c r="IT3" s="684"/>
      <c r="IU3" s="684"/>
      <c r="IV3" s="684"/>
    </row>
    <row r="4" spans="1:256" ht="18.75" thickBot="1">
      <c r="A4" s="401" t="s">
        <v>219</v>
      </c>
      <c r="B4" s="686"/>
      <c r="C4" s="2655" t="s">
        <v>432</v>
      </c>
      <c r="D4" s="2656"/>
      <c r="E4" s="2656"/>
      <c r="F4" s="2656"/>
      <c r="G4" s="2657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5"/>
      <c r="W4" s="685"/>
      <c r="X4" s="685"/>
      <c r="Y4" s="685"/>
      <c r="Z4" s="685"/>
      <c r="AA4" s="685"/>
      <c r="AB4" s="685"/>
      <c r="AC4" s="685"/>
      <c r="AD4" s="685"/>
      <c r="AE4" s="685"/>
      <c r="AF4" s="685"/>
      <c r="AG4" s="685"/>
      <c r="AH4" s="685"/>
      <c r="AI4" s="685"/>
      <c r="AJ4" s="685"/>
      <c r="AK4" s="685"/>
      <c r="AL4" s="685"/>
      <c r="AM4" s="685"/>
      <c r="AN4" s="685"/>
      <c r="AO4" s="685"/>
      <c r="AP4" s="685"/>
      <c r="AQ4" s="685"/>
      <c r="AR4" s="685"/>
      <c r="AS4" s="685"/>
      <c r="AT4" s="685"/>
      <c r="AU4" s="685"/>
      <c r="AV4" s="685"/>
      <c r="AW4" s="685"/>
      <c r="AX4" s="685"/>
      <c r="AY4" s="685"/>
      <c r="AZ4" s="685"/>
      <c r="BA4" s="685"/>
      <c r="BB4" s="685"/>
      <c r="BC4" s="685"/>
      <c r="BD4" s="685"/>
      <c r="BE4" s="685"/>
      <c r="BF4" s="685"/>
      <c r="BG4" s="685"/>
      <c r="BH4" s="685"/>
      <c r="BI4" s="685"/>
      <c r="BJ4" s="685"/>
      <c r="BK4" s="685"/>
      <c r="BL4" s="685"/>
      <c r="BM4" s="685"/>
      <c r="BN4" s="685"/>
      <c r="BO4" s="685"/>
      <c r="BP4" s="685"/>
      <c r="BQ4" s="685"/>
      <c r="BR4" s="685"/>
      <c r="BS4" s="685"/>
      <c r="BT4" s="685"/>
      <c r="BU4" s="685"/>
      <c r="BV4" s="685"/>
      <c r="BW4" s="685"/>
      <c r="BX4" s="685"/>
      <c r="BY4" s="685"/>
      <c r="BZ4" s="685"/>
      <c r="CA4" s="685"/>
      <c r="CB4" s="685"/>
      <c r="CC4" s="685"/>
      <c r="CD4" s="685"/>
      <c r="CE4" s="685"/>
      <c r="CF4" s="685"/>
      <c r="CG4" s="685"/>
      <c r="CH4" s="685"/>
      <c r="CI4" s="685"/>
      <c r="CJ4" s="685"/>
      <c r="CK4" s="685"/>
      <c r="CL4" s="685"/>
      <c r="CM4" s="685"/>
      <c r="CN4" s="685"/>
      <c r="CO4" s="685"/>
      <c r="CP4" s="685"/>
      <c r="CQ4" s="685"/>
      <c r="CR4" s="685"/>
      <c r="CS4" s="685"/>
      <c r="CT4" s="685"/>
      <c r="CU4" s="685"/>
      <c r="CV4" s="685"/>
      <c r="CW4" s="685"/>
      <c r="CX4" s="685"/>
      <c r="CY4" s="685"/>
      <c r="CZ4" s="685"/>
      <c r="DA4" s="685"/>
      <c r="DB4" s="685"/>
      <c r="DC4" s="685"/>
      <c r="DD4" s="685"/>
      <c r="DE4" s="685"/>
      <c r="DF4" s="685"/>
      <c r="DG4" s="685"/>
      <c r="DH4" s="685"/>
      <c r="DI4" s="685"/>
      <c r="DJ4" s="685"/>
      <c r="DK4" s="685"/>
      <c r="DL4" s="685"/>
      <c r="DM4" s="685"/>
      <c r="DN4" s="685"/>
      <c r="DO4" s="685"/>
      <c r="DP4" s="685"/>
      <c r="DQ4" s="685"/>
      <c r="DR4" s="685"/>
      <c r="DS4" s="685"/>
      <c r="DT4" s="685"/>
      <c r="DU4" s="685"/>
      <c r="DV4" s="685"/>
      <c r="DW4" s="685"/>
      <c r="DX4" s="685"/>
      <c r="DY4" s="685"/>
      <c r="DZ4" s="685"/>
      <c r="EA4" s="685"/>
      <c r="EB4" s="685"/>
      <c r="EC4" s="685"/>
      <c r="ED4" s="685"/>
      <c r="EE4" s="685"/>
      <c r="EF4" s="685"/>
      <c r="EG4" s="685"/>
      <c r="EH4" s="685"/>
      <c r="EI4" s="685"/>
      <c r="EJ4" s="685"/>
      <c r="EK4" s="685"/>
      <c r="EL4" s="685"/>
      <c r="EM4" s="685"/>
      <c r="EN4" s="685"/>
      <c r="EO4" s="685"/>
      <c r="EP4" s="685"/>
      <c r="EQ4" s="685"/>
      <c r="ER4" s="685"/>
      <c r="ES4" s="685"/>
      <c r="ET4" s="685"/>
      <c r="EU4" s="685"/>
      <c r="EV4" s="685"/>
      <c r="EW4" s="685"/>
      <c r="EX4" s="685"/>
      <c r="EY4" s="685"/>
      <c r="EZ4" s="685"/>
      <c r="FA4" s="685"/>
      <c r="FB4" s="685"/>
      <c r="FC4" s="685"/>
      <c r="FD4" s="685"/>
      <c r="FE4" s="685"/>
      <c r="FF4" s="685"/>
      <c r="FG4" s="685"/>
      <c r="FH4" s="685"/>
      <c r="FI4" s="685"/>
      <c r="FJ4" s="685"/>
      <c r="FK4" s="685"/>
      <c r="FL4" s="685"/>
      <c r="FM4" s="685"/>
      <c r="FN4" s="685"/>
      <c r="FO4" s="685"/>
      <c r="FP4" s="685"/>
      <c r="FQ4" s="685"/>
      <c r="FR4" s="685"/>
      <c r="FS4" s="685"/>
      <c r="FT4" s="685"/>
      <c r="FU4" s="685"/>
      <c r="FV4" s="685"/>
      <c r="FW4" s="685"/>
      <c r="FX4" s="685"/>
      <c r="FY4" s="685"/>
      <c r="FZ4" s="685"/>
      <c r="GA4" s="685"/>
      <c r="GB4" s="685"/>
      <c r="GC4" s="685"/>
      <c r="GD4" s="685"/>
      <c r="GE4" s="685"/>
      <c r="GF4" s="685"/>
      <c r="GG4" s="685"/>
      <c r="GH4" s="685"/>
      <c r="GI4" s="685"/>
      <c r="GJ4" s="685"/>
      <c r="GK4" s="685"/>
      <c r="GL4" s="685"/>
      <c r="GM4" s="685"/>
      <c r="GN4" s="685"/>
      <c r="GO4" s="685"/>
      <c r="GP4" s="685"/>
      <c r="GQ4" s="685"/>
      <c r="GR4" s="685"/>
      <c r="GS4" s="685"/>
      <c r="GT4" s="685"/>
      <c r="GU4" s="685"/>
      <c r="GV4" s="685"/>
      <c r="GW4" s="685"/>
      <c r="GX4" s="685"/>
      <c r="GY4" s="685"/>
      <c r="GZ4" s="685"/>
      <c r="HA4" s="685"/>
      <c r="HB4" s="685"/>
      <c r="HC4" s="685"/>
      <c r="HD4" s="685"/>
      <c r="HE4" s="685"/>
      <c r="HF4" s="685"/>
      <c r="HG4" s="685"/>
      <c r="HH4" s="685"/>
      <c r="HI4" s="685"/>
      <c r="HJ4" s="685"/>
      <c r="HK4" s="685"/>
      <c r="HL4" s="685"/>
      <c r="HM4" s="685"/>
      <c r="HN4" s="685"/>
      <c r="HO4" s="685"/>
      <c r="HP4" s="685"/>
      <c r="HQ4" s="685"/>
      <c r="HR4" s="685"/>
      <c r="HS4" s="685"/>
      <c r="HT4" s="685"/>
      <c r="HU4" s="685"/>
      <c r="HV4" s="685"/>
      <c r="HW4" s="685"/>
      <c r="HX4" s="685"/>
      <c r="HY4" s="685"/>
      <c r="HZ4" s="685"/>
      <c r="IA4" s="685"/>
      <c r="IB4" s="685"/>
      <c r="IC4" s="685"/>
      <c r="ID4" s="685"/>
      <c r="IE4" s="685"/>
      <c r="IF4" s="685"/>
      <c r="IG4" s="685"/>
      <c r="IH4" s="685"/>
      <c r="II4" s="685"/>
      <c r="IJ4" s="685"/>
      <c r="IK4" s="685"/>
      <c r="IL4" s="685"/>
      <c r="IM4" s="685"/>
      <c r="IN4" s="685"/>
      <c r="IO4" s="685"/>
      <c r="IP4" s="685"/>
      <c r="IQ4" s="685"/>
      <c r="IR4" s="685"/>
      <c r="IS4" s="685"/>
      <c r="IT4" s="685"/>
      <c r="IU4" s="685"/>
      <c r="IV4" s="685"/>
    </row>
    <row r="5" spans="1:256" ht="13.5" thickBot="1">
      <c r="A5" s="674"/>
      <c r="B5" s="892"/>
      <c r="C5" s="893"/>
      <c r="D5" s="894"/>
      <c r="E5" s="895"/>
      <c r="F5" s="895"/>
      <c r="G5" s="896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674"/>
      <c r="BP5" s="674"/>
      <c r="BQ5" s="674"/>
      <c r="BR5" s="674"/>
      <c r="BS5" s="674"/>
      <c r="BT5" s="674"/>
      <c r="BU5" s="674"/>
      <c r="BV5" s="674"/>
      <c r="BW5" s="674"/>
      <c r="BX5" s="674"/>
      <c r="BY5" s="674"/>
      <c r="BZ5" s="674"/>
      <c r="CA5" s="674"/>
      <c r="CB5" s="674"/>
      <c r="CC5" s="674"/>
      <c r="CD5" s="674"/>
      <c r="CE5" s="674"/>
      <c r="CF5" s="674"/>
      <c r="CG5" s="674"/>
      <c r="CH5" s="674"/>
      <c r="CI5" s="674"/>
      <c r="CJ5" s="674"/>
      <c r="CK5" s="674"/>
      <c r="CL5" s="674"/>
      <c r="CM5" s="674"/>
      <c r="CN5" s="674"/>
      <c r="CO5" s="674"/>
      <c r="CP5" s="674"/>
      <c r="CQ5" s="674"/>
      <c r="CR5" s="674"/>
      <c r="CS5" s="674"/>
      <c r="CT5" s="674"/>
      <c r="CU5" s="674"/>
      <c r="CV5" s="674"/>
      <c r="CW5" s="674"/>
      <c r="CX5" s="674"/>
      <c r="CY5" s="674"/>
      <c r="CZ5" s="674"/>
      <c r="DA5" s="674"/>
      <c r="DB5" s="674"/>
      <c r="DC5" s="674"/>
      <c r="DD5" s="674"/>
      <c r="DE5" s="674"/>
      <c r="DF5" s="674"/>
      <c r="DG5" s="674"/>
      <c r="DH5" s="674"/>
      <c r="DI5" s="674"/>
      <c r="DJ5" s="674"/>
      <c r="DK5" s="674"/>
      <c r="DL5" s="674"/>
      <c r="DM5" s="674"/>
      <c r="DN5" s="674"/>
      <c r="DO5" s="674"/>
      <c r="DP5" s="674"/>
      <c r="DQ5" s="674"/>
      <c r="DR5" s="674"/>
      <c r="DS5" s="674"/>
      <c r="DT5" s="674"/>
      <c r="DU5" s="674"/>
      <c r="DV5" s="674"/>
      <c r="DW5" s="674"/>
      <c r="DX5" s="674"/>
      <c r="DY5" s="674"/>
      <c r="DZ5" s="674"/>
      <c r="EA5" s="674"/>
      <c r="EB5" s="674"/>
      <c r="EC5" s="674"/>
      <c r="ED5" s="674"/>
      <c r="EE5" s="674"/>
      <c r="EF5" s="674"/>
      <c r="EG5" s="674"/>
      <c r="EH5" s="674"/>
      <c r="EI5" s="674"/>
      <c r="EJ5" s="674"/>
      <c r="EK5" s="674"/>
      <c r="EL5" s="674"/>
      <c r="EM5" s="674"/>
      <c r="EN5" s="674"/>
      <c r="EO5" s="674"/>
      <c r="EP5" s="674"/>
      <c r="EQ5" s="674"/>
      <c r="ER5" s="674"/>
      <c r="ES5" s="674"/>
      <c r="ET5" s="674"/>
      <c r="EU5" s="674"/>
      <c r="EV5" s="674"/>
      <c r="EW5" s="674"/>
      <c r="EX5" s="674"/>
      <c r="EY5" s="674"/>
      <c r="EZ5" s="674"/>
      <c r="FA5" s="674"/>
      <c r="FB5" s="674"/>
      <c r="FC5" s="674"/>
      <c r="FD5" s="674"/>
      <c r="FE5" s="674"/>
      <c r="FF5" s="674"/>
      <c r="FG5" s="674"/>
      <c r="FH5" s="674"/>
      <c r="FI5" s="674"/>
      <c r="FJ5" s="674"/>
      <c r="FK5" s="674"/>
      <c r="FL5" s="674"/>
      <c r="FM5" s="674"/>
      <c r="FN5" s="674"/>
      <c r="FO5" s="674"/>
      <c r="FP5" s="674"/>
      <c r="FQ5" s="674"/>
      <c r="FR5" s="674"/>
      <c r="FS5" s="674"/>
      <c r="FT5" s="674"/>
      <c r="FU5" s="674"/>
      <c r="FV5" s="674"/>
      <c r="FW5" s="674"/>
      <c r="FX5" s="674"/>
      <c r="FY5" s="674"/>
      <c r="FZ5" s="674"/>
      <c r="GA5" s="674"/>
      <c r="GB5" s="674"/>
      <c r="GC5" s="674"/>
      <c r="GD5" s="674"/>
      <c r="GE5" s="674"/>
      <c r="GF5" s="674"/>
      <c r="GG5" s="674"/>
      <c r="GH5" s="674"/>
      <c r="GI5" s="674"/>
      <c r="GJ5" s="674"/>
      <c r="GK5" s="674"/>
      <c r="GL5" s="674"/>
      <c r="GM5" s="674"/>
      <c r="GN5" s="674"/>
      <c r="GO5" s="674"/>
      <c r="GP5" s="674"/>
      <c r="GQ5" s="674"/>
      <c r="GR5" s="674"/>
      <c r="GS5" s="674"/>
      <c r="GT5" s="674"/>
      <c r="GU5" s="674"/>
      <c r="GV5" s="674"/>
      <c r="GW5" s="674"/>
      <c r="GX5" s="674"/>
      <c r="GY5" s="674"/>
      <c r="GZ5" s="674"/>
      <c r="HA5" s="674"/>
      <c r="HB5" s="674"/>
      <c r="HC5" s="674"/>
      <c r="HD5" s="674"/>
      <c r="HE5" s="674"/>
      <c r="HF5" s="674"/>
      <c r="HG5" s="674"/>
      <c r="HH5" s="674"/>
      <c r="HI5" s="674"/>
      <c r="HJ5" s="674"/>
      <c r="HK5" s="674"/>
      <c r="HL5" s="674"/>
      <c r="HM5" s="674"/>
      <c r="HN5" s="674"/>
      <c r="HO5" s="674"/>
      <c r="HP5" s="674"/>
      <c r="HQ5" s="674"/>
      <c r="HR5" s="674"/>
      <c r="HS5" s="674"/>
      <c r="HT5" s="674"/>
      <c r="HU5" s="674"/>
      <c r="HV5" s="674"/>
      <c r="HW5" s="674"/>
      <c r="HX5" s="674"/>
      <c r="HY5" s="674"/>
      <c r="HZ5" s="674"/>
      <c r="IA5" s="674"/>
      <c r="IB5" s="674"/>
      <c r="IC5" s="674"/>
      <c r="ID5" s="674"/>
      <c r="IE5" s="674"/>
      <c r="IF5" s="674"/>
      <c r="IG5" s="674"/>
      <c r="IH5" s="674"/>
      <c r="II5" s="674"/>
      <c r="IJ5" s="674"/>
      <c r="IK5" s="674"/>
      <c r="IL5" s="674"/>
      <c r="IM5" s="674"/>
      <c r="IN5" s="674"/>
      <c r="IO5" s="674"/>
      <c r="IP5" s="674"/>
      <c r="IQ5" s="674"/>
      <c r="IR5" s="674"/>
      <c r="IS5" s="674"/>
      <c r="IT5" s="674"/>
      <c r="IU5" s="674"/>
      <c r="IV5" s="674"/>
    </row>
    <row r="6" spans="1:256" ht="15.75">
      <c r="A6" s="687"/>
      <c r="B6" s="688" t="s">
        <v>6</v>
      </c>
      <c r="C6" s="978" t="str">
        <f>'ORÇAMENTO '!G10</f>
        <v>CONSTRUÇÃO E REVITALIZAÇÃO DE PRAÇA PÚBLICA</v>
      </c>
      <c r="D6" s="979"/>
      <c r="E6" s="689" t="s">
        <v>7</v>
      </c>
      <c r="F6" s="690">
        <f>'ORÇAMENTO '!M10</f>
        <v>44103</v>
      </c>
      <c r="G6" s="691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  <c r="BY6" s="687"/>
      <c r="BZ6" s="687"/>
      <c r="CA6" s="687"/>
      <c r="CB6" s="687"/>
      <c r="CC6" s="687"/>
      <c r="CD6" s="687"/>
      <c r="CE6" s="687"/>
      <c r="CF6" s="687"/>
      <c r="CG6" s="687"/>
      <c r="CH6" s="687"/>
      <c r="CI6" s="687"/>
      <c r="CJ6" s="687"/>
      <c r="CK6" s="687"/>
      <c r="CL6" s="687"/>
      <c r="CM6" s="687"/>
      <c r="CN6" s="687"/>
      <c r="CO6" s="687"/>
      <c r="CP6" s="687"/>
      <c r="CQ6" s="687"/>
      <c r="CR6" s="687"/>
      <c r="CS6" s="687"/>
      <c r="CT6" s="687"/>
      <c r="CU6" s="687"/>
      <c r="CV6" s="687"/>
      <c r="CW6" s="687"/>
      <c r="CX6" s="687"/>
      <c r="CY6" s="687"/>
      <c r="CZ6" s="687"/>
      <c r="DA6" s="687"/>
      <c r="DB6" s="687"/>
      <c r="DC6" s="687"/>
      <c r="DD6" s="687"/>
      <c r="DE6" s="687"/>
      <c r="DF6" s="687"/>
      <c r="DG6" s="687"/>
      <c r="DH6" s="687"/>
      <c r="DI6" s="687"/>
      <c r="DJ6" s="687"/>
      <c r="DK6" s="687"/>
      <c r="DL6" s="687"/>
      <c r="DM6" s="687"/>
      <c r="DN6" s="687"/>
      <c r="DO6" s="687"/>
      <c r="DP6" s="687"/>
      <c r="DQ6" s="687"/>
      <c r="DR6" s="687"/>
      <c r="DS6" s="687"/>
      <c r="DT6" s="687"/>
      <c r="DU6" s="687"/>
      <c r="DV6" s="687"/>
      <c r="DW6" s="687"/>
      <c r="DX6" s="687"/>
      <c r="DY6" s="687"/>
      <c r="DZ6" s="687"/>
      <c r="EA6" s="687"/>
      <c r="EB6" s="687"/>
      <c r="EC6" s="687"/>
      <c r="ED6" s="687"/>
      <c r="EE6" s="687"/>
      <c r="EF6" s="687"/>
      <c r="EG6" s="687"/>
      <c r="EH6" s="687"/>
      <c r="EI6" s="687"/>
      <c r="EJ6" s="687"/>
      <c r="EK6" s="687"/>
      <c r="EL6" s="687"/>
      <c r="EM6" s="687"/>
      <c r="EN6" s="687"/>
      <c r="EO6" s="687"/>
      <c r="EP6" s="687"/>
      <c r="EQ6" s="687"/>
      <c r="ER6" s="687"/>
      <c r="ES6" s="687"/>
      <c r="ET6" s="687"/>
      <c r="EU6" s="687"/>
      <c r="EV6" s="687"/>
      <c r="EW6" s="687"/>
      <c r="EX6" s="687"/>
      <c r="EY6" s="687"/>
      <c r="EZ6" s="687"/>
      <c r="FA6" s="687"/>
      <c r="FB6" s="687"/>
      <c r="FC6" s="687"/>
      <c r="FD6" s="687"/>
      <c r="FE6" s="687"/>
      <c r="FF6" s="687"/>
      <c r="FG6" s="687"/>
      <c r="FH6" s="687"/>
      <c r="FI6" s="687"/>
      <c r="FJ6" s="687"/>
      <c r="FK6" s="687"/>
      <c r="FL6" s="687"/>
      <c r="FM6" s="687"/>
      <c r="FN6" s="687"/>
      <c r="FO6" s="687"/>
      <c r="FP6" s="687"/>
      <c r="FQ6" s="687"/>
      <c r="FR6" s="687"/>
      <c r="FS6" s="687"/>
      <c r="FT6" s="687"/>
      <c r="FU6" s="687"/>
      <c r="FV6" s="687"/>
      <c r="FW6" s="687"/>
      <c r="FX6" s="687"/>
      <c r="FY6" s="687"/>
      <c r="FZ6" s="687"/>
      <c r="GA6" s="687"/>
      <c r="GB6" s="687"/>
      <c r="GC6" s="687"/>
      <c r="GD6" s="687"/>
      <c r="GE6" s="687"/>
      <c r="GF6" s="687"/>
      <c r="GG6" s="687"/>
      <c r="GH6" s="687"/>
      <c r="GI6" s="687"/>
      <c r="GJ6" s="687"/>
      <c r="GK6" s="687"/>
      <c r="GL6" s="687"/>
      <c r="GM6" s="687"/>
      <c r="GN6" s="687"/>
      <c r="GO6" s="687"/>
      <c r="GP6" s="687"/>
      <c r="GQ6" s="687"/>
      <c r="GR6" s="687"/>
      <c r="GS6" s="687"/>
      <c r="GT6" s="687"/>
      <c r="GU6" s="687"/>
      <c r="GV6" s="687"/>
      <c r="GW6" s="687"/>
      <c r="GX6" s="687"/>
      <c r="GY6" s="687"/>
      <c r="GZ6" s="687"/>
      <c r="HA6" s="687"/>
      <c r="HB6" s="687"/>
      <c r="HC6" s="687"/>
      <c r="HD6" s="687"/>
      <c r="HE6" s="687"/>
      <c r="HF6" s="687"/>
      <c r="HG6" s="687"/>
      <c r="HH6" s="687"/>
      <c r="HI6" s="687"/>
      <c r="HJ6" s="687"/>
      <c r="HK6" s="687"/>
      <c r="HL6" s="687"/>
      <c r="HM6" s="687"/>
      <c r="HN6" s="687"/>
      <c r="HO6" s="687"/>
      <c r="HP6" s="687"/>
      <c r="HQ6" s="687"/>
      <c r="HR6" s="687"/>
      <c r="HS6" s="687"/>
      <c r="HT6" s="687"/>
      <c r="HU6" s="687"/>
      <c r="HV6" s="687"/>
      <c r="HW6" s="687"/>
      <c r="HX6" s="687"/>
      <c r="HY6" s="687"/>
      <c r="HZ6" s="687"/>
      <c r="IA6" s="687"/>
      <c r="IB6" s="687"/>
      <c r="IC6" s="687"/>
      <c r="ID6" s="687"/>
      <c r="IE6" s="687"/>
      <c r="IF6" s="687"/>
      <c r="IG6" s="687"/>
      <c r="IH6" s="687"/>
      <c r="II6" s="687"/>
      <c r="IJ6" s="687"/>
      <c r="IK6" s="687"/>
      <c r="IL6" s="687"/>
      <c r="IM6" s="687"/>
      <c r="IN6" s="687"/>
      <c r="IO6" s="687"/>
      <c r="IP6" s="687"/>
      <c r="IQ6" s="687"/>
      <c r="IR6" s="687"/>
      <c r="IS6" s="687"/>
      <c r="IT6" s="687"/>
      <c r="IU6" s="687"/>
      <c r="IV6" s="687"/>
    </row>
    <row r="7" spans="1:256" ht="15.75">
      <c r="A7" s="692"/>
      <c r="B7" s="897" t="s">
        <v>8</v>
      </c>
      <c r="C7" s="2659" t="str">
        <f>'ORÇAMENTO '!G11</f>
        <v>AV PRESIDENTE DUTRA, S/N, KM 264, SETOR INDUSTRIAL, SÃO PEDRO DA CIPA/MT</v>
      </c>
      <c r="D7" s="2659"/>
      <c r="E7" s="898" t="s">
        <v>9</v>
      </c>
      <c r="F7" s="899">
        <f>'ORÇAMENTO '!M11</f>
        <v>1.157</v>
      </c>
      <c r="G7" s="900"/>
      <c r="H7" s="692"/>
      <c r="I7" s="692"/>
      <c r="J7" s="692"/>
      <c r="K7" s="692"/>
      <c r="L7" s="692"/>
      <c r="M7" s="692"/>
      <c r="N7" s="692"/>
      <c r="O7" s="692"/>
      <c r="P7" s="692"/>
      <c r="Q7" s="692"/>
      <c r="R7" s="692"/>
      <c r="S7" s="692"/>
      <c r="T7" s="692"/>
      <c r="U7" s="692"/>
      <c r="V7" s="692"/>
      <c r="W7" s="692"/>
      <c r="X7" s="692"/>
      <c r="Y7" s="692"/>
      <c r="Z7" s="692"/>
      <c r="AA7" s="692"/>
      <c r="AB7" s="692"/>
      <c r="AC7" s="692"/>
      <c r="AD7" s="692"/>
      <c r="AE7" s="692"/>
      <c r="AF7" s="692"/>
      <c r="AG7" s="692"/>
      <c r="AH7" s="692"/>
      <c r="AI7" s="692"/>
      <c r="AJ7" s="692"/>
      <c r="AK7" s="692"/>
      <c r="AL7" s="692"/>
      <c r="AM7" s="692"/>
      <c r="AN7" s="692"/>
      <c r="AO7" s="692"/>
      <c r="AP7" s="692"/>
      <c r="AQ7" s="692"/>
      <c r="AR7" s="692"/>
      <c r="AS7" s="692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  <c r="CE7" s="692"/>
      <c r="CF7" s="692"/>
      <c r="CG7" s="692"/>
      <c r="CH7" s="692"/>
      <c r="CI7" s="692"/>
      <c r="CJ7" s="692"/>
      <c r="CK7" s="692"/>
      <c r="CL7" s="692"/>
      <c r="CM7" s="692"/>
      <c r="CN7" s="692"/>
      <c r="CO7" s="692"/>
      <c r="CP7" s="692"/>
      <c r="CQ7" s="692"/>
      <c r="CR7" s="692"/>
      <c r="CS7" s="692"/>
      <c r="CT7" s="692"/>
      <c r="CU7" s="692"/>
      <c r="CV7" s="692"/>
      <c r="CW7" s="692"/>
      <c r="CX7" s="692"/>
      <c r="CY7" s="692"/>
      <c r="CZ7" s="692"/>
      <c r="DA7" s="692"/>
      <c r="DB7" s="692"/>
      <c r="DC7" s="692"/>
      <c r="DD7" s="692"/>
      <c r="DE7" s="692"/>
      <c r="DF7" s="692"/>
      <c r="DG7" s="692"/>
      <c r="DH7" s="692"/>
      <c r="DI7" s="692"/>
      <c r="DJ7" s="692"/>
      <c r="DK7" s="692"/>
      <c r="DL7" s="692"/>
      <c r="DM7" s="692"/>
      <c r="DN7" s="692"/>
      <c r="DO7" s="692"/>
      <c r="DP7" s="692"/>
      <c r="DQ7" s="692"/>
      <c r="DR7" s="692"/>
      <c r="DS7" s="692"/>
      <c r="DT7" s="692"/>
      <c r="DU7" s="692"/>
      <c r="DV7" s="692"/>
      <c r="DW7" s="692"/>
      <c r="DX7" s="692"/>
      <c r="DY7" s="692"/>
      <c r="DZ7" s="692"/>
      <c r="EA7" s="692"/>
      <c r="EB7" s="692"/>
      <c r="EC7" s="692"/>
      <c r="ED7" s="692"/>
      <c r="EE7" s="692"/>
      <c r="EF7" s="692"/>
      <c r="EG7" s="692"/>
      <c r="EH7" s="692"/>
      <c r="EI7" s="692"/>
      <c r="EJ7" s="692"/>
      <c r="EK7" s="692"/>
      <c r="EL7" s="692"/>
      <c r="EM7" s="692"/>
      <c r="EN7" s="692"/>
      <c r="EO7" s="692"/>
      <c r="EP7" s="692"/>
      <c r="EQ7" s="692"/>
      <c r="ER7" s="692"/>
      <c r="ES7" s="692"/>
      <c r="ET7" s="692"/>
      <c r="EU7" s="692"/>
      <c r="EV7" s="692"/>
      <c r="EW7" s="692"/>
      <c r="EX7" s="692"/>
      <c r="EY7" s="692"/>
      <c r="EZ7" s="692"/>
      <c r="FA7" s="692"/>
      <c r="FB7" s="692"/>
      <c r="FC7" s="692"/>
      <c r="FD7" s="692"/>
      <c r="FE7" s="692"/>
      <c r="FF7" s="692"/>
      <c r="FG7" s="692"/>
      <c r="FH7" s="692"/>
      <c r="FI7" s="692"/>
      <c r="FJ7" s="692"/>
      <c r="FK7" s="692"/>
      <c r="FL7" s="692"/>
      <c r="FM7" s="692"/>
      <c r="FN7" s="692"/>
      <c r="FO7" s="692"/>
      <c r="FP7" s="692"/>
      <c r="FQ7" s="692"/>
      <c r="FR7" s="692"/>
      <c r="FS7" s="692"/>
      <c r="FT7" s="692"/>
      <c r="FU7" s="692"/>
      <c r="FV7" s="692"/>
      <c r="FW7" s="692"/>
      <c r="FX7" s="692"/>
      <c r="FY7" s="692"/>
      <c r="FZ7" s="692"/>
      <c r="GA7" s="692"/>
      <c r="GB7" s="692"/>
      <c r="GC7" s="692"/>
      <c r="GD7" s="692"/>
      <c r="GE7" s="692"/>
      <c r="GF7" s="692"/>
      <c r="GG7" s="692"/>
      <c r="GH7" s="692"/>
      <c r="GI7" s="692"/>
      <c r="GJ7" s="692"/>
      <c r="GK7" s="692"/>
      <c r="GL7" s="692"/>
      <c r="GM7" s="692"/>
      <c r="GN7" s="692"/>
      <c r="GO7" s="692"/>
      <c r="GP7" s="692"/>
      <c r="GQ7" s="692"/>
      <c r="GR7" s="692"/>
      <c r="GS7" s="692"/>
      <c r="GT7" s="692"/>
      <c r="GU7" s="692"/>
      <c r="GV7" s="692"/>
      <c r="GW7" s="692"/>
      <c r="GX7" s="692"/>
      <c r="GY7" s="692"/>
      <c r="GZ7" s="692"/>
      <c r="HA7" s="692"/>
      <c r="HB7" s="692"/>
      <c r="HC7" s="692"/>
      <c r="HD7" s="692"/>
      <c r="HE7" s="692"/>
      <c r="HF7" s="692"/>
      <c r="HG7" s="692"/>
      <c r="HH7" s="692"/>
      <c r="HI7" s="692"/>
      <c r="HJ7" s="692"/>
      <c r="HK7" s="692"/>
      <c r="HL7" s="692"/>
      <c r="HM7" s="692"/>
      <c r="HN7" s="692"/>
      <c r="HO7" s="692"/>
      <c r="HP7" s="692"/>
      <c r="HQ7" s="692"/>
      <c r="HR7" s="692"/>
      <c r="HS7" s="692"/>
      <c r="HT7" s="692"/>
      <c r="HU7" s="692"/>
      <c r="HV7" s="692"/>
      <c r="HW7" s="692"/>
      <c r="HX7" s="692"/>
      <c r="HY7" s="692"/>
      <c r="HZ7" s="692"/>
      <c r="IA7" s="692"/>
      <c r="IB7" s="692"/>
      <c r="IC7" s="692"/>
      <c r="ID7" s="692"/>
      <c r="IE7" s="692"/>
      <c r="IF7" s="692"/>
      <c r="IG7" s="692"/>
      <c r="IH7" s="692"/>
      <c r="II7" s="692"/>
      <c r="IJ7" s="692"/>
      <c r="IK7" s="692"/>
      <c r="IL7" s="692"/>
      <c r="IM7" s="692"/>
      <c r="IN7" s="692"/>
      <c r="IO7" s="692"/>
      <c r="IP7" s="692"/>
      <c r="IQ7" s="692"/>
      <c r="IR7" s="692"/>
      <c r="IS7" s="692"/>
      <c r="IT7" s="692"/>
      <c r="IU7" s="692"/>
      <c r="IV7" s="692"/>
    </row>
    <row r="8" spans="1:256" ht="18.75" customHeight="1" thickBot="1">
      <c r="A8" s="694"/>
      <c r="B8" s="901"/>
      <c r="C8" s="902"/>
      <c r="D8" s="902"/>
      <c r="E8" s="903"/>
      <c r="F8" s="693"/>
      <c r="G8" s="90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4"/>
      <c r="W8" s="694"/>
      <c r="X8" s="694"/>
      <c r="Y8" s="694"/>
      <c r="Z8" s="694"/>
      <c r="AA8" s="694"/>
      <c r="AB8" s="694"/>
      <c r="AC8" s="694"/>
      <c r="AD8" s="694"/>
      <c r="AE8" s="694"/>
      <c r="AF8" s="694"/>
      <c r="AG8" s="694"/>
      <c r="AH8" s="694"/>
      <c r="AI8" s="694"/>
      <c r="AJ8" s="694"/>
      <c r="AK8" s="694"/>
      <c r="AL8" s="694"/>
      <c r="AM8" s="694"/>
      <c r="AN8" s="694"/>
      <c r="AO8" s="694"/>
      <c r="AP8" s="694"/>
      <c r="AQ8" s="694"/>
      <c r="AR8" s="694"/>
      <c r="AS8" s="694"/>
      <c r="AT8" s="694"/>
      <c r="AU8" s="694"/>
      <c r="AV8" s="694"/>
      <c r="AW8" s="694"/>
      <c r="AX8" s="694"/>
      <c r="AY8" s="694"/>
      <c r="AZ8" s="694"/>
      <c r="BA8" s="694"/>
      <c r="BB8" s="694"/>
      <c r="BC8" s="694"/>
      <c r="BD8" s="694"/>
      <c r="BE8" s="694"/>
      <c r="BF8" s="694"/>
      <c r="BG8" s="694"/>
      <c r="BH8" s="694"/>
      <c r="BI8" s="694"/>
      <c r="BJ8" s="694"/>
      <c r="BK8" s="694"/>
      <c r="BL8" s="694"/>
      <c r="BM8" s="694"/>
      <c r="BN8" s="694"/>
      <c r="BO8" s="694"/>
      <c r="BP8" s="694"/>
      <c r="BQ8" s="694"/>
      <c r="BR8" s="694"/>
      <c r="BS8" s="694"/>
      <c r="BT8" s="694"/>
      <c r="BU8" s="694"/>
      <c r="BV8" s="694"/>
      <c r="BW8" s="694"/>
      <c r="BX8" s="694"/>
      <c r="BY8" s="694"/>
      <c r="BZ8" s="694"/>
      <c r="CA8" s="694"/>
      <c r="CB8" s="694"/>
      <c r="CC8" s="694"/>
      <c r="CD8" s="694"/>
      <c r="CE8" s="694"/>
      <c r="CF8" s="694"/>
      <c r="CG8" s="694"/>
      <c r="CH8" s="694"/>
      <c r="CI8" s="694"/>
      <c r="CJ8" s="694"/>
      <c r="CK8" s="694"/>
      <c r="CL8" s="694"/>
      <c r="CM8" s="694"/>
      <c r="CN8" s="694"/>
      <c r="CO8" s="694"/>
      <c r="CP8" s="694"/>
      <c r="CQ8" s="694"/>
      <c r="CR8" s="694"/>
      <c r="CS8" s="694"/>
      <c r="CT8" s="694"/>
      <c r="CU8" s="694"/>
      <c r="CV8" s="694"/>
      <c r="CW8" s="694"/>
      <c r="CX8" s="694"/>
      <c r="CY8" s="694"/>
      <c r="CZ8" s="694"/>
      <c r="DA8" s="694"/>
      <c r="DB8" s="694"/>
      <c r="DC8" s="694"/>
      <c r="DD8" s="694"/>
      <c r="DE8" s="694"/>
      <c r="DF8" s="694"/>
      <c r="DG8" s="694"/>
      <c r="DH8" s="694"/>
      <c r="DI8" s="694"/>
      <c r="DJ8" s="694"/>
      <c r="DK8" s="694"/>
      <c r="DL8" s="694"/>
      <c r="DM8" s="694"/>
      <c r="DN8" s="694"/>
      <c r="DO8" s="694"/>
      <c r="DP8" s="694"/>
      <c r="DQ8" s="694"/>
      <c r="DR8" s="694"/>
      <c r="DS8" s="694"/>
      <c r="DT8" s="694"/>
      <c r="DU8" s="694"/>
      <c r="DV8" s="694"/>
      <c r="DW8" s="694"/>
      <c r="DX8" s="694"/>
      <c r="DY8" s="694"/>
      <c r="DZ8" s="694"/>
      <c r="EA8" s="694"/>
      <c r="EB8" s="694"/>
      <c r="EC8" s="694"/>
      <c r="ED8" s="694"/>
      <c r="EE8" s="694"/>
      <c r="EF8" s="694"/>
      <c r="EG8" s="694"/>
      <c r="EH8" s="694"/>
      <c r="EI8" s="694"/>
      <c r="EJ8" s="694"/>
      <c r="EK8" s="694"/>
      <c r="EL8" s="694"/>
      <c r="EM8" s="694"/>
      <c r="EN8" s="694"/>
      <c r="EO8" s="694"/>
      <c r="EP8" s="694"/>
      <c r="EQ8" s="694"/>
      <c r="ER8" s="694"/>
      <c r="ES8" s="694"/>
      <c r="ET8" s="694"/>
      <c r="EU8" s="694"/>
      <c r="EV8" s="694"/>
      <c r="EW8" s="694"/>
      <c r="EX8" s="694"/>
      <c r="EY8" s="694"/>
      <c r="EZ8" s="694"/>
      <c r="FA8" s="694"/>
      <c r="FB8" s="694"/>
      <c r="FC8" s="694"/>
      <c r="FD8" s="694"/>
      <c r="FE8" s="694"/>
      <c r="FF8" s="694"/>
      <c r="FG8" s="694"/>
      <c r="FH8" s="694"/>
      <c r="FI8" s="694"/>
      <c r="FJ8" s="694"/>
      <c r="FK8" s="694"/>
      <c r="FL8" s="694"/>
      <c r="FM8" s="694"/>
      <c r="FN8" s="694"/>
      <c r="FO8" s="694"/>
      <c r="FP8" s="694"/>
      <c r="FQ8" s="694"/>
      <c r="FR8" s="694"/>
      <c r="FS8" s="694"/>
      <c r="FT8" s="694"/>
      <c r="FU8" s="694"/>
      <c r="FV8" s="694"/>
      <c r="FW8" s="694"/>
      <c r="FX8" s="694"/>
      <c r="FY8" s="694"/>
      <c r="FZ8" s="694"/>
      <c r="GA8" s="694"/>
      <c r="GB8" s="694"/>
      <c r="GC8" s="694"/>
      <c r="GD8" s="694"/>
      <c r="GE8" s="694"/>
      <c r="GF8" s="694"/>
      <c r="GG8" s="694"/>
      <c r="GH8" s="694"/>
      <c r="GI8" s="694"/>
      <c r="GJ8" s="694"/>
      <c r="GK8" s="694"/>
      <c r="GL8" s="694"/>
      <c r="GM8" s="694"/>
      <c r="GN8" s="694"/>
      <c r="GO8" s="694"/>
      <c r="GP8" s="694"/>
      <c r="GQ8" s="694"/>
      <c r="GR8" s="694"/>
      <c r="GS8" s="694"/>
      <c r="GT8" s="694"/>
      <c r="GU8" s="694"/>
      <c r="GV8" s="694"/>
      <c r="GW8" s="694"/>
      <c r="GX8" s="694"/>
      <c r="GY8" s="694"/>
      <c r="GZ8" s="694"/>
      <c r="HA8" s="694"/>
      <c r="HB8" s="694"/>
      <c r="HC8" s="694"/>
      <c r="HD8" s="694"/>
      <c r="HE8" s="694"/>
      <c r="HF8" s="694"/>
      <c r="HG8" s="694"/>
      <c r="HH8" s="694"/>
      <c r="HI8" s="694"/>
      <c r="HJ8" s="694"/>
      <c r="HK8" s="694"/>
      <c r="HL8" s="694"/>
      <c r="HM8" s="694"/>
      <c r="HN8" s="694"/>
      <c r="HO8" s="694"/>
      <c r="HP8" s="694"/>
      <c r="HQ8" s="694"/>
      <c r="HR8" s="694"/>
      <c r="HS8" s="694"/>
      <c r="HT8" s="694"/>
      <c r="HU8" s="694"/>
      <c r="HV8" s="694"/>
      <c r="HW8" s="694"/>
      <c r="HX8" s="694"/>
      <c r="HY8" s="694"/>
      <c r="HZ8" s="694"/>
      <c r="IA8" s="694"/>
      <c r="IB8" s="694"/>
      <c r="IC8" s="694"/>
      <c r="ID8" s="694"/>
      <c r="IE8" s="694"/>
      <c r="IF8" s="694"/>
      <c r="IG8" s="694"/>
      <c r="IH8" s="694"/>
      <c r="II8" s="694"/>
      <c r="IJ8" s="694"/>
      <c r="IK8" s="694"/>
      <c r="IL8" s="694"/>
      <c r="IM8" s="694"/>
      <c r="IN8" s="694"/>
      <c r="IO8" s="694"/>
      <c r="IP8" s="694"/>
      <c r="IQ8" s="694"/>
      <c r="IR8" s="694"/>
      <c r="IS8" s="694"/>
      <c r="IT8" s="694"/>
      <c r="IU8" s="694"/>
      <c r="IV8" s="694"/>
    </row>
    <row r="9" spans="1:256" ht="5.25" customHeight="1" thickBot="1">
      <c r="A9" s="694"/>
      <c r="B9" s="905"/>
      <c r="C9" s="906"/>
      <c r="D9" s="907"/>
      <c r="E9" s="908"/>
      <c r="F9" s="908"/>
      <c r="G9" s="909"/>
      <c r="H9" s="694"/>
      <c r="I9" s="694"/>
      <c r="J9" s="694"/>
      <c r="K9" s="694"/>
      <c r="L9" s="694"/>
      <c r="M9" s="694"/>
      <c r="N9" s="694"/>
      <c r="O9" s="694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694"/>
      <c r="AB9" s="694"/>
      <c r="AC9" s="694"/>
      <c r="AD9" s="694"/>
      <c r="AE9" s="694"/>
      <c r="AF9" s="694"/>
      <c r="AG9" s="694"/>
      <c r="AH9" s="694"/>
      <c r="AI9" s="694"/>
      <c r="AJ9" s="694"/>
      <c r="AK9" s="694"/>
      <c r="AL9" s="694"/>
      <c r="AM9" s="694"/>
      <c r="AN9" s="694"/>
      <c r="AO9" s="694"/>
      <c r="AP9" s="694"/>
      <c r="AQ9" s="694"/>
      <c r="AR9" s="694"/>
      <c r="AS9" s="694"/>
      <c r="AT9" s="694"/>
      <c r="AU9" s="694"/>
      <c r="AV9" s="694"/>
      <c r="AW9" s="694"/>
      <c r="AX9" s="694"/>
      <c r="AY9" s="694"/>
      <c r="AZ9" s="694"/>
      <c r="BA9" s="694"/>
      <c r="BB9" s="694"/>
      <c r="BC9" s="694"/>
      <c r="BD9" s="694"/>
      <c r="BE9" s="694"/>
      <c r="BF9" s="694"/>
      <c r="BG9" s="694"/>
      <c r="BH9" s="694"/>
      <c r="BI9" s="694"/>
      <c r="BJ9" s="694"/>
      <c r="BK9" s="694"/>
      <c r="BL9" s="694"/>
      <c r="BM9" s="694"/>
      <c r="BN9" s="694"/>
      <c r="BO9" s="694"/>
      <c r="BP9" s="694"/>
      <c r="BQ9" s="694"/>
      <c r="BR9" s="694"/>
      <c r="BS9" s="694"/>
      <c r="BT9" s="694"/>
      <c r="BU9" s="694"/>
      <c r="BV9" s="694"/>
      <c r="BW9" s="694"/>
      <c r="BX9" s="694"/>
      <c r="BY9" s="694"/>
      <c r="BZ9" s="694"/>
      <c r="CA9" s="694"/>
      <c r="CB9" s="694"/>
      <c r="CC9" s="694"/>
      <c r="CD9" s="694"/>
      <c r="CE9" s="694"/>
      <c r="CF9" s="694"/>
      <c r="CG9" s="694"/>
      <c r="CH9" s="694"/>
      <c r="CI9" s="694"/>
      <c r="CJ9" s="694"/>
      <c r="CK9" s="694"/>
      <c r="CL9" s="694"/>
      <c r="CM9" s="694"/>
      <c r="CN9" s="694"/>
      <c r="CO9" s="694"/>
      <c r="CP9" s="694"/>
      <c r="CQ9" s="694"/>
      <c r="CR9" s="694"/>
      <c r="CS9" s="694"/>
      <c r="CT9" s="694"/>
      <c r="CU9" s="694"/>
      <c r="CV9" s="694"/>
      <c r="CW9" s="694"/>
      <c r="CX9" s="694"/>
      <c r="CY9" s="694"/>
      <c r="CZ9" s="694"/>
      <c r="DA9" s="694"/>
      <c r="DB9" s="694"/>
      <c r="DC9" s="694"/>
      <c r="DD9" s="694"/>
      <c r="DE9" s="694"/>
      <c r="DF9" s="694"/>
      <c r="DG9" s="694"/>
      <c r="DH9" s="694"/>
      <c r="DI9" s="694"/>
      <c r="DJ9" s="694"/>
      <c r="DK9" s="694"/>
      <c r="DL9" s="694"/>
      <c r="DM9" s="694"/>
      <c r="DN9" s="694"/>
      <c r="DO9" s="694"/>
      <c r="DP9" s="694"/>
      <c r="DQ9" s="694"/>
      <c r="DR9" s="694"/>
      <c r="DS9" s="694"/>
      <c r="DT9" s="694"/>
      <c r="DU9" s="694"/>
      <c r="DV9" s="694"/>
      <c r="DW9" s="694"/>
      <c r="DX9" s="694"/>
      <c r="DY9" s="694"/>
      <c r="DZ9" s="694"/>
      <c r="EA9" s="694"/>
      <c r="EB9" s="694"/>
      <c r="EC9" s="694"/>
      <c r="ED9" s="694"/>
      <c r="EE9" s="694"/>
      <c r="EF9" s="694"/>
      <c r="EG9" s="694"/>
      <c r="EH9" s="694"/>
      <c r="EI9" s="694"/>
      <c r="EJ9" s="694"/>
      <c r="EK9" s="694"/>
      <c r="EL9" s="694"/>
      <c r="EM9" s="694"/>
      <c r="EN9" s="694"/>
      <c r="EO9" s="694"/>
      <c r="EP9" s="694"/>
      <c r="EQ9" s="694"/>
      <c r="ER9" s="694"/>
      <c r="ES9" s="694"/>
      <c r="ET9" s="694"/>
      <c r="EU9" s="694"/>
      <c r="EV9" s="694"/>
      <c r="EW9" s="694"/>
      <c r="EX9" s="694"/>
      <c r="EY9" s="694"/>
      <c r="EZ9" s="694"/>
      <c r="FA9" s="694"/>
      <c r="FB9" s="694"/>
      <c r="FC9" s="694"/>
      <c r="FD9" s="694"/>
      <c r="FE9" s="694"/>
      <c r="FF9" s="694"/>
      <c r="FG9" s="694"/>
      <c r="FH9" s="694"/>
      <c r="FI9" s="694"/>
      <c r="FJ9" s="694"/>
      <c r="FK9" s="694"/>
      <c r="FL9" s="694"/>
      <c r="FM9" s="694"/>
      <c r="FN9" s="694"/>
      <c r="FO9" s="694"/>
      <c r="FP9" s="694"/>
      <c r="FQ9" s="694"/>
      <c r="FR9" s="694"/>
      <c r="FS9" s="694"/>
      <c r="FT9" s="694"/>
      <c r="FU9" s="694"/>
      <c r="FV9" s="694"/>
      <c r="FW9" s="694"/>
      <c r="FX9" s="694"/>
      <c r="FY9" s="694"/>
      <c r="FZ9" s="694"/>
      <c r="GA9" s="694"/>
      <c r="GB9" s="694"/>
      <c r="GC9" s="694"/>
      <c r="GD9" s="694"/>
      <c r="GE9" s="694"/>
      <c r="GF9" s="694"/>
      <c r="GG9" s="694"/>
      <c r="GH9" s="694"/>
      <c r="GI9" s="694"/>
      <c r="GJ9" s="694"/>
      <c r="GK9" s="694"/>
      <c r="GL9" s="694"/>
      <c r="GM9" s="694"/>
      <c r="GN9" s="694"/>
      <c r="GO9" s="694"/>
      <c r="GP9" s="694"/>
      <c r="GQ9" s="694"/>
      <c r="GR9" s="694"/>
      <c r="GS9" s="694"/>
      <c r="GT9" s="694"/>
      <c r="GU9" s="694"/>
      <c r="GV9" s="694"/>
      <c r="GW9" s="694"/>
      <c r="GX9" s="694"/>
      <c r="GY9" s="694"/>
      <c r="GZ9" s="694"/>
      <c r="HA9" s="694"/>
      <c r="HB9" s="694"/>
      <c r="HC9" s="694"/>
      <c r="HD9" s="694"/>
      <c r="HE9" s="694"/>
      <c r="HF9" s="694"/>
      <c r="HG9" s="694"/>
      <c r="HH9" s="694"/>
      <c r="HI9" s="694"/>
      <c r="HJ9" s="694"/>
      <c r="HK9" s="694"/>
      <c r="HL9" s="694"/>
      <c r="HM9" s="694"/>
      <c r="HN9" s="694"/>
      <c r="HO9" s="694"/>
      <c r="HP9" s="694"/>
      <c r="HQ9" s="694"/>
      <c r="HR9" s="694"/>
      <c r="HS9" s="694"/>
      <c r="HT9" s="694"/>
      <c r="HU9" s="694"/>
      <c r="HV9" s="694"/>
      <c r="HW9" s="694"/>
      <c r="HX9" s="694"/>
      <c r="HY9" s="694"/>
      <c r="HZ9" s="694"/>
      <c r="IA9" s="694"/>
      <c r="IB9" s="694"/>
      <c r="IC9" s="694"/>
      <c r="ID9" s="694"/>
      <c r="IE9" s="694"/>
      <c r="IF9" s="694"/>
      <c r="IG9" s="694"/>
      <c r="IH9" s="694"/>
      <c r="II9" s="694"/>
      <c r="IJ9" s="694"/>
      <c r="IK9" s="694"/>
      <c r="IL9" s="694"/>
      <c r="IM9" s="694"/>
      <c r="IN9" s="694"/>
      <c r="IO9" s="694"/>
      <c r="IP9" s="694"/>
      <c r="IQ9" s="694"/>
      <c r="IR9" s="694"/>
      <c r="IS9" s="694"/>
      <c r="IT9" s="694"/>
      <c r="IU9" s="694"/>
      <c r="IV9" s="694"/>
    </row>
    <row r="10" spans="1:256" ht="18.75" thickBot="1">
      <c r="A10" s="692"/>
      <c r="B10" s="2660" t="s">
        <v>534</v>
      </c>
      <c r="C10" s="2661"/>
      <c r="D10" s="2661"/>
      <c r="E10" s="2661"/>
      <c r="F10" s="2661"/>
      <c r="G10" s="2662"/>
      <c r="H10" s="692"/>
      <c r="I10" s="692"/>
      <c r="J10" s="692"/>
      <c r="K10" s="692"/>
      <c r="L10" s="692"/>
      <c r="M10" s="692"/>
      <c r="N10" s="692"/>
      <c r="O10" s="692"/>
      <c r="P10" s="692"/>
      <c r="Q10" s="692"/>
      <c r="R10" s="692"/>
      <c r="S10" s="692"/>
      <c r="T10" s="692"/>
      <c r="U10" s="692"/>
      <c r="V10" s="692"/>
      <c r="W10" s="692"/>
      <c r="X10" s="692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  <c r="CE10" s="692"/>
      <c r="CF10" s="692"/>
      <c r="CG10" s="692"/>
      <c r="CH10" s="692"/>
      <c r="CI10" s="692"/>
      <c r="CJ10" s="692"/>
      <c r="CK10" s="692"/>
      <c r="CL10" s="692"/>
      <c r="CM10" s="692"/>
      <c r="CN10" s="692"/>
      <c r="CO10" s="692"/>
      <c r="CP10" s="692"/>
      <c r="CQ10" s="692"/>
      <c r="CR10" s="692"/>
      <c r="CS10" s="692"/>
      <c r="CT10" s="692"/>
      <c r="CU10" s="692"/>
      <c r="CV10" s="692"/>
      <c r="CW10" s="692"/>
      <c r="CX10" s="692"/>
      <c r="CY10" s="692"/>
      <c r="CZ10" s="692"/>
      <c r="DA10" s="692"/>
      <c r="DB10" s="692"/>
      <c r="DC10" s="692"/>
      <c r="DD10" s="692"/>
      <c r="DE10" s="692"/>
      <c r="DF10" s="692"/>
      <c r="DG10" s="692"/>
      <c r="DH10" s="692"/>
      <c r="DI10" s="692"/>
      <c r="DJ10" s="692"/>
      <c r="DK10" s="692"/>
      <c r="DL10" s="692"/>
      <c r="DM10" s="692"/>
      <c r="DN10" s="692"/>
      <c r="DO10" s="692"/>
      <c r="DP10" s="692"/>
      <c r="DQ10" s="692"/>
      <c r="DR10" s="692"/>
      <c r="DS10" s="692"/>
      <c r="DT10" s="692"/>
      <c r="DU10" s="692"/>
      <c r="DV10" s="692"/>
      <c r="DW10" s="692"/>
      <c r="DX10" s="692"/>
      <c r="DY10" s="692"/>
      <c r="DZ10" s="692"/>
      <c r="EA10" s="692"/>
      <c r="EB10" s="692"/>
      <c r="EC10" s="692"/>
      <c r="ED10" s="692"/>
      <c r="EE10" s="692"/>
      <c r="EF10" s="692"/>
      <c r="EG10" s="692"/>
      <c r="EH10" s="692"/>
      <c r="EI10" s="692"/>
      <c r="EJ10" s="692"/>
      <c r="EK10" s="692"/>
      <c r="EL10" s="692"/>
      <c r="EM10" s="692"/>
      <c r="EN10" s="692"/>
      <c r="EO10" s="692"/>
      <c r="EP10" s="692"/>
      <c r="EQ10" s="692"/>
      <c r="ER10" s="692"/>
      <c r="ES10" s="692"/>
      <c r="ET10" s="692"/>
      <c r="EU10" s="692"/>
      <c r="EV10" s="692"/>
      <c r="EW10" s="692"/>
      <c r="EX10" s="692"/>
      <c r="EY10" s="692"/>
      <c r="EZ10" s="692"/>
      <c r="FA10" s="692"/>
      <c r="FB10" s="692"/>
      <c r="FC10" s="692"/>
      <c r="FD10" s="692"/>
      <c r="FE10" s="692"/>
      <c r="FF10" s="692"/>
      <c r="FG10" s="692"/>
      <c r="FH10" s="692"/>
      <c r="FI10" s="692"/>
      <c r="FJ10" s="692"/>
      <c r="FK10" s="692"/>
      <c r="FL10" s="692"/>
      <c r="FM10" s="692"/>
      <c r="FN10" s="692"/>
      <c r="FO10" s="692"/>
      <c r="FP10" s="692"/>
      <c r="FQ10" s="692"/>
      <c r="FR10" s="692"/>
      <c r="FS10" s="692"/>
      <c r="FT10" s="692"/>
      <c r="FU10" s="692"/>
      <c r="FV10" s="692"/>
      <c r="FW10" s="692"/>
      <c r="FX10" s="692"/>
      <c r="FY10" s="692"/>
      <c r="FZ10" s="692"/>
      <c r="GA10" s="692"/>
      <c r="GB10" s="692"/>
      <c r="GC10" s="692"/>
      <c r="GD10" s="692"/>
      <c r="GE10" s="692"/>
      <c r="GF10" s="692"/>
      <c r="GG10" s="692"/>
      <c r="GH10" s="692"/>
      <c r="GI10" s="692"/>
      <c r="GJ10" s="692"/>
      <c r="GK10" s="692"/>
      <c r="GL10" s="692"/>
      <c r="GM10" s="692"/>
      <c r="GN10" s="692"/>
      <c r="GO10" s="692"/>
      <c r="GP10" s="692"/>
      <c r="GQ10" s="692"/>
      <c r="GR10" s="692"/>
      <c r="GS10" s="692"/>
      <c r="GT10" s="692"/>
      <c r="GU10" s="692"/>
      <c r="GV10" s="692"/>
      <c r="GW10" s="692"/>
      <c r="GX10" s="692"/>
      <c r="GY10" s="692"/>
      <c r="GZ10" s="692"/>
      <c r="HA10" s="692"/>
      <c r="HB10" s="692"/>
      <c r="HC10" s="692"/>
      <c r="HD10" s="692"/>
      <c r="HE10" s="692"/>
      <c r="HF10" s="692"/>
      <c r="HG10" s="692"/>
      <c r="HH10" s="692"/>
      <c r="HI10" s="692"/>
      <c r="HJ10" s="692"/>
      <c r="HK10" s="692"/>
      <c r="HL10" s="692"/>
      <c r="HM10" s="692"/>
      <c r="HN10" s="692"/>
      <c r="HO10" s="692"/>
      <c r="HP10" s="692"/>
      <c r="HQ10" s="692"/>
      <c r="HR10" s="692"/>
      <c r="HS10" s="692"/>
      <c r="HT10" s="692"/>
      <c r="HU10" s="692"/>
      <c r="HV10" s="692"/>
      <c r="HW10" s="692"/>
      <c r="HX10" s="692"/>
      <c r="HY10" s="692"/>
      <c r="HZ10" s="692"/>
      <c r="IA10" s="692"/>
      <c r="IB10" s="692"/>
      <c r="IC10" s="692"/>
      <c r="ID10" s="692"/>
      <c r="IE10" s="692"/>
      <c r="IF10" s="692"/>
      <c r="IG10" s="692"/>
      <c r="IH10" s="692"/>
      <c r="II10" s="692"/>
      <c r="IJ10" s="692"/>
      <c r="IK10" s="692"/>
      <c r="IL10" s="692"/>
      <c r="IM10" s="692"/>
      <c r="IN10" s="692"/>
      <c r="IO10" s="692"/>
      <c r="IP10" s="692"/>
      <c r="IQ10" s="692"/>
      <c r="IR10" s="692"/>
      <c r="IS10" s="692"/>
      <c r="IT10" s="692"/>
      <c r="IU10" s="692"/>
      <c r="IV10" s="692"/>
    </row>
    <row r="11" spans="1:256" ht="5.25" customHeight="1" thickBot="1">
      <c r="A11" s="694"/>
      <c r="B11" s="910"/>
      <c r="C11" s="911"/>
      <c r="D11" s="912"/>
      <c r="E11" s="913"/>
      <c r="F11" s="913"/>
      <c r="G11" s="91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694"/>
      <c r="W11" s="694"/>
      <c r="X11" s="694"/>
      <c r="Y11" s="694"/>
      <c r="Z11" s="694"/>
      <c r="AA11" s="694"/>
      <c r="AB11" s="694"/>
      <c r="AC11" s="694"/>
      <c r="AD11" s="694"/>
      <c r="AE11" s="694"/>
      <c r="AF11" s="694"/>
      <c r="AG11" s="694"/>
      <c r="AH11" s="694"/>
      <c r="AI11" s="694"/>
      <c r="AJ11" s="694"/>
      <c r="AK11" s="694"/>
      <c r="AL11" s="694"/>
      <c r="AM11" s="694"/>
      <c r="AN11" s="694"/>
      <c r="AO11" s="694"/>
      <c r="AP11" s="694"/>
      <c r="AQ11" s="694"/>
      <c r="AR11" s="694"/>
      <c r="AS11" s="694"/>
      <c r="AT11" s="694"/>
      <c r="AU11" s="694"/>
      <c r="AV11" s="694"/>
      <c r="AW11" s="694"/>
      <c r="AX11" s="694"/>
      <c r="AY11" s="694"/>
      <c r="AZ11" s="694"/>
      <c r="BA11" s="694"/>
      <c r="BB11" s="694"/>
      <c r="BC11" s="694"/>
      <c r="BD11" s="694"/>
      <c r="BE11" s="694"/>
      <c r="BF11" s="694"/>
      <c r="BG11" s="694"/>
      <c r="BH11" s="694"/>
      <c r="BI11" s="694"/>
      <c r="BJ11" s="694"/>
      <c r="BK11" s="694"/>
      <c r="BL11" s="694"/>
      <c r="BM11" s="694"/>
      <c r="BN11" s="694"/>
      <c r="BO11" s="694"/>
      <c r="BP11" s="694"/>
      <c r="BQ11" s="694"/>
      <c r="BR11" s="694"/>
      <c r="BS11" s="694"/>
      <c r="BT11" s="694"/>
      <c r="BU11" s="694"/>
      <c r="BV11" s="694"/>
      <c r="BW11" s="694"/>
      <c r="BX11" s="694"/>
      <c r="BY11" s="694"/>
      <c r="BZ11" s="694"/>
      <c r="CA11" s="694"/>
      <c r="CB11" s="694"/>
      <c r="CC11" s="694"/>
      <c r="CD11" s="694"/>
      <c r="CE11" s="694"/>
      <c r="CF11" s="694"/>
      <c r="CG11" s="694"/>
      <c r="CH11" s="694"/>
      <c r="CI11" s="694"/>
      <c r="CJ11" s="694"/>
      <c r="CK11" s="694"/>
      <c r="CL11" s="694"/>
      <c r="CM11" s="694"/>
      <c r="CN11" s="694"/>
      <c r="CO11" s="694"/>
      <c r="CP11" s="694"/>
      <c r="CQ11" s="694"/>
      <c r="CR11" s="694"/>
      <c r="CS11" s="694"/>
      <c r="CT11" s="694"/>
      <c r="CU11" s="694"/>
      <c r="CV11" s="694"/>
      <c r="CW11" s="694"/>
      <c r="CX11" s="694"/>
      <c r="CY11" s="694"/>
      <c r="CZ11" s="694"/>
      <c r="DA11" s="694"/>
      <c r="DB11" s="694"/>
      <c r="DC11" s="694"/>
      <c r="DD11" s="694"/>
      <c r="DE11" s="694"/>
      <c r="DF11" s="694"/>
      <c r="DG11" s="694"/>
      <c r="DH11" s="694"/>
      <c r="DI11" s="694"/>
      <c r="DJ11" s="694"/>
      <c r="DK11" s="694"/>
      <c r="DL11" s="694"/>
      <c r="DM11" s="694"/>
      <c r="DN11" s="694"/>
      <c r="DO11" s="694"/>
      <c r="DP11" s="694"/>
      <c r="DQ11" s="694"/>
      <c r="DR11" s="694"/>
      <c r="DS11" s="694"/>
      <c r="DT11" s="694"/>
      <c r="DU11" s="694"/>
      <c r="DV11" s="694"/>
      <c r="DW11" s="694"/>
      <c r="DX11" s="694"/>
      <c r="DY11" s="694"/>
      <c r="DZ11" s="694"/>
      <c r="EA11" s="694"/>
      <c r="EB11" s="694"/>
      <c r="EC11" s="694"/>
      <c r="ED11" s="694"/>
      <c r="EE11" s="694"/>
      <c r="EF11" s="694"/>
      <c r="EG11" s="694"/>
      <c r="EH11" s="694"/>
      <c r="EI11" s="694"/>
      <c r="EJ11" s="694"/>
      <c r="EK11" s="694"/>
      <c r="EL11" s="694"/>
      <c r="EM11" s="694"/>
      <c r="EN11" s="694"/>
      <c r="EO11" s="694"/>
      <c r="EP11" s="694"/>
      <c r="EQ11" s="694"/>
      <c r="ER11" s="694"/>
      <c r="ES11" s="694"/>
      <c r="ET11" s="694"/>
      <c r="EU11" s="694"/>
      <c r="EV11" s="694"/>
      <c r="EW11" s="694"/>
      <c r="EX11" s="694"/>
      <c r="EY11" s="694"/>
      <c r="EZ11" s="694"/>
      <c r="FA11" s="694"/>
      <c r="FB11" s="694"/>
      <c r="FC11" s="694"/>
      <c r="FD11" s="694"/>
      <c r="FE11" s="694"/>
      <c r="FF11" s="694"/>
      <c r="FG11" s="694"/>
      <c r="FH11" s="694"/>
      <c r="FI11" s="694"/>
      <c r="FJ11" s="694"/>
      <c r="FK11" s="694"/>
      <c r="FL11" s="694"/>
      <c r="FM11" s="694"/>
      <c r="FN11" s="694"/>
      <c r="FO11" s="694"/>
      <c r="FP11" s="694"/>
      <c r="FQ11" s="694"/>
      <c r="FR11" s="694"/>
      <c r="FS11" s="694"/>
      <c r="FT11" s="694"/>
      <c r="FU11" s="694"/>
      <c r="FV11" s="694"/>
      <c r="FW11" s="694"/>
      <c r="FX11" s="694"/>
      <c r="FY11" s="694"/>
      <c r="FZ11" s="694"/>
      <c r="GA11" s="694"/>
      <c r="GB11" s="694"/>
      <c r="GC11" s="694"/>
      <c r="GD11" s="694"/>
      <c r="GE11" s="694"/>
      <c r="GF11" s="694"/>
      <c r="GG11" s="694"/>
      <c r="GH11" s="694"/>
      <c r="GI11" s="694"/>
      <c r="GJ11" s="694"/>
      <c r="GK11" s="694"/>
      <c r="GL11" s="694"/>
      <c r="GM11" s="694"/>
      <c r="GN11" s="694"/>
      <c r="GO11" s="694"/>
      <c r="GP11" s="694"/>
      <c r="GQ11" s="694"/>
      <c r="GR11" s="694"/>
      <c r="GS11" s="694"/>
      <c r="GT11" s="694"/>
      <c r="GU11" s="694"/>
      <c r="GV11" s="694"/>
      <c r="GW11" s="694"/>
      <c r="GX11" s="694"/>
      <c r="GY11" s="694"/>
      <c r="GZ11" s="694"/>
      <c r="HA11" s="694"/>
      <c r="HB11" s="694"/>
      <c r="HC11" s="694"/>
      <c r="HD11" s="694"/>
      <c r="HE11" s="694"/>
      <c r="HF11" s="694"/>
      <c r="HG11" s="694"/>
      <c r="HH11" s="694"/>
      <c r="HI11" s="694"/>
      <c r="HJ11" s="694"/>
      <c r="HK11" s="694"/>
      <c r="HL11" s="694"/>
      <c r="HM11" s="694"/>
      <c r="HN11" s="694"/>
      <c r="HO11" s="694"/>
      <c r="HP11" s="694"/>
      <c r="HQ11" s="694"/>
      <c r="HR11" s="694"/>
      <c r="HS11" s="694"/>
      <c r="HT11" s="694"/>
      <c r="HU11" s="694"/>
      <c r="HV11" s="694"/>
      <c r="HW11" s="694"/>
      <c r="HX11" s="694"/>
      <c r="HY11" s="694"/>
      <c r="HZ11" s="694"/>
      <c r="IA11" s="694"/>
      <c r="IB11" s="694"/>
      <c r="IC11" s="694"/>
      <c r="ID11" s="694"/>
      <c r="IE11" s="694"/>
      <c r="IF11" s="694"/>
      <c r="IG11" s="694"/>
      <c r="IH11" s="694"/>
      <c r="II11" s="694"/>
      <c r="IJ11" s="694"/>
      <c r="IK11" s="694"/>
      <c r="IL11" s="694"/>
      <c r="IM11" s="694"/>
      <c r="IN11" s="694"/>
      <c r="IO11" s="694"/>
      <c r="IP11" s="694"/>
      <c r="IQ11" s="694"/>
      <c r="IR11" s="694"/>
      <c r="IS11" s="694"/>
      <c r="IT11" s="694"/>
      <c r="IU11" s="694"/>
      <c r="IV11" s="694"/>
    </row>
    <row r="12" spans="1:256" ht="15.75" thickBot="1">
      <c r="A12" s="705"/>
      <c r="B12" s="706"/>
      <c r="C12" s="706"/>
      <c r="D12" s="706"/>
      <c r="E12" s="706"/>
      <c r="F12" s="707"/>
      <c r="G12" s="707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05"/>
      <c r="CG12" s="705"/>
      <c r="CH12" s="705"/>
      <c r="CI12" s="705"/>
      <c r="CJ12" s="705"/>
      <c r="CK12" s="705"/>
      <c r="CL12" s="705"/>
      <c r="CM12" s="705"/>
      <c r="CN12" s="705"/>
      <c r="CO12" s="705"/>
      <c r="CP12" s="705"/>
      <c r="CQ12" s="705"/>
      <c r="CR12" s="705"/>
      <c r="CS12" s="705"/>
      <c r="CT12" s="705"/>
      <c r="CU12" s="705"/>
      <c r="CV12" s="705"/>
      <c r="CW12" s="705"/>
      <c r="CX12" s="705"/>
      <c r="CY12" s="705"/>
      <c r="CZ12" s="705"/>
      <c r="DA12" s="705"/>
      <c r="DB12" s="705"/>
      <c r="DC12" s="705"/>
      <c r="DD12" s="705"/>
      <c r="DE12" s="705"/>
      <c r="DF12" s="705"/>
      <c r="DG12" s="705"/>
      <c r="DH12" s="705"/>
      <c r="DI12" s="705"/>
      <c r="DJ12" s="705"/>
      <c r="DK12" s="705"/>
      <c r="DL12" s="705"/>
      <c r="DM12" s="705"/>
      <c r="DN12" s="705"/>
      <c r="DO12" s="705"/>
      <c r="DP12" s="705"/>
      <c r="DQ12" s="705"/>
      <c r="DR12" s="705"/>
      <c r="DS12" s="705"/>
      <c r="DT12" s="705"/>
      <c r="DU12" s="705"/>
      <c r="DV12" s="705"/>
      <c r="DW12" s="705"/>
      <c r="DX12" s="705"/>
      <c r="DY12" s="705"/>
      <c r="DZ12" s="705"/>
      <c r="EA12" s="705"/>
      <c r="EB12" s="705"/>
      <c r="EC12" s="705"/>
      <c r="ED12" s="705"/>
      <c r="EE12" s="705"/>
      <c r="EF12" s="705"/>
      <c r="EG12" s="705"/>
      <c r="EH12" s="705"/>
      <c r="EI12" s="705"/>
      <c r="EJ12" s="705"/>
      <c r="EK12" s="705"/>
      <c r="EL12" s="705"/>
      <c r="EM12" s="705"/>
      <c r="EN12" s="705"/>
      <c r="EO12" s="705"/>
      <c r="EP12" s="705"/>
      <c r="EQ12" s="705"/>
      <c r="ER12" s="705"/>
      <c r="ES12" s="705"/>
      <c r="ET12" s="705"/>
      <c r="EU12" s="705"/>
      <c r="EV12" s="705"/>
      <c r="EW12" s="705"/>
      <c r="EX12" s="705"/>
      <c r="EY12" s="705"/>
      <c r="EZ12" s="705"/>
      <c r="FA12" s="705"/>
      <c r="FB12" s="705"/>
      <c r="FC12" s="705"/>
      <c r="FD12" s="705"/>
      <c r="FE12" s="705"/>
      <c r="FF12" s="705"/>
      <c r="FG12" s="705"/>
      <c r="FH12" s="705"/>
      <c r="FI12" s="705"/>
      <c r="FJ12" s="705"/>
      <c r="FK12" s="705"/>
      <c r="FL12" s="705"/>
      <c r="FM12" s="705"/>
      <c r="FN12" s="705"/>
      <c r="FO12" s="705"/>
      <c r="FP12" s="705"/>
      <c r="FQ12" s="705"/>
      <c r="FR12" s="705"/>
      <c r="FS12" s="705"/>
      <c r="FT12" s="705"/>
      <c r="FU12" s="705"/>
      <c r="FV12" s="705"/>
      <c r="FW12" s="705"/>
      <c r="FX12" s="705"/>
      <c r="FY12" s="705"/>
      <c r="FZ12" s="705"/>
      <c r="GA12" s="705"/>
      <c r="GB12" s="705"/>
      <c r="GC12" s="705"/>
      <c r="GD12" s="705"/>
      <c r="GE12" s="705"/>
      <c r="GF12" s="705"/>
      <c r="GG12" s="705"/>
      <c r="GH12" s="705"/>
      <c r="GI12" s="705"/>
      <c r="GJ12" s="705"/>
      <c r="GK12" s="705"/>
      <c r="GL12" s="705"/>
      <c r="GM12" s="705"/>
      <c r="GN12" s="705"/>
      <c r="GO12" s="705"/>
      <c r="GP12" s="705"/>
      <c r="GQ12" s="705"/>
      <c r="GR12" s="705"/>
      <c r="GS12" s="705"/>
      <c r="GT12" s="705"/>
      <c r="GU12" s="705"/>
      <c r="GV12" s="705"/>
      <c r="GW12" s="705"/>
      <c r="GX12" s="705"/>
      <c r="GY12" s="705"/>
      <c r="GZ12" s="705"/>
      <c r="HA12" s="705"/>
      <c r="HB12" s="705"/>
      <c r="HC12" s="705"/>
      <c r="HD12" s="705"/>
      <c r="HE12" s="705"/>
      <c r="HF12" s="705"/>
      <c r="HG12" s="705"/>
      <c r="HH12" s="705"/>
      <c r="HI12" s="705"/>
      <c r="HJ12" s="705"/>
      <c r="HK12" s="705"/>
      <c r="HL12" s="705"/>
      <c r="HM12" s="705"/>
      <c r="HN12" s="705"/>
      <c r="HO12" s="705"/>
      <c r="HP12" s="705"/>
      <c r="HQ12" s="705"/>
      <c r="HR12" s="705"/>
      <c r="HS12" s="705"/>
      <c r="HT12" s="705"/>
      <c r="HU12" s="705"/>
      <c r="HV12" s="705"/>
      <c r="HW12" s="705"/>
      <c r="HX12" s="705"/>
      <c r="HY12" s="705"/>
      <c r="HZ12" s="705"/>
      <c r="IA12" s="705"/>
      <c r="IB12" s="705"/>
      <c r="IC12" s="705"/>
      <c r="ID12" s="705"/>
      <c r="IE12" s="705"/>
      <c r="IF12" s="705"/>
      <c r="IG12" s="705"/>
      <c r="IH12" s="705"/>
      <c r="II12" s="705"/>
      <c r="IJ12" s="705"/>
      <c r="IK12" s="705"/>
      <c r="IL12" s="705"/>
      <c r="IM12" s="705"/>
      <c r="IN12" s="705"/>
      <c r="IO12" s="705"/>
      <c r="IP12" s="705"/>
      <c r="IQ12" s="705"/>
      <c r="IR12" s="705"/>
      <c r="IS12" s="705"/>
      <c r="IT12" s="705"/>
      <c r="IU12" s="705"/>
      <c r="IV12" s="705"/>
    </row>
    <row r="13" spans="1:256" ht="16.5" thickBot="1">
      <c r="A13" s="705"/>
      <c r="B13" s="915"/>
      <c r="C13" s="916" t="s">
        <v>434</v>
      </c>
      <c r="D13" s="917"/>
      <c r="E13" s="918"/>
      <c r="F13" s="917"/>
      <c r="G13" s="919"/>
      <c r="H13" s="705"/>
      <c r="I13" s="705"/>
      <c r="J13" s="705"/>
      <c r="K13" s="705"/>
      <c r="L13" s="705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5"/>
      <c r="AO13" s="705"/>
      <c r="AP13" s="705"/>
      <c r="AQ13" s="705"/>
      <c r="AR13" s="705"/>
      <c r="AS13" s="705"/>
      <c r="AT13" s="705"/>
      <c r="AU13" s="705"/>
      <c r="AV13" s="705"/>
      <c r="AW13" s="705"/>
      <c r="AX13" s="705"/>
      <c r="AY13" s="705"/>
      <c r="AZ13" s="705"/>
      <c r="BA13" s="705"/>
      <c r="BB13" s="705"/>
      <c r="BC13" s="705"/>
      <c r="BD13" s="705"/>
      <c r="BE13" s="705"/>
      <c r="BF13" s="705"/>
      <c r="BG13" s="705"/>
      <c r="BH13" s="705"/>
      <c r="BI13" s="705"/>
      <c r="BJ13" s="705"/>
      <c r="BK13" s="705"/>
      <c r="BL13" s="705"/>
      <c r="BM13" s="705"/>
      <c r="BN13" s="705"/>
      <c r="BO13" s="705"/>
      <c r="BP13" s="705"/>
      <c r="BQ13" s="705"/>
      <c r="BR13" s="705"/>
      <c r="BS13" s="705"/>
      <c r="BT13" s="705"/>
      <c r="BU13" s="705"/>
      <c r="BV13" s="705"/>
      <c r="BW13" s="705"/>
      <c r="BX13" s="705"/>
      <c r="BY13" s="705"/>
      <c r="BZ13" s="705"/>
      <c r="CA13" s="705"/>
      <c r="CB13" s="705"/>
      <c r="CC13" s="705"/>
      <c r="CD13" s="705"/>
      <c r="CE13" s="705"/>
      <c r="CF13" s="705"/>
      <c r="CG13" s="705"/>
      <c r="CH13" s="705"/>
      <c r="CI13" s="705"/>
      <c r="CJ13" s="705"/>
      <c r="CK13" s="705"/>
      <c r="CL13" s="705"/>
      <c r="CM13" s="705"/>
      <c r="CN13" s="705"/>
      <c r="CO13" s="705"/>
      <c r="CP13" s="705"/>
      <c r="CQ13" s="705"/>
      <c r="CR13" s="705"/>
      <c r="CS13" s="705"/>
      <c r="CT13" s="705"/>
      <c r="CU13" s="705"/>
      <c r="CV13" s="705"/>
      <c r="CW13" s="705"/>
      <c r="CX13" s="705"/>
      <c r="CY13" s="705"/>
      <c r="CZ13" s="705"/>
      <c r="DA13" s="705"/>
      <c r="DB13" s="705"/>
      <c r="DC13" s="705"/>
      <c r="DD13" s="705"/>
      <c r="DE13" s="705"/>
      <c r="DF13" s="705"/>
      <c r="DG13" s="705"/>
      <c r="DH13" s="705"/>
      <c r="DI13" s="705"/>
      <c r="DJ13" s="705"/>
      <c r="DK13" s="705"/>
      <c r="DL13" s="705"/>
      <c r="DM13" s="705"/>
      <c r="DN13" s="705"/>
      <c r="DO13" s="705"/>
      <c r="DP13" s="705"/>
      <c r="DQ13" s="705"/>
      <c r="DR13" s="705"/>
      <c r="DS13" s="705"/>
      <c r="DT13" s="705"/>
      <c r="DU13" s="705"/>
      <c r="DV13" s="705"/>
      <c r="DW13" s="705"/>
      <c r="DX13" s="705"/>
      <c r="DY13" s="705"/>
      <c r="DZ13" s="705"/>
      <c r="EA13" s="705"/>
      <c r="EB13" s="705"/>
      <c r="EC13" s="705"/>
      <c r="ED13" s="705"/>
      <c r="EE13" s="705"/>
      <c r="EF13" s="705"/>
      <c r="EG13" s="705"/>
      <c r="EH13" s="705"/>
      <c r="EI13" s="705"/>
      <c r="EJ13" s="705"/>
      <c r="EK13" s="705"/>
      <c r="EL13" s="705"/>
      <c r="EM13" s="705"/>
      <c r="EN13" s="705"/>
      <c r="EO13" s="705"/>
      <c r="EP13" s="705"/>
      <c r="EQ13" s="705"/>
      <c r="ER13" s="705"/>
      <c r="ES13" s="705"/>
      <c r="ET13" s="705"/>
      <c r="EU13" s="705"/>
      <c r="EV13" s="705"/>
      <c r="EW13" s="705"/>
      <c r="EX13" s="705"/>
      <c r="EY13" s="705"/>
      <c r="EZ13" s="705"/>
      <c r="FA13" s="705"/>
      <c r="FB13" s="705"/>
      <c r="FC13" s="705"/>
      <c r="FD13" s="705"/>
      <c r="FE13" s="705"/>
      <c r="FF13" s="705"/>
      <c r="FG13" s="705"/>
      <c r="FH13" s="705"/>
      <c r="FI13" s="705"/>
      <c r="FJ13" s="705"/>
      <c r="FK13" s="705"/>
      <c r="FL13" s="705"/>
      <c r="FM13" s="705"/>
      <c r="FN13" s="705"/>
      <c r="FO13" s="705"/>
      <c r="FP13" s="705"/>
      <c r="FQ13" s="705"/>
      <c r="FR13" s="705"/>
      <c r="FS13" s="705"/>
      <c r="FT13" s="705"/>
      <c r="FU13" s="705"/>
      <c r="FV13" s="705"/>
      <c r="FW13" s="705"/>
      <c r="FX13" s="705"/>
      <c r="FY13" s="705"/>
      <c r="FZ13" s="705"/>
      <c r="GA13" s="705"/>
      <c r="GB13" s="705"/>
      <c r="GC13" s="705"/>
      <c r="GD13" s="705"/>
      <c r="GE13" s="705"/>
      <c r="GF13" s="705"/>
      <c r="GG13" s="705"/>
      <c r="GH13" s="705"/>
      <c r="GI13" s="705"/>
      <c r="GJ13" s="705"/>
      <c r="GK13" s="705"/>
      <c r="GL13" s="705"/>
      <c r="GM13" s="705"/>
      <c r="GN13" s="705"/>
      <c r="GO13" s="705"/>
      <c r="GP13" s="705"/>
      <c r="GQ13" s="705"/>
      <c r="GR13" s="705"/>
      <c r="GS13" s="705"/>
      <c r="GT13" s="705"/>
      <c r="GU13" s="705"/>
      <c r="GV13" s="705"/>
      <c r="GW13" s="705"/>
      <c r="GX13" s="705"/>
      <c r="GY13" s="705"/>
      <c r="GZ13" s="705"/>
      <c r="HA13" s="705"/>
      <c r="HB13" s="705"/>
      <c r="HC13" s="705"/>
      <c r="HD13" s="705"/>
      <c r="HE13" s="705"/>
      <c r="HF13" s="705"/>
      <c r="HG13" s="705"/>
      <c r="HH13" s="705"/>
      <c r="HI13" s="705"/>
      <c r="HJ13" s="705"/>
      <c r="HK13" s="705"/>
      <c r="HL13" s="705"/>
      <c r="HM13" s="705"/>
      <c r="HN13" s="705"/>
      <c r="HO13" s="705"/>
      <c r="HP13" s="705"/>
      <c r="HQ13" s="705"/>
      <c r="HR13" s="705"/>
      <c r="HS13" s="705"/>
      <c r="HT13" s="705"/>
      <c r="HU13" s="705"/>
      <c r="HV13" s="705"/>
      <c r="HW13" s="705"/>
      <c r="HX13" s="705"/>
      <c r="HY13" s="705"/>
      <c r="HZ13" s="705"/>
      <c r="IA13" s="705"/>
      <c r="IB13" s="705"/>
      <c r="IC13" s="705"/>
      <c r="ID13" s="705"/>
      <c r="IE13" s="705"/>
      <c r="IF13" s="705"/>
      <c r="IG13" s="705"/>
      <c r="IH13" s="705"/>
      <c r="II13" s="705"/>
      <c r="IJ13" s="705"/>
      <c r="IK13" s="705"/>
      <c r="IL13" s="705"/>
      <c r="IM13" s="705"/>
      <c r="IN13" s="705"/>
      <c r="IO13" s="705"/>
      <c r="IP13" s="705"/>
      <c r="IQ13" s="705"/>
      <c r="IR13" s="705"/>
      <c r="IS13" s="705"/>
      <c r="IT13" s="705"/>
      <c r="IU13" s="705"/>
      <c r="IV13" s="705"/>
    </row>
    <row r="14" spans="1:256" ht="16.5" thickBot="1">
      <c r="A14" s="705"/>
      <c r="B14" s="2700" t="s">
        <v>435</v>
      </c>
      <c r="C14" s="2701"/>
      <c r="D14" s="2702"/>
      <c r="E14" s="920" t="s">
        <v>436</v>
      </c>
      <c r="F14" s="920" t="s">
        <v>437</v>
      </c>
      <c r="G14" s="1013" t="s">
        <v>438</v>
      </c>
      <c r="H14" s="921"/>
      <c r="I14" s="705"/>
      <c r="J14" s="705"/>
      <c r="K14" s="705"/>
      <c r="L14" s="705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5"/>
      <c r="AN14" s="705"/>
      <c r="AO14" s="705"/>
      <c r="AP14" s="705"/>
      <c r="AQ14" s="705"/>
      <c r="AR14" s="705"/>
      <c r="AS14" s="705"/>
      <c r="AT14" s="705"/>
      <c r="AU14" s="705"/>
      <c r="AV14" s="705"/>
      <c r="AW14" s="705"/>
      <c r="AX14" s="705"/>
      <c r="AY14" s="705"/>
      <c r="AZ14" s="705"/>
      <c r="BA14" s="705"/>
      <c r="BB14" s="705"/>
      <c r="BC14" s="705"/>
      <c r="BD14" s="705"/>
      <c r="BE14" s="705"/>
      <c r="BF14" s="705"/>
      <c r="BG14" s="705"/>
      <c r="BH14" s="705"/>
      <c r="BI14" s="705"/>
      <c r="BJ14" s="705"/>
      <c r="BK14" s="705"/>
      <c r="BL14" s="705"/>
      <c r="BM14" s="705"/>
      <c r="BN14" s="705"/>
      <c r="BO14" s="705"/>
      <c r="BP14" s="705"/>
      <c r="BQ14" s="705"/>
      <c r="BR14" s="705"/>
      <c r="BS14" s="705"/>
      <c r="BT14" s="705"/>
      <c r="BU14" s="705"/>
      <c r="BV14" s="705"/>
      <c r="BW14" s="705"/>
      <c r="BX14" s="705"/>
      <c r="BY14" s="705"/>
      <c r="BZ14" s="705"/>
      <c r="CA14" s="705"/>
      <c r="CB14" s="705"/>
      <c r="CC14" s="705"/>
      <c r="CD14" s="705"/>
      <c r="CE14" s="705"/>
      <c r="CF14" s="705"/>
      <c r="CG14" s="705"/>
      <c r="CH14" s="705"/>
      <c r="CI14" s="705"/>
      <c r="CJ14" s="705"/>
      <c r="CK14" s="705"/>
      <c r="CL14" s="705"/>
      <c r="CM14" s="705"/>
      <c r="CN14" s="705"/>
      <c r="CO14" s="705"/>
      <c r="CP14" s="705"/>
      <c r="CQ14" s="705"/>
      <c r="CR14" s="705"/>
      <c r="CS14" s="705"/>
      <c r="CT14" s="705"/>
      <c r="CU14" s="705"/>
      <c r="CV14" s="705"/>
      <c r="CW14" s="705"/>
      <c r="CX14" s="705"/>
      <c r="CY14" s="705"/>
      <c r="CZ14" s="705"/>
      <c r="DA14" s="705"/>
      <c r="DB14" s="705"/>
      <c r="DC14" s="705"/>
      <c r="DD14" s="705"/>
      <c r="DE14" s="705"/>
      <c r="DF14" s="705"/>
      <c r="DG14" s="705"/>
      <c r="DH14" s="705"/>
      <c r="DI14" s="705"/>
      <c r="DJ14" s="705"/>
      <c r="DK14" s="705"/>
      <c r="DL14" s="705"/>
      <c r="DM14" s="705"/>
      <c r="DN14" s="705"/>
      <c r="DO14" s="705"/>
      <c r="DP14" s="705"/>
      <c r="DQ14" s="705"/>
      <c r="DR14" s="705"/>
      <c r="DS14" s="705"/>
      <c r="DT14" s="705"/>
      <c r="DU14" s="705"/>
      <c r="DV14" s="705"/>
      <c r="DW14" s="705"/>
      <c r="DX14" s="705"/>
      <c r="DY14" s="705"/>
      <c r="DZ14" s="705"/>
      <c r="EA14" s="705"/>
      <c r="EB14" s="705"/>
      <c r="EC14" s="705"/>
      <c r="ED14" s="705"/>
      <c r="EE14" s="705"/>
      <c r="EF14" s="705"/>
      <c r="EG14" s="705"/>
      <c r="EH14" s="705"/>
      <c r="EI14" s="705"/>
      <c r="EJ14" s="705"/>
      <c r="EK14" s="705"/>
      <c r="EL14" s="705"/>
      <c r="EM14" s="705"/>
      <c r="EN14" s="705"/>
      <c r="EO14" s="705"/>
      <c r="EP14" s="705"/>
      <c r="EQ14" s="705"/>
      <c r="ER14" s="705"/>
      <c r="ES14" s="705"/>
      <c r="ET14" s="705"/>
      <c r="EU14" s="705"/>
      <c r="EV14" s="705"/>
      <c r="EW14" s="705"/>
      <c r="EX14" s="705"/>
      <c r="EY14" s="705"/>
      <c r="EZ14" s="705"/>
      <c r="FA14" s="705"/>
      <c r="FB14" s="705"/>
      <c r="FC14" s="705"/>
      <c r="FD14" s="705"/>
      <c r="FE14" s="705"/>
      <c r="FF14" s="705"/>
      <c r="FG14" s="705"/>
      <c r="FH14" s="705"/>
      <c r="FI14" s="705"/>
      <c r="FJ14" s="705"/>
      <c r="FK14" s="705"/>
      <c r="FL14" s="705"/>
      <c r="FM14" s="705"/>
      <c r="FN14" s="705"/>
      <c r="FO14" s="705"/>
      <c r="FP14" s="705"/>
      <c r="FQ14" s="705"/>
      <c r="FR14" s="705"/>
      <c r="FS14" s="705"/>
      <c r="FT14" s="705"/>
      <c r="FU14" s="705"/>
      <c r="FV14" s="705"/>
      <c r="FW14" s="705"/>
      <c r="FX14" s="705"/>
      <c r="FY14" s="705"/>
      <c r="FZ14" s="705"/>
      <c r="GA14" s="705"/>
      <c r="GB14" s="705"/>
      <c r="GC14" s="705"/>
      <c r="GD14" s="705"/>
      <c r="GE14" s="705"/>
      <c r="GF14" s="705"/>
      <c r="GG14" s="705"/>
      <c r="GH14" s="705"/>
      <c r="GI14" s="705"/>
      <c r="GJ14" s="705"/>
      <c r="GK14" s="705"/>
      <c r="GL14" s="705"/>
      <c r="GM14" s="705"/>
      <c r="GN14" s="705"/>
      <c r="GO14" s="705"/>
      <c r="GP14" s="705"/>
      <c r="GQ14" s="705"/>
      <c r="GR14" s="705"/>
      <c r="GS14" s="705"/>
      <c r="GT14" s="705"/>
      <c r="GU14" s="705"/>
      <c r="GV14" s="705"/>
      <c r="GW14" s="705"/>
      <c r="GX14" s="705"/>
      <c r="GY14" s="705"/>
      <c r="GZ14" s="705"/>
      <c r="HA14" s="705"/>
      <c r="HB14" s="705"/>
      <c r="HC14" s="705"/>
      <c r="HD14" s="705"/>
      <c r="HE14" s="705"/>
      <c r="HF14" s="705"/>
      <c r="HG14" s="705"/>
      <c r="HH14" s="705"/>
      <c r="HI14" s="705"/>
      <c r="HJ14" s="705"/>
      <c r="HK14" s="705"/>
      <c r="HL14" s="705"/>
      <c r="HM14" s="705"/>
      <c r="HN14" s="705"/>
      <c r="HO14" s="705"/>
      <c r="HP14" s="705"/>
      <c r="HQ14" s="705"/>
      <c r="HR14" s="705"/>
      <c r="HS14" s="705"/>
      <c r="HT14" s="705"/>
      <c r="HU14" s="705"/>
      <c r="HV14" s="705"/>
      <c r="HW14" s="705"/>
      <c r="HX14" s="705"/>
      <c r="HY14" s="705"/>
      <c r="HZ14" s="705"/>
      <c r="IA14" s="705"/>
      <c r="IB14" s="705"/>
      <c r="IC14" s="705"/>
      <c r="ID14" s="705"/>
      <c r="IE14" s="705"/>
      <c r="IF14" s="705"/>
      <c r="IG14" s="705"/>
      <c r="IH14" s="705"/>
      <c r="II14" s="705"/>
      <c r="IJ14" s="705"/>
      <c r="IK14" s="705"/>
      <c r="IL14" s="705"/>
      <c r="IM14" s="705"/>
      <c r="IN14" s="705"/>
      <c r="IO14" s="705"/>
      <c r="IP14" s="705"/>
      <c r="IQ14" s="705"/>
      <c r="IR14" s="705"/>
      <c r="IS14" s="705"/>
      <c r="IT14" s="705"/>
      <c r="IU14" s="705"/>
      <c r="IV14" s="705"/>
    </row>
    <row r="15" spans="1:256" ht="15.75">
      <c r="A15" s="705"/>
      <c r="B15" s="922" t="s">
        <v>105</v>
      </c>
      <c r="C15" s="2690" t="s">
        <v>535</v>
      </c>
      <c r="D15" s="2691"/>
      <c r="E15" s="1026">
        <v>9229</v>
      </c>
      <c r="F15" s="1026">
        <v>8650</v>
      </c>
      <c r="G15" s="1024">
        <v>9100</v>
      </c>
      <c r="H15" s="1014">
        <f>MEDIAN(E15:G15)</f>
        <v>9100</v>
      </c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705"/>
      <c r="AS15" s="705"/>
      <c r="AT15" s="705"/>
      <c r="AU15" s="705"/>
      <c r="AV15" s="705"/>
      <c r="AW15" s="705"/>
      <c r="AX15" s="705"/>
      <c r="AY15" s="705"/>
      <c r="AZ15" s="705"/>
      <c r="BA15" s="705"/>
      <c r="BB15" s="705"/>
      <c r="BC15" s="705"/>
      <c r="BD15" s="705"/>
      <c r="BE15" s="705"/>
      <c r="BF15" s="705"/>
      <c r="BG15" s="705"/>
      <c r="BH15" s="705"/>
      <c r="BI15" s="705"/>
      <c r="BJ15" s="705"/>
      <c r="BK15" s="705"/>
      <c r="BL15" s="705"/>
      <c r="BM15" s="705"/>
      <c r="BN15" s="705"/>
      <c r="BO15" s="705"/>
      <c r="BP15" s="705"/>
      <c r="BQ15" s="705"/>
      <c r="BR15" s="705"/>
      <c r="BS15" s="705"/>
      <c r="BT15" s="705"/>
      <c r="BU15" s="705"/>
      <c r="BV15" s="705"/>
      <c r="BW15" s="705"/>
      <c r="BX15" s="705"/>
      <c r="BY15" s="705"/>
      <c r="BZ15" s="705"/>
      <c r="CA15" s="705"/>
      <c r="CB15" s="705"/>
      <c r="CC15" s="705"/>
      <c r="CD15" s="705"/>
      <c r="CE15" s="705"/>
      <c r="CF15" s="705"/>
      <c r="CG15" s="705"/>
      <c r="CH15" s="705"/>
      <c r="CI15" s="705"/>
      <c r="CJ15" s="705"/>
      <c r="CK15" s="705"/>
      <c r="CL15" s="705"/>
      <c r="CM15" s="705"/>
      <c r="CN15" s="705"/>
      <c r="CO15" s="705"/>
      <c r="CP15" s="705"/>
      <c r="CQ15" s="705"/>
      <c r="CR15" s="705"/>
      <c r="CS15" s="705"/>
      <c r="CT15" s="705"/>
      <c r="CU15" s="705"/>
      <c r="CV15" s="705"/>
      <c r="CW15" s="705"/>
      <c r="CX15" s="705"/>
      <c r="CY15" s="705"/>
      <c r="CZ15" s="705"/>
      <c r="DA15" s="705"/>
      <c r="DB15" s="705"/>
      <c r="DC15" s="705"/>
      <c r="DD15" s="705"/>
      <c r="DE15" s="705"/>
      <c r="DF15" s="705"/>
      <c r="DG15" s="705"/>
      <c r="DH15" s="705"/>
      <c r="DI15" s="705"/>
      <c r="DJ15" s="705"/>
      <c r="DK15" s="705"/>
      <c r="DL15" s="705"/>
      <c r="DM15" s="705"/>
      <c r="DN15" s="705"/>
      <c r="DO15" s="705"/>
      <c r="DP15" s="705"/>
      <c r="DQ15" s="705"/>
      <c r="DR15" s="705"/>
      <c r="DS15" s="705"/>
      <c r="DT15" s="705"/>
      <c r="DU15" s="705"/>
      <c r="DV15" s="705"/>
      <c r="DW15" s="705"/>
      <c r="DX15" s="705"/>
      <c r="DY15" s="705"/>
      <c r="DZ15" s="705"/>
      <c r="EA15" s="705"/>
      <c r="EB15" s="705"/>
      <c r="EC15" s="705"/>
      <c r="ED15" s="705"/>
      <c r="EE15" s="705"/>
      <c r="EF15" s="705"/>
      <c r="EG15" s="705"/>
      <c r="EH15" s="705"/>
      <c r="EI15" s="705"/>
      <c r="EJ15" s="705"/>
      <c r="EK15" s="705"/>
      <c r="EL15" s="705"/>
      <c r="EM15" s="705"/>
      <c r="EN15" s="705"/>
      <c r="EO15" s="705"/>
      <c r="EP15" s="705"/>
      <c r="EQ15" s="705"/>
      <c r="ER15" s="705"/>
      <c r="ES15" s="705"/>
      <c r="ET15" s="705"/>
      <c r="EU15" s="705"/>
      <c r="EV15" s="705"/>
      <c r="EW15" s="705"/>
      <c r="EX15" s="705"/>
      <c r="EY15" s="705"/>
      <c r="EZ15" s="705"/>
      <c r="FA15" s="705"/>
      <c r="FB15" s="705"/>
      <c r="FC15" s="705"/>
      <c r="FD15" s="705"/>
      <c r="FE15" s="705"/>
      <c r="FF15" s="705"/>
      <c r="FG15" s="705"/>
      <c r="FH15" s="705"/>
      <c r="FI15" s="705"/>
      <c r="FJ15" s="705"/>
      <c r="FK15" s="705"/>
      <c r="FL15" s="705"/>
      <c r="FM15" s="705"/>
      <c r="FN15" s="705"/>
      <c r="FO15" s="705"/>
      <c r="FP15" s="705"/>
      <c r="FQ15" s="705"/>
      <c r="FR15" s="705"/>
      <c r="FS15" s="705"/>
      <c r="FT15" s="705"/>
      <c r="FU15" s="705"/>
      <c r="FV15" s="705"/>
      <c r="FW15" s="705"/>
      <c r="FX15" s="705"/>
      <c r="FY15" s="705"/>
      <c r="FZ15" s="705"/>
      <c r="GA15" s="705"/>
      <c r="GB15" s="705"/>
      <c r="GC15" s="705"/>
      <c r="GD15" s="705"/>
      <c r="GE15" s="705"/>
      <c r="GF15" s="705"/>
      <c r="GG15" s="705"/>
      <c r="GH15" s="705"/>
      <c r="GI15" s="705"/>
      <c r="GJ15" s="705"/>
      <c r="GK15" s="705"/>
      <c r="GL15" s="705"/>
      <c r="GM15" s="705"/>
      <c r="GN15" s="705"/>
      <c r="GO15" s="705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705"/>
      <c r="HO15" s="705"/>
      <c r="HP15" s="705"/>
      <c r="HQ15" s="705"/>
      <c r="HR15" s="705"/>
      <c r="HS15" s="705"/>
      <c r="HT15" s="705"/>
      <c r="HU15" s="705"/>
      <c r="HV15" s="705"/>
      <c r="HW15" s="705"/>
      <c r="HX15" s="705"/>
      <c r="HY15" s="705"/>
      <c r="HZ15" s="705"/>
      <c r="IA15" s="705"/>
      <c r="IB15" s="705"/>
      <c r="IC15" s="705"/>
      <c r="ID15" s="705"/>
      <c r="IE15" s="705"/>
      <c r="IF15" s="705"/>
      <c r="IG15" s="705"/>
      <c r="IH15" s="705"/>
      <c r="II15" s="705"/>
      <c r="IJ15" s="705"/>
      <c r="IK15" s="705"/>
      <c r="IL15" s="705"/>
      <c r="IM15" s="705"/>
      <c r="IN15" s="705"/>
      <c r="IO15" s="705"/>
      <c r="IP15" s="705"/>
      <c r="IQ15" s="705"/>
      <c r="IR15" s="705"/>
      <c r="IS15" s="705"/>
      <c r="IT15" s="705"/>
      <c r="IU15" s="705"/>
      <c r="IV15" s="705"/>
    </row>
    <row r="16" spans="1:256" ht="15.75">
      <c r="A16" s="705"/>
      <c r="B16" s="922" t="s">
        <v>122</v>
      </c>
      <c r="C16" s="2690" t="s">
        <v>536</v>
      </c>
      <c r="D16" s="2691"/>
      <c r="E16" s="1027">
        <v>1575</v>
      </c>
      <c r="F16" s="1027">
        <v>1463</v>
      </c>
      <c r="G16" s="1025">
        <v>930</v>
      </c>
      <c r="H16" s="1014">
        <f>MEDIAN(E16:G16)</f>
        <v>1463</v>
      </c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705"/>
      <c r="AS16" s="705"/>
      <c r="AT16" s="705"/>
      <c r="AU16" s="705"/>
      <c r="AV16" s="705"/>
      <c r="AW16" s="705"/>
      <c r="AX16" s="705"/>
      <c r="AY16" s="705"/>
      <c r="AZ16" s="705"/>
      <c r="BA16" s="705"/>
      <c r="BB16" s="705"/>
      <c r="BC16" s="705"/>
      <c r="BD16" s="705"/>
      <c r="BE16" s="705"/>
      <c r="BF16" s="705"/>
      <c r="BG16" s="705"/>
      <c r="BH16" s="705"/>
      <c r="BI16" s="705"/>
      <c r="BJ16" s="705"/>
      <c r="BK16" s="705"/>
      <c r="BL16" s="705"/>
      <c r="BM16" s="705"/>
      <c r="BN16" s="705"/>
      <c r="BO16" s="705"/>
      <c r="BP16" s="705"/>
      <c r="BQ16" s="705"/>
      <c r="BR16" s="705"/>
      <c r="BS16" s="705"/>
      <c r="BT16" s="705"/>
      <c r="BU16" s="705"/>
      <c r="BV16" s="705"/>
      <c r="BW16" s="705"/>
      <c r="BX16" s="705"/>
      <c r="BY16" s="705"/>
      <c r="BZ16" s="705"/>
      <c r="CA16" s="705"/>
      <c r="CB16" s="705"/>
      <c r="CC16" s="705"/>
      <c r="CD16" s="705"/>
      <c r="CE16" s="705"/>
      <c r="CF16" s="705"/>
      <c r="CG16" s="705"/>
      <c r="CH16" s="705"/>
      <c r="CI16" s="705"/>
      <c r="CJ16" s="705"/>
      <c r="CK16" s="705"/>
      <c r="CL16" s="705"/>
      <c r="CM16" s="705"/>
      <c r="CN16" s="705"/>
      <c r="CO16" s="705"/>
      <c r="CP16" s="705"/>
      <c r="CQ16" s="705"/>
      <c r="CR16" s="705"/>
      <c r="CS16" s="705"/>
      <c r="CT16" s="705"/>
      <c r="CU16" s="705"/>
      <c r="CV16" s="705"/>
      <c r="CW16" s="705"/>
      <c r="CX16" s="705"/>
      <c r="CY16" s="705"/>
      <c r="CZ16" s="705"/>
      <c r="DA16" s="705"/>
      <c r="DB16" s="705"/>
      <c r="DC16" s="705"/>
      <c r="DD16" s="705"/>
      <c r="DE16" s="705"/>
      <c r="DF16" s="705"/>
      <c r="DG16" s="705"/>
      <c r="DH16" s="705"/>
      <c r="DI16" s="705"/>
      <c r="DJ16" s="705"/>
      <c r="DK16" s="705"/>
      <c r="DL16" s="705"/>
      <c r="DM16" s="705"/>
      <c r="DN16" s="705"/>
      <c r="DO16" s="705"/>
      <c r="DP16" s="705"/>
      <c r="DQ16" s="705"/>
      <c r="DR16" s="705"/>
      <c r="DS16" s="705"/>
      <c r="DT16" s="705"/>
      <c r="DU16" s="705"/>
      <c r="DV16" s="705"/>
      <c r="DW16" s="705"/>
      <c r="DX16" s="705"/>
      <c r="DY16" s="705"/>
      <c r="DZ16" s="705"/>
      <c r="EA16" s="705"/>
      <c r="EB16" s="705"/>
      <c r="EC16" s="705"/>
      <c r="ED16" s="705"/>
      <c r="EE16" s="705"/>
      <c r="EF16" s="705"/>
      <c r="EG16" s="705"/>
      <c r="EH16" s="705"/>
      <c r="EI16" s="705"/>
      <c r="EJ16" s="705"/>
      <c r="EK16" s="705"/>
      <c r="EL16" s="705"/>
      <c r="EM16" s="705"/>
      <c r="EN16" s="705"/>
      <c r="EO16" s="705"/>
      <c r="EP16" s="705"/>
      <c r="EQ16" s="705"/>
      <c r="ER16" s="705"/>
      <c r="ES16" s="705"/>
      <c r="ET16" s="705"/>
      <c r="EU16" s="705"/>
      <c r="EV16" s="705"/>
      <c r="EW16" s="705"/>
      <c r="EX16" s="705"/>
      <c r="EY16" s="705"/>
      <c r="EZ16" s="705"/>
      <c r="FA16" s="705"/>
      <c r="FB16" s="705"/>
      <c r="FC16" s="705"/>
      <c r="FD16" s="705"/>
      <c r="FE16" s="705"/>
      <c r="FF16" s="705"/>
      <c r="FG16" s="705"/>
      <c r="FH16" s="705"/>
      <c r="FI16" s="705"/>
      <c r="FJ16" s="705"/>
      <c r="FK16" s="705"/>
      <c r="FL16" s="705"/>
      <c r="FM16" s="705"/>
      <c r="FN16" s="705"/>
      <c r="FO16" s="705"/>
      <c r="FP16" s="705"/>
      <c r="FQ16" s="705"/>
      <c r="FR16" s="705"/>
      <c r="FS16" s="705"/>
      <c r="FT16" s="705"/>
      <c r="FU16" s="705"/>
      <c r="FV16" s="705"/>
      <c r="FW16" s="705"/>
      <c r="FX16" s="705"/>
      <c r="FY16" s="705"/>
      <c r="FZ16" s="705"/>
      <c r="GA16" s="705"/>
      <c r="GB16" s="705"/>
      <c r="GC16" s="705"/>
      <c r="GD16" s="705"/>
      <c r="GE16" s="705"/>
      <c r="GF16" s="705"/>
      <c r="GG16" s="705"/>
      <c r="GH16" s="705"/>
      <c r="GI16" s="705"/>
      <c r="GJ16" s="705"/>
      <c r="GK16" s="705"/>
      <c r="GL16" s="705"/>
      <c r="GM16" s="705"/>
      <c r="GN16" s="705"/>
      <c r="GO16" s="705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705"/>
      <c r="HO16" s="705"/>
      <c r="HP16" s="705"/>
      <c r="HQ16" s="705"/>
      <c r="HR16" s="705"/>
      <c r="HS16" s="705"/>
      <c r="HT16" s="705"/>
      <c r="HU16" s="705"/>
      <c r="HV16" s="705"/>
      <c r="HW16" s="705"/>
      <c r="HX16" s="705"/>
      <c r="HY16" s="705"/>
      <c r="HZ16" s="705"/>
      <c r="IA16" s="705"/>
      <c r="IB16" s="705"/>
      <c r="IC16" s="705"/>
      <c r="ID16" s="705"/>
      <c r="IE16" s="705"/>
      <c r="IF16" s="705"/>
      <c r="IG16" s="705"/>
      <c r="IH16" s="705"/>
      <c r="II16" s="705"/>
      <c r="IJ16" s="705"/>
      <c r="IK16" s="705"/>
      <c r="IL16" s="705"/>
      <c r="IM16" s="705"/>
      <c r="IN16" s="705"/>
      <c r="IO16" s="705"/>
      <c r="IP16" s="705"/>
      <c r="IQ16" s="705"/>
      <c r="IR16" s="705"/>
      <c r="IS16" s="705"/>
      <c r="IT16" s="705"/>
      <c r="IU16" s="705"/>
      <c r="IV16" s="705"/>
    </row>
    <row r="17" spans="1:256" ht="15.75">
      <c r="A17" s="705"/>
      <c r="B17" s="922" t="s">
        <v>441</v>
      </c>
      <c r="C17" s="2690" t="s">
        <v>537</v>
      </c>
      <c r="D17" s="2691"/>
      <c r="E17" s="1027">
        <v>2964</v>
      </c>
      <c r="F17" s="1027">
        <v>1980</v>
      </c>
      <c r="G17" s="1025">
        <v>1890</v>
      </c>
      <c r="H17" s="1014">
        <f>MEDIAN(E17:G17)</f>
        <v>1980</v>
      </c>
      <c r="I17" s="705"/>
      <c r="J17" s="705"/>
      <c r="K17" s="705"/>
      <c r="L17" s="705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5"/>
      <c r="AD17" s="705"/>
      <c r="AE17" s="705"/>
      <c r="AF17" s="705"/>
      <c r="AG17" s="705"/>
      <c r="AH17" s="705"/>
      <c r="AI17" s="705"/>
      <c r="AJ17" s="705"/>
      <c r="AK17" s="705"/>
      <c r="AL17" s="705"/>
      <c r="AM17" s="705"/>
      <c r="AN17" s="705"/>
      <c r="AO17" s="705"/>
      <c r="AP17" s="705"/>
      <c r="AQ17" s="705"/>
      <c r="AR17" s="705"/>
      <c r="AS17" s="705"/>
      <c r="AT17" s="705"/>
      <c r="AU17" s="705"/>
      <c r="AV17" s="705"/>
      <c r="AW17" s="705"/>
      <c r="AX17" s="705"/>
      <c r="AY17" s="705"/>
      <c r="AZ17" s="705"/>
      <c r="BA17" s="705"/>
      <c r="BB17" s="705"/>
      <c r="BC17" s="705"/>
      <c r="BD17" s="705"/>
      <c r="BE17" s="705"/>
      <c r="BF17" s="705"/>
      <c r="BG17" s="705"/>
      <c r="BH17" s="705"/>
      <c r="BI17" s="705"/>
      <c r="BJ17" s="705"/>
      <c r="BK17" s="705"/>
      <c r="BL17" s="705"/>
      <c r="BM17" s="705"/>
      <c r="BN17" s="705"/>
      <c r="BO17" s="705"/>
      <c r="BP17" s="705"/>
      <c r="BQ17" s="705"/>
      <c r="BR17" s="705"/>
      <c r="BS17" s="705"/>
      <c r="BT17" s="705"/>
      <c r="BU17" s="705"/>
      <c r="BV17" s="705"/>
      <c r="BW17" s="705"/>
      <c r="BX17" s="705"/>
      <c r="BY17" s="705"/>
      <c r="BZ17" s="705"/>
      <c r="CA17" s="705"/>
      <c r="CB17" s="705"/>
      <c r="CC17" s="705"/>
      <c r="CD17" s="705"/>
      <c r="CE17" s="705"/>
      <c r="CF17" s="705"/>
      <c r="CG17" s="705"/>
      <c r="CH17" s="705"/>
      <c r="CI17" s="705"/>
      <c r="CJ17" s="705"/>
      <c r="CK17" s="705"/>
      <c r="CL17" s="705"/>
      <c r="CM17" s="705"/>
      <c r="CN17" s="705"/>
      <c r="CO17" s="705"/>
      <c r="CP17" s="705"/>
      <c r="CQ17" s="705"/>
      <c r="CR17" s="705"/>
      <c r="CS17" s="705"/>
      <c r="CT17" s="705"/>
      <c r="CU17" s="705"/>
      <c r="CV17" s="705"/>
      <c r="CW17" s="705"/>
      <c r="CX17" s="705"/>
      <c r="CY17" s="705"/>
      <c r="CZ17" s="705"/>
      <c r="DA17" s="705"/>
      <c r="DB17" s="705"/>
      <c r="DC17" s="705"/>
      <c r="DD17" s="705"/>
      <c r="DE17" s="705"/>
      <c r="DF17" s="705"/>
      <c r="DG17" s="705"/>
      <c r="DH17" s="705"/>
      <c r="DI17" s="705"/>
      <c r="DJ17" s="705"/>
      <c r="DK17" s="705"/>
      <c r="DL17" s="705"/>
      <c r="DM17" s="705"/>
      <c r="DN17" s="705"/>
      <c r="DO17" s="705"/>
      <c r="DP17" s="705"/>
      <c r="DQ17" s="705"/>
      <c r="DR17" s="705"/>
      <c r="DS17" s="705"/>
      <c r="DT17" s="705"/>
      <c r="DU17" s="705"/>
      <c r="DV17" s="705"/>
      <c r="DW17" s="705"/>
      <c r="DX17" s="705"/>
      <c r="DY17" s="705"/>
      <c r="DZ17" s="705"/>
      <c r="EA17" s="705"/>
      <c r="EB17" s="705"/>
      <c r="EC17" s="705"/>
      <c r="ED17" s="705"/>
      <c r="EE17" s="705"/>
      <c r="EF17" s="705"/>
      <c r="EG17" s="705"/>
      <c r="EH17" s="705"/>
      <c r="EI17" s="705"/>
      <c r="EJ17" s="705"/>
      <c r="EK17" s="705"/>
      <c r="EL17" s="705"/>
      <c r="EM17" s="705"/>
      <c r="EN17" s="705"/>
      <c r="EO17" s="705"/>
      <c r="EP17" s="705"/>
      <c r="EQ17" s="705"/>
      <c r="ER17" s="705"/>
      <c r="ES17" s="705"/>
      <c r="ET17" s="705"/>
      <c r="EU17" s="705"/>
      <c r="EV17" s="705"/>
      <c r="EW17" s="705"/>
      <c r="EX17" s="705"/>
      <c r="EY17" s="705"/>
      <c r="EZ17" s="705"/>
      <c r="FA17" s="705"/>
      <c r="FB17" s="705"/>
      <c r="FC17" s="705"/>
      <c r="FD17" s="705"/>
      <c r="FE17" s="705"/>
      <c r="FF17" s="705"/>
      <c r="FG17" s="705"/>
      <c r="FH17" s="705"/>
      <c r="FI17" s="705"/>
      <c r="FJ17" s="705"/>
      <c r="FK17" s="705"/>
      <c r="FL17" s="705"/>
      <c r="FM17" s="705"/>
      <c r="FN17" s="705"/>
      <c r="FO17" s="705"/>
      <c r="FP17" s="705"/>
      <c r="FQ17" s="705"/>
      <c r="FR17" s="705"/>
      <c r="FS17" s="705"/>
      <c r="FT17" s="705"/>
      <c r="FU17" s="705"/>
      <c r="FV17" s="705"/>
      <c r="FW17" s="705"/>
      <c r="FX17" s="705"/>
      <c r="FY17" s="705"/>
      <c r="FZ17" s="705"/>
      <c r="GA17" s="705"/>
      <c r="GB17" s="705"/>
      <c r="GC17" s="705"/>
      <c r="GD17" s="705"/>
      <c r="GE17" s="705"/>
      <c r="GF17" s="705"/>
      <c r="GG17" s="705"/>
      <c r="GH17" s="705"/>
      <c r="GI17" s="705"/>
      <c r="GJ17" s="705"/>
      <c r="GK17" s="705"/>
      <c r="GL17" s="705"/>
      <c r="GM17" s="705"/>
      <c r="GN17" s="705"/>
      <c r="GO17" s="705"/>
      <c r="GP17" s="705"/>
      <c r="GQ17" s="705"/>
      <c r="GR17" s="705"/>
      <c r="GS17" s="705"/>
      <c r="GT17" s="705"/>
      <c r="GU17" s="705"/>
      <c r="GV17" s="705"/>
      <c r="GW17" s="705"/>
      <c r="GX17" s="705"/>
      <c r="GY17" s="705"/>
      <c r="GZ17" s="705"/>
      <c r="HA17" s="705"/>
      <c r="HB17" s="705"/>
      <c r="HC17" s="705"/>
      <c r="HD17" s="705"/>
      <c r="HE17" s="705"/>
      <c r="HF17" s="705"/>
      <c r="HG17" s="705"/>
      <c r="HH17" s="705"/>
      <c r="HI17" s="705"/>
      <c r="HJ17" s="705"/>
      <c r="HK17" s="705"/>
      <c r="HL17" s="705"/>
      <c r="HM17" s="705"/>
      <c r="HN17" s="705"/>
      <c r="HO17" s="705"/>
      <c r="HP17" s="705"/>
      <c r="HQ17" s="705"/>
      <c r="HR17" s="705"/>
      <c r="HS17" s="705"/>
      <c r="HT17" s="705"/>
      <c r="HU17" s="705"/>
      <c r="HV17" s="705"/>
      <c r="HW17" s="705"/>
      <c r="HX17" s="705"/>
      <c r="HY17" s="705"/>
      <c r="HZ17" s="705"/>
      <c r="IA17" s="705"/>
      <c r="IB17" s="705"/>
      <c r="IC17" s="705"/>
      <c r="ID17" s="705"/>
      <c r="IE17" s="705"/>
      <c r="IF17" s="705"/>
      <c r="IG17" s="705"/>
      <c r="IH17" s="705"/>
      <c r="II17" s="705"/>
      <c r="IJ17" s="705"/>
      <c r="IK17" s="705"/>
      <c r="IL17" s="705"/>
      <c r="IM17" s="705"/>
      <c r="IN17" s="705"/>
      <c r="IO17" s="705"/>
      <c r="IP17" s="705"/>
      <c r="IQ17" s="705"/>
      <c r="IR17" s="705"/>
      <c r="IS17" s="705"/>
      <c r="IT17" s="705"/>
      <c r="IU17" s="705"/>
      <c r="IV17" s="705"/>
    </row>
    <row r="18" spans="1:256" ht="15.75">
      <c r="A18" s="705"/>
      <c r="B18" s="922" t="s">
        <v>443</v>
      </c>
      <c r="C18" s="2690" t="s">
        <v>538</v>
      </c>
      <c r="D18" s="2691"/>
      <c r="E18" s="1027">
        <v>1560</v>
      </c>
      <c r="F18" s="1027">
        <v>2325</v>
      </c>
      <c r="G18" s="1025">
        <v>2120</v>
      </c>
      <c r="H18" s="1014">
        <f>MEDIAN(E18:G18)</f>
        <v>2120</v>
      </c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705"/>
      <c r="CH18" s="705"/>
      <c r="CI18" s="705"/>
      <c r="CJ18" s="705"/>
      <c r="CK18" s="705"/>
      <c r="CL18" s="705"/>
      <c r="CM18" s="705"/>
      <c r="CN18" s="705"/>
      <c r="CO18" s="705"/>
      <c r="CP18" s="705"/>
      <c r="CQ18" s="705"/>
      <c r="CR18" s="705"/>
      <c r="CS18" s="705"/>
      <c r="CT18" s="705"/>
      <c r="CU18" s="705"/>
      <c r="CV18" s="705"/>
      <c r="CW18" s="705"/>
      <c r="CX18" s="705"/>
      <c r="CY18" s="705"/>
      <c r="CZ18" s="705"/>
      <c r="DA18" s="705"/>
      <c r="DB18" s="705"/>
      <c r="DC18" s="705"/>
      <c r="DD18" s="705"/>
      <c r="DE18" s="705"/>
      <c r="DF18" s="705"/>
      <c r="DG18" s="705"/>
      <c r="DH18" s="705"/>
      <c r="DI18" s="705"/>
      <c r="DJ18" s="705"/>
      <c r="DK18" s="705"/>
      <c r="DL18" s="705"/>
      <c r="DM18" s="705"/>
      <c r="DN18" s="705"/>
      <c r="DO18" s="705"/>
      <c r="DP18" s="705"/>
      <c r="DQ18" s="705"/>
      <c r="DR18" s="705"/>
      <c r="DS18" s="705"/>
      <c r="DT18" s="705"/>
      <c r="DU18" s="705"/>
      <c r="DV18" s="705"/>
      <c r="DW18" s="705"/>
      <c r="DX18" s="705"/>
      <c r="DY18" s="705"/>
      <c r="DZ18" s="705"/>
      <c r="EA18" s="705"/>
      <c r="EB18" s="705"/>
      <c r="EC18" s="705"/>
      <c r="ED18" s="705"/>
      <c r="EE18" s="705"/>
      <c r="EF18" s="705"/>
      <c r="EG18" s="705"/>
      <c r="EH18" s="705"/>
      <c r="EI18" s="705"/>
      <c r="EJ18" s="705"/>
      <c r="EK18" s="705"/>
      <c r="EL18" s="705"/>
      <c r="EM18" s="705"/>
      <c r="EN18" s="705"/>
      <c r="EO18" s="705"/>
      <c r="EP18" s="705"/>
      <c r="EQ18" s="705"/>
      <c r="ER18" s="705"/>
      <c r="ES18" s="705"/>
      <c r="ET18" s="705"/>
      <c r="EU18" s="705"/>
      <c r="EV18" s="705"/>
      <c r="EW18" s="705"/>
      <c r="EX18" s="705"/>
      <c r="EY18" s="705"/>
      <c r="EZ18" s="705"/>
      <c r="FA18" s="705"/>
      <c r="FB18" s="705"/>
      <c r="FC18" s="705"/>
      <c r="FD18" s="705"/>
      <c r="FE18" s="705"/>
      <c r="FF18" s="705"/>
      <c r="FG18" s="705"/>
      <c r="FH18" s="705"/>
      <c r="FI18" s="705"/>
      <c r="FJ18" s="705"/>
      <c r="FK18" s="705"/>
      <c r="FL18" s="705"/>
      <c r="FM18" s="705"/>
      <c r="FN18" s="705"/>
      <c r="FO18" s="705"/>
      <c r="FP18" s="705"/>
      <c r="FQ18" s="705"/>
      <c r="FR18" s="705"/>
      <c r="FS18" s="705"/>
      <c r="FT18" s="705"/>
      <c r="FU18" s="705"/>
      <c r="FV18" s="705"/>
      <c r="FW18" s="705"/>
      <c r="FX18" s="705"/>
      <c r="FY18" s="705"/>
      <c r="FZ18" s="705"/>
      <c r="GA18" s="705"/>
      <c r="GB18" s="705"/>
      <c r="GC18" s="705"/>
      <c r="GD18" s="705"/>
      <c r="GE18" s="705"/>
      <c r="GF18" s="705"/>
      <c r="GG18" s="705"/>
      <c r="GH18" s="705"/>
      <c r="GI18" s="705"/>
      <c r="GJ18" s="705"/>
      <c r="GK18" s="705"/>
      <c r="GL18" s="705"/>
      <c r="GM18" s="705"/>
      <c r="GN18" s="705"/>
      <c r="GO18" s="705"/>
      <c r="GP18" s="705"/>
      <c r="GQ18" s="705"/>
      <c r="GR18" s="705"/>
      <c r="GS18" s="705"/>
      <c r="GT18" s="705"/>
      <c r="GU18" s="705"/>
      <c r="GV18" s="705"/>
      <c r="GW18" s="705"/>
      <c r="GX18" s="705"/>
      <c r="GY18" s="705"/>
      <c r="GZ18" s="705"/>
      <c r="HA18" s="705"/>
      <c r="HB18" s="705"/>
      <c r="HC18" s="705"/>
      <c r="HD18" s="705"/>
      <c r="HE18" s="705"/>
      <c r="HF18" s="705"/>
      <c r="HG18" s="705"/>
      <c r="HH18" s="705"/>
      <c r="HI18" s="705"/>
      <c r="HJ18" s="705"/>
      <c r="HK18" s="705"/>
      <c r="HL18" s="705"/>
      <c r="HM18" s="705"/>
      <c r="HN18" s="705"/>
      <c r="HO18" s="705"/>
      <c r="HP18" s="705"/>
      <c r="HQ18" s="705"/>
      <c r="HR18" s="705"/>
      <c r="HS18" s="705"/>
      <c r="HT18" s="705"/>
      <c r="HU18" s="705"/>
      <c r="HV18" s="705"/>
      <c r="HW18" s="705"/>
      <c r="HX18" s="705"/>
      <c r="HY18" s="705"/>
      <c r="HZ18" s="705"/>
      <c r="IA18" s="705"/>
      <c r="IB18" s="705"/>
      <c r="IC18" s="705"/>
      <c r="ID18" s="705"/>
      <c r="IE18" s="705"/>
      <c r="IF18" s="705"/>
      <c r="IG18" s="705"/>
      <c r="IH18" s="705"/>
      <c r="II18" s="705"/>
      <c r="IJ18" s="705"/>
      <c r="IK18" s="705"/>
      <c r="IL18" s="705"/>
      <c r="IM18" s="705"/>
      <c r="IN18" s="705"/>
      <c r="IO18" s="705"/>
      <c r="IP18" s="705"/>
      <c r="IQ18" s="705"/>
      <c r="IR18" s="705"/>
      <c r="IS18" s="705"/>
      <c r="IT18" s="705"/>
      <c r="IU18" s="705"/>
      <c r="IV18" s="705"/>
    </row>
    <row r="19" spans="1:256" ht="16.5" thickBot="1">
      <c r="A19" s="705"/>
      <c r="B19" s="922" t="s">
        <v>445</v>
      </c>
      <c r="C19" s="2690" t="s">
        <v>1083</v>
      </c>
      <c r="D19" s="2691"/>
      <c r="E19" s="1028">
        <v>1202</v>
      </c>
      <c r="F19" s="1028">
        <v>1739</v>
      </c>
      <c r="G19" s="1029">
        <v>1260</v>
      </c>
      <c r="H19" s="1014">
        <f>MEDIAN(E19:G19)</f>
        <v>1260</v>
      </c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  <c r="AA19" s="705"/>
      <c r="AB19" s="705"/>
      <c r="AC19" s="705"/>
      <c r="AD19" s="705"/>
      <c r="AE19" s="705"/>
      <c r="AF19" s="705"/>
      <c r="AG19" s="705"/>
      <c r="AH19" s="705"/>
      <c r="AI19" s="705"/>
      <c r="AJ19" s="705"/>
      <c r="AK19" s="705"/>
      <c r="AL19" s="705"/>
      <c r="AM19" s="705"/>
      <c r="AN19" s="705"/>
      <c r="AO19" s="705"/>
      <c r="AP19" s="705"/>
      <c r="AQ19" s="705"/>
      <c r="AR19" s="705"/>
      <c r="AS19" s="705"/>
      <c r="AT19" s="705"/>
      <c r="AU19" s="705"/>
      <c r="AV19" s="705"/>
      <c r="AW19" s="705"/>
      <c r="AX19" s="705"/>
      <c r="AY19" s="705"/>
      <c r="AZ19" s="705"/>
      <c r="BA19" s="705"/>
      <c r="BB19" s="705"/>
      <c r="BC19" s="705"/>
      <c r="BD19" s="705"/>
      <c r="BE19" s="705"/>
      <c r="BF19" s="705"/>
      <c r="BG19" s="705"/>
      <c r="BH19" s="705"/>
      <c r="BI19" s="705"/>
      <c r="BJ19" s="705"/>
      <c r="BK19" s="705"/>
      <c r="BL19" s="705"/>
      <c r="BM19" s="705"/>
      <c r="BN19" s="705"/>
      <c r="BO19" s="705"/>
      <c r="BP19" s="705"/>
      <c r="BQ19" s="705"/>
      <c r="BR19" s="705"/>
      <c r="BS19" s="705"/>
      <c r="BT19" s="705"/>
      <c r="BU19" s="705"/>
      <c r="BV19" s="705"/>
      <c r="BW19" s="705"/>
      <c r="BX19" s="705"/>
      <c r="BY19" s="705"/>
      <c r="BZ19" s="705"/>
      <c r="CA19" s="705"/>
      <c r="CB19" s="705"/>
      <c r="CC19" s="705"/>
      <c r="CD19" s="705"/>
      <c r="CE19" s="705"/>
      <c r="CF19" s="705"/>
      <c r="CG19" s="705"/>
      <c r="CH19" s="705"/>
      <c r="CI19" s="705"/>
      <c r="CJ19" s="705"/>
      <c r="CK19" s="705"/>
      <c r="CL19" s="705"/>
      <c r="CM19" s="705"/>
      <c r="CN19" s="705"/>
      <c r="CO19" s="705"/>
      <c r="CP19" s="705"/>
      <c r="CQ19" s="705"/>
      <c r="CR19" s="705"/>
      <c r="CS19" s="705"/>
      <c r="CT19" s="705"/>
      <c r="CU19" s="705"/>
      <c r="CV19" s="705"/>
      <c r="CW19" s="705"/>
      <c r="CX19" s="705"/>
      <c r="CY19" s="705"/>
      <c r="CZ19" s="705"/>
      <c r="DA19" s="705"/>
      <c r="DB19" s="705"/>
      <c r="DC19" s="705"/>
      <c r="DD19" s="705"/>
      <c r="DE19" s="705"/>
      <c r="DF19" s="705"/>
      <c r="DG19" s="705"/>
      <c r="DH19" s="705"/>
      <c r="DI19" s="705"/>
      <c r="DJ19" s="705"/>
      <c r="DK19" s="705"/>
      <c r="DL19" s="705"/>
      <c r="DM19" s="705"/>
      <c r="DN19" s="705"/>
      <c r="DO19" s="705"/>
      <c r="DP19" s="705"/>
      <c r="DQ19" s="705"/>
      <c r="DR19" s="705"/>
      <c r="DS19" s="705"/>
      <c r="DT19" s="705"/>
      <c r="DU19" s="705"/>
      <c r="DV19" s="705"/>
      <c r="DW19" s="705"/>
      <c r="DX19" s="705"/>
      <c r="DY19" s="705"/>
      <c r="DZ19" s="705"/>
      <c r="EA19" s="705"/>
      <c r="EB19" s="705"/>
      <c r="EC19" s="705"/>
      <c r="ED19" s="705"/>
      <c r="EE19" s="705"/>
      <c r="EF19" s="705"/>
      <c r="EG19" s="705"/>
      <c r="EH19" s="705"/>
      <c r="EI19" s="705"/>
      <c r="EJ19" s="705"/>
      <c r="EK19" s="705"/>
      <c r="EL19" s="705"/>
      <c r="EM19" s="705"/>
      <c r="EN19" s="705"/>
      <c r="EO19" s="705"/>
      <c r="EP19" s="705"/>
      <c r="EQ19" s="705"/>
      <c r="ER19" s="705"/>
      <c r="ES19" s="705"/>
      <c r="ET19" s="705"/>
      <c r="EU19" s="705"/>
      <c r="EV19" s="705"/>
      <c r="EW19" s="705"/>
      <c r="EX19" s="705"/>
      <c r="EY19" s="705"/>
      <c r="EZ19" s="705"/>
      <c r="FA19" s="705"/>
      <c r="FB19" s="705"/>
      <c r="FC19" s="705"/>
      <c r="FD19" s="705"/>
      <c r="FE19" s="705"/>
      <c r="FF19" s="705"/>
      <c r="FG19" s="705"/>
      <c r="FH19" s="705"/>
      <c r="FI19" s="705"/>
      <c r="FJ19" s="705"/>
      <c r="FK19" s="705"/>
      <c r="FL19" s="705"/>
      <c r="FM19" s="705"/>
      <c r="FN19" s="705"/>
      <c r="FO19" s="705"/>
      <c r="FP19" s="705"/>
      <c r="FQ19" s="705"/>
      <c r="FR19" s="705"/>
      <c r="FS19" s="705"/>
      <c r="FT19" s="705"/>
      <c r="FU19" s="705"/>
      <c r="FV19" s="705"/>
      <c r="FW19" s="705"/>
      <c r="FX19" s="705"/>
      <c r="FY19" s="705"/>
      <c r="FZ19" s="705"/>
      <c r="GA19" s="705"/>
      <c r="GB19" s="705"/>
      <c r="GC19" s="705"/>
      <c r="GD19" s="705"/>
      <c r="GE19" s="705"/>
      <c r="GF19" s="705"/>
      <c r="GG19" s="705"/>
      <c r="GH19" s="705"/>
      <c r="GI19" s="705"/>
      <c r="GJ19" s="705"/>
      <c r="GK19" s="705"/>
      <c r="GL19" s="705"/>
      <c r="GM19" s="705"/>
      <c r="GN19" s="705"/>
      <c r="GO19" s="705"/>
      <c r="GP19" s="705"/>
      <c r="GQ19" s="705"/>
      <c r="GR19" s="705"/>
      <c r="GS19" s="705"/>
      <c r="GT19" s="705"/>
      <c r="GU19" s="705"/>
      <c r="GV19" s="705"/>
      <c r="GW19" s="705"/>
      <c r="GX19" s="705"/>
      <c r="GY19" s="705"/>
      <c r="GZ19" s="705"/>
      <c r="HA19" s="705"/>
      <c r="HB19" s="705"/>
      <c r="HC19" s="705"/>
      <c r="HD19" s="705"/>
      <c r="HE19" s="705"/>
      <c r="HF19" s="705"/>
      <c r="HG19" s="705"/>
      <c r="HH19" s="705"/>
      <c r="HI19" s="705"/>
      <c r="HJ19" s="705"/>
      <c r="HK19" s="705"/>
      <c r="HL19" s="705"/>
      <c r="HM19" s="705"/>
      <c r="HN19" s="705"/>
      <c r="HO19" s="705"/>
      <c r="HP19" s="705"/>
      <c r="HQ19" s="705"/>
      <c r="HR19" s="705"/>
      <c r="HS19" s="705"/>
      <c r="HT19" s="705"/>
      <c r="HU19" s="705"/>
      <c r="HV19" s="705"/>
      <c r="HW19" s="705"/>
      <c r="HX19" s="705"/>
      <c r="HY19" s="705"/>
      <c r="HZ19" s="705"/>
      <c r="IA19" s="705"/>
      <c r="IB19" s="705"/>
      <c r="IC19" s="705"/>
      <c r="ID19" s="705"/>
      <c r="IE19" s="705"/>
      <c r="IF19" s="705"/>
      <c r="IG19" s="705"/>
      <c r="IH19" s="705"/>
      <c r="II19" s="705"/>
      <c r="IJ19" s="705"/>
      <c r="IK19" s="705"/>
      <c r="IL19" s="705"/>
      <c r="IM19" s="705"/>
      <c r="IN19" s="705"/>
      <c r="IO19" s="705"/>
      <c r="IP19" s="705"/>
      <c r="IQ19" s="705"/>
      <c r="IR19" s="705"/>
      <c r="IS19" s="705"/>
      <c r="IT19" s="705"/>
      <c r="IU19" s="705"/>
      <c r="IV19" s="705"/>
    </row>
    <row r="20" spans="1:256" s="673" customFormat="1" ht="16.5" thickBot="1">
      <c r="A20" s="705"/>
      <c r="B20" s="2707" t="s">
        <v>459</v>
      </c>
      <c r="C20" s="2708"/>
      <c r="D20" s="2709"/>
      <c r="E20" s="1021">
        <f>SUM(E15:E19)</f>
        <v>16530</v>
      </c>
      <c r="F20" s="1021">
        <f>SUM(F15:F19)</f>
        <v>16157</v>
      </c>
      <c r="G20" s="1022">
        <f>SUM(G15:G19)</f>
        <v>15300</v>
      </c>
      <c r="H20" s="705"/>
      <c r="I20" s="705"/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  <c r="AI20" s="705"/>
      <c r="AJ20" s="705"/>
      <c r="AK20" s="705"/>
      <c r="AL20" s="705"/>
      <c r="AM20" s="705"/>
      <c r="AN20" s="705"/>
      <c r="AO20" s="705"/>
      <c r="AP20" s="705"/>
      <c r="AQ20" s="705"/>
      <c r="AR20" s="705"/>
      <c r="AS20" s="705"/>
      <c r="AT20" s="705"/>
      <c r="AU20" s="705"/>
      <c r="AV20" s="705"/>
      <c r="AW20" s="705"/>
      <c r="AX20" s="705"/>
      <c r="AY20" s="705"/>
      <c r="AZ20" s="705"/>
      <c r="BA20" s="705"/>
      <c r="BB20" s="705"/>
      <c r="BC20" s="705"/>
      <c r="BD20" s="705"/>
      <c r="BE20" s="705"/>
      <c r="BF20" s="705"/>
      <c r="BG20" s="705"/>
      <c r="BH20" s="705"/>
      <c r="BI20" s="705"/>
      <c r="BJ20" s="705"/>
      <c r="BK20" s="705"/>
      <c r="BL20" s="705"/>
      <c r="BM20" s="705"/>
      <c r="BN20" s="705"/>
      <c r="BO20" s="705"/>
      <c r="BP20" s="705"/>
      <c r="BQ20" s="705"/>
      <c r="BR20" s="705"/>
      <c r="BS20" s="705"/>
      <c r="BT20" s="705"/>
      <c r="BU20" s="705"/>
      <c r="BV20" s="705"/>
      <c r="BW20" s="705"/>
      <c r="BX20" s="705"/>
      <c r="BY20" s="705"/>
      <c r="BZ20" s="705"/>
      <c r="CA20" s="705"/>
      <c r="CB20" s="705"/>
      <c r="CC20" s="705"/>
      <c r="CD20" s="705"/>
      <c r="CE20" s="705"/>
      <c r="CF20" s="705"/>
      <c r="CG20" s="705"/>
      <c r="CH20" s="705"/>
      <c r="CI20" s="705"/>
      <c r="CJ20" s="705"/>
      <c r="CK20" s="705"/>
      <c r="CL20" s="705"/>
      <c r="CM20" s="705"/>
      <c r="CN20" s="705"/>
      <c r="CO20" s="705"/>
      <c r="CP20" s="705"/>
      <c r="CQ20" s="705"/>
      <c r="CR20" s="705"/>
      <c r="CS20" s="705"/>
      <c r="CT20" s="705"/>
      <c r="CU20" s="705"/>
      <c r="CV20" s="705"/>
      <c r="CW20" s="705"/>
      <c r="CX20" s="705"/>
      <c r="CY20" s="705"/>
      <c r="CZ20" s="705"/>
      <c r="DA20" s="705"/>
      <c r="DB20" s="705"/>
      <c r="DC20" s="705"/>
      <c r="DD20" s="705"/>
      <c r="DE20" s="705"/>
      <c r="DF20" s="705"/>
      <c r="DG20" s="705"/>
      <c r="DH20" s="705"/>
      <c r="DI20" s="705"/>
      <c r="DJ20" s="705"/>
      <c r="DK20" s="705"/>
      <c r="DL20" s="705"/>
      <c r="DM20" s="705"/>
      <c r="DN20" s="705"/>
      <c r="DO20" s="705"/>
      <c r="DP20" s="705"/>
      <c r="DQ20" s="705"/>
      <c r="DR20" s="705"/>
      <c r="DS20" s="705"/>
      <c r="DT20" s="705"/>
      <c r="DU20" s="705"/>
      <c r="DV20" s="705"/>
      <c r="DW20" s="705"/>
      <c r="DX20" s="705"/>
      <c r="DY20" s="705"/>
      <c r="DZ20" s="705"/>
      <c r="EA20" s="705"/>
      <c r="EB20" s="705"/>
      <c r="EC20" s="705"/>
      <c r="ED20" s="705"/>
      <c r="EE20" s="705"/>
      <c r="EF20" s="705"/>
      <c r="EG20" s="705"/>
      <c r="EH20" s="705"/>
      <c r="EI20" s="705"/>
      <c r="EJ20" s="705"/>
      <c r="EK20" s="705"/>
      <c r="EL20" s="705"/>
      <c r="EM20" s="705"/>
      <c r="EN20" s="705"/>
      <c r="EO20" s="705"/>
      <c r="EP20" s="705"/>
      <c r="EQ20" s="705"/>
      <c r="ER20" s="705"/>
      <c r="ES20" s="705"/>
      <c r="ET20" s="705"/>
      <c r="EU20" s="705"/>
      <c r="EV20" s="705"/>
      <c r="EW20" s="705"/>
      <c r="EX20" s="705"/>
      <c r="EY20" s="705"/>
      <c r="EZ20" s="705"/>
      <c r="FA20" s="705"/>
      <c r="FB20" s="705"/>
      <c r="FC20" s="705"/>
      <c r="FD20" s="705"/>
      <c r="FE20" s="705"/>
      <c r="FF20" s="705"/>
      <c r="FG20" s="705"/>
      <c r="FH20" s="705"/>
      <c r="FI20" s="705"/>
      <c r="FJ20" s="705"/>
      <c r="FK20" s="705"/>
      <c r="FL20" s="705"/>
      <c r="FM20" s="705"/>
      <c r="FN20" s="705"/>
      <c r="FO20" s="705"/>
      <c r="FP20" s="705"/>
      <c r="FQ20" s="705"/>
      <c r="FR20" s="705"/>
      <c r="FS20" s="705"/>
      <c r="FT20" s="705"/>
      <c r="FU20" s="705"/>
      <c r="FV20" s="705"/>
      <c r="FW20" s="705"/>
      <c r="FX20" s="705"/>
      <c r="FY20" s="705"/>
      <c r="FZ20" s="705"/>
      <c r="GA20" s="705"/>
      <c r="GB20" s="705"/>
      <c r="GC20" s="705"/>
      <c r="GD20" s="705"/>
      <c r="GE20" s="705"/>
      <c r="GF20" s="705"/>
      <c r="GG20" s="705"/>
      <c r="GH20" s="705"/>
      <c r="GI20" s="705"/>
      <c r="GJ20" s="705"/>
      <c r="GK20" s="705"/>
      <c r="GL20" s="705"/>
      <c r="GM20" s="705"/>
      <c r="GN20" s="705"/>
      <c r="GO20" s="705"/>
      <c r="GP20" s="705"/>
      <c r="GQ20" s="705"/>
      <c r="GR20" s="705"/>
      <c r="GS20" s="705"/>
      <c r="GT20" s="705"/>
      <c r="GU20" s="705"/>
      <c r="GV20" s="705"/>
      <c r="GW20" s="705"/>
      <c r="GX20" s="705"/>
      <c r="GY20" s="705"/>
      <c r="GZ20" s="705"/>
      <c r="HA20" s="705"/>
      <c r="HB20" s="705"/>
      <c r="HC20" s="705"/>
      <c r="HD20" s="705"/>
      <c r="HE20" s="705"/>
      <c r="HF20" s="705"/>
      <c r="HG20" s="705"/>
      <c r="HH20" s="705"/>
      <c r="HI20" s="705"/>
      <c r="HJ20" s="705"/>
      <c r="HK20" s="705"/>
      <c r="HL20" s="705"/>
      <c r="HM20" s="705"/>
      <c r="HN20" s="705"/>
      <c r="HO20" s="705"/>
      <c r="HP20" s="705"/>
      <c r="HQ20" s="705"/>
      <c r="HR20" s="705"/>
      <c r="HS20" s="705"/>
      <c r="HT20" s="705"/>
      <c r="HU20" s="705"/>
      <c r="HV20" s="705"/>
      <c r="HW20" s="705"/>
      <c r="HX20" s="705"/>
      <c r="HY20" s="705"/>
      <c r="HZ20" s="705"/>
      <c r="IA20" s="705"/>
      <c r="IB20" s="705"/>
      <c r="IC20" s="705"/>
      <c r="ID20" s="705"/>
      <c r="IE20" s="705"/>
      <c r="IF20" s="705"/>
      <c r="IG20" s="705"/>
      <c r="IH20" s="705"/>
      <c r="II20" s="705"/>
      <c r="IJ20" s="705"/>
      <c r="IK20" s="705"/>
      <c r="IL20" s="705"/>
      <c r="IM20" s="705"/>
      <c r="IN20" s="705"/>
      <c r="IO20" s="705"/>
      <c r="IP20" s="705"/>
      <c r="IQ20" s="705"/>
      <c r="IR20" s="705"/>
      <c r="IS20" s="705"/>
      <c r="IT20" s="705"/>
      <c r="IU20" s="705"/>
      <c r="IV20" s="705"/>
    </row>
    <row r="21" spans="1:256" s="673" customFormat="1" ht="16.5" thickBot="1">
      <c r="A21" s="705"/>
      <c r="B21" s="2710" t="s">
        <v>97</v>
      </c>
      <c r="C21" s="2711"/>
      <c r="D21" s="2712">
        <v>8923.75</v>
      </c>
      <c r="E21" s="2692">
        <f>MEDIAN(E20:G20)</f>
        <v>16157</v>
      </c>
      <c r="F21" s="2692"/>
      <c r="G21" s="2693"/>
      <c r="H21" s="705"/>
      <c r="I21" s="705"/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05"/>
      <c r="U21" s="705"/>
      <c r="V21" s="705"/>
      <c r="W21" s="705"/>
      <c r="X21" s="705"/>
      <c r="Y21" s="705"/>
      <c r="Z21" s="705"/>
      <c r="AA21" s="705"/>
      <c r="AB21" s="705"/>
      <c r="AC21" s="705"/>
      <c r="AD21" s="705"/>
      <c r="AE21" s="705"/>
      <c r="AF21" s="705"/>
      <c r="AG21" s="705"/>
      <c r="AH21" s="705"/>
      <c r="AI21" s="705"/>
      <c r="AJ21" s="705"/>
      <c r="AK21" s="705"/>
      <c r="AL21" s="705"/>
      <c r="AM21" s="705"/>
      <c r="AN21" s="705"/>
      <c r="AO21" s="705"/>
      <c r="AP21" s="705"/>
      <c r="AQ21" s="705"/>
      <c r="AR21" s="705"/>
      <c r="AS21" s="705"/>
      <c r="AT21" s="705"/>
      <c r="AU21" s="705"/>
      <c r="AV21" s="705"/>
      <c r="AW21" s="705"/>
      <c r="AX21" s="705"/>
      <c r="AY21" s="705"/>
      <c r="AZ21" s="705"/>
      <c r="BA21" s="705"/>
      <c r="BB21" s="705"/>
      <c r="BC21" s="705"/>
      <c r="BD21" s="705"/>
      <c r="BE21" s="705"/>
      <c r="BF21" s="705"/>
      <c r="BG21" s="705"/>
      <c r="BH21" s="705"/>
      <c r="BI21" s="705"/>
      <c r="BJ21" s="705"/>
      <c r="BK21" s="705"/>
      <c r="BL21" s="705"/>
      <c r="BM21" s="705"/>
      <c r="BN21" s="705"/>
      <c r="BO21" s="705"/>
      <c r="BP21" s="705"/>
      <c r="BQ21" s="705"/>
      <c r="BR21" s="705"/>
      <c r="BS21" s="705"/>
      <c r="BT21" s="705"/>
      <c r="BU21" s="705"/>
      <c r="BV21" s="705"/>
      <c r="BW21" s="705"/>
      <c r="BX21" s="705"/>
      <c r="BY21" s="705"/>
      <c r="BZ21" s="705"/>
      <c r="CA21" s="705"/>
      <c r="CB21" s="705"/>
      <c r="CC21" s="705"/>
      <c r="CD21" s="705"/>
      <c r="CE21" s="705"/>
      <c r="CF21" s="705"/>
      <c r="CG21" s="705"/>
      <c r="CH21" s="705"/>
      <c r="CI21" s="705"/>
      <c r="CJ21" s="705"/>
      <c r="CK21" s="705"/>
      <c r="CL21" s="705"/>
      <c r="CM21" s="705"/>
      <c r="CN21" s="705"/>
      <c r="CO21" s="705"/>
      <c r="CP21" s="705"/>
      <c r="CQ21" s="705"/>
      <c r="CR21" s="705"/>
      <c r="CS21" s="705"/>
      <c r="CT21" s="705"/>
      <c r="CU21" s="705"/>
      <c r="CV21" s="705"/>
      <c r="CW21" s="705"/>
      <c r="CX21" s="705"/>
      <c r="CY21" s="705"/>
      <c r="CZ21" s="705"/>
      <c r="DA21" s="705"/>
      <c r="DB21" s="705"/>
      <c r="DC21" s="705"/>
      <c r="DD21" s="705"/>
      <c r="DE21" s="705"/>
      <c r="DF21" s="705"/>
      <c r="DG21" s="705"/>
      <c r="DH21" s="705"/>
      <c r="DI21" s="705"/>
      <c r="DJ21" s="705"/>
      <c r="DK21" s="705"/>
      <c r="DL21" s="705"/>
      <c r="DM21" s="705"/>
      <c r="DN21" s="705"/>
      <c r="DO21" s="705"/>
      <c r="DP21" s="705"/>
      <c r="DQ21" s="705"/>
      <c r="DR21" s="705"/>
      <c r="DS21" s="705"/>
      <c r="DT21" s="705"/>
      <c r="DU21" s="705"/>
      <c r="DV21" s="705"/>
      <c r="DW21" s="705"/>
      <c r="DX21" s="705"/>
      <c r="DY21" s="705"/>
      <c r="DZ21" s="705"/>
      <c r="EA21" s="705"/>
      <c r="EB21" s="705"/>
      <c r="EC21" s="705"/>
      <c r="ED21" s="705"/>
      <c r="EE21" s="705"/>
      <c r="EF21" s="705"/>
      <c r="EG21" s="705"/>
      <c r="EH21" s="705"/>
      <c r="EI21" s="705"/>
      <c r="EJ21" s="705"/>
      <c r="EK21" s="705"/>
      <c r="EL21" s="705"/>
      <c r="EM21" s="705"/>
      <c r="EN21" s="705"/>
      <c r="EO21" s="705"/>
      <c r="EP21" s="705"/>
      <c r="EQ21" s="705"/>
      <c r="ER21" s="705"/>
      <c r="ES21" s="705"/>
      <c r="ET21" s="705"/>
      <c r="EU21" s="705"/>
      <c r="EV21" s="705"/>
      <c r="EW21" s="705"/>
      <c r="EX21" s="705"/>
      <c r="EY21" s="705"/>
      <c r="EZ21" s="705"/>
      <c r="FA21" s="705"/>
      <c r="FB21" s="705"/>
      <c r="FC21" s="705"/>
      <c r="FD21" s="705"/>
      <c r="FE21" s="705"/>
      <c r="FF21" s="705"/>
      <c r="FG21" s="705"/>
      <c r="FH21" s="705"/>
      <c r="FI21" s="705"/>
      <c r="FJ21" s="705"/>
      <c r="FK21" s="705"/>
      <c r="FL21" s="705"/>
      <c r="FM21" s="705"/>
      <c r="FN21" s="705"/>
      <c r="FO21" s="705"/>
      <c r="FP21" s="705"/>
      <c r="FQ21" s="705"/>
      <c r="FR21" s="705"/>
      <c r="FS21" s="705"/>
      <c r="FT21" s="705"/>
      <c r="FU21" s="705"/>
      <c r="FV21" s="705"/>
      <c r="FW21" s="705"/>
      <c r="FX21" s="705"/>
      <c r="FY21" s="705"/>
      <c r="FZ21" s="705"/>
      <c r="GA21" s="705"/>
      <c r="GB21" s="705"/>
      <c r="GC21" s="705"/>
      <c r="GD21" s="705"/>
      <c r="GE21" s="705"/>
      <c r="GF21" s="705"/>
      <c r="GG21" s="705"/>
      <c r="GH21" s="705"/>
      <c r="GI21" s="705"/>
      <c r="GJ21" s="705"/>
      <c r="GK21" s="705"/>
      <c r="GL21" s="705"/>
      <c r="GM21" s="705"/>
      <c r="GN21" s="705"/>
      <c r="GO21" s="705"/>
      <c r="GP21" s="705"/>
      <c r="GQ21" s="705"/>
      <c r="GR21" s="705"/>
      <c r="GS21" s="705"/>
      <c r="GT21" s="705"/>
      <c r="GU21" s="705"/>
      <c r="GV21" s="705"/>
      <c r="GW21" s="705"/>
      <c r="GX21" s="705"/>
      <c r="GY21" s="705"/>
      <c r="GZ21" s="705"/>
      <c r="HA21" s="705"/>
      <c r="HB21" s="705"/>
      <c r="HC21" s="705"/>
      <c r="HD21" s="705"/>
      <c r="HE21" s="705"/>
      <c r="HF21" s="705"/>
      <c r="HG21" s="705"/>
      <c r="HH21" s="705"/>
      <c r="HI21" s="705"/>
      <c r="HJ21" s="705"/>
      <c r="HK21" s="705"/>
      <c r="HL21" s="705"/>
      <c r="HM21" s="705"/>
      <c r="HN21" s="705"/>
      <c r="HO21" s="705"/>
      <c r="HP21" s="705"/>
      <c r="HQ21" s="705"/>
      <c r="HR21" s="705"/>
      <c r="HS21" s="705"/>
      <c r="HT21" s="705"/>
      <c r="HU21" s="705"/>
      <c r="HV21" s="705"/>
      <c r="HW21" s="705"/>
      <c r="HX21" s="705"/>
      <c r="HY21" s="705"/>
      <c r="HZ21" s="705"/>
      <c r="IA21" s="705"/>
      <c r="IB21" s="705"/>
      <c r="IC21" s="705"/>
      <c r="ID21" s="705"/>
      <c r="IE21" s="705"/>
      <c r="IF21" s="705"/>
      <c r="IG21" s="705"/>
      <c r="IH21" s="705"/>
      <c r="II21" s="705"/>
      <c r="IJ21" s="705"/>
      <c r="IK21" s="705"/>
      <c r="IL21" s="705"/>
      <c r="IM21" s="705"/>
      <c r="IN21" s="705"/>
      <c r="IO21" s="705"/>
      <c r="IP21" s="705"/>
      <c r="IQ21" s="705"/>
      <c r="IR21" s="705"/>
      <c r="IS21" s="705"/>
      <c r="IT21" s="705"/>
      <c r="IU21" s="705"/>
      <c r="IV21" s="705"/>
    </row>
    <row r="22" spans="1:256" s="923" customFormat="1" ht="15.75" customHeight="1" thickBot="1">
      <c r="B22" s="1015"/>
      <c r="C22" s="1016"/>
      <c r="D22" s="1016"/>
      <c r="E22" s="1016"/>
      <c r="F22" s="1017"/>
      <c r="G22" s="1018"/>
    </row>
    <row r="23" spans="1:256" ht="16.5" thickBot="1">
      <c r="A23" s="705"/>
      <c r="B23" s="2694" t="s">
        <v>539</v>
      </c>
      <c r="C23" s="2695"/>
      <c r="D23" s="2695"/>
      <c r="E23" s="2695"/>
      <c r="F23" s="2695"/>
      <c r="G23" s="2696"/>
      <c r="H23" s="705"/>
      <c r="I23" s="705"/>
      <c r="J23" s="705"/>
      <c r="K23" s="705"/>
      <c r="L23" s="705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  <c r="AA23" s="705"/>
      <c r="AB23" s="705"/>
      <c r="AC23" s="705"/>
      <c r="AD23" s="705"/>
      <c r="AE23" s="705"/>
      <c r="AF23" s="705"/>
      <c r="AG23" s="705"/>
      <c r="AH23" s="705"/>
      <c r="AI23" s="705"/>
      <c r="AJ23" s="705"/>
      <c r="AK23" s="705"/>
      <c r="AL23" s="705"/>
      <c r="AM23" s="705"/>
      <c r="AN23" s="705"/>
      <c r="AO23" s="705"/>
      <c r="AP23" s="705"/>
      <c r="AQ23" s="705"/>
      <c r="AR23" s="705"/>
      <c r="AS23" s="705"/>
      <c r="AT23" s="705"/>
      <c r="AU23" s="705"/>
      <c r="AV23" s="705"/>
      <c r="AW23" s="705"/>
      <c r="AX23" s="705"/>
      <c r="AY23" s="705"/>
      <c r="AZ23" s="705"/>
      <c r="BA23" s="705"/>
      <c r="BB23" s="705"/>
      <c r="BC23" s="705"/>
      <c r="BD23" s="705"/>
      <c r="BE23" s="705"/>
      <c r="BF23" s="705"/>
      <c r="BG23" s="705"/>
      <c r="BH23" s="705"/>
      <c r="BI23" s="705"/>
      <c r="BJ23" s="705"/>
      <c r="BK23" s="705"/>
      <c r="BL23" s="705"/>
      <c r="BM23" s="705"/>
      <c r="BN23" s="705"/>
      <c r="BO23" s="705"/>
      <c r="BP23" s="705"/>
      <c r="BQ23" s="705"/>
      <c r="BR23" s="705"/>
      <c r="BS23" s="705"/>
      <c r="BT23" s="705"/>
      <c r="BU23" s="705"/>
      <c r="BV23" s="705"/>
      <c r="BW23" s="705"/>
      <c r="BX23" s="705"/>
      <c r="BY23" s="705"/>
      <c r="BZ23" s="705"/>
      <c r="CA23" s="705"/>
      <c r="CB23" s="705"/>
      <c r="CC23" s="705"/>
      <c r="CD23" s="705"/>
      <c r="CE23" s="705"/>
      <c r="CF23" s="705"/>
      <c r="CG23" s="705"/>
      <c r="CH23" s="705"/>
      <c r="CI23" s="705"/>
      <c r="CJ23" s="705"/>
      <c r="CK23" s="705"/>
      <c r="CL23" s="705"/>
      <c r="CM23" s="705"/>
      <c r="CN23" s="705"/>
      <c r="CO23" s="705"/>
      <c r="CP23" s="705"/>
      <c r="CQ23" s="705"/>
      <c r="CR23" s="705"/>
      <c r="CS23" s="705"/>
      <c r="CT23" s="705"/>
      <c r="CU23" s="705"/>
      <c r="CV23" s="705"/>
      <c r="CW23" s="705"/>
      <c r="CX23" s="705"/>
      <c r="CY23" s="705"/>
      <c r="CZ23" s="705"/>
      <c r="DA23" s="705"/>
      <c r="DB23" s="705"/>
      <c r="DC23" s="705"/>
      <c r="DD23" s="705"/>
      <c r="DE23" s="705"/>
      <c r="DF23" s="705"/>
      <c r="DG23" s="705"/>
      <c r="DH23" s="705"/>
      <c r="DI23" s="705"/>
      <c r="DJ23" s="705"/>
      <c r="DK23" s="705"/>
      <c r="DL23" s="705"/>
      <c r="DM23" s="705"/>
      <c r="DN23" s="705"/>
      <c r="DO23" s="705"/>
      <c r="DP23" s="705"/>
      <c r="DQ23" s="705"/>
      <c r="DR23" s="705"/>
      <c r="DS23" s="705"/>
      <c r="DT23" s="705"/>
      <c r="DU23" s="705"/>
      <c r="DV23" s="705"/>
      <c r="DW23" s="705"/>
      <c r="DX23" s="705"/>
      <c r="DY23" s="705"/>
      <c r="DZ23" s="705"/>
      <c r="EA23" s="705"/>
      <c r="EB23" s="705"/>
      <c r="EC23" s="705"/>
      <c r="ED23" s="705"/>
      <c r="EE23" s="705"/>
      <c r="EF23" s="705"/>
      <c r="EG23" s="705"/>
      <c r="EH23" s="705"/>
      <c r="EI23" s="705"/>
      <c r="EJ23" s="705"/>
      <c r="EK23" s="705"/>
      <c r="EL23" s="705"/>
      <c r="EM23" s="705"/>
      <c r="EN23" s="705"/>
      <c r="EO23" s="705"/>
      <c r="EP23" s="705"/>
      <c r="EQ23" s="705"/>
      <c r="ER23" s="705"/>
      <c r="ES23" s="705"/>
      <c r="ET23" s="705"/>
      <c r="EU23" s="705"/>
      <c r="EV23" s="705"/>
      <c r="EW23" s="705"/>
      <c r="EX23" s="705"/>
      <c r="EY23" s="705"/>
      <c r="EZ23" s="705"/>
      <c r="FA23" s="705"/>
      <c r="FB23" s="705"/>
      <c r="FC23" s="705"/>
      <c r="FD23" s="705"/>
      <c r="FE23" s="705"/>
      <c r="FF23" s="705"/>
      <c r="FG23" s="705"/>
      <c r="FH23" s="705"/>
      <c r="FI23" s="705"/>
      <c r="FJ23" s="705"/>
      <c r="FK23" s="705"/>
      <c r="FL23" s="705"/>
      <c r="FM23" s="705"/>
      <c r="FN23" s="705"/>
      <c r="FO23" s="705"/>
      <c r="FP23" s="705"/>
      <c r="FQ23" s="705"/>
      <c r="FR23" s="705"/>
      <c r="FS23" s="705"/>
      <c r="FT23" s="705"/>
      <c r="FU23" s="705"/>
      <c r="FV23" s="705"/>
      <c r="FW23" s="705"/>
      <c r="FX23" s="705"/>
      <c r="FY23" s="705"/>
      <c r="FZ23" s="705"/>
      <c r="GA23" s="705"/>
      <c r="GB23" s="705"/>
      <c r="GC23" s="705"/>
      <c r="GD23" s="705"/>
      <c r="GE23" s="705"/>
      <c r="GF23" s="705"/>
      <c r="GG23" s="705"/>
      <c r="GH23" s="705"/>
      <c r="GI23" s="705"/>
      <c r="GJ23" s="705"/>
      <c r="GK23" s="705"/>
      <c r="GL23" s="705"/>
      <c r="GM23" s="705"/>
      <c r="GN23" s="705"/>
      <c r="GO23" s="705"/>
      <c r="GP23" s="705"/>
      <c r="GQ23" s="705"/>
      <c r="GR23" s="705"/>
      <c r="GS23" s="705"/>
      <c r="GT23" s="705"/>
      <c r="GU23" s="705"/>
      <c r="GV23" s="705"/>
      <c r="GW23" s="705"/>
      <c r="GX23" s="705"/>
      <c r="GY23" s="705"/>
      <c r="GZ23" s="705"/>
      <c r="HA23" s="705"/>
      <c r="HB23" s="705"/>
      <c r="HC23" s="705"/>
      <c r="HD23" s="705"/>
      <c r="HE23" s="705"/>
      <c r="HF23" s="705"/>
      <c r="HG23" s="705"/>
      <c r="HH23" s="705"/>
      <c r="HI23" s="705"/>
      <c r="HJ23" s="705"/>
      <c r="HK23" s="705"/>
      <c r="HL23" s="705"/>
      <c r="HM23" s="705"/>
      <c r="HN23" s="705"/>
      <c r="HO23" s="705"/>
      <c r="HP23" s="705"/>
      <c r="HQ23" s="705"/>
      <c r="HR23" s="705"/>
      <c r="HS23" s="705"/>
      <c r="HT23" s="705"/>
      <c r="HU23" s="705"/>
      <c r="HV23" s="705"/>
      <c r="HW23" s="705"/>
      <c r="HX23" s="705"/>
      <c r="HY23" s="705"/>
      <c r="HZ23" s="705"/>
      <c r="IA23" s="705"/>
      <c r="IB23" s="705"/>
      <c r="IC23" s="705"/>
      <c r="ID23" s="705"/>
      <c r="IE23" s="705"/>
      <c r="IF23" s="705"/>
      <c r="IG23" s="705"/>
      <c r="IH23" s="705"/>
      <c r="II23" s="705"/>
      <c r="IJ23" s="705"/>
      <c r="IK23" s="705"/>
      <c r="IL23" s="705"/>
      <c r="IM23" s="705"/>
      <c r="IN23" s="705"/>
      <c r="IO23" s="705"/>
      <c r="IP23" s="705"/>
      <c r="IQ23" s="705"/>
      <c r="IR23" s="705"/>
      <c r="IS23" s="705"/>
      <c r="IT23" s="705"/>
      <c r="IU23" s="705"/>
      <c r="IV23" s="705"/>
    </row>
    <row r="24" spans="1:256" s="395" customFormat="1" ht="31.5">
      <c r="B24" s="926" t="s">
        <v>91</v>
      </c>
      <c r="C24" s="927" t="s">
        <v>540</v>
      </c>
      <c r="D24" s="2697"/>
      <c r="E24" s="2698"/>
      <c r="F24" s="2698"/>
      <c r="G24" s="2699"/>
    </row>
    <row r="25" spans="1:256" s="395" customFormat="1" ht="15.75">
      <c r="B25" s="928"/>
      <c r="C25" s="929" t="s">
        <v>92</v>
      </c>
      <c r="D25" s="2703" t="s">
        <v>94</v>
      </c>
      <c r="E25" s="2704"/>
      <c r="F25" s="364" t="s">
        <v>95</v>
      </c>
      <c r="G25" s="930" t="s">
        <v>96</v>
      </c>
    </row>
    <row r="26" spans="1:256" s="395" customFormat="1" ht="15" customHeight="1">
      <c r="B26" s="742">
        <v>43444</v>
      </c>
      <c r="C26" s="743" t="s">
        <v>720</v>
      </c>
      <c r="D26" s="2705" t="s">
        <v>462</v>
      </c>
      <c r="E26" s="2706"/>
      <c r="F26" s="744" t="s">
        <v>463</v>
      </c>
      <c r="G26" s="745" t="s">
        <v>344</v>
      </c>
    </row>
    <row r="27" spans="1:256" s="395" customFormat="1" ht="15" customHeight="1">
      <c r="B27" s="742">
        <v>43441</v>
      </c>
      <c r="C27" s="743" t="s">
        <v>721</v>
      </c>
      <c r="D27" s="2705" t="s">
        <v>722</v>
      </c>
      <c r="E27" s="2706"/>
      <c r="F27" s="744" t="s">
        <v>723</v>
      </c>
      <c r="G27" s="1253" t="s">
        <v>1093</v>
      </c>
    </row>
    <row r="28" spans="1:256" s="395" customFormat="1" ht="15">
      <c r="B28" s="742">
        <v>43441</v>
      </c>
      <c r="C28" s="743" t="s">
        <v>1092</v>
      </c>
      <c r="D28" s="2713" t="s">
        <v>781</v>
      </c>
      <c r="E28" s="2714"/>
      <c r="F28" s="744" t="s">
        <v>782</v>
      </c>
      <c r="G28" s="745" t="s">
        <v>783</v>
      </c>
    </row>
    <row r="29" spans="1:256" s="395" customFormat="1" ht="16.5" thickBot="1">
      <c r="B29" s="931"/>
      <c r="C29" s="932"/>
      <c r="D29" s="2715"/>
      <c r="E29" s="2716"/>
      <c r="F29" s="2716"/>
      <c r="G29" s="2717"/>
    </row>
    <row r="30" spans="1:256" s="923" customFormat="1" ht="15.75" customHeight="1" thickBot="1">
      <c r="B30" s="924"/>
      <c r="C30" s="924"/>
      <c r="D30" s="924"/>
      <c r="E30" s="924"/>
      <c r="F30" s="925"/>
      <c r="G30" s="925"/>
    </row>
    <row r="31" spans="1:256" ht="16.5" thickBot="1">
      <c r="A31" s="705"/>
      <c r="B31" s="1035" t="s">
        <v>541</v>
      </c>
      <c r="C31" s="1036" t="s">
        <v>542</v>
      </c>
      <c r="D31" s="1036"/>
      <c r="E31" s="1036"/>
      <c r="F31" s="1036"/>
      <c r="G31" s="1037" t="s">
        <v>23</v>
      </c>
      <c r="H31" s="705"/>
      <c r="I31" s="705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  <c r="AI31" s="705"/>
      <c r="AJ31" s="705"/>
      <c r="AK31" s="705"/>
      <c r="AL31" s="705"/>
      <c r="AM31" s="705"/>
      <c r="AN31" s="705"/>
      <c r="AO31" s="705"/>
      <c r="AP31" s="705"/>
      <c r="AQ31" s="705"/>
      <c r="AR31" s="705"/>
      <c r="AS31" s="705"/>
      <c r="AT31" s="705"/>
      <c r="AU31" s="705"/>
      <c r="AV31" s="705"/>
      <c r="AW31" s="705"/>
      <c r="AX31" s="705"/>
      <c r="AY31" s="705"/>
      <c r="AZ31" s="705"/>
      <c r="BA31" s="705"/>
      <c r="BB31" s="705"/>
      <c r="BC31" s="705"/>
      <c r="BD31" s="705"/>
      <c r="BE31" s="705"/>
      <c r="BF31" s="705"/>
      <c r="BG31" s="705"/>
      <c r="BH31" s="705"/>
      <c r="BI31" s="705"/>
      <c r="BJ31" s="705"/>
      <c r="BK31" s="705"/>
      <c r="BL31" s="705"/>
      <c r="BM31" s="705"/>
      <c r="BN31" s="705"/>
      <c r="BO31" s="705"/>
      <c r="BP31" s="705"/>
      <c r="BQ31" s="705"/>
      <c r="BR31" s="705"/>
      <c r="BS31" s="705"/>
      <c r="BT31" s="705"/>
      <c r="BU31" s="705"/>
      <c r="BV31" s="705"/>
      <c r="BW31" s="705"/>
      <c r="BX31" s="705"/>
      <c r="BY31" s="705"/>
      <c r="BZ31" s="705"/>
      <c r="CA31" s="705"/>
      <c r="CB31" s="705"/>
      <c r="CC31" s="705"/>
      <c r="CD31" s="705"/>
      <c r="CE31" s="705"/>
      <c r="CF31" s="705"/>
      <c r="CG31" s="705"/>
      <c r="CH31" s="705"/>
      <c r="CI31" s="705"/>
      <c r="CJ31" s="705"/>
      <c r="CK31" s="705"/>
      <c r="CL31" s="705"/>
      <c r="CM31" s="705"/>
      <c r="CN31" s="705"/>
      <c r="CO31" s="705"/>
      <c r="CP31" s="705"/>
      <c r="CQ31" s="705"/>
      <c r="CR31" s="705"/>
      <c r="CS31" s="705"/>
      <c r="CT31" s="705"/>
      <c r="CU31" s="705"/>
      <c r="CV31" s="705"/>
      <c r="CW31" s="705"/>
      <c r="CX31" s="705"/>
      <c r="CY31" s="705"/>
      <c r="CZ31" s="705"/>
      <c r="DA31" s="705"/>
      <c r="DB31" s="705"/>
      <c r="DC31" s="705"/>
      <c r="DD31" s="705"/>
      <c r="DE31" s="705"/>
      <c r="DF31" s="705"/>
      <c r="DG31" s="705"/>
      <c r="DH31" s="705"/>
      <c r="DI31" s="705"/>
      <c r="DJ31" s="705"/>
      <c r="DK31" s="705"/>
      <c r="DL31" s="705"/>
      <c r="DM31" s="705"/>
      <c r="DN31" s="705"/>
      <c r="DO31" s="705"/>
      <c r="DP31" s="705"/>
      <c r="DQ31" s="705"/>
      <c r="DR31" s="705"/>
      <c r="DS31" s="705"/>
      <c r="DT31" s="705"/>
      <c r="DU31" s="705"/>
      <c r="DV31" s="705"/>
      <c r="DW31" s="705"/>
      <c r="DX31" s="705"/>
      <c r="DY31" s="705"/>
      <c r="DZ31" s="705"/>
      <c r="EA31" s="705"/>
      <c r="EB31" s="705"/>
      <c r="EC31" s="705"/>
      <c r="ED31" s="705"/>
      <c r="EE31" s="705"/>
      <c r="EF31" s="705"/>
      <c r="EG31" s="705"/>
      <c r="EH31" s="705"/>
      <c r="EI31" s="705"/>
      <c r="EJ31" s="705"/>
      <c r="EK31" s="705"/>
      <c r="EL31" s="705"/>
      <c r="EM31" s="705"/>
      <c r="EN31" s="705"/>
      <c r="EO31" s="705"/>
      <c r="EP31" s="705"/>
      <c r="EQ31" s="705"/>
      <c r="ER31" s="705"/>
      <c r="ES31" s="705"/>
      <c r="ET31" s="705"/>
      <c r="EU31" s="705"/>
      <c r="EV31" s="705"/>
      <c r="EW31" s="705"/>
      <c r="EX31" s="705"/>
      <c r="EY31" s="705"/>
      <c r="EZ31" s="705"/>
      <c r="FA31" s="705"/>
      <c r="FB31" s="705"/>
      <c r="FC31" s="705"/>
      <c r="FD31" s="705"/>
      <c r="FE31" s="705"/>
      <c r="FF31" s="705"/>
      <c r="FG31" s="705"/>
      <c r="FH31" s="705"/>
      <c r="FI31" s="705"/>
      <c r="FJ31" s="705"/>
      <c r="FK31" s="705"/>
      <c r="FL31" s="705"/>
      <c r="FM31" s="705"/>
      <c r="FN31" s="705"/>
      <c r="FO31" s="705"/>
      <c r="FP31" s="705"/>
      <c r="FQ31" s="705"/>
      <c r="FR31" s="705"/>
      <c r="FS31" s="705"/>
      <c r="FT31" s="705"/>
      <c r="FU31" s="705"/>
      <c r="FV31" s="705"/>
      <c r="FW31" s="705"/>
      <c r="FX31" s="705"/>
      <c r="FY31" s="705"/>
      <c r="FZ31" s="705"/>
      <c r="GA31" s="705"/>
      <c r="GB31" s="705"/>
      <c r="GC31" s="705"/>
      <c r="GD31" s="705"/>
      <c r="GE31" s="705"/>
      <c r="GF31" s="705"/>
      <c r="GG31" s="705"/>
      <c r="GH31" s="705"/>
      <c r="GI31" s="705"/>
      <c r="GJ31" s="705"/>
      <c r="GK31" s="705"/>
      <c r="GL31" s="705"/>
      <c r="GM31" s="705"/>
      <c r="GN31" s="705"/>
      <c r="GO31" s="705"/>
      <c r="GP31" s="705"/>
      <c r="GQ31" s="705"/>
      <c r="GR31" s="705"/>
      <c r="GS31" s="705"/>
      <c r="GT31" s="705"/>
      <c r="GU31" s="705"/>
      <c r="GV31" s="705"/>
      <c r="GW31" s="705"/>
      <c r="GX31" s="705"/>
      <c r="GY31" s="705"/>
      <c r="GZ31" s="705"/>
      <c r="HA31" s="705"/>
      <c r="HB31" s="705"/>
      <c r="HC31" s="705"/>
      <c r="HD31" s="705"/>
      <c r="HE31" s="705"/>
      <c r="HF31" s="705"/>
      <c r="HG31" s="705"/>
      <c r="HH31" s="705"/>
      <c r="HI31" s="705"/>
      <c r="HJ31" s="705"/>
      <c r="HK31" s="705"/>
      <c r="HL31" s="705"/>
      <c r="HM31" s="705"/>
      <c r="HN31" s="705"/>
      <c r="HO31" s="705"/>
      <c r="HP31" s="705"/>
      <c r="HQ31" s="705"/>
      <c r="HR31" s="705"/>
      <c r="HS31" s="705"/>
      <c r="HT31" s="705"/>
      <c r="HU31" s="705"/>
      <c r="HV31" s="705"/>
      <c r="HW31" s="705"/>
      <c r="HX31" s="705"/>
      <c r="HY31" s="705"/>
      <c r="HZ31" s="705"/>
      <c r="IA31" s="705"/>
      <c r="IB31" s="705"/>
      <c r="IC31" s="705"/>
      <c r="ID31" s="705"/>
      <c r="IE31" s="705"/>
      <c r="IF31" s="705"/>
      <c r="IG31" s="705"/>
      <c r="IH31" s="705"/>
      <c r="II31" s="705"/>
      <c r="IJ31" s="705"/>
      <c r="IK31" s="705"/>
      <c r="IL31" s="705"/>
      <c r="IM31" s="705"/>
      <c r="IN31" s="705"/>
      <c r="IO31" s="705"/>
      <c r="IP31" s="705"/>
      <c r="IQ31" s="705"/>
      <c r="IR31" s="705"/>
      <c r="IS31" s="705"/>
      <c r="IT31" s="705"/>
      <c r="IU31" s="705"/>
      <c r="IV31" s="705"/>
    </row>
    <row r="32" spans="1:256" ht="31.5">
      <c r="A32" s="705"/>
      <c r="B32" s="990" t="s">
        <v>144</v>
      </c>
      <c r="C32" s="1032" t="s">
        <v>75</v>
      </c>
      <c r="D32" s="1032" t="s">
        <v>23</v>
      </c>
      <c r="E32" s="1032" t="s">
        <v>76</v>
      </c>
      <c r="F32" s="1033" t="s">
        <v>103</v>
      </c>
      <c r="G32" s="1034" t="s">
        <v>104</v>
      </c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  <c r="AA32" s="705"/>
      <c r="AB32" s="705"/>
      <c r="AC32" s="705"/>
      <c r="AD32" s="705"/>
      <c r="AE32" s="705"/>
      <c r="AF32" s="705"/>
      <c r="AG32" s="705"/>
      <c r="AH32" s="705"/>
      <c r="AI32" s="705"/>
      <c r="AJ32" s="705"/>
      <c r="AK32" s="705"/>
      <c r="AL32" s="705"/>
      <c r="AM32" s="705"/>
      <c r="AN32" s="705"/>
      <c r="AO32" s="705"/>
      <c r="AP32" s="705"/>
      <c r="AQ32" s="705"/>
      <c r="AR32" s="705"/>
      <c r="AS32" s="705"/>
      <c r="AT32" s="705"/>
      <c r="AU32" s="705"/>
      <c r="AV32" s="705"/>
      <c r="AW32" s="705"/>
      <c r="AX32" s="705"/>
      <c r="AY32" s="705"/>
      <c r="AZ32" s="705"/>
      <c r="BA32" s="705"/>
      <c r="BB32" s="705"/>
      <c r="BC32" s="705"/>
      <c r="BD32" s="705"/>
      <c r="BE32" s="705"/>
      <c r="BF32" s="705"/>
      <c r="BG32" s="705"/>
      <c r="BH32" s="705"/>
      <c r="BI32" s="705"/>
      <c r="BJ32" s="705"/>
      <c r="BK32" s="705"/>
      <c r="BL32" s="705"/>
      <c r="BM32" s="705"/>
      <c r="BN32" s="705"/>
      <c r="BO32" s="705"/>
      <c r="BP32" s="705"/>
      <c r="BQ32" s="705"/>
      <c r="BR32" s="705"/>
      <c r="BS32" s="705"/>
      <c r="BT32" s="705"/>
      <c r="BU32" s="705"/>
      <c r="BV32" s="705"/>
      <c r="BW32" s="705"/>
      <c r="BX32" s="705"/>
      <c r="BY32" s="705"/>
      <c r="BZ32" s="705"/>
      <c r="CA32" s="705"/>
      <c r="CB32" s="705"/>
      <c r="CC32" s="705"/>
      <c r="CD32" s="705"/>
      <c r="CE32" s="705"/>
      <c r="CF32" s="705"/>
      <c r="CG32" s="705"/>
      <c r="CH32" s="705"/>
      <c r="CI32" s="705"/>
      <c r="CJ32" s="705"/>
      <c r="CK32" s="705"/>
      <c r="CL32" s="705"/>
      <c r="CM32" s="705"/>
      <c r="CN32" s="705"/>
      <c r="CO32" s="705"/>
      <c r="CP32" s="705"/>
      <c r="CQ32" s="705"/>
      <c r="CR32" s="705"/>
      <c r="CS32" s="705"/>
      <c r="CT32" s="705"/>
      <c r="CU32" s="705"/>
      <c r="CV32" s="705"/>
      <c r="CW32" s="705"/>
      <c r="CX32" s="705"/>
      <c r="CY32" s="705"/>
      <c r="CZ32" s="705"/>
      <c r="DA32" s="705"/>
      <c r="DB32" s="705"/>
      <c r="DC32" s="705"/>
      <c r="DD32" s="705"/>
      <c r="DE32" s="705"/>
      <c r="DF32" s="705"/>
      <c r="DG32" s="705"/>
      <c r="DH32" s="705"/>
      <c r="DI32" s="705"/>
      <c r="DJ32" s="705"/>
      <c r="DK32" s="705"/>
      <c r="DL32" s="705"/>
      <c r="DM32" s="705"/>
      <c r="DN32" s="705"/>
      <c r="DO32" s="705"/>
      <c r="DP32" s="705"/>
      <c r="DQ32" s="705"/>
      <c r="DR32" s="705"/>
      <c r="DS32" s="705"/>
      <c r="DT32" s="705"/>
      <c r="DU32" s="705"/>
      <c r="DV32" s="705"/>
      <c r="DW32" s="705"/>
      <c r="DX32" s="705"/>
      <c r="DY32" s="705"/>
      <c r="DZ32" s="705"/>
      <c r="EA32" s="705"/>
      <c r="EB32" s="705"/>
      <c r="EC32" s="705"/>
      <c r="ED32" s="705"/>
      <c r="EE32" s="705"/>
      <c r="EF32" s="705"/>
      <c r="EG32" s="705"/>
      <c r="EH32" s="705"/>
      <c r="EI32" s="705"/>
      <c r="EJ32" s="705"/>
      <c r="EK32" s="705"/>
      <c r="EL32" s="705"/>
      <c r="EM32" s="705"/>
      <c r="EN32" s="705"/>
      <c r="EO32" s="705"/>
      <c r="EP32" s="705"/>
      <c r="EQ32" s="705"/>
      <c r="ER32" s="705"/>
      <c r="ES32" s="705"/>
      <c r="ET32" s="705"/>
      <c r="EU32" s="705"/>
      <c r="EV32" s="705"/>
      <c r="EW32" s="705"/>
      <c r="EX32" s="705"/>
      <c r="EY32" s="705"/>
      <c r="EZ32" s="705"/>
      <c r="FA32" s="705"/>
      <c r="FB32" s="705"/>
      <c r="FC32" s="705"/>
      <c r="FD32" s="705"/>
      <c r="FE32" s="705"/>
      <c r="FF32" s="705"/>
      <c r="FG32" s="705"/>
      <c r="FH32" s="705"/>
      <c r="FI32" s="705"/>
      <c r="FJ32" s="705"/>
      <c r="FK32" s="705"/>
      <c r="FL32" s="705"/>
      <c r="FM32" s="705"/>
      <c r="FN32" s="705"/>
      <c r="FO32" s="705"/>
      <c r="FP32" s="705"/>
      <c r="FQ32" s="705"/>
      <c r="FR32" s="705"/>
      <c r="FS32" s="705"/>
      <c r="FT32" s="705"/>
      <c r="FU32" s="705"/>
      <c r="FV32" s="705"/>
      <c r="FW32" s="705"/>
      <c r="FX32" s="705"/>
      <c r="FY32" s="705"/>
      <c r="FZ32" s="705"/>
      <c r="GA32" s="705"/>
      <c r="GB32" s="705"/>
      <c r="GC32" s="705"/>
      <c r="GD32" s="705"/>
      <c r="GE32" s="705"/>
      <c r="GF32" s="705"/>
      <c r="GG32" s="705"/>
      <c r="GH32" s="705"/>
      <c r="GI32" s="705"/>
      <c r="GJ32" s="705"/>
      <c r="GK32" s="705"/>
      <c r="GL32" s="705"/>
      <c r="GM32" s="705"/>
      <c r="GN32" s="705"/>
      <c r="GO32" s="705"/>
      <c r="GP32" s="705"/>
      <c r="GQ32" s="705"/>
      <c r="GR32" s="705"/>
      <c r="GS32" s="705"/>
      <c r="GT32" s="705"/>
      <c r="GU32" s="705"/>
      <c r="GV32" s="705"/>
      <c r="GW32" s="705"/>
      <c r="GX32" s="705"/>
      <c r="GY32" s="705"/>
      <c r="GZ32" s="705"/>
      <c r="HA32" s="705"/>
      <c r="HB32" s="705"/>
      <c r="HC32" s="705"/>
      <c r="HD32" s="705"/>
      <c r="HE32" s="705"/>
      <c r="HF32" s="705"/>
      <c r="HG32" s="705"/>
      <c r="HH32" s="705"/>
      <c r="HI32" s="705"/>
      <c r="HJ32" s="705"/>
      <c r="HK32" s="705"/>
      <c r="HL32" s="705"/>
      <c r="HM32" s="705"/>
      <c r="HN32" s="705"/>
      <c r="HO32" s="705"/>
      <c r="HP32" s="705"/>
      <c r="HQ32" s="705"/>
      <c r="HR32" s="705"/>
      <c r="HS32" s="705"/>
      <c r="HT32" s="705"/>
      <c r="HU32" s="705"/>
      <c r="HV32" s="705"/>
      <c r="HW32" s="705"/>
      <c r="HX32" s="705"/>
      <c r="HY32" s="705"/>
      <c r="HZ32" s="705"/>
      <c r="IA32" s="705"/>
      <c r="IB32" s="705"/>
      <c r="IC32" s="705"/>
      <c r="ID32" s="705"/>
      <c r="IE32" s="705"/>
      <c r="IF32" s="705"/>
      <c r="IG32" s="705"/>
      <c r="IH32" s="705"/>
      <c r="II32" s="705"/>
      <c r="IJ32" s="705"/>
      <c r="IK32" s="705"/>
      <c r="IL32" s="705"/>
      <c r="IM32" s="705"/>
      <c r="IN32" s="705"/>
      <c r="IO32" s="705"/>
      <c r="IP32" s="705"/>
      <c r="IQ32" s="705"/>
      <c r="IR32" s="705"/>
      <c r="IS32" s="705"/>
      <c r="IT32" s="705"/>
      <c r="IU32" s="705"/>
      <c r="IV32" s="705"/>
    </row>
    <row r="33" spans="1:256" ht="15.75">
      <c r="A33" s="705"/>
      <c r="B33" s="2718" t="s">
        <v>79</v>
      </c>
      <c r="C33" s="2719"/>
      <c r="D33" s="2719"/>
      <c r="E33" s="2719"/>
      <c r="F33" s="2719"/>
      <c r="G33" s="2720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705"/>
      <c r="AB33" s="705"/>
      <c r="AC33" s="705"/>
      <c r="AD33" s="705"/>
      <c r="AE33" s="705"/>
      <c r="AF33" s="705"/>
      <c r="AG33" s="705"/>
      <c r="AH33" s="705"/>
      <c r="AI33" s="705"/>
      <c r="AJ33" s="705"/>
      <c r="AK33" s="705"/>
      <c r="AL33" s="705"/>
      <c r="AM33" s="705"/>
      <c r="AN33" s="705"/>
      <c r="AO33" s="705"/>
      <c r="AP33" s="705"/>
      <c r="AQ33" s="705"/>
      <c r="AR33" s="705"/>
      <c r="AS33" s="705"/>
      <c r="AT33" s="705"/>
      <c r="AU33" s="705"/>
      <c r="AV33" s="705"/>
      <c r="AW33" s="705"/>
      <c r="AX33" s="705"/>
      <c r="AY33" s="705"/>
      <c r="AZ33" s="705"/>
      <c r="BA33" s="705"/>
      <c r="BB33" s="705"/>
      <c r="BC33" s="705"/>
      <c r="BD33" s="705"/>
      <c r="BE33" s="705"/>
      <c r="BF33" s="705"/>
      <c r="BG33" s="705"/>
      <c r="BH33" s="705"/>
      <c r="BI33" s="705"/>
      <c r="BJ33" s="705"/>
      <c r="BK33" s="705"/>
      <c r="BL33" s="705"/>
      <c r="BM33" s="705"/>
      <c r="BN33" s="705"/>
      <c r="BO33" s="705"/>
      <c r="BP33" s="705"/>
      <c r="BQ33" s="705"/>
      <c r="BR33" s="705"/>
      <c r="BS33" s="705"/>
      <c r="BT33" s="705"/>
      <c r="BU33" s="705"/>
      <c r="BV33" s="705"/>
      <c r="BW33" s="705"/>
      <c r="BX33" s="705"/>
      <c r="BY33" s="705"/>
      <c r="BZ33" s="705"/>
      <c r="CA33" s="705"/>
      <c r="CB33" s="705"/>
      <c r="CC33" s="705"/>
      <c r="CD33" s="705"/>
      <c r="CE33" s="705"/>
      <c r="CF33" s="705"/>
      <c r="CG33" s="705"/>
      <c r="CH33" s="705"/>
      <c r="CI33" s="705"/>
      <c r="CJ33" s="705"/>
      <c r="CK33" s="705"/>
      <c r="CL33" s="705"/>
      <c r="CM33" s="705"/>
      <c r="CN33" s="705"/>
      <c r="CO33" s="705"/>
      <c r="CP33" s="705"/>
      <c r="CQ33" s="705"/>
      <c r="CR33" s="705"/>
      <c r="CS33" s="705"/>
      <c r="CT33" s="705"/>
      <c r="CU33" s="705"/>
      <c r="CV33" s="705"/>
      <c r="CW33" s="705"/>
      <c r="CX33" s="705"/>
      <c r="CY33" s="705"/>
      <c r="CZ33" s="705"/>
      <c r="DA33" s="705"/>
      <c r="DB33" s="705"/>
      <c r="DC33" s="705"/>
      <c r="DD33" s="705"/>
      <c r="DE33" s="705"/>
      <c r="DF33" s="705"/>
      <c r="DG33" s="705"/>
      <c r="DH33" s="705"/>
      <c r="DI33" s="705"/>
      <c r="DJ33" s="705"/>
      <c r="DK33" s="705"/>
      <c r="DL33" s="705"/>
      <c r="DM33" s="705"/>
      <c r="DN33" s="705"/>
      <c r="DO33" s="705"/>
      <c r="DP33" s="705"/>
      <c r="DQ33" s="705"/>
      <c r="DR33" s="705"/>
      <c r="DS33" s="705"/>
      <c r="DT33" s="705"/>
      <c r="DU33" s="705"/>
      <c r="DV33" s="705"/>
      <c r="DW33" s="705"/>
      <c r="DX33" s="705"/>
      <c r="DY33" s="705"/>
      <c r="DZ33" s="705"/>
      <c r="EA33" s="705"/>
      <c r="EB33" s="705"/>
      <c r="EC33" s="705"/>
      <c r="ED33" s="705"/>
      <c r="EE33" s="705"/>
      <c r="EF33" s="705"/>
      <c r="EG33" s="705"/>
      <c r="EH33" s="705"/>
      <c r="EI33" s="705"/>
      <c r="EJ33" s="705"/>
      <c r="EK33" s="705"/>
      <c r="EL33" s="705"/>
      <c r="EM33" s="705"/>
      <c r="EN33" s="705"/>
      <c r="EO33" s="705"/>
      <c r="EP33" s="705"/>
      <c r="EQ33" s="705"/>
      <c r="ER33" s="705"/>
      <c r="ES33" s="705"/>
      <c r="ET33" s="705"/>
      <c r="EU33" s="705"/>
      <c r="EV33" s="705"/>
      <c r="EW33" s="705"/>
      <c r="EX33" s="705"/>
      <c r="EY33" s="705"/>
      <c r="EZ33" s="705"/>
      <c r="FA33" s="705"/>
      <c r="FB33" s="705"/>
      <c r="FC33" s="705"/>
      <c r="FD33" s="705"/>
      <c r="FE33" s="705"/>
      <c r="FF33" s="705"/>
      <c r="FG33" s="705"/>
      <c r="FH33" s="705"/>
      <c r="FI33" s="705"/>
      <c r="FJ33" s="705"/>
      <c r="FK33" s="705"/>
      <c r="FL33" s="705"/>
      <c r="FM33" s="705"/>
      <c r="FN33" s="705"/>
      <c r="FO33" s="705"/>
      <c r="FP33" s="705"/>
      <c r="FQ33" s="705"/>
      <c r="FR33" s="705"/>
      <c r="FS33" s="705"/>
      <c r="FT33" s="705"/>
      <c r="FU33" s="705"/>
      <c r="FV33" s="705"/>
      <c r="FW33" s="705"/>
      <c r="FX33" s="705"/>
      <c r="FY33" s="705"/>
      <c r="FZ33" s="705"/>
      <c r="GA33" s="705"/>
      <c r="GB33" s="705"/>
      <c r="GC33" s="705"/>
      <c r="GD33" s="705"/>
      <c r="GE33" s="705"/>
      <c r="GF33" s="705"/>
      <c r="GG33" s="705"/>
      <c r="GH33" s="705"/>
      <c r="GI33" s="705"/>
      <c r="GJ33" s="705"/>
      <c r="GK33" s="705"/>
      <c r="GL33" s="705"/>
      <c r="GM33" s="705"/>
      <c r="GN33" s="705"/>
      <c r="GO33" s="705"/>
      <c r="GP33" s="705"/>
      <c r="GQ33" s="705"/>
      <c r="GR33" s="705"/>
      <c r="GS33" s="705"/>
      <c r="GT33" s="705"/>
      <c r="GU33" s="705"/>
      <c r="GV33" s="705"/>
      <c r="GW33" s="705"/>
      <c r="GX33" s="705"/>
      <c r="GY33" s="705"/>
      <c r="GZ33" s="705"/>
      <c r="HA33" s="705"/>
      <c r="HB33" s="705"/>
      <c r="HC33" s="705"/>
      <c r="HD33" s="705"/>
      <c r="HE33" s="705"/>
      <c r="HF33" s="705"/>
      <c r="HG33" s="705"/>
      <c r="HH33" s="705"/>
      <c r="HI33" s="705"/>
      <c r="HJ33" s="705"/>
      <c r="HK33" s="705"/>
      <c r="HL33" s="705"/>
      <c r="HM33" s="705"/>
      <c r="HN33" s="705"/>
      <c r="HO33" s="705"/>
      <c r="HP33" s="705"/>
      <c r="HQ33" s="705"/>
      <c r="HR33" s="705"/>
      <c r="HS33" s="705"/>
      <c r="HT33" s="705"/>
      <c r="HU33" s="705"/>
      <c r="HV33" s="705"/>
      <c r="HW33" s="705"/>
      <c r="HX33" s="705"/>
      <c r="HY33" s="705"/>
      <c r="HZ33" s="705"/>
      <c r="IA33" s="705"/>
      <c r="IB33" s="705"/>
      <c r="IC33" s="705"/>
      <c r="ID33" s="705"/>
      <c r="IE33" s="705"/>
      <c r="IF33" s="705"/>
      <c r="IG33" s="705"/>
      <c r="IH33" s="705"/>
      <c r="II33" s="705"/>
      <c r="IJ33" s="705"/>
      <c r="IK33" s="705"/>
      <c r="IL33" s="705"/>
      <c r="IM33" s="705"/>
      <c r="IN33" s="705"/>
      <c r="IO33" s="705"/>
      <c r="IP33" s="705"/>
      <c r="IQ33" s="705"/>
      <c r="IR33" s="705"/>
      <c r="IS33" s="705"/>
      <c r="IT33" s="705"/>
      <c r="IU33" s="705"/>
      <c r="IV33" s="705"/>
    </row>
    <row r="34" spans="1:256" ht="15.75">
      <c r="A34" s="705"/>
      <c r="B34" s="756" t="s">
        <v>105</v>
      </c>
      <c r="C34" s="757" t="str">
        <f>C15</f>
        <v>MULTI INFANTIL</v>
      </c>
      <c r="D34" s="758" t="s">
        <v>23</v>
      </c>
      <c r="E34" s="938">
        <v>1</v>
      </c>
      <c r="F34" s="939">
        <f>F15</f>
        <v>8650</v>
      </c>
      <c r="G34" s="884">
        <f>TRUNC(F34*E34,2)</f>
        <v>8650</v>
      </c>
      <c r="H34" s="705"/>
      <c r="I34" s="705"/>
      <c r="J34" s="705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  <c r="AA34" s="705"/>
      <c r="AB34" s="705"/>
      <c r="AC34" s="705"/>
      <c r="AD34" s="705"/>
      <c r="AE34" s="705"/>
      <c r="AF34" s="705"/>
      <c r="AG34" s="705"/>
      <c r="AH34" s="705"/>
      <c r="AI34" s="705"/>
      <c r="AJ34" s="705"/>
      <c r="AK34" s="705"/>
      <c r="AL34" s="705"/>
      <c r="AM34" s="705"/>
      <c r="AN34" s="705"/>
      <c r="AO34" s="705"/>
      <c r="AP34" s="705"/>
      <c r="AQ34" s="705"/>
      <c r="AR34" s="705"/>
      <c r="AS34" s="705"/>
      <c r="AT34" s="705"/>
      <c r="AU34" s="705"/>
      <c r="AV34" s="705"/>
      <c r="AW34" s="705"/>
      <c r="AX34" s="705"/>
      <c r="AY34" s="705"/>
      <c r="AZ34" s="705"/>
      <c r="BA34" s="705"/>
      <c r="BB34" s="705"/>
      <c r="BC34" s="705"/>
      <c r="BD34" s="705"/>
      <c r="BE34" s="705"/>
      <c r="BF34" s="705"/>
      <c r="BG34" s="705"/>
      <c r="BH34" s="705"/>
      <c r="BI34" s="705"/>
      <c r="BJ34" s="705"/>
      <c r="BK34" s="705"/>
      <c r="BL34" s="705"/>
      <c r="BM34" s="705"/>
      <c r="BN34" s="705"/>
      <c r="BO34" s="705"/>
      <c r="BP34" s="705"/>
      <c r="BQ34" s="705"/>
      <c r="BR34" s="705"/>
      <c r="BS34" s="705"/>
      <c r="BT34" s="705"/>
      <c r="BU34" s="705"/>
      <c r="BV34" s="705"/>
      <c r="BW34" s="705"/>
      <c r="BX34" s="705"/>
      <c r="BY34" s="705"/>
      <c r="BZ34" s="705"/>
      <c r="CA34" s="705"/>
      <c r="CB34" s="705"/>
      <c r="CC34" s="705"/>
      <c r="CD34" s="705"/>
      <c r="CE34" s="705"/>
      <c r="CF34" s="705"/>
      <c r="CG34" s="705"/>
      <c r="CH34" s="705"/>
      <c r="CI34" s="705"/>
      <c r="CJ34" s="705"/>
      <c r="CK34" s="705"/>
      <c r="CL34" s="705"/>
      <c r="CM34" s="705"/>
      <c r="CN34" s="705"/>
      <c r="CO34" s="705"/>
      <c r="CP34" s="705"/>
      <c r="CQ34" s="705"/>
      <c r="CR34" s="705"/>
      <c r="CS34" s="705"/>
      <c r="CT34" s="705"/>
      <c r="CU34" s="705"/>
      <c r="CV34" s="705"/>
      <c r="CW34" s="705"/>
      <c r="CX34" s="705"/>
      <c r="CY34" s="705"/>
      <c r="CZ34" s="705"/>
      <c r="DA34" s="705"/>
      <c r="DB34" s="705"/>
      <c r="DC34" s="705"/>
      <c r="DD34" s="705"/>
      <c r="DE34" s="705"/>
      <c r="DF34" s="705"/>
      <c r="DG34" s="705"/>
      <c r="DH34" s="705"/>
      <c r="DI34" s="705"/>
      <c r="DJ34" s="705"/>
      <c r="DK34" s="705"/>
      <c r="DL34" s="705"/>
      <c r="DM34" s="705"/>
      <c r="DN34" s="705"/>
      <c r="DO34" s="705"/>
      <c r="DP34" s="705"/>
      <c r="DQ34" s="705"/>
      <c r="DR34" s="705"/>
      <c r="DS34" s="705"/>
      <c r="DT34" s="705"/>
      <c r="DU34" s="705"/>
      <c r="DV34" s="705"/>
      <c r="DW34" s="705"/>
      <c r="DX34" s="705"/>
      <c r="DY34" s="705"/>
      <c r="DZ34" s="705"/>
      <c r="EA34" s="705"/>
      <c r="EB34" s="705"/>
      <c r="EC34" s="705"/>
      <c r="ED34" s="705"/>
      <c r="EE34" s="705"/>
      <c r="EF34" s="705"/>
      <c r="EG34" s="705"/>
      <c r="EH34" s="705"/>
      <c r="EI34" s="705"/>
      <c r="EJ34" s="705"/>
      <c r="EK34" s="705"/>
      <c r="EL34" s="705"/>
      <c r="EM34" s="705"/>
      <c r="EN34" s="705"/>
      <c r="EO34" s="705"/>
      <c r="EP34" s="705"/>
      <c r="EQ34" s="705"/>
      <c r="ER34" s="705"/>
      <c r="ES34" s="705"/>
      <c r="ET34" s="705"/>
      <c r="EU34" s="705"/>
      <c r="EV34" s="705"/>
      <c r="EW34" s="705"/>
      <c r="EX34" s="705"/>
      <c r="EY34" s="705"/>
      <c r="EZ34" s="705"/>
      <c r="FA34" s="705"/>
      <c r="FB34" s="705"/>
      <c r="FC34" s="705"/>
      <c r="FD34" s="705"/>
      <c r="FE34" s="705"/>
      <c r="FF34" s="705"/>
      <c r="FG34" s="705"/>
      <c r="FH34" s="705"/>
      <c r="FI34" s="705"/>
      <c r="FJ34" s="705"/>
      <c r="FK34" s="705"/>
      <c r="FL34" s="705"/>
      <c r="FM34" s="705"/>
      <c r="FN34" s="705"/>
      <c r="FO34" s="705"/>
      <c r="FP34" s="705"/>
      <c r="FQ34" s="705"/>
      <c r="FR34" s="705"/>
      <c r="FS34" s="705"/>
      <c r="FT34" s="705"/>
      <c r="FU34" s="705"/>
      <c r="FV34" s="705"/>
      <c r="FW34" s="705"/>
      <c r="FX34" s="705"/>
      <c r="FY34" s="705"/>
      <c r="FZ34" s="705"/>
      <c r="GA34" s="705"/>
      <c r="GB34" s="705"/>
      <c r="GC34" s="705"/>
      <c r="GD34" s="705"/>
      <c r="GE34" s="705"/>
      <c r="GF34" s="705"/>
      <c r="GG34" s="705"/>
      <c r="GH34" s="705"/>
      <c r="GI34" s="705"/>
      <c r="GJ34" s="705"/>
      <c r="GK34" s="705"/>
      <c r="GL34" s="705"/>
      <c r="GM34" s="705"/>
      <c r="GN34" s="705"/>
      <c r="GO34" s="705"/>
      <c r="GP34" s="705"/>
      <c r="GQ34" s="705"/>
      <c r="GR34" s="705"/>
      <c r="GS34" s="705"/>
      <c r="GT34" s="705"/>
      <c r="GU34" s="705"/>
      <c r="GV34" s="705"/>
      <c r="GW34" s="705"/>
      <c r="GX34" s="705"/>
      <c r="GY34" s="705"/>
      <c r="GZ34" s="705"/>
      <c r="HA34" s="705"/>
      <c r="HB34" s="705"/>
      <c r="HC34" s="705"/>
      <c r="HD34" s="705"/>
      <c r="HE34" s="705"/>
      <c r="HF34" s="705"/>
      <c r="HG34" s="705"/>
      <c r="HH34" s="705"/>
      <c r="HI34" s="705"/>
      <c r="HJ34" s="705"/>
      <c r="HK34" s="705"/>
      <c r="HL34" s="705"/>
      <c r="HM34" s="705"/>
      <c r="HN34" s="705"/>
      <c r="HO34" s="705"/>
      <c r="HP34" s="705"/>
      <c r="HQ34" s="705"/>
      <c r="HR34" s="705"/>
      <c r="HS34" s="705"/>
      <c r="HT34" s="705"/>
      <c r="HU34" s="705"/>
      <c r="HV34" s="705"/>
      <c r="HW34" s="705"/>
      <c r="HX34" s="705"/>
      <c r="HY34" s="705"/>
      <c r="HZ34" s="705"/>
      <c r="IA34" s="705"/>
      <c r="IB34" s="705"/>
      <c r="IC34" s="705"/>
      <c r="ID34" s="705"/>
      <c r="IE34" s="705"/>
      <c r="IF34" s="705"/>
      <c r="IG34" s="705"/>
      <c r="IH34" s="705"/>
      <c r="II34" s="705"/>
      <c r="IJ34" s="705"/>
      <c r="IK34" s="705"/>
      <c r="IL34" s="705"/>
      <c r="IM34" s="705"/>
      <c r="IN34" s="705"/>
      <c r="IO34" s="705"/>
      <c r="IP34" s="705"/>
      <c r="IQ34" s="705"/>
      <c r="IR34" s="705"/>
      <c r="IS34" s="705"/>
      <c r="IT34" s="705"/>
      <c r="IU34" s="705"/>
      <c r="IV34" s="705"/>
    </row>
    <row r="35" spans="1:256" ht="15.75">
      <c r="A35" s="1009" t="s">
        <v>219</v>
      </c>
      <c r="B35" s="760">
        <v>93358</v>
      </c>
      <c r="C35" s="1100" t="e">
        <f>IF($A35="INSUMO",VLOOKUP($B35,#REF!,2,FALSE),VLOOKUP($B35,#REF!,2,FALSE))</f>
        <v>#REF!</v>
      </c>
      <c r="D35" s="1099" t="e">
        <f>IF($A35="INSUMO",VLOOKUP($B35,#REF!,3,FALSE),VLOOKUP($B35,#REF!,3,FALSE))</f>
        <v>#REF!</v>
      </c>
      <c r="E35" s="1313">
        <f>(((0.4*0.4*0.3)*6))</f>
        <v>0.28800000000000003</v>
      </c>
      <c r="F35" s="1101" t="e">
        <f>IF($A35="INSUMO",VLOOKUP($B35,#REF!,4,FALSE),VLOOKUP($B35,#REF!,4,FALSE))</f>
        <v>#REF!</v>
      </c>
      <c r="G35" s="884" t="e">
        <f>TRUNC(F35*E35,2)</f>
        <v>#REF!</v>
      </c>
      <c r="H35" s="705"/>
      <c r="I35" s="705"/>
      <c r="J35" s="705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  <c r="AA35" s="705"/>
      <c r="AB35" s="705"/>
      <c r="AC35" s="705"/>
      <c r="AD35" s="705"/>
      <c r="AE35" s="705"/>
      <c r="AF35" s="705"/>
      <c r="AG35" s="705"/>
      <c r="AH35" s="705"/>
      <c r="AI35" s="705"/>
      <c r="AJ35" s="705"/>
      <c r="AK35" s="705"/>
      <c r="AL35" s="705"/>
      <c r="AM35" s="705"/>
      <c r="AN35" s="705"/>
      <c r="AO35" s="705"/>
      <c r="AP35" s="705"/>
      <c r="AQ35" s="705"/>
      <c r="AR35" s="705"/>
      <c r="AS35" s="705"/>
      <c r="AT35" s="705"/>
      <c r="AU35" s="705"/>
      <c r="AV35" s="705"/>
      <c r="AW35" s="705"/>
      <c r="AX35" s="705"/>
      <c r="AY35" s="705"/>
      <c r="AZ35" s="705"/>
      <c r="BA35" s="705"/>
      <c r="BB35" s="705"/>
      <c r="BC35" s="705"/>
      <c r="BD35" s="705"/>
      <c r="BE35" s="705"/>
      <c r="BF35" s="705"/>
      <c r="BG35" s="705"/>
      <c r="BH35" s="705"/>
      <c r="BI35" s="705"/>
      <c r="BJ35" s="705"/>
      <c r="BK35" s="705"/>
      <c r="BL35" s="705"/>
      <c r="BM35" s="705"/>
      <c r="BN35" s="705"/>
      <c r="BO35" s="705"/>
      <c r="BP35" s="705"/>
      <c r="BQ35" s="705"/>
      <c r="BR35" s="705"/>
      <c r="BS35" s="705"/>
      <c r="BT35" s="705"/>
      <c r="BU35" s="705"/>
      <c r="BV35" s="705"/>
      <c r="BW35" s="705"/>
      <c r="BX35" s="705"/>
      <c r="BY35" s="705"/>
      <c r="BZ35" s="705"/>
      <c r="CA35" s="705"/>
      <c r="CB35" s="705"/>
      <c r="CC35" s="705"/>
      <c r="CD35" s="705"/>
      <c r="CE35" s="705"/>
      <c r="CF35" s="705"/>
      <c r="CG35" s="705"/>
      <c r="CH35" s="705"/>
      <c r="CI35" s="705"/>
      <c r="CJ35" s="705"/>
      <c r="CK35" s="705"/>
      <c r="CL35" s="705"/>
      <c r="CM35" s="705"/>
      <c r="CN35" s="705"/>
      <c r="CO35" s="705"/>
      <c r="CP35" s="705"/>
      <c r="CQ35" s="705"/>
      <c r="CR35" s="705"/>
      <c r="CS35" s="705"/>
      <c r="CT35" s="705"/>
      <c r="CU35" s="705"/>
      <c r="CV35" s="705"/>
      <c r="CW35" s="705"/>
      <c r="CX35" s="705"/>
      <c r="CY35" s="705"/>
      <c r="CZ35" s="705"/>
      <c r="DA35" s="705"/>
      <c r="DB35" s="705"/>
      <c r="DC35" s="705"/>
      <c r="DD35" s="705"/>
      <c r="DE35" s="705"/>
      <c r="DF35" s="705"/>
      <c r="DG35" s="705"/>
      <c r="DH35" s="705"/>
      <c r="DI35" s="705"/>
      <c r="DJ35" s="705"/>
      <c r="DK35" s="705"/>
      <c r="DL35" s="705"/>
      <c r="DM35" s="705"/>
      <c r="DN35" s="705"/>
      <c r="DO35" s="705"/>
      <c r="DP35" s="705"/>
      <c r="DQ35" s="705"/>
      <c r="DR35" s="705"/>
      <c r="DS35" s="705"/>
      <c r="DT35" s="705"/>
      <c r="DU35" s="705"/>
      <c r="DV35" s="705"/>
      <c r="DW35" s="705"/>
      <c r="DX35" s="705"/>
      <c r="DY35" s="705"/>
      <c r="DZ35" s="705"/>
      <c r="EA35" s="705"/>
      <c r="EB35" s="705"/>
      <c r="EC35" s="705"/>
      <c r="ED35" s="705"/>
      <c r="EE35" s="705"/>
      <c r="EF35" s="705"/>
      <c r="EG35" s="705"/>
      <c r="EH35" s="705"/>
      <c r="EI35" s="705"/>
      <c r="EJ35" s="705"/>
      <c r="EK35" s="705"/>
      <c r="EL35" s="705"/>
      <c r="EM35" s="705"/>
      <c r="EN35" s="705"/>
      <c r="EO35" s="705"/>
      <c r="EP35" s="705"/>
      <c r="EQ35" s="705"/>
      <c r="ER35" s="705"/>
      <c r="ES35" s="705"/>
      <c r="ET35" s="705"/>
      <c r="EU35" s="705"/>
      <c r="EV35" s="705"/>
      <c r="EW35" s="705"/>
      <c r="EX35" s="705"/>
      <c r="EY35" s="705"/>
      <c r="EZ35" s="705"/>
      <c r="FA35" s="705"/>
      <c r="FB35" s="705"/>
      <c r="FC35" s="705"/>
      <c r="FD35" s="705"/>
      <c r="FE35" s="705"/>
      <c r="FF35" s="705"/>
      <c r="FG35" s="705"/>
      <c r="FH35" s="705"/>
      <c r="FI35" s="705"/>
      <c r="FJ35" s="705"/>
      <c r="FK35" s="705"/>
      <c r="FL35" s="705"/>
      <c r="FM35" s="705"/>
      <c r="FN35" s="705"/>
      <c r="FO35" s="705"/>
      <c r="FP35" s="705"/>
      <c r="FQ35" s="705"/>
      <c r="FR35" s="705"/>
      <c r="FS35" s="705"/>
      <c r="FT35" s="705"/>
      <c r="FU35" s="705"/>
      <c r="FV35" s="705"/>
      <c r="FW35" s="705"/>
      <c r="FX35" s="705"/>
      <c r="FY35" s="705"/>
      <c r="FZ35" s="705"/>
      <c r="GA35" s="705"/>
      <c r="GB35" s="705"/>
      <c r="GC35" s="705"/>
      <c r="GD35" s="705"/>
      <c r="GE35" s="705"/>
      <c r="GF35" s="705"/>
      <c r="GG35" s="705"/>
      <c r="GH35" s="705"/>
      <c r="GI35" s="705"/>
      <c r="GJ35" s="705"/>
      <c r="GK35" s="705"/>
      <c r="GL35" s="705"/>
      <c r="GM35" s="705"/>
      <c r="GN35" s="705"/>
      <c r="GO35" s="705"/>
      <c r="GP35" s="705"/>
      <c r="GQ35" s="705"/>
      <c r="GR35" s="705"/>
      <c r="GS35" s="705"/>
      <c r="GT35" s="705"/>
      <c r="GU35" s="705"/>
      <c r="GV35" s="705"/>
      <c r="GW35" s="705"/>
      <c r="GX35" s="705"/>
      <c r="GY35" s="705"/>
      <c r="GZ35" s="705"/>
      <c r="HA35" s="705"/>
      <c r="HB35" s="705"/>
      <c r="HC35" s="705"/>
      <c r="HD35" s="705"/>
      <c r="HE35" s="705"/>
      <c r="HF35" s="705"/>
      <c r="HG35" s="705"/>
      <c r="HH35" s="705"/>
      <c r="HI35" s="705"/>
      <c r="HJ35" s="705"/>
      <c r="HK35" s="705"/>
      <c r="HL35" s="705"/>
      <c r="HM35" s="705"/>
      <c r="HN35" s="705"/>
      <c r="HO35" s="705"/>
      <c r="HP35" s="705"/>
      <c r="HQ35" s="705"/>
      <c r="HR35" s="705"/>
      <c r="HS35" s="705"/>
      <c r="HT35" s="705"/>
      <c r="HU35" s="705"/>
      <c r="HV35" s="705"/>
      <c r="HW35" s="705"/>
      <c r="HX35" s="705"/>
      <c r="HY35" s="705"/>
      <c r="HZ35" s="705"/>
      <c r="IA35" s="705"/>
      <c r="IB35" s="705"/>
      <c r="IC35" s="705"/>
      <c r="ID35" s="705"/>
      <c r="IE35" s="705"/>
      <c r="IF35" s="705"/>
      <c r="IG35" s="705"/>
      <c r="IH35" s="705"/>
      <c r="II35" s="705"/>
      <c r="IJ35" s="705"/>
      <c r="IK35" s="705"/>
      <c r="IL35" s="705"/>
      <c r="IM35" s="705"/>
      <c r="IN35" s="705"/>
      <c r="IO35" s="705"/>
      <c r="IP35" s="705"/>
      <c r="IQ35" s="705"/>
      <c r="IR35" s="705"/>
      <c r="IS35" s="705"/>
      <c r="IT35" s="705"/>
      <c r="IU35" s="705"/>
      <c r="IV35" s="705"/>
    </row>
    <row r="36" spans="1:256" ht="15.75">
      <c r="A36" s="1009" t="s">
        <v>219</v>
      </c>
      <c r="B36" s="760">
        <v>94969</v>
      </c>
      <c r="C36" s="1100" t="e">
        <f>IF($A36="INSUMO",VLOOKUP($B36,#REF!,2,FALSE),VLOOKUP($B36,#REF!,2,FALSE))</f>
        <v>#REF!</v>
      </c>
      <c r="D36" s="1099" t="e">
        <f>IF($A36="INSUMO",VLOOKUP($B36,#REF!,3,FALSE),VLOOKUP($B36,#REF!,3,FALSE))</f>
        <v>#REF!</v>
      </c>
      <c r="E36" s="1313">
        <f>E35</f>
        <v>0.28800000000000003</v>
      </c>
      <c r="F36" s="1101" t="e">
        <f>IF($A36="INSUMO",VLOOKUP($B36,#REF!,4,FALSE),VLOOKUP($B36,#REF!,4,FALSE))</f>
        <v>#REF!</v>
      </c>
      <c r="G36" s="884" t="e">
        <f>TRUNC(F36*E36,2)</f>
        <v>#REF!</v>
      </c>
      <c r="H36" s="705"/>
      <c r="I36" s="705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  <c r="AA36" s="705"/>
      <c r="AB36" s="705"/>
      <c r="AC36" s="705"/>
      <c r="AD36" s="705"/>
      <c r="AE36" s="705"/>
      <c r="AF36" s="705"/>
      <c r="AG36" s="705"/>
      <c r="AH36" s="705"/>
      <c r="AI36" s="705"/>
      <c r="AJ36" s="705"/>
      <c r="AK36" s="705"/>
      <c r="AL36" s="705"/>
      <c r="AM36" s="705"/>
      <c r="AN36" s="705"/>
      <c r="AO36" s="705"/>
      <c r="AP36" s="705"/>
      <c r="AQ36" s="705"/>
      <c r="AR36" s="705"/>
      <c r="AS36" s="705"/>
      <c r="AT36" s="705"/>
      <c r="AU36" s="705"/>
      <c r="AV36" s="705"/>
      <c r="AW36" s="705"/>
      <c r="AX36" s="705"/>
      <c r="AY36" s="705"/>
      <c r="AZ36" s="705"/>
      <c r="BA36" s="705"/>
      <c r="BB36" s="705"/>
      <c r="BC36" s="705"/>
      <c r="BD36" s="705"/>
      <c r="BE36" s="705"/>
      <c r="BF36" s="705"/>
      <c r="BG36" s="705"/>
      <c r="BH36" s="705"/>
      <c r="BI36" s="705"/>
      <c r="BJ36" s="705"/>
      <c r="BK36" s="705"/>
      <c r="BL36" s="705"/>
      <c r="BM36" s="705"/>
      <c r="BN36" s="705"/>
      <c r="BO36" s="705"/>
      <c r="BP36" s="705"/>
      <c r="BQ36" s="705"/>
      <c r="BR36" s="705"/>
      <c r="BS36" s="705"/>
      <c r="BT36" s="705"/>
      <c r="BU36" s="705"/>
      <c r="BV36" s="705"/>
      <c r="BW36" s="705"/>
      <c r="BX36" s="705"/>
      <c r="BY36" s="705"/>
      <c r="BZ36" s="705"/>
      <c r="CA36" s="705"/>
      <c r="CB36" s="705"/>
      <c r="CC36" s="705"/>
      <c r="CD36" s="705"/>
      <c r="CE36" s="705"/>
      <c r="CF36" s="705"/>
      <c r="CG36" s="705"/>
      <c r="CH36" s="705"/>
      <c r="CI36" s="705"/>
      <c r="CJ36" s="705"/>
      <c r="CK36" s="705"/>
      <c r="CL36" s="705"/>
      <c r="CM36" s="705"/>
      <c r="CN36" s="705"/>
      <c r="CO36" s="705"/>
      <c r="CP36" s="705"/>
      <c r="CQ36" s="705"/>
      <c r="CR36" s="705"/>
      <c r="CS36" s="705"/>
      <c r="CT36" s="705"/>
      <c r="CU36" s="705"/>
      <c r="CV36" s="705"/>
      <c r="CW36" s="705"/>
      <c r="CX36" s="705"/>
      <c r="CY36" s="705"/>
      <c r="CZ36" s="705"/>
      <c r="DA36" s="705"/>
      <c r="DB36" s="705"/>
      <c r="DC36" s="705"/>
      <c r="DD36" s="705"/>
      <c r="DE36" s="705"/>
      <c r="DF36" s="705"/>
      <c r="DG36" s="705"/>
      <c r="DH36" s="705"/>
      <c r="DI36" s="705"/>
      <c r="DJ36" s="705"/>
      <c r="DK36" s="705"/>
      <c r="DL36" s="705"/>
      <c r="DM36" s="705"/>
      <c r="DN36" s="705"/>
      <c r="DO36" s="705"/>
      <c r="DP36" s="705"/>
      <c r="DQ36" s="705"/>
      <c r="DR36" s="705"/>
      <c r="DS36" s="705"/>
      <c r="DT36" s="705"/>
      <c r="DU36" s="705"/>
      <c r="DV36" s="705"/>
      <c r="DW36" s="705"/>
      <c r="DX36" s="705"/>
      <c r="DY36" s="705"/>
      <c r="DZ36" s="705"/>
      <c r="EA36" s="705"/>
      <c r="EB36" s="705"/>
      <c r="EC36" s="705"/>
      <c r="ED36" s="705"/>
      <c r="EE36" s="705"/>
      <c r="EF36" s="705"/>
      <c r="EG36" s="705"/>
      <c r="EH36" s="705"/>
      <c r="EI36" s="705"/>
      <c r="EJ36" s="705"/>
      <c r="EK36" s="705"/>
      <c r="EL36" s="705"/>
      <c r="EM36" s="705"/>
      <c r="EN36" s="705"/>
      <c r="EO36" s="705"/>
      <c r="EP36" s="705"/>
      <c r="EQ36" s="705"/>
      <c r="ER36" s="705"/>
      <c r="ES36" s="705"/>
      <c r="ET36" s="705"/>
      <c r="EU36" s="705"/>
      <c r="EV36" s="705"/>
      <c r="EW36" s="705"/>
      <c r="EX36" s="705"/>
      <c r="EY36" s="705"/>
      <c r="EZ36" s="705"/>
      <c r="FA36" s="705"/>
      <c r="FB36" s="705"/>
      <c r="FC36" s="705"/>
      <c r="FD36" s="705"/>
      <c r="FE36" s="705"/>
      <c r="FF36" s="705"/>
      <c r="FG36" s="705"/>
      <c r="FH36" s="705"/>
      <c r="FI36" s="705"/>
      <c r="FJ36" s="705"/>
      <c r="FK36" s="705"/>
      <c r="FL36" s="705"/>
      <c r="FM36" s="705"/>
      <c r="FN36" s="705"/>
      <c r="FO36" s="705"/>
      <c r="FP36" s="705"/>
      <c r="FQ36" s="705"/>
      <c r="FR36" s="705"/>
      <c r="FS36" s="705"/>
      <c r="FT36" s="705"/>
      <c r="FU36" s="705"/>
      <c r="FV36" s="705"/>
      <c r="FW36" s="705"/>
      <c r="FX36" s="705"/>
      <c r="FY36" s="705"/>
      <c r="FZ36" s="705"/>
      <c r="GA36" s="705"/>
      <c r="GB36" s="705"/>
      <c r="GC36" s="705"/>
      <c r="GD36" s="705"/>
      <c r="GE36" s="705"/>
      <c r="GF36" s="705"/>
      <c r="GG36" s="705"/>
      <c r="GH36" s="705"/>
      <c r="GI36" s="705"/>
      <c r="GJ36" s="705"/>
      <c r="GK36" s="705"/>
      <c r="GL36" s="705"/>
      <c r="GM36" s="705"/>
      <c r="GN36" s="705"/>
      <c r="GO36" s="705"/>
      <c r="GP36" s="705"/>
      <c r="GQ36" s="705"/>
      <c r="GR36" s="705"/>
      <c r="GS36" s="705"/>
      <c r="GT36" s="705"/>
      <c r="GU36" s="705"/>
      <c r="GV36" s="705"/>
      <c r="GW36" s="705"/>
      <c r="GX36" s="705"/>
      <c r="GY36" s="705"/>
      <c r="GZ36" s="705"/>
      <c r="HA36" s="705"/>
      <c r="HB36" s="705"/>
      <c r="HC36" s="705"/>
      <c r="HD36" s="705"/>
      <c r="HE36" s="705"/>
      <c r="HF36" s="705"/>
      <c r="HG36" s="705"/>
      <c r="HH36" s="705"/>
      <c r="HI36" s="705"/>
      <c r="HJ36" s="705"/>
      <c r="HK36" s="705"/>
      <c r="HL36" s="705"/>
      <c r="HM36" s="705"/>
      <c r="HN36" s="705"/>
      <c r="HO36" s="705"/>
      <c r="HP36" s="705"/>
      <c r="HQ36" s="705"/>
      <c r="HR36" s="705"/>
      <c r="HS36" s="705"/>
      <c r="HT36" s="705"/>
      <c r="HU36" s="705"/>
      <c r="HV36" s="705"/>
      <c r="HW36" s="705"/>
      <c r="HX36" s="705"/>
      <c r="HY36" s="705"/>
      <c r="HZ36" s="705"/>
      <c r="IA36" s="705"/>
      <c r="IB36" s="705"/>
      <c r="IC36" s="705"/>
      <c r="ID36" s="705"/>
      <c r="IE36" s="705"/>
      <c r="IF36" s="705"/>
      <c r="IG36" s="705"/>
      <c r="IH36" s="705"/>
      <c r="II36" s="705"/>
      <c r="IJ36" s="705"/>
      <c r="IK36" s="705"/>
      <c r="IL36" s="705"/>
      <c r="IM36" s="705"/>
      <c r="IN36" s="705"/>
      <c r="IO36" s="705"/>
      <c r="IP36" s="705"/>
      <c r="IQ36" s="705"/>
      <c r="IR36" s="705"/>
      <c r="IS36" s="705"/>
      <c r="IT36" s="705"/>
      <c r="IU36" s="705"/>
      <c r="IV36" s="705"/>
    </row>
    <row r="37" spans="1:256" ht="16.5" thickBot="1">
      <c r="A37" s="1009" t="s">
        <v>219</v>
      </c>
      <c r="B37" s="761" t="s">
        <v>33</v>
      </c>
      <c r="C37" s="1157" t="e">
        <f>IF($A37="INSUMO",VLOOKUP($B37,#REF!,2,FALSE),VLOOKUP($B37,#REF!,2,FALSE))</f>
        <v>#REF!</v>
      </c>
      <c r="D37" s="1158" t="e">
        <f>IF($A37="INSUMO",VLOOKUP($B37,#REF!,3,FALSE),VLOOKUP($B37,#REF!,3,FALSE))</f>
        <v>#REF!</v>
      </c>
      <c r="E37" s="1314">
        <f>E36</f>
        <v>0.28800000000000003</v>
      </c>
      <c r="F37" s="1102" t="e">
        <f>IF($A37="INSUMO",VLOOKUP($B37,#REF!,4,FALSE),VLOOKUP($B37,#REF!,4,FALSE))</f>
        <v>#REF!</v>
      </c>
      <c r="G37" s="885" t="e">
        <f>TRUNC(F37*E37,2)</f>
        <v>#REF!</v>
      </c>
      <c r="H37" s="705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5"/>
      <c r="AO37" s="705"/>
      <c r="AP37" s="705"/>
      <c r="AQ37" s="705"/>
      <c r="AR37" s="705"/>
      <c r="AS37" s="705"/>
      <c r="AT37" s="705"/>
      <c r="AU37" s="705"/>
      <c r="AV37" s="705"/>
      <c r="AW37" s="705"/>
      <c r="AX37" s="705"/>
      <c r="AY37" s="705"/>
      <c r="AZ37" s="705"/>
      <c r="BA37" s="705"/>
      <c r="BB37" s="705"/>
      <c r="BC37" s="705"/>
      <c r="BD37" s="705"/>
      <c r="BE37" s="705"/>
      <c r="BF37" s="705"/>
      <c r="BG37" s="705"/>
      <c r="BH37" s="705"/>
      <c r="BI37" s="705"/>
      <c r="BJ37" s="705"/>
      <c r="BK37" s="705"/>
      <c r="BL37" s="705"/>
      <c r="BM37" s="705"/>
      <c r="BN37" s="705"/>
      <c r="BO37" s="705"/>
      <c r="BP37" s="705"/>
      <c r="BQ37" s="705"/>
      <c r="BR37" s="705"/>
      <c r="BS37" s="705"/>
      <c r="BT37" s="705"/>
      <c r="BU37" s="705"/>
      <c r="BV37" s="705"/>
      <c r="BW37" s="705"/>
      <c r="BX37" s="705"/>
      <c r="BY37" s="705"/>
      <c r="BZ37" s="705"/>
      <c r="CA37" s="705"/>
      <c r="CB37" s="705"/>
      <c r="CC37" s="705"/>
      <c r="CD37" s="705"/>
      <c r="CE37" s="705"/>
      <c r="CF37" s="705"/>
      <c r="CG37" s="705"/>
      <c r="CH37" s="705"/>
      <c r="CI37" s="705"/>
      <c r="CJ37" s="705"/>
      <c r="CK37" s="705"/>
      <c r="CL37" s="705"/>
      <c r="CM37" s="705"/>
      <c r="CN37" s="705"/>
      <c r="CO37" s="705"/>
      <c r="CP37" s="705"/>
      <c r="CQ37" s="705"/>
      <c r="CR37" s="705"/>
      <c r="CS37" s="705"/>
      <c r="CT37" s="705"/>
      <c r="CU37" s="705"/>
      <c r="CV37" s="705"/>
      <c r="CW37" s="705"/>
      <c r="CX37" s="705"/>
      <c r="CY37" s="705"/>
      <c r="CZ37" s="705"/>
      <c r="DA37" s="705"/>
      <c r="DB37" s="705"/>
      <c r="DC37" s="705"/>
      <c r="DD37" s="705"/>
      <c r="DE37" s="705"/>
      <c r="DF37" s="705"/>
      <c r="DG37" s="705"/>
      <c r="DH37" s="705"/>
      <c r="DI37" s="705"/>
      <c r="DJ37" s="705"/>
      <c r="DK37" s="705"/>
      <c r="DL37" s="705"/>
      <c r="DM37" s="705"/>
      <c r="DN37" s="705"/>
      <c r="DO37" s="705"/>
      <c r="DP37" s="705"/>
      <c r="DQ37" s="705"/>
      <c r="DR37" s="705"/>
      <c r="DS37" s="705"/>
      <c r="DT37" s="705"/>
      <c r="DU37" s="705"/>
      <c r="DV37" s="705"/>
      <c r="DW37" s="705"/>
      <c r="DX37" s="705"/>
      <c r="DY37" s="705"/>
      <c r="DZ37" s="705"/>
      <c r="EA37" s="705"/>
      <c r="EB37" s="705"/>
      <c r="EC37" s="705"/>
      <c r="ED37" s="705"/>
      <c r="EE37" s="705"/>
      <c r="EF37" s="705"/>
      <c r="EG37" s="705"/>
      <c r="EH37" s="705"/>
      <c r="EI37" s="705"/>
      <c r="EJ37" s="705"/>
      <c r="EK37" s="705"/>
      <c r="EL37" s="705"/>
      <c r="EM37" s="705"/>
      <c r="EN37" s="705"/>
      <c r="EO37" s="705"/>
      <c r="EP37" s="705"/>
      <c r="EQ37" s="705"/>
      <c r="ER37" s="705"/>
      <c r="ES37" s="705"/>
      <c r="ET37" s="705"/>
      <c r="EU37" s="705"/>
      <c r="EV37" s="705"/>
      <c r="EW37" s="705"/>
      <c r="EX37" s="705"/>
      <c r="EY37" s="705"/>
      <c r="EZ37" s="705"/>
      <c r="FA37" s="705"/>
      <c r="FB37" s="705"/>
      <c r="FC37" s="705"/>
      <c r="FD37" s="705"/>
      <c r="FE37" s="705"/>
      <c r="FF37" s="705"/>
      <c r="FG37" s="705"/>
      <c r="FH37" s="705"/>
      <c r="FI37" s="705"/>
      <c r="FJ37" s="705"/>
      <c r="FK37" s="705"/>
      <c r="FL37" s="705"/>
      <c r="FM37" s="705"/>
      <c r="FN37" s="705"/>
      <c r="FO37" s="705"/>
      <c r="FP37" s="705"/>
      <c r="FQ37" s="705"/>
      <c r="FR37" s="705"/>
      <c r="FS37" s="705"/>
      <c r="FT37" s="705"/>
      <c r="FU37" s="705"/>
      <c r="FV37" s="705"/>
      <c r="FW37" s="705"/>
      <c r="FX37" s="705"/>
      <c r="FY37" s="705"/>
      <c r="FZ37" s="705"/>
      <c r="GA37" s="705"/>
      <c r="GB37" s="705"/>
      <c r="GC37" s="705"/>
      <c r="GD37" s="705"/>
      <c r="GE37" s="705"/>
      <c r="GF37" s="705"/>
      <c r="GG37" s="705"/>
      <c r="GH37" s="705"/>
      <c r="GI37" s="705"/>
      <c r="GJ37" s="705"/>
      <c r="GK37" s="705"/>
      <c r="GL37" s="705"/>
      <c r="GM37" s="705"/>
      <c r="GN37" s="705"/>
      <c r="GO37" s="705"/>
      <c r="GP37" s="705"/>
      <c r="GQ37" s="705"/>
      <c r="GR37" s="705"/>
      <c r="GS37" s="705"/>
      <c r="GT37" s="705"/>
      <c r="GU37" s="705"/>
      <c r="GV37" s="705"/>
      <c r="GW37" s="705"/>
      <c r="GX37" s="705"/>
      <c r="GY37" s="705"/>
      <c r="GZ37" s="705"/>
      <c r="HA37" s="705"/>
      <c r="HB37" s="705"/>
      <c r="HC37" s="705"/>
      <c r="HD37" s="705"/>
      <c r="HE37" s="705"/>
      <c r="HF37" s="705"/>
      <c r="HG37" s="705"/>
      <c r="HH37" s="705"/>
      <c r="HI37" s="705"/>
      <c r="HJ37" s="705"/>
      <c r="HK37" s="705"/>
      <c r="HL37" s="705"/>
      <c r="HM37" s="705"/>
      <c r="HN37" s="705"/>
      <c r="HO37" s="705"/>
      <c r="HP37" s="705"/>
      <c r="HQ37" s="705"/>
      <c r="HR37" s="705"/>
      <c r="HS37" s="705"/>
      <c r="HT37" s="705"/>
      <c r="HU37" s="705"/>
      <c r="HV37" s="705"/>
      <c r="HW37" s="705"/>
      <c r="HX37" s="705"/>
      <c r="HY37" s="705"/>
      <c r="HZ37" s="705"/>
      <c r="IA37" s="705"/>
      <c r="IB37" s="705"/>
      <c r="IC37" s="705"/>
      <c r="ID37" s="705"/>
      <c r="IE37" s="705"/>
      <c r="IF37" s="705"/>
      <c r="IG37" s="705"/>
      <c r="IH37" s="705"/>
      <c r="II37" s="705"/>
      <c r="IJ37" s="705"/>
      <c r="IK37" s="705"/>
      <c r="IL37" s="705"/>
      <c r="IM37" s="705"/>
      <c r="IN37" s="705"/>
      <c r="IO37" s="705"/>
      <c r="IP37" s="705"/>
      <c r="IQ37" s="705"/>
      <c r="IR37" s="705"/>
      <c r="IS37" s="705"/>
      <c r="IT37" s="705"/>
      <c r="IU37" s="705"/>
      <c r="IV37" s="705"/>
    </row>
    <row r="38" spans="1:256" ht="16.5" thickBot="1">
      <c r="A38" s="705"/>
      <c r="B38" s="763" t="s">
        <v>663</v>
      </c>
      <c r="C38" s="764"/>
      <c r="D38" s="765"/>
      <c r="E38" s="766"/>
      <c r="F38" s="470" t="s">
        <v>81</v>
      </c>
      <c r="G38" s="940" t="e">
        <f>TRUNC(SUM(G34:G37),2)</f>
        <v>#REF!</v>
      </c>
      <c r="H38" s="705"/>
      <c r="I38" s="705"/>
      <c r="J38" s="70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  <c r="AA38" s="705"/>
      <c r="AB38" s="705"/>
      <c r="AC38" s="705"/>
      <c r="AD38" s="705"/>
      <c r="AE38" s="705"/>
      <c r="AF38" s="705"/>
      <c r="AG38" s="705"/>
      <c r="AH38" s="705"/>
      <c r="AI38" s="705"/>
      <c r="AJ38" s="705"/>
      <c r="AK38" s="705"/>
      <c r="AL38" s="705"/>
      <c r="AM38" s="705"/>
      <c r="AN38" s="705"/>
      <c r="AO38" s="705"/>
      <c r="AP38" s="705"/>
      <c r="AQ38" s="705"/>
      <c r="AR38" s="705"/>
      <c r="AS38" s="705"/>
      <c r="AT38" s="705"/>
      <c r="AU38" s="705"/>
      <c r="AV38" s="705"/>
      <c r="AW38" s="705"/>
      <c r="AX38" s="705"/>
      <c r="AY38" s="705"/>
      <c r="AZ38" s="705"/>
      <c r="BA38" s="705"/>
      <c r="BB38" s="705"/>
      <c r="BC38" s="705"/>
      <c r="BD38" s="705"/>
      <c r="BE38" s="705"/>
      <c r="BF38" s="705"/>
      <c r="BG38" s="705"/>
      <c r="BH38" s="705"/>
      <c r="BI38" s="705"/>
      <c r="BJ38" s="705"/>
      <c r="BK38" s="705"/>
      <c r="BL38" s="705"/>
      <c r="BM38" s="705"/>
      <c r="BN38" s="705"/>
      <c r="BO38" s="705"/>
      <c r="BP38" s="705"/>
      <c r="BQ38" s="705"/>
      <c r="BR38" s="705"/>
      <c r="BS38" s="705"/>
      <c r="BT38" s="705"/>
      <c r="BU38" s="705"/>
      <c r="BV38" s="705"/>
      <c r="BW38" s="705"/>
      <c r="BX38" s="705"/>
      <c r="BY38" s="705"/>
      <c r="BZ38" s="705"/>
      <c r="CA38" s="705"/>
      <c r="CB38" s="705"/>
      <c r="CC38" s="705"/>
      <c r="CD38" s="705"/>
      <c r="CE38" s="705"/>
      <c r="CF38" s="705"/>
      <c r="CG38" s="705"/>
      <c r="CH38" s="705"/>
      <c r="CI38" s="705"/>
      <c r="CJ38" s="705"/>
      <c r="CK38" s="705"/>
      <c r="CL38" s="705"/>
      <c r="CM38" s="705"/>
      <c r="CN38" s="705"/>
      <c r="CO38" s="705"/>
      <c r="CP38" s="705"/>
      <c r="CQ38" s="705"/>
      <c r="CR38" s="705"/>
      <c r="CS38" s="705"/>
      <c r="CT38" s="705"/>
      <c r="CU38" s="705"/>
      <c r="CV38" s="705"/>
      <c r="CW38" s="705"/>
      <c r="CX38" s="705"/>
      <c r="CY38" s="705"/>
      <c r="CZ38" s="705"/>
      <c r="DA38" s="705"/>
      <c r="DB38" s="705"/>
      <c r="DC38" s="705"/>
      <c r="DD38" s="705"/>
      <c r="DE38" s="705"/>
      <c r="DF38" s="705"/>
      <c r="DG38" s="705"/>
      <c r="DH38" s="705"/>
      <c r="DI38" s="705"/>
      <c r="DJ38" s="705"/>
      <c r="DK38" s="705"/>
      <c r="DL38" s="705"/>
      <c r="DM38" s="705"/>
      <c r="DN38" s="705"/>
      <c r="DO38" s="705"/>
      <c r="DP38" s="705"/>
      <c r="DQ38" s="705"/>
      <c r="DR38" s="705"/>
      <c r="DS38" s="705"/>
      <c r="DT38" s="705"/>
      <c r="DU38" s="705"/>
      <c r="DV38" s="705"/>
      <c r="DW38" s="705"/>
      <c r="DX38" s="705"/>
      <c r="DY38" s="705"/>
      <c r="DZ38" s="705"/>
      <c r="EA38" s="705"/>
      <c r="EB38" s="705"/>
      <c r="EC38" s="705"/>
      <c r="ED38" s="705"/>
      <c r="EE38" s="705"/>
      <c r="EF38" s="705"/>
      <c r="EG38" s="705"/>
      <c r="EH38" s="705"/>
      <c r="EI38" s="705"/>
      <c r="EJ38" s="705"/>
      <c r="EK38" s="705"/>
      <c r="EL38" s="705"/>
      <c r="EM38" s="705"/>
      <c r="EN38" s="705"/>
      <c r="EO38" s="705"/>
      <c r="EP38" s="705"/>
      <c r="EQ38" s="705"/>
      <c r="ER38" s="705"/>
      <c r="ES38" s="705"/>
      <c r="ET38" s="705"/>
      <c r="EU38" s="705"/>
      <c r="EV38" s="705"/>
      <c r="EW38" s="705"/>
      <c r="EX38" s="705"/>
      <c r="EY38" s="705"/>
      <c r="EZ38" s="705"/>
      <c r="FA38" s="705"/>
      <c r="FB38" s="705"/>
      <c r="FC38" s="705"/>
      <c r="FD38" s="705"/>
      <c r="FE38" s="705"/>
      <c r="FF38" s="705"/>
      <c r="FG38" s="705"/>
      <c r="FH38" s="705"/>
      <c r="FI38" s="705"/>
      <c r="FJ38" s="705"/>
      <c r="FK38" s="705"/>
      <c r="FL38" s="705"/>
      <c r="FM38" s="705"/>
      <c r="FN38" s="705"/>
      <c r="FO38" s="705"/>
      <c r="FP38" s="705"/>
      <c r="FQ38" s="705"/>
      <c r="FR38" s="705"/>
      <c r="FS38" s="705"/>
      <c r="FT38" s="705"/>
      <c r="FU38" s="705"/>
      <c r="FV38" s="705"/>
      <c r="FW38" s="705"/>
      <c r="FX38" s="705"/>
      <c r="FY38" s="705"/>
      <c r="FZ38" s="705"/>
      <c r="GA38" s="705"/>
      <c r="GB38" s="705"/>
      <c r="GC38" s="705"/>
      <c r="GD38" s="705"/>
      <c r="GE38" s="705"/>
      <c r="GF38" s="705"/>
      <c r="GG38" s="705"/>
      <c r="GH38" s="705"/>
      <c r="GI38" s="705"/>
      <c r="GJ38" s="705"/>
      <c r="GK38" s="705"/>
      <c r="GL38" s="705"/>
      <c r="GM38" s="705"/>
      <c r="GN38" s="705"/>
      <c r="GO38" s="705"/>
      <c r="GP38" s="705"/>
      <c r="GQ38" s="705"/>
      <c r="GR38" s="705"/>
      <c r="GS38" s="705"/>
      <c r="GT38" s="705"/>
      <c r="GU38" s="705"/>
      <c r="GV38" s="705"/>
      <c r="GW38" s="705"/>
      <c r="GX38" s="705"/>
      <c r="GY38" s="705"/>
      <c r="GZ38" s="705"/>
      <c r="HA38" s="705"/>
      <c r="HB38" s="705"/>
      <c r="HC38" s="705"/>
      <c r="HD38" s="705"/>
      <c r="HE38" s="705"/>
      <c r="HF38" s="705"/>
      <c r="HG38" s="705"/>
      <c r="HH38" s="705"/>
      <c r="HI38" s="705"/>
      <c r="HJ38" s="705"/>
      <c r="HK38" s="705"/>
      <c r="HL38" s="705"/>
      <c r="HM38" s="705"/>
      <c r="HN38" s="705"/>
      <c r="HO38" s="705"/>
      <c r="HP38" s="705"/>
      <c r="HQ38" s="705"/>
      <c r="HR38" s="705"/>
      <c r="HS38" s="705"/>
      <c r="HT38" s="705"/>
      <c r="HU38" s="705"/>
      <c r="HV38" s="705"/>
      <c r="HW38" s="705"/>
      <c r="HX38" s="705"/>
      <c r="HY38" s="705"/>
      <c r="HZ38" s="705"/>
      <c r="IA38" s="705"/>
      <c r="IB38" s="705"/>
      <c r="IC38" s="705"/>
      <c r="ID38" s="705"/>
      <c r="IE38" s="705"/>
      <c r="IF38" s="705"/>
      <c r="IG38" s="705"/>
      <c r="IH38" s="705"/>
      <c r="II38" s="705"/>
      <c r="IJ38" s="705"/>
      <c r="IK38" s="705"/>
      <c r="IL38" s="705"/>
      <c r="IM38" s="705"/>
      <c r="IN38" s="705"/>
      <c r="IO38" s="705"/>
      <c r="IP38" s="705"/>
      <c r="IQ38" s="705"/>
      <c r="IR38" s="705"/>
      <c r="IS38" s="705"/>
      <c r="IT38" s="705"/>
      <c r="IU38" s="705"/>
      <c r="IV38" s="705"/>
    </row>
    <row r="39" spans="1:256" s="923" customFormat="1" ht="15.75" customHeight="1">
      <c r="B39" s="924"/>
      <c r="C39" s="924"/>
      <c r="D39" s="924"/>
      <c r="E39" s="924"/>
      <c r="F39" s="925"/>
      <c r="G39" s="925"/>
    </row>
    <row r="40" spans="1:256" s="923" customFormat="1" ht="15.75" customHeight="1">
      <c r="B40" s="924"/>
      <c r="C40" s="924"/>
      <c r="D40" s="924"/>
      <c r="E40" s="924"/>
      <c r="F40" s="925"/>
      <c r="G40" s="925"/>
    </row>
    <row r="41" spans="1:256" s="923" customFormat="1" ht="15.75" customHeight="1">
      <c r="B41" s="924"/>
      <c r="C41" s="924"/>
      <c r="D41" s="924"/>
      <c r="E41" s="924"/>
      <c r="F41" s="925"/>
      <c r="G41" s="925"/>
    </row>
    <row r="42" spans="1:256" s="923" customFormat="1" ht="15.75" customHeight="1">
      <c r="B42" s="924"/>
      <c r="C42" s="924"/>
      <c r="D42" s="924"/>
      <c r="E42" s="924"/>
      <c r="F42" s="925"/>
      <c r="G42" s="925"/>
    </row>
    <row r="43" spans="1:256" s="923" customFormat="1" ht="15.75" customHeight="1">
      <c r="B43" s="924"/>
      <c r="C43" s="924"/>
      <c r="D43" s="924"/>
      <c r="E43" s="924"/>
      <c r="F43" s="925"/>
      <c r="G43" s="925"/>
    </row>
    <row r="44" spans="1:256" s="923" customFormat="1" ht="15.75" customHeight="1">
      <c r="B44" s="924"/>
      <c r="C44" s="924"/>
      <c r="D44" s="924"/>
      <c r="E44" s="924"/>
      <c r="F44" s="925"/>
      <c r="G44" s="925"/>
    </row>
    <row r="45" spans="1:256" s="923" customFormat="1" ht="15.75" customHeight="1">
      <c r="B45" s="924"/>
      <c r="C45" s="924"/>
      <c r="D45" s="924"/>
      <c r="E45" s="924"/>
      <c r="F45" s="925"/>
      <c r="G45" s="925"/>
    </row>
    <row r="46" spans="1:256" s="923" customFormat="1" ht="15.75" customHeight="1">
      <c r="B46" s="924"/>
      <c r="C46" s="924"/>
      <c r="D46" s="924"/>
      <c r="E46" s="924"/>
      <c r="F46" s="925"/>
      <c r="G46" s="925"/>
    </row>
    <row r="47" spans="1:256" s="923" customFormat="1" ht="15.75" customHeight="1">
      <c r="B47" s="924"/>
      <c r="C47" s="924"/>
      <c r="D47" s="924"/>
      <c r="E47" s="924"/>
      <c r="F47" s="925"/>
      <c r="G47" s="925"/>
    </row>
    <row r="48" spans="1:256" s="923" customFormat="1" ht="15.75" customHeight="1">
      <c r="B48" s="924"/>
      <c r="C48" s="924"/>
      <c r="D48" s="924"/>
      <c r="E48" s="924"/>
      <c r="F48" s="925"/>
      <c r="G48" s="925"/>
    </row>
    <row r="49" spans="1:256" s="923" customFormat="1" ht="15.75" customHeight="1">
      <c r="B49" s="924"/>
      <c r="C49" s="924"/>
      <c r="D49" s="924"/>
      <c r="E49" s="924"/>
      <c r="F49" s="925"/>
      <c r="G49" s="925"/>
    </row>
    <row r="50" spans="1:256" s="923" customFormat="1" ht="15.75" customHeight="1">
      <c r="B50" s="924"/>
      <c r="C50" s="924"/>
      <c r="D50" s="924"/>
      <c r="E50" s="924"/>
      <c r="F50" s="925"/>
      <c r="G50" s="925"/>
    </row>
    <row r="51" spans="1:256" s="923" customFormat="1" ht="15.75" customHeight="1">
      <c r="B51" s="924"/>
      <c r="C51" s="924"/>
      <c r="D51" s="924"/>
      <c r="E51" s="924"/>
      <c r="F51" s="925"/>
      <c r="G51" s="925"/>
    </row>
    <row r="52" spans="1:256" s="923" customFormat="1" ht="15.75" customHeight="1">
      <c r="B52" s="924"/>
      <c r="C52" s="924"/>
      <c r="D52" s="924"/>
      <c r="E52" s="924"/>
      <c r="F52" s="925"/>
      <c r="G52" s="925"/>
    </row>
    <row r="53" spans="1:256" s="923" customFormat="1" ht="15.75" customHeight="1">
      <c r="B53" s="924"/>
      <c r="C53" s="924"/>
      <c r="D53" s="924"/>
      <c r="E53" s="924"/>
      <c r="F53" s="925"/>
      <c r="G53" s="925"/>
    </row>
    <row r="54" spans="1:256" s="923" customFormat="1" ht="15.75" customHeight="1">
      <c r="B54" s="924"/>
      <c r="C54" s="924"/>
      <c r="D54" s="924"/>
      <c r="E54" s="924"/>
      <c r="F54" s="925"/>
      <c r="G54" s="925"/>
    </row>
    <row r="55" spans="1:256" s="923" customFormat="1" ht="15.75" customHeight="1">
      <c r="B55" s="924"/>
      <c r="C55" s="924"/>
      <c r="D55" s="924"/>
      <c r="E55" s="924"/>
      <c r="F55" s="925"/>
      <c r="G55" s="925"/>
    </row>
    <row r="56" spans="1:256" s="923" customFormat="1" ht="15.75" customHeight="1">
      <c r="B56" s="924"/>
      <c r="C56" s="924"/>
      <c r="D56" s="924"/>
      <c r="E56" s="924"/>
      <c r="F56" s="925"/>
      <c r="G56" s="925"/>
    </row>
    <row r="57" spans="1:256" s="923" customFormat="1" ht="15.75" customHeight="1">
      <c r="B57" s="924"/>
      <c r="C57" s="924"/>
      <c r="D57" s="924"/>
      <c r="E57" s="924"/>
      <c r="F57" s="925"/>
      <c r="G57" s="925"/>
    </row>
    <row r="58" spans="1:256" s="923" customFormat="1" ht="15.75" customHeight="1">
      <c r="B58" s="924"/>
      <c r="C58" s="924"/>
      <c r="D58" s="924"/>
      <c r="E58" s="924"/>
      <c r="F58" s="925"/>
      <c r="G58" s="925"/>
    </row>
    <row r="59" spans="1:256" s="923" customFormat="1" ht="15.75" customHeight="1">
      <c r="B59" s="924"/>
      <c r="C59" s="924"/>
      <c r="D59" s="924"/>
      <c r="E59" s="924"/>
      <c r="F59" s="925"/>
      <c r="G59" s="925"/>
    </row>
    <row r="60" spans="1:256" s="923" customFormat="1" ht="15.75" customHeight="1">
      <c r="B60" s="924"/>
      <c r="C60" s="924"/>
      <c r="D60" s="924"/>
      <c r="E60" s="924"/>
      <c r="F60" s="925"/>
      <c r="G60" s="925"/>
    </row>
    <row r="61" spans="1:256" s="923" customFormat="1" ht="15.75" customHeight="1">
      <c r="B61" s="924"/>
      <c r="C61" s="924"/>
      <c r="D61" s="924"/>
      <c r="E61" s="924"/>
      <c r="F61" s="925"/>
      <c r="G61" s="925"/>
    </row>
    <row r="62" spans="1:256" s="923" customFormat="1" ht="15.75" customHeight="1">
      <c r="B62" s="924"/>
      <c r="C62" s="924"/>
      <c r="D62" s="924"/>
      <c r="E62" s="924"/>
      <c r="F62" s="925"/>
      <c r="G62" s="925"/>
    </row>
    <row r="63" spans="1:256" s="923" customFormat="1" ht="15.75" customHeight="1">
      <c r="B63" s="924"/>
      <c r="C63" s="924"/>
      <c r="D63" s="924"/>
      <c r="E63" s="924"/>
      <c r="F63" s="925"/>
      <c r="G63" s="925"/>
    </row>
    <row r="64" spans="1:256" ht="13.5" thickBot="1">
      <c r="A64" s="705"/>
      <c r="B64" s="941"/>
      <c r="C64" s="942"/>
      <c r="D64" s="941"/>
      <c r="E64" s="771"/>
      <c r="F64" s="771"/>
      <c r="G64" s="771"/>
      <c r="H64" s="705"/>
      <c r="I64" s="705"/>
      <c r="J64" s="705"/>
      <c r="K64" s="705"/>
      <c r="L64" s="705"/>
      <c r="M64" s="705"/>
      <c r="N64" s="705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  <c r="AA64" s="705"/>
      <c r="AB64" s="705"/>
      <c r="AC64" s="705"/>
      <c r="AD64" s="705"/>
      <c r="AE64" s="705"/>
      <c r="AF64" s="705"/>
      <c r="AG64" s="705"/>
      <c r="AH64" s="705"/>
      <c r="AI64" s="705"/>
      <c r="AJ64" s="705"/>
      <c r="AK64" s="705"/>
      <c r="AL64" s="705"/>
      <c r="AM64" s="705"/>
      <c r="AN64" s="705"/>
      <c r="AO64" s="705"/>
      <c r="AP64" s="705"/>
      <c r="AQ64" s="705"/>
      <c r="AR64" s="705"/>
      <c r="AS64" s="705"/>
      <c r="AT64" s="705"/>
      <c r="AU64" s="705"/>
      <c r="AV64" s="705"/>
      <c r="AW64" s="705"/>
      <c r="AX64" s="705"/>
      <c r="AY64" s="705"/>
      <c r="AZ64" s="705"/>
      <c r="BA64" s="705"/>
      <c r="BB64" s="705"/>
      <c r="BC64" s="705"/>
      <c r="BD64" s="705"/>
      <c r="BE64" s="705"/>
      <c r="BF64" s="705"/>
      <c r="BG64" s="705"/>
      <c r="BH64" s="705"/>
      <c r="BI64" s="705"/>
      <c r="BJ64" s="705"/>
      <c r="BK64" s="705"/>
      <c r="BL64" s="705"/>
      <c r="BM64" s="705"/>
      <c r="BN64" s="705"/>
      <c r="BO64" s="705"/>
      <c r="BP64" s="705"/>
      <c r="BQ64" s="705"/>
      <c r="BR64" s="705"/>
      <c r="BS64" s="705"/>
      <c r="BT64" s="705"/>
      <c r="BU64" s="705"/>
      <c r="BV64" s="705"/>
      <c r="BW64" s="705"/>
      <c r="BX64" s="705"/>
      <c r="BY64" s="705"/>
      <c r="BZ64" s="705"/>
      <c r="CA64" s="705"/>
      <c r="CB64" s="705"/>
      <c r="CC64" s="705"/>
      <c r="CD64" s="705"/>
      <c r="CE64" s="705"/>
      <c r="CF64" s="705"/>
      <c r="CG64" s="705"/>
      <c r="CH64" s="705"/>
      <c r="CI64" s="705"/>
      <c r="CJ64" s="705"/>
      <c r="CK64" s="705"/>
      <c r="CL64" s="705"/>
      <c r="CM64" s="705"/>
      <c r="CN64" s="705"/>
      <c r="CO64" s="705"/>
      <c r="CP64" s="705"/>
      <c r="CQ64" s="705"/>
      <c r="CR64" s="705"/>
      <c r="CS64" s="705"/>
      <c r="CT64" s="705"/>
      <c r="CU64" s="705"/>
      <c r="CV64" s="705"/>
      <c r="CW64" s="705"/>
      <c r="CX64" s="705"/>
      <c r="CY64" s="705"/>
      <c r="CZ64" s="705"/>
      <c r="DA64" s="705"/>
      <c r="DB64" s="705"/>
      <c r="DC64" s="705"/>
      <c r="DD64" s="705"/>
      <c r="DE64" s="705"/>
      <c r="DF64" s="705"/>
      <c r="DG64" s="705"/>
      <c r="DH64" s="705"/>
      <c r="DI64" s="705"/>
      <c r="DJ64" s="705"/>
      <c r="DK64" s="705"/>
      <c r="DL64" s="705"/>
      <c r="DM64" s="705"/>
      <c r="DN64" s="705"/>
      <c r="DO64" s="705"/>
      <c r="DP64" s="705"/>
      <c r="DQ64" s="705"/>
      <c r="DR64" s="705"/>
      <c r="DS64" s="705"/>
      <c r="DT64" s="705"/>
      <c r="DU64" s="705"/>
      <c r="DV64" s="705"/>
      <c r="DW64" s="705"/>
      <c r="DX64" s="705"/>
      <c r="DY64" s="705"/>
      <c r="DZ64" s="705"/>
      <c r="EA64" s="705"/>
      <c r="EB64" s="705"/>
      <c r="EC64" s="705"/>
      <c r="ED64" s="705"/>
      <c r="EE64" s="705"/>
      <c r="EF64" s="705"/>
      <c r="EG64" s="705"/>
      <c r="EH64" s="705"/>
      <c r="EI64" s="705"/>
      <c r="EJ64" s="705"/>
      <c r="EK64" s="705"/>
      <c r="EL64" s="705"/>
      <c r="EM64" s="705"/>
      <c r="EN64" s="705"/>
      <c r="EO64" s="705"/>
      <c r="EP64" s="705"/>
      <c r="EQ64" s="705"/>
      <c r="ER64" s="705"/>
      <c r="ES64" s="705"/>
      <c r="ET64" s="705"/>
      <c r="EU64" s="705"/>
      <c r="EV64" s="705"/>
      <c r="EW64" s="705"/>
      <c r="EX64" s="705"/>
      <c r="EY64" s="705"/>
      <c r="EZ64" s="705"/>
      <c r="FA64" s="705"/>
      <c r="FB64" s="705"/>
      <c r="FC64" s="705"/>
      <c r="FD64" s="705"/>
      <c r="FE64" s="705"/>
      <c r="FF64" s="705"/>
      <c r="FG64" s="705"/>
      <c r="FH64" s="705"/>
      <c r="FI64" s="705"/>
      <c r="FJ64" s="705"/>
      <c r="FK64" s="705"/>
      <c r="FL64" s="705"/>
      <c r="FM64" s="705"/>
      <c r="FN64" s="705"/>
      <c r="FO64" s="705"/>
      <c r="FP64" s="705"/>
      <c r="FQ64" s="705"/>
      <c r="FR64" s="705"/>
      <c r="FS64" s="705"/>
      <c r="FT64" s="705"/>
      <c r="FU64" s="705"/>
      <c r="FV64" s="705"/>
      <c r="FW64" s="705"/>
      <c r="FX64" s="705"/>
      <c r="FY64" s="705"/>
      <c r="FZ64" s="705"/>
      <c r="GA64" s="705"/>
      <c r="GB64" s="705"/>
      <c r="GC64" s="705"/>
      <c r="GD64" s="705"/>
      <c r="GE64" s="705"/>
      <c r="GF64" s="705"/>
      <c r="GG64" s="705"/>
      <c r="GH64" s="705"/>
      <c r="GI64" s="705"/>
      <c r="GJ64" s="705"/>
      <c r="GK64" s="705"/>
      <c r="GL64" s="705"/>
      <c r="GM64" s="705"/>
      <c r="GN64" s="705"/>
      <c r="GO64" s="705"/>
      <c r="GP64" s="705"/>
      <c r="GQ64" s="705"/>
      <c r="GR64" s="705"/>
      <c r="GS64" s="705"/>
      <c r="GT64" s="705"/>
      <c r="GU64" s="705"/>
      <c r="GV64" s="705"/>
      <c r="GW64" s="705"/>
      <c r="GX64" s="705"/>
      <c r="GY64" s="705"/>
      <c r="GZ64" s="705"/>
      <c r="HA64" s="705"/>
      <c r="HB64" s="705"/>
      <c r="HC64" s="705"/>
      <c r="HD64" s="705"/>
      <c r="HE64" s="705"/>
      <c r="HF64" s="705"/>
      <c r="HG64" s="705"/>
      <c r="HH64" s="705"/>
      <c r="HI64" s="705"/>
      <c r="HJ64" s="705"/>
      <c r="HK64" s="705"/>
      <c r="HL64" s="705"/>
      <c r="HM64" s="705"/>
      <c r="HN64" s="705"/>
      <c r="HO64" s="705"/>
      <c r="HP64" s="705"/>
      <c r="HQ64" s="705"/>
      <c r="HR64" s="705"/>
      <c r="HS64" s="705"/>
      <c r="HT64" s="705"/>
      <c r="HU64" s="705"/>
      <c r="HV64" s="705"/>
      <c r="HW64" s="705"/>
      <c r="HX64" s="705"/>
      <c r="HY64" s="705"/>
      <c r="HZ64" s="705"/>
      <c r="IA64" s="705"/>
      <c r="IB64" s="705"/>
      <c r="IC64" s="705"/>
      <c r="ID64" s="705"/>
      <c r="IE64" s="705"/>
      <c r="IF64" s="705"/>
      <c r="IG64" s="705"/>
      <c r="IH64" s="705"/>
      <c r="II64" s="705"/>
      <c r="IJ64" s="705"/>
      <c r="IK64" s="705"/>
      <c r="IL64" s="705"/>
      <c r="IM64" s="705"/>
      <c r="IN64" s="705"/>
      <c r="IO64" s="705"/>
      <c r="IP64" s="705"/>
      <c r="IQ64" s="705"/>
      <c r="IR64" s="705"/>
      <c r="IS64" s="705"/>
      <c r="IT64" s="705"/>
      <c r="IU64" s="705"/>
      <c r="IV64" s="705"/>
    </row>
    <row r="65" spans="1:256" s="943" customFormat="1" ht="15.75">
      <c r="B65" s="2674" t="s">
        <v>543</v>
      </c>
      <c r="C65" s="2675"/>
      <c r="D65" s="2675"/>
      <c r="E65" s="2675"/>
      <c r="F65" s="2675"/>
      <c r="G65" s="2676"/>
    </row>
    <row r="66" spans="1:256" s="943" customFormat="1" ht="15.75">
      <c r="B66" s="2585" t="s">
        <v>75</v>
      </c>
      <c r="C66" s="2586"/>
      <c r="D66" s="944" t="s">
        <v>23</v>
      </c>
      <c r="E66" s="2567" t="s">
        <v>544</v>
      </c>
      <c r="F66" s="2568"/>
      <c r="G66" s="2569"/>
    </row>
    <row r="67" spans="1:256" s="943" customFormat="1" ht="15.75">
      <c r="B67" s="2570" t="s">
        <v>79</v>
      </c>
      <c r="C67" s="2571"/>
      <c r="D67" s="2571"/>
      <c r="E67" s="2571"/>
      <c r="F67" s="2571"/>
      <c r="G67" s="2572"/>
    </row>
    <row r="68" spans="1:256" s="943" customFormat="1" ht="15">
      <c r="B68" s="2573" t="s">
        <v>535</v>
      </c>
      <c r="C68" s="2574"/>
      <c r="D68" s="945" t="s">
        <v>23</v>
      </c>
      <c r="E68" s="2587" t="s">
        <v>545</v>
      </c>
      <c r="F68" s="2588"/>
      <c r="G68" s="2589"/>
    </row>
    <row r="69" spans="1:256" s="943" customFormat="1" ht="31.5" customHeight="1">
      <c r="B69" s="2573" t="s">
        <v>546</v>
      </c>
      <c r="C69" s="2574"/>
      <c r="D69" s="945" t="s">
        <v>20</v>
      </c>
      <c r="E69" s="2587" t="s">
        <v>714</v>
      </c>
      <c r="F69" s="2588"/>
      <c r="G69" s="2589"/>
    </row>
    <row r="70" spans="1:256" s="943" customFormat="1" ht="31.5" customHeight="1">
      <c r="B70" s="2573" t="s">
        <v>547</v>
      </c>
      <c r="C70" s="2574"/>
      <c r="D70" s="945" t="s">
        <v>20</v>
      </c>
      <c r="E70" s="2587" t="str">
        <f>E69</f>
        <v>(0,40*0,40*0,30)*6</v>
      </c>
      <c r="F70" s="2588"/>
      <c r="G70" s="2589"/>
    </row>
    <row r="71" spans="1:256" s="943" customFormat="1" ht="32.25" customHeight="1" thickBot="1">
      <c r="B71" s="2590" t="s">
        <v>151</v>
      </c>
      <c r="C71" s="2591"/>
      <c r="D71" s="1030" t="s">
        <v>20</v>
      </c>
      <c r="E71" s="2592" t="str">
        <f>E70</f>
        <v>(0,40*0,40*0,30)*6</v>
      </c>
      <c r="F71" s="2593"/>
      <c r="G71" s="2594"/>
    </row>
    <row r="72" spans="1:256" s="923" customFormat="1" ht="15.75" customHeight="1" thickBot="1">
      <c r="B72" s="924"/>
      <c r="C72" s="924"/>
      <c r="D72" s="924"/>
      <c r="E72" s="924"/>
      <c r="F72" s="925"/>
      <c r="G72" s="925"/>
    </row>
    <row r="73" spans="1:256" ht="16.5" thickBot="1">
      <c r="A73" s="705"/>
      <c r="B73" s="1035" t="s">
        <v>548</v>
      </c>
      <c r="C73" s="1036" t="s">
        <v>549</v>
      </c>
      <c r="D73" s="1036"/>
      <c r="E73" s="1036"/>
      <c r="F73" s="1036"/>
      <c r="G73" s="1037" t="s">
        <v>23</v>
      </c>
      <c r="H73" s="705"/>
      <c r="I73" s="705"/>
      <c r="J73" s="70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705"/>
      <c r="AC73" s="705"/>
      <c r="AD73" s="705"/>
      <c r="AE73" s="705"/>
      <c r="AF73" s="705"/>
      <c r="AG73" s="705"/>
      <c r="AH73" s="705"/>
      <c r="AI73" s="705"/>
      <c r="AJ73" s="705"/>
      <c r="AK73" s="705"/>
      <c r="AL73" s="705"/>
      <c r="AM73" s="705"/>
      <c r="AN73" s="705"/>
      <c r="AO73" s="705"/>
      <c r="AP73" s="705"/>
      <c r="AQ73" s="705"/>
      <c r="AR73" s="705"/>
      <c r="AS73" s="705"/>
      <c r="AT73" s="705"/>
      <c r="AU73" s="705"/>
      <c r="AV73" s="705"/>
      <c r="AW73" s="705"/>
      <c r="AX73" s="705"/>
      <c r="AY73" s="705"/>
      <c r="AZ73" s="705"/>
      <c r="BA73" s="705"/>
      <c r="BB73" s="705"/>
      <c r="BC73" s="705"/>
      <c r="BD73" s="705"/>
      <c r="BE73" s="705"/>
      <c r="BF73" s="705"/>
      <c r="BG73" s="705"/>
      <c r="BH73" s="705"/>
      <c r="BI73" s="705"/>
      <c r="BJ73" s="705"/>
      <c r="BK73" s="705"/>
      <c r="BL73" s="705"/>
      <c r="BM73" s="705"/>
      <c r="BN73" s="705"/>
      <c r="BO73" s="705"/>
      <c r="BP73" s="705"/>
      <c r="BQ73" s="705"/>
      <c r="BR73" s="705"/>
      <c r="BS73" s="705"/>
      <c r="BT73" s="705"/>
      <c r="BU73" s="705"/>
      <c r="BV73" s="705"/>
      <c r="BW73" s="705"/>
      <c r="BX73" s="705"/>
      <c r="BY73" s="705"/>
      <c r="BZ73" s="705"/>
      <c r="CA73" s="705"/>
      <c r="CB73" s="705"/>
      <c r="CC73" s="705"/>
      <c r="CD73" s="705"/>
      <c r="CE73" s="705"/>
      <c r="CF73" s="705"/>
      <c r="CG73" s="705"/>
      <c r="CH73" s="705"/>
      <c r="CI73" s="705"/>
      <c r="CJ73" s="705"/>
      <c r="CK73" s="705"/>
      <c r="CL73" s="705"/>
      <c r="CM73" s="705"/>
      <c r="CN73" s="705"/>
      <c r="CO73" s="705"/>
      <c r="CP73" s="705"/>
      <c r="CQ73" s="705"/>
      <c r="CR73" s="705"/>
      <c r="CS73" s="705"/>
      <c r="CT73" s="705"/>
      <c r="CU73" s="705"/>
      <c r="CV73" s="705"/>
      <c r="CW73" s="705"/>
      <c r="CX73" s="705"/>
      <c r="CY73" s="705"/>
      <c r="CZ73" s="705"/>
      <c r="DA73" s="705"/>
      <c r="DB73" s="705"/>
      <c r="DC73" s="705"/>
      <c r="DD73" s="705"/>
      <c r="DE73" s="705"/>
      <c r="DF73" s="705"/>
      <c r="DG73" s="705"/>
      <c r="DH73" s="705"/>
      <c r="DI73" s="705"/>
      <c r="DJ73" s="705"/>
      <c r="DK73" s="705"/>
      <c r="DL73" s="705"/>
      <c r="DM73" s="705"/>
      <c r="DN73" s="705"/>
      <c r="DO73" s="705"/>
      <c r="DP73" s="705"/>
      <c r="DQ73" s="705"/>
      <c r="DR73" s="705"/>
      <c r="DS73" s="705"/>
      <c r="DT73" s="705"/>
      <c r="DU73" s="705"/>
      <c r="DV73" s="705"/>
      <c r="DW73" s="705"/>
      <c r="DX73" s="705"/>
      <c r="DY73" s="705"/>
      <c r="DZ73" s="705"/>
      <c r="EA73" s="705"/>
      <c r="EB73" s="705"/>
      <c r="EC73" s="705"/>
      <c r="ED73" s="705"/>
      <c r="EE73" s="705"/>
      <c r="EF73" s="705"/>
      <c r="EG73" s="705"/>
      <c r="EH73" s="705"/>
      <c r="EI73" s="705"/>
      <c r="EJ73" s="705"/>
      <c r="EK73" s="705"/>
      <c r="EL73" s="705"/>
      <c r="EM73" s="705"/>
      <c r="EN73" s="705"/>
      <c r="EO73" s="705"/>
      <c r="EP73" s="705"/>
      <c r="EQ73" s="705"/>
      <c r="ER73" s="705"/>
      <c r="ES73" s="705"/>
      <c r="ET73" s="705"/>
      <c r="EU73" s="705"/>
      <c r="EV73" s="705"/>
      <c r="EW73" s="705"/>
      <c r="EX73" s="705"/>
      <c r="EY73" s="705"/>
      <c r="EZ73" s="705"/>
      <c r="FA73" s="705"/>
      <c r="FB73" s="705"/>
      <c r="FC73" s="705"/>
      <c r="FD73" s="705"/>
      <c r="FE73" s="705"/>
      <c r="FF73" s="705"/>
      <c r="FG73" s="705"/>
      <c r="FH73" s="705"/>
      <c r="FI73" s="705"/>
      <c r="FJ73" s="705"/>
      <c r="FK73" s="705"/>
      <c r="FL73" s="705"/>
      <c r="FM73" s="705"/>
      <c r="FN73" s="705"/>
      <c r="FO73" s="705"/>
      <c r="FP73" s="705"/>
      <c r="FQ73" s="705"/>
      <c r="FR73" s="705"/>
      <c r="FS73" s="705"/>
      <c r="FT73" s="705"/>
      <c r="FU73" s="705"/>
      <c r="FV73" s="705"/>
      <c r="FW73" s="705"/>
      <c r="FX73" s="705"/>
      <c r="FY73" s="705"/>
      <c r="FZ73" s="705"/>
      <c r="GA73" s="705"/>
      <c r="GB73" s="705"/>
      <c r="GC73" s="705"/>
      <c r="GD73" s="705"/>
      <c r="GE73" s="705"/>
      <c r="GF73" s="705"/>
      <c r="GG73" s="705"/>
      <c r="GH73" s="705"/>
      <c r="GI73" s="705"/>
      <c r="GJ73" s="705"/>
      <c r="GK73" s="705"/>
      <c r="GL73" s="705"/>
      <c r="GM73" s="705"/>
      <c r="GN73" s="705"/>
      <c r="GO73" s="705"/>
      <c r="GP73" s="705"/>
      <c r="GQ73" s="705"/>
      <c r="GR73" s="705"/>
      <c r="GS73" s="705"/>
      <c r="GT73" s="705"/>
      <c r="GU73" s="705"/>
      <c r="GV73" s="705"/>
      <c r="GW73" s="705"/>
      <c r="GX73" s="705"/>
      <c r="GY73" s="705"/>
      <c r="GZ73" s="705"/>
      <c r="HA73" s="705"/>
      <c r="HB73" s="705"/>
      <c r="HC73" s="705"/>
      <c r="HD73" s="705"/>
      <c r="HE73" s="705"/>
      <c r="HF73" s="705"/>
      <c r="HG73" s="705"/>
      <c r="HH73" s="705"/>
      <c r="HI73" s="705"/>
      <c r="HJ73" s="705"/>
      <c r="HK73" s="705"/>
      <c r="HL73" s="705"/>
      <c r="HM73" s="705"/>
      <c r="HN73" s="705"/>
      <c r="HO73" s="705"/>
      <c r="HP73" s="705"/>
      <c r="HQ73" s="705"/>
      <c r="HR73" s="705"/>
      <c r="HS73" s="705"/>
      <c r="HT73" s="705"/>
      <c r="HU73" s="705"/>
      <c r="HV73" s="705"/>
      <c r="HW73" s="705"/>
      <c r="HX73" s="705"/>
      <c r="HY73" s="705"/>
      <c r="HZ73" s="705"/>
      <c r="IA73" s="705"/>
      <c r="IB73" s="705"/>
      <c r="IC73" s="705"/>
      <c r="ID73" s="705"/>
      <c r="IE73" s="705"/>
      <c r="IF73" s="705"/>
      <c r="IG73" s="705"/>
      <c r="IH73" s="705"/>
      <c r="II73" s="705"/>
      <c r="IJ73" s="705"/>
      <c r="IK73" s="705"/>
      <c r="IL73" s="705"/>
      <c r="IM73" s="705"/>
      <c r="IN73" s="705"/>
      <c r="IO73" s="705"/>
      <c r="IP73" s="705"/>
      <c r="IQ73" s="705"/>
      <c r="IR73" s="705"/>
      <c r="IS73" s="705"/>
      <c r="IT73" s="705"/>
      <c r="IU73" s="705"/>
      <c r="IV73" s="705"/>
    </row>
    <row r="74" spans="1:256" ht="31.5">
      <c r="A74" s="705"/>
      <c r="B74" s="990" t="s">
        <v>144</v>
      </c>
      <c r="C74" s="1032" t="s">
        <v>75</v>
      </c>
      <c r="D74" s="1032" t="s">
        <v>23</v>
      </c>
      <c r="E74" s="1032" t="s">
        <v>76</v>
      </c>
      <c r="F74" s="1033" t="s">
        <v>103</v>
      </c>
      <c r="G74" s="1034" t="s">
        <v>104</v>
      </c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705"/>
      <c r="AC74" s="705"/>
      <c r="AD74" s="705"/>
      <c r="AE74" s="705"/>
      <c r="AF74" s="705"/>
      <c r="AG74" s="705"/>
      <c r="AH74" s="705"/>
      <c r="AI74" s="705"/>
      <c r="AJ74" s="705"/>
      <c r="AK74" s="705"/>
      <c r="AL74" s="705"/>
      <c r="AM74" s="705"/>
      <c r="AN74" s="705"/>
      <c r="AO74" s="705"/>
      <c r="AP74" s="705"/>
      <c r="AQ74" s="705"/>
      <c r="AR74" s="705"/>
      <c r="AS74" s="705"/>
      <c r="AT74" s="705"/>
      <c r="AU74" s="705"/>
      <c r="AV74" s="705"/>
      <c r="AW74" s="705"/>
      <c r="AX74" s="705"/>
      <c r="AY74" s="705"/>
      <c r="AZ74" s="705"/>
      <c r="BA74" s="705"/>
      <c r="BB74" s="705"/>
      <c r="BC74" s="705"/>
      <c r="BD74" s="705"/>
      <c r="BE74" s="705"/>
      <c r="BF74" s="705"/>
      <c r="BG74" s="705"/>
      <c r="BH74" s="705"/>
      <c r="BI74" s="705"/>
      <c r="BJ74" s="705"/>
      <c r="BK74" s="705"/>
      <c r="BL74" s="705"/>
      <c r="BM74" s="705"/>
      <c r="BN74" s="705"/>
      <c r="BO74" s="705"/>
      <c r="BP74" s="705"/>
      <c r="BQ74" s="705"/>
      <c r="BR74" s="705"/>
      <c r="BS74" s="705"/>
      <c r="BT74" s="705"/>
      <c r="BU74" s="705"/>
      <c r="BV74" s="705"/>
      <c r="BW74" s="705"/>
      <c r="BX74" s="705"/>
      <c r="BY74" s="705"/>
      <c r="BZ74" s="705"/>
      <c r="CA74" s="705"/>
      <c r="CB74" s="705"/>
      <c r="CC74" s="705"/>
      <c r="CD74" s="705"/>
      <c r="CE74" s="705"/>
      <c r="CF74" s="705"/>
      <c r="CG74" s="705"/>
      <c r="CH74" s="705"/>
      <c r="CI74" s="705"/>
      <c r="CJ74" s="705"/>
      <c r="CK74" s="705"/>
      <c r="CL74" s="705"/>
      <c r="CM74" s="705"/>
      <c r="CN74" s="705"/>
      <c r="CO74" s="705"/>
      <c r="CP74" s="705"/>
      <c r="CQ74" s="705"/>
      <c r="CR74" s="705"/>
      <c r="CS74" s="705"/>
      <c r="CT74" s="705"/>
      <c r="CU74" s="705"/>
      <c r="CV74" s="705"/>
      <c r="CW74" s="705"/>
      <c r="CX74" s="705"/>
      <c r="CY74" s="705"/>
      <c r="CZ74" s="705"/>
      <c r="DA74" s="705"/>
      <c r="DB74" s="705"/>
      <c r="DC74" s="705"/>
      <c r="DD74" s="705"/>
      <c r="DE74" s="705"/>
      <c r="DF74" s="705"/>
      <c r="DG74" s="705"/>
      <c r="DH74" s="705"/>
      <c r="DI74" s="705"/>
      <c r="DJ74" s="705"/>
      <c r="DK74" s="705"/>
      <c r="DL74" s="705"/>
      <c r="DM74" s="705"/>
      <c r="DN74" s="705"/>
      <c r="DO74" s="705"/>
      <c r="DP74" s="705"/>
      <c r="DQ74" s="705"/>
      <c r="DR74" s="705"/>
      <c r="DS74" s="705"/>
      <c r="DT74" s="705"/>
      <c r="DU74" s="705"/>
      <c r="DV74" s="705"/>
      <c r="DW74" s="705"/>
      <c r="DX74" s="705"/>
      <c r="DY74" s="705"/>
      <c r="DZ74" s="705"/>
      <c r="EA74" s="705"/>
      <c r="EB74" s="705"/>
      <c r="EC74" s="705"/>
      <c r="ED74" s="705"/>
      <c r="EE74" s="705"/>
      <c r="EF74" s="705"/>
      <c r="EG74" s="705"/>
      <c r="EH74" s="705"/>
      <c r="EI74" s="705"/>
      <c r="EJ74" s="705"/>
      <c r="EK74" s="705"/>
      <c r="EL74" s="705"/>
      <c r="EM74" s="705"/>
      <c r="EN74" s="705"/>
      <c r="EO74" s="705"/>
      <c r="EP74" s="705"/>
      <c r="EQ74" s="705"/>
      <c r="ER74" s="705"/>
      <c r="ES74" s="705"/>
      <c r="ET74" s="705"/>
      <c r="EU74" s="705"/>
      <c r="EV74" s="705"/>
      <c r="EW74" s="705"/>
      <c r="EX74" s="705"/>
      <c r="EY74" s="705"/>
      <c r="EZ74" s="705"/>
      <c r="FA74" s="705"/>
      <c r="FB74" s="705"/>
      <c r="FC74" s="705"/>
      <c r="FD74" s="705"/>
      <c r="FE74" s="705"/>
      <c r="FF74" s="705"/>
      <c r="FG74" s="705"/>
      <c r="FH74" s="705"/>
      <c r="FI74" s="705"/>
      <c r="FJ74" s="705"/>
      <c r="FK74" s="705"/>
      <c r="FL74" s="705"/>
      <c r="FM74" s="705"/>
      <c r="FN74" s="705"/>
      <c r="FO74" s="705"/>
      <c r="FP74" s="705"/>
      <c r="FQ74" s="705"/>
      <c r="FR74" s="705"/>
      <c r="FS74" s="705"/>
      <c r="FT74" s="705"/>
      <c r="FU74" s="705"/>
      <c r="FV74" s="705"/>
      <c r="FW74" s="705"/>
      <c r="FX74" s="705"/>
      <c r="FY74" s="705"/>
      <c r="FZ74" s="705"/>
      <c r="GA74" s="705"/>
      <c r="GB74" s="705"/>
      <c r="GC74" s="705"/>
      <c r="GD74" s="705"/>
      <c r="GE74" s="705"/>
      <c r="GF74" s="705"/>
      <c r="GG74" s="705"/>
      <c r="GH74" s="705"/>
      <c r="GI74" s="705"/>
      <c r="GJ74" s="705"/>
      <c r="GK74" s="705"/>
      <c r="GL74" s="705"/>
      <c r="GM74" s="705"/>
      <c r="GN74" s="705"/>
      <c r="GO74" s="705"/>
      <c r="GP74" s="705"/>
      <c r="GQ74" s="705"/>
      <c r="GR74" s="705"/>
      <c r="GS74" s="705"/>
      <c r="GT74" s="705"/>
      <c r="GU74" s="705"/>
      <c r="GV74" s="705"/>
      <c r="GW74" s="705"/>
      <c r="GX74" s="705"/>
      <c r="GY74" s="705"/>
      <c r="GZ74" s="705"/>
      <c r="HA74" s="705"/>
      <c r="HB74" s="705"/>
      <c r="HC74" s="705"/>
      <c r="HD74" s="705"/>
      <c r="HE74" s="705"/>
      <c r="HF74" s="705"/>
      <c r="HG74" s="705"/>
      <c r="HH74" s="705"/>
      <c r="HI74" s="705"/>
      <c r="HJ74" s="705"/>
      <c r="HK74" s="705"/>
      <c r="HL74" s="705"/>
      <c r="HM74" s="705"/>
      <c r="HN74" s="705"/>
      <c r="HO74" s="705"/>
      <c r="HP74" s="705"/>
      <c r="HQ74" s="705"/>
      <c r="HR74" s="705"/>
      <c r="HS74" s="705"/>
      <c r="HT74" s="705"/>
      <c r="HU74" s="705"/>
      <c r="HV74" s="705"/>
      <c r="HW74" s="705"/>
      <c r="HX74" s="705"/>
      <c r="HY74" s="705"/>
      <c r="HZ74" s="705"/>
      <c r="IA74" s="705"/>
      <c r="IB74" s="705"/>
      <c r="IC74" s="705"/>
      <c r="ID74" s="705"/>
      <c r="IE74" s="705"/>
      <c r="IF74" s="705"/>
      <c r="IG74" s="705"/>
      <c r="IH74" s="705"/>
      <c r="II74" s="705"/>
      <c r="IJ74" s="705"/>
      <c r="IK74" s="705"/>
      <c r="IL74" s="705"/>
      <c r="IM74" s="705"/>
      <c r="IN74" s="705"/>
      <c r="IO74" s="705"/>
      <c r="IP74" s="705"/>
      <c r="IQ74" s="705"/>
      <c r="IR74" s="705"/>
      <c r="IS74" s="705"/>
      <c r="IT74" s="705"/>
      <c r="IU74" s="705"/>
      <c r="IV74" s="705"/>
    </row>
    <row r="75" spans="1:256" ht="15.75">
      <c r="A75" s="705"/>
      <c r="B75" s="2718" t="s">
        <v>79</v>
      </c>
      <c r="C75" s="2719"/>
      <c r="D75" s="2719"/>
      <c r="E75" s="2719"/>
      <c r="F75" s="2719"/>
      <c r="G75" s="2720"/>
      <c r="H75" s="705"/>
      <c r="I75" s="705"/>
      <c r="J75" s="70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705"/>
      <c r="AC75" s="705"/>
      <c r="AD75" s="705"/>
      <c r="AE75" s="705"/>
      <c r="AF75" s="705"/>
      <c r="AG75" s="705"/>
      <c r="AH75" s="705"/>
      <c r="AI75" s="705"/>
      <c r="AJ75" s="705"/>
      <c r="AK75" s="705"/>
      <c r="AL75" s="705"/>
      <c r="AM75" s="705"/>
      <c r="AN75" s="705"/>
      <c r="AO75" s="705"/>
      <c r="AP75" s="705"/>
      <c r="AQ75" s="705"/>
      <c r="AR75" s="705"/>
      <c r="AS75" s="705"/>
      <c r="AT75" s="705"/>
      <c r="AU75" s="705"/>
      <c r="AV75" s="705"/>
      <c r="AW75" s="705"/>
      <c r="AX75" s="705"/>
      <c r="AY75" s="705"/>
      <c r="AZ75" s="705"/>
      <c r="BA75" s="705"/>
      <c r="BB75" s="705"/>
      <c r="BC75" s="705"/>
      <c r="BD75" s="705"/>
      <c r="BE75" s="705"/>
      <c r="BF75" s="705"/>
      <c r="BG75" s="705"/>
      <c r="BH75" s="705"/>
      <c r="BI75" s="705"/>
      <c r="BJ75" s="705"/>
      <c r="BK75" s="705"/>
      <c r="BL75" s="705"/>
      <c r="BM75" s="705"/>
      <c r="BN75" s="705"/>
      <c r="BO75" s="705"/>
      <c r="BP75" s="705"/>
      <c r="BQ75" s="705"/>
      <c r="BR75" s="705"/>
      <c r="BS75" s="705"/>
      <c r="BT75" s="705"/>
      <c r="BU75" s="705"/>
      <c r="BV75" s="705"/>
      <c r="BW75" s="705"/>
      <c r="BX75" s="705"/>
      <c r="BY75" s="705"/>
      <c r="BZ75" s="705"/>
      <c r="CA75" s="705"/>
      <c r="CB75" s="705"/>
      <c r="CC75" s="705"/>
      <c r="CD75" s="705"/>
      <c r="CE75" s="705"/>
      <c r="CF75" s="705"/>
      <c r="CG75" s="705"/>
      <c r="CH75" s="705"/>
      <c r="CI75" s="705"/>
      <c r="CJ75" s="705"/>
      <c r="CK75" s="705"/>
      <c r="CL75" s="705"/>
      <c r="CM75" s="705"/>
      <c r="CN75" s="705"/>
      <c r="CO75" s="705"/>
      <c r="CP75" s="705"/>
      <c r="CQ75" s="705"/>
      <c r="CR75" s="705"/>
      <c r="CS75" s="705"/>
      <c r="CT75" s="705"/>
      <c r="CU75" s="705"/>
      <c r="CV75" s="705"/>
      <c r="CW75" s="705"/>
      <c r="CX75" s="705"/>
      <c r="CY75" s="705"/>
      <c r="CZ75" s="705"/>
      <c r="DA75" s="705"/>
      <c r="DB75" s="705"/>
      <c r="DC75" s="705"/>
      <c r="DD75" s="705"/>
      <c r="DE75" s="705"/>
      <c r="DF75" s="705"/>
      <c r="DG75" s="705"/>
      <c r="DH75" s="705"/>
      <c r="DI75" s="705"/>
      <c r="DJ75" s="705"/>
      <c r="DK75" s="705"/>
      <c r="DL75" s="705"/>
      <c r="DM75" s="705"/>
      <c r="DN75" s="705"/>
      <c r="DO75" s="705"/>
      <c r="DP75" s="705"/>
      <c r="DQ75" s="705"/>
      <c r="DR75" s="705"/>
      <c r="DS75" s="705"/>
      <c r="DT75" s="705"/>
      <c r="DU75" s="705"/>
      <c r="DV75" s="705"/>
      <c r="DW75" s="705"/>
      <c r="DX75" s="705"/>
      <c r="DY75" s="705"/>
      <c r="DZ75" s="705"/>
      <c r="EA75" s="705"/>
      <c r="EB75" s="705"/>
      <c r="EC75" s="705"/>
      <c r="ED75" s="705"/>
      <c r="EE75" s="705"/>
      <c r="EF75" s="705"/>
      <c r="EG75" s="705"/>
      <c r="EH75" s="705"/>
      <c r="EI75" s="705"/>
      <c r="EJ75" s="705"/>
      <c r="EK75" s="705"/>
      <c r="EL75" s="705"/>
      <c r="EM75" s="705"/>
      <c r="EN75" s="705"/>
      <c r="EO75" s="705"/>
      <c r="EP75" s="705"/>
      <c r="EQ75" s="705"/>
      <c r="ER75" s="705"/>
      <c r="ES75" s="705"/>
      <c r="ET75" s="705"/>
      <c r="EU75" s="705"/>
      <c r="EV75" s="705"/>
      <c r="EW75" s="705"/>
      <c r="EX75" s="705"/>
      <c r="EY75" s="705"/>
      <c r="EZ75" s="705"/>
      <c r="FA75" s="705"/>
      <c r="FB75" s="705"/>
      <c r="FC75" s="705"/>
      <c r="FD75" s="705"/>
      <c r="FE75" s="705"/>
      <c r="FF75" s="705"/>
      <c r="FG75" s="705"/>
      <c r="FH75" s="705"/>
      <c r="FI75" s="705"/>
      <c r="FJ75" s="705"/>
      <c r="FK75" s="705"/>
      <c r="FL75" s="705"/>
      <c r="FM75" s="705"/>
      <c r="FN75" s="705"/>
      <c r="FO75" s="705"/>
      <c r="FP75" s="705"/>
      <c r="FQ75" s="705"/>
      <c r="FR75" s="705"/>
      <c r="FS75" s="705"/>
      <c r="FT75" s="705"/>
      <c r="FU75" s="705"/>
      <c r="FV75" s="705"/>
      <c r="FW75" s="705"/>
      <c r="FX75" s="705"/>
      <c r="FY75" s="705"/>
      <c r="FZ75" s="705"/>
      <c r="GA75" s="705"/>
      <c r="GB75" s="705"/>
      <c r="GC75" s="705"/>
      <c r="GD75" s="705"/>
      <c r="GE75" s="705"/>
      <c r="GF75" s="705"/>
      <c r="GG75" s="705"/>
      <c r="GH75" s="705"/>
      <c r="GI75" s="705"/>
      <c r="GJ75" s="705"/>
      <c r="GK75" s="705"/>
      <c r="GL75" s="705"/>
      <c r="GM75" s="705"/>
      <c r="GN75" s="705"/>
      <c r="GO75" s="705"/>
      <c r="GP75" s="705"/>
      <c r="GQ75" s="705"/>
      <c r="GR75" s="705"/>
      <c r="GS75" s="705"/>
      <c r="GT75" s="705"/>
      <c r="GU75" s="705"/>
      <c r="GV75" s="705"/>
      <c r="GW75" s="705"/>
      <c r="GX75" s="705"/>
      <c r="GY75" s="705"/>
      <c r="GZ75" s="705"/>
      <c r="HA75" s="705"/>
      <c r="HB75" s="705"/>
      <c r="HC75" s="705"/>
      <c r="HD75" s="705"/>
      <c r="HE75" s="705"/>
      <c r="HF75" s="705"/>
      <c r="HG75" s="705"/>
      <c r="HH75" s="705"/>
      <c r="HI75" s="705"/>
      <c r="HJ75" s="705"/>
      <c r="HK75" s="705"/>
      <c r="HL75" s="705"/>
      <c r="HM75" s="705"/>
      <c r="HN75" s="705"/>
      <c r="HO75" s="705"/>
      <c r="HP75" s="705"/>
      <c r="HQ75" s="705"/>
      <c r="HR75" s="705"/>
      <c r="HS75" s="705"/>
      <c r="HT75" s="705"/>
      <c r="HU75" s="705"/>
      <c r="HV75" s="705"/>
      <c r="HW75" s="705"/>
      <c r="HX75" s="705"/>
      <c r="HY75" s="705"/>
      <c r="HZ75" s="705"/>
      <c r="IA75" s="705"/>
      <c r="IB75" s="705"/>
      <c r="IC75" s="705"/>
      <c r="ID75" s="705"/>
      <c r="IE75" s="705"/>
      <c r="IF75" s="705"/>
      <c r="IG75" s="705"/>
      <c r="IH75" s="705"/>
      <c r="II75" s="705"/>
      <c r="IJ75" s="705"/>
      <c r="IK75" s="705"/>
      <c r="IL75" s="705"/>
      <c r="IM75" s="705"/>
      <c r="IN75" s="705"/>
      <c r="IO75" s="705"/>
      <c r="IP75" s="705"/>
      <c r="IQ75" s="705"/>
      <c r="IR75" s="705"/>
      <c r="IS75" s="705"/>
      <c r="IT75" s="705"/>
      <c r="IU75" s="705"/>
      <c r="IV75" s="705"/>
    </row>
    <row r="76" spans="1:256" ht="15.75">
      <c r="A76" s="705"/>
      <c r="B76" s="756" t="s">
        <v>122</v>
      </c>
      <c r="C76" s="757" t="str">
        <f>C16</f>
        <v>GANGORRA</v>
      </c>
      <c r="D76" s="758" t="s">
        <v>23</v>
      </c>
      <c r="E76" s="938">
        <v>1</v>
      </c>
      <c r="F76" s="939">
        <f>F16</f>
        <v>1463</v>
      </c>
      <c r="G76" s="884">
        <f>TRUNC(F76*E76,2)</f>
        <v>1463</v>
      </c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705"/>
      <c r="AC76" s="705"/>
      <c r="AD76" s="705"/>
      <c r="AE76" s="705"/>
      <c r="AF76" s="705"/>
      <c r="AG76" s="705"/>
      <c r="AH76" s="705"/>
      <c r="AI76" s="705"/>
      <c r="AJ76" s="705"/>
      <c r="AK76" s="705"/>
      <c r="AL76" s="705"/>
      <c r="AM76" s="705"/>
      <c r="AN76" s="705"/>
      <c r="AO76" s="705"/>
      <c r="AP76" s="705"/>
      <c r="AQ76" s="705"/>
      <c r="AR76" s="705"/>
      <c r="AS76" s="705"/>
      <c r="AT76" s="705"/>
      <c r="AU76" s="705"/>
      <c r="AV76" s="705"/>
      <c r="AW76" s="705"/>
      <c r="AX76" s="705"/>
      <c r="AY76" s="705"/>
      <c r="AZ76" s="705"/>
      <c r="BA76" s="705"/>
      <c r="BB76" s="705"/>
      <c r="BC76" s="705"/>
      <c r="BD76" s="705"/>
      <c r="BE76" s="705"/>
      <c r="BF76" s="705"/>
      <c r="BG76" s="705"/>
      <c r="BH76" s="705"/>
      <c r="BI76" s="705"/>
      <c r="BJ76" s="705"/>
      <c r="BK76" s="705"/>
      <c r="BL76" s="705"/>
      <c r="BM76" s="705"/>
      <c r="BN76" s="705"/>
      <c r="BO76" s="705"/>
      <c r="BP76" s="705"/>
      <c r="BQ76" s="705"/>
      <c r="BR76" s="705"/>
      <c r="BS76" s="705"/>
      <c r="BT76" s="705"/>
      <c r="BU76" s="705"/>
      <c r="BV76" s="705"/>
      <c r="BW76" s="705"/>
      <c r="BX76" s="705"/>
      <c r="BY76" s="705"/>
      <c r="BZ76" s="705"/>
      <c r="CA76" s="705"/>
      <c r="CB76" s="705"/>
      <c r="CC76" s="705"/>
      <c r="CD76" s="705"/>
      <c r="CE76" s="705"/>
      <c r="CF76" s="705"/>
      <c r="CG76" s="705"/>
      <c r="CH76" s="705"/>
      <c r="CI76" s="705"/>
      <c r="CJ76" s="705"/>
      <c r="CK76" s="705"/>
      <c r="CL76" s="705"/>
      <c r="CM76" s="705"/>
      <c r="CN76" s="705"/>
      <c r="CO76" s="705"/>
      <c r="CP76" s="705"/>
      <c r="CQ76" s="705"/>
      <c r="CR76" s="705"/>
      <c r="CS76" s="705"/>
      <c r="CT76" s="705"/>
      <c r="CU76" s="705"/>
      <c r="CV76" s="705"/>
      <c r="CW76" s="705"/>
      <c r="CX76" s="705"/>
      <c r="CY76" s="705"/>
      <c r="CZ76" s="705"/>
      <c r="DA76" s="705"/>
      <c r="DB76" s="705"/>
      <c r="DC76" s="705"/>
      <c r="DD76" s="705"/>
      <c r="DE76" s="705"/>
      <c r="DF76" s="705"/>
      <c r="DG76" s="705"/>
      <c r="DH76" s="705"/>
      <c r="DI76" s="705"/>
      <c r="DJ76" s="705"/>
      <c r="DK76" s="705"/>
      <c r="DL76" s="705"/>
      <c r="DM76" s="705"/>
      <c r="DN76" s="705"/>
      <c r="DO76" s="705"/>
      <c r="DP76" s="705"/>
      <c r="DQ76" s="705"/>
      <c r="DR76" s="705"/>
      <c r="DS76" s="705"/>
      <c r="DT76" s="705"/>
      <c r="DU76" s="705"/>
      <c r="DV76" s="705"/>
      <c r="DW76" s="705"/>
      <c r="DX76" s="705"/>
      <c r="DY76" s="705"/>
      <c r="DZ76" s="705"/>
      <c r="EA76" s="705"/>
      <c r="EB76" s="705"/>
      <c r="EC76" s="705"/>
      <c r="ED76" s="705"/>
      <c r="EE76" s="705"/>
      <c r="EF76" s="705"/>
      <c r="EG76" s="705"/>
      <c r="EH76" s="705"/>
      <c r="EI76" s="705"/>
      <c r="EJ76" s="705"/>
      <c r="EK76" s="705"/>
      <c r="EL76" s="705"/>
      <c r="EM76" s="705"/>
      <c r="EN76" s="705"/>
      <c r="EO76" s="705"/>
      <c r="EP76" s="705"/>
      <c r="EQ76" s="705"/>
      <c r="ER76" s="705"/>
      <c r="ES76" s="705"/>
      <c r="ET76" s="705"/>
      <c r="EU76" s="705"/>
      <c r="EV76" s="705"/>
      <c r="EW76" s="705"/>
      <c r="EX76" s="705"/>
      <c r="EY76" s="705"/>
      <c r="EZ76" s="705"/>
      <c r="FA76" s="705"/>
      <c r="FB76" s="705"/>
      <c r="FC76" s="705"/>
      <c r="FD76" s="705"/>
      <c r="FE76" s="705"/>
      <c r="FF76" s="705"/>
      <c r="FG76" s="705"/>
      <c r="FH76" s="705"/>
      <c r="FI76" s="705"/>
      <c r="FJ76" s="705"/>
      <c r="FK76" s="705"/>
      <c r="FL76" s="705"/>
      <c r="FM76" s="705"/>
      <c r="FN76" s="705"/>
      <c r="FO76" s="705"/>
      <c r="FP76" s="705"/>
      <c r="FQ76" s="705"/>
      <c r="FR76" s="705"/>
      <c r="FS76" s="705"/>
      <c r="FT76" s="705"/>
      <c r="FU76" s="705"/>
      <c r="FV76" s="705"/>
      <c r="FW76" s="705"/>
      <c r="FX76" s="705"/>
      <c r="FY76" s="705"/>
      <c r="FZ76" s="705"/>
      <c r="GA76" s="705"/>
      <c r="GB76" s="705"/>
      <c r="GC76" s="705"/>
      <c r="GD76" s="705"/>
      <c r="GE76" s="705"/>
      <c r="GF76" s="705"/>
      <c r="GG76" s="705"/>
      <c r="GH76" s="705"/>
      <c r="GI76" s="705"/>
      <c r="GJ76" s="705"/>
      <c r="GK76" s="705"/>
      <c r="GL76" s="705"/>
      <c r="GM76" s="705"/>
      <c r="GN76" s="705"/>
      <c r="GO76" s="705"/>
      <c r="GP76" s="705"/>
      <c r="GQ76" s="705"/>
      <c r="GR76" s="705"/>
      <c r="GS76" s="705"/>
      <c r="GT76" s="705"/>
      <c r="GU76" s="705"/>
      <c r="GV76" s="705"/>
      <c r="GW76" s="705"/>
      <c r="GX76" s="705"/>
      <c r="GY76" s="705"/>
      <c r="GZ76" s="705"/>
      <c r="HA76" s="705"/>
      <c r="HB76" s="705"/>
      <c r="HC76" s="705"/>
      <c r="HD76" s="705"/>
      <c r="HE76" s="705"/>
      <c r="HF76" s="705"/>
      <c r="HG76" s="705"/>
      <c r="HH76" s="705"/>
      <c r="HI76" s="705"/>
      <c r="HJ76" s="705"/>
      <c r="HK76" s="705"/>
      <c r="HL76" s="705"/>
      <c r="HM76" s="705"/>
      <c r="HN76" s="705"/>
      <c r="HO76" s="705"/>
      <c r="HP76" s="705"/>
      <c r="HQ76" s="705"/>
      <c r="HR76" s="705"/>
      <c r="HS76" s="705"/>
      <c r="HT76" s="705"/>
      <c r="HU76" s="705"/>
      <c r="HV76" s="705"/>
      <c r="HW76" s="705"/>
      <c r="HX76" s="705"/>
      <c r="HY76" s="705"/>
      <c r="HZ76" s="705"/>
      <c r="IA76" s="705"/>
      <c r="IB76" s="705"/>
      <c r="IC76" s="705"/>
      <c r="ID76" s="705"/>
      <c r="IE76" s="705"/>
      <c r="IF76" s="705"/>
      <c r="IG76" s="705"/>
      <c r="IH76" s="705"/>
      <c r="II76" s="705"/>
      <c r="IJ76" s="705"/>
      <c r="IK76" s="705"/>
      <c r="IL76" s="705"/>
      <c r="IM76" s="705"/>
      <c r="IN76" s="705"/>
      <c r="IO76" s="705"/>
      <c r="IP76" s="705"/>
      <c r="IQ76" s="705"/>
      <c r="IR76" s="705"/>
      <c r="IS76" s="705"/>
      <c r="IT76" s="705"/>
      <c r="IU76" s="705"/>
      <c r="IV76" s="705"/>
    </row>
    <row r="77" spans="1:256" ht="15.75">
      <c r="A77" s="1009" t="s">
        <v>219</v>
      </c>
      <c r="B77" s="760">
        <v>93358</v>
      </c>
      <c r="C77" s="1100" t="e">
        <f>IF($A77="INSUMO",VLOOKUP($B77,#REF!,2,FALSE),VLOOKUP($B77,#REF!,2,FALSE))</f>
        <v>#REF!</v>
      </c>
      <c r="D77" s="1099" t="e">
        <f>IF($A77="INSUMO",VLOOKUP($B77,#REF!,3,FALSE),VLOOKUP($B77,#REF!,3,FALSE))</f>
        <v>#REF!</v>
      </c>
      <c r="E77" s="1313">
        <f>0.4*0.4*0.8</f>
        <v>0.12800000000000003</v>
      </c>
      <c r="F77" s="1101" t="e">
        <f>IF($A77="INSUMO",VLOOKUP($B77,#REF!,4,FALSE),VLOOKUP($B77,#REF!,4,FALSE))</f>
        <v>#REF!</v>
      </c>
      <c r="G77" s="884" t="e">
        <f>TRUNC(F77*E77,2)</f>
        <v>#REF!</v>
      </c>
      <c r="H77" s="705"/>
      <c r="I77" s="705"/>
      <c r="J77" s="70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  <c r="AA77" s="705"/>
      <c r="AB77" s="705"/>
      <c r="AC77" s="705"/>
      <c r="AD77" s="705"/>
      <c r="AE77" s="705"/>
      <c r="AF77" s="705"/>
      <c r="AG77" s="705"/>
      <c r="AH77" s="705"/>
      <c r="AI77" s="705"/>
      <c r="AJ77" s="705"/>
      <c r="AK77" s="705"/>
      <c r="AL77" s="705"/>
      <c r="AM77" s="705"/>
      <c r="AN77" s="705"/>
      <c r="AO77" s="705"/>
      <c r="AP77" s="705"/>
      <c r="AQ77" s="705"/>
      <c r="AR77" s="705"/>
      <c r="AS77" s="705"/>
      <c r="AT77" s="705"/>
      <c r="AU77" s="705"/>
      <c r="AV77" s="705"/>
      <c r="AW77" s="705"/>
      <c r="AX77" s="705"/>
      <c r="AY77" s="705"/>
      <c r="AZ77" s="705"/>
      <c r="BA77" s="705"/>
      <c r="BB77" s="705"/>
      <c r="BC77" s="705"/>
      <c r="BD77" s="705"/>
      <c r="BE77" s="705"/>
      <c r="BF77" s="705"/>
      <c r="BG77" s="705"/>
      <c r="BH77" s="705"/>
      <c r="BI77" s="705"/>
      <c r="BJ77" s="705"/>
      <c r="BK77" s="705"/>
      <c r="BL77" s="705"/>
      <c r="BM77" s="705"/>
      <c r="BN77" s="705"/>
      <c r="BO77" s="705"/>
      <c r="BP77" s="705"/>
      <c r="BQ77" s="705"/>
      <c r="BR77" s="705"/>
      <c r="BS77" s="705"/>
      <c r="BT77" s="705"/>
      <c r="BU77" s="705"/>
      <c r="BV77" s="705"/>
      <c r="BW77" s="705"/>
      <c r="BX77" s="705"/>
      <c r="BY77" s="705"/>
      <c r="BZ77" s="705"/>
      <c r="CA77" s="705"/>
      <c r="CB77" s="705"/>
      <c r="CC77" s="705"/>
      <c r="CD77" s="705"/>
      <c r="CE77" s="705"/>
      <c r="CF77" s="705"/>
      <c r="CG77" s="705"/>
      <c r="CH77" s="705"/>
      <c r="CI77" s="705"/>
      <c r="CJ77" s="705"/>
      <c r="CK77" s="705"/>
      <c r="CL77" s="705"/>
      <c r="CM77" s="705"/>
      <c r="CN77" s="705"/>
      <c r="CO77" s="705"/>
      <c r="CP77" s="705"/>
      <c r="CQ77" s="705"/>
      <c r="CR77" s="705"/>
      <c r="CS77" s="705"/>
      <c r="CT77" s="705"/>
      <c r="CU77" s="705"/>
      <c r="CV77" s="705"/>
      <c r="CW77" s="705"/>
      <c r="CX77" s="705"/>
      <c r="CY77" s="705"/>
      <c r="CZ77" s="705"/>
      <c r="DA77" s="705"/>
      <c r="DB77" s="705"/>
      <c r="DC77" s="705"/>
      <c r="DD77" s="705"/>
      <c r="DE77" s="705"/>
      <c r="DF77" s="705"/>
      <c r="DG77" s="705"/>
      <c r="DH77" s="705"/>
      <c r="DI77" s="705"/>
      <c r="DJ77" s="705"/>
      <c r="DK77" s="705"/>
      <c r="DL77" s="705"/>
      <c r="DM77" s="705"/>
      <c r="DN77" s="705"/>
      <c r="DO77" s="705"/>
      <c r="DP77" s="705"/>
      <c r="DQ77" s="705"/>
      <c r="DR77" s="705"/>
      <c r="DS77" s="705"/>
      <c r="DT77" s="705"/>
      <c r="DU77" s="705"/>
      <c r="DV77" s="705"/>
      <c r="DW77" s="705"/>
      <c r="DX77" s="705"/>
      <c r="DY77" s="705"/>
      <c r="DZ77" s="705"/>
      <c r="EA77" s="705"/>
      <c r="EB77" s="705"/>
      <c r="EC77" s="705"/>
      <c r="ED77" s="705"/>
      <c r="EE77" s="705"/>
      <c r="EF77" s="705"/>
      <c r="EG77" s="705"/>
      <c r="EH77" s="705"/>
      <c r="EI77" s="705"/>
      <c r="EJ77" s="705"/>
      <c r="EK77" s="705"/>
      <c r="EL77" s="705"/>
      <c r="EM77" s="705"/>
      <c r="EN77" s="705"/>
      <c r="EO77" s="705"/>
      <c r="EP77" s="705"/>
      <c r="EQ77" s="705"/>
      <c r="ER77" s="705"/>
      <c r="ES77" s="705"/>
      <c r="ET77" s="705"/>
      <c r="EU77" s="705"/>
      <c r="EV77" s="705"/>
      <c r="EW77" s="705"/>
      <c r="EX77" s="705"/>
      <c r="EY77" s="705"/>
      <c r="EZ77" s="705"/>
      <c r="FA77" s="705"/>
      <c r="FB77" s="705"/>
      <c r="FC77" s="705"/>
      <c r="FD77" s="705"/>
      <c r="FE77" s="705"/>
      <c r="FF77" s="705"/>
      <c r="FG77" s="705"/>
      <c r="FH77" s="705"/>
      <c r="FI77" s="705"/>
      <c r="FJ77" s="705"/>
      <c r="FK77" s="705"/>
      <c r="FL77" s="705"/>
      <c r="FM77" s="705"/>
      <c r="FN77" s="705"/>
      <c r="FO77" s="705"/>
      <c r="FP77" s="705"/>
      <c r="FQ77" s="705"/>
      <c r="FR77" s="705"/>
      <c r="FS77" s="705"/>
      <c r="FT77" s="705"/>
      <c r="FU77" s="705"/>
      <c r="FV77" s="705"/>
      <c r="FW77" s="705"/>
      <c r="FX77" s="705"/>
      <c r="FY77" s="705"/>
      <c r="FZ77" s="705"/>
      <c r="GA77" s="705"/>
      <c r="GB77" s="705"/>
      <c r="GC77" s="705"/>
      <c r="GD77" s="705"/>
      <c r="GE77" s="705"/>
      <c r="GF77" s="705"/>
      <c r="GG77" s="705"/>
      <c r="GH77" s="705"/>
      <c r="GI77" s="705"/>
      <c r="GJ77" s="705"/>
      <c r="GK77" s="705"/>
      <c r="GL77" s="705"/>
      <c r="GM77" s="705"/>
      <c r="GN77" s="705"/>
      <c r="GO77" s="705"/>
      <c r="GP77" s="705"/>
      <c r="GQ77" s="705"/>
      <c r="GR77" s="705"/>
      <c r="GS77" s="705"/>
      <c r="GT77" s="705"/>
      <c r="GU77" s="705"/>
      <c r="GV77" s="705"/>
      <c r="GW77" s="705"/>
      <c r="GX77" s="705"/>
      <c r="GY77" s="705"/>
      <c r="GZ77" s="705"/>
      <c r="HA77" s="705"/>
      <c r="HB77" s="705"/>
      <c r="HC77" s="705"/>
      <c r="HD77" s="705"/>
      <c r="HE77" s="705"/>
      <c r="HF77" s="705"/>
      <c r="HG77" s="705"/>
      <c r="HH77" s="705"/>
      <c r="HI77" s="705"/>
      <c r="HJ77" s="705"/>
      <c r="HK77" s="705"/>
      <c r="HL77" s="705"/>
      <c r="HM77" s="705"/>
      <c r="HN77" s="705"/>
      <c r="HO77" s="705"/>
      <c r="HP77" s="705"/>
      <c r="HQ77" s="705"/>
      <c r="HR77" s="705"/>
      <c r="HS77" s="705"/>
      <c r="HT77" s="705"/>
      <c r="HU77" s="705"/>
      <c r="HV77" s="705"/>
      <c r="HW77" s="705"/>
      <c r="HX77" s="705"/>
      <c r="HY77" s="705"/>
      <c r="HZ77" s="705"/>
      <c r="IA77" s="705"/>
      <c r="IB77" s="705"/>
      <c r="IC77" s="705"/>
      <c r="ID77" s="705"/>
      <c r="IE77" s="705"/>
      <c r="IF77" s="705"/>
      <c r="IG77" s="705"/>
      <c r="IH77" s="705"/>
      <c r="II77" s="705"/>
      <c r="IJ77" s="705"/>
      <c r="IK77" s="705"/>
      <c r="IL77" s="705"/>
      <c r="IM77" s="705"/>
      <c r="IN77" s="705"/>
      <c r="IO77" s="705"/>
      <c r="IP77" s="705"/>
      <c r="IQ77" s="705"/>
      <c r="IR77" s="705"/>
      <c r="IS77" s="705"/>
      <c r="IT77" s="705"/>
      <c r="IU77" s="705"/>
      <c r="IV77" s="705"/>
    </row>
    <row r="78" spans="1:256" ht="15.75">
      <c r="A78" s="1009" t="s">
        <v>219</v>
      </c>
      <c r="B78" s="760">
        <v>94969</v>
      </c>
      <c r="C78" s="1100" t="e">
        <f>IF($A78="INSUMO",VLOOKUP($B78,#REF!,2,FALSE),VLOOKUP($B78,#REF!,2,FALSE))</f>
        <v>#REF!</v>
      </c>
      <c r="D78" s="1099" t="e">
        <f>IF($A78="INSUMO",VLOOKUP($B78,#REF!,3,FALSE),VLOOKUP($B78,#REF!,3,FALSE))</f>
        <v>#REF!</v>
      </c>
      <c r="E78" s="1313">
        <f>E77</f>
        <v>0.12800000000000003</v>
      </c>
      <c r="F78" s="1101" t="e">
        <f>IF($A78="INSUMO",VLOOKUP($B78,#REF!,4,FALSE),VLOOKUP($B78,#REF!,4,FALSE))</f>
        <v>#REF!</v>
      </c>
      <c r="G78" s="884" t="e">
        <f>TRUNC(F78*E78,2)</f>
        <v>#REF!</v>
      </c>
      <c r="H78" s="705"/>
      <c r="I78" s="705"/>
      <c r="J78" s="70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705"/>
      <c r="AU78" s="705"/>
      <c r="AV78" s="705"/>
      <c r="AW78" s="705"/>
      <c r="AX78" s="705"/>
      <c r="AY78" s="705"/>
      <c r="AZ78" s="705"/>
      <c r="BA78" s="705"/>
      <c r="BB78" s="705"/>
      <c r="BC78" s="705"/>
      <c r="BD78" s="705"/>
      <c r="BE78" s="705"/>
      <c r="BF78" s="705"/>
      <c r="BG78" s="705"/>
      <c r="BH78" s="705"/>
      <c r="BI78" s="705"/>
      <c r="BJ78" s="705"/>
      <c r="BK78" s="705"/>
      <c r="BL78" s="705"/>
      <c r="BM78" s="705"/>
      <c r="BN78" s="705"/>
      <c r="BO78" s="705"/>
      <c r="BP78" s="705"/>
      <c r="BQ78" s="705"/>
      <c r="BR78" s="705"/>
      <c r="BS78" s="705"/>
      <c r="BT78" s="705"/>
      <c r="BU78" s="705"/>
      <c r="BV78" s="705"/>
      <c r="BW78" s="705"/>
      <c r="BX78" s="705"/>
      <c r="BY78" s="705"/>
      <c r="BZ78" s="705"/>
      <c r="CA78" s="705"/>
      <c r="CB78" s="705"/>
      <c r="CC78" s="705"/>
      <c r="CD78" s="705"/>
      <c r="CE78" s="705"/>
      <c r="CF78" s="705"/>
      <c r="CG78" s="705"/>
      <c r="CH78" s="705"/>
      <c r="CI78" s="705"/>
      <c r="CJ78" s="705"/>
      <c r="CK78" s="705"/>
      <c r="CL78" s="705"/>
      <c r="CM78" s="705"/>
      <c r="CN78" s="705"/>
      <c r="CO78" s="705"/>
      <c r="CP78" s="705"/>
      <c r="CQ78" s="705"/>
      <c r="CR78" s="705"/>
      <c r="CS78" s="705"/>
      <c r="CT78" s="705"/>
      <c r="CU78" s="705"/>
      <c r="CV78" s="705"/>
      <c r="CW78" s="705"/>
      <c r="CX78" s="705"/>
      <c r="CY78" s="705"/>
      <c r="CZ78" s="705"/>
      <c r="DA78" s="705"/>
      <c r="DB78" s="705"/>
      <c r="DC78" s="705"/>
      <c r="DD78" s="705"/>
      <c r="DE78" s="705"/>
      <c r="DF78" s="705"/>
      <c r="DG78" s="705"/>
      <c r="DH78" s="705"/>
      <c r="DI78" s="705"/>
      <c r="DJ78" s="705"/>
      <c r="DK78" s="705"/>
      <c r="DL78" s="705"/>
      <c r="DM78" s="705"/>
      <c r="DN78" s="705"/>
      <c r="DO78" s="705"/>
      <c r="DP78" s="705"/>
      <c r="DQ78" s="705"/>
      <c r="DR78" s="705"/>
      <c r="DS78" s="705"/>
      <c r="DT78" s="705"/>
      <c r="DU78" s="705"/>
      <c r="DV78" s="705"/>
      <c r="DW78" s="705"/>
      <c r="DX78" s="705"/>
      <c r="DY78" s="705"/>
      <c r="DZ78" s="705"/>
      <c r="EA78" s="705"/>
      <c r="EB78" s="705"/>
      <c r="EC78" s="705"/>
      <c r="ED78" s="705"/>
      <c r="EE78" s="705"/>
      <c r="EF78" s="705"/>
      <c r="EG78" s="705"/>
      <c r="EH78" s="705"/>
      <c r="EI78" s="705"/>
      <c r="EJ78" s="705"/>
      <c r="EK78" s="705"/>
      <c r="EL78" s="705"/>
      <c r="EM78" s="705"/>
      <c r="EN78" s="705"/>
      <c r="EO78" s="705"/>
      <c r="EP78" s="705"/>
      <c r="EQ78" s="705"/>
      <c r="ER78" s="705"/>
      <c r="ES78" s="705"/>
      <c r="ET78" s="705"/>
      <c r="EU78" s="705"/>
      <c r="EV78" s="705"/>
      <c r="EW78" s="705"/>
      <c r="EX78" s="705"/>
      <c r="EY78" s="705"/>
      <c r="EZ78" s="705"/>
      <c r="FA78" s="705"/>
      <c r="FB78" s="705"/>
      <c r="FC78" s="705"/>
      <c r="FD78" s="705"/>
      <c r="FE78" s="705"/>
      <c r="FF78" s="705"/>
      <c r="FG78" s="705"/>
      <c r="FH78" s="705"/>
      <c r="FI78" s="705"/>
      <c r="FJ78" s="705"/>
      <c r="FK78" s="705"/>
      <c r="FL78" s="705"/>
      <c r="FM78" s="705"/>
      <c r="FN78" s="705"/>
      <c r="FO78" s="705"/>
      <c r="FP78" s="705"/>
      <c r="FQ78" s="705"/>
      <c r="FR78" s="705"/>
      <c r="FS78" s="705"/>
      <c r="FT78" s="705"/>
      <c r="FU78" s="705"/>
      <c r="FV78" s="705"/>
      <c r="FW78" s="705"/>
      <c r="FX78" s="705"/>
      <c r="FY78" s="705"/>
      <c r="FZ78" s="705"/>
      <c r="GA78" s="705"/>
      <c r="GB78" s="705"/>
      <c r="GC78" s="705"/>
      <c r="GD78" s="705"/>
      <c r="GE78" s="705"/>
      <c r="GF78" s="705"/>
      <c r="GG78" s="705"/>
      <c r="GH78" s="705"/>
      <c r="GI78" s="705"/>
      <c r="GJ78" s="705"/>
      <c r="GK78" s="705"/>
      <c r="GL78" s="705"/>
      <c r="GM78" s="705"/>
      <c r="GN78" s="705"/>
      <c r="GO78" s="705"/>
      <c r="GP78" s="705"/>
      <c r="GQ78" s="705"/>
      <c r="GR78" s="705"/>
      <c r="GS78" s="705"/>
      <c r="GT78" s="705"/>
      <c r="GU78" s="705"/>
      <c r="GV78" s="705"/>
      <c r="GW78" s="705"/>
      <c r="GX78" s="705"/>
      <c r="GY78" s="705"/>
      <c r="GZ78" s="705"/>
      <c r="HA78" s="705"/>
      <c r="HB78" s="705"/>
      <c r="HC78" s="705"/>
      <c r="HD78" s="705"/>
      <c r="HE78" s="705"/>
      <c r="HF78" s="705"/>
      <c r="HG78" s="705"/>
      <c r="HH78" s="705"/>
      <c r="HI78" s="705"/>
      <c r="HJ78" s="705"/>
      <c r="HK78" s="705"/>
      <c r="HL78" s="705"/>
      <c r="HM78" s="705"/>
      <c r="HN78" s="705"/>
      <c r="HO78" s="705"/>
      <c r="HP78" s="705"/>
      <c r="HQ78" s="705"/>
      <c r="HR78" s="705"/>
      <c r="HS78" s="705"/>
      <c r="HT78" s="705"/>
      <c r="HU78" s="705"/>
      <c r="HV78" s="705"/>
      <c r="HW78" s="705"/>
      <c r="HX78" s="705"/>
      <c r="HY78" s="705"/>
      <c r="HZ78" s="705"/>
      <c r="IA78" s="705"/>
      <c r="IB78" s="705"/>
      <c r="IC78" s="705"/>
      <c r="ID78" s="705"/>
      <c r="IE78" s="705"/>
      <c r="IF78" s="705"/>
      <c r="IG78" s="705"/>
      <c r="IH78" s="705"/>
      <c r="II78" s="705"/>
      <c r="IJ78" s="705"/>
      <c r="IK78" s="705"/>
      <c r="IL78" s="705"/>
      <c r="IM78" s="705"/>
      <c r="IN78" s="705"/>
      <c r="IO78" s="705"/>
      <c r="IP78" s="705"/>
      <c r="IQ78" s="705"/>
      <c r="IR78" s="705"/>
      <c r="IS78" s="705"/>
      <c r="IT78" s="705"/>
      <c r="IU78" s="705"/>
      <c r="IV78" s="705"/>
    </row>
    <row r="79" spans="1:256" ht="16.5" thickBot="1">
      <c r="A79" s="1009" t="s">
        <v>219</v>
      </c>
      <c r="B79" s="761" t="s">
        <v>33</v>
      </c>
      <c r="C79" s="1157" t="e">
        <f>IF($A79="INSUMO",VLOOKUP($B79,#REF!,2,FALSE),VLOOKUP($B79,#REF!,2,FALSE))</f>
        <v>#REF!</v>
      </c>
      <c r="D79" s="1158" t="e">
        <f>IF($A79="INSUMO",VLOOKUP($B79,#REF!,3,FALSE),VLOOKUP($B79,#REF!,3,FALSE))</f>
        <v>#REF!</v>
      </c>
      <c r="E79" s="1314">
        <f>E78</f>
        <v>0.12800000000000003</v>
      </c>
      <c r="F79" s="1102" t="e">
        <f>IF($A79="INSUMO",VLOOKUP($B79,#REF!,4,FALSE),VLOOKUP($B79,#REF!,4,FALSE))</f>
        <v>#REF!</v>
      </c>
      <c r="G79" s="885" t="e">
        <f>TRUNC(F79*E79,2)</f>
        <v>#REF!</v>
      </c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705"/>
      <c r="AC79" s="705"/>
      <c r="AD79" s="705"/>
      <c r="AE79" s="705"/>
      <c r="AF79" s="705"/>
      <c r="AG79" s="705"/>
      <c r="AH79" s="705"/>
      <c r="AI79" s="705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705"/>
      <c r="AU79" s="705"/>
      <c r="AV79" s="705"/>
      <c r="AW79" s="705"/>
      <c r="AX79" s="705"/>
      <c r="AY79" s="705"/>
      <c r="AZ79" s="705"/>
      <c r="BA79" s="705"/>
      <c r="BB79" s="705"/>
      <c r="BC79" s="705"/>
      <c r="BD79" s="705"/>
      <c r="BE79" s="705"/>
      <c r="BF79" s="705"/>
      <c r="BG79" s="705"/>
      <c r="BH79" s="705"/>
      <c r="BI79" s="705"/>
      <c r="BJ79" s="705"/>
      <c r="BK79" s="705"/>
      <c r="BL79" s="705"/>
      <c r="BM79" s="705"/>
      <c r="BN79" s="705"/>
      <c r="BO79" s="705"/>
      <c r="BP79" s="705"/>
      <c r="BQ79" s="705"/>
      <c r="BR79" s="705"/>
      <c r="BS79" s="705"/>
      <c r="BT79" s="705"/>
      <c r="BU79" s="705"/>
      <c r="BV79" s="705"/>
      <c r="BW79" s="705"/>
      <c r="BX79" s="705"/>
      <c r="BY79" s="705"/>
      <c r="BZ79" s="705"/>
      <c r="CA79" s="705"/>
      <c r="CB79" s="705"/>
      <c r="CC79" s="705"/>
      <c r="CD79" s="705"/>
      <c r="CE79" s="705"/>
      <c r="CF79" s="705"/>
      <c r="CG79" s="705"/>
      <c r="CH79" s="705"/>
      <c r="CI79" s="705"/>
      <c r="CJ79" s="705"/>
      <c r="CK79" s="705"/>
      <c r="CL79" s="705"/>
      <c r="CM79" s="705"/>
      <c r="CN79" s="705"/>
      <c r="CO79" s="705"/>
      <c r="CP79" s="705"/>
      <c r="CQ79" s="705"/>
      <c r="CR79" s="705"/>
      <c r="CS79" s="705"/>
      <c r="CT79" s="705"/>
      <c r="CU79" s="705"/>
      <c r="CV79" s="705"/>
      <c r="CW79" s="705"/>
      <c r="CX79" s="705"/>
      <c r="CY79" s="705"/>
      <c r="CZ79" s="705"/>
      <c r="DA79" s="705"/>
      <c r="DB79" s="705"/>
      <c r="DC79" s="705"/>
      <c r="DD79" s="705"/>
      <c r="DE79" s="705"/>
      <c r="DF79" s="705"/>
      <c r="DG79" s="705"/>
      <c r="DH79" s="705"/>
      <c r="DI79" s="705"/>
      <c r="DJ79" s="705"/>
      <c r="DK79" s="705"/>
      <c r="DL79" s="705"/>
      <c r="DM79" s="705"/>
      <c r="DN79" s="705"/>
      <c r="DO79" s="705"/>
      <c r="DP79" s="705"/>
      <c r="DQ79" s="705"/>
      <c r="DR79" s="705"/>
      <c r="DS79" s="705"/>
      <c r="DT79" s="705"/>
      <c r="DU79" s="705"/>
      <c r="DV79" s="705"/>
      <c r="DW79" s="705"/>
      <c r="DX79" s="705"/>
      <c r="DY79" s="705"/>
      <c r="DZ79" s="705"/>
      <c r="EA79" s="705"/>
      <c r="EB79" s="705"/>
      <c r="EC79" s="705"/>
      <c r="ED79" s="705"/>
      <c r="EE79" s="705"/>
      <c r="EF79" s="705"/>
      <c r="EG79" s="705"/>
      <c r="EH79" s="705"/>
      <c r="EI79" s="705"/>
      <c r="EJ79" s="705"/>
      <c r="EK79" s="705"/>
      <c r="EL79" s="705"/>
      <c r="EM79" s="705"/>
      <c r="EN79" s="705"/>
      <c r="EO79" s="705"/>
      <c r="EP79" s="705"/>
      <c r="EQ79" s="705"/>
      <c r="ER79" s="705"/>
      <c r="ES79" s="705"/>
      <c r="ET79" s="705"/>
      <c r="EU79" s="705"/>
      <c r="EV79" s="705"/>
      <c r="EW79" s="705"/>
      <c r="EX79" s="705"/>
      <c r="EY79" s="705"/>
      <c r="EZ79" s="705"/>
      <c r="FA79" s="705"/>
      <c r="FB79" s="705"/>
      <c r="FC79" s="705"/>
      <c r="FD79" s="705"/>
      <c r="FE79" s="705"/>
      <c r="FF79" s="705"/>
      <c r="FG79" s="705"/>
      <c r="FH79" s="705"/>
      <c r="FI79" s="705"/>
      <c r="FJ79" s="705"/>
      <c r="FK79" s="705"/>
      <c r="FL79" s="705"/>
      <c r="FM79" s="705"/>
      <c r="FN79" s="705"/>
      <c r="FO79" s="705"/>
      <c r="FP79" s="705"/>
      <c r="FQ79" s="705"/>
      <c r="FR79" s="705"/>
      <c r="FS79" s="705"/>
      <c r="FT79" s="705"/>
      <c r="FU79" s="705"/>
      <c r="FV79" s="705"/>
      <c r="FW79" s="705"/>
      <c r="FX79" s="705"/>
      <c r="FY79" s="705"/>
      <c r="FZ79" s="705"/>
      <c r="GA79" s="705"/>
      <c r="GB79" s="705"/>
      <c r="GC79" s="705"/>
      <c r="GD79" s="705"/>
      <c r="GE79" s="705"/>
      <c r="GF79" s="705"/>
      <c r="GG79" s="705"/>
      <c r="GH79" s="705"/>
      <c r="GI79" s="705"/>
      <c r="GJ79" s="705"/>
      <c r="GK79" s="705"/>
      <c r="GL79" s="705"/>
      <c r="GM79" s="705"/>
      <c r="GN79" s="705"/>
      <c r="GO79" s="705"/>
      <c r="GP79" s="705"/>
      <c r="GQ79" s="705"/>
      <c r="GR79" s="705"/>
      <c r="GS79" s="705"/>
      <c r="GT79" s="705"/>
      <c r="GU79" s="705"/>
      <c r="GV79" s="705"/>
      <c r="GW79" s="705"/>
      <c r="GX79" s="705"/>
      <c r="GY79" s="705"/>
      <c r="GZ79" s="705"/>
      <c r="HA79" s="705"/>
      <c r="HB79" s="705"/>
      <c r="HC79" s="705"/>
      <c r="HD79" s="705"/>
      <c r="HE79" s="705"/>
      <c r="HF79" s="705"/>
      <c r="HG79" s="705"/>
      <c r="HH79" s="705"/>
      <c r="HI79" s="705"/>
      <c r="HJ79" s="705"/>
      <c r="HK79" s="705"/>
      <c r="HL79" s="705"/>
      <c r="HM79" s="705"/>
      <c r="HN79" s="705"/>
      <c r="HO79" s="705"/>
      <c r="HP79" s="705"/>
      <c r="HQ79" s="705"/>
      <c r="HR79" s="705"/>
      <c r="HS79" s="705"/>
      <c r="HT79" s="705"/>
      <c r="HU79" s="705"/>
      <c r="HV79" s="705"/>
      <c r="HW79" s="705"/>
      <c r="HX79" s="705"/>
      <c r="HY79" s="705"/>
      <c r="HZ79" s="705"/>
      <c r="IA79" s="705"/>
      <c r="IB79" s="705"/>
      <c r="IC79" s="705"/>
      <c r="ID79" s="705"/>
      <c r="IE79" s="705"/>
      <c r="IF79" s="705"/>
      <c r="IG79" s="705"/>
      <c r="IH79" s="705"/>
      <c r="II79" s="705"/>
      <c r="IJ79" s="705"/>
      <c r="IK79" s="705"/>
      <c r="IL79" s="705"/>
      <c r="IM79" s="705"/>
      <c r="IN79" s="705"/>
      <c r="IO79" s="705"/>
      <c r="IP79" s="705"/>
      <c r="IQ79" s="705"/>
      <c r="IR79" s="705"/>
      <c r="IS79" s="705"/>
      <c r="IT79" s="705"/>
      <c r="IU79" s="705"/>
      <c r="IV79" s="705"/>
    </row>
    <row r="80" spans="1:256" ht="16.5" thickBot="1">
      <c r="A80" s="705"/>
      <c r="B80" s="763" t="s">
        <v>663</v>
      </c>
      <c r="C80" s="764"/>
      <c r="D80" s="765"/>
      <c r="E80" s="766"/>
      <c r="F80" s="470" t="s">
        <v>81</v>
      </c>
      <c r="G80" s="940" t="e">
        <f>TRUNC(SUM(G76:G79),2)</f>
        <v>#REF!</v>
      </c>
      <c r="H80" s="705"/>
      <c r="I80" s="705"/>
      <c r="J80" s="70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5"/>
      <c r="AC80" s="705"/>
      <c r="AD80" s="705"/>
      <c r="AE80" s="705"/>
      <c r="AF80" s="705"/>
      <c r="AG80" s="705"/>
      <c r="AH80" s="705"/>
      <c r="AI80" s="705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705"/>
      <c r="AU80" s="705"/>
      <c r="AV80" s="705"/>
      <c r="AW80" s="705"/>
      <c r="AX80" s="705"/>
      <c r="AY80" s="705"/>
      <c r="AZ80" s="705"/>
      <c r="BA80" s="705"/>
      <c r="BB80" s="705"/>
      <c r="BC80" s="705"/>
      <c r="BD80" s="705"/>
      <c r="BE80" s="705"/>
      <c r="BF80" s="705"/>
      <c r="BG80" s="705"/>
      <c r="BH80" s="705"/>
      <c r="BI80" s="705"/>
      <c r="BJ80" s="705"/>
      <c r="BK80" s="705"/>
      <c r="BL80" s="705"/>
      <c r="BM80" s="705"/>
      <c r="BN80" s="705"/>
      <c r="BO80" s="705"/>
      <c r="BP80" s="705"/>
      <c r="BQ80" s="705"/>
      <c r="BR80" s="705"/>
      <c r="BS80" s="705"/>
      <c r="BT80" s="705"/>
      <c r="BU80" s="705"/>
      <c r="BV80" s="705"/>
      <c r="BW80" s="705"/>
      <c r="BX80" s="705"/>
      <c r="BY80" s="705"/>
      <c r="BZ80" s="705"/>
      <c r="CA80" s="705"/>
      <c r="CB80" s="705"/>
      <c r="CC80" s="705"/>
      <c r="CD80" s="705"/>
      <c r="CE80" s="705"/>
      <c r="CF80" s="705"/>
      <c r="CG80" s="705"/>
      <c r="CH80" s="705"/>
      <c r="CI80" s="705"/>
      <c r="CJ80" s="705"/>
      <c r="CK80" s="705"/>
      <c r="CL80" s="705"/>
      <c r="CM80" s="705"/>
      <c r="CN80" s="705"/>
      <c r="CO80" s="705"/>
      <c r="CP80" s="705"/>
      <c r="CQ80" s="705"/>
      <c r="CR80" s="705"/>
      <c r="CS80" s="705"/>
      <c r="CT80" s="705"/>
      <c r="CU80" s="705"/>
      <c r="CV80" s="705"/>
      <c r="CW80" s="705"/>
      <c r="CX80" s="705"/>
      <c r="CY80" s="705"/>
      <c r="CZ80" s="705"/>
      <c r="DA80" s="705"/>
      <c r="DB80" s="705"/>
      <c r="DC80" s="705"/>
      <c r="DD80" s="705"/>
      <c r="DE80" s="705"/>
      <c r="DF80" s="705"/>
      <c r="DG80" s="705"/>
      <c r="DH80" s="705"/>
      <c r="DI80" s="705"/>
      <c r="DJ80" s="705"/>
      <c r="DK80" s="705"/>
      <c r="DL80" s="705"/>
      <c r="DM80" s="705"/>
      <c r="DN80" s="705"/>
      <c r="DO80" s="705"/>
      <c r="DP80" s="705"/>
      <c r="DQ80" s="705"/>
      <c r="DR80" s="705"/>
      <c r="DS80" s="705"/>
      <c r="DT80" s="705"/>
      <c r="DU80" s="705"/>
      <c r="DV80" s="705"/>
      <c r="DW80" s="705"/>
      <c r="DX80" s="705"/>
      <c r="DY80" s="705"/>
      <c r="DZ80" s="705"/>
      <c r="EA80" s="705"/>
      <c r="EB80" s="705"/>
      <c r="EC80" s="705"/>
      <c r="ED80" s="705"/>
      <c r="EE80" s="705"/>
      <c r="EF80" s="705"/>
      <c r="EG80" s="705"/>
      <c r="EH80" s="705"/>
      <c r="EI80" s="705"/>
      <c r="EJ80" s="705"/>
      <c r="EK80" s="705"/>
      <c r="EL80" s="705"/>
      <c r="EM80" s="705"/>
      <c r="EN80" s="705"/>
      <c r="EO80" s="705"/>
      <c r="EP80" s="705"/>
      <c r="EQ80" s="705"/>
      <c r="ER80" s="705"/>
      <c r="ES80" s="705"/>
      <c r="ET80" s="705"/>
      <c r="EU80" s="705"/>
      <c r="EV80" s="705"/>
      <c r="EW80" s="705"/>
      <c r="EX80" s="705"/>
      <c r="EY80" s="705"/>
      <c r="EZ80" s="705"/>
      <c r="FA80" s="705"/>
      <c r="FB80" s="705"/>
      <c r="FC80" s="705"/>
      <c r="FD80" s="705"/>
      <c r="FE80" s="705"/>
      <c r="FF80" s="705"/>
      <c r="FG80" s="705"/>
      <c r="FH80" s="705"/>
      <c r="FI80" s="705"/>
      <c r="FJ80" s="705"/>
      <c r="FK80" s="705"/>
      <c r="FL80" s="705"/>
      <c r="FM80" s="705"/>
      <c r="FN80" s="705"/>
      <c r="FO80" s="705"/>
      <c r="FP80" s="705"/>
      <c r="FQ80" s="705"/>
      <c r="FR80" s="705"/>
      <c r="FS80" s="705"/>
      <c r="FT80" s="705"/>
      <c r="FU80" s="705"/>
      <c r="FV80" s="705"/>
      <c r="FW80" s="705"/>
      <c r="FX80" s="705"/>
      <c r="FY80" s="705"/>
      <c r="FZ80" s="705"/>
      <c r="GA80" s="705"/>
      <c r="GB80" s="705"/>
      <c r="GC80" s="705"/>
      <c r="GD80" s="705"/>
      <c r="GE80" s="705"/>
      <c r="GF80" s="705"/>
      <c r="GG80" s="705"/>
      <c r="GH80" s="705"/>
      <c r="GI80" s="705"/>
      <c r="GJ80" s="705"/>
      <c r="GK80" s="705"/>
      <c r="GL80" s="705"/>
      <c r="GM80" s="705"/>
      <c r="GN80" s="705"/>
      <c r="GO80" s="705"/>
      <c r="GP80" s="705"/>
      <c r="GQ80" s="705"/>
      <c r="GR80" s="705"/>
      <c r="GS80" s="705"/>
      <c r="GT80" s="705"/>
      <c r="GU80" s="705"/>
      <c r="GV80" s="705"/>
      <c r="GW80" s="705"/>
      <c r="GX80" s="705"/>
      <c r="GY80" s="705"/>
      <c r="GZ80" s="705"/>
      <c r="HA80" s="705"/>
      <c r="HB80" s="705"/>
      <c r="HC80" s="705"/>
      <c r="HD80" s="705"/>
      <c r="HE80" s="705"/>
      <c r="HF80" s="705"/>
      <c r="HG80" s="705"/>
      <c r="HH80" s="705"/>
      <c r="HI80" s="705"/>
      <c r="HJ80" s="705"/>
      <c r="HK80" s="705"/>
      <c r="HL80" s="705"/>
      <c r="HM80" s="705"/>
      <c r="HN80" s="705"/>
      <c r="HO80" s="705"/>
      <c r="HP80" s="705"/>
      <c r="HQ80" s="705"/>
      <c r="HR80" s="705"/>
      <c r="HS80" s="705"/>
      <c r="HT80" s="705"/>
      <c r="HU80" s="705"/>
      <c r="HV80" s="705"/>
      <c r="HW80" s="705"/>
      <c r="HX80" s="705"/>
      <c r="HY80" s="705"/>
      <c r="HZ80" s="705"/>
      <c r="IA80" s="705"/>
      <c r="IB80" s="705"/>
      <c r="IC80" s="705"/>
      <c r="ID80" s="705"/>
      <c r="IE80" s="705"/>
      <c r="IF80" s="705"/>
      <c r="IG80" s="705"/>
      <c r="IH80" s="705"/>
      <c r="II80" s="705"/>
      <c r="IJ80" s="705"/>
      <c r="IK80" s="705"/>
      <c r="IL80" s="705"/>
      <c r="IM80" s="705"/>
      <c r="IN80" s="705"/>
      <c r="IO80" s="705"/>
      <c r="IP80" s="705"/>
      <c r="IQ80" s="705"/>
      <c r="IR80" s="705"/>
      <c r="IS80" s="705"/>
      <c r="IT80" s="705"/>
      <c r="IU80" s="705"/>
      <c r="IV80" s="705"/>
    </row>
    <row r="81" spans="2:7" s="923" customFormat="1" ht="15.75" customHeight="1">
      <c r="B81" s="924"/>
      <c r="C81" s="924"/>
      <c r="D81" s="924"/>
      <c r="E81" s="924"/>
      <c r="F81" s="925"/>
      <c r="G81" s="925"/>
    </row>
    <row r="82" spans="2:7" s="923" customFormat="1" ht="15.75" customHeight="1">
      <c r="B82" s="924"/>
      <c r="C82" s="924"/>
      <c r="D82" s="924"/>
      <c r="E82" s="924"/>
      <c r="F82" s="925"/>
      <c r="G82" s="925"/>
    </row>
    <row r="83" spans="2:7" s="923" customFormat="1" ht="15.75" customHeight="1">
      <c r="B83" s="924"/>
      <c r="C83" s="924"/>
      <c r="D83" s="924"/>
      <c r="E83" s="924"/>
      <c r="F83" s="925"/>
      <c r="G83" s="925"/>
    </row>
    <row r="84" spans="2:7" s="923" customFormat="1" ht="15.75" customHeight="1">
      <c r="B84" s="924"/>
      <c r="C84" s="924"/>
      <c r="D84" s="924"/>
      <c r="E84" s="924"/>
      <c r="F84" s="925"/>
      <c r="G84" s="925"/>
    </row>
    <row r="85" spans="2:7" s="923" customFormat="1" ht="15.75" customHeight="1">
      <c r="B85" s="924"/>
      <c r="C85" s="924"/>
      <c r="D85" s="924"/>
      <c r="E85" s="924"/>
      <c r="F85" s="925"/>
      <c r="G85" s="925"/>
    </row>
    <row r="86" spans="2:7" s="923" customFormat="1" ht="15.75" customHeight="1">
      <c r="B86" s="924"/>
      <c r="C86" s="924"/>
      <c r="D86" s="924"/>
      <c r="E86" s="924"/>
      <c r="F86" s="925"/>
      <c r="G86" s="925"/>
    </row>
    <row r="87" spans="2:7" s="923" customFormat="1" ht="15.75" customHeight="1">
      <c r="B87" s="924"/>
      <c r="C87" s="924"/>
      <c r="D87" s="924"/>
      <c r="E87" s="924"/>
      <c r="F87" s="925"/>
      <c r="G87" s="925"/>
    </row>
    <row r="88" spans="2:7" s="923" customFormat="1" ht="15.75" customHeight="1">
      <c r="B88" s="924"/>
      <c r="C88" s="924"/>
      <c r="D88" s="924"/>
      <c r="E88" s="924"/>
      <c r="F88" s="925"/>
      <c r="G88" s="925"/>
    </row>
    <row r="89" spans="2:7" s="923" customFormat="1" ht="15.75" customHeight="1">
      <c r="B89" s="924"/>
      <c r="C89" s="924"/>
      <c r="D89" s="924"/>
      <c r="E89" s="924"/>
      <c r="F89" s="925"/>
      <c r="G89" s="925"/>
    </row>
    <row r="90" spans="2:7" s="923" customFormat="1" ht="15.75" customHeight="1">
      <c r="B90" s="924"/>
      <c r="C90" s="924"/>
      <c r="D90" s="924"/>
      <c r="E90" s="924"/>
      <c r="F90" s="925"/>
      <c r="G90" s="925"/>
    </row>
    <row r="91" spans="2:7" s="923" customFormat="1" ht="15.75" customHeight="1">
      <c r="B91" s="924"/>
      <c r="C91" s="924"/>
      <c r="D91" s="924"/>
      <c r="E91" s="924"/>
      <c r="F91" s="925"/>
      <c r="G91" s="925"/>
    </row>
    <row r="92" spans="2:7" s="923" customFormat="1" ht="15.75" customHeight="1">
      <c r="B92" s="924"/>
      <c r="C92" s="924"/>
      <c r="D92" s="924"/>
      <c r="E92" s="924"/>
      <c r="F92" s="925"/>
      <c r="G92" s="925"/>
    </row>
    <row r="93" spans="2:7" s="923" customFormat="1" ht="15.75" customHeight="1">
      <c r="B93" s="924"/>
      <c r="C93" s="924"/>
      <c r="D93" s="924"/>
      <c r="E93" s="924"/>
      <c r="F93" s="925"/>
      <c r="G93" s="925"/>
    </row>
    <row r="94" spans="2:7" s="923" customFormat="1" ht="15.75" customHeight="1">
      <c r="B94" s="924"/>
      <c r="C94" s="924"/>
      <c r="D94" s="924"/>
      <c r="E94" s="924"/>
      <c r="F94" s="925"/>
      <c r="G94" s="925"/>
    </row>
    <row r="95" spans="2:7" s="923" customFormat="1" ht="15.75" customHeight="1">
      <c r="B95" s="924"/>
      <c r="C95" s="924"/>
      <c r="D95" s="924"/>
      <c r="E95" s="924"/>
      <c r="F95" s="925"/>
      <c r="G95" s="925"/>
    </row>
    <row r="96" spans="2:7" s="923" customFormat="1" ht="15.75" customHeight="1">
      <c r="B96" s="924"/>
      <c r="C96" s="924"/>
      <c r="D96" s="924"/>
      <c r="E96" s="924"/>
      <c r="F96" s="925"/>
      <c r="G96" s="925"/>
    </row>
    <row r="97" spans="1:256" s="923" customFormat="1" ht="15.75" customHeight="1">
      <c r="B97" s="924"/>
      <c r="C97" s="924"/>
      <c r="D97" s="924"/>
      <c r="E97" s="924"/>
      <c r="F97" s="925"/>
      <c r="G97" s="925"/>
    </row>
    <row r="98" spans="1:256" s="923" customFormat="1" ht="15.75" customHeight="1">
      <c r="B98" s="924"/>
      <c r="C98" s="924"/>
      <c r="D98" s="924"/>
      <c r="E98" s="924"/>
      <c r="F98" s="925"/>
      <c r="G98" s="925"/>
    </row>
    <row r="99" spans="1:256" s="923" customFormat="1" ht="15.75" customHeight="1">
      <c r="B99" s="924"/>
      <c r="C99" s="924"/>
      <c r="D99" s="924"/>
      <c r="E99" s="924"/>
      <c r="F99" s="925"/>
      <c r="G99" s="925"/>
    </row>
    <row r="100" spans="1:256" s="923" customFormat="1" ht="15.75" customHeight="1">
      <c r="B100" s="924"/>
      <c r="C100" s="924"/>
      <c r="D100" s="924"/>
      <c r="E100" s="924"/>
      <c r="F100" s="925"/>
      <c r="G100" s="925"/>
    </row>
    <row r="101" spans="1:256" ht="13.5" thickBot="1">
      <c r="A101" s="705"/>
      <c r="B101" s="948"/>
      <c r="C101" s="948"/>
      <c r="D101" s="948"/>
      <c r="E101" s="948"/>
      <c r="F101" s="948"/>
      <c r="G101" s="948"/>
      <c r="H101" s="705"/>
      <c r="I101" s="705"/>
      <c r="J101" s="705"/>
      <c r="K101" s="705"/>
      <c r="L101" s="705"/>
      <c r="M101" s="705"/>
      <c r="N101" s="705"/>
      <c r="O101" s="705"/>
      <c r="P101" s="705"/>
      <c r="Q101" s="705"/>
      <c r="R101" s="705"/>
      <c r="S101" s="705"/>
      <c r="T101" s="705"/>
      <c r="U101" s="705"/>
      <c r="V101" s="705"/>
      <c r="W101" s="705"/>
      <c r="X101" s="705"/>
      <c r="Y101" s="705"/>
      <c r="Z101" s="705"/>
      <c r="AA101" s="705"/>
      <c r="AB101" s="705"/>
      <c r="AC101" s="705"/>
      <c r="AD101" s="705"/>
      <c r="AE101" s="705"/>
      <c r="AF101" s="705"/>
      <c r="AG101" s="705"/>
      <c r="AH101" s="705"/>
      <c r="AI101" s="705"/>
      <c r="AJ101" s="705"/>
      <c r="AK101" s="705"/>
      <c r="AL101" s="705"/>
      <c r="AM101" s="705"/>
      <c r="AN101" s="705"/>
      <c r="AO101" s="705"/>
      <c r="AP101" s="705"/>
      <c r="AQ101" s="705"/>
      <c r="AR101" s="705"/>
      <c r="AS101" s="705"/>
      <c r="AT101" s="705"/>
      <c r="AU101" s="705"/>
      <c r="AV101" s="705"/>
      <c r="AW101" s="705"/>
      <c r="AX101" s="705"/>
      <c r="AY101" s="705"/>
      <c r="AZ101" s="705"/>
      <c r="BA101" s="705"/>
      <c r="BB101" s="705"/>
      <c r="BC101" s="705"/>
      <c r="BD101" s="705"/>
      <c r="BE101" s="705"/>
      <c r="BF101" s="705"/>
      <c r="BG101" s="705"/>
      <c r="BH101" s="705"/>
      <c r="BI101" s="705"/>
      <c r="BJ101" s="705"/>
      <c r="BK101" s="705"/>
      <c r="BL101" s="705"/>
      <c r="BM101" s="705"/>
      <c r="BN101" s="705"/>
      <c r="BO101" s="705"/>
      <c r="BP101" s="705"/>
      <c r="BQ101" s="705"/>
      <c r="BR101" s="705"/>
      <c r="BS101" s="705"/>
      <c r="BT101" s="705"/>
      <c r="BU101" s="705"/>
      <c r="BV101" s="705"/>
      <c r="BW101" s="705"/>
      <c r="BX101" s="705"/>
      <c r="BY101" s="705"/>
      <c r="BZ101" s="705"/>
      <c r="CA101" s="705"/>
      <c r="CB101" s="705"/>
      <c r="CC101" s="705"/>
      <c r="CD101" s="705"/>
      <c r="CE101" s="705"/>
      <c r="CF101" s="705"/>
      <c r="CG101" s="705"/>
      <c r="CH101" s="705"/>
      <c r="CI101" s="705"/>
      <c r="CJ101" s="705"/>
      <c r="CK101" s="705"/>
      <c r="CL101" s="705"/>
      <c r="CM101" s="705"/>
      <c r="CN101" s="705"/>
      <c r="CO101" s="705"/>
      <c r="CP101" s="705"/>
      <c r="CQ101" s="705"/>
      <c r="CR101" s="705"/>
      <c r="CS101" s="705"/>
      <c r="CT101" s="705"/>
      <c r="CU101" s="705"/>
      <c r="CV101" s="705"/>
      <c r="CW101" s="705"/>
      <c r="CX101" s="705"/>
      <c r="CY101" s="705"/>
      <c r="CZ101" s="705"/>
      <c r="DA101" s="705"/>
      <c r="DB101" s="705"/>
      <c r="DC101" s="705"/>
      <c r="DD101" s="705"/>
      <c r="DE101" s="705"/>
      <c r="DF101" s="705"/>
      <c r="DG101" s="705"/>
      <c r="DH101" s="705"/>
      <c r="DI101" s="705"/>
      <c r="DJ101" s="705"/>
      <c r="DK101" s="705"/>
      <c r="DL101" s="705"/>
      <c r="DM101" s="705"/>
      <c r="DN101" s="705"/>
      <c r="DO101" s="705"/>
      <c r="DP101" s="705"/>
      <c r="DQ101" s="705"/>
      <c r="DR101" s="705"/>
      <c r="DS101" s="705"/>
      <c r="DT101" s="705"/>
      <c r="DU101" s="705"/>
      <c r="DV101" s="705"/>
      <c r="DW101" s="705"/>
      <c r="DX101" s="705"/>
      <c r="DY101" s="705"/>
      <c r="DZ101" s="705"/>
      <c r="EA101" s="705"/>
      <c r="EB101" s="705"/>
      <c r="EC101" s="705"/>
      <c r="ED101" s="705"/>
      <c r="EE101" s="705"/>
      <c r="EF101" s="705"/>
      <c r="EG101" s="705"/>
      <c r="EH101" s="705"/>
      <c r="EI101" s="705"/>
      <c r="EJ101" s="705"/>
      <c r="EK101" s="705"/>
      <c r="EL101" s="705"/>
      <c r="EM101" s="705"/>
      <c r="EN101" s="705"/>
      <c r="EO101" s="705"/>
      <c r="EP101" s="705"/>
      <c r="EQ101" s="705"/>
      <c r="ER101" s="705"/>
      <c r="ES101" s="705"/>
      <c r="ET101" s="705"/>
      <c r="EU101" s="705"/>
      <c r="EV101" s="705"/>
      <c r="EW101" s="705"/>
      <c r="EX101" s="705"/>
      <c r="EY101" s="705"/>
      <c r="EZ101" s="705"/>
      <c r="FA101" s="705"/>
      <c r="FB101" s="705"/>
      <c r="FC101" s="705"/>
      <c r="FD101" s="705"/>
      <c r="FE101" s="705"/>
      <c r="FF101" s="705"/>
      <c r="FG101" s="705"/>
      <c r="FH101" s="705"/>
      <c r="FI101" s="705"/>
      <c r="FJ101" s="705"/>
      <c r="FK101" s="705"/>
      <c r="FL101" s="705"/>
      <c r="FM101" s="705"/>
      <c r="FN101" s="705"/>
      <c r="FO101" s="705"/>
      <c r="FP101" s="705"/>
      <c r="FQ101" s="705"/>
      <c r="FR101" s="705"/>
      <c r="FS101" s="705"/>
      <c r="FT101" s="705"/>
      <c r="FU101" s="705"/>
      <c r="FV101" s="705"/>
      <c r="FW101" s="705"/>
      <c r="FX101" s="705"/>
      <c r="FY101" s="705"/>
      <c r="FZ101" s="705"/>
      <c r="GA101" s="705"/>
      <c r="GB101" s="705"/>
      <c r="GC101" s="705"/>
      <c r="GD101" s="705"/>
      <c r="GE101" s="705"/>
      <c r="GF101" s="705"/>
      <c r="GG101" s="705"/>
      <c r="GH101" s="705"/>
      <c r="GI101" s="705"/>
      <c r="GJ101" s="705"/>
      <c r="GK101" s="705"/>
      <c r="GL101" s="705"/>
      <c r="GM101" s="705"/>
      <c r="GN101" s="705"/>
      <c r="GO101" s="705"/>
      <c r="GP101" s="705"/>
      <c r="GQ101" s="705"/>
      <c r="GR101" s="705"/>
      <c r="GS101" s="705"/>
      <c r="GT101" s="705"/>
      <c r="GU101" s="705"/>
      <c r="GV101" s="705"/>
      <c r="GW101" s="705"/>
      <c r="GX101" s="705"/>
      <c r="GY101" s="705"/>
      <c r="GZ101" s="705"/>
      <c r="HA101" s="705"/>
      <c r="HB101" s="705"/>
      <c r="HC101" s="705"/>
      <c r="HD101" s="705"/>
      <c r="HE101" s="705"/>
      <c r="HF101" s="705"/>
      <c r="HG101" s="705"/>
      <c r="HH101" s="705"/>
      <c r="HI101" s="705"/>
      <c r="HJ101" s="705"/>
      <c r="HK101" s="705"/>
      <c r="HL101" s="705"/>
      <c r="HM101" s="705"/>
      <c r="HN101" s="705"/>
      <c r="HO101" s="705"/>
      <c r="HP101" s="705"/>
      <c r="HQ101" s="705"/>
      <c r="HR101" s="705"/>
      <c r="HS101" s="705"/>
      <c r="HT101" s="705"/>
      <c r="HU101" s="705"/>
      <c r="HV101" s="705"/>
      <c r="HW101" s="705"/>
      <c r="HX101" s="705"/>
      <c r="HY101" s="705"/>
      <c r="HZ101" s="705"/>
      <c r="IA101" s="705"/>
      <c r="IB101" s="705"/>
      <c r="IC101" s="705"/>
      <c r="ID101" s="705"/>
      <c r="IE101" s="705"/>
      <c r="IF101" s="705"/>
      <c r="IG101" s="705"/>
      <c r="IH101" s="705"/>
      <c r="II101" s="705"/>
      <c r="IJ101" s="705"/>
      <c r="IK101" s="705"/>
      <c r="IL101" s="705"/>
      <c r="IM101" s="705"/>
      <c r="IN101" s="705"/>
      <c r="IO101" s="705"/>
      <c r="IP101" s="705"/>
      <c r="IQ101" s="705"/>
      <c r="IR101" s="705"/>
      <c r="IS101" s="705"/>
      <c r="IT101" s="705"/>
      <c r="IU101" s="705"/>
      <c r="IV101" s="705"/>
    </row>
    <row r="102" spans="1:256" s="943" customFormat="1" ht="15.75">
      <c r="B102" s="2674" t="s">
        <v>550</v>
      </c>
      <c r="C102" s="2675"/>
      <c r="D102" s="2675"/>
      <c r="E102" s="2675"/>
      <c r="F102" s="2675"/>
      <c r="G102" s="2676"/>
    </row>
    <row r="103" spans="1:256" s="943" customFormat="1" ht="15.75">
      <c r="B103" s="2585" t="s">
        <v>75</v>
      </c>
      <c r="C103" s="2586"/>
      <c r="D103" s="944" t="s">
        <v>23</v>
      </c>
      <c r="E103" s="2567" t="s">
        <v>544</v>
      </c>
      <c r="F103" s="2568"/>
      <c r="G103" s="2569"/>
    </row>
    <row r="104" spans="1:256" s="943" customFormat="1" ht="15.75">
      <c r="B104" s="2570" t="s">
        <v>79</v>
      </c>
      <c r="C104" s="2571"/>
      <c r="D104" s="2571"/>
      <c r="E104" s="2571"/>
      <c r="F104" s="2571"/>
      <c r="G104" s="2572"/>
    </row>
    <row r="105" spans="1:256" s="943" customFormat="1" ht="15">
      <c r="B105" s="2573" t="s">
        <v>536</v>
      </c>
      <c r="C105" s="2574"/>
      <c r="D105" s="945" t="s">
        <v>23</v>
      </c>
      <c r="E105" s="2587" t="s">
        <v>545</v>
      </c>
      <c r="F105" s="2588"/>
      <c r="G105" s="2589"/>
    </row>
    <row r="106" spans="1:256" s="943" customFormat="1" ht="30.75" customHeight="1">
      <c r="B106" s="2573" t="s">
        <v>546</v>
      </c>
      <c r="C106" s="2574"/>
      <c r="D106" s="945" t="s">
        <v>20</v>
      </c>
      <c r="E106" s="2587" t="s">
        <v>715</v>
      </c>
      <c r="F106" s="2588"/>
      <c r="G106" s="2589"/>
    </row>
    <row r="107" spans="1:256" s="943" customFormat="1" ht="39" customHeight="1">
      <c r="B107" s="2573" t="s">
        <v>547</v>
      </c>
      <c r="C107" s="2574"/>
      <c r="D107" s="945" t="s">
        <v>20</v>
      </c>
      <c r="E107" s="2587" t="str">
        <f>E106</f>
        <v>(0,40*0,40*0,80)</v>
      </c>
      <c r="F107" s="2588"/>
      <c r="G107" s="2589"/>
    </row>
    <row r="108" spans="1:256" s="943" customFormat="1" ht="39" customHeight="1" thickBot="1">
      <c r="B108" s="2590" t="s">
        <v>151</v>
      </c>
      <c r="C108" s="2591"/>
      <c r="D108" s="1030" t="s">
        <v>20</v>
      </c>
      <c r="E108" s="2592" t="str">
        <f>E107</f>
        <v>(0,40*0,40*0,80)</v>
      </c>
      <c r="F108" s="2593"/>
      <c r="G108" s="2594"/>
    </row>
    <row r="109" spans="1:256" s="923" customFormat="1" ht="15.75" customHeight="1" thickBot="1">
      <c r="B109" s="924"/>
      <c r="C109" s="924"/>
      <c r="D109" s="924"/>
      <c r="E109" s="924"/>
      <c r="F109" s="925"/>
      <c r="G109" s="925"/>
    </row>
    <row r="110" spans="1:256" ht="16.5" thickBot="1">
      <c r="A110" s="705"/>
      <c r="B110" s="1035" t="s">
        <v>551</v>
      </c>
      <c r="C110" s="1036" t="s">
        <v>552</v>
      </c>
      <c r="D110" s="1036"/>
      <c r="E110" s="1036"/>
      <c r="F110" s="1036"/>
      <c r="G110" s="1037" t="s">
        <v>23</v>
      </c>
      <c r="H110" s="705"/>
      <c r="I110" s="705"/>
      <c r="J110" s="705"/>
      <c r="K110" s="705"/>
      <c r="L110" s="705"/>
      <c r="M110" s="705"/>
      <c r="N110" s="705"/>
      <c r="O110" s="705"/>
      <c r="P110" s="705"/>
      <c r="Q110" s="705"/>
      <c r="R110" s="705"/>
      <c r="S110" s="705"/>
      <c r="T110" s="705"/>
      <c r="U110" s="705"/>
      <c r="V110" s="705"/>
      <c r="W110" s="705"/>
      <c r="X110" s="705"/>
      <c r="Y110" s="705"/>
      <c r="Z110" s="705"/>
      <c r="AA110" s="705"/>
      <c r="AB110" s="705"/>
      <c r="AC110" s="705"/>
      <c r="AD110" s="705"/>
      <c r="AE110" s="705"/>
      <c r="AF110" s="705"/>
      <c r="AG110" s="705"/>
      <c r="AH110" s="705"/>
      <c r="AI110" s="705"/>
      <c r="AJ110" s="705"/>
      <c r="AK110" s="705"/>
      <c r="AL110" s="705"/>
      <c r="AM110" s="705"/>
      <c r="AN110" s="705"/>
      <c r="AO110" s="705"/>
      <c r="AP110" s="705"/>
      <c r="AQ110" s="705"/>
      <c r="AR110" s="705"/>
      <c r="AS110" s="705"/>
      <c r="AT110" s="705"/>
      <c r="AU110" s="705"/>
      <c r="AV110" s="705"/>
      <c r="AW110" s="705"/>
      <c r="AX110" s="705"/>
      <c r="AY110" s="705"/>
      <c r="AZ110" s="705"/>
      <c r="BA110" s="705"/>
      <c r="BB110" s="705"/>
      <c r="BC110" s="705"/>
      <c r="BD110" s="705"/>
      <c r="BE110" s="705"/>
      <c r="BF110" s="705"/>
      <c r="BG110" s="705"/>
      <c r="BH110" s="705"/>
      <c r="BI110" s="705"/>
      <c r="BJ110" s="705"/>
      <c r="BK110" s="705"/>
      <c r="BL110" s="705"/>
      <c r="BM110" s="705"/>
      <c r="BN110" s="705"/>
      <c r="BO110" s="705"/>
      <c r="BP110" s="705"/>
      <c r="BQ110" s="705"/>
      <c r="BR110" s="705"/>
      <c r="BS110" s="705"/>
      <c r="BT110" s="705"/>
      <c r="BU110" s="705"/>
      <c r="BV110" s="705"/>
      <c r="BW110" s="705"/>
      <c r="BX110" s="705"/>
      <c r="BY110" s="705"/>
      <c r="BZ110" s="705"/>
      <c r="CA110" s="705"/>
      <c r="CB110" s="705"/>
      <c r="CC110" s="705"/>
      <c r="CD110" s="705"/>
      <c r="CE110" s="705"/>
      <c r="CF110" s="705"/>
      <c r="CG110" s="705"/>
      <c r="CH110" s="705"/>
      <c r="CI110" s="705"/>
      <c r="CJ110" s="705"/>
      <c r="CK110" s="705"/>
      <c r="CL110" s="705"/>
      <c r="CM110" s="705"/>
      <c r="CN110" s="705"/>
      <c r="CO110" s="705"/>
      <c r="CP110" s="705"/>
      <c r="CQ110" s="705"/>
      <c r="CR110" s="705"/>
      <c r="CS110" s="705"/>
      <c r="CT110" s="705"/>
      <c r="CU110" s="705"/>
      <c r="CV110" s="705"/>
      <c r="CW110" s="705"/>
      <c r="CX110" s="705"/>
      <c r="CY110" s="705"/>
      <c r="CZ110" s="705"/>
      <c r="DA110" s="705"/>
      <c r="DB110" s="705"/>
      <c r="DC110" s="705"/>
      <c r="DD110" s="705"/>
      <c r="DE110" s="705"/>
      <c r="DF110" s="705"/>
      <c r="DG110" s="705"/>
      <c r="DH110" s="705"/>
      <c r="DI110" s="705"/>
      <c r="DJ110" s="705"/>
      <c r="DK110" s="705"/>
      <c r="DL110" s="705"/>
      <c r="DM110" s="705"/>
      <c r="DN110" s="705"/>
      <c r="DO110" s="705"/>
      <c r="DP110" s="705"/>
      <c r="DQ110" s="705"/>
      <c r="DR110" s="705"/>
      <c r="DS110" s="705"/>
      <c r="DT110" s="705"/>
      <c r="DU110" s="705"/>
      <c r="DV110" s="705"/>
      <c r="DW110" s="705"/>
      <c r="DX110" s="705"/>
      <c r="DY110" s="705"/>
      <c r="DZ110" s="705"/>
      <c r="EA110" s="705"/>
      <c r="EB110" s="705"/>
      <c r="EC110" s="705"/>
      <c r="ED110" s="705"/>
      <c r="EE110" s="705"/>
      <c r="EF110" s="705"/>
      <c r="EG110" s="705"/>
      <c r="EH110" s="705"/>
      <c r="EI110" s="705"/>
      <c r="EJ110" s="705"/>
      <c r="EK110" s="705"/>
      <c r="EL110" s="705"/>
      <c r="EM110" s="705"/>
      <c r="EN110" s="705"/>
      <c r="EO110" s="705"/>
      <c r="EP110" s="705"/>
      <c r="EQ110" s="705"/>
      <c r="ER110" s="705"/>
      <c r="ES110" s="705"/>
      <c r="ET110" s="705"/>
      <c r="EU110" s="705"/>
      <c r="EV110" s="705"/>
      <c r="EW110" s="705"/>
      <c r="EX110" s="705"/>
      <c r="EY110" s="705"/>
      <c r="EZ110" s="705"/>
      <c r="FA110" s="705"/>
      <c r="FB110" s="705"/>
      <c r="FC110" s="705"/>
      <c r="FD110" s="705"/>
      <c r="FE110" s="705"/>
      <c r="FF110" s="705"/>
      <c r="FG110" s="705"/>
      <c r="FH110" s="705"/>
      <c r="FI110" s="705"/>
      <c r="FJ110" s="705"/>
      <c r="FK110" s="705"/>
      <c r="FL110" s="705"/>
      <c r="FM110" s="705"/>
      <c r="FN110" s="705"/>
      <c r="FO110" s="705"/>
      <c r="FP110" s="705"/>
      <c r="FQ110" s="705"/>
      <c r="FR110" s="705"/>
      <c r="FS110" s="705"/>
      <c r="FT110" s="705"/>
      <c r="FU110" s="705"/>
      <c r="FV110" s="705"/>
      <c r="FW110" s="705"/>
      <c r="FX110" s="705"/>
      <c r="FY110" s="705"/>
      <c r="FZ110" s="705"/>
      <c r="GA110" s="705"/>
      <c r="GB110" s="705"/>
      <c r="GC110" s="705"/>
      <c r="GD110" s="705"/>
      <c r="GE110" s="705"/>
      <c r="GF110" s="705"/>
      <c r="GG110" s="705"/>
      <c r="GH110" s="705"/>
      <c r="GI110" s="705"/>
      <c r="GJ110" s="705"/>
      <c r="GK110" s="705"/>
      <c r="GL110" s="705"/>
      <c r="GM110" s="705"/>
      <c r="GN110" s="705"/>
      <c r="GO110" s="705"/>
      <c r="GP110" s="705"/>
      <c r="GQ110" s="705"/>
      <c r="GR110" s="705"/>
      <c r="GS110" s="705"/>
      <c r="GT110" s="705"/>
      <c r="GU110" s="705"/>
      <c r="GV110" s="705"/>
      <c r="GW110" s="705"/>
      <c r="GX110" s="705"/>
      <c r="GY110" s="705"/>
      <c r="GZ110" s="705"/>
      <c r="HA110" s="705"/>
      <c r="HB110" s="705"/>
      <c r="HC110" s="705"/>
      <c r="HD110" s="705"/>
      <c r="HE110" s="705"/>
      <c r="HF110" s="705"/>
      <c r="HG110" s="705"/>
      <c r="HH110" s="705"/>
      <c r="HI110" s="705"/>
      <c r="HJ110" s="705"/>
      <c r="HK110" s="705"/>
      <c r="HL110" s="705"/>
      <c r="HM110" s="705"/>
      <c r="HN110" s="705"/>
      <c r="HO110" s="705"/>
      <c r="HP110" s="705"/>
      <c r="HQ110" s="705"/>
      <c r="HR110" s="705"/>
      <c r="HS110" s="705"/>
      <c r="HT110" s="705"/>
      <c r="HU110" s="705"/>
      <c r="HV110" s="705"/>
      <c r="HW110" s="705"/>
      <c r="HX110" s="705"/>
      <c r="HY110" s="705"/>
      <c r="HZ110" s="705"/>
      <c r="IA110" s="705"/>
      <c r="IB110" s="705"/>
      <c r="IC110" s="705"/>
      <c r="ID110" s="705"/>
      <c r="IE110" s="705"/>
      <c r="IF110" s="705"/>
      <c r="IG110" s="705"/>
      <c r="IH110" s="705"/>
      <c r="II110" s="705"/>
      <c r="IJ110" s="705"/>
      <c r="IK110" s="705"/>
      <c r="IL110" s="705"/>
      <c r="IM110" s="705"/>
      <c r="IN110" s="705"/>
      <c r="IO110" s="705"/>
      <c r="IP110" s="705"/>
      <c r="IQ110" s="705"/>
      <c r="IR110" s="705"/>
      <c r="IS110" s="705"/>
      <c r="IT110" s="705"/>
      <c r="IU110" s="705"/>
      <c r="IV110" s="705"/>
    </row>
    <row r="111" spans="1:256" ht="31.5">
      <c r="A111" s="705"/>
      <c r="B111" s="755" t="s">
        <v>144</v>
      </c>
      <c r="C111" s="935" t="s">
        <v>75</v>
      </c>
      <c r="D111" s="935" t="s">
        <v>23</v>
      </c>
      <c r="E111" s="935" t="s">
        <v>76</v>
      </c>
      <c r="F111" s="936" t="s">
        <v>103</v>
      </c>
      <c r="G111" s="937" t="s">
        <v>104</v>
      </c>
      <c r="H111" s="705"/>
      <c r="I111" s="705"/>
      <c r="J111" s="705"/>
      <c r="K111" s="705"/>
      <c r="L111" s="705"/>
      <c r="M111" s="705"/>
      <c r="N111" s="705"/>
      <c r="O111" s="705"/>
      <c r="P111" s="705"/>
      <c r="Q111" s="705"/>
      <c r="R111" s="705"/>
      <c r="S111" s="705"/>
      <c r="T111" s="705"/>
      <c r="U111" s="705"/>
      <c r="V111" s="705"/>
      <c r="W111" s="705"/>
      <c r="X111" s="705"/>
      <c r="Y111" s="705"/>
      <c r="Z111" s="705"/>
      <c r="AA111" s="705"/>
      <c r="AB111" s="705"/>
      <c r="AC111" s="705"/>
      <c r="AD111" s="705"/>
      <c r="AE111" s="705"/>
      <c r="AF111" s="705"/>
      <c r="AG111" s="705"/>
      <c r="AH111" s="705"/>
      <c r="AI111" s="705"/>
      <c r="AJ111" s="705"/>
      <c r="AK111" s="705"/>
      <c r="AL111" s="705"/>
      <c r="AM111" s="705"/>
      <c r="AN111" s="705"/>
      <c r="AO111" s="705"/>
      <c r="AP111" s="705"/>
      <c r="AQ111" s="705"/>
      <c r="AR111" s="705"/>
      <c r="AS111" s="705"/>
      <c r="AT111" s="705"/>
      <c r="AU111" s="705"/>
      <c r="AV111" s="705"/>
      <c r="AW111" s="705"/>
      <c r="AX111" s="705"/>
      <c r="AY111" s="705"/>
      <c r="AZ111" s="705"/>
      <c r="BA111" s="705"/>
      <c r="BB111" s="705"/>
      <c r="BC111" s="705"/>
      <c r="BD111" s="705"/>
      <c r="BE111" s="705"/>
      <c r="BF111" s="705"/>
      <c r="BG111" s="705"/>
      <c r="BH111" s="705"/>
      <c r="BI111" s="705"/>
      <c r="BJ111" s="705"/>
      <c r="BK111" s="705"/>
      <c r="BL111" s="705"/>
      <c r="BM111" s="705"/>
      <c r="BN111" s="705"/>
      <c r="BO111" s="705"/>
      <c r="BP111" s="705"/>
      <c r="BQ111" s="705"/>
      <c r="BR111" s="705"/>
      <c r="BS111" s="705"/>
      <c r="BT111" s="705"/>
      <c r="BU111" s="705"/>
      <c r="BV111" s="705"/>
      <c r="BW111" s="705"/>
      <c r="BX111" s="705"/>
      <c r="BY111" s="705"/>
      <c r="BZ111" s="705"/>
      <c r="CA111" s="705"/>
      <c r="CB111" s="705"/>
      <c r="CC111" s="705"/>
      <c r="CD111" s="705"/>
      <c r="CE111" s="705"/>
      <c r="CF111" s="705"/>
      <c r="CG111" s="705"/>
      <c r="CH111" s="705"/>
      <c r="CI111" s="705"/>
      <c r="CJ111" s="705"/>
      <c r="CK111" s="705"/>
      <c r="CL111" s="705"/>
      <c r="CM111" s="705"/>
      <c r="CN111" s="705"/>
      <c r="CO111" s="705"/>
      <c r="CP111" s="705"/>
      <c r="CQ111" s="705"/>
      <c r="CR111" s="705"/>
      <c r="CS111" s="705"/>
      <c r="CT111" s="705"/>
      <c r="CU111" s="705"/>
      <c r="CV111" s="705"/>
      <c r="CW111" s="705"/>
      <c r="CX111" s="705"/>
      <c r="CY111" s="705"/>
      <c r="CZ111" s="705"/>
      <c r="DA111" s="705"/>
      <c r="DB111" s="705"/>
      <c r="DC111" s="705"/>
      <c r="DD111" s="705"/>
      <c r="DE111" s="705"/>
      <c r="DF111" s="705"/>
      <c r="DG111" s="705"/>
      <c r="DH111" s="705"/>
      <c r="DI111" s="705"/>
      <c r="DJ111" s="705"/>
      <c r="DK111" s="705"/>
      <c r="DL111" s="705"/>
      <c r="DM111" s="705"/>
      <c r="DN111" s="705"/>
      <c r="DO111" s="705"/>
      <c r="DP111" s="705"/>
      <c r="DQ111" s="705"/>
      <c r="DR111" s="705"/>
      <c r="DS111" s="705"/>
      <c r="DT111" s="705"/>
      <c r="DU111" s="705"/>
      <c r="DV111" s="705"/>
      <c r="DW111" s="705"/>
      <c r="DX111" s="705"/>
      <c r="DY111" s="705"/>
      <c r="DZ111" s="705"/>
      <c r="EA111" s="705"/>
      <c r="EB111" s="705"/>
      <c r="EC111" s="705"/>
      <c r="ED111" s="705"/>
      <c r="EE111" s="705"/>
      <c r="EF111" s="705"/>
      <c r="EG111" s="705"/>
      <c r="EH111" s="705"/>
      <c r="EI111" s="705"/>
      <c r="EJ111" s="705"/>
      <c r="EK111" s="705"/>
      <c r="EL111" s="705"/>
      <c r="EM111" s="705"/>
      <c r="EN111" s="705"/>
      <c r="EO111" s="705"/>
      <c r="EP111" s="705"/>
      <c r="EQ111" s="705"/>
      <c r="ER111" s="705"/>
      <c r="ES111" s="705"/>
      <c r="ET111" s="705"/>
      <c r="EU111" s="705"/>
      <c r="EV111" s="705"/>
      <c r="EW111" s="705"/>
      <c r="EX111" s="705"/>
      <c r="EY111" s="705"/>
      <c r="EZ111" s="705"/>
      <c r="FA111" s="705"/>
      <c r="FB111" s="705"/>
      <c r="FC111" s="705"/>
      <c r="FD111" s="705"/>
      <c r="FE111" s="705"/>
      <c r="FF111" s="705"/>
      <c r="FG111" s="705"/>
      <c r="FH111" s="705"/>
      <c r="FI111" s="705"/>
      <c r="FJ111" s="705"/>
      <c r="FK111" s="705"/>
      <c r="FL111" s="705"/>
      <c r="FM111" s="705"/>
      <c r="FN111" s="705"/>
      <c r="FO111" s="705"/>
      <c r="FP111" s="705"/>
      <c r="FQ111" s="705"/>
      <c r="FR111" s="705"/>
      <c r="FS111" s="705"/>
      <c r="FT111" s="705"/>
      <c r="FU111" s="705"/>
      <c r="FV111" s="705"/>
      <c r="FW111" s="705"/>
      <c r="FX111" s="705"/>
      <c r="FY111" s="705"/>
      <c r="FZ111" s="705"/>
      <c r="GA111" s="705"/>
      <c r="GB111" s="705"/>
      <c r="GC111" s="705"/>
      <c r="GD111" s="705"/>
      <c r="GE111" s="705"/>
      <c r="GF111" s="705"/>
      <c r="GG111" s="705"/>
      <c r="GH111" s="705"/>
      <c r="GI111" s="705"/>
      <c r="GJ111" s="705"/>
      <c r="GK111" s="705"/>
      <c r="GL111" s="705"/>
      <c r="GM111" s="705"/>
      <c r="GN111" s="705"/>
      <c r="GO111" s="705"/>
      <c r="GP111" s="705"/>
      <c r="GQ111" s="705"/>
      <c r="GR111" s="705"/>
      <c r="GS111" s="705"/>
      <c r="GT111" s="705"/>
      <c r="GU111" s="705"/>
      <c r="GV111" s="705"/>
      <c r="GW111" s="705"/>
      <c r="GX111" s="705"/>
      <c r="GY111" s="705"/>
      <c r="GZ111" s="705"/>
      <c r="HA111" s="705"/>
      <c r="HB111" s="705"/>
      <c r="HC111" s="705"/>
      <c r="HD111" s="705"/>
      <c r="HE111" s="705"/>
      <c r="HF111" s="705"/>
      <c r="HG111" s="705"/>
      <c r="HH111" s="705"/>
      <c r="HI111" s="705"/>
      <c r="HJ111" s="705"/>
      <c r="HK111" s="705"/>
      <c r="HL111" s="705"/>
      <c r="HM111" s="705"/>
      <c r="HN111" s="705"/>
      <c r="HO111" s="705"/>
      <c r="HP111" s="705"/>
      <c r="HQ111" s="705"/>
      <c r="HR111" s="705"/>
      <c r="HS111" s="705"/>
      <c r="HT111" s="705"/>
      <c r="HU111" s="705"/>
      <c r="HV111" s="705"/>
      <c r="HW111" s="705"/>
      <c r="HX111" s="705"/>
      <c r="HY111" s="705"/>
      <c r="HZ111" s="705"/>
      <c r="IA111" s="705"/>
      <c r="IB111" s="705"/>
      <c r="IC111" s="705"/>
      <c r="ID111" s="705"/>
      <c r="IE111" s="705"/>
      <c r="IF111" s="705"/>
      <c r="IG111" s="705"/>
      <c r="IH111" s="705"/>
      <c r="II111" s="705"/>
      <c r="IJ111" s="705"/>
      <c r="IK111" s="705"/>
      <c r="IL111" s="705"/>
      <c r="IM111" s="705"/>
      <c r="IN111" s="705"/>
      <c r="IO111" s="705"/>
      <c r="IP111" s="705"/>
      <c r="IQ111" s="705"/>
      <c r="IR111" s="705"/>
      <c r="IS111" s="705"/>
      <c r="IT111" s="705"/>
      <c r="IU111" s="705"/>
      <c r="IV111" s="705"/>
    </row>
    <row r="112" spans="1:256" ht="15.75">
      <c r="A112" s="705"/>
      <c r="B112" s="2718" t="s">
        <v>79</v>
      </c>
      <c r="C112" s="2719"/>
      <c r="D112" s="2719"/>
      <c r="E112" s="2719"/>
      <c r="F112" s="2719"/>
      <c r="G112" s="2720"/>
      <c r="H112" s="705"/>
      <c r="I112" s="705"/>
      <c r="J112" s="705"/>
      <c r="K112" s="705"/>
      <c r="L112" s="705"/>
      <c r="M112" s="705"/>
      <c r="N112" s="705"/>
      <c r="O112" s="705"/>
      <c r="P112" s="705"/>
      <c r="Q112" s="705"/>
      <c r="R112" s="705"/>
      <c r="S112" s="705"/>
      <c r="T112" s="705"/>
      <c r="U112" s="705"/>
      <c r="V112" s="705"/>
      <c r="W112" s="705"/>
      <c r="X112" s="705"/>
      <c r="Y112" s="705"/>
      <c r="Z112" s="705"/>
      <c r="AA112" s="705"/>
      <c r="AB112" s="705"/>
      <c r="AC112" s="705"/>
      <c r="AD112" s="705"/>
      <c r="AE112" s="705"/>
      <c r="AF112" s="705"/>
      <c r="AG112" s="705"/>
      <c r="AH112" s="705"/>
      <c r="AI112" s="705"/>
      <c r="AJ112" s="705"/>
      <c r="AK112" s="705"/>
      <c r="AL112" s="705"/>
      <c r="AM112" s="705"/>
      <c r="AN112" s="705"/>
      <c r="AO112" s="705"/>
      <c r="AP112" s="705"/>
      <c r="AQ112" s="705"/>
      <c r="AR112" s="705"/>
      <c r="AS112" s="705"/>
      <c r="AT112" s="705"/>
      <c r="AU112" s="705"/>
      <c r="AV112" s="705"/>
      <c r="AW112" s="705"/>
      <c r="AX112" s="705"/>
      <c r="AY112" s="705"/>
      <c r="AZ112" s="705"/>
      <c r="BA112" s="705"/>
      <c r="BB112" s="705"/>
      <c r="BC112" s="705"/>
      <c r="BD112" s="705"/>
      <c r="BE112" s="705"/>
      <c r="BF112" s="705"/>
      <c r="BG112" s="705"/>
      <c r="BH112" s="705"/>
      <c r="BI112" s="705"/>
      <c r="BJ112" s="705"/>
      <c r="BK112" s="705"/>
      <c r="BL112" s="705"/>
      <c r="BM112" s="705"/>
      <c r="BN112" s="705"/>
      <c r="BO112" s="705"/>
      <c r="BP112" s="705"/>
      <c r="BQ112" s="705"/>
      <c r="BR112" s="705"/>
      <c r="BS112" s="705"/>
      <c r="BT112" s="705"/>
      <c r="BU112" s="705"/>
      <c r="BV112" s="705"/>
      <c r="BW112" s="705"/>
      <c r="BX112" s="705"/>
      <c r="BY112" s="705"/>
      <c r="BZ112" s="705"/>
      <c r="CA112" s="705"/>
      <c r="CB112" s="705"/>
      <c r="CC112" s="705"/>
      <c r="CD112" s="705"/>
      <c r="CE112" s="705"/>
      <c r="CF112" s="705"/>
      <c r="CG112" s="705"/>
      <c r="CH112" s="705"/>
      <c r="CI112" s="705"/>
      <c r="CJ112" s="705"/>
      <c r="CK112" s="705"/>
      <c r="CL112" s="705"/>
      <c r="CM112" s="705"/>
      <c r="CN112" s="705"/>
      <c r="CO112" s="705"/>
      <c r="CP112" s="705"/>
      <c r="CQ112" s="705"/>
      <c r="CR112" s="705"/>
      <c r="CS112" s="705"/>
      <c r="CT112" s="705"/>
      <c r="CU112" s="705"/>
      <c r="CV112" s="705"/>
      <c r="CW112" s="705"/>
      <c r="CX112" s="705"/>
      <c r="CY112" s="705"/>
      <c r="CZ112" s="705"/>
      <c r="DA112" s="705"/>
      <c r="DB112" s="705"/>
      <c r="DC112" s="705"/>
      <c r="DD112" s="705"/>
      <c r="DE112" s="705"/>
      <c r="DF112" s="705"/>
      <c r="DG112" s="705"/>
      <c r="DH112" s="705"/>
      <c r="DI112" s="705"/>
      <c r="DJ112" s="705"/>
      <c r="DK112" s="705"/>
      <c r="DL112" s="705"/>
      <c r="DM112" s="705"/>
      <c r="DN112" s="705"/>
      <c r="DO112" s="705"/>
      <c r="DP112" s="705"/>
      <c r="DQ112" s="705"/>
      <c r="DR112" s="705"/>
      <c r="DS112" s="705"/>
      <c r="DT112" s="705"/>
      <c r="DU112" s="705"/>
      <c r="DV112" s="705"/>
      <c r="DW112" s="705"/>
      <c r="DX112" s="705"/>
      <c r="DY112" s="705"/>
      <c r="DZ112" s="705"/>
      <c r="EA112" s="705"/>
      <c r="EB112" s="705"/>
      <c r="EC112" s="705"/>
      <c r="ED112" s="705"/>
      <c r="EE112" s="705"/>
      <c r="EF112" s="705"/>
      <c r="EG112" s="705"/>
      <c r="EH112" s="705"/>
      <c r="EI112" s="705"/>
      <c r="EJ112" s="705"/>
      <c r="EK112" s="705"/>
      <c r="EL112" s="705"/>
      <c r="EM112" s="705"/>
      <c r="EN112" s="705"/>
      <c r="EO112" s="705"/>
      <c r="EP112" s="705"/>
      <c r="EQ112" s="705"/>
      <c r="ER112" s="705"/>
      <c r="ES112" s="705"/>
      <c r="ET112" s="705"/>
      <c r="EU112" s="705"/>
      <c r="EV112" s="705"/>
      <c r="EW112" s="705"/>
      <c r="EX112" s="705"/>
      <c r="EY112" s="705"/>
      <c r="EZ112" s="705"/>
      <c r="FA112" s="705"/>
      <c r="FB112" s="705"/>
      <c r="FC112" s="705"/>
      <c r="FD112" s="705"/>
      <c r="FE112" s="705"/>
      <c r="FF112" s="705"/>
      <c r="FG112" s="705"/>
      <c r="FH112" s="705"/>
      <c r="FI112" s="705"/>
      <c r="FJ112" s="705"/>
      <c r="FK112" s="705"/>
      <c r="FL112" s="705"/>
      <c r="FM112" s="705"/>
      <c r="FN112" s="705"/>
      <c r="FO112" s="705"/>
      <c r="FP112" s="705"/>
      <c r="FQ112" s="705"/>
      <c r="FR112" s="705"/>
      <c r="FS112" s="705"/>
      <c r="FT112" s="705"/>
      <c r="FU112" s="705"/>
      <c r="FV112" s="705"/>
      <c r="FW112" s="705"/>
      <c r="FX112" s="705"/>
      <c r="FY112" s="705"/>
      <c r="FZ112" s="705"/>
      <c r="GA112" s="705"/>
      <c r="GB112" s="705"/>
      <c r="GC112" s="705"/>
      <c r="GD112" s="705"/>
      <c r="GE112" s="705"/>
      <c r="GF112" s="705"/>
      <c r="GG112" s="705"/>
      <c r="GH112" s="705"/>
      <c r="GI112" s="705"/>
      <c r="GJ112" s="705"/>
      <c r="GK112" s="705"/>
      <c r="GL112" s="705"/>
      <c r="GM112" s="705"/>
      <c r="GN112" s="705"/>
      <c r="GO112" s="705"/>
      <c r="GP112" s="705"/>
      <c r="GQ112" s="705"/>
      <c r="GR112" s="705"/>
      <c r="GS112" s="705"/>
      <c r="GT112" s="705"/>
      <c r="GU112" s="705"/>
      <c r="GV112" s="705"/>
      <c r="GW112" s="705"/>
      <c r="GX112" s="705"/>
      <c r="GY112" s="705"/>
      <c r="GZ112" s="705"/>
      <c r="HA112" s="705"/>
      <c r="HB112" s="705"/>
      <c r="HC112" s="705"/>
      <c r="HD112" s="705"/>
      <c r="HE112" s="705"/>
      <c r="HF112" s="705"/>
      <c r="HG112" s="705"/>
      <c r="HH112" s="705"/>
      <c r="HI112" s="705"/>
      <c r="HJ112" s="705"/>
      <c r="HK112" s="705"/>
      <c r="HL112" s="705"/>
      <c r="HM112" s="705"/>
      <c r="HN112" s="705"/>
      <c r="HO112" s="705"/>
      <c r="HP112" s="705"/>
      <c r="HQ112" s="705"/>
      <c r="HR112" s="705"/>
      <c r="HS112" s="705"/>
      <c r="HT112" s="705"/>
      <c r="HU112" s="705"/>
      <c r="HV112" s="705"/>
      <c r="HW112" s="705"/>
      <c r="HX112" s="705"/>
      <c r="HY112" s="705"/>
      <c r="HZ112" s="705"/>
      <c r="IA112" s="705"/>
      <c r="IB112" s="705"/>
      <c r="IC112" s="705"/>
      <c r="ID112" s="705"/>
      <c r="IE112" s="705"/>
      <c r="IF112" s="705"/>
      <c r="IG112" s="705"/>
      <c r="IH112" s="705"/>
      <c r="II112" s="705"/>
      <c r="IJ112" s="705"/>
      <c r="IK112" s="705"/>
      <c r="IL112" s="705"/>
      <c r="IM112" s="705"/>
      <c r="IN112" s="705"/>
      <c r="IO112" s="705"/>
      <c r="IP112" s="705"/>
      <c r="IQ112" s="705"/>
      <c r="IR112" s="705"/>
      <c r="IS112" s="705"/>
      <c r="IT112" s="705"/>
      <c r="IU112" s="705"/>
      <c r="IV112" s="705"/>
    </row>
    <row r="113" spans="1:256" ht="15.75">
      <c r="A113" s="705"/>
      <c r="B113" s="756" t="s">
        <v>441</v>
      </c>
      <c r="C113" s="757" t="str">
        <f>C17</f>
        <v>ESCALADA OU TREPA-TREPA</v>
      </c>
      <c r="D113" s="758" t="s">
        <v>23</v>
      </c>
      <c r="E113" s="946">
        <v>1</v>
      </c>
      <c r="F113" s="939">
        <f>F17</f>
        <v>1980</v>
      </c>
      <c r="G113" s="884">
        <f>TRUNC(F113*E113,2)</f>
        <v>1980</v>
      </c>
      <c r="H113" s="705"/>
      <c r="I113" s="705"/>
      <c r="J113" s="705"/>
      <c r="K113" s="705"/>
      <c r="L113" s="705"/>
      <c r="M113" s="705"/>
      <c r="N113" s="705"/>
      <c r="O113" s="705"/>
      <c r="P113" s="705"/>
      <c r="Q113" s="705"/>
      <c r="R113" s="705"/>
      <c r="S113" s="705"/>
      <c r="T113" s="705"/>
      <c r="U113" s="705"/>
      <c r="V113" s="705"/>
      <c r="W113" s="705"/>
      <c r="X113" s="705"/>
      <c r="Y113" s="705"/>
      <c r="Z113" s="705"/>
      <c r="AA113" s="705"/>
      <c r="AB113" s="705"/>
      <c r="AC113" s="705"/>
      <c r="AD113" s="705"/>
      <c r="AE113" s="705"/>
      <c r="AF113" s="705"/>
      <c r="AG113" s="705"/>
      <c r="AH113" s="705"/>
      <c r="AI113" s="705"/>
      <c r="AJ113" s="705"/>
      <c r="AK113" s="705"/>
      <c r="AL113" s="705"/>
      <c r="AM113" s="705"/>
      <c r="AN113" s="705"/>
      <c r="AO113" s="705"/>
      <c r="AP113" s="705"/>
      <c r="AQ113" s="705"/>
      <c r="AR113" s="705"/>
      <c r="AS113" s="705"/>
      <c r="AT113" s="705"/>
      <c r="AU113" s="705"/>
      <c r="AV113" s="705"/>
      <c r="AW113" s="705"/>
      <c r="AX113" s="705"/>
      <c r="AY113" s="705"/>
      <c r="AZ113" s="705"/>
      <c r="BA113" s="705"/>
      <c r="BB113" s="705"/>
      <c r="BC113" s="705"/>
      <c r="BD113" s="705"/>
      <c r="BE113" s="705"/>
      <c r="BF113" s="705"/>
      <c r="BG113" s="705"/>
      <c r="BH113" s="705"/>
      <c r="BI113" s="705"/>
      <c r="BJ113" s="705"/>
      <c r="BK113" s="705"/>
      <c r="BL113" s="705"/>
      <c r="BM113" s="705"/>
      <c r="BN113" s="705"/>
      <c r="BO113" s="705"/>
      <c r="BP113" s="705"/>
      <c r="BQ113" s="705"/>
      <c r="BR113" s="705"/>
      <c r="BS113" s="705"/>
      <c r="BT113" s="705"/>
      <c r="BU113" s="705"/>
      <c r="BV113" s="705"/>
      <c r="BW113" s="705"/>
      <c r="BX113" s="705"/>
      <c r="BY113" s="705"/>
      <c r="BZ113" s="705"/>
      <c r="CA113" s="705"/>
      <c r="CB113" s="705"/>
      <c r="CC113" s="705"/>
      <c r="CD113" s="705"/>
      <c r="CE113" s="705"/>
      <c r="CF113" s="705"/>
      <c r="CG113" s="705"/>
      <c r="CH113" s="705"/>
      <c r="CI113" s="705"/>
      <c r="CJ113" s="705"/>
      <c r="CK113" s="705"/>
      <c r="CL113" s="705"/>
      <c r="CM113" s="705"/>
      <c r="CN113" s="705"/>
      <c r="CO113" s="705"/>
      <c r="CP113" s="705"/>
      <c r="CQ113" s="705"/>
      <c r="CR113" s="705"/>
      <c r="CS113" s="705"/>
      <c r="CT113" s="705"/>
      <c r="CU113" s="705"/>
      <c r="CV113" s="705"/>
      <c r="CW113" s="705"/>
      <c r="CX113" s="705"/>
      <c r="CY113" s="705"/>
      <c r="CZ113" s="705"/>
      <c r="DA113" s="705"/>
      <c r="DB113" s="705"/>
      <c r="DC113" s="705"/>
      <c r="DD113" s="705"/>
      <c r="DE113" s="705"/>
      <c r="DF113" s="705"/>
      <c r="DG113" s="705"/>
      <c r="DH113" s="705"/>
      <c r="DI113" s="705"/>
      <c r="DJ113" s="705"/>
      <c r="DK113" s="705"/>
      <c r="DL113" s="705"/>
      <c r="DM113" s="705"/>
      <c r="DN113" s="705"/>
      <c r="DO113" s="705"/>
      <c r="DP113" s="705"/>
      <c r="DQ113" s="705"/>
      <c r="DR113" s="705"/>
      <c r="DS113" s="705"/>
      <c r="DT113" s="705"/>
      <c r="DU113" s="705"/>
      <c r="DV113" s="705"/>
      <c r="DW113" s="705"/>
      <c r="DX113" s="705"/>
      <c r="DY113" s="705"/>
      <c r="DZ113" s="705"/>
      <c r="EA113" s="705"/>
      <c r="EB113" s="705"/>
      <c r="EC113" s="705"/>
      <c r="ED113" s="705"/>
      <c r="EE113" s="705"/>
      <c r="EF113" s="705"/>
      <c r="EG113" s="705"/>
      <c r="EH113" s="705"/>
      <c r="EI113" s="705"/>
      <c r="EJ113" s="705"/>
      <c r="EK113" s="705"/>
      <c r="EL113" s="705"/>
      <c r="EM113" s="705"/>
      <c r="EN113" s="705"/>
      <c r="EO113" s="705"/>
      <c r="EP113" s="705"/>
      <c r="EQ113" s="705"/>
      <c r="ER113" s="705"/>
      <c r="ES113" s="705"/>
      <c r="ET113" s="705"/>
      <c r="EU113" s="705"/>
      <c r="EV113" s="705"/>
      <c r="EW113" s="705"/>
      <c r="EX113" s="705"/>
      <c r="EY113" s="705"/>
      <c r="EZ113" s="705"/>
      <c r="FA113" s="705"/>
      <c r="FB113" s="705"/>
      <c r="FC113" s="705"/>
      <c r="FD113" s="705"/>
      <c r="FE113" s="705"/>
      <c r="FF113" s="705"/>
      <c r="FG113" s="705"/>
      <c r="FH113" s="705"/>
      <c r="FI113" s="705"/>
      <c r="FJ113" s="705"/>
      <c r="FK113" s="705"/>
      <c r="FL113" s="705"/>
      <c r="FM113" s="705"/>
      <c r="FN113" s="705"/>
      <c r="FO113" s="705"/>
      <c r="FP113" s="705"/>
      <c r="FQ113" s="705"/>
      <c r="FR113" s="705"/>
      <c r="FS113" s="705"/>
      <c r="FT113" s="705"/>
      <c r="FU113" s="705"/>
      <c r="FV113" s="705"/>
      <c r="FW113" s="705"/>
      <c r="FX113" s="705"/>
      <c r="FY113" s="705"/>
      <c r="FZ113" s="705"/>
      <c r="GA113" s="705"/>
      <c r="GB113" s="705"/>
      <c r="GC113" s="705"/>
      <c r="GD113" s="705"/>
      <c r="GE113" s="705"/>
      <c r="GF113" s="705"/>
      <c r="GG113" s="705"/>
      <c r="GH113" s="705"/>
      <c r="GI113" s="705"/>
      <c r="GJ113" s="705"/>
      <c r="GK113" s="705"/>
      <c r="GL113" s="705"/>
      <c r="GM113" s="705"/>
      <c r="GN113" s="705"/>
      <c r="GO113" s="705"/>
      <c r="GP113" s="705"/>
      <c r="GQ113" s="705"/>
      <c r="GR113" s="705"/>
      <c r="GS113" s="705"/>
      <c r="GT113" s="705"/>
      <c r="GU113" s="705"/>
      <c r="GV113" s="705"/>
      <c r="GW113" s="705"/>
      <c r="GX113" s="705"/>
      <c r="GY113" s="705"/>
      <c r="GZ113" s="705"/>
      <c r="HA113" s="705"/>
      <c r="HB113" s="705"/>
      <c r="HC113" s="705"/>
      <c r="HD113" s="705"/>
      <c r="HE113" s="705"/>
      <c r="HF113" s="705"/>
      <c r="HG113" s="705"/>
      <c r="HH113" s="705"/>
      <c r="HI113" s="705"/>
      <c r="HJ113" s="705"/>
      <c r="HK113" s="705"/>
      <c r="HL113" s="705"/>
      <c r="HM113" s="705"/>
      <c r="HN113" s="705"/>
      <c r="HO113" s="705"/>
      <c r="HP113" s="705"/>
      <c r="HQ113" s="705"/>
      <c r="HR113" s="705"/>
      <c r="HS113" s="705"/>
      <c r="HT113" s="705"/>
      <c r="HU113" s="705"/>
      <c r="HV113" s="705"/>
      <c r="HW113" s="705"/>
      <c r="HX113" s="705"/>
      <c r="HY113" s="705"/>
      <c r="HZ113" s="705"/>
      <c r="IA113" s="705"/>
      <c r="IB113" s="705"/>
      <c r="IC113" s="705"/>
      <c r="ID113" s="705"/>
      <c r="IE113" s="705"/>
      <c r="IF113" s="705"/>
      <c r="IG113" s="705"/>
      <c r="IH113" s="705"/>
      <c r="II113" s="705"/>
      <c r="IJ113" s="705"/>
      <c r="IK113" s="705"/>
      <c r="IL113" s="705"/>
      <c r="IM113" s="705"/>
      <c r="IN113" s="705"/>
      <c r="IO113" s="705"/>
      <c r="IP113" s="705"/>
      <c r="IQ113" s="705"/>
      <c r="IR113" s="705"/>
      <c r="IS113" s="705"/>
      <c r="IT113" s="705"/>
      <c r="IU113" s="705"/>
      <c r="IV113" s="705"/>
    </row>
    <row r="114" spans="1:256" ht="15.75">
      <c r="A114" s="1009" t="s">
        <v>219</v>
      </c>
      <c r="B114" s="760">
        <v>93358</v>
      </c>
      <c r="C114" s="525" t="e">
        <f>IF($A114="INSUMO",VLOOKUP($B114,#REF!,2,FALSE),VLOOKUP($B114,#REF!,2,FALSE))</f>
        <v>#REF!</v>
      </c>
      <c r="D114" s="524" t="e">
        <f>IF($A114="INSUMO",VLOOKUP($B114,#REF!,3,FALSE),VLOOKUP($B114,#REF!,3,FALSE))</f>
        <v>#REF!</v>
      </c>
      <c r="E114" s="947">
        <f>((0.3*0.3*0.5)*8)</f>
        <v>0.36</v>
      </c>
      <c r="F114" s="528" t="e">
        <f>IF($A114="INSUMO",VLOOKUP($B114,#REF!,4,FALSE),VLOOKUP($B114,#REF!,4,FALSE))</f>
        <v>#REF!</v>
      </c>
      <c r="G114" s="884" t="e">
        <f>TRUNC(F114*E114,2)</f>
        <v>#REF!</v>
      </c>
      <c r="H114" s="705"/>
      <c r="I114" s="705"/>
      <c r="J114" s="705"/>
      <c r="K114" s="705"/>
      <c r="L114" s="705"/>
      <c r="M114" s="705"/>
      <c r="N114" s="705"/>
      <c r="O114" s="705"/>
      <c r="P114" s="705"/>
      <c r="Q114" s="705"/>
      <c r="R114" s="705"/>
      <c r="S114" s="705"/>
      <c r="T114" s="705"/>
      <c r="U114" s="705"/>
      <c r="V114" s="705"/>
      <c r="W114" s="705"/>
      <c r="X114" s="705"/>
      <c r="Y114" s="705"/>
      <c r="Z114" s="705"/>
      <c r="AA114" s="705"/>
      <c r="AB114" s="705"/>
      <c r="AC114" s="705"/>
      <c r="AD114" s="705"/>
      <c r="AE114" s="705"/>
      <c r="AF114" s="705"/>
      <c r="AG114" s="705"/>
      <c r="AH114" s="705"/>
      <c r="AI114" s="705"/>
      <c r="AJ114" s="705"/>
      <c r="AK114" s="705"/>
      <c r="AL114" s="705"/>
      <c r="AM114" s="705"/>
      <c r="AN114" s="705"/>
      <c r="AO114" s="705"/>
      <c r="AP114" s="705"/>
      <c r="AQ114" s="705"/>
      <c r="AR114" s="705"/>
      <c r="AS114" s="705"/>
      <c r="AT114" s="705"/>
      <c r="AU114" s="705"/>
      <c r="AV114" s="705"/>
      <c r="AW114" s="705"/>
      <c r="AX114" s="705"/>
      <c r="AY114" s="705"/>
      <c r="AZ114" s="705"/>
      <c r="BA114" s="705"/>
      <c r="BB114" s="705"/>
      <c r="BC114" s="705"/>
      <c r="BD114" s="705"/>
      <c r="BE114" s="705"/>
      <c r="BF114" s="705"/>
      <c r="BG114" s="705"/>
      <c r="BH114" s="705"/>
      <c r="BI114" s="705"/>
      <c r="BJ114" s="705"/>
      <c r="BK114" s="705"/>
      <c r="BL114" s="705"/>
      <c r="BM114" s="705"/>
      <c r="BN114" s="705"/>
      <c r="BO114" s="705"/>
      <c r="BP114" s="705"/>
      <c r="BQ114" s="705"/>
      <c r="BR114" s="705"/>
      <c r="BS114" s="705"/>
      <c r="BT114" s="705"/>
      <c r="BU114" s="705"/>
      <c r="BV114" s="705"/>
      <c r="BW114" s="705"/>
      <c r="BX114" s="705"/>
      <c r="BY114" s="705"/>
      <c r="BZ114" s="705"/>
      <c r="CA114" s="705"/>
      <c r="CB114" s="705"/>
      <c r="CC114" s="705"/>
      <c r="CD114" s="705"/>
      <c r="CE114" s="705"/>
      <c r="CF114" s="705"/>
      <c r="CG114" s="705"/>
      <c r="CH114" s="705"/>
      <c r="CI114" s="705"/>
      <c r="CJ114" s="705"/>
      <c r="CK114" s="705"/>
      <c r="CL114" s="705"/>
      <c r="CM114" s="705"/>
      <c r="CN114" s="705"/>
      <c r="CO114" s="705"/>
      <c r="CP114" s="705"/>
      <c r="CQ114" s="705"/>
      <c r="CR114" s="705"/>
      <c r="CS114" s="705"/>
      <c r="CT114" s="705"/>
      <c r="CU114" s="705"/>
      <c r="CV114" s="705"/>
      <c r="CW114" s="705"/>
      <c r="CX114" s="705"/>
      <c r="CY114" s="705"/>
      <c r="CZ114" s="705"/>
      <c r="DA114" s="705"/>
      <c r="DB114" s="705"/>
      <c r="DC114" s="705"/>
      <c r="DD114" s="705"/>
      <c r="DE114" s="705"/>
      <c r="DF114" s="705"/>
      <c r="DG114" s="705"/>
      <c r="DH114" s="705"/>
      <c r="DI114" s="705"/>
      <c r="DJ114" s="705"/>
      <c r="DK114" s="705"/>
      <c r="DL114" s="705"/>
      <c r="DM114" s="705"/>
      <c r="DN114" s="705"/>
      <c r="DO114" s="705"/>
      <c r="DP114" s="705"/>
      <c r="DQ114" s="705"/>
      <c r="DR114" s="705"/>
      <c r="DS114" s="705"/>
      <c r="DT114" s="705"/>
      <c r="DU114" s="705"/>
      <c r="DV114" s="705"/>
      <c r="DW114" s="705"/>
      <c r="DX114" s="705"/>
      <c r="DY114" s="705"/>
      <c r="DZ114" s="705"/>
      <c r="EA114" s="705"/>
      <c r="EB114" s="705"/>
      <c r="EC114" s="705"/>
      <c r="ED114" s="705"/>
      <c r="EE114" s="705"/>
      <c r="EF114" s="705"/>
      <c r="EG114" s="705"/>
      <c r="EH114" s="705"/>
      <c r="EI114" s="705"/>
      <c r="EJ114" s="705"/>
      <c r="EK114" s="705"/>
      <c r="EL114" s="705"/>
      <c r="EM114" s="705"/>
      <c r="EN114" s="705"/>
      <c r="EO114" s="705"/>
      <c r="EP114" s="705"/>
      <c r="EQ114" s="705"/>
      <c r="ER114" s="705"/>
      <c r="ES114" s="705"/>
      <c r="ET114" s="705"/>
      <c r="EU114" s="705"/>
      <c r="EV114" s="705"/>
      <c r="EW114" s="705"/>
      <c r="EX114" s="705"/>
      <c r="EY114" s="705"/>
      <c r="EZ114" s="705"/>
      <c r="FA114" s="705"/>
      <c r="FB114" s="705"/>
      <c r="FC114" s="705"/>
      <c r="FD114" s="705"/>
      <c r="FE114" s="705"/>
      <c r="FF114" s="705"/>
      <c r="FG114" s="705"/>
      <c r="FH114" s="705"/>
      <c r="FI114" s="705"/>
      <c r="FJ114" s="705"/>
      <c r="FK114" s="705"/>
      <c r="FL114" s="705"/>
      <c r="FM114" s="705"/>
      <c r="FN114" s="705"/>
      <c r="FO114" s="705"/>
      <c r="FP114" s="705"/>
      <c r="FQ114" s="705"/>
      <c r="FR114" s="705"/>
      <c r="FS114" s="705"/>
      <c r="FT114" s="705"/>
      <c r="FU114" s="705"/>
      <c r="FV114" s="705"/>
      <c r="FW114" s="705"/>
      <c r="FX114" s="705"/>
      <c r="FY114" s="705"/>
      <c r="FZ114" s="705"/>
      <c r="GA114" s="705"/>
      <c r="GB114" s="705"/>
      <c r="GC114" s="705"/>
      <c r="GD114" s="705"/>
      <c r="GE114" s="705"/>
      <c r="GF114" s="705"/>
      <c r="GG114" s="705"/>
      <c r="GH114" s="705"/>
      <c r="GI114" s="705"/>
      <c r="GJ114" s="705"/>
      <c r="GK114" s="705"/>
      <c r="GL114" s="705"/>
      <c r="GM114" s="705"/>
      <c r="GN114" s="705"/>
      <c r="GO114" s="705"/>
      <c r="GP114" s="705"/>
      <c r="GQ114" s="705"/>
      <c r="GR114" s="705"/>
      <c r="GS114" s="705"/>
      <c r="GT114" s="705"/>
      <c r="GU114" s="705"/>
      <c r="GV114" s="705"/>
      <c r="GW114" s="705"/>
      <c r="GX114" s="705"/>
      <c r="GY114" s="705"/>
      <c r="GZ114" s="705"/>
      <c r="HA114" s="705"/>
      <c r="HB114" s="705"/>
      <c r="HC114" s="705"/>
      <c r="HD114" s="705"/>
      <c r="HE114" s="705"/>
      <c r="HF114" s="705"/>
      <c r="HG114" s="705"/>
      <c r="HH114" s="705"/>
      <c r="HI114" s="705"/>
      <c r="HJ114" s="705"/>
      <c r="HK114" s="705"/>
      <c r="HL114" s="705"/>
      <c r="HM114" s="705"/>
      <c r="HN114" s="705"/>
      <c r="HO114" s="705"/>
      <c r="HP114" s="705"/>
      <c r="HQ114" s="705"/>
      <c r="HR114" s="705"/>
      <c r="HS114" s="705"/>
      <c r="HT114" s="705"/>
      <c r="HU114" s="705"/>
      <c r="HV114" s="705"/>
      <c r="HW114" s="705"/>
      <c r="HX114" s="705"/>
      <c r="HY114" s="705"/>
      <c r="HZ114" s="705"/>
      <c r="IA114" s="705"/>
      <c r="IB114" s="705"/>
      <c r="IC114" s="705"/>
      <c r="ID114" s="705"/>
      <c r="IE114" s="705"/>
      <c r="IF114" s="705"/>
      <c r="IG114" s="705"/>
      <c r="IH114" s="705"/>
      <c r="II114" s="705"/>
      <c r="IJ114" s="705"/>
      <c r="IK114" s="705"/>
      <c r="IL114" s="705"/>
      <c r="IM114" s="705"/>
      <c r="IN114" s="705"/>
      <c r="IO114" s="705"/>
      <c r="IP114" s="705"/>
      <c r="IQ114" s="705"/>
      <c r="IR114" s="705"/>
      <c r="IS114" s="705"/>
      <c r="IT114" s="705"/>
      <c r="IU114" s="705"/>
      <c r="IV114" s="705"/>
    </row>
    <row r="115" spans="1:256" ht="15.75">
      <c r="A115" s="1009" t="s">
        <v>219</v>
      </c>
      <c r="B115" s="760">
        <v>94969</v>
      </c>
      <c r="C115" s="525" t="e">
        <f>IF($A115="INSUMO",VLOOKUP($B115,#REF!,2,FALSE),VLOOKUP($B115,#REF!,2,FALSE))</f>
        <v>#REF!</v>
      </c>
      <c r="D115" s="524" t="e">
        <f>IF($A115="INSUMO",VLOOKUP($B115,#REF!,3,FALSE),VLOOKUP($B115,#REF!,3,FALSE))</f>
        <v>#REF!</v>
      </c>
      <c r="E115" s="947">
        <f>E114</f>
        <v>0.36</v>
      </c>
      <c r="F115" s="528" t="e">
        <f>IF($A115="INSUMO",VLOOKUP($B115,#REF!,4,FALSE),VLOOKUP($B115,#REF!,4,FALSE))</f>
        <v>#REF!</v>
      </c>
      <c r="G115" s="884" t="e">
        <f>TRUNC(F115*E115,2)</f>
        <v>#REF!</v>
      </c>
      <c r="H115" s="705"/>
      <c r="I115" s="705"/>
      <c r="J115" s="705"/>
      <c r="K115" s="705"/>
      <c r="L115" s="705"/>
      <c r="M115" s="705"/>
      <c r="N115" s="705"/>
      <c r="O115" s="705"/>
      <c r="P115" s="705"/>
      <c r="Q115" s="705"/>
      <c r="R115" s="705"/>
      <c r="S115" s="705"/>
      <c r="T115" s="705"/>
      <c r="U115" s="705"/>
      <c r="V115" s="705"/>
      <c r="W115" s="705"/>
      <c r="X115" s="705"/>
      <c r="Y115" s="705"/>
      <c r="Z115" s="705"/>
      <c r="AA115" s="705"/>
      <c r="AB115" s="705"/>
      <c r="AC115" s="705"/>
      <c r="AD115" s="705"/>
      <c r="AE115" s="705"/>
      <c r="AF115" s="705"/>
      <c r="AG115" s="705"/>
      <c r="AH115" s="705"/>
      <c r="AI115" s="705"/>
      <c r="AJ115" s="705"/>
      <c r="AK115" s="705"/>
      <c r="AL115" s="705"/>
      <c r="AM115" s="705"/>
      <c r="AN115" s="705"/>
      <c r="AO115" s="705"/>
      <c r="AP115" s="705"/>
      <c r="AQ115" s="705"/>
      <c r="AR115" s="705"/>
      <c r="AS115" s="705"/>
      <c r="AT115" s="705"/>
      <c r="AU115" s="705"/>
      <c r="AV115" s="705"/>
      <c r="AW115" s="705"/>
      <c r="AX115" s="705"/>
      <c r="AY115" s="705"/>
      <c r="AZ115" s="705"/>
      <c r="BA115" s="705"/>
      <c r="BB115" s="705"/>
      <c r="BC115" s="705"/>
      <c r="BD115" s="705"/>
      <c r="BE115" s="705"/>
      <c r="BF115" s="705"/>
      <c r="BG115" s="705"/>
      <c r="BH115" s="705"/>
      <c r="BI115" s="705"/>
      <c r="BJ115" s="705"/>
      <c r="BK115" s="705"/>
      <c r="BL115" s="705"/>
      <c r="BM115" s="705"/>
      <c r="BN115" s="705"/>
      <c r="BO115" s="705"/>
      <c r="BP115" s="705"/>
      <c r="BQ115" s="705"/>
      <c r="BR115" s="705"/>
      <c r="BS115" s="705"/>
      <c r="BT115" s="705"/>
      <c r="BU115" s="705"/>
      <c r="BV115" s="705"/>
      <c r="BW115" s="705"/>
      <c r="BX115" s="705"/>
      <c r="BY115" s="705"/>
      <c r="BZ115" s="705"/>
      <c r="CA115" s="705"/>
      <c r="CB115" s="705"/>
      <c r="CC115" s="705"/>
      <c r="CD115" s="705"/>
      <c r="CE115" s="705"/>
      <c r="CF115" s="705"/>
      <c r="CG115" s="705"/>
      <c r="CH115" s="705"/>
      <c r="CI115" s="705"/>
      <c r="CJ115" s="705"/>
      <c r="CK115" s="705"/>
      <c r="CL115" s="705"/>
      <c r="CM115" s="705"/>
      <c r="CN115" s="705"/>
      <c r="CO115" s="705"/>
      <c r="CP115" s="705"/>
      <c r="CQ115" s="705"/>
      <c r="CR115" s="705"/>
      <c r="CS115" s="705"/>
      <c r="CT115" s="705"/>
      <c r="CU115" s="705"/>
      <c r="CV115" s="705"/>
      <c r="CW115" s="705"/>
      <c r="CX115" s="705"/>
      <c r="CY115" s="705"/>
      <c r="CZ115" s="705"/>
      <c r="DA115" s="705"/>
      <c r="DB115" s="705"/>
      <c r="DC115" s="705"/>
      <c r="DD115" s="705"/>
      <c r="DE115" s="705"/>
      <c r="DF115" s="705"/>
      <c r="DG115" s="705"/>
      <c r="DH115" s="705"/>
      <c r="DI115" s="705"/>
      <c r="DJ115" s="705"/>
      <c r="DK115" s="705"/>
      <c r="DL115" s="705"/>
      <c r="DM115" s="705"/>
      <c r="DN115" s="705"/>
      <c r="DO115" s="705"/>
      <c r="DP115" s="705"/>
      <c r="DQ115" s="705"/>
      <c r="DR115" s="705"/>
      <c r="DS115" s="705"/>
      <c r="DT115" s="705"/>
      <c r="DU115" s="705"/>
      <c r="DV115" s="705"/>
      <c r="DW115" s="705"/>
      <c r="DX115" s="705"/>
      <c r="DY115" s="705"/>
      <c r="DZ115" s="705"/>
      <c r="EA115" s="705"/>
      <c r="EB115" s="705"/>
      <c r="EC115" s="705"/>
      <c r="ED115" s="705"/>
      <c r="EE115" s="705"/>
      <c r="EF115" s="705"/>
      <c r="EG115" s="705"/>
      <c r="EH115" s="705"/>
      <c r="EI115" s="705"/>
      <c r="EJ115" s="705"/>
      <c r="EK115" s="705"/>
      <c r="EL115" s="705"/>
      <c r="EM115" s="705"/>
      <c r="EN115" s="705"/>
      <c r="EO115" s="705"/>
      <c r="EP115" s="705"/>
      <c r="EQ115" s="705"/>
      <c r="ER115" s="705"/>
      <c r="ES115" s="705"/>
      <c r="ET115" s="705"/>
      <c r="EU115" s="705"/>
      <c r="EV115" s="705"/>
      <c r="EW115" s="705"/>
      <c r="EX115" s="705"/>
      <c r="EY115" s="705"/>
      <c r="EZ115" s="705"/>
      <c r="FA115" s="705"/>
      <c r="FB115" s="705"/>
      <c r="FC115" s="705"/>
      <c r="FD115" s="705"/>
      <c r="FE115" s="705"/>
      <c r="FF115" s="705"/>
      <c r="FG115" s="705"/>
      <c r="FH115" s="705"/>
      <c r="FI115" s="705"/>
      <c r="FJ115" s="705"/>
      <c r="FK115" s="705"/>
      <c r="FL115" s="705"/>
      <c r="FM115" s="705"/>
      <c r="FN115" s="705"/>
      <c r="FO115" s="705"/>
      <c r="FP115" s="705"/>
      <c r="FQ115" s="705"/>
      <c r="FR115" s="705"/>
      <c r="FS115" s="705"/>
      <c r="FT115" s="705"/>
      <c r="FU115" s="705"/>
      <c r="FV115" s="705"/>
      <c r="FW115" s="705"/>
      <c r="FX115" s="705"/>
      <c r="FY115" s="705"/>
      <c r="FZ115" s="705"/>
      <c r="GA115" s="705"/>
      <c r="GB115" s="705"/>
      <c r="GC115" s="705"/>
      <c r="GD115" s="705"/>
      <c r="GE115" s="705"/>
      <c r="GF115" s="705"/>
      <c r="GG115" s="705"/>
      <c r="GH115" s="705"/>
      <c r="GI115" s="705"/>
      <c r="GJ115" s="705"/>
      <c r="GK115" s="705"/>
      <c r="GL115" s="705"/>
      <c r="GM115" s="705"/>
      <c r="GN115" s="705"/>
      <c r="GO115" s="705"/>
      <c r="GP115" s="705"/>
      <c r="GQ115" s="705"/>
      <c r="GR115" s="705"/>
      <c r="GS115" s="705"/>
      <c r="GT115" s="705"/>
      <c r="GU115" s="705"/>
      <c r="GV115" s="705"/>
      <c r="GW115" s="705"/>
      <c r="GX115" s="705"/>
      <c r="GY115" s="705"/>
      <c r="GZ115" s="705"/>
      <c r="HA115" s="705"/>
      <c r="HB115" s="705"/>
      <c r="HC115" s="705"/>
      <c r="HD115" s="705"/>
      <c r="HE115" s="705"/>
      <c r="HF115" s="705"/>
      <c r="HG115" s="705"/>
      <c r="HH115" s="705"/>
      <c r="HI115" s="705"/>
      <c r="HJ115" s="705"/>
      <c r="HK115" s="705"/>
      <c r="HL115" s="705"/>
      <c r="HM115" s="705"/>
      <c r="HN115" s="705"/>
      <c r="HO115" s="705"/>
      <c r="HP115" s="705"/>
      <c r="HQ115" s="705"/>
      <c r="HR115" s="705"/>
      <c r="HS115" s="705"/>
      <c r="HT115" s="705"/>
      <c r="HU115" s="705"/>
      <c r="HV115" s="705"/>
      <c r="HW115" s="705"/>
      <c r="HX115" s="705"/>
      <c r="HY115" s="705"/>
      <c r="HZ115" s="705"/>
      <c r="IA115" s="705"/>
      <c r="IB115" s="705"/>
      <c r="IC115" s="705"/>
      <c r="ID115" s="705"/>
      <c r="IE115" s="705"/>
      <c r="IF115" s="705"/>
      <c r="IG115" s="705"/>
      <c r="IH115" s="705"/>
      <c r="II115" s="705"/>
      <c r="IJ115" s="705"/>
      <c r="IK115" s="705"/>
      <c r="IL115" s="705"/>
      <c r="IM115" s="705"/>
      <c r="IN115" s="705"/>
      <c r="IO115" s="705"/>
      <c r="IP115" s="705"/>
      <c r="IQ115" s="705"/>
      <c r="IR115" s="705"/>
      <c r="IS115" s="705"/>
      <c r="IT115" s="705"/>
      <c r="IU115" s="705"/>
      <c r="IV115" s="705"/>
    </row>
    <row r="116" spans="1:256" ht="16.5" thickBot="1">
      <c r="A116" s="1009" t="s">
        <v>219</v>
      </c>
      <c r="B116" s="761" t="s">
        <v>33</v>
      </c>
      <c r="C116" s="526" t="e">
        <f>IF($A116="INSUMO",VLOOKUP($B116,#REF!,2,FALSE),VLOOKUP($B116,#REF!,2,FALSE))</f>
        <v>#REF!</v>
      </c>
      <c r="D116" s="527" t="e">
        <f>IF($A116="INSUMO",VLOOKUP($B116,#REF!,3,FALSE),VLOOKUP($B116,#REF!,3,FALSE))</f>
        <v>#REF!</v>
      </c>
      <c r="E116" s="1031">
        <f>E115</f>
        <v>0.36</v>
      </c>
      <c r="F116" s="529" t="e">
        <f>IF($A116="INSUMO",VLOOKUP($B116,#REF!,4,FALSE),VLOOKUP($B116,#REF!,4,FALSE))</f>
        <v>#REF!</v>
      </c>
      <c r="G116" s="885" t="e">
        <f>TRUNC(F116*E116,2)</f>
        <v>#REF!</v>
      </c>
      <c r="H116" s="705"/>
      <c r="I116" s="705"/>
      <c r="J116" s="705"/>
      <c r="K116" s="705"/>
      <c r="L116" s="705"/>
      <c r="M116" s="705"/>
      <c r="N116" s="705"/>
      <c r="O116" s="705"/>
      <c r="P116" s="705"/>
      <c r="Q116" s="705"/>
      <c r="R116" s="705"/>
      <c r="S116" s="705"/>
      <c r="T116" s="705"/>
      <c r="U116" s="705"/>
      <c r="V116" s="705"/>
      <c r="W116" s="705"/>
      <c r="X116" s="705"/>
      <c r="Y116" s="705"/>
      <c r="Z116" s="705"/>
      <c r="AA116" s="705"/>
      <c r="AB116" s="705"/>
      <c r="AC116" s="705"/>
      <c r="AD116" s="705"/>
      <c r="AE116" s="705"/>
      <c r="AF116" s="705"/>
      <c r="AG116" s="705"/>
      <c r="AH116" s="705"/>
      <c r="AI116" s="705"/>
      <c r="AJ116" s="705"/>
      <c r="AK116" s="705"/>
      <c r="AL116" s="705"/>
      <c r="AM116" s="705"/>
      <c r="AN116" s="705"/>
      <c r="AO116" s="705"/>
      <c r="AP116" s="705"/>
      <c r="AQ116" s="705"/>
      <c r="AR116" s="705"/>
      <c r="AS116" s="705"/>
      <c r="AT116" s="705"/>
      <c r="AU116" s="705"/>
      <c r="AV116" s="705"/>
      <c r="AW116" s="705"/>
      <c r="AX116" s="705"/>
      <c r="AY116" s="705"/>
      <c r="AZ116" s="705"/>
      <c r="BA116" s="705"/>
      <c r="BB116" s="705"/>
      <c r="BC116" s="705"/>
      <c r="BD116" s="705"/>
      <c r="BE116" s="705"/>
      <c r="BF116" s="705"/>
      <c r="BG116" s="705"/>
      <c r="BH116" s="705"/>
      <c r="BI116" s="705"/>
      <c r="BJ116" s="705"/>
      <c r="BK116" s="705"/>
      <c r="BL116" s="705"/>
      <c r="BM116" s="705"/>
      <c r="BN116" s="705"/>
      <c r="BO116" s="705"/>
      <c r="BP116" s="705"/>
      <c r="BQ116" s="705"/>
      <c r="BR116" s="705"/>
      <c r="BS116" s="705"/>
      <c r="BT116" s="705"/>
      <c r="BU116" s="705"/>
      <c r="BV116" s="705"/>
      <c r="BW116" s="705"/>
      <c r="BX116" s="705"/>
      <c r="BY116" s="705"/>
      <c r="BZ116" s="705"/>
      <c r="CA116" s="705"/>
      <c r="CB116" s="705"/>
      <c r="CC116" s="705"/>
      <c r="CD116" s="705"/>
      <c r="CE116" s="705"/>
      <c r="CF116" s="705"/>
      <c r="CG116" s="705"/>
      <c r="CH116" s="705"/>
      <c r="CI116" s="705"/>
      <c r="CJ116" s="705"/>
      <c r="CK116" s="705"/>
      <c r="CL116" s="705"/>
      <c r="CM116" s="705"/>
      <c r="CN116" s="705"/>
      <c r="CO116" s="705"/>
      <c r="CP116" s="705"/>
      <c r="CQ116" s="705"/>
      <c r="CR116" s="705"/>
      <c r="CS116" s="705"/>
      <c r="CT116" s="705"/>
      <c r="CU116" s="705"/>
      <c r="CV116" s="705"/>
      <c r="CW116" s="705"/>
      <c r="CX116" s="705"/>
      <c r="CY116" s="705"/>
      <c r="CZ116" s="705"/>
      <c r="DA116" s="705"/>
      <c r="DB116" s="705"/>
      <c r="DC116" s="705"/>
      <c r="DD116" s="705"/>
      <c r="DE116" s="705"/>
      <c r="DF116" s="705"/>
      <c r="DG116" s="705"/>
      <c r="DH116" s="705"/>
      <c r="DI116" s="705"/>
      <c r="DJ116" s="705"/>
      <c r="DK116" s="705"/>
      <c r="DL116" s="705"/>
      <c r="DM116" s="705"/>
      <c r="DN116" s="705"/>
      <c r="DO116" s="705"/>
      <c r="DP116" s="705"/>
      <c r="DQ116" s="705"/>
      <c r="DR116" s="705"/>
      <c r="DS116" s="705"/>
      <c r="DT116" s="705"/>
      <c r="DU116" s="705"/>
      <c r="DV116" s="705"/>
      <c r="DW116" s="705"/>
      <c r="DX116" s="705"/>
      <c r="DY116" s="705"/>
      <c r="DZ116" s="705"/>
      <c r="EA116" s="705"/>
      <c r="EB116" s="705"/>
      <c r="EC116" s="705"/>
      <c r="ED116" s="705"/>
      <c r="EE116" s="705"/>
      <c r="EF116" s="705"/>
      <c r="EG116" s="705"/>
      <c r="EH116" s="705"/>
      <c r="EI116" s="705"/>
      <c r="EJ116" s="705"/>
      <c r="EK116" s="705"/>
      <c r="EL116" s="705"/>
      <c r="EM116" s="705"/>
      <c r="EN116" s="705"/>
      <c r="EO116" s="705"/>
      <c r="EP116" s="705"/>
      <c r="EQ116" s="705"/>
      <c r="ER116" s="705"/>
      <c r="ES116" s="705"/>
      <c r="ET116" s="705"/>
      <c r="EU116" s="705"/>
      <c r="EV116" s="705"/>
      <c r="EW116" s="705"/>
      <c r="EX116" s="705"/>
      <c r="EY116" s="705"/>
      <c r="EZ116" s="705"/>
      <c r="FA116" s="705"/>
      <c r="FB116" s="705"/>
      <c r="FC116" s="705"/>
      <c r="FD116" s="705"/>
      <c r="FE116" s="705"/>
      <c r="FF116" s="705"/>
      <c r="FG116" s="705"/>
      <c r="FH116" s="705"/>
      <c r="FI116" s="705"/>
      <c r="FJ116" s="705"/>
      <c r="FK116" s="705"/>
      <c r="FL116" s="705"/>
      <c r="FM116" s="705"/>
      <c r="FN116" s="705"/>
      <c r="FO116" s="705"/>
      <c r="FP116" s="705"/>
      <c r="FQ116" s="705"/>
      <c r="FR116" s="705"/>
      <c r="FS116" s="705"/>
      <c r="FT116" s="705"/>
      <c r="FU116" s="705"/>
      <c r="FV116" s="705"/>
      <c r="FW116" s="705"/>
      <c r="FX116" s="705"/>
      <c r="FY116" s="705"/>
      <c r="FZ116" s="705"/>
      <c r="GA116" s="705"/>
      <c r="GB116" s="705"/>
      <c r="GC116" s="705"/>
      <c r="GD116" s="705"/>
      <c r="GE116" s="705"/>
      <c r="GF116" s="705"/>
      <c r="GG116" s="705"/>
      <c r="GH116" s="705"/>
      <c r="GI116" s="705"/>
      <c r="GJ116" s="705"/>
      <c r="GK116" s="705"/>
      <c r="GL116" s="705"/>
      <c r="GM116" s="705"/>
      <c r="GN116" s="705"/>
      <c r="GO116" s="705"/>
      <c r="GP116" s="705"/>
      <c r="GQ116" s="705"/>
      <c r="GR116" s="705"/>
      <c r="GS116" s="705"/>
      <c r="GT116" s="705"/>
      <c r="GU116" s="705"/>
      <c r="GV116" s="705"/>
      <c r="GW116" s="705"/>
      <c r="GX116" s="705"/>
      <c r="GY116" s="705"/>
      <c r="GZ116" s="705"/>
      <c r="HA116" s="705"/>
      <c r="HB116" s="705"/>
      <c r="HC116" s="705"/>
      <c r="HD116" s="705"/>
      <c r="HE116" s="705"/>
      <c r="HF116" s="705"/>
      <c r="HG116" s="705"/>
      <c r="HH116" s="705"/>
      <c r="HI116" s="705"/>
      <c r="HJ116" s="705"/>
      <c r="HK116" s="705"/>
      <c r="HL116" s="705"/>
      <c r="HM116" s="705"/>
      <c r="HN116" s="705"/>
      <c r="HO116" s="705"/>
      <c r="HP116" s="705"/>
      <c r="HQ116" s="705"/>
      <c r="HR116" s="705"/>
      <c r="HS116" s="705"/>
      <c r="HT116" s="705"/>
      <c r="HU116" s="705"/>
      <c r="HV116" s="705"/>
      <c r="HW116" s="705"/>
      <c r="HX116" s="705"/>
      <c r="HY116" s="705"/>
      <c r="HZ116" s="705"/>
      <c r="IA116" s="705"/>
      <c r="IB116" s="705"/>
      <c r="IC116" s="705"/>
      <c r="ID116" s="705"/>
      <c r="IE116" s="705"/>
      <c r="IF116" s="705"/>
      <c r="IG116" s="705"/>
      <c r="IH116" s="705"/>
      <c r="II116" s="705"/>
      <c r="IJ116" s="705"/>
      <c r="IK116" s="705"/>
      <c r="IL116" s="705"/>
      <c r="IM116" s="705"/>
      <c r="IN116" s="705"/>
      <c r="IO116" s="705"/>
      <c r="IP116" s="705"/>
      <c r="IQ116" s="705"/>
      <c r="IR116" s="705"/>
      <c r="IS116" s="705"/>
      <c r="IT116" s="705"/>
      <c r="IU116" s="705"/>
      <c r="IV116" s="705"/>
    </row>
    <row r="117" spans="1:256" ht="16.5" thickBot="1">
      <c r="A117" s="705"/>
      <c r="B117" s="763" t="s">
        <v>663</v>
      </c>
      <c r="C117" s="764"/>
      <c r="D117" s="765"/>
      <c r="E117" s="766"/>
      <c r="F117" s="470" t="s">
        <v>81</v>
      </c>
      <c r="G117" s="940" t="e">
        <f>TRUNC(SUM(G113:G116),2)</f>
        <v>#REF!</v>
      </c>
      <c r="H117" s="705"/>
      <c r="I117" s="705"/>
      <c r="J117" s="705"/>
      <c r="K117" s="705"/>
      <c r="L117" s="705"/>
      <c r="M117" s="705"/>
      <c r="N117" s="705"/>
      <c r="O117" s="705"/>
      <c r="P117" s="705"/>
      <c r="Q117" s="705"/>
      <c r="R117" s="705"/>
      <c r="S117" s="705"/>
      <c r="T117" s="705"/>
      <c r="U117" s="705"/>
      <c r="V117" s="705"/>
      <c r="W117" s="705"/>
      <c r="X117" s="705"/>
      <c r="Y117" s="705"/>
      <c r="Z117" s="705"/>
      <c r="AA117" s="705"/>
      <c r="AB117" s="705"/>
      <c r="AC117" s="705"/>
      <c r="AD117" s="705"/>
      <c r="AE117" s="705"/>
      <c r="AF117" s="705"/>
      <c r="AG117" s="705"/>
      <c r="AH117" s="705"/>
      <c r="AI117" s="705"/>
      <c r="AJ117" s="705"/>
      <c r="AK117" s="705"/>
      <c r="AL117" s="705"/>
      <c r="AM117" s="705"/>
      <c r="AN117" s="705"/>
      <c r="AO117" s="705"/>
      <c r="AP117" s="705"/>
      <c r="AQ117" s="705"/>
      <c r="AR117" s="705"/>
      <c r="AS117" s="705"/>
      <c r="AT117" s="705"/>
      <c r="AU117" s="705"/>
      <c r="AV117" s="705"/>
      <c r="AW117" s="705"/>
      <c r="AX117" s="705"/>
      <c r="AY117" s="705"/>
      <c r="AZ117" s="705"/>
      <c r="BA117" s="705"/>
      <c r="BB117" s="705"/>
      <c r="BC117" s="705"/>
      <c r="BD117" s="705"/>
      <c r="BE117" s="705"/>
      <c r="BF117" s="705"/>
      <c r="BG117" s="705"/>
      <c r="BH117" s="705"/>
      <c r="BI117" s="705"/>
      <c r="BJ117" s="705"/>
      <c r="BK117" s="705"/>
      <c r="BL117" s="705"/>
      <c r="BM117" s="705"/>
      <c r="BN117" s="705"/>
      <c r="BO117" s="705"/>
      <c r="BP117" s="705"/>
      <c r="BQ117" s="705"/>
      <c r="BR117" s="705"/>
      <c r="BS117" s="705"/>
      <c r="BT117" s="705"/>
      <c r="BU117" s="705"/>
      <c r="BV117" s="705"/>
      <c r="BW117" s="705"/>
      <c r="BX117" s="705"/>
      <c r="BY117" s="705"/>
      <c r="BZ117" s="705"/>
      <c r="CA117" s="705"/>
      <c r="CB117" s="705"/>
      <c r="CC117" s="705"/>
      <c r="CD117" s="705"/>
      <c r="CE117" s="705"/>
      <c r="CF117" s="705"/>
      <c r="CG117" s="705"/>
      <c r="CH117" s="705"/>
      <c r="CI117" s="705"/>
      <c r="CJ117" s="705"/>
      <c r="CK117" s="705"/>
      <c r="CL117" s="705"/>
      <c r="CM117" s="705"/>
      <c r="CN117" s="705"/>
      <c r="CO117" s="705"/>
      <c r="CP117" s="705"/>
      <c r="CQ117" s="705"/>
      <c r="CR117" s="705"/>
      <c r="CS117" s="705"/>
      <c r="CT117" s="705"/>
      <c r="CU117" s="705"/>
      <c r="CV117" s="705"/>
      <c r="CW117" s="705"/>
      <c r="CX117" s="705"/>
      <c r="CY117" s="705"/>
      <c r="CZ117" s="705"/>
      <c r="DA117" s="705"/>
      <c r="DB117" s="705"/>
      <c r="DC117" s="705"/>
      <c r="DD117" s="705"/>
      <c r="DE117" s="705"/>
      <c r="DF117" s="705"/>
      <c r="DG117" s="705"/>
      <c r="DH117" s="705"/>
      <c r="DI117" s="705"/>
      <c r="DJ117" s="705"/>
      <c r="DK117" s="705"/>
      <c r="DL117" s="705"/>
      <c r="DM117" s="705"/>
      <c r="DN117" s="705"/>
      <c r="DO117" s="705"/>
      <c r="DP117" s="705"/>
      <c r="DQ117" s="705"/>
      <c r="DR117" s="705"/>
      <c r="DS117" s="705"/>
      <c r="DT117" s="705"/>
      <c r="DU117" s="705"/>
      <c r="DV117" s="705"/>
      <c r="DW117" s="705"/>
      <c r="DX117" s="705"/>
      <c r="DY117" s="705"/>
      <c r="DZ117" s="705"/>
      <c r="EA117" s="705"/>
      <c r="EB117" s="705"/>
      <c r="EC117" s="705"/>
      <c r="ED117" s="705"/>
      <c r="EE117" s="705"/>
      <c r="EF117" s="705"/>
      <c r="EG117" s="705"/>
      <c r="EH117" s="705"/>
      <c r="EI117" s="705"/>
      <c r="EJ117" s="705"/>
      <c r="EK117" s="705"/>
      <c r="EL117" s="705"/>
      <c r="EM117" s="705"/>
      <c r="EN117" s="705"/>
      <c r="EO117" s="705"/>
      <c r="EP117" s="705"/>
      <c r="EQ117" s="705"/>
      <c r="ER117" s="705"/>
      <c r="ES117" s="705"/>
      <c r="ET117" s="705"/>
      <c r="EU117" s="705"/>
      <c r="EV117" s="705"/>
      <c r="EW117" s="705"/>
      <c r="EX117" s="705"/>
      <c r="EY117" s="705"/>
      <c r="EZ117" s="705"/>
      <c r="FA117" s="705"/>
      <c r="FB117" s="705"/>
      <c r="FC117" s="705"/>
      <c r="FD117" s="705"/>
      <c r="FE117" s="705"/>
      <c r="FF117" s="705"/>
      <c r="FG117" s="705"/>
      <c r="FH117" s="705"/>
      <c r="FI117" s="705"/>
      <c r="FJ117" s="705"/>
      <c r="FK117" s="705"/>
      <c r="FL117" s="705"/>
      <c r="FM117" s="705"/>
      <c r="FN117" s="705"/>
      <c r="FO117" s="705"/>
      <c r="FP117" s="705"/>
      <c r="FQ117" s="705"/>
      <c r="FR117" s="705"/>
      <c r="FS117" s="705"/>
      <c r="FT117" s="705"/>
      <c r="FU117" s="705"/>
      <c r="FV117" s="705"/>
      <c r="FW117" s="705"/>
      <c r="FX117" s="705"/>
      <c r="FY117" s="705"/>
      <c r="FZ117" s="705"/>
      <c r="GA117" s="705"/>
      <c r="GB117" s="705"/>
      <c r="GC117" s="705"/>
      <c r="GD117" s="705"/>
      <c r="GE117" s="705"/>
      <c r="GF117" s="705"/>
      <c r="GG117" s="705"/>
      <c r="GH117" s="705"/>
      <c r="GI117" s="705"/>
      <c r="GJ117" s="705"/>
      <c r="GK117" s="705"/>
      <c r="GL117" s="705"/>
      <c r="GM117" s="705"/>
      <c r="GN117" s="705"/>
      <c r="GO117" s="705"/>
      <c r="GP117" s="705"/>
      <c r="GQ117" s="705"/>
      <c r="GR117" s="705"/>
      <c r="GS117" s="705"/>
      <c r="GT117" s="705"/>
      <c r="GU117" s="705"/>
      <c r="GV117" s="705"/>
      <c r="GW117" s="705"/>
      <c r="GX117" s="705"/>
      <c r="GY117" s="705"/>
      <c r="GZ117" s="705"/>
      <c r="HA117" s="705"/>
      <c r="HB117" s="705"/>
      <c r="HC117" s="705"/>
      <c r="HD117" s="705"/>
      <c r="HE117" s="705"/>
      <c r="HF117" s="705"/>
      <c r="HG117" s="705"/>
      <c r="HH117" s="705"/>
      <c r="HI117" s="705"/>
      <c r="HJ117" s="705"/>
      <c r="HK117" s="705"/>
      <c r="HL117" s="705"/>
      <c r="HM117" s="705"/>
      <c r="HN117" s="705"/>
      <c r="HO117" s="705"/>
      <c r="HP117" s="705"/>
      <c r="HQ117" s="705"/>
      <c r="HR117" s="705"/>
      <c r="HS117" s="705"/>
      <c r="HT117" s="705"/>
      <c r="HU117" s="705"/>
      <c r="HV117" s="705"/>
      <c r="HW117" s="705"/>
      <c r="HX117" s="705"/>
      <c r="HY117" s="705"/>
      <c r="HZ117" s="705"/>
      <c r="IA117" s="705"/>
      <c r="IB117" s="705"/>
      <c r="IC117" s="705"/>
      <c r="ID117" s="705"/>
      <c r="IE117" s="705"/>
      <c r="IF117" s="705"/>
      <c r="IG117" s="705"/>
      <c r="IH117" s="705"/>
      <c r="II117" s="705"/>
      <c r="IJ117" s="705"/>
      <c r="IK117" s="705"/>
      <c r="IL117" s="705"/>
      <c r="IM117" s="705"/>
      <c r="IN117" s="705"/>
      <c r="IO117" s="705"/>
      <c r="IP117" s="705"/>
      <c r="IQ117" s="705"/>
      <c r="IR117" s="705"/>
      <c r="IS117" s="705"/>
      <c r="IT117" s="705"/>
      <c r="IU117" s="705"/>
      <c r="IV117" s="705"/>
    </row>
    <row r="118" spans="1:256" s="923" customFormat="1" ht="15.75" customHeight="1">
      <c r="B118" s="924"/>
      <c r="C118" s="924"/>
      <c r="D118" s="924"/>
      <c r="E118" s="924"/>
      <c r="F118" s="925"/>
      <c r="G118" s="925"/>
    </row>
    <row r="119" spans="1:256" s="923" customFormat="1" ht="15.75" customHeight="1">
      <c r="B119" s="924"/>
      <c r="C119" s="924"/>
      <c r="D119" s="924"/>
      <c r="E119" s="924"/>
      <c r="F119" s="925"/>
      <c r="G119" s="925"/>
    </row>
    <row r="120" spans="1:256" s="923" customFormat="1" ht="15.75" customHeight="1">
      <c r="B120" s="924"/>
      <c r="C120" s="924"/>
      <c r="D120" s="924"/>
      <c r="E120" s="924"/>
      <c r="F120" s="925"/>
      <c r="G120" s="925"/>
    </row>
    <row r="121" spans="1:256" s="923" customFormat="1" ht="15.75" customHeight="1">
      <c r="B121" s="924"/>
      <c r="C121" s="924"/>
      <c r="D121" s="924"/>
      <c r="E121" s="924"/>
      <c r="F121" s="925"/>
      <c r="G121" s="925"/>
    </row>
    <row r="122" spans="1:256" s="923" customFormat="1" ht="15.75" customHeight="1">
      <c r="B122" s="924"/>
      <c r="C122" s="924"/>
      <c r="D122" s="924"/>
      <c r="E122" s="924"/>
      <c r="F122" s="925"/>
      <c r="G122" s="925"/>
    </row>
    <row r="123" spans="1:256" s="923" customFormat="1" ht="15.75" customHeight="1">
      <c r="B123" s="924"/>
      <c r="C123" s="924"/>
      <c r="D123" s="924"/>
      <c r="E123" s="924"/>
      <c r="F123" s="925"/>
      <c r="G123" s="925"/>
    </row>
    <row r="124" spans="1:256" s="923" customFormat="1" ht="15.75" customHeight="1">
      <c r="B124" s="924"/>
      <c r="C124" s="924"/>
      <c r="D124" s="924"/>
      <c r="E124" s="924"/>
      <c r="F124" s="925"/>
      <c r="G124" s="925"/>
    </row>
    <row r="125" spans="1:256" s="923" customFormat="1" ht="15.75" customHeight="1">
      <c r="B125" s="924"/>
      <c r="C125" s="924"/>
      <c r="D125" s="924"/>
      <c r="E125" s="924"/>
      <c r="F125" s="925"/>
      <c r="G125" s="925"/>
    </row>
    <row r="126" spans="1:256" s="923" customFormat="1" ht="15.75" customHeight="1">
      <c r="B126" s="924"/>
      <c r="C126" s="924"/>
      <c r="D126" s="924"/>
      <c r="E126" s="924"/>
      <c r="F126" s="925"/>
      <c r="G126" s="925"/>
    </row>
    <row r="127" spans="1:256" s="923" customFormat="1" ht="15.75" customHeight="1">
      <c r="B127" s="924"/>
      <c r="C127" s="924"/>
      <c r="D127" s="924"/>
      <c r="E127" s="924"/>
      <c r="F127" s="925"/>
      <c r="G127" s="925"/>
    </row>
    <row r="128" spans="1:256" s="923" customFormat="1" ht="15.75" customHeight="1">
      <c r="B128" s="924"/>
      <c r="C128" s="924"/>
      <c r="D128" s="924"/>
      <c r="E128" s="924"/>
      <c r="F128" s="925"/>
      <c r="G128" s="925"/>
    </row>
    <row r="129" spans="1:256" s="923" customFormat="1" ht="15.75" customHeight="1">
      <c r="B129" s="924"/>
      <c r="C129" s="924"/>
      <c r="D129" s="924"/>
      <c r="E129" s="924"/>
      <c r="F129" s="925"/>
      <c r="G129" s="925"/>
    </row>
    <row r="130" spans="1:256" s="923" customFormat="1" ht="15.75" customHeight="1">
      <c r="B130" s="924"/>
      <c r="C130" s="924"/>
      <c r="D130" s="924"/>
      <c r="E130" s="924"/>
      <c r="F130" s="925"/>
      <c r="G130" s="925"/>
    </row>
    <row r="131" spans="1:256" s="923" customFormat="1" ht="15.75" customHeight="1">
      <c r="B131" s="924"/>
      <c r="C131" s="924"/>
      <c r="D131" s="924"/>
      <c r="E131" s="924"/>
      <c r="F131" s="925"/>
      <c r="G131" s="925"/>
    </row>
    <row r="132" spans="1:256" s="923" customFormat="1" ht="15.75" customHeight="1">
      <c r="B132" s="924"/>
      <c r="C132" s="924"/>
      <c r="D132" s="924"/>
      <c r="E132" s="924"/>
      <c r="F132" s="925"/>
      <c r="G132" s="925"/>
    </row>
    <row r="133" spans="1:256" s="923" customFormat="1" ht="15.75" customHeight="1">
      <c r="B133" s="924"/>
      <c r="C133" s="924"/>
      <c r="D133" s="924"/>
      <c r="E133" s="924"/>
      <c r="F133" s="925"/>
      <c r="G133" s="925"/>
    </row>
    <row r="134" spans="1:256" s="923" customFormat="1" ht="15.75" customHeight="1">
      <c r="B134" s="924"/>
      <c r="C134" s="924"/>
      <c r="D134" s="924"/>
      <c r="E134" s="924"/>
      <c r="F134" s="925"/>
      <c r="G134" s="925"/>
    </row>
    <row r="135" spans="1:256" s="923" customFormat="1" ht="15.75" customHeight="1">
      <c r="B135" s="924"/>
      <c r="C135" s="924"/>
      <c r="D135" s="924"/>
      <c r="E135" s="924"/>
      <c r="F135" s="925"/>
      <c r="G135" s="925"/>
    </row>
    <row r="136" spans="1:256" s="923" customFormat="1" ht="15.75" customHeight="1">
      <c r="B136" s="924"/>
      <c r="C136" s="924"/>
      <c r="D136" s="924"/>
      <c r="E136" s="924"/>
      <c r="F136" s="925"/>
      <c r="G136" s="925"/>
    </row>
    <row r="137" spans="1:256" s="923" customFormat="1" ht="15.75" customHeight="1">
      <c r="B137" s="924"/>
      <c r="C137" s="924"/>
      <c r="D137" s="924"/>
      <c r="E137" s="924"/>
      <c r="F137" s="925"/>
      <c r="G137" s="925"/>
    </row>
    <row r="138" spans="1:256" s="923" customFormat="1" ht="15.75" customHeight="1">
      <c r="B138" s="924"/>
      <c r="C138" s="924"/>
      <c r="D138" s="924"/>
      <c r="E138" s="924"/>
      <c r="F138" s="925"/>
      <c r="G138" s="925"/>
    </row>
    <row r="139" spans="1:256" s="923" customFormat="1" ht="15.75" customHeight="1">
      <c r="B139" s="924"/>
      <c r="C139" s="924"/>
      <c r="D139" s="924"/>
      <c r="E139" s="924"/>
      <c r="F139" s="925"/>
      <c r="G139" s="925"/>
    </row>
    <row r="140" spans="1:256" s="923" customFormat="1" ht="15.75" customHeight="1">
      <c r="B140" s="924"/>
      <c r="C140" s="924"/>
      <c r="D140" s="924"/>
      <c r="E140" s="924"/>
      <c r="F140" s="925"/>
      <c r="G140" s="925"/>
    </row>
    <row r="141" spans="1:256" s="923" customFormat="1" ht="15.75" customHeight="1">
      <c r="B141" s="924"/>
      <c r="C141" s="924"/>
      <c r="D141" s="924"/>
      <c r="E141" s="924"/>
      <c r="F141" s="925"/>
      <c r="G141" s="925"/>
    </row>
    <row r="142" spans="1:256" s="923" customFormat="1" ht="15.75" customHeight="1">
      <c r="B142" s="924"/>
      <c r="C142" s="924"/>
      <c r="D142" s="924"/>
      <c r="E142" s="924"/>
      <c r="F142" s="925"/>
      <c r="G142" s="925"/>
    </row>
    <row r="143" spans="1:256" s="923" customFormat="1" ht="15.75" customHeight="1">
      <c r="B143" s="924"/>
      <c r="C143" s="924"/>
      <c r="D143" s="924"/>
      <c r="E143" s="924"/>
      <c r="F143" s="925"/>
      <c r="G143" s="925"/>
    </row>
    <row r="144" spans="1:256" ht="13.5" thickBot="1">
      <c r="A144" s="705"/>
      <c r="B144" s="948"/>
      <c r="C144" s="948"/>
      <c r="D144" s="948"/>
      <c r="E144" s="948"/>
      <c r="F144" s="948"/>
      <c r="G144" s="948"/>
      <c r="H144" s="705"/>
      <c r="I144" s="705"/>
      <c r="J144" s="705"/>
      <c r="K144" s="705"/>
      <c r="L144" s="705"/>
      <c r="M144" s="705"/>
      <c r="N144" s="705"/>
      <c r="O144" s="705"/>
      <c r="P144" s="705"/>
      <c r="Q144" s="705"/>
      <c r="R144" s="705"/>
      <c r="S144" s="705"/>
      <c r="T144" s="705"/>
      <c r="U144" s="705"/>
      <c r="V144" s="705"/>
      <c r="W144" s="705"/>
      <c r="X144" s="705"/>
      <c r="Y144" s="705"/>
      <c r="Z144" s="705"/>
      <c r="AA144" s="705"/>
      <c r="AB144" s="705"/>
      <c r="AC144" s="705"/>
      <c r="AD144" s="705"/>
      <c r="AE144" s="705"/>
      <c r="AF144" s="705"/>
      <c r="AG144" s="705"/>
      <c r="AH144" s="705"/>
      <c r="AI144" s="705"/>
      <c r="AJ144" s="705"/>
      <c r="AK144" s="705"/>
      <c r="AL144" s="705"/>
      <c r="AM144" s="705"/>
      <c r="AN144" s="705"/>
      <c r="AO144" s="705"/>
      <c r="AP144" s="705"/>
      <c r="AQ144" s="705"/>
      <c r="AR144" s="705"/>
      <c r="AS144" s="705"/>
      <c r="AT144" s="705"/>
      <c r="AU144" s="705"/>
      <c r="AV144" s="705"/>
      <c r="AW144" s="705"/>
      <c r="AX144" s="705"/>
      <c r="AY144" s="705"/>
      <c r="AZ144" s="705"/>
      <c r="BA144" s="705"/>
      <c r="BB144" s="705"/>
      <c r="BC144" s="705"/>
      <c r="BD144" s="705"/>
      <c r="BE144" s="705"/>
      <c r="BF144" s="705"/>
      <c r="BG144" s="705"/>
      <c r="BH144" s="705"/>
      <c r="BI144" s="705"/>
      <c r="BJ144" s="705"/>
      <c r="BK144" s="705"/>
      <c r="BL144" s="705"/>
      <c r="BM144" s="705"/>
      <c r="BN144" s="705"/>
      <c r="BO144" s="705"/>
      <c r="BP144" s="705"/>
      <c r="BQ144" s="705"/>
      <c r="BR144" s="705"/>
      <c r="BS144" s="705"/>
      <c r="BT144" s="705"/>
      <c r="BU144" s="705"/>
      <c r="BV144" s="705"/>
      <c r="BW144" s="705"/>
      <c r="BX144" s="705"/>
      <c r="BY144" s="705"/>
      <c r="BZ144" s="705"/>
      <c r="CA144" s="705"/>
      <c r="CB144" s="705"/>
      <c r="CC144" s="705"/>
      <c r="CD144" s="705"/>
      <c r="CE144" s="705"/>
      <c r="CF144" s="705"/>
      <c r="CG144" s="705"/>
      <c r="CH144" s="705"/>
      <c r="CI144" s="705"/>
      <c r="CJ144" s="705"/>
      <c r="CK144" s="705"/>
      <c r="CL144" s="705"/>
      <c r="CM144" s="705"/>
      <c r="CN144" s="705"/>
      <c r="CO144" s="705"/>
      <c r="CP144" s="705"/>
      <c r="CQ144" s="705"/>
      <c r="CR144" s="705"/>
      <c r="CS144" s="705"/>
      <c r="CT144" s="705"/>
      <c r="CU144" s="705"/>
      <c r="CV144" s="705"/>
      <c r="CW144" s="705"/>
      <c r="CX144" s="705"/>
      <c r="CY144" s="705"/>
      <c r="CZ144" s="705"/>
      <c r="DA144" s="705"/>
      <c r="DB144" s="705"/>
      <c r="DC144" s="705"/>
      <c r="DD144" s="705"/>
      <c r="DE144" s="705"/>
      <c r="DF144" s="705"/>
      <c r="DG144" s="705"/>
      <c r="DH144" s="705"/>
      <c r="DI144" s="705"/>
      <c r="DJ144" s="705"/>
      <c r="DK144" s="705"/>
      <c r="DL144" s="705"/>
      <c r="DM144" s="705"/>
      <c r="DN144" s="705"/>
      <c r="DO144" s="705"/>
      <c r="DP144" s="705"/>
      <c r="DQ144" s="705"/>
      <c r="DR144" s="705"/>
      <c r="DS144" s="705"/>
      <c r="DT144" s="705"/>
      <c r="DU144" s="705"/>
      <c r="DV144" s="705"/>
      <c r="DW144" s="705"/>
      <c r="DX144" s="705"/>
      <c r="DY144" s="705"/>
      <c r="DZ144" s="705"/>
      <c r="EA144" s="705"/>
      <c r="EB144" s="705"/>
      <c r="EC144" s="705"/>
      <c r="ED144" s="705"/>
      <c r="EE144" s="705"/>
      <c r="EF144" s="705"/>
      <c r="EG144" s="705"/>
      <c r="EH144" s="705"/>
      <c r="EI144" s="705"/>
      <c r="EJ144" s="705"/>
      <c r="EK144" s="705"/>
      <c r="EL144" s="705"/>
      <c r="EM144" s="705"/>
      <c r="EN144" s="705"/>
      <c r="EO144" s="705"/>
      <c r="EP144" s="705"/>
      <c r="EQ144" s="705"/>
      <c r="ER144" s="705"/>
      <c r="ES144" s="705"/>
      <c r="ET144" s="705"/>
      <c r="EU144" s="705"/>
      <c r="EV144" s="705"/>
      <c r="EW144" s="705"/>
      <c r="EX144" s="705"/>
      <c r="EY144" s="705"/>
      <c r="EZ144" s="705"/>
      <c r="FA144" s="705"/>
      <c r="FB144" s="705"/>
      <c r="FC144" s="705"/>
      <c r="FD144" s="705"/>
      <c r="FE144" s="705"/>
      <c r="FF144" s="705"/>
      <c r="FG144" s="705"/>
      <c r="FH144" s="705"/>
      <c r="FI144" s="705"/>
      <c r="FJ144" s="705"/>
      <c r="FK144" s="705"/>
      <c r="FL144" s="705"/>
      <c r="FM144" s="705"/>
      <c r="FN144" s="705"/>
      <c r="FO144" s="705"/>
      <c r="FP144" s="705"/>
      <c r="FQ144" s="705"/>
      <c r="FR144" s="705"/>
      <c r="FS144" s="705"/>
      <c r="FT144" s="705"/>
      <c r="FU144" s="705"/>
      <c r="FV144" s="705"/>
      <c r="FW144" s="705"/>
      <c r="FX144" s="705"/>
      <c r="FY144" s="705"/>
      <c r="FZ144" s="705"/>
      <c r="GA144" s="705"/>
      <c r="GB144" s="705"/>
      <c r="GC144" s="705"/>
      <c r="GD144" s="705"/>
      <c r="GE144" s="705"/>
      <c r="GF144" s="705"/>
      <c r="GG144" s="705"/>
      <c r="GH144" s="705"/>
      <c r="GI144" s="705"/>
      <c r="GJ144" s="705"/>
      <c r="GK144" s="705"/>
      <c r="GL144" s="705"/>
      <c r="GM144" s="705"/>
      <c r="GN144" s="705"/>
      <c r="GO144" s="705"/>
      <c r="GP144" s="705"/>
      <c r="GQ144" s="705"/>
      <c r="GR144" s="705"/>
      <c r="GS144" s="705"/>
      <c r="GT144" s="705"/>
      <c r="GU144" s="705"/>
      <c r="GV144" s="705"/>
      <c r="GW144" s="705"/>
      <c r="GX144" s="705"/>
      <c r="GY144" s="705"/>
      <c r="GZ144" s="705"/>
      <c r="HA144" s="705"/>
      <c r="HB144" s="705"/>
      <c r="HC144" s="705"/>
      <c r="HD144" s="705"/>
      <c r="HE144" s="705"/>
      <c r="HF144" s="705"/>
      <c r="HG144" s="705"/>
      <c r="HH144" s="705"/>
      <c r="HI144" s="705"/>
      <c r="HJ144" s="705"/>
      <c r="HK144" s="705"/>
      <c r="HL144" s="705"/>
      <c r="HM144" s="705"/>
      <c r="HN144" s="705"/>
      <c r="HO144" s="705"/>
      <c r="HP144" s="705"/>
      <c r="HQ144" s="705"/>
      <c r="HR144" s="705"/>
      <c r="HS144" s="705"/>
      <c r="HT144" s="705"/>
      <c r="HU144" s="705"/>
      <c r="HV144" s="705"/>
      <c r="HW144" s="705"/>
      <c r="HX144" s="705"/>
      <c r="HY144" s="705"/>
      <c r="HZ144" s="705"/>
      <c r="IA144" s="705"/>
      <c r="IB144" s="705"/>
      <c r="IC144" s="705"/>
      <c r="ID144" s="705"/>
      <c r="IE144" s="705"/>
      <c r="IF144" s="705"/>
      <c r="IG144" s="705"/>
      <c r="IH144" s="705"/>
      <c r="II144" s="705"/>
      <c r="IJ144" s="705"/>
      <c r="IK144" s="705"/>
      <c r="IL144" s="705"/>
      <c r="IM144" s="705"/>
      <c r="IN144" s="705"/>
      <c r="IO144" s="705"/>
      <c r="IP144" s="705"/>
      <c r="IQ144" s="705"/>
      <c r="IR144" s="705"/>
      <c r="IS144" s="705"/>
      <c r="IT144" s="705"/>
      <c r="IU144" s="705"/>
      <c r="IV144" s="705"/>
    </row>
    <row r="145" spans="1:256" s="943" customFormat="1" ht="15.75">
      <c r="B145" s="2721" t="s">
        <v>553</v>
      </c>
      <c r="C145" s="2722"/>
      <c r="D145" s="2722"/>
      <c r="E145" s="2722"/>
      <c r="F145" s="2722"/>
      <c r="G145" s="2723"/>
    </row>
    <row r="146" spans="1:256" s="943" customFormat="1" ht="15.75">
      <c r="B146" s="2724" t="s">
        <v>75</v>
      </c>
      <c r="C146" s="2725"/>
      <c r="D146" s="944" t="s">
        <v>23</v>
      </c>
      <c r="E146" s="2725" t="s">
        <v>544</v>
      </c>
      <c r="F146" s="2725"/>
      <c r="G146" s="2726"/>
    </row>
    <row r="147" spans="1:256" s="943" customFormat="1" ht="15.75">
      <c r="B147" s="2570" t="s">
        <v>79</v>
      </c>
      <c r="C147" s="2571"/>
      <c r="D147" s="2571"/>
      <c r="E147" s="2571"/>
      <c r="F147" s="2571"/>
      <c r="G147" s="2572"/>
    </row>
    <row r="148" spans="1:256" s="943" customFormat="1" ht="19.5" customHeight="1">
      <c r="B148" s="2733" t="str">
        <f>C113</f>
        <v>ESCALADA OU TREPA-TREPA</v>
      </c>
      <c r="C148" s="2734"/>
      <c r="D148" s="945" t="s">
        <v>23</v>
      </c>
      <c r="E148" s="2735" t="s">
        <v>545</v>
      </c>
      <c r="F148" s="2735"/>
      <c r="G148" s="2736"/>
    </row>
    <row r="149" spans="1:256" s="943" customFormat="1" ht="37.5" customHeight="1">
      <c r="B149" s="2733" t="s">
        <v>546</v>
      </c>
      <c r="C149" s="2734"/>
      <c r="D149" s="945" t="s">
        <v>20</v>
      </c>
      <c r="E149" s="2735" t="s">
        <v>1090</v>
      </c>
      <c r="F149" s="2735"/>
      <c r="G149" s="2736"/>
    </row>
    <row r="150" spans="1:256" s="943" customFormat="1" ht="36" customHeight="1">
      <c r="B150" s="2733" t="s">
        <v>547</v>
      </c>
      <c r="C150" s="2734"/>
      <c r="D150" s="945" t="s">
        <v>20</v>
      </c>
      <c r="E150" s="2735" t="str">
        <f>E149</f>
        <v>0,30*0,30*0,50*8</v>
      </c>
      <c r="F150" s="2735"/>
      <c r="G150" s="2736"/>
    </row>
    <row r="151" spans="1:256" s="943" customFormat="1" ht="31.5" customHeight="1" thickBot="1">
      <c r="B151" s="2729" t="s">
        <v>151</v>
      </c>
      <c r="C151" s="2730"/>
      <c r="D151" s="1030" t="s">
        <v>20</v>
      </c>
      <c r="E151" s="2731" t="str">
        <f>E150</f>
        <v>0,30*0,30*0,50*8</v>
      </c>
      <c r="F151" s="2731"/>
      <c r="G151" s="2732"/>
    </row>
    <row r="152" spans="1:256" s="923" customFormat="1" ht="15.75" customHeight="1" thickBot="1">
      <c r="B152" s="924"/>
      <c r="C152" s="924"/>
      <c r="D152" s="924"/>
      <c r="E152" s="924"/>
      <c r="F152" s="925"/>
      <c r="G152" s="925"/>
    </row>
    <row r="153" spans="1:256" ht="16.5" thickBot="1">
      <c r="A153" s="705"/>
      <c r="B153" s="1035" t="s">
        <v>554</v>
      </c>
      <c r="C153" s="1036" t="s">
        <v>555</v>
      </c>
      <c r="D153" s="1036"/>
      <c r="E153" s="1036"/>
      <c r="F153" s="1036"/>
      <c r="G153" s="1037" t="s">
        <v>23</v>
      </c>
      <c r="H153" s="705"/>
      <c r="I153" s="705"/>
      <c r="J153" s="705"/>
      <c r="K153" s="705"/>
      <c r="L153" s="705"/>
      <c r="M153" s="705"/>
      <c r="N153" s="705"/>
      <c r="O153" s="705"/>
      <c r="P153" s="705"/>
      <c r="Q153" s="705"/>
      <c r="R153" s="705"/>
      <c r="S153" s="705"/>
      <c r="T153" s="705"/>
      <c r="U153" s="705"/>
      <c r="V153" s="705"/>
      <c r="W153" s="705"/>
      <c r="X153" s="705"/>
      <c r="Y153" s="705"/>
      <c r="Z153" s="705"/>
      <c r="AA153" s="705"/>
      <c r="AB153" s="705"/>
      <c r="AC153" s="705"/>
      <c r="AD153" s="705"/>
      <c r="AE153" s="705"/>
      <c r="AF153" s="705"/>
      <c r="AG153" s="705"/>
      <c r="AH153" s="705"/>
      <c r="AI153" s="705"/>
      <c r="AJ153" s="705"/>
      <c r="AK153" s="705"/>
      <c r="AL153" s="705"/>
      <c r="AM153" s="705"/>
      <c r="AN153" s="705"/>
      <c r="AO153" s="705"/>
      <c r="AP153" s="705"/>
      <c r="AQ153" s="705"/>
      <c r="AR153" s="705"/>
      <c r="AS153" s="705"/>
      <c r="AT153" s="705"/>
      <c r="AU153" s="705"/>
      <c r="AV153" s="705"/>
      <c r="AW153" s="705"/>
      <c r="AX153" s="705"/>
      <c r="AY153" s="705"/>
      <c r="AZ153" s="705"/>
      <c r="BA153" s="705"/>
      <c r="BB153" s="705"/>
      <c r="BC153" s="705"/>
      <c r="BD153" s="705"/>
      <c r="BE153" s="705"/>
      <c r="BF153" s="705"/>
      <c r="BG153" s="705"/>
      <c r="BH153" s="705"/>
      <c r="BI153" s="705"/>
      <c r="BJ153" s="705"/>
      <c r="BK153" s="705"/>
      <c r="BL153" s="705"/>
      <c r="BM153" s="705"/>
      <c r="BN153" s="705"/>
      <c r="BO153" s="705"/>
      <c r="BP153" s="705"/>
      <c r="BQ153" s="705"/>
      <c r="BR153" s="705"/>
      <c r="BS153" s="705"/>
      <c r="BT153" s="705"/>
      <c r="BU153" s="705"/>
      <c r="BV153" s="705"/>
      <c r="BW153" s="705"/>
      <c r="BX153" s="705"/>
      <c r="BY153" s="705"/>
      <c r="BZ153" s="705"/>
      <c r="CA153" s="705"/>
      <c r="CB153" s="705"/>
      <c r="CC153" s="705"/>
      <c r="CD153" s="705"/>
      <c r="CE153" s="705"/>
      <c r="CF153" s="705"/>
      <c r="CG153" s="705"/>
      <c r="CH153" s="705"/>
      <c r="CI153" s="705"/>
      <c r="CJ153" s="705"/>
      <c r="CK153" s="705"/>
      <c r="CL153" s="705"/>
      <c r="CM153" s="705"/>
      <c r="CN153" s="705"/>
      <c r="CO153" s="705"/>
      <c r="CP153" s="705"/>
      <c r="CQ153" s="705"/>
      <c r="CR153" s="705"/>
      <c r="CS153" s="705"/>
      <c r="CT153" s="705"/>
      <c r="CU153" s="705"/>
      <c r="CV153" s="705"/>
      <c r="CW153" s="705"/>
      <c r="CX153" s="705"/>
      <c r="CY153" s="705"/>
      <c r="CZ153" s="705"/>
      <c r="DA153" s="705"/>
      <c r="DB153" s="705"/>
      <c r="DC153" s="705"/>
      <c r="DD153" s="705"/>
      <c r="DE153" s="705"/>
      <c r="DF153" s="705"/>
      <c r="DG153" s="705"/>
      <c r="DH153" s="705"/>
      <c r="DI153" s="705"/>
      <c r="DJ153" s="705"/>
      <c r="DK153" s="705"/>
      <c r="DL153" s="705"/>
      <c r="DM153" s="705"/>
      <c r="DN153" s="705"/>
      <c r="DO153" s="705"/>
      <c r="DP153" s="705"/>
      <c r="DQ153" s="705"/>
      <c r="DR153" s="705"/>
      <c r="DS153" s="705"/>
      <c r="DT153" s="705"/>
      <c r="DU153" s="705"/>
      <c r="DV153" s="705"/>
      <c r="DW153" s="705"/>
      <c r="DX153" s="705"/>
      <c r="DY153" s="705"/>
      <c r="DZ153" s="705"/>
      <c r="EA153" s="705"/>
      <c r="EB153" s="705"/>
      <c r="EC153" s="705"/>
      <c r="ED153" s="705"/>
      <c r="EE153" s="705"/>
      <c r="EF153" s="705"/>
      <c r="EG153" s="705"/>
      <c r="EH153" s="705"/>
      <c r="EI153" s="705"/>
      <c r="EJ153" s="705"/>
      <c r="EK153" s="705"/>
      <c r="EL153" s="705"/>
      <c r="EM153" s="705"/>
      <c r="EN153" s="705"/>
      <c r="EO153" s="705"/>
      <c r="EP153" s="705"/>
      <c r="EQ153" s="705"/>
      <c r="ER153" s="705"/>
      <c r="ES153" s="705"/>
      <c r="ET153" s="705"/>
      <c r="EU153" s="705"/>
      <c r="EV153" s="705"/>
      <c r="EW153" s="705"/>
      <c r="EX153" s="705"/>
      <c r="EY153" s="705"/>
      <c r="EZ153" s="705"/>
      <c r="FA153" s="705"/>
      <c r="FB153" s="705"/>
      <c r="FC153" s="705"/>
      <c r="FD153" s="705"/>
      <c r="FE153" s="705"/>
      <c r="FF153" s="705"/>
      <c r="FG153" s="705"/>
      <c r="FH153" s="705"/>
      <c r="FI153" s="705"/>
      <c r="FJ153" s="705"/>
      <c r="FK153" s="705"/>
      <c r="FL153" s="705"/>
      <c r="FM153" s="705"/>
      <c r="FN153" s="705"/>
      <c r="FO153" s="705"/>
      <c r="FP153" s="705"/>
      <c r="FQ153" s="705"/>
      <c r="FR153" s="705"/>
      <c r="FS153" s="705"/>
      <c r="FT153" s="705"/>
      <c r="FU153" s="705"/>
      <c r="FV153" s="705"/>
      <c r="FW153" s="705"/>
      <c r="FX153" s="705"/>
      <c r="FY153" s="705"/>
      <c r="FZ153" s="705"/>
      <c r="GA153" s="705"/>
      <c r="GB153" s="705"/>
      <c r="GC153" s="705"/>
      <c r="GD153" s="705"/>
      <c r="GE153" s="705"/>
      <c r="GF153" s="705"/>
      <c r="GG153" s="705"/>
      <c r="GH153" s="705"/>
      <c r="GI153" s="705"/>
      <c r="GJ153" s="705"/>
      <c r="GK153" s="705"/>
      <c r="GL153" s="705"/>
      <c r="GM153" s="705"/>
      <c r="GN153" s="705"/>
      <c r="GO153" s="705"/>
      <c r="GP153" s="705"/>
      <c r="GQ153" s="705"/>
      <c r="GR153" s="705"/>
      <c r="GS153" s="705"/>
      <c r="GT153" s="705"/>
      <c r="GU153" s="705"/>
      <c r="GV153" s="705"/>
      <c r="GW153" s="705"/>
      <c r="GX153" s="705"/>
      <c r="GY153" s="705"/>
      <c r="GZ153" s="705"/>
      <c r="HA153" s="705"/>
      <c r="HB153" s="705"/>
      <c r="HC153" s="705"/>
      <c r="HD153" s="705"/>
      <c r="HE153" s="705"/>
      <c r="HF153" s="705"/>
      <c r="HG153" s="705"/>
      <c r="HH153" s="705"/>
      <c r="HI153" s="705"/>
      <c r="HJ153" s="705"/>
      <c r="HK153" s="705"/>
      <c r="HL153" s="705"/>
      <c r="HM153" s="705"/>
      <c r="HN153" s="705"/>
      <c r="HO153" s="705"/>
      <c r="HP153" s="705"/>
      <c r="HQ153" s="705"/>
      <c r="HR153" s="705"/>
      <c r="HS153" s="705"/>
      <c r="HT153" s="705"/>
      <c r="HU153" s="705"/>
      <c r="HV153" s="705"/>
      <c r="HW153" s="705"/>
      <c r="HX153" s="705"/>
      <c r="HY153" s="705"/>
      <c r="HZ153" s="705"/>
      <c r="IA153" s="705"/>
      <c r="IB153" s="705"/>
      <c r="IC153" s="705"/>
      <c r="ID153" s="705"/>
      <c r="IE153" s="705"/>
      <c r="IF153" s="705"/>
      <c r="IG153" s="705"/>
      <c r="IH153" s="705"/>
      <c r="II153" s="705"/>
      <c r="IJ153" s="705"/>
      <c r="IK153" s="705"/>
      <c r="IL153" s="705"/>
      <c r="IM153" s="705"/>
      <c r="IN153" s="705"/>
      <c r="IO153" s="705"/>
      <c r="IP153" s="705"/>
      <c r="IQ153" s="705"/>
      <c r="IR153" s="705"/>
      <c r="IS153" s="705"/>
      <c r="IT153" s="705"/>
      <c r="IU153" s="705"/>
      <c r="IV153" s="705"/>
    </row>
    <row r="154" spans="1:256" ht="31.5">
      <c r="A154" s="705"/>
      <c r="B154" s="755" t="s">
        <v>144</v>
      </c>
      <c r="C154" s="935" t="s">
        <v>75</v>
      </c>
      <c r="D154" s="935" t="s">
        <v>23</v>
      </c>
      <c r="E154" s="935" t="s">
        <v>76</v>
      </c>
      <c r="F154" s="936" t="s">
        <v>103</v>
      </c>
      <c r="G154" s="937" t="s">
        <v>104</v>
      </c>
      <c r="H154" s="705"/>
      <c r="I154" s="705"/>
      <c r="J154" s="705"/>
      <c r="K154" s="705"/>
      <c r="L154" s="705"/>
      <c r="M154" s="705"/>
      <c r="N154" s="705"/>
      <c r="O154" s="705"/>
      <c r="P154" s="705"/>
      <c r="Q154" s="705"/>
      <c r="R154" s="705"/>
      <c r="S154" s="705"/>
      <c r="T154" s="705"/>
      <c r="U154" s="705"/>
      <c r="V154" s="705"/>
      <c r="W154" s="705"/>
      <c r="X154" s="705"/>
      <c r="Y154" s="705"/>
      <c r="Z154" s="705"/>
      <c r="AA154" s="705"/>
      <c r="AB154" s="705"/>
      <c r="AC154" s="705"/>
      <c r="AD154" s="705"/>
      <c r="AE154" s="705"/>
      <c r="AF154" s="705"/>
      <c r="AG154" s="705"/>
      <c r="AH154" s="705"/>
      <c r="AI154" s="705"/>
      <c r="AJ154" s="705"/>
      <c r="AK154" s="705"/>
      <c r="AL154" s="705"/>
      <c r="AM154" s="705"/>
      <c r="AN154" s="705"/>
      <c r="AO154" s="705"/>
      <c r="AP154" s="705"/>
      <c r="AQ154" s="705"/>
      <c r="AR154" s="705"/>
      <c r="AS154" s="705"/>
      <c r="AT154" s="705"/>
      <c r="AU154" s="705"/>
      <c r="AV154" s="705"/>
      <c r="AW154" s="705"/>
      <c r="AX154" s="705"/>
      <c r="AY154" s="705"/>
      <c r="AZ154" s="705"/>
      <c r="BA154" s="705"/>
      <c r="BB154" s="705"/>
      <c r="BC154" s="705"/>
      <c r="BD154" s="705"/>
      <c r="BE154" s="705"/>
      <c r="BF154" s="705"/>
      <c r="BG154" s="705"/>
      <c r="BH154" s="705"/>
      <c r="BI154" s="705"/>
      <c r="BJ154" s="705"/>
      <c r="BK154" s="705"/>
      <c r="BL154" s="705"/>
      <c r="BM154" s="705"/>
      <c r="BN154" s="705"/>
      <c r="BO154" s="705"/>
      <c r="BP154" s="705"/>
      <c r="BQ154" s="705"/>
      <c r="BR154" s="705"/>
      <c r="BS154" s="705"/>
      <c r="BT154" s="705"/>
      <c r="BU154" s="705"/>
      <c r="BV154" s="705"/>
      <c r="BW154" s="705"/>
      <c r="BX154" s="705"/>
      <c r="BY154" s="705"/>
      <c r="BZ154" s="705"/>
      <c r="CA154" s="705"/>
      <c r="CB154" s="705"/>
      <c r="CC154" s="705"/>
      <c r="CD154" s="705"/>
      <c r="CE154" s="705"/>
      <c r="CF154" s="705"/>
      <c r="CG154" s="705"/>
      <c r="CH154" s="705"/>
      <c r="CI154" s="705"/>
      <c r="CJ154" s="705"/>
      <c r="CK154" s="705"/>
      <c r="CL154" s="705"/>
      <c r="CM154" s="705"/>
      <c r="CN154" s="705"/>
      <c r="CO154" s="705"/>
      <c r="CP154" s="705"/>
      <c r="CQ154" s="705"/>
      <c r="CR154" s="705"/>
      <c r="CS154" s="705"/>
      <c r="CT154" s="705"/>
      <c r="CU154" s="705"/>
      <c r="CV154" s="705"/>
      <c r="CW154" s="705"/>
      <c r="CX154" s="705"/>
      <c r="CY154" s="705"/>
      <c r="CZ154" s="705"/>
      <c r="DA154" s="705"/>
      <c r="DB154" s="705"/>
      <c r="DC154" s="705"/>
      <c r="DD154" s="705"/>
      <c r="DE154" s="705"/>
      <c r="DF154" s="705"/>
      <c r="DG154" s="705"/>
      <c r="DH154" s="705"/>
      <c r="DI154" s="705"/>
      <c r="DJ154" s="705"/>
      <c r="DK154" s="705"/>
      <c r="DL154" s="705"/>
      <c r="DM154" s="705"/>
      <c r="DN154" s="705"/>
      <c r="DO154" s="705"/>
      <c r="DP154" s="705"/>
      <c r="DQ154" s="705"/>
      <c r="DR154" s="705"/>
      <c r="DS154" s="705"/>
      <c r="DT154" s="705"/>
      <c r="DU154" s="705"/>
      <c r="DV154" s="705"/>
      <c r="DW154" s="705"/>
      <c r="DX154" s="705"/>
      <c r="DY154" s="705"/>
      <c r="DZ154" s="705"/>
      <c r="EA154" s="705"/>
      <c r="EB154" s="705"/>
      <c r="EC154" s="705"/>
      <c r="ED154" s="705"/>
      <c r="EE154" s="705"/>
      <c r="EF154" s="705"/>
      <c r="EG154" s="705"/>
      <c r="EH154" s="705"/>
      <c r="EI154" s="705"/>
      <c r="EJ154" s="705"/>
      <c r="EK154" s="705"/>
      <c r="EL154" s="705"/>
      <c r="EM154" s="705"/>
      <c r="EN154" s="705"/>
      <c r="EO154" s="705"/>
      <c r="EP154" s="705"/>
      <c r="EQ154" s="705"/>
      <c r="ER154" s="705"/>
      <c r="ES154" s="705"/>
      <c r="ET154" s="705"/>
      <c r="EU154" s="705"/>
      <c r="EV154" s="705"/>
      <c r="EW154" s="705"/>
      <c r="EX154" s="705"/>
      <c r="EY154" s="705"/>
      <c r="EZ154" s="705"/>
      <c r="FA154" s="705"/>
      <c r="FB154" s="705"/>
      <c r="FC154" s="705"/>
      <c r="FD154" s="705"/>
      <c r="FE154" s="705"/>
      <c r="FF154" s="705"/>
      <c r="FG154" s="705"/>
      <c r="FH154" s="705"/>
      <c r="FI154" s="705"/>
      <c r="FJ154" s="705"/>
      <c r="FK154" s="705"/>
      <c r="FL154" s="705"/>
      <c r="FM154" s="705"/>
      <c r="FN154" s="705"/>
      <c r="FO154" s="705"/>
      <c r="FP154" s="705"/>
      <c r="FQ154" s="705"/>
      <c r="FR154" s="705"/>
      <c r="FS154" s="705"/>
      <c r="FT154" s="705"/>
      <c r="FU154" s="705"/>
      <c r="FV154" s="705"/>
      <c r="FW154" s="705"/>
      <c r="FX154" s="705"/>
      <c r="FY154" s="705"/>
      <c r="FZ154" s="705"/>
      <c r="GA154" s="705"/>
      <c r="GB154" s="705"/>
      <c r="GC154" s="705"/>
      <c r="GD154" s="705"/>
      <c r="GE154" s="705"/>
      <c r="GF154" s="705"/>
      <c r="GG154" s="705"/>
      <c r="GH154" s="705"/>
      <c r="GI154" s="705"/>
      <c r="GJ154" s="705"/>
      <c r="GK154" s="705"/>
      <c r="GL154" s="705"/>
      <c r="GM154" s="705"/>
      <c r="GN154" s="705"/>
      <c r="GO154" s="705"/>
      <c r="GP154" s="705"/>
      <c r="GQ154" s="705"/>
      <c r="GR154" s="705"/>
      <c r="GS154" s="705"/>
      <c r="GT154" s="705"/>
      <c r="GU154" s="705"/>
      <c r="GV154" s="705"/>
      <c r="GW154" s="705"/>
      <c r="GX154" s="705"/>
      <c r="GY154" s="705"/>
      <c r="GZ154" s="705"/>
      <c r="HA154" s="705"/>
      <c r="HB154" s="705"/>
      <c r="HC154" s="705"/>
      <c r="HD154" s="705"/>
      <c r="HE154" s="705"/>
      <c r="HF154" s="705"/>
      <c r="HG154" s="705"/>
      <c r="HH154" s="705"/>
      <c r="HI154" s="705"/>
      <c r="HJ154" s="705"/>
      <c r="HK154" s="705"/>
      <c r="HL154" s="705"/>
      <c r="HM154" s="705"/>
      <c r="HN154" s="705"/>
      <c r="HO154" s="705"/>
      <c r="HP154" s="705"/>
      <c r="HQ154" s="705"/>
      <c r="HR154" s="705"/>
      <c r="HS154" s="705"/>
      <c r="HT154" s="705"/>
      <c r="HU154" s="705"/>
      <c r="HV154" s="705"/>
      <c r="HW154" s="705"/>
      <c r="HX154" s="705"/>
      <c r="HY154" s="705"/>
      <c r="HZ154" s="705"/>
      <c r="IA154" s="705"/>
      <c r="IB154" s="705"/>
      <c r="IC154" s="705"/>
      <c r="ID154" s="705"/>
      <c r="IE154" s="705"/>
      <c r="IF154" s="705"/>
      <c r="IG154" s="705"/>
      <c r="IH154" s="705"/>
      <c r="II154" s="705"/>
      <c r="IJ154" s="705"/>
      <c r="IK154" s="705"/>
      <c r="IL154" s="705"/>
      <c r="IM154" s="705"/>
      <c r="IN154" s="705"/>
      <c r="IO154" s="705"/>
      <c r="IP154" s="705"/>
      <c r="IQ154" s="705"/>
      <c r="IR154" s="705"/>
      <c r="IS154" s="705"/>
      <c r="IT154" s="705"/>
      <c r="IU154" s="705"/>
      <c r="IV154" s="705"/>
    </row>
    <row r="155" spans="1:256" ht="15.75">
      <c r="A155" s="705"/>
      <c r="B155" s="2718" t="s">
        <v>79</v>
      </c>
      <c r="C155" s="2719"/>
      <c r="D155" s="2719"/>
      <c r="E155" s="2719"/>
      <c r="F155" s="2719"/>
      <c r="G155" s="2720"/>
      <c r="H155" s="705"/>
      <c r="I155" s="705"/>
      <c r="J155" s="705"/>
      <c r="K155" s="705"/>
      <c r="L155" s="705"/>
      <c r="M155" s="705"/>
      <c r="N155" s="705"/>
      <c r="O155" s="705"/>
      <c r="P155" s="705"/>
      <c r="Q155" s="705"/>
      <c r="R155" s="705"/>
      <c r="S155" s="705"/>
      <c r="T155" s="705"/>
      <c r="U155" s="705"/>
      <c r="V155" s="705"/>
      <c r="W155" s="705"/>
      <c r="X155" s="705"/>
      <c r="Y155" s="705"/>
      <c r="Z155" s="705"/>
      <c r="AA155" s="705"/>
      <c r="AB155" s="705"/>
      <c r="AC155" s="705"/>
      <c r="AD155" s="705"/>
      <c r="AE155" s="705"/>
      <c r="AF155" s="705"/>
      <c r="AG155" s="705"/>
      <c r="AH155" s="705"/>
      <c r="AI155" s="705"/>
      <c r="AJ155" s="705"/>
      <c r="AK155" s="705"/>
      <c r="AL155" s="705"/>
      <c r="AM155" s="705"/>
      <c r="AN155" s="705"/>
      <c r="AO155" s="705"/>
      <c r="AP155" s="705"/>
      <c r="AQ155" s="705"/>
      <c r="AR155" s="705"/>
      <c r="AS155" s="705"/>
      <c r="AT155" s="705"/>
      <c r="AU155" s="705"/>
      <c r="AV155" s="705"/>
      <c r="AW155" s="705"/>
      <c r="AX155" s="705"/>
      <c r="AY155" s="705"/>
      <c r="AZ155" s="705"/>
      <c r="BA155" s="705"/>
      <c r="BB155" s="705"/>
      <c r="BC155" s="705"/>
      <c r="BD155" s="705"/>
      <c r="BE155" s="705"/>
      <c r="BF155" s="705"/>
      <c r="BG155" s="705"/>
      <c r="BH155" s="705"/>
      <c r="BI155" s="705"/>
      <c r="BJ155" s="705"/>
      <c r="BK155" s="705"/>
      <c r="BL155" s="705"/>
      <c r="BM155" s="705"/>
      <c r="BN155" s="705"/>
      <c r="BO155" s="705"/>
      <c r="BP155" s="705"/>
      <c r="BQ155" s="705"/>
      <c r="BR155" s="705"/>
      <c r="BS155" s="705"/>
      <c r="BT155" s="705"/>
      <c r="BU155" s="705"/>
      <c r="BV155" s="705"/>
      <c r="BW155" s="705"/>
      <c r="BX155" s="705"/>
      <c r="BY155" s="705"/>
      <c r="BZ155" s="705"/>
      <c r="CA155" s="705"/>
      <c r="CB155" s="705"/>
      <c r="CC155" s="705"/>
      <c r="CD155" s="705"/>
      <c r="CE155" s="705"/>
      <c r="CF155" s="705"/>
      <c r="CG155" s="705"/>
      <c r="CH155" s="705"/>
      <c r="CI155" s="705"/>
      <c r="CJ155" s="705"/>
      <c r="CK155" s="705"/>
      <c r="CL155" s="705"/>
      <c r="CM155" s="705"/>
      <c r="CN155" s="705"/>
      <c r="CO155" s="705"/>
      <c r="CP155" s="705"/>
      <c r="CQ155" s="705"/>
      <c r="CR155" s="705"/>
      <c r="CS155" s="705"/>
      <c r="CT155" s="705"/>
      <c r="CU155" s="705"/>
      <c r="CV155" s="705"/>
      <c r="CW155" s="705"/>
      <c r="CX155" s="705"/>
      <c r="CY155" s="705"/>
      <c r="CZ155" s="705"/>
      <c r="DA155" s="705"/>
      <c r="DB155" s="705"/>
      <c r="DC155" s="705"/>
      <c r="DD155" s="705"/>
      <c r="DE155" s="705"/>
      <c r="DF155" s="705"/>
      <c r="DG155" s="705"/>
      <c r="DH155" s="705"/>
      <c r="DI155" s="705"/>
      <c r="DJ155" s="705"/>
      <c r="DK155" s="705"/>
      <c r="DL155" s="705"/>
      <c r="DM155" s="705"/>
      <c r="DN155" s="705"/>
      <c r="DO155" s="705"/>
      <c r="DP155" s="705"/>
      <c r="DQ155" s="705"/>
      <c r="DR155" s="705"/>
      <c r="DS155" s="705"/>
      <c r="DT155" s="705"/>
      <c r="DU155" s="705"/>
      <c r="DV155" s="705"/>
      <c r="DW155" s="705"/>
      <c r="DX155" s="705"/>
      <c r="DY155" s="705"/>
      <c r="DZ155" s="705"/>
      <c r="EA155" s="705"/>
      <c r="EB155" s="705"/>
      <c r="EC155" s="705"/>
      <c r="ED155" s="705"/>
      <c r="EE155" s="705"/>
      <c r="EF155" s="705"/>
      <c r="EG155" s="705"/>
      <c r="EH155" s="705"/>
      <c r="EI155" s="705"/>
      <c r="EJ155" s="705"/>
      <c r="EK155" s="705"/>
      <c r="EL155" s="705"/>
      <c r="EM155" s="705"/>
      <c r="EN155" s="705"/>
      <c r="EO155" s="705"/>
      <c r="EP155" s="705"/>
      <c r="EQ155" s="705"/>
      <c r="ER155" s="705"/>
      <c r="ES155" s="705"/>
      <c r="ET155" s="705"/>
      <c r="EU155" s="705"/>
      <c r="EV155" s="705"/>
      <c r="EW155" s="705"/>
      <c r="EX155" s="705"/>
      <c r="EY155" s="705"/>
      <c r="EZ155" s="705"/>
      <c r="FA155" s="705"/>
      <c r="FB155" s="705"/>
      <c r="FC155" s="705"/>
      <c r="FD155" s="705"/>
      <c r="FE155" s="705"/>
      <c r="FF155" s="705"/>
      <c r="FG155" s="705"/>
      <c r="FH155" s="705"/>
      <c r="FI155" s="705"/>
      <c r="FJ155" s="705"/>
      <c r="FK155" s="705"/>
      <c r="FL155" s="705"/>
      <c r="FM155" s="705"/>
      <c r="FN155" s="705"/>
      <c r="FO155" s="705"/>
      <c r="FP155" s="705"/>
      <c r="FQ155" s="705"/>
      <c r="FR155" s="705"/>
      <c r="FS155" s="705"/>
      <c r="FT155" s="705"/>
      <c r="FU155" s="705"/>
      <c r="FV155" s="705"/>
      <c r="FW155" s="705"/>
      <c r="FX155" s="705"/>
      <c r="FY155" s="705"/>
      <c r="FZ155" s="705"/>
      <c r="GA155" s="705"/>
      <c r="GB155" s="705"/>
      <c r="GC155" s="705"/>
      <c r="GD155" s="705"/>
      <c r="GE155" s="705"/>
      <c r="GF155" s="705"/>
      <c r="GG155" s="705"/>
      <c r="GH155" s="705"/>
      <c r="GI155" s="705"/>
      <c r="GJ155" s="705"/>
      <c r="GK155" s="705"/>
      <c r="GL155" s="705"/>
      <c r="GM155" s="705"/>
      <c r="GN155" s="705"/>
      <c r="GO155" s="705"/>
      <c r="GP155" s="705"/>
      <c r="GQ155" s="705"/>
      <c r="GR155" s="705"/>
      <c r="GS155" s="705"/>
      <c r="GT155" s="705"/>
      <c r="GU155" s="705"/>
      <c r="GV155" s="705"/>
      <c r="GW155" s="705"/>
      <c r="GX155" s="705"/>
      <c r="GY155" s="705"/>
      <c r="GZ155" s="705"/>
      <c r="HA155" s="705"/>
      <c r="HB155" s="705"/>
      <c r="HC155" s="705"/>
      <c r="HD155" s="705"/>
      <c r="HE155" s="705"/>
      <c r="HF155" s="705"/>
      <c r="HG155" s="705"/>
      <c r="HH155" s="705"/>
      <c r="HI155" s="705"/>
      <c r="HJ155" s="705"/>
      <c r="HK155" s="705"/>
      <c r="HL155" s="705"/>
      <c r="HM155" s="705"/>
      <c r="HN155" s="705"/>
      <c r="HO155" s="705"/>
      <c r="HP155" s="705"/>
      <c r="HQ155" s="705"/>
      <c r="HR155" s="705"/>
      <c r="HS155" s="705"/>
      <c r="HT155" s="705"/>
      <c r="HU155" s="705"/>
      <c r="HV155" s="705"/>
      <c r="HW155" s="705"/>
      <c r="HX155" s="705"/>
      <c r="HY155" s="705"/>
      <c r="HZ155" s="705"/>
      <c r="IA155" s="705"/>
      <c r="IB155" s="705"/>
      <c r="IC155" s="705"/>
      <c r="ID155" s="705"/>
      <c r="IE155" s="705"/>
      <c r="IF155" s="705"/>
      <c r="IG155" s="705"/>
      <c r="IH155" s="705"/>
      <c r="II155" s="705"/>
      <c r="IJ155" s="705"/>
      <c r="IK155" s="705"/>
      <c r="IL155" s="705"/>
      <c r="IM155" s="705"/>
      <c r="IN155" s="705"/>
      <c r="IO155" s="705"/>
      <c r="IP155" s="705"/>
      <c r="IQ155" s="705"/>
      <c r="IR155" s="705"/>
      <c r="IS155" s="705"/>
      <c r="IT155" s="705"/>
      <c r="IU155" s="705"/>
      <c r="IV155" s="705"/>
    </row>
    <row r="156" spans="1:256" ht="15.75">
      <c r="A156" s="705"/>
      <c r="B156" s="756" t="s">
        <v>443</v>
      </c>
      <c r="C156" s="757" t="str">
        <f>C18</f>
        <v>GIRA-GIRA OU CARROSSEL</v>
      </c>
      <c r="D156" s="758" t="s">
        <v>23</v>
      </c>
      <c r="E156" s="946">
        <v>1</v>
      </c>
      <c r="F156" s="939">
        <f>F18</f>
        <v>2325</v>
      </c>
      <c r="G156" s="884">
        <f>TRUNC(F156*E156,2)</f>
        <v>2325</v>
      </c>
      <c r="H156" s="705"/>
      <c r="I156" s="705"/>
      <c r="J156" s="705"/>
      <c r="K156" s="705"/>
      <c r="L156" s="705"/>
      <c r="M156" s="705"/>
      <c r="N156" s="705"/>
      <c r="O156" s="705"/>
      <c r="P156" s="705"/>
      <c r="Q156" s="705"/>
      <c r="R156" s="705"/>
      <c r="S156" s="705"/>
      <c r="T156" s="705"/>
      <c r="U156" s="705"/>
      <c r="V156" s="705"/>
      <c r="W156" s="705"/>
      <c r="X156" s="705"/>
      <c r="Y156" s="705"/>
      <c r="Z156" s="705"/>
      <c r="AA156" s="705"/>
      <c r="AB156" s="705"/>
      <c r="AC156" s="705"/>
      <c r="AD156" s="705"/>
      <c r="AE156" s="705"/>
      <c r="AF156" s="705"/>
      <c r="AG156" s="705"/>
      <c r="AH156" s="705"/>
      <c r="AI156" s="705"/>
      <c r="AJ156" s="705"/>
      <c r="AK156" s="705"/>
      <c r="AL156" s="705"/>
      <c r="AM156" s="705"/>
      <c r="AN156" s="705"/>
      <c r="AO156" s="705"/>
      <c r="AP156" s="705"/>
      <c r="AQ156" s="705"/>
      <c r="AR156" s="705"/>
      <c r="AS156" s="705"/>
      <c r="AT156" s="705"/>
      <c r="AU156" s="705"/>
      <c r="AV156" s="705"/>
      <c r="AW156" s="705"/>
      <c r="AX156" s="705"/>
      <c r="AY156" s="705"/>
      <c r="AZ156" s="705"/>
      <c r="BA156" s="705"/>
      <c r="BB156" s="705"/>
      <c r="BC156" s="705"/>
      <c r="BD156" s="705"/>
      <c r="BE156" s="705"/>
      <c r="BF156" s="705"/>
      <c r="BG156" s="705"/>
      <c r="BH156" s="705"/>
      <c r="BI156" s="705"/>
      <c r="BJ156" s="705"/>
      <c r="BK156" s="705"/>
      <c r="BL156" s="705"/>
      <c r="BM156" s="705"/>
      <c r="BN156" s="705"/>
      <c r="BO156" s="705"/>
      <c r="BP156" s="705"/>
      <c r="BQ156" s="705"/>
      <c r="BR156" s="705"/>
      <c r="BS156" s="705"/>
      <c r="BT156" s="705"/>
      <c r="BU156" s="705"/>
      <c r="BV156" s="705"/>
      <c r="BW156" s="705"/>
      <c r="BX156" s="705"/>
      <c r="BY156" s="705"/>
      <c r="BZ156" s="705"/>
      <c r="CA156" s="705"/>
      <c r="CB156" s="705"/>
      <c r="CC156" s="705"/>
      <c r="CD156" s="705"/>
      <c r="CE156" s="705"/>
      <c r="CF156" s="705"/>
      <c r="CG156" s="705"/>
      <c r="CH156" s="705"/>
      <c r="CI156" s="705"/>
      <c r="CJ156" s="705"/>
      <c r="CK156" s="705"/>
      <c r="CL156" s="705"/>
      <c r="CM156" s="705"/>
      <c r="CN156" s="705"/>
      <c r="CO156" s="705"/>
      <c r="CP156" s="705"/>
      <c r="CQ156" s="705"/>
      <c r="CR156" s="705"/>
      <c r="CS156" s="705"/>
      <c r="CT156" s="705"/>
      <c r="CU156" s="705"/>
      <c r="CV156" s="705"/>
      <c r="CW156" s="705"/>
      <c r="CX156" s="705"/>
      <c r="CY156" s="705"/>
      <c r="CZ156" s="705"/>
      <c r="DA156" s="705"/>
      <c r="DB156" s="705"/>
      <c r="DC156" s="705"/>
      <c r="DD156" s="705"/>
      <c r="DE156" s="705"/>
      <c r="DF156" s="705"/>
      <c r="DG156" s="705"/>
      <c r="DH156" s="705"/>
      <c r="DI156" s="705"/>
      <c r="DJ156" s="705"/>
      <c r="DK156" s="705"/>
      <c r="DL156" s="705"/>
      <c r="DM156" s="705"/>
      <c r="DN156" s="705"/>
      <c r="DO156" s="705"/>
      <c r="DP156" s="705"/>
      <c r="DQ156" s="705"/>
      <c r="DR156" s="705"/>
      <c r="DS156" s="705"/>
      <c r="DT156" s="705"/>
      <c r="DU156" s="705"/>
      <c r="DV156" s="705"/>
      <c r="DW156" s="705"/>
      <c r="DX156" s="705"/>
      <c r="DY156" s="705"/>
      <c r="DZ156" s="705"/>
      <c r="EA156" s="705"/>
      <c r="EB156" s="705"/>
      <c r="EC156" s="705"/>
      <c r="ED156" s="705"/>
      <c r="EE156" s="705"/>
      <c r="EF156" s="705"/>
      <c r="EG156" s="705"/>
      <c r="EH156" s="705"/>
      <c r="EI156" s="705"/>
      <c r="EJ156" s="705"/>
      <c r="EK156" s="705"/>
      <c r="EL156" s="705"/>
      <c r="EM156" s="705"/>
      <c r="EN156" s="705"/>
      <c r="EO156" s="705"/>
      <c r="EP156" s="705"/>
      <c r="EQ156" s="705"/>
      <c r="ER156" s="705"/>
      <c r="ES156" s="705"/>
      <c r="ET156" s="705"/>
      <c r="EU156" s="705"/>
      <c r="EV156" s="705"/>
      <c r="EW156" s="705"/>
      <c r="EX156" s="705"/>
      <c r="EY156" s="705"/>
      <c r="EZ156" s="705"/>
      <c r="FA156" s="705"/>
      <c r="FB156" s="705"/>
      <c r="FC156" s="705"/>
      <c r="FD156" s="705"/>
      <c r="FE156" s="705"/>
      <c r="FF156" s="705"/>
      <c r="FG156" s="705"/>
      <c r="FH156" s="705"/>
      <c r="FI156" s="705"/>
      <c r="FJ156" s="705"/>
      <c r="FK156" s="705"/>
      <c r="FL156" s="705"/>
      <c r="FM156" s="705"/>
      <c r="FN156" s="705"/>
      <c r="FO156" s="705"/>
      <c r="FP156" s="705"/>
      <c r="FQ156" s="705"/>
      <c r="FR156" s="705"/>
      <c r="FS156" s="705"/>
      <c r="FT156" s="705"/>
      <c r="FU156" s="705"/>
      <c r="FV156" s="705"/>
      <c r="FW156" s="705"/>
      <c r="FX156" s="705"/>
      <c r="FY156" s="705"/>
      <c r="FZ156" s="705"/>
      <c r="GA156" s="705"/>
      <c r="GB156" s="705"/>
      <c r="GC156" s="705"/>
      <c r="GD156" s="705"/>
      <c r="GE156" s="705"/>
      <c r="GF156" s="705"/>
      <c r="GG156" s="705"/>
      <c r="GH156" s="705"/>
      <c r="GI156" s="705"/>
      <c r="GJ156" s="705"/>
      <c r="GK156" s="705"/>
      <c r="GL156" s="705"/>
      <c r="GM156" s="705"/>
      <c r="GN156" s="705"/>
      <c r="GO156" s="705"/>
      <c r="GP156" s="705"/>
      <c r="GQ156" s="705"/>
      <c r="GR156" s="705"/>
      <c r="GS156" s="705"/>
      <c r="GT156" s="705"/>
      <c r="GU156" s="705"/>
      <c r="GV156" s="705"/>
      <c r="GW156" s="705"/>
      <c r="GX156" s="705"/>
      <c r="GY156" s="705"/>
      <c r="GZ156" s="705"/>
      <c r="HA156" s="705"/>
      <c r="HB156" s="705"/>
      <c r="HC156" s="705"/>
      <c r="HD156" s="705"/>
      <c r="HE156" s="705"/>
      <c r="HF156" s="705"/>
      <c r="HG156" s="705"/>
      <c r="HH156" s="705"/>
      <c r="HI156" s="705"/>
      <c r="HJ156" s="705"/>
      <c r="HK156" s="705"/>
      <c r="HL156" s="705"/>
      <c r="HM156" s="705"/>
      <c r="HN156" s="705"/>
      <c r="HO156" s="705"/>
      <c r="HP156" s="705"/>
      <c r="HQ156" s="705"/>
      <c r="HR156" s="705"/>
      <c r="HS156" s="705"/>
      <c r="HT156" s="705"/>
      <c r="HU156" s="705"/>
      <c r="HV156" s="705"/>
      <c r="HW156" s="705"/>
      <c r="HX156" s="705"/>
      <c r="HY156" s="705"/>
      <c r="HZ156" s="705"/>
      <c r="IA156" s="705"/>
      <c r="IB156" s="705"/>
      <c r="IC156" s="705"/>
      <c r="ID156" s="705"/>
      <c r="IE156" s="705"/>
      <c r="IF156" s="705"/>
      <c r="IG156" s="705"/>
      <c r="IH156" s="705"/>
      <c r="II156" s="705"/>
      <c r="IJ156" s="705"/>
      <c r="IK156" s="705"/>
      <c r="IL156" s="705"/>
      <c r="IM156" s="705"/>
      <c r="IN156" s="705"/>
      <c r="IO156" s="705"/>
      <c r="IP156" s="705"/>
      <c r="IQ156" s="705"/>
      <c r="IR156" s="705"/>
      <c r="IS156" s="705"/>
      <c r="IT156" s="705"/>
      <c r="IU156" s="705"/>
      <c r="IV156" s="705"/>
    </row>
    <row r="157" spans="1:256" ht="15.75">
      <c r="A157" s="1009" t="s">
        <v>219</v>
      </c>
      <c r="B157" s="760">
        <v>93358</v>
      </c>
      <c r="C157" s="525" t="e">
        <f>IF($A157="INSUMO",VLOOKUP($B157,#REF!,2,FALSE),VLOOKUP($B157,#REF!,2,FALSE))</f>
        <v>#REF!</v>
      </c>
      <c r="D157" s="524" t="e">
        <f>IF($A157="INSUMO",VLOOKUP($B157,#REF!,3,FALSE),VLOOKUP($B157,#REF!,3,FALSE))</f>
        <v>#REF!</v>
      </c>
      <c r="E157" s="947">
        <f>((0.8*0.4*0.4))</f>
        <v>0.12800000000000003</v>
      </c>
      <c r="F157" s="528" t="e">
        <f>IF($A157="INSUMO",VLOOKUP($B157,#REF!,4,FALSE),VLOOKUP($B157,#REF!,4,FALSE))</f>
        <v>#REF!</v>
      </c>
      <c r="G157" s="884" t="e">
        <f>TRUNC(F157*E157,2)</f>
        <v>#REF!</v>
      </c>
      <c r="H157" s="705"/>
      <c r="I157" s="705"/>
      <c r="J157" s="705"/>
      <c r="K157" s="705"/>
      <c r="L157" s="705"/>
      <c r="M157" s="705"/>
      <c r="N157" s="705"/>
      <c r="O157" s="705"/>
      <c r="P157" s="705"/>
      <c r="Q157" s="705"/>
      <c r="R157" s="705"/>
      <c r="S157" s="705"/>
      <c r="T157" s="705"/>
      <c r="U157" s="705"/>
      <c r="V157" s="705"/>
      <c r="W157" s="705"/>
      <c r="X157" s="705"/>
      <c r="Y157" s="705"/>
      <c r="Z157" s="705"/>
      <c r="AA157" s="705"/>
      <c r="AB157" s="705"/>
      <c r="AC157" s="705"/>
      <c r="AD157" s="705"/>
      <c r="AE157" s="705"/>
      <c r="AF157" s="705"/>
      <c r="AG157" s="705"/>
      <c r="AH157" s="705"/>
      <c r="AI157" s="705"/>
      <c r="AJ157" s="705"/>
      <c r="AK157" s="705"/>
      <c r="AL157" s="705"/>
      <c r="AM157" s="705"/>
      <c r="AN157" s="705"/>
      <c r="AO157" s="705"/>
      <c r="AP157" s="705"/>
      <c r="AQ157" s="705"/>
      <c r="AR157" s="705"/>
      <c r="AS157" s="705"/>
      <c r="AT157" s="705"/>
      <c r="AU157" s="705"/>
      <c r="AV157" s="705"/>
      <c r="AW157" s="705"/>
      <c r="AX157" s="705"/>
      <c r="AY157" s="705"/>
      <c r="AZ157" s="705"/>
      <c r="BA157" s="705"/>
      <c r="BB157" s="705"/>
      <c r="BC157" s="705"/>
      <c r="BD157" s="705"/>
      <c r="BE157" s="705"/>
      <c r="BF157" s="705"/>
      <c r="BG157" s="705"/>
      <c r="BH157" s="705"/>
      <c r="BI157" s="705"/>
      <c r="BJ157" s="705"/>
      <c r="BK157" s="705"/>
      <c r="BL157" s="705"/>
      <c r="BM157" s="705"/>
      <c r="BN157" s="705"/>
      <c r="BO157" s="705"/>
      <c r="BP157" s="705"/>
      <c r="BQ157" s="705"/>
      <c r="BR157" s="705"/>
      <c r="BS157" s="705"/>
      <c r="BT157" s="705"/>
      <c r="BU157" s="705"/>
      <c r="BV157" s="705"/>
      <c r="BW157" s="705"/>
      <c r="BX157" s="705"/>
      <c r="BY157" s="705"/>
      <c r="BZ157" s="705"/>
      <c r="CA157" s="705"/>
      <c r="CB157" s="705"/>
      <c r="CC157" s="705"/>
      <c r="CD157" s="705"/>
      <c r="CE157" s="705"/>
      <c r="CF157" s="705"/>
      <c r="CG157" s="705"/>
      <c r="CH157" s="705"/>
      <c r="CI157" s="705"/>
      <c r="CJ157" s="705"/>
      <c r="CK157" s="705"/>
      <c r="CL157" s="705"/>
      <c r="CM157" s="705"/>
      <c r="CN157" s="705"/>
      <c r="CO157" s="705"/>
      <c r="CP157" s="705"/>
      <c r="CQ157" s="705"/>
      <c r="CR157" s="705"/>
      <c r="CS157" s="705"/>
      <c r="CT157" s="705"/>
      <c r="CU157" s="705"/>
      <c r="CV157" s="705"/>
      <c r="CW157" s="705"/>
      <c r="CX157" s="705"/>
      <c r="CY157" s="705"/>
      <c r="CZ157" s="705"/>
      <c r="DA157" s="705"/>
      <c r="DB157" s="705"/>
      <c r="DC157" s="705"/>
      <c r="DD157" s="705"/>
      <c r="DE157" s="705"/>
      <c r="DF157" s="705"/>
      <c r="DG157" s="705"/>
      <c r="DH157" s="705"/>
      <c r="DI157" s="705"/>
      <c r="DJ157" s="705"/>
      <c r="DK157" s="705"/>
      <c r="DL157" s="705"/>
      <c r="DM157" s="705"/>
      <c r="DN157" s="705"/>
      <c r="DO157" s="705"/>
      <c r="DP157" s="705"/>
      <c r="DQ157" s="705"/>
      <c r="DR157" s="705"/>
      <c r="DS157" s="705"/>
      <c r="DT157" s="705"/>
      <c r="DU157" s="705"/>
      <c r="DV157" s="705"/>
      <c r="DW157" s="705"/>
      <c r="DX157" s="705"/>
      <c r="DY157" s="705"/>
      <c r="DZ157" s="705"/>
      <c r="EA157" s="705"/>
      <c r="EB157" s="705"/>
      <c r="EC157" s="705"/>
      <c r="ED157" s="705"/>
      <c r="EE157" s="705"/>
      <c r="EF157" s="705"/>
      <c r="EG157" s="705"/>
      <c r="EH157" s="705"/>
      <c r="EI157" s="705"/>
      <c r="EJ157" s="705"/>
      <c r="EK157" s="705"/>
      <c r="EL157" s="705"/>
      <c r="EM157" s="705"/>
      <c r="EN157" s="705"/>
      <c r="EO157" s="705"/>
      <c r="EP157" s="705"/>
      <c r="EQ157" s="705"/>
      <c r="ER157" s="705"/>
      <c r="ES157" s="705"/>
      <c r="ET157" s="705"/>
      <c r="EU157" s="705"/>
      <c r="EV157" s="705"/>
      <c r="EW157" s="705"/>
      <c r="EX157" s="705"/>
      <c r="EY157" s="705"/>
      <c r="EZ157" s="705"/>
      <c r="FA157" s="705"/>
      <c r="FB157" s="705"/>
      <c r="FC157" s="705"/>
      <c r="FD157" s="705"/>
      <c r="FE157" s="705"/>
      <c r="FF157" s="705"/>
      <c r="FG157" s="705"/>
      <c r="FH157" s="705"/>
      <c r="FI157" s="705"/>
      <c r="FJ157" s="705"/>
      <c r="FK157" s="705"/>
      <c r="FL157" s="705"/>
      <c r="FM157" s="705"/>
      <c r="FN157" s="705"/>
      <c r="FO157" s="705"/>
      <c r="FP157" s="705"/>
      <c r="FQ157" s="705"/>
      <c r="FR157" s="705"/>
      <c r="FS157" s="705"/>
      <c r="FT157" s="705"/>
      <c r="FU157" s="705"/>
      <c r="FV157" s="705"/>
      <c r="FW157" s="705"/>
      <c r="FX157" s="705"/>
      <c r="FY157" s="705"/>
      <c r="FZ157" s="705"/>
      <c r="GA157" s="705"/>
      <c r="GB157" s="705"/>
      <c r="GC157" s="705"/>
      <c r="GD157" s="705"/>
      <c r="GE157" s="705"/>
      <c r="GF157" s="705"/>
      <c r="GG157" s="705"/>
      <c r="GH157" s="705"/>
      <c r="GI157" s="705"/>
      <c r="GJ157" s="705"/>
      <c r="GK157" s="705"/>
      <c r="GL157" s="705"/>
      <c r="GM157" s="705"/>
      <c r="GN157" s="705"/>
      <c r="GO157" s="705"/>
      <c r="GP157" s="705"/>
      <c r="GQ157" s="705"/>
      <c r="GR157" s="705"/>
      <c r="GS157" s="705"/>
      <c r="GT157" s="705"/>
      <c r="GU157" s="705"/>
      <c r="GV157" s="705"/>
      <c r="GW157" s="705"/>
      <c r="GX157" s="705"/>
      <c r="GY157" s="705"/>
      <c r="GZ157" s="705"/>
      <c r="HA157" s="705"/>
      <c r="HB157" s="705"/>
      <c r="HC157" s="705"/>
      <c r="HD157" s="705"/>
      <c r="HE157" s="705"/>
      <c r="HF157" s="705"/>
      <c r="HG157" s="705"/>
      <c r="HH157" s="705"/>
      <c r="HI157" s="705"/>
      <c r="HJ157" s="705"/>
      <c r="HK157" s="705"/>
      <c r="HL157" s="705"/>
      <c r="HM157" s="705"/>
      <c r="HN157" s="705"/>
      <c r="HO157" s="705"/>
      <c r="HP157" s="705"/>
      <c r="HQ157" s="705"/>
      <c r="HR157" s="705"/>
      <c r="HS157" s="705"/>
      <c r="HT157" s="705"/>
      <c r="HU157" s="705"/>
      <c r="HV157" s="705"/>
      <c r="HW157" s="705"/>
      <c r="HX157" s="705"/>
      <c r="HY157" s="705"/>
      <c r="HZ157" s="705"/>
      <c r="IA157" s="705"/>
      <c r="IB157" s="705"/>
      <c r="IC157" s="705"/>
      <c r="ID157" s="705"/>
      <c r="IE157" s="705"/>
      <c r="IF157" s="705"/>
      <c r="IG157" s="705"/>
      <c r="IH157" s="705"/>
      <c r="II157" s="705"/>
      <c r="IJ157" s="705"/>
      <c r="IK157" s="705"/>
      <c r="IL157" s="705"/>
      <c r="IM157" s="705"/>
      <c r="IN157" s="705"/>
      <c r="IO157" s="705"/>
      <c r="IP157" s="705"/>
      <c r="IQ157" s="705"/>
      <c r="IR157" s="705"/>
      <c r="IS157" s="705"/>
      <c r="IT157" s="705"/>
      <c r="IU157" s="705"/>
      <c r="IV157" s="705"/>
    </row>
    <row r="158" spans="1:256" ht="15.75">
      <c r="A158" s="1009" t="s">
        <v>219</v>
      </c>
      <c r="B158" s="760">
        <v>94969</v>
      </c>
      <c r="C158" s="525" t="e">
        <f>IF($A158="INSUMO",VLOOKUP($B158,#REF!,2,FALSE),VLOOKUP($B158,#REF!,2,FALSE))</f>
        <v>#REF!</v>
      </c>
      <c r="D158" s="524" t="e">
        <f>IF($A158="INSUMO",VLOOKUP($B158,#REF!,3,FALSE),VLOOKUP($B158,#REF!,3,FALSE))</f>
        <v>#REF!</v>
      </c>
      <c r="E158" s="947">
        <f>E157</f>
        <v>0.12800000000000003</v>
      </c>
      <c r="F158" s="528" t="e">
        <f>IF($A158="INSUMO",VLOOKUP($B158,#REF!,4,FALSE),VLOOKUP($B158,#REF!,4,FALSE))</f>
        <v>#REF!</v>
      </c>
      <c r="G158" s="884" t="e">
        <f>TRUNC(F158*E158,2)</f>
        <v>#REF!</v>
      </c>
      <c r="H158" s="705"/>
      <c r="I158" s="705"/>
      <c r="J158" s="705"/>
      <c r="K158" s="705"/>
      <c r="L158" s="705"/>
      <c r="M158" s="705"/>
      <c r="N158" s="705"/>
      <c r="O158" s="705"/>
      <c r="P158" s="705"/>
      <c r="Q158" s="705"/>
      <c r="R158" s="705"/>
      <c r="S158" s="705"/>
      <c r="T158" s="705"/>
      <c r="U158" s="705"/>
      <c r="V158" s="705"/>
      <c r="W158" s="705"/>
      <c r="X158" s="705"/>
      <c r="Y158" s="705"/>
      <c r="Z158" s="705"/>
      <c r="AA158" s="705"/>
      <c r="AB158" s="705"/>
      <c r="AC158" s="705"/>
      <c r="AD158" s="705"/>
      <c r="AE158" s="705"/>
      <c r="AF158" s="705"/>
      <c r="AG158" s="705"/>
      <c r="AH158" s="705"/>
      <c r="AI158" s="705"/>
      <c r="AJ158" s="705"/>
      <c r="AK158" s="705"/>
      <c r="AL158" s="705"/>
      <c r="AM158" s="705"/>
      <c r="AN158" s="705"/>
      <c r="AO158" s="705"/>
      <c r="AP158" s="705"/>
      <c r="AQ158" s="705"/>
      <c r="AR158" s="705"/>
      <c r="AS158" s="705"/>
      <c r="AT158" s="705"/>
      <c r="AU158" s="705"/>
      <c r="AV158" s="705"/>
      <c r="AW158" s="705"/>
      <c r="AX158" s="705"/>
      <c r="AY158" s="705"/>
      <c r="AZ158" s="705"/>
      <c r="BA158" s="705"/>
      <c r="BB158" s="705"/>
      <c r="BC158" s="705"/>
      <c r="BD158" s="705"/>
      <c r="BE158" s="705"/>
      <c r="BF158" s="705"/>
      <c r="BG158" s="705"/>
      <c r="BH158" s="705"/>
      <c r="BI158" s="705"/>
      <c r="BJ158" s="705"/>
      <c r="BK158" s="705"/>
      <c r="BL158" s="705"/>
      <c r="BM158" s="705"/>
      <c r="BN158" s="705"/>
      <c r="BO158" s="705"/>
      <c r="BP158" s="705"/>
      <c r="BQ158" s="705"/>
      <c r="BR158" s="705"/>
      <c r="BS158" s="705"/>
      <c r="BT158" s="705"/>
      <c r="BU158" s="705"/>
      <c r="BV158" s="705"/>
      <c r="BW158" s="705"/>
      <c r="BX158" s="705"/>
      <c r="BY158" s="705"/>
      <c r="BZ158" s="705"/>
      <c r="CA158" s="705"/>
      <c r="CB158" s="705"/>
      <c r="CC158" s="705"/>
      <c r="CD158" s="705"/>
      <c r="CE158" s="705"/>
      <c r="CF158" s="705"/>
      <c r="CG158" s="705"/>
      <c r="CH158" s="705"/>
      <c r="CI158" s="705"/>
      <c r="CJ158" s="705"/>
      <c r="CK158" s="705"/>
      <c r="CL158" s="705"/>
      <c r="CM158" s="705"/>
      <c r="CN158" s="705"/>
      <c r="CO158" s="705"/>
      <c r="CP158" s="705"/>
      <c r="CQ158" s="705"/>
      <c r="CR158" s="705"/>
      <c r="CS158" s="705"/>
      <c r="CT158" s="705"/>
      <c r="CU158" s="705"/>
      <c r="CV158" s="705"/>
      <c r="CW158" s="705"/>
      <c r="CX158" s="705"/>
      <c r="CY158" s="705"/>
      <c r="CZ158" s="705"/>
      <c r="DA158" s="705"/>
      <c r="DB158" s="705"/>
      <c r="DC158" s="705"/>
      <c r="DD158" s="705"/>
      <c r="DE158" s="705"/>
      <c r="DF158" s="705"/>
      <c r="DG158" s="705"/>
      <c r="DH158" s="705"/>
      <c r="DI158" s="705"/>
      <c r="DJ158" s="705"/>
      <c r="DK158" s="705"/>
      <c r="DL158" s="705"/>
      <c r="DM158" s="705"/>
      <c r="DN158" s="705"/>
      <c r="DO158" s="705"/>
      <c r="DP158" s="705"/>
      <c r="DQ158" s="705"/>
      <c r="DR158" s="705"/>
      <c r="DS158" s="705"/>
      <c r="DT158" s="705"/>
      <c r="DU158" s="705"/>
      <c r="DV158" s="705"/>
      <c r="DW158" s="705"/>
      <c r="DX158" s="705"/>
      <c r="DY158" s="705"/>
      <c r="DZ158" s="705"/>
      <c r="EA158" s="705"/>
      <c r="EB158" s="705"/>
      <c r="EC158" s="705"/>
      <c r="ED158" s="705"/>
      <c r="EE158" s="705"/>
      <c r="EF158" s="705"/>
      <c r="EG158" s="705"/>
      <c r="EH158" s="705"/>
      <c r="EI158" s="705"/>
      <c r="EJ158" s="705"/>
      <c r="EK158" s="705"/>
      <c r="EL158" s="705"/>
      <c r="EM158" s="705"/>
      <c r="EN158" s="705"/>
      <c r="EO158" s="705"/>
      <c r="EP158" s="705"/>
      <c r="EQ158" s="705"/>
      <c r="ER158" s="705"/>
      <c r="ES158" s="705"/>
      <c r="ET158" s="705"/>
      <c r="EU158" s="705"/>
      <c r="EV158" s="705"/>
      <c r="EW158" s="705"/>
      <c r="EX158" s="705"/>
      <c r="EY158" s="705"/>
      <c r="EZ158" s="705"/>
      <c r="FA158" s="705"/>
      <c r="FB158" s="705"/>
      <c r="FC158" s="705"/>
      <c r="FD158" s="705"/>
      <c r="FE158" s="705"/>
      <c r="FF158" s="705"/>
      <c r="FG158" s="705"/>
      <c r="FH158" s="705"/>
      <c r="FI158" s="705"/>
      <c r="FJ158" s="705"/>
      <c r="FK158" s="705"/>
      <c r="FL158" s="705"/>
      <c r="FM158" s="705"/>
      <c r="FN158" s="705"/>
      <c r="FO158" s="705"/>
      <c r="FP158" s="705"/>
      <c r="FQ158" s="705"/>
      <c r="FR158" s="705"/>
      <c r="FS158" s="705"/>
      <c r="FT158" s="705"/>
      <c r="FU158" s="705"/>
      <c r="FV158" s="705"/>
      <c r="FW158" s="705"/>
      <c r="FX158" s="705"/>
      <c r="FY158" s="705"/>
      <c r="FZ158" s="705"/>
      <c r="GA158" s="705"/>
      <c r="GB158" s="705"/>
      <c r="GC158" s="705"/>
      <c r="GD158" s="705"/>
      <c r="GE158" s="705"/>
      <c r="GF158" s="705"/>
      <c r="GG158" s="705"/>
      <c r="GH158" s="705"/>
      <c r="GI158" s="705"/>
      <c r="GJ158" s="705"/>
      <c r="GK158" s="705"/>
      <c r="GL158" s="705"/>
      <c r="GM158" s="705"/>
      <c r="GN158" s="705"/>
      <c r="GO158" s="705"/>
      <c r="GP158" s="705"/>
      <c r="GQ158" s="705"/>
      <c r="GR158" s="705"/>
      <c r="GS158" s="705"/>
      <c r="GT158" s="705"/>
      <c r="GU158" s="705"/>
      <c r="GV158" s="705"/>
      <c r="GW158" s="705"/>
      <c r="GX158" s="705"/>
      <c r="GY158" s="705"/>
      <c r="GZ158" s="705"/>
      <c r="HA158" s="705"/>
      <c r="HB158" s="705"/>
      <c r="HC158" s="705"/>
      <c r="HD158" s="705"/>
      <c r="HE158" s="705"/>
      <c r="HF158" s="705"/>
      <c r="HG158" s="705"/>
      <c r="HH158" s="705"/>
      <c r="HI158" s="705"/>
      <c r="HJ158" s="705"/>
      <c r="HK158" s="705"/>
      <c r="HL158" s="705"/>
      <c r="HM158" s="705"/>
      <c r="HN158" s="705"/>
      <c r="HO158" s="705"/>
      <c r="HP158" s="705"/>
      <c r="HQ158" s="705"/>
      <c r="HR158" s="705"/>
      <c r="HS158" s="705"/>
      <c r="HT158" s="705"/>
      <c r="HU158" s="705"/>
      <c r="HV158" s="705"/>
      <c r="HW158" s="705"/>
      <c r="HX158" s="705"/>
      <c r="HY158" s="705"/>
      <c r="HZ158" s="705"/>
      <c r="IA158" s="705"/>
      <c r="IB158" s="705"/>
      <c r="IC158" s="705"/>
      <c r="ID158" s="705"/>
      <c r="IE158" s="705"/>
      <c r="IF158" s="705"/>
      <c r="IG158" s="705"/>
      <c r="IH158" s="705"/>
      <c r="II158" s="705"/>
      <c r="IJ158" s="705"/>
      <c r="IK158" s="705"/>
      <c r="IL158" s="705"/>
      <c r="IM158" s="705"/>
      <c r="IN158" s="705"/>
      <c r="IO158" s="705"/>
      <c r="IP158" s="705"/>
      <c r="IQ158" s="705"/>
      <c r="IR158" s="705"/>
      <c r="IS158" s="705"/>
      <c r="IT158" s="705"/>
      <c r="IU158" s="705"/>
      <c r="IV158" s="705"/>
    </row>
    <row r="159" spans="1:256" ht="16.5" thickBot="1">
      <c r="A159" s="1009" t="s">
        <v>219</v>
      </c>
      <c r="B159" s="761" t="s">
        <v>33</v>
      </c>
      <c r="C159" s="526" t="e">
        <f>IF($A159="INSUMO",VLOOKUP($B159,#REF!,2,FALSE),VLOOKUP($B159,#REF!,2,FALSE))</f>
        <v>#REF!</v>
      </c>
      <c r="D159" s="527" t="e">
        <f>IF($A159="INSUMO",VLOOKUP($B159,#REF!,3,FALSE),VLOOKUP($B159,#REF!,3,FALSE))</f>
        <v>#REF!</v>
      </c>
      <c r="E159" s="1031">
        <f>E158</f>
        <v>0.12800000000000003</v>
      </c>
      <c r="F159" s="529" t="e">
        <f>IF($A159="INSUMO",VLOOKUP($B159,#REF!,4,FALSE),VLOOKUP($B159,#REF!,4,FALSE))</f>
        <v>#REF!</v>
      </c>
      <c r="G159" s="885" t="e">
        <f>TRUNC(F159*E159,2)</f>
        <v>#REF!</v>
      </c>
      <c r="H159" s="705"/>
      <c r="I159" s="705"/>
      <c r="J159" s="705"/>
      <c r="K159" s="705"/>
      <c r="L159" s="705"/>
      <c r="M159" s="705"/>
      <c r="N159" s="705"/>
      <c r="O159" s="705"/>
      <c r="P159" s="705"/>
      <c r="Q159" s="705"/>
      <c r="R159" s="705"/>
      <c r="S159" s="705"/>
      <c r="T159" s="705"/>
      <c r="U159" s="705"/>
      <c r="V159" s="705"/>
      <c r="W159" s="705"/>
      <c r="X159" s="705"/>
      <c r="Y159" s="705"/>
      <c r="Z159" s="705"/>
      <c r="AA159" s="705"/>
      <c r="AB159" s="705"/>
      <c r="AC159" s="705"/>
      <c r="AD159" s="705"/>
      <c r="AE159" s="705"/>
      <c r="AF159" s="705"/>
      <c r="AG159" s="705"/>
      <c r="AH159" s="705"/>
      <c r="AI159" s="705"/>
      <c r="AJ159" s="705"/>
      <c r="AK159" s="705"/>
      <c r="AL159" s="705"/>
      <c r="AM159" s="705"/>
      <c r="AN159" s="705"/>
      <c r="AO159" s="705"/>
      <c r="AP159" s="705"/>
      <c r="AQ159" s="705"/>
      <c r="AR159" s="705"/>
      <c r="AS159" s="705"/>
      <c r="AT159" s="705"/>
      <c r="AU159" s="705"/>
      <c r="AV159" s="705"/>
      <c r="AW159" s="705"/>
      <c r="AX159" s="705"/>
      <c r="AY159" s="705"/>
      <c r="AZ159" s="705"/>
      <c r="BA159" s="705"/>
      <c r="BB159" s="705"/>
      <c r="BC159" s="705"/>
      <c r="BD159" s="705"/>
      <c r="BE159" s="705"/>
      <c r="BF159" s="705"/>
      <c r="BG159" s="705"/>
      <c r="BH159" s="705"/>
      <c r="BI159" s="705"/>
      <c r="BJ159" s="705"/>
      <c r="BK159" s="705"/>
      <c r="BL159" s="705"/>
      <c r="BM159" s="705"/>
      <c r="BN159" s="705"/>
      <c r="BO159" s="705"/>
      <c r="BP159" s="705"/>
      <c r="BQ159" s="705"/>
      <c r="BR159" s="705"/>
      <c r="BS159" s="705"/>
      <c r="BT159" s="705"/>
      <c r="BU159" s="705"/>
      <c r="BV159" s="705"/>
      <c r="BW159" s="705"/>
      <c r="BX159" s="705"/>
      <c r="BY159" s="705"/>
      <c r="BZ159" s="705"/>
      <c r="CA159" s="705"/>
      <c r="CB159" s="705"/>
      <c r="CC159" s="705"/>
      <c r="CD159" s="705"/>
      <c r="CE159" s="705"/>
      <c r="CF159" s="705"/>
      <c r="CG159" s="705"/>
      <c r="CH159" s="705"/>
      <c r="CI159" s="705"/>
      <c r="CJ159" s="705"/>
      <c r="CK159" s="705"/>
      <c r="CL159" s="705"/>
      <c r="CM159" s="705"/>
      <c r="CN159" s="705"/>
      <c r="CO159" s="705"/>
      <c r="CP159" s="705"/>
      <c r="CQ159" s="705"/>
      <c r="CR159" s="705"/>
      <c r="CS159" s="705"/>
      <c r="CT159" s="705"/>
      <c r="CU159" s="705"/>
      <c r="CV159" s="705"/>
      <c r="CW159" s="705"/>
      <c r="CX159" s="705"/>
      <c r="CY159" s="705"/>
      <c r="CZ159" s="705"/>
      <c r="DA159" s="705"/>
      <c r="DB159" s="705"/>
      <c r="DC159" s="705"/>
      <c r="DD159" s="705"/>
      <c r="DE159" s="705"/>
      <c r="DF159" s="705"/>
      <c r="DG159" s="705"/>
      <c r="DH159" s="705"/>
      <c r="DI159" s="705"/>
      <c r="DJ159" s="705"/>
      <c r="DK159" s="705"/>
      <c r="DL159" s="705"/>
      <c r="DM159" s="705"/>
      <c r="DN159" s="705"/>
      <c r="DO159" s="705"/>
      <c r="DP159" s="705"/>
      <c r="DQ159" s="705"/>
      <c r="DR159" s="705"/>
      <c r="DS159" s="705"/>
      <c r="DT159" s="705"/>
      <c r="DU159" s="705"/>
      <c r="DV159" s="705"/>
      <c r="DW159" s="705"/>
      <c r="DX159" s="705"/>
      <c r="DY159" s="705"/>
      <c r="DZ159" s="705"/>
      <c r="EA159" s="705"/>
      <c r="EB159" s="705"/>
      <c r="EC159" s="705"/>
      <c r="ED159" s="705"/>
      <c r="EE159" s="705"/>
      <c r="EF159" s="705"/>
      <c r="EG159" s="705"/>
      <c r="EH159" s="705"/>
      <c r="EI159" s="705"/>
      <c r="EJ159" s="705"/>
      <c r="EK159" s="705"/>
      <c r="EL159" s="705"/>
      <c r="EM159" s="705"/>
      <c r="EN159" s="705"/>
      <c r="EO159" s="705"/>
      <c r="EP159" s="705"/>
      <c r="EQ159" s="705"/>
      <c r="ER159" s="705"/>
      <c r="ES159" s="705"/>
      <c r="ET159" s="705"/>
      <c r="EU159" s="705"/>
      <c r="EV159" s="705"/>
      <c r="EW159" s="705"/>
      <c r="EX159" s="705"/>
      <c r="EY159" s="705"/>
      <c r="EZ159" s="705"/>
      <c r="FA159" s="705"/>
      <c r="FB159" s="705"/>
      <c r="FC159" s="705"/>
      <c r="FD159" s="705"/>
      <c r="FE159" s="705"/>
      <c r="FF159" s="705"/>
      <c r="FG159" s="705"/>
      <c r="FH159" s="705"/>
      <c r="FI159" s="705"/>
      <c r="FJ159" s="705"/>
      <c r="FK159" s="705"/>
      <c r="FL159" s="705"/>
      <c r="FM159" s="705"/>
      <c r="FN159" s="705"/>
      <c r="FO159" s="705"/>
      <c r="FP159" s="705"/>
      <c r="FQ159" s="705"/>
      <c r="FR159" s="705"/>
      <c r="FS159" s="705"/>
      <c r="FT159" s="705"/>
      <c r="FU159" s="705"/>
      <c r="FV159" s="705"/>
      <c r="FW159" s="705"/>
      <c r="FX159" s="705"/>
      <c r="FY159" s="705"/>
      <c r="FZ159" s="705"/>
      <c r="GA159" s="705"/>
      <c r="GB159" s="705"/>
      <c r="GC159" s="705"/>
      <c r="GD159" s="705"/>
      <c r="GE159" s="705"/>
      <c r="GF159" s="705"/>
      <c r="GG159" s="705"/>
      <c r="GH159" s="705"/>
      <c r="GI159" s="705"/>
      <c r="GJ159" s="705"/>
      <c r="GK159" s="705"/>
      <c r="GL159" s="705"/>
      <c r="GM159" s="705"/>
      <c r="GN159" s="705"/>
      <c r="GO159" s="705"/>
      <c r="GP159" s="705"/>
      <c r="GQ159" s="705"/>
      <c r="GR159" s="705"/>
      <c r="GS159" s="705"/>
      <c r="GT159" s="705"/>
      <c r="GU159" s="705"/>
      <c r="GV159" s="705"/>
      <c r="GW159" s="705"/>
      <c r="GX159" s="705"/>
      <c r="GY159" s="705"/>
      <c r="GZ159" s="705"/>
      <c r="HA159" s="705"/>
      <c r="HB159" s="705"/>
      <c r="HC159" s="705"/>
      <c r="HD159" s="705"/>
      <c r="HE159" s="705"/>
      <c r="HF159" s="705"/>
      <c r="HG159" s="705"/>
      <c r="HH159" s="705"/>
      <c r="HI159" s="705"/>
      <c r="HJ159" s="705"/>
      <c r="HK159" s="705"/>
      <c r="HL159" s="705"/>
      <c r="HM159" s="705"/>
      <c r="HN159" s="705"/>
      <c r="HO159" s="705"/>
      <c r="HP159" s="705"/>
      <c r="HQ159" s="705"/>
      <c r="HR159" s="705"/>
      <c r="HS159" s="705"/>
      <c r="HT159" s="705"/>
      <c r="HU159" s="705"/>
      <c r="HV159" s="705"/>
      <c r="HW159" s="705"/>
      <c r="HX159" s="705"/>
      <c r="HY159" s="705"/>
      <c r="HZ159" s="705"/>
      <c r="IA159" s="705"/>
      <c r="IB159" s="705"/>
      <c r="IC159" s="705"/>
      <c r="ID159" s="705"/>
      <c r="IE159" s="705"/>
      <c r="IF159" s="705"/>
      <c r="IG159" s="705"/>
      <c r="IH159" s="705"/>
      <c r="II159" s="705"/>
      <c r="IJ159" s="705"/>
      <c r="IK159" s="705"/>
      <c r="IL159" s="705"/>
      <c r="IM159" s="705"/>
      <c r="IN159" s="705"/>
      <c r="IO159" s="705"/>
      <c r="IP159" s="705"/>
      <c r="IQ159" s="705"/>
      <c r="IR159" s="705"/>
      <c r="IS159" s="705"/>
      <c r="IT159" s="705"/>
      <c r="IU159" s="705"/>
      <c r="IV159" s="705"/>
    </row>
    <row r="160" spans="1:256" ht="16.5" thickBot="1">
      <c r="A160" s="705"/>
      <c r="B160" s="763" t="s">
        <v>663</v>
      </c>
      <c r="C160" s="764"/>
      <c r="D160" s="765"/>
      <c r="E160" s="766"/>
      <c r="F160" s="470" t="s">
        <v>81</v>
      </c>
      <c r="G160" s="940" t="e">
        <f>TRUNC(SUM(G156:G159),2)</f>
        <v>#REF!</v>
      </c>
      <c r="H160" s="705"/>
      <c r="I160" s="705"/>
      <c r="J160" s="705"/>
      <c r="K160" s="705"/>
      <c r="L160" s="705"/>
      <c r="M160" s="705"/>
      <c r="N160" s="705"/>
      <c r="O160" s="705"/>
      <c r="P160" s="705"/>
      <c r="Q160" s="705"/>
      <c r="R160" s="705"/>
      <c r="S160" s="705"/>
      <c r="T160" s="705"/>
      <c r="U160" s="705"/>
      <c r="V160" s="705"/>
      <c r="W160" s="705"/>
      <c r="X160" s="705"/>
      <c r="Y160" s="705"/>
      <c r="Z160" s="705"/>
      <c r="AA160" s="705"/>
      <c r="AB160" s="705"/>
      <c r="AC160" s="705"/>
      <c r="AD160" s="705"/>
      <c r="AE160" s="705"/>
      <c r="AF160" s="705"/>
      <c r="AG160" s="705"/>
      <c r="AH160" s="705"/>
      <c r="AI160" s="705"/>
      <c r="AJ160" s="705"/>
      <c r="AK160" s="705"/>
      <c r="AL160" s="705"/>
      <c r="AM160" s="705"/>
      <c r="AN160" s="705"/>
      <c r="AO160" s="705"/>
      <c r="AP160" s="705"/>
      <c r="AQ160" s="705"/>
      <c r="AR160" s="705"/>
      <c r="AS160" s="705"/>
      <c r="AT160" s="705"/>
      <c r="AU160" s="705"/>
      <c r="AV160" s="705"/>
      <c r="AW160" s="705"/>
      <c r="AX160" s="705"/>
      <c r="AY160" s="705"/>
      <c r="AZ160" s="705"/>
      <c r="BA160" s="705"/>
      <c r="BB160" s="705"/>
      <c r="BC160" s="705"/>
      <c r="BD160" s="705"/>
      <c r="BE160" s="705"/>
      <c r="BF160" s="705"/>
      <c r="BG160" s="705"/>
      <c r="BH160" s="705"/>
      <c r="BI160" s="705"/>
      <c r="BJ160" s="705"/>
      <c r="BK160" s="705"/>
      <c r="BL160" s="705"/>
      <c r="BM160" s="705"/>
      <c r="BN160" s="705"/>
      <c r="BO160" s="705"/>
      <c r="BP160" s="705"/>
      <c r="BQ160" s="705"/>
      <c r="BR160" s="705"/>
      <c r="BS160" s="705"/>
      <c r="BT160" s="705"/>
      <c r="BU160" s="705"/>
      <c r="BV160" s="705"/>
      <c r="BW160" s="705"/>
      <c r="BX160" s="705"/>
      <c r="BY160" s="705"/>
      <c r="BZ160" s="705"/>
      <c r="CA160" s="705"/>
      <c r="CB160" s="705"/>
      <c r="CC160" s="705"/>
      <c r="CD160" s="705"/>
      <c r="CE160" s="705"/>
      <c r="CF160" s="705"/>
      <c r="CG160" s="705"/>
      <c r="CH160" s="705"/>
      <c r="CI160" s="705"/>
      <c r="CJ160" s="705"/>
      <c r="CK160" s="705"/>
      <c r="CL160" s="705"/>
      <c r="CM160" s="705"/>
      <c r="CN160" s="705"/>
      <c r="CO160" s="705"/>
      <c r="CP160" s="705"/>
      <c r="CQ160" s="705"/>
      <c r="CR160" s="705"/>
      <c r="CS160" s="705"/>
      <c r="CT160" s="705"/>
      <c r="CU160" s="705"/>
      <c r="CV160" s="705"/>
      <c r="CW160" s="705"/>
      <c r="CX160" s="705"/>
      <c r="CY160" s="705"/>
      <c r="CZ160" s="705"/>
      <c r="DA160" s="705"/>
      <c r="DB160" s="705"/>
      <c r="DC160" s="705"/>
      <c r="DD160" s="705"/>
      <c r="DE160" s="705"/>
      <c r="DF160" s="705"/>
      <c r="DG160" s="705"/>
      <c r="DH160" s="705"/>
      <c r="DI160" s="705"/>
      <c r="DJ160" s="705"/>
      <c r="DK160" s="705"/>
      <c r="DL160" s="705"/>
      <c r="DM160" s="705"/>
      <c r="DN160" s="705"/>
      <c r="DO160" s="705"/>
      <c r="DP160" s="705"/>
      <c r="DQ160" s="705"/>
      <c r="DR160" s="705"/>
      <c r="DS160" s="705"/>
      <c r="DT160" s="705"/>
      <c r="DU160" s="705"/>
      <c r="DV160" s="705"/>
      <c r="DW160" s="705"/>
      <c r="DX160" s="705"/>
      <c r="DY160" s="705"/>
      <c r="DZ160" s="705"/>
      <c r="EA160" s="705"/>
      <c r="EB160" s="705"/>
      <c r="EC160" s="705"/>
      <c r="ED160" s="705"/>
      <c r="EE160" s="705"/>
      <c r="EF160" s="705"/>
      <c r="EG160" s="705"/>
      <c r="EH160" s="705"/>
      <c r="EI160" s="705"/>
      <c r="EJ160" s="705"/>
      <c r="EK160" s="705"/>
      <c r="EL160" s="705"/>
      <c r="EM160" s="705"/>
      <c r="EN160" s="705"/>
      <c r="EO160" s="705"/>
      <c r="EP160" s="705"/>
      <c r="EQ160" s="705"/>
      <c r="ER160" s="705"/>
      <c r="ES160" s="705"/>
      <c r="ET160" s="705"/>
      <c r="EU160" s="705"/>
      <c r="EV160" s="705"/>
      <c r="EW160" s="705"/>
      <c r="EX160" s="705"/>
      <c r="EY160" s="705"/>
      <c r="EZ160" s="705"/>
      <c r="FA160" s="705"/>
      <c r="FB160" s="705"/>
      <c r="FC160" s="705"/>
      <c r="FD160" s="705"/>
      <c r="FE160" s="705"/>
      <c r="FF160" s="705"/>
      <c r="FG160" s="705"/>
      <c r="FH160" s="705"/>
      <c r="FI160" s="705"/>
      <c r="FJ160" s="705"/>
      <c r="FK160" s="705"/>
      <c r="FL160" s="705"/>
      <c r="FM160" s="705"/>
      <c r="FN160" s="705"/>
      <c r="FO160" s="705"/>
      <c r="FP160" s="705"/>
      <c r="FQ160" s="705"/>
      <c r="FR160" s="705"/>
      <c r="FS160" s="705"/>
      <c r="FT160" s="705"/>
      <c r="FU160" s="705"/>
      <c r="FV160" s="705"/>
      <c r="FW160" s="705"/>
      <c r="FX160" s="705"/>
      <c r="FY160" s="705"/>
      <c r="FZ160" s="705"/>
      <c r="GA160" s="705"/>
      <c r="GB160" s="705"/>
      <c r="GC160" s="705"/>
      <c r="GD160" s="705"/>
      <c r="GE160" s="705"/>
      <c r="GF160" s="705"/>
      <c r="GG160" s="705"/>
      <c r="GH160" s="705"/>
      <c r="GI160" s="705"/>
      <c r="GJ160" s="705"/>
      <c r="GK160" s="705"/>
      <c r="GL160" s="705"/>
      <c r="GM160" s="705"/>
      <c r="GN160" s="705"/>
      <c r="GO160" s="705"/>
      <c r="GP160" s="705"/>
      <c r="GQ160" s="705"/>
      <c r="GR160" s="705"/>
      <c r="GS160" s="705"/>
      <c r="GT160" s="705"/>
      <c r="GU160" s="705"/>
      <c r="GV160" s="705"/>
      <c r="GW160" s="705"/>
      <c r="GX160" s="705"/>
      <c r="GY160" s="705"/>
      <c r="GZ160" s="705"/>
      <c r="HA160" s="705"/>
      <c r="HB160" s="705"/>
      <c r="HC160" s="705"/>
      <c r="HD160" s="705"/>
      <c r="HE160" s="705"/>
      <c r="HF160" s="705"/>
      <c r="HG160" s="705"/>
      <c r="HH160" s="705"/>
      <c r="HI160" s="705"/>
      <c r="HJ160" s="705"/>
      <c r="HK160" s="705"/>
      <c r="HL160" s="705"/>
      <c r="HM160" s="705"/>
      <c r="HN160" s="705"/>
      <c r="HO160" s="705"/>
      <c r="HP160" s="705"/>
      <c r="HQ160" s="705"/>
      <c r="HR160" s="705"/>
      <c r="HS160" s="705"/>
      <c r="HT160" s="705"/>
      <c r="HU160" s="705"/>
      <c r="HV160" s="705"/>
      <c r="HW160" s="705"/>
      <c r="HX160" s="705"/>
      <c r="HY160" s="705"/>
      <c r="HZ160" s="705"/>
      <c r="IA160" s="705"/>
      <c r="IB160" s="705"/>
      <c r="IC160" s="705"/>
      <c r="ID160" s="705"/>
      <c r="IE160" s="705"/>
      <c r="IF160" s="705"/>
      <c r="IG160" s="705"/>
      <c r="IH160" s="705"/>
      <c r="II160" s="705"/>
      <c r="IJ160" s="705"/>
      <c r="IK160" s="705"/>
      <c r="IL160" s="705"/>
      <c r="IM160" s="705"/>
      <c r="IN160" s="705"/>
      <c r="IO160" s="705"/>
      <c r="IP160" s="705"/>
      <c r="IQ160" s="705"/>
      <c r="IR160" s="705"/>
      <c r="IS160" s="705"/>
      <c r="IT160" s="705"/>
      <c r="IU160" s="705"/>
      <c r="IV160" s="705"/>
    </row>
    <row r="161" spans="1:256" s="923" customFormat="1" ht="15.75" customHeight="1">
      <c r="B161" s="924"/>
      <c r="C161" s="924"/>
      <c r="D161" s="924"/>
      <c r="E161" s="924"/>
      <c r="F161" s="925"/>
      <c r="G161" s="925"/>
    </row>
    <row r="162" spans="1:256" s="923" customFormat="1" ht="15.75" customHeight="1">
      <c r="B162" s="924"/>
      <c r="C162" s="924"/>
      <c r="D162" s="924"/>
      <c r="E162" s="924"/>
      <c r="F162" s="925"/>
      <c r="G162" s="925"/>
    </row>
    <row r="163" spans="1:256" s="923" customFormat="1" ht="15.75" customHeight="1">
      <c r="B163" s="924"/>
      <c r="C163" s="924"/>
      <c r="D163" s="924"/>
      <c r="E163" s="924"/>
      <c r="F163" s="925"/>
      <c r="G163" s="925"/>
    </row>
    <row r="164" spans="1:256" s="923" customFormat="1" ht="15.75" customHeight="1">
      <c r="B164" s="924"/>
      <c r="C164" s="924"/>
      <c r="D164" s="924"/>
      <c r="E164" s="924"/>
      <c r="F164" s="925"/>
      <c r="G164" s="925"/>
    </row>
    <row r="165" spans="1:256" s="923" customFormat="1" ht="15.75" customHeight="1">
      <c r="B165" s="924"/>
      <c r="C165" s="924"/>
      <c r="D165" s="924"/>
      <c r="E165" s="924"/>
      <c r="F165" s="925"/>
      <c r="G165" s="925"/>
    </row>
    <row r="166" spans="1:256" s="923" customFormat="1" ht="15.75" customHeight="1">
      <c r="B166" s="924"/>
      <c r="C166" s="924"/>
      <c r="D166" s="924"/>
      <c r="E166" s="924"/>
      <c r="F166" s="925"/>
      <c r="G166" s="925"/>
    </row>
    <row r="167" spans="1:256" s="923" customFormat="1" ht="28.5" customHeight="1">
      <c r="B167" s="924"/>
      <c r="C167" s="924"/>
      <c r="D167" s="924"/>
      <c r="E167" s="924"/>
      <c r="F167" s="925"/>
      <c r="G167" s="925"/>
    </row>
    <row r="168" spans="1:256" s="923" customFormat="1" ht="28.5" customHeight="1">
      <c r="B168" s="924"/>
      <c r="C168" s="924"/>
      <c r="D168" s="924"/>
      <c r="E168" s="924"/>
      <c r="F168" s="925"/>
      <c r="G168" s="925"/>
    </row>
    <row r="169" spans="1:256" s="923" customFormat="1" ht="28.5" customHeight="1">
      <c r="B169" s="924"/>
      <c r="C169" s="924"/>
      <c r="D169" s="924"/>
      <c r="E169" s="924"/>
      <c r="F169" s="925"/>
      <c r="G169" s="925"/>
    </row>
    <row r="170" spans="1:256" s="923" customFormat="1" ht="28.5" customHeight="1">
      <c r="B170" s="924"/>
      <c r="C170" s="924"/>
      <c r="D170" s="924"/>
      <c r="E170" s="924"/>
      <c r="F170" s="925"/>
      <c r="G170" s="925"/>
    </row>
    <row r="171" spans="1:256" s="923" customFormat="1" ht="26.25" customHeight="1">
      <c r="B171" s="924"/>
      <c r="C171" s="924"/>
      <c r="D171" s="924"/>
      <c r="E171" s="924"/>
      <c r="F171" s="925"/>
      <c r="G171" s="925"/>
    </row>
    <row r="172" spans="1:256" s="923" customFormat="1" ht="26.25" customHeight="1">
      <c r="B172" s="924"/>
      <c r="C172" s="924"/>
      <c r="D172" s="924"/>
      <c r="E172" s="924"/>
      <c r="F172" s="925"/>
      <c r="G172" s="925"/>
    </row>
    <row r="173" spans="1:256" s="923" customFormat="1" ht="26.25" customHeight="1">
      <c r="B173" s="924"/>
      <c r="C173" s="924"/>
      <c r="D173" s="924"/>
      <c r="E173" s="924"/>
      <c r="F173" s="925"/>
      <c r="G173" s="925"/>
    </row>
    <row r="174" spans="1:256" s="923" customFormat="1" ht="15.75" customHeight="1">
      <c r="B174" s="924"/>
      <c r="C174" s="924"/>
      <c r="D174" s="924"/>
      <c r="E174" s="924"/>
      <c r="F174" s="925"/>
      <c r="G174" s="925"/>
    </row>
    <row r="175" spans="1:256" ht="13.5" thickBot="1">
      <c r="A175" s="705"/>
      <c r="B175" s="948"/>
      <c r="C175" s="948"/>
      <c r="D175" s="948"/>
      <c r="E175" s="948"/>
      <c r="F175" s="948"/>
      <c r="G175" s="948"/>
      <c r="H175" s="705"/>
      <c r="I175" s="705"/>
      <c r="J175" s="705"/>
      <c r="K175" s="705"/>
      <c r="L175" s="705"/>
      <c r="M175" s="705"/>
      <c r="N175" s="705"/>
      <c r="O175" s="705"/>
      <c r="P175" s="705"/>
      <c r="Q175" s="705"/>
      <c r="R175" s="705"/>
      <c r="S175" s="705"/>
      <c r="T175" s="705"/>
      <c r="U175" s="705"/>
      <c r="V175" s="705"/>
      <c r="W175" s="705"/>
      <c r="X175" s="705"/>
      <c r="Y175" s="705"/>
      <c r="Z175" s="705"/>
      <c r="AA175" s="705"/>
      <c r="AB175" s="705"/>
      <c r="AC175" s="705"/>
      <c r="AD175" s="705"/>
      <c r="AE175" s="705"/>
      <c r="AF175" s="705"/>
      <c r="AG175" s="705"/>
      <c r="AH175" s="705"/>
      <c r="AI175" s="705"/>
      <c r="AJ175" s="705"/>
      <c r="AK175" s="705"/>
      <c r="AL175" s="705"/>
      <c r="AM175" s="705"/>
      <c r="AN175" s="705"/>
      <c r="AO175" s="705"/>
      <c r="AP175" s="705"/>
      <c r="AQ175" s="705"/>
      <c r="AR175" s="705"/>
      <c r="AS175" s="705"/>
      <c r="AT175" s="705"/>
      <c r="AU175" s="705"/>
      <c r="AV175" s="705"/>
      <c r="AW175" s="705"/>
      <c r="AX175" s="705"/>
      <c r="AY175" s="705"/>
      <c r="AZ175" s="705"/>
      <c r="BA175" s="705"/>
      <c r="BB175" s="705"/>
      <c r="BC175" s="705"/>
      <c r="BD175" s="705"/>
      <c r="BE175" s="705"/>
      <c r="BF175" s="705"/>
      <c r="BG175" s="705"/>
      <c r="BH175" s="705"/>
      <c r="BI175" s="705"/>
      <c r="BJ175" s="705"/>
      <c r="BK175" s="705"/>
      <c r="BL175" s="705"/>
      <c r="BM175" s="705"/>
      <c r="BN175" s="705"/>
      <c r="BO175" s="705"/>
      <c r="BP175" s="705"/>
      <c r="BQ175" s="705"/>
      <c r="BR175" s="705"/>
      <c r="BS175" s="705"/>
      <c r="BT175" s="705"/>
      <c r="BU175" s="705"/>
      <c r="BV175" s="705"/>
      <c r="BW175" s="705"/>
      <c r="BX175" s="705"/>
      <c r="BY175" s="705"/>
      <c r="BZ175" s="705"/>
      <c r="CA175" s="705"/>
      <c r="CB175" s="705"/>
      <c r="CC175" s="705"/>
      <c r="CD175" s="705"/>
      <c r="CE175" s="705"/>
      <c r="CF175" s="705"/>
      <c r="CG175" s="705"/>
      <c r="CH175" s="705"/>
      <c r="CI175" s="705"/>
      <c r="CJ175" s="705"/>
      <c r="CK175" s="705"/>
      <c r="CL175" s="705"/>
      <c r="CM175" s="705"/>
      <c r="CN175" s="705"/>
      <c r="CO175" s="705"/>
      <c r="CP175" s="705"/>
      <c r="CQ175" s="705"/>
      <c r="CR175" s="705"/>
      <c r="CS175" s="705"/>
      <c r="CT175" s="705"/>
      <c r="CU175" s="705"/>
      <c r="CV175" s="705"/>
      <c r="CW175" s="705"/>
      <c r="CX175" s="705"/>
      <c r="CY175" s="705"/>
      <c r="CZ175" s="705"/>
      <c r="DA175" s="705"/>
      <c r="DB175" s="705"/>
      <c r="DC175" s="705"/>
      <c r="DD175" s="705"/>
      <c r="DE175" s="705"/>
      <c r="DF175" s="705"/>
      <c r="DG175" s="705"/>
      <c r="DH175" s="705"/>
      <c r="DI175" s="705"/>
      <c r="DJ175" s="705"/>
      <c r="DK175" s="705"/>
      <c r="DL175" s="705"/>
      <c r="DM175" s="705"/>
      <c r="DN175" s="705"/>
      <c r="DO175" s="705"/>
      <c r="DP175" s="705"/>
      <c r="DQ175" s="705"/>
      <c r="DR175" s="705"/>
      <c r="DS175" s="705"/>
      <c r="DT175" s="705"/>
      <c r="DU175" s="705"/>
      <c r="DV175" s="705"/>
      <c r="DW175" s="705"/>
      <c r="DX175" s="705"/>
      <c r="DY175" s="705"/>
      <c r="DZ175" s="705"/>
      <c r="EA175" s="705"/>
      <c r="EB175" s="705"/>
      <c r="EC175" s="705"/>
      <c r="ED175" s="705"/>
      <c r="EE175" s="705"/>
      <c r="EF175" s="705"/>
      <c r="EG175" s="705"/>
      <c r="EH175" s="705"/>
      <c r="EI175" s="705"/>
      <c r="EJ175" s="705"/>
      <c r="EK175" s="705"/>
      <c r="EL175" s="705"/>
      <c r="EM175" s="705"/>
      <c r="EN175" s="705"/>
      <c r="EO175" s="705"/>
      <c r="EP175" s="705"/>
      <c r="EQ175" s="705"/>
      <c r="ER175" s="705"/>
      <c r="ES175" s="705"/>
      <c r="ET175" s="705"/>
      <c r="EU175" s="705"/>
      <c r="EV175" s="705"/>
      <c r="EW175" s="705"/>
      <c r="EX175" s="705"/>
      <c r="EY175" s="705"/>
      <c r="EZ175" s="705"/>
      <c r="FA175" s="705"/>
      <c r="FB175" s="705"/>
      <c r="FC175" s="705"/>
      <c r="FD175" s="705"/>
      <c r="FE175" s="705"/>
      <c r="FF175" s="705"/>
      <c r="FG175" s="705"/>
      <c r="FH175" s="705"/>
      <c r="FI175" s="705"/>
      <c r="FJ175" s="705"/>
      <c r="FK175" s="705"/>
      <c r="FL175" s="705"/>
      <c r="FM175" s="705"/>
      <c r="FN175" s="705"/>
      <c r="FO175" s="705"/>
      <c r="FP175" s="705"/>
      <c r="FQ175" s="705"/>
      <c r="FR175" s="705"/>
      <c r="FS175" s="705"/>
      <c r="FT175" s="705"/>
      <c r="FU175" s="705"/>
      <c r="FV175" s="705"/>
      <c r="FW175" s="705"/>
      <c r="FX175" s="705"/>
      <c r="FY175" s="705"/>
      <c r="FZ175" s="705"/>
      <c r="GA175" s="705"/>
      <c r="GB175" s="705"/>
      <c r="GC175" s="705"/>
      <c r="GD175" s="705"/>
      <c r="GE175" s="705"/>
      <c r="GF175" s="705"/>
      <c r="GG175" s="705"/>
      <c r="GH175" s="705"/>
      <c r="GI175" s="705"/>
      <c r="GJ175" s="705"/>
      <c r="GK175" s="705"/>
      <c r="GL175" s="705"/>
      <c r="GM175" s="705"/>
      <c r="GN175" s="705"/>
      <c r="GO175" s="705"/>
      <c r="GP175" s="705"/>
      <c r="GQ175" s="705"/>
      <c r="GR175" s="705"/>
      <c r="GS175" s="705"/>
      <c r="GT175" s="705"/>
      <c r="GU175" s="705"/>
      <c r="GV175" s="705"/>
      <c r="GW175" s="705"/>
      <c r="GX175" s="705"/>
      <c r="GY175" s="705"/>
      <c r="GZ175" s="705"/>
      <c r="HA175" s="705"/>
      <c r="HB175" s="705"/>
      <c r="HC175" s="705"/>
      <c r="HD175" s="705"/>
      <c r="HE175" s="705"/>
      <c r="HF175" s="705"/>
      <c r="HG175" s="705"/>
      <c r="HH175" s="705"/>
      <c r="HI175" s="705"/>
      <c r="HJ175" s="705"/>
      <c r="HK175" s="705"/>
      <c r="HL175" s="705"/>
      <c r="HM175" s="705"/>
      <c r="HN175" s="705"/>
      <c r="HO175" s="705"/>
      <c r="HP175" s="705"/>
      <c r="HQ175" s="705"/>
      <c r="HR175" s="705"/>
      <c r="HS175" s="705"/>
      <c r="HT175" s="705"/>
      <c r="HU175" s="705"/>
      <c r="HV175" s="705"/>
      <c r="HW175" s="705"/>
      <c r="HX175" s="705"/>
      <c r="HY175" s="705"/>
      <c r="HZ175" s="705"/>
      <c r="IA175" s="705"/>
      <c r="IB175" s="705"/>
      <c r="IC175" s="705"/>
      <c r="ID175" s="705"/>
      <c r="IE175" s="705"/>
      <c r="IF175" s="705"/>
      <c r="IG175" s="705"/>
      <c r="IH175" s="705"/>
      <c r="II175" s="705"/>
      <c r="IJ175" s="705"/>
      <c r="IK175" s="705"/>
      <c r="IL175" s="705"/>
      <c r="IM175" s="705"/>
      <c r="IN175" s="705"/>
      <c r="IO175" s="705"/>
      <c r="IP175" s="705"/>
      <c r="IQ175" s="705"/>
      <c r="IR175" s="705"/>
      <c r="IS175" s="705"/>
      <c r="IT175" s="705"/>
      <c r="IU175" s="705"/>
      <c r="IV175" s="705"/>
    </row>
    <row r="176" spans="1:256" ht="13.5" hidden="1" thickBot="1">
      <c r="A176" s="705"/>
      <c r="B176" s="949" t="s">
        <v>556</v>
      </c>
      <c r="C176" s="950" t="s">
        <v>557</v>
      </c>
      <c r="D176" s="950"/>
      <c r="E176" s="950"/>
      <c r="F176" s="950"/>
      <c r="G176" s="951" t="s">
        <v>23</v>
      </c>
      <c r="H176" s="705"/>
      <c r="I176" s="705"/>
      <c r="J176" s="705"/>
      <c r="K176" s="705"/>
      <c r="L176" s="705"/>
      <c r="M176" s="705"/>
      <c r="N176" s="705"/>
      <c r="O176" s="705"/>
      <c r="P176" s="705"/>
      <c r="Q176" s="705"/>
      <c r="R176" s="705"/>
      <c r="S176" s="705"/>
      <c r="T176" s="705"/>
      <c r="U176" s="705"/>
      <c r="V176" s="705"/>
      <c r="W176" s="705"/>
      <c r="X176" s="705"/>
      <c r="Y176" s="705"/>
      <c r="Z176" s="705"/>
      <c r="AA176" s="705"/>
      <c r="AB176" s="705"/>
      <c r="AC176" s="705"/>
      <c r="AD176" s="705"/>
      <c r="AE176" s="705"/>
      <c r="AF176" s="705"/>
      <c r="AG176" s="705"/>
      <c r="AH176" s="705"/>
      <c r="AI176" s="705"/>
      <c r="AJ176" s="705"/>
      <c r="AK176" s="705"/>
      <c r="AL176" s="705"/>
      <c r="AM176" s="705"/>
      <c r="AN176" s="705"/>
      <c r="AO176" s="705"/>
      <c r="AP176" s="705"/>
      <c r="AQ176" s="705"/>
      <c r="AR176" s="705"/>
      <c r="AS176" s="705"/>
      <c r="AT176" s="705"/>
      <c r="AU176" s="705"/>
      <c r="AV176" s="705"/>
      <c r="AW176" s="705"/>
      <c r="AX176" s="705"/>
      <c r="AY176" s="705"/>
      <c r="AZ176" s="705"/>
      <c r="BA176" s="705"/>
      <c r="BB176" s="705"/>
      <c r="BC176" s="705"/>
      <c r="BD176" s="705"/>
      <c r="BE176" s="705"/>
      <c r="BF176" s="705"/>
      <c r="BG176" s="705"/>
      <c r="BH176" s="705"/>
      <c r="BI176" s="705"/>
      <c r="BJ176" s="705"/>
      <c r="BK176" s="705"/>
      <c r="BL176" s="705"/>
      <c r="BM176" s="705"/>
      <c r="BN176" s="705"/>
      <c r="BO176" s="705"/>
      <c r="BP176" s="705"/>
      <c r="BQ176" s="705"/>
      <c r="BR176" s="705"/>
      <c r="BS176" s="705"/>
      <c r="BT176" s="705"/>
      <c r="BU176" s="705"/>
      <c r="BV176" s="705"/>
      <c r="BW176" s="705"/>
      <c r="BX176" s="705"/>
      <c r="BY176" s="705"/>
      <c r="BZ176" s="705"/>
      <c r="CA176" s="705"/>
      <c r="CB176" s="705"/>
      <c r="CC176" s="705"/>
      <c r="CD176" s="705"/>
      <c r="CE176" s="705"/>
      <c r="CF176" s="705"/>
      <c r="CG176" s="705"/>
      <c r="CH176" s="705"/>
      <c r="CI176" s="705"/>
      <c r="CJ176" s="705"/>
      <c r="CK176" s="705"/>
      <c r="CL176" s="705"/>
      <c r="CM176" s="705"/>
      <c r="CN176" s="705"/>
      <c r="CO176" s="705"/>
      <c r="CP176" s="705"/>
      <c r="CQ176" s="705"/>
      <c r="CR176" s="705"/>
      <c r="CS176" s="705"/>
      <c r="CT176" s="705"/>
      <c r="CU176" s="705"/>
      <c r="CV176" s="705"/>
      <c r="CW176" s="705"/>
      <c r="CX176" s="705"/>
      <c r="CY176" s="705"/>
      <c r="CZ176" s="705"/>
      <c r="DA176" s="705"/>
      <c r="DB176" s="705"/>
      <c r="DC176" s="705"/>
      <c r="DD176" s="705"/>
      <c r="DE176" s="705"/>
      <c r="DF176" s="705"/>
      <c r="DG176" s="705"/>
      <c r="DH176" s="705"/>
      <c r="DI176" s="705"/>
      <c r="DJ176" s="705"/>
      <c r="DK176" s="705"/>
      <c r="DL176" s="705"/>
      <c r="DM176" s="705"/>
      <c r="DN176" s="705"/>
      <c r="DO176" s="705"/>
      <c r="DP176" s="705"/>
      <c r="DQ176" s="705"/>
      <c r="DR176" s="705"/>
      <c r="DS176" s="705"/>
      <c r="DT176" s="705"/>
      <c r="DU176" s="705"/>
      <c r="DV176" s="705"/>
      <c r="DW176" s="705"/>
      <c r="DX176" s="705"/>
      <c r="DY176" s="705"/>
      <c r="DZ176" s="705"/>
      <c r="EA176" s="705"/>
      <c r="EB176" s="705"/>
      <c r="EC176" s="705"/>
      <c r="ED176" s="705"/>
      <c r="EE176" s="705"/>
      <c r="EF176" s="705"/>
      <c r="EG176" s="705"/>
      <c r="EH176" s="705"/>
      <c r="EI176" s="705"/>
      <c r="EJ176" s="705"/>
      <c r="EK176" s="705"/>
      <c r="EL176" s="705"/>
      <c r="EM176" s="705"/>
      <c r="EN176" s="705"/>
      <c r="EO176" s="705"/>
      <c r="EP176" s="705"/>
      <c r="EQ176" s="705"/>
      <c r="ER176" s="705"/>
      <c r="ES176" s="705"/>
      <c r="ET176" s="705"/>
      <c r="EU176" s="705"/>
      <c r="EV176" s="705"/>
      <c r="EW176" s="705"/>
      <c r="EX176" s="705"/>
      <c r="EY176" s="705"/>
      <c r="EZ176" s="705"/>
      <c r="FA176" s="705"/>
      <c r="FB176" s="705"/>
      <c r="FC176" s="705"/>
      <c r="FD176" s="705"/>
      <c r="FE176" s="705"/>
      <c r="FF176" s="705"/>
      <c r="FG176" s="705"/>
      <c r="FH176" s="705"/>
      <c r="FI176" s="705"/>
      <c r="FJ176" s="705"/>
      <c r="FK176" s="705"/>
      <c r="FL176" s="705"/>
      <c r="FM176" s="705"/>
      <c r="FN176" s="705"/>
      <c r="FO176" s="705"/>
      <c r="FP176" s="705"/>
      <c r="FQ176" s="705"/>
      <c r="FR176" s="705"/>
      <c r="FS176" s="705"/>
      <c r="FT176" s="705"/>
      <c r="FU176" s="705"/>
      <c r="FV176" s="705"/>
      <c r="FW176" s="705"/>
      <c r="FX176" s="705"/>
      <c r="FY176" s="705"/>
      <c r="FZ176" s="705"/>
      <c r="GA176" s="705"/>
      <c r="GB176" s="705"/>
      <c r="GC176" s="705"/>
      <c r="GD176" s="705"/>
      <c r="GE176" s="705"/>
      <c r="GF176" s="705"/>
      <c r="GG176" s="705"/>
      <c r="GH176" s="705"/>
      <c r="GI176" s="705"/>
      <c r="GJ176" s="705"/>
      <c r="GK176" s="705"/>
      <c r="GL176" s="705"/>
      <c r="GM176" s="705"/>
      <c r="GN176" s="705"/>
      <c r="GO176" s="705"/>
      <c r="GP176" s="705"/>
      <c r="GQ176" s="705"/>
      <c r="GR176" s="705"/>
      <c r="GS176" s="705"/>
      <c r="GT176" s="705"/>
      <c r="GU176" s="705"/>
      <c r="GV176" s="705"/>
      <c r="GW176" s="705"/>
      <c r="GX176" s="705"/>
      <c r="GY176" s="705"/>
      <c r="GZ176" s="705"/>
      <c r="HA176" s="705"/>
      <c r="HB176" s="705"/>
      <c r="HC176" s="705"/>
      <c r="HD176" s="705"/>
      <c r="HE176" s="705"/>
      <c r="HF176" s="705"/>
      <c r="HG176" s="705"/>
      <c r="HH176" s="705"/>
      <c r="HI176" s="705"/>
      <c r="HJ176" s="705"/>
      <c r="HK176" s="705"/>
      <c r="HL176" s="705"/>
      <c r="HM176" s="705"/>
      <c r="HN176" s="705"/>
      <c r="HO176" s="705"/>
      <c r="HP176" s="705"/>
      <c r="HQ176" s="705"/>
      <c r="HR176" s="705"/>
      <c r="HS176" s="705"/>
      <c r="HT176" s="705"/>
      <c r="HU176" s="705"/>
      <c r="HV176" s="705"/>
      <c r="HW176" s="705"/>
      <c r="HX176" s="705"/>
      <c r="HY176" s="705"/>
      <c r="HZ176" s="705"/>
      <c r="IA176" s="705"/>
      <c r="IB176" s="705"/>
      <c r="IC176" s="705"/>
      <c r="ID176" s="705"/>
      <c r="IE176" s="705"/>
      <c r="IF176" s="705"/>
      <c r="IG176" s="705"/>
      <c r="IH176" s="705"/>
      <c r="II176" s="705"/>
      <c r="IJ176" s="705"/>
      <c r="IK176" s="705"/>
      <c r="IL176" s="705"/>
      <c r="IM176" s="705"/>
      <c r="IN176" s="705"/>
      <c r="IO176" s="705"/>
      <c r="IP176" s="705"/>
      <c r="IQ176" s="705"/>
      <c r="IR176" s="705"/>
      <c r="IS176" s="705"/>
      <c r="IT176" s="705"/>
      <c r="IU176" s="705"/>
      <c r="IV176" s="705"/>
    </row>
    <row r="177" spans="1:256" ht="26.25" hidden="1" thickBot="1">
      <c r="A177" s="705"/>
      <c r="B177" s="866" t="s">
        <v>144</v>
      </c>
      <c r="C177" s="952" t="s">
        <v>75</v>
      </c>
      <c r="D177" s="952" t="s">
        <v>23</v>
      </c>
      <c r="E177" s="952" t="s">
        <v>76</v>
      </c>
      <c r="F177" s="953" t="s">
        <v>103</v>
      </c>
      <c r="G177" s="954" t="s">
        <v>104</v>
      </c>
      <c r="H177" s="705"/>
      <c r="I177" s="705"/>
      <c r="J177" s="705"/>
      <c r="K177" s="705"/>
      <c r="L177" s="705"/>
      <c r="M177" s="705"/>
      <c r="N177" s="705"/>
      <c r="O177" s="705"/>
      <c r="P177" s="705"/>
      <c r="Q177" s="705"/>
      <c r="R177" s="705"/>
      <c r="S177" s="705"/>
      <c r="T177" s="705"/>
      <c r="U177" s="705"/>
      <c r="V177" s="705"/>
      <c r="W177" s="705"/>
      <c r="X177" s="705"/>
      <c r="Y177" s="705"/>
      <c r="Z177" s="705"/>
      <c r="AA177" s="705"/>
      <c r="AB177" s="705"/>
      <c r="AC177" s="705"/>
      <c r="AD177" s="705"/>
      <c r="AE177" s="705"/>
      <c r="AF177" s="705"/>
      <c r="AG177" s="705"/>
      <c r="AH177" s="705"/>
      <c r="AI177" s="705"/>
      <c r="AJ177" s="705"/>
      <c r="AK177" s="705"/>
      <c r="AL177" s="705"/>
      <c r="AM177" s="705"/>
      <c r="AN177" s="705"/>
      <c r="AO177" s="705"/>
      <c r="AP177" s="705"/>
      <c r="AQ177" s="705"/>
      <c r="AR177" s="705"/>
      <c r="AS177" s="705"/>
      <c r="AT177" s="705"/>
      <c r="AU177" s="705"/>
      <c r="AV177" s="705"/>
      <c r="AW177" s="705"/>
      <c r="AX177" s="705"/>
      <c r="AY177" s="705"/>
      <c r="AZ177" s="705"/>
      <c r="BA177" s="705"/>
      <c r="BB177" s="705"/>
      <c r="BC177" s="705"/>
      <c r="BD177" s="705"/>
      <c r="BE177" s="705"/>
      <c r="BF177" s="705"/>
      <c r="BG177" s="705"/>
      <c r="BH177" s="705"/>
      <c r="BI177" s="705"/>
      <c r="BJ177" s="705"/>
      <c r="BK177" s="705"/>
      <c r="BL177" s="705"/>
      <c r="BM177" s="705"/>
      <c r="BN177" s="705"/>
      <c r="BO177" s="705"/>
      <c r="BP177" s="705"/>
      <c r="BQ177" s="705"/>
      <c r="BR177" s="705"/>
      <c r="BS177" s="705"/>
      <c r="BT177" s="705"/>
      <c r="BU177" s="705"/>
      <c r="BV177" s="705"/>
      <c r="BW177" s="705"/>
      <c r="BX177" s="705"/>
      <c r="BY177" s="705"/>
      <c r="BZ177" s="705"/>
      <c r="CA177" s="705"/>
      <c r="CB177" s="705"/>
      <c r="CC177" s="705"/>
      <c r="CD177" s="705"/>
      <c r="CE177" s="705"/>
      <c r="CF177" s="705"/>
      <c r="CG177" s="705"/>
      <c r="CH177" s="705"/>
      <c r="CI177" s="705"/>
      <c r="CJ177" s="705"/>
      <c r="CK177" s="705"/>
      <c r="CL177" s="705"/>
      <c r="CM177" s="705"/>
      <c r="CN177" s="705"/>
      <c r="CO177" s="705"/>
      <c r="CP177" s="705"/>
      <c r="CQ177" s="705"/>
      <c r="CR177" s="705"/>
      <c r="CS177" s="705"/>
      <c r="CT177" s="705"/>
      <c r="CU177" s="705"/>
      <c r="CV177" s="705"/>
      <c r="CW177" s="705"/>
      <c r="CX177" s="705"/>
      <c r="CY177" s="705"/>
      <c r="CZ177" s="705"/>
      <c r="DA177" s="705"/>
      <c r="DB177" s="705"/>
      <c r="DC177" s="705"/>
      <c r="DD177" s="705"/>
      <c r="DE177" s="705"/>
      <c r="DF177" s="705"/>
      <c r="DG177" s="705"/>
      <c r="DH177" s="705"/>
      <c r="DI177" s="705"/>
      <c r="DJ177" s="705"/>
      <c r="DK177" s="705"/>
      <c r="DL177" s="705"/>
      <c r="DM177" s="705"/>
      <c r="DN177" s="705"/>
      <c r="DO177" s="705"/>
      <c r="DP177" s="705"/>
      <c r="DQ177" s="705"/>
      <c r="DR177" s="705"/>
      <c r="DS177" s="705"/>
      <c r="DT177" s="705"/>
      <c r="DU177" s="705"/>
      <c r="DV177" s="705"/>
      <c r="DW177" s="705"/>
      <c r="DX177" s="705"/>
      <c r="DY177" s="705"/>
      <c r="DZ177" s="705"/>
      <c r="EA177" s="705"/>
      <c r="EB177" s="705"/>
      <c r="EC177" s="705"/>
      <c r="ED177" s="705"/>
      <c r="EE177" s="705"/>
      <c r="EF177" s="705"/>
      <c r="EG177" s="705"/>
      <c r="EH177" s="705"/>
      <c r="EI177" s="705"/>
      <c r="EJ177" s="705"/>
      <c r="EK177" s="705"/>
      <c r="EL177" s="705"/>
      <c r="EM177" s="705"/>
      <c r="EN177" s="705"/>
      <c r="EO177" s="705"/>
      <c r="EP177" s="705"/>
      <c r="EQ177" s="705"/>
      <c r="ER177" s="705"/>
      <c r="ES177" s="705"/>
      <c r="ET177" s="705"/>
      <c r="EU177" s="705"/>
      <c r="EV177" s="705"/>
      <c r="EW177" s="705"/>
      <c r="EX177" s="705"/>
      <c r="EY177" s="705"/>
      <c r="EZ177" s="705"/>
      <c r="FA177" s="705"/>
      <c r="FB177" s="705"/>
      <c r="FC177" s="705"/>
      <c r="FD177" s="705"/>
      <c r="FE177" s="705"/>
      <c r="FF177" s="705"/>
      <c r="FG177" s="705"/>
      <c r="FH177" s="705"/>
      <c r="FI177" s="705"/>
      <c r="FJ177" s="705"/>
      <c r="FK177" s="705"/>
      <c r="FL177" s="705"/>
      <c r="FM177" s="705"/>
      <c r="FN177" s="705"/>
      <c r="FO177" s="705"/>
      <c r="FP177" s="705"/>
      <c r="FQ177" s="705"/>
      <c r="FR177" s="705"/>
      <c r="FS177" s="705"/>
      <c r="FT177" s="705"/>
      <c r="FU177" s="705"/>
      <c r="FV177" s="705"/>
      <c r="FW177" s="705"/>
      <c r="FX177" s="705"/>
      <c r="FY177" s="705"/>
      <c r="FZ177" s="705"/>
      <c r="GA177" s="705"/>
      <c r="GB177" s="705"/>
      <c r="GC177" s="705"/>
      <c r="GD177" s="705"/>
      <c r="GE177" s="705"/>
      <c r="GF177" s="705"/>
      <c r="GG177" s="705"/>
      <c r="GH177" s="705"/>
      <c r="GI177" s="705"/>
      <c r="GJ177" s="705"/>
      <c r="GK177" s="705"/>
      <c r="GL177" s="705"/>
      <c r="GM177" s="705"/>
      <c r="GN177" s="705"/>
      <c r="GO177" s="705"/>
      <c r="GP177" s="705"/>
      <c r="GQ177" s="705"/>
      <c r="GR177" s="705"/>
      <c r="GS177" s="705"/>
      <c r="GT177" s="705"/>
      <c r="GU177" s="705"/>
      <c r="GV177" s="705"/>
      <c r="GW177" s="705"/>
      <c r="GX177" s="705"/>
      <c r="GY177" s="705"/>
      <c r="GZ177" s="705"/>
      <c r="HA177" s="705"/>
      <c r="HB177" s="705"/>
      <c r="HC177" s="705"/>
      <c r="HD177" s="705"/>
      <c r="HE177" s="705"/>
      <c r="HF177" s="705"/>
      <c r="HG177" s="705"/>
      <c r="HH177" s="705"/>
      <c r="HI177" s="705"/>
      <c r="HJ177" s="705"/>
      <c r="HK177" s="705"/>
      <c r="HL177" s="705"/>
      <c r="HM177" s="705"/>
      <c r="HN177" s="705"/>
      <c r="HO177" s="705"/>
      <c r="HP177" s="705"/>
      <c r="HQ177" s="705"/>
      <c r="HR177" s="705"/>
      <c r="HS177" s="705"/>
      <c r="HT177" s="705"/>
      <c r="HU177" s="705"/>
      <c r="HV177" s="705"/>
      <c r="HW177" s="705"/>
      <c r="HX177" s="705"/>
      <c r="HY177" s="705"/>
      <c r="HZ177" s="705"/>
      <c r="IA177" s="705"/>
      <c r="IB177" s="705"/>
      <c r="IC177" s="705"/>
      <c r="ID177" s="705"/>
      <c r="IE177" s="705"/>
      <c r="IF177" s="705"/>
      <c r="IG177" s="705"/>
      <c r="IH177" s="705"/>
      <c r="II177" s="705"/>
      <c r="IJ177" s="705"/>
      <c r="IK177" s="705"/>
      <c r="IL177" s="705"/>
      <c r="IM177" s="705"/>
      <c r="IN177" s="705"/>
      <c r="IO177" s="705"/>
      <c r="IP177" s="705"/>
      <c r="IQ177" s="705"/>
      <c r="IR177" s="705"/>
      <c r="IS177" s="705"/>
      <c r="IT177" s="705"/>
      <c r="IU177" s="705"/>
      <c r="IV177" s="705"/>
    </row>
    <row r="178" spans="1:256" ht="13.5" hidden="1" thickBot="1">
      <c r="A178" s="705"/>
      <c r="B178" s="2737" t="s">
        <v>79</v>
      </c>
      <c r="C178" s="2738"/>
      <c r="D178" s="2738"/>
      <c r="E178" s="2738"/>
      <c r="F178" s="2738"/>
      <c r="G178" s="2739"/>
      <c r="H178" s="705"/>
      <c r="I178" s="705"/>
      <c r="J178" s="705"/>
      <c r="K178" s="705"/>
      <c r="L178" s="705"/>
      <c r="M178" s="705"/>
      <c r="N178" s="705"/>
      <c r="O178" s="705"/>
      <c r="P178" s="705"/>
      <c r="Q178" s="705"/>
      <c r="R178" s="705"/>
      <c r="S178" s="705"/>
      <c r="T178" s="705"/>
      <c r="U178" s="705"/>
      <c r="V178" s="705"/>
      <c r="W178" s="705"/>
      <c r="X178" s="705"/>
      <c r="Y178" s="705"/>
      <c r="Z178" s="705"/>
      <c r="AA178" s="705"/>
      <c r="AB178" s="705"/>
      <c r="AC178" s="705"/>
      <c r="AD178" s="705"/>
      <c r="AE178" s="705"/>
      <c r="AF178" s="705"/>
      <c r="AG178" s="705"/>
      <c r="AH178" s="705"/>
      <c r="AI178" s="705"/>
      <c r="AJ178" s="705"/>
      <c r="AK178" s="705"/>
      <c r="AL178" s="705"/>
      <c r="AM178" s="705"/>
      <c r="AN178" s="705"/>
      <c r="AO178" s="705"/>
      <c r="AP178" s="705"/>
      <c r="AQ178" s="705"/>
      <c r="AR178" s="705"/>
      <c r="AS178" s="705"/>
      <c r="AT178" s="705"/>
      <c r="AU178" s="705"/>
      <c r="AV178" s="705"/>
      <c r="AW178" s="705"/>
      <c r="AX178" s="705"/>
      <c r="AY178" s="705"/>
      <c r="AZ178" s="705"/>
      <c r="BA178" s="705"/>
      <c r="BB178" s="705"/>
      <c r="BC178" s="705"/>
      <c r="BD178" s="705"/>
      <c r="BE178" s="705"/>
      <c r="BF178" s="705"/>
      <c r="BG178" s="705"/>
      <c r="BH178" s="705"/>
      <c r="BI178" s="705"/>
      <c r="BJ178" s="705"/>
      <c r="BK178" s="705"/>
      <c r="BL178" s="705"/>
      <c r="BM178" s="705"/>
      <c r="BN178" s="705"/>
      <c r="BO178" s="705"/>
      <c r="BP178" s="705"/>
      <c r="BQ178" s="705"/>
      <c r="BR178" s="705"/>
      <c r="BS178" s="705"/>
      <c r="BT178" s="705"/>
      <c r="BU178" s="705"/>
      <c r="BV178" s="705"/>
      <c r="BW178" s="705"/>
      <c r="BX178" s="705"/>
      <c r="BY178" s="705"/>
      <c r="BZ178" s="705"/>
      <c r="CA178" s="705"/>
      <c r="CB178" s="705"/>
      <c r="CC178" s="705"/>
      <c r="CD178" s="705"/>
      <c r="CE178" s="705"/>
      <c r="CF178" s="705"/>
      <c r="CG178" s="705"/>
      <c r="CH178" s="705"/>
      <c r="CI178" s="705"/>
      <c r="CJ178" s="705"/>
      <c r="CK178" s="705"/>
      <c r="CL178" s="705"/>
      <c r="CM178" s="705"/>
      <c r="CN178" s="705"/>
      <c r="CO178" s="705"/>
      <c r="CP178" s="705"/>
      <c r="CQ178" s="705"/>
      <c r="CR178" s="705"/>
      <c r="CS178" s="705"/>
      <c r="CT178" s="705"/>
      <c r="CU178" s="705"/>
      <c r="CV178" s="705"/>
      <c r="CW178" s="705"/>
      <c r="CX178" s="705"/>
      <c r="CY178" s="705"/>
      <c r="CZ178" s="705"/>
      <c r="DA178" s="705"/>
      <c r="DB178" s="705"/>
      <c r="DC178" s="705"/>
      <c r="DD178" s="705"/>
      <c r="DE178" s="705"/>
      <c r="DF178" s="705"/>
      <c r="DG178" s="705"/>
      <c r="DH178" s="705"/>
      <c r="DI178" s="705"/>
      <c r="DJ178" s="705"/>
      <c r="DK178" s="705"/>
      <c r="DL178" s="705"/>
      <c r="DM178" s="705"/>
      <c r="DN178" s="705"/>
      <c r="DO178" s="705"/>
      <c r="DP178" s="705"/>
      <c r="DQ178" s="705"/>
      <c r="DR178" s="705"/>
      <c r="DS178" s="705"/>
      <c r="DT178" s="705"/>
      <c r="DU178" s="705"/>
      <c r="DV178" s="705"/>
      <c r="DW178" s="705"/>
      <c r="DX178" s="705"/>
      <c r="DY178" s="705"/>
      <c r="DZ178" s="705"/>
      <c r="EA178" s="705"/>
      <c r="EB178" s="705"/>
      <c r="EC178" s="705"/>
      <c r="ED178" s="705"/>
      <c r="EE178" s="705"/>
      <c r="EF178" s="705"/>
      <c r="EG178" s="705"/>
      <c r="EH178" s="705"/>
      <c r="EI178" s="705"/>
      <c r="EJ178" s="705"/>
      <c r="EK178" s="705"/>
      <c r="EL178" s="705"/>
      <c r="EM178" s="705"/>
      <c r="EN178" s="705"/>
      <c r="EO178" s="705"/>
      <c r="EP178" s="705"/>
      <c r="EQ178" s="705"/>
      <c r="ER178" s="705"/>
      <c r="ES178" s="705"/>
      <c r="ET178" s="705"/>
      <c r="EU178" s="705"/>
      <c r="EV178" s="705"/>
      <c r="EW178" s="705"/>
      <c r="EX178" s="705"/>
      <c r="EY178" s="705"/>
      <c r="EZ178" s="705"/>
      <c r="FA178" s="705"/>
      <c r="FB178" s="705"/>
      <c r="FC178" s="705"/>
      <c r="FD178" s="705"/>
      <c r="FE178" s="705"/>
      <c r="FF178" s="705"/>
      <c r="FG178" s="705"/>
      <c r="FH178" s="705"/>
      <c r="FI178" s="705"/>
      <c r="FJ178" s="705"/>
      <c r="FK178" s="705"/>
      <c r="FL178" s="705"/>
      <c r="FM178" s="705"/>
      <c r="FN178" s="705"/>
      <c r="FO178" s="705"/>
      <c r="FP178" s="705"/>
      <c r="FQ178" s="705"/>
      <c r="FR178" s="705"/>
      <c r="FS178" s="705"/>
      <c r="FT178" s="705"/>
      <c r="FU178" s="705"/>
      <c r="FV178" s="705"/>
      <c r="FW178" s="705"/>
      <c r="FX178" s="705"/>
      <c r="FY178" s="705"/>
      <c r="FZ178" s="705"/>
      <c r="GA178" s="705"/>
      <c r="GB178" s="705"/>
      <c r="GC178" s="705"/>
      <c r="GD178" s="705"/>
      <c r="GE178" s="705"/>
      <c r="GF178" s="705"/>
      <c r="GG178" s="705"/>
      <c r="GH178" s="705"/>
      <c r="GI178" s="705"/>
      <c r="GJ178" s="705"/>
      <c r="GK178" s="705"/>
      <c r="GL178" s="705"/>
      <c r="GM178" s="705"/>
      <c r="GN178" s="705"/>
      <c r="GO178" s="705"/>
      <c r="GP178" s="705"/>
      <c r="GQ178" s="705"/>
      <c r="GR178" s="705"/>
      <c r="GS178" s="705"/>
      <c r="GT178" s="705"/>
      <c r="GU178" s="705"/>
      <c r="GV178" s="705"/>
      <c r="GW178" s="705"/>
      <c r="GX178" s="705"/>
      <c r="GY178" s="705"/>
      <c r="GZ178" s="705"/>
      <c r="HA178" s="705"/>
      <c r="HB178" s="705"/>
      <c r="HC178" s="705"/>
      <c r="HD178" s="705"/>
      <c r="HE178" s="705"/>
      <c r="HF178" s="705"/>
      <c r="HG178" s="705"/>
      <c r="HH178" s="705"/>
      <c r="HI178" s="705"/>
      <c r="HJ178" s="705"/>
      <c r="HK178" s="705"/>
      <c r="HL178" s="705"/>
      <c r="HM178" s="705"/>
      <c r="HN178" s="705"/>
      <c r="HO178" s="705"/>
      <c r="HP178" s="705"/>
      <c r="HQ178" s="705"/>
      <c r="HR178" s="705"/>
      <c r="HS178" s="705"/>
      <c r="HT178" s="705"/>
      <c r="HU178" s="705"/>
      <c r="HV178" s="705"/>
      <c r="HW178" s="705"/>
      <c r="HX178" s="705"/>
      <c r="HY178" s="705"/>
      <c r="HZ178" s="705"/>
      <c r="IA178" s="705"/>
      <c r="IB178" s="705"/>
      <c r="IC178" s="705"/>
      <c r="ID178" s="705"/>
      <c r="IE178" s="705"/>
      <c r="IF178" s="705"/>
      <c r="IG178" s="705"/>
      <c r="IH178" s="705"/>
      <c r="II178" s="705"/>
      <c r="IJ178" s="705"/>
      <c r="IK178" s="705"/>
      <c r="IL178" s="705"/>
      <c r="IM178" s="705"/>
      <c r="IN178" s="705"/>
      <c r="IO178" s="705"/>
      <c r="IP178" s="705"/>
      <c r="IQ178" s="705"/>
      <c r="IR178" s="705"/>
      <c r="IS178" s="705"/>
      <c r="IT178" s="705"/>
      <c r="IU178" s="705"/>
      <c r="IV178" s="705"/>
    </row>
    <row r="179" spans="1:256" ht="15.75" hidden="1" thickBot="1">
      <c r="A179" s="705"/>
      <c r="B179" s="955" t="s">
        <v>445</v>
      </c>
      <c r="C179" s="956" t="e">
        <f>#REF!</f>
        <v>#REF!</v>
      </c>
      <c r="D179" s="957" t="s">
        <v>23</v>
      </c>
      <c r="E179" s="958">
        <v>1</v>
      </c>
      <c r="F179" s="959" t="e">
        <f>#REF!</f>
        <v>#REF!</v>
      </c>
      <c r="G179" s="960" t="e">
        <f>TRUNC(F179*E179,2)</f>
        <v>#REF!</v>
      </c>
      <c r="H179" s="705"/>
      <c r="I179" s="705"/>
      <c r="J179" s="705"/>
      <c r="K179" s="705"/>
      <c r="L179" s="705"/>
      <c r="M179" s="705"/>
      <c r="N179" s="705"/>
      <c r="O179" s="705"/>
      <c r="P179" s="705"/>
      <c r="Q179" s="705"/>
      <c r="R179" s="705"/>
      <c r="S179" s="705"/>
      <c r="T179" s="705"/>
      <c r="U179" s="705"/>
      <c r="V179" s="705"/>
      <c r="W179" s="705"/>
      <c r="X179" s="705"/>
      <c r="Y179" s="705"/>
      <c r="Z179" s="705"/>
      <c r="AA179" s="705"/>
      <c r="AB179" s="705"/>
      <c r="AC179" s="705"/>
      <c r="AD179" s="705"/>
      <c r="AE179" s="705"/>
      <c r="AF179" s="705"/>
      <c r="AG179" s="705"/>
      <c r="AH179" s="705"/>
      <c r="AI179" s="705"/>
      <c r="AJ179" s="705"/>
      <c r="AK179" s="705"/>
      <c r="AL179" s="705"/>
      <c r="AM179" s="705"/>
      <c r="AN179" s="705"/>
      <c r="AO179" s="705"/>
      <c r="AP179" s="705"/>
      <c r="AQ179" s="705"/>
      <c r="AR179" s="705"/>
      <c r="AS179" s="705"/>
      <c r="AT179" s="705"/>
      <c r="AU179" s="705"/>
      <c r="AV179" s="705"/>
      <c r="AW179" s="705"/>
      <c r="AX179" s="705"/>
      <c r="AY179" s="705"/>
      <c r="AZ179" s="705"/>
      <c r="BA179" s="705"/>
      <c r="BB179" s="705"/>
      <c r="BC179" s="705"/>
      <c r="BD179" s="705"/>
      <c r="BE179" s="705"/>
      <c r="BF179" s="705"/>
      <c r="BG179" s="705"/>
      <c r="BH179" s="705"/>
      <c r="BI179" s="705"/>
      <c r="BJ179" s="705"/>
      <c r="BK179" s="705"/>
      <c r="BL179" s="705"/>
      <c r="BM179" s="705"/>
      <c r="BN179" s="705"/>
      <c r="BO179" s="705"/>
      <c r="BP179" s="705"/>
      <c r="BQ179" s="705"/>
      <c r="BR179" s="705"/>
      <c r="BS179" s="705"/>
      <c r="BT179" s="705"/>
      <c r="BU179" s="705"/>
      <c r="BV179" s="705"/>
      <c r="BW179" s="705"/>
      <c r="BX179" s="705"/>
      <c r="BY179" s="705"/>
      <c r="BZ179" s="705"/>
      <c r="CA179" s="705"/>
      <c r="CB179" s="705"/>
      <c r="CC179" s="705"/>
      <c r="CD179" s="705"/>
      <c r="CE179" s="705"/>
      <c r="CF179" s="705"/>
      <c r="CG179" s="705"/>
      <c r="CH179" s="705"/>
      <c r="CI179" s="705"/>
      <c r="CJ179" s="705"/>
      <c r="CK179" s="705"/>
      <c r="CL179" s="705"/>
      <c r="CM179" s="705"/>
      <c r="CN179" s="705"/>
      <c r="CO179" s="705"/>
      <c r="CP179" s="705"/>
      <c r="CQ179" s="705"/>
      <c r="CR179" s="705"/>
      <c r="CS179" s="705"/>
      <c r="CT179" s="705"/>
      <c r="CU179" s="705"/>
      <c r="CV179" s="705"/>
      <c r="CW179" s="705"/>
      <c r="CX179" s="705"/>
      <c r="CY179" s="705"/>
      <c r="CZ179" s="705"/>
      <c r="DA179" s="705"/>
      <c r="DB179" s="705"/>
      <c r="DC179" s="705"/>
      <c r="DD179" s="705"/>
      <c r="DE179" s="705"/>
      <c r="DF179" s="705"/>
      <c r="DG179" s="705"/>
      <c r="DH179" s="705"/>
      <c r="DI179" s="705"/>
      <c r="DJ179" s="705"/>
      <c r="DK179" s="705"/>
      <c r="DL179" s="705"/>
      <c r="DM179" s="705"/>
      <c r="DN179" s="705"/>
      <c r="DO179" s="705"/>
      <c r="DP179" s="705"/>
      <c r="DQ179" s="705"/>
      <c r="DR179" s="705"/>
      <c r="DS179" s="705"/>
      <c r="DT179" s="705"/>
      <c r="DU179" s="705"/>
      <c r="DV179" s="705"/>
      <c r="DW179" s="705"/>
      <c r="DX179" s="705"/>
      <c r="DY179" s="705"/>
      <c r="DZ179" s="705"/>
      <c r="EA179" s="705"/>
      <c r="EB179" s="705"/>
      <c r="EC179" s="705"/>
      <c r="ED179" s="705"/>
      <c r="EE179" s="705"/>
      <c r="EF179" s="705"/>
      <c r="EG179" s="705"/>
      <c r="EH179" s="705"/>
      <c r="EI179" s="705"/>
      <c r="EJ179" s="705"/>
      <c r="EK179" s="705"/>
      <c r="EL179" s="705"/>
      <c r="EM179" s="705"/>
      <c r="EN179" s="705"/>
      <c r="EO179" s="705"/>
      <c r="EP179" s="705"/>
      <c r="EQ179" s="705"/>
      <c r="ER179" s="705"/>
      <c r="ES179" s="705"/>
      <c r="ET179" s="705"/>
      <c r="EU179" s="705"/>
      <c r="EV179" s="705"/>
      <c r="EW179" s="705"/>
      <c r="EX179" s="705"/>
      <c r="EY179" s="705"/>
      <c r="EZ179" s="705"/>
      <c r="FA179" s="705"/>
      <c r="FB179" s="705"/>
      <c r="FC179" s="705"/>
      <c r="FD179" s="705"/>
      <c r="FE179" s="705"/>
      <c r="FF179" s="705"/>
      <c r="FG179" s="705"/>
      <c r="FH179" s="705"/>
      <c r="FI179" s="705"/>
      <c r="FJ179" s="705"/>
      <c r="FK179" s="705"/>
      <c r="FL179" s="705"/>
      <c r="FM179" s="705"/>
      <c r="FN179" s="705"/>
      <c r="FO179" s="705"/>
      <c r="FP179" s="705"/>
      <c r="FQ179" s="705"/>
      <c r="FR179" s="705"/>
      <c r="FS179" s="705"/>
      <c r="FT179" s="705"/>
      <c r="FU179" s="705"/>
      <c r="FV179" s="705"/>
      <c r="FW179" s="705"/>
      <c r="FX179" s="705"/>
      <c r="FY179" s="705"/>
      <c r="FZ179" s="705"/>
      <c r="GA179" s="705"/>
      <c r="GB179" s="705"/>
      <c r="GC179" s="705"/>
      <c r="GD179" s="705"/>
      <c r="GE179" s="705"/>
      <c r="GF179" s="705"/>
      <c r="GG179" s="705"/>
      <c r="GH179" s="705"/>
      <c r="GI179" s="705"/>
      <c r="GJ179" s="705"/>
      <c r="GK179" s="705"/>
      <c r="GL179" s="705"/>
      <c r="GM179" s="705"/>
      <c r="GN179" s="705"/>
      <c r="GO179" s="705"/>
      <c r="GP179" s="705"/>
      <c r="GQ179" s="705"/>
      <c r="GR179" s="705"/>
      <c r="GS179" s="705"/>
      <c r="GT179" s="705"/>
      <c r="GU179" s="705"/>
      <c r="GV179" s="705"/>
      <c r="GW179" s="705"/>
      <c r="GX179" s="705"/>
      <c r="GY179" s="705"/>
      <c r="GZ179" s="705"/>
      <c r="HA179" s="705"/>
      <c r="HB179" s="705"/>
      <c r="HC179" s="705"/>
      <c r="HD179" s="705"/>
      <c r="HE179" s="705"/>
      <c r="HF179" s="705"/>
      <c r="HG179" s="705"/>
      <c r="HH179" s="705"/>
      <c r="HI179" s="705"/>
      <c r="HJ179" s="705"/>
      <c r="HK179" s="705"/>
      <c r="HL179" s="705"/>
      <c r="HM179" s="705"/>
      <c r="HN179" s="705"/>
      <c r="HO179" s="705"/>
      <c r="HP179" s="705"/>
      <c r="HQ179" s="705"/>
      <c r="HR179" s="705"/>
      <c r="HS179" s="705"/>
      <c r="HT179" s="705"/>
      <c r="HU179" s="705"/>
      <c r="HV179" s="705"/>
      <c r="HW179" s="705"/>
      <c r="HX179" s="705"/>
      <c r="HY179" s="705"/>
      <c r="HZ179" s="705"/>
      <c r="IA179" s="705"/>
      <c r="IB179" s="705"/>
      <c r="IC179" s="705"/>
      <c r="ID179" s="705"/>
      <c r="IE179" s="705"/>
      <c r="IF179" s="705"/>
      <c r="IG179" s="705"/>
      <c r="IH179" s="705"/>
      <c r="II179" s="705"/>
      <c r="IJ179" s="705"/>
      <c r="IK179" s="705"/>
      <c r="IL179" s="705"/>
      <c r="IM179" s="705"/>
      <c r="IN179" s="705"/>
      <c r="IO179" s="705"/>
      <c r="IP179" s="705"/>
      <c r="IQ179" s="705"/>
      <c r="IR179" s="705"/>
      <c r="IS179" s="705"/>
      <c r="IT179" s="705"/>
      <c r="IU179" s="705"/>
      <c r="IV179" s="705"/>
    </row>
    <row r="180" spans="1:256" ht="30.75" hidden="1" thickBot="1">
      <c r="A180" s="705"/>
      <c r="B180" s="955" t="s">
        <v>558</v>
      </c>
      <c r="C180" s="961" t="s">
        <v>546</v>
      </c>
      <c r="D180" s="957" t="s">
        <v>20</v>
      </c>
      <c r="E180" s="962">
        <f>0.1963*1.55*4</f>
        <v>1.21706</v>
      </c>
      <c r="F180" s="958">
        <v>40.97</v>
      </c>
      <c r="G180" s="960">
        <f>TRUNC(F180*E180,2)</f>
        <v>49.86</v>
      </c>
      <c r="H180" s="705"/>
      <c r="I180" s="705"/>
      <c r="J180" s="705"/>
      <c r="K180" s="705"/>
      <c r="L180" s="705"/>
      <c r="M180" s="705"/>
      <c r="N180" s="705"/>
      <c r="O180" s="705"/>
      <c r="P180" s="705"/>
      <c r="Q180" s="705"/>
      <c r="R180" s="705"/>
      <c r="S180" s="705"/>
      <c r="T180" s="705"/>
      <c r="U180" s="705"/>
      <c r="V180" s="705"/>
      <c r="W180" s="705"/>
      <c r="X180" s="705"/>
      <c r="Y180" s="705"/>
      <c r="Z180" s="705"/>
      <c r="AA180" s="705"/>
      <c r="AB180" s="705"/>
      <c r="AC180" s="705"/>
      <c r="AD180" s="705"/>
      <c r="AE180" s="705"/>
      <c r="AF180" s="705"/>
      <c r="AG180" s="705"/>
      <c r="AH180" s="705"/>
      <c r="AI180" s="705"/>
      <c r="AJ180" s="705"/>
      <c r="AK180" s="705"/>
      <c r="AL180" s="705"/>
      <c r="AM180" s="705"/>
      <c r="AN180" s="705"/>
      <c r="AO180" s="705"/>
      <c r="AP180" s="705"/>
      <c r="AQ180" s="705"/>
      <c r="AR180" s="705"/>
      <c r="AS180" s="705"/>
      <c r="AT180" s="705"/>
      <c r="AU180" s="705"/>
      <c r="AV180" s="705"/>
      <c r="AW180" s="705"/>
      <c r="AX180" s="705"/>
      <c r="AY180" s="705"/>
      <c r="AZ180" s="705"/>
      <c r="BA180" s="705"/>
      <c r="BB180" s="705"/>
      <c r="BC180" s="705"/>
      <c r="BD180" s="705"/>
      <c r="BE180" s="705"/>
      <c r="BF180" s="705"/>
      <c r="BG180" s="705"/>
      <c r="BH180" s="705"/>
      <c r="BI180" s="705"/>
      <c r="BJ180" s="705"/>
      <c r="BK180" s="705"/>
      <c r="BL180" s="705"/>
      <c r="BM180" s="705"/>
      <c r="BN180" s="705"/>
      <c r="BO180" s="705"/>
      <c r="BP180" s="705"/>
      <c r="BQ180" s="705"/>
      <c r="BR180" s="705"/>
      <c r="BS180" s="705"/>
      <c r="BT180" s="705"/>
      <c r="BU180" s="705"/>
      <c r="BV180" s="705"/>
      <c r="BW180" s="705"/>
      <c r="BX180" s="705"/>
      <c r="BY180" s="705"/>
      <c r="BZ180" s="705"/>
      <c r="CA180" s="705"/>
      <c r="CB180" s="705"/>
      <c r="CC180" s="705"/>
      <c r="CD180" s="705"/>
      <c r="CE180" s="705"/>
      <c r="CF180" s="705"/>
      <c r="CG180" s="705"/>
      <c r="CH180" s="705"/>
      <c r="CI180" s="705"/>
      <c r="CJ180" s="705"/>
      <c r="CK180" s="705"/>
      <c r="CL180" s="705"/>
      <c r="CM180" s="705"/>
      <c r="CN180" s="705"/>
      <c r="CO180" s="705"/>
      <c r="CP180" s="705"/>
      <c r="CQ180" s="705"/>
      <c r="CR180" s="705"/>
      <c r="CS180" s="705"/>
      <c r="CT180" s="705"/>
      <c r="CU180" s="705"/>
      <c r="CV180" s="705"/>
      <c r="CW180" s="705"/>
      <c r="CX180" s="705"/>
      <c r="CY180" s="705"/>
      <c r="CZ180" s="705"/>
      <c r="DA180" s="705"/>
      <c r="DB180" s="705"/>
      <c r="DC180" s="705"/>
      <c r="DD180" s="705"/>
      <c r="DE180" s="705"/>
      <c r="DF180" s="705"/>
      <c r="DG180" s="705"/>
      <c r="DH180" s="705"/>
      <c r="DI180" s="705"/>
      <c r="DJ180" s="705"/>
      <c r="DK180" s="705"/>
      <c r="DL180" s="705"/>
      <c r="DM180" s="705"/>
      <c r="DN180" s="705"/>
      <c r="DO180" s="705"/>
      <c r="DP180" s="705"/>
      <c r="DQ180" s="705"/>
      <c r="DR180" s="705"/>
      <c r="DS180" s="705"/>
      <c r="DT180" s="705"/>
      <c r="DU180" s="705"/>
      <c r="DV180" s="705"/>
      <c r="DW180" s="705"/>
      <c r="DX180" s="705"/>
      <c r="DY180" s="705"/>
      <c r="DZ180" s="705"/>
      <c r="EA180" s="705"/>
      <c r="EB180" s="705"/>
      <c r="EC180" s="705"/>
      <c r="ED180" s="705"/>
      <c r="EE180" s="705"/>
      <c r="EF180" s="705"/>
      <c r="EG180" s="705"/>
      <c r="EH180" s="705"/>
      <c r="EI180" s="705"/>
      <c r="EJ180" s="705"/>
      <c r="EK180" s="705"/>
      <c r="EL180" s="705"/>
      <c r="EM180" s="705"/>
      <c r="EN180" s="705"/>
      <c r="EO180" s="705"/>
      <c r="EP180" s="705"/>
      <c r="EQ180" s="705"/>
      <c r="ER180" s="705"/>
      <c r="ES180" s="705"/>
      <c r="ET180" s="705"/>
      <c r="EU180" s="705"/>
      <c r="EV180" s="705"/>
      <c r="EW180" s="705"/>
      <c r="EX180" s="705"/>
      <c r="EY180" s="705"/>
      <c r="EZ180" s="705"/>
      <c r="FA180" s="705"/>
      <c r="FB180" s="705"/>
      <c r="FC180" s="705"/>
      <c r="FD180" s="705"/>
      <c r="FE180" s="705"/>
      <c r="FF180" s="705"/>
      <c r="FG180" s="705"/>
      <c r="FH180" s="705"/>
      <c r="FI180" s="705"/>
      <c r="FJ180" s="705"/>
      <c r="FK180" s="705"/>
      <c r="FL180" s="705"/>
      <c r="FM180" s="705"/>
      <c r="FN180" s="705"/>
      <c r="FO180" s="705"/>
      <c r="FP180" s="705"/>
      <c r="FQ180" s="705"/>
      <c r="FR180" s="705"/>
      <c r="FS180" s="705"/>
      <c r="FT180" s="705"/>
      <c r="FU180" s="705"/>
      <c r="FV180" s="705"/>
      <c r="FW180" s="705"/>
      <c r="FX180" s="705"/>
      <c r="FY180" s="705"/>
      <c r="FZ180" s="705"/>
      <c r="GA180" s="705"/>
      <c r="GB180" s="705"/>
      <c r="GC180" s="705"/>
      <c r="GD180" s="705"/>
      <c r="GE180" s="705"/>
      <c r="GF180" s="705"/>
      <c r="GG180" s="705"/>
      <c r="GH180" s="705"/>
      <c r="GI180" s="705"/>
      <c r="GJ180" s="705"/>
      <c r="GK180" s="705"/>
      <c r="GL180" s="705"/>
      <c r="GM180" s="705"/>
      <c r="GN180" s="705"/>
      <c r="GO180" s="705"/>
      <c r="GP180" s="705"/>
      <c r="GQ180" s="705"/>
      <c r="GR180" s="705"/>
      <c r="GS180" s="705"/>
      <c r="GT180" s="705"/>
      <c r="GU180" s="705"/>
      <c r="GV180" s="705"/>
      <c r="GW180" s="705"/>
      <c r="GX180" s="705"/>
      <c r="GY180" s="705"/>
      <c r="GZ180" s="705"/>
      <c r="HA180" s="705"/>
      <c r="HB180" s="705"/>
      <c r="HC180" s="705"/>
      <c r="HD180" s="705"/>
      <c r="HE180" s="705"/>
      <c r="HF180" s="705"/>
      <c r="HG180" s="705"/>
      <c r="HH180" s="705"/>
      <c r="HI180" s="705"/>
      <c r="HJ180" s="705"/>
      <c r="HK180" s="705"/>
      <c r="HL180" s="705"/>
      <c r="HM180" s="705"/>
      <c r="HN180" s="705"/>
      <c r="HO180" s="705"/>
      <c r="HP180" s="705"/>
      <c r="HQ180" s="705"/>
      <c r="HR180" s="705"/>
      <c r="HS180" s="705"/>
      <c r="HT180" s="705"/>
      <c r="HU180" s="705"/>
      <c r="HV180" s="705"/>
      <c r="HW180" s="705"/>
      <c r="HX180" s="705"/>
      <c r="HY180" s="705"/>
      <c r="HZ180" s="705"/>
      <c r="IA180" s="705"/>
      <c r="IB180" s="705"/>
      <c r="IC180" s="705"/>
      <c r="ID180" s="705"/>
      <c r="IE180" s="705"/>
      <c r="IF180" s="705"/>
      <c r="IG180" s="705"/>
      <c r="IH180" s="705"/>
      <c r="II180" s="705"/>
      <c r="IJ180" s="705"/>
      <c r="IK180" s="705"/>
      <c r="IL180" s="705"/>
      <c r="IM180" s="705"/>
      <c r="IN180" s="705"/>
      <c r="IO180" s="705"/>
      <c r="IP180" s="705"/>
      <c r="IQ180" s="705"/>
      <c r="IR180" s="705"/>
      <c r="IS180" s="705"/>
      <c r="IT180" s="705"/>
      <c r="IU180" s="705"/>
      <c r="IV180" s="705"/>
    </row>
    <row r="181" spans="1:256" ht="30.75" hidden="1" thickBot="1">
      <c r="A181" s="705"/>
      <c r="B181" s="955" t="s">
        <v>559</v>
      </c>
      <c r="C181" s="961" t="s">
        <v>547</v>
      </c>
      <c r="D181" s="957" t="s">
        <v>20</v>
      </c>
      <c r="E181" s="962">
        <f>0.1963*1.55*4</f>
        <v>1.21706</v>
      </c>
      <c r="F181" s="959">
        <v>352.72</v>
      </c>
      <c r="G181" s="960">
        <f>TRUNC(F181*E181,2)</f>
        <v>429.28</v>
      </c>
      <c r="H181" s="705"/>
      <c r="I181" s="705"/>
      <c r="J181" s="705"/>
      <c r="K181" s="705"/>
      <c r="L181" s="705"/>
      <c r="M181" s="705"/>
      <c r="N181" s="705"/>
      <c r="O181" s="705"/>
      <c r="P181" s="705"/>
      <c r="Q181" s="705"/>
      <c r="R181" s="705"/>
      <c r="S181" s="705"/>
      <c r="T181" s="705"/>
      <c r="U181" s="705"/>
      <c r="V181" s="705"/>
      <c r="W181" s="705"/>
      <c r="X181" s="705"/>
      <c r="Y181" s="705"/>
      <c r="Z181" s="705"/>
      <c r="AA181" s="705"/>
      <c r="AB181" s="705"/>
      <c r="AC181" s="705"/>
      <c r="AD181" s="705"/>
      <c r="AE181" s="705"/>
      <c r="AF181" s="705"/>
      <c r="AG181" s="705"/>
      <c r="AH181" s="705"/>
      <c r="AI181" s="705"/>
      <c r="AJ181" s="705"/>
      <c r="AK181" s="705"/>
      <c r="AL181" s="705"/>
      <c r="AM181" s="705"/>
      <c r="AN181" s="705"/>
      <c r="AO181" s="705"/>
      <c r="AP181" s="705"/>
      <c r="AQ181" s="705"/>
      <c r="AR181" s="705"/>
      <c r="AS181" s="705"/>
      <c r="AT181" s="705"/>
      <c r="AU181" s="705"/>
      <c r="AV181" s="705"/>
      <c r="AW181" s="705"/>
      <c r="AX181" s="705"/>
      <c r="AY181" s="705"/>
      <c r="AZ181" s="705"/>
      <c r="BA181" s="705"/>
      <c r="BB181" s="705"/>
      <c r="BC181" s="705"/>
      <c r="BD181" s="705"/>
      <c r="BE181" s="705"/>
      <c r="BF181" s="705"/>
      <c r="BG181" s="705"/>
      <c r="BH181" s="705"/>
      <c r="BI181" s="705"/>
      <c r="BJ181" s="705"/>
      <c r="BK181" s="705"/>
      <c r="BL181" s="705"/>
      <c r="BM181" s="705"/>
      <c r="BN181" s="705"/>
      <c r="BO181" s="705"/>
      <c r="BP181" s="705"/>
      <c r="BQ181" s="705"/>
      <c r="BR181" s="705"/>
      <c r="BS181" s="705"/>
      <c r="BT181" s="705"/>
      <c r="BU181" s="705"/>
      <c r="BV181" s="705"/>
      <c r="BW181" s="705"/>
      <c r="BX181" s="705"/>
      <c r="BY181" s="705"/>
      <c r="BZ181" s="705"/>
      <c r="CA181" s="705"/>
      <c r="CB181" s="705"/>
      <c r="CC181" s="705"/>
      <c r="CD181" s="705"/>
      <c r="CE181" s="705"/>
      <c r="CF181" s="705"/>
      <c r="CG181" s="705"/>
      <c r="CH181" s="705"/>
      <c r="CI181" s="705"/>
      <c r="CJ181" s="705"/>
      <c r="CK181" s="705"/>
      <c r="CL181" s="705"/>
      <c r="CM181" s="705"/>
      <c r="CN181" s="705"/>
      <c r="CO181" s="705"/>
      <c r="CP181" s="705"/>
      <c r="CQ181" s="705"/>
      <c r="CR181" s="705"/>
      <c r="CS181" s="705"/>
      <c r="CT181" s="705"/>
      <c r="CU181" s="705"/>
      <c r="CV181" s="705"/>
      <c r="CW181" s="705"/>
      <c r="CX181" s="705"/>
      <c r="CY181" s="705"/>
      <c r="CZ181" s="705"/>
      <c r="DA181" s="705"/>
      <c r="DB181" s="705"/>
      <c r="DC181" s="705"/>
      <c r="DD181" s="705"/>
      <c r="DE181" s="705"/>
      <c r="DF181" s="705"/>
      <c r="DG181" s="705"/>
      <c r="DH181" s="705"/>
      <c r="DI181" s="705"/>
      <c r="DJ181" s="705"/>
      <c r="DK181" s="705"/>
      <c r="DL181" s="705"/>
      <c r="DM181" s="705"/>
      <c r="DN181" s="705"/>
      <c r="DO181" s="705"/>
      <c r="DP181" s="705"/>
      <c r="DQ181" s="705"/>
      <c r="DR181" s="705"/>
      <c r="DS181" s="705"/>
      <c r="DT181" s="705"/>
      <c r="DU181" s="705"/>
      <c r="DV181" s="705"/>
      <c r="DW181" s="705"/>
      <c r="DX181" s="705"/>
      <c r="DY181" s="705"/>
      <c r="DZ181" s="705"/>
      <c r="EA181" s="705"/>
      <c r="EB181" s="705"/>
      <c r="EC181" s="705"/>
      <c r="ED181" s="705"/>
      <c r="EE181" s="705"/>
      <c r="EF181" s="705"/>
      <c r="EG181" s="705"/>
      <c r="EH181" s="705"/>
      <c r="EI181" s="705"/>
      <c r="EJ181" s="705"/>
      <c r="EK181" s="705"/>
      <c r="EL181" s="705"/>
      <c r="EM181" s="705"/>
      <c r="EN181" s="705"/>
      <c r="EO181" s="705"/>
      <c r="EP181" s="705"/>
      <c r="EQ181" s="705"/>
      <c r="ER181" s="705"/>
      <c r="ES181" s="705"/>
      <c r="ET181" s="705"/>
      <c r="EU181" s="705"/>
      <c r="EV181" s="705"/>
      <c r="EW181" s="705"/>
      <c r="EX181" s="705"/>
      <c r="EY181" s="705"/>
      <c r="EZ181" s="705"/>
      <c r="FA181" s="705"/>
      <c r="FB181" s="705"/>
      <c r="FC181" s="705"/>
      <c r="FD181" s="705"/>
      <c r="FE181" s="705"/>
      <c r="FF181" s="705"/>
      <c r="FG181" s="705"/>
      <c r="FH181" s="705"/>
      <c r="FI181" s="705"/>
      <c r="FJ181" s="705"/>
      <c r="FK181" s="705"/>
      <c r="FL181" s="705"/>
      <c r="FM181" s="705"/>
      <c r="FN181" s="705"/>
      <c r="FO181" s="705"/>
      <c r="FP181" s="705"/>
      <c r="FQ181" s="705"/>
      <c r="FR181" s="705"/>
      <c r="FS181" s="705"/>
      <c r="FT181" s="705"/>
      <c r="FU181" s="705"/>
      <c r="FV181" s="705"/>
      <c r="FW181" s="705"/>
      <c r="FX181" s="705"/>
      <c r="FY181" s="705"/>
      <c r="FZ181" s="705"/>
      <c r="GA181" s="705"/>
      <c r="GB181" s="705"/>
      <c r="GC181" s="705"/>
      <c r="GD181" s="705"/>
      <c r="GE181" s="705"/>
      <c r="GF181" s="705"/>
      <c r="GG181" s="705"/>
      <c r="GH181" s="705"/>
      <c r="GI181" s="705"/>
      <c r="GJ181" s="705"/>
      <c r="GK181" s="705"/>
      <c r="GL181" s="705"/>
      <c r="GM181" s="705"/>
      <c r="GN181" s="705"/>
      <c r="GO181" s="705"/>
      <c r="GP181" s="705"/>
      <c r="GQ181" s="705"/>
      <c r="GR181" s="705"/>
      <c r="GS181" s="705"/>
      <c r="GT181" s="705"/>
      <c r="GU181" s="705"/>
      <c r="GV181" s="705"/>
      <c r="GW181" s="705"/>
      <c r="GX181" s="705"/>
      <c r="GY181" s="705"/>
      <c r="GZ181" s="705"/>
      <c r="HA181" s="705"/>
      <c r="HB181" s="705"/>
      <c r="HC181" s="705"/>
      <c r="HD181" s="705"/>
      <c r="HE181" s="705"/>
      <c r="HF181" s="705"/>
      <c r="HG181" s="705"/>
      <c r="HH181" s="705"/>
      <c r="HI181" s="705"/>
      <c r="HJ181" s="705"/>
      <c r="HK181" s="705"/>
      <c r="HL181" s="705"/>
      <c r="HM181" s="705"/>
      <c r="HN181" s="705"/>
      <c r="HO181" s="705"/>
      <c r="HP181" s="705"/>
      <c r="HQ181" s="705"/>
      <c r="HR181" s="705"/>
      <c r="HS181" s="705"/>
      <c r="HT181" s="705"/>
      <c r="HU181" s="705"/>
      <c r="HV181" s="705"/>
      <c r="HW181" s="705"/>
      <c r="HX181" s="705"/>
      <c r="HY181" s="705"/>
      <c r="HZ181" s="705"/>
      <c r="IA181" s="705"/>
      <c r="IB181" s="705"/>
      <c r="IC181" s="705"/>
      <c r="ID181" s="705"/>
      <c r="IE181" s="705"/>
      <c r="IF181" s="705"/>
      <c r="IG181" s="705"/>
      <c r="IH181" s="705"/>
      <c r="II181" s="705"/>
      <c r="IJ181" s="705"/>
      <c r="IK181" s="705"/>
      <c r="IL181" s="705"/>
      <c r="IM181" s="705"/>
      <c r="IN181" s="705"/>
      <c r="IO181" s="705"/>
      <c r="IP181" s="705"/>
      <c r="IQ181" s="705"/>
      <c r="IR181" s="705"/>
      <c r="IS181" s="705"/>
      <c r="IT181" s="705"/>
      <c r="IU181" s="705"/>
      <c r="IV181" s="705"/>
    </row>
    <row r="182" spans="1:256" ht="30.75" hidden="1" thickBot="1">
      <c r="A182" s="705"/>
      <c r="B182" s="955" t="s">
        <v>560</v>
      </c>
      <c r="C182" s="961" t="s">
        <v>151</v>
      </c>
      <c r="D182" s="957" t="s">
        <v>20</v>
      </c>
      <c r="E182" s="962">
        <f>0.1963*1.55*4</f>
        <v>1.21706</v>
      </c>
      <c r="F182" s="959">
        <v>121.99</v>
      </c>
      <c r="G182" s="960">
        <f>TRUNC(F182*E182,2)</f>
        <v>148.46</v>
      </c>
      <c r="H182" s="705"/>
      <c r="I182" s="705"/>
      <c r="J182" s="705"/>
      <c r="K182" s="705"/>
      <c r="L182" s="705"/>
      <c r="M182" s="705"/>
      <c r="N182" s="705"/>
      <c r="O182" s="705"/>
      <c r="P182" s="705"/>
      <c r="Q182" s="705"/>
      <c r="R182" s="705"/>
      <c r="S182" s="705"/>
      <c r="T182" s="705"/>
      <c r="U182" s="705"/>
      <c r="V182" s="705"/>
      <c r="W182" s="705"/>
      <c r="X182" s="705"/>
      <c r="Y182" s="705"/>
      <c r="Z182" s="705"/>
      <c r="AA182" s="705"/>
      <c r="AB182" s="705"/>
      <c r="AC182" s="705"/>
      <c r="AD182" s="705"/>
      <c r="AE182" s="705"/>
      <c r="AF182" s="705"/>
      <c r="AG182" s="705"/>
      <c r="AH182" s="705"/>
      <c r="AI182" s="705"/>
      <c r="AJ182" s="705"/>
      <c r="AK182" s="705"/>
      <c r="AL182" s="705"/>
      <c r="AM182" s="705"/>
      <c r="AN182" s="705"/>
      <c r="AO182" s="705"/>
      <c r="AP182" s="705"/>
      <c r="AQ182" s="705"/>
      <c r="AR182" s="705"/>
      <c r="AS182" s="705"/>
      <c r="AT182" s="705"/>
      <c r="AU182" s="705"/>
      <c r="AV182" s="705"/>
      <c r="AW182" s="705"/>
      <c r="AX182" s="705"/>
      <c r="AY182" s="705"/>
      <c r="AZ182" s="705"/>
      <c r="BA182" s="705"/>
      <c r="BB182" s="705"/>
      <c r="BC182" s="705"/>
      <c r="BD182" s="705"/>
      <c r="BE182" s="705"/>
      <c r="BF182" s="705"/>
      <c r="BG182" s="705"/>
      <c r="BH182" s="705"/>
      <c r="BI182" s="705"/>
      <c r="BJ182" s="705"/>
      <c r="BK182" s="705"/>
      <c r="BL182" s="705"/>
      <c r="BM182" s="705"/>
      <c r="BN182" s="705"/>
      <c r="BO182" s="705"/>
      <c r="BP182" s="705"/>
      <c r="BQ182" s="705"/>
      <c r="BR182" s="705"/>
      <c r="BS182" s="705"/>
      <c r="BT182" s="705"/>
      <c r="BU182" s="705"/>
      <c r="BV182" s="705"/>
      <c r="BW182" s="705"/>
      <c r="BX182" s="705"/>
      <c r="BY182" s="705"/>
      <c r="BZ182" s="705"/>
      <c r="CA182" s="705"/>
      <c r="CB182" s="705"/>
      <c r="CC182" s="705"/>
      <c r="CD182" s="705"/>
      <c r="CE182" s="705"/>
      <c r="CF182" s="705"/>
      <c r="CG182" s="705"/>
      <c r="CH182" s="705"/>
      <c r="CI182" s="705"/>
      <c r="CJ182" s="705"/>
      <c r="CK182" s="705"/>
      <c r="CL182" s="705"/>
      <c r="CM182" s="705"/>
      <c r="CN182" s="705"/>
      <c r="CO182" s="705"/>
      <c r="CP182" s="705"/>
      <c r="CQ182" s="705"/>
      <c r="CR182" s="705"/>
      <c r="CS182" s="705"/>
      <c r="CT182" s="705"/>
      <c r="CU182" s="705"/>
      <c r="CV182" s="705"/>
      <c r="CW182" s="705"/>
      <c r="CX182" s="705"/>
      <c r="CY182" s="705"/>
      <c r="CZ182" s="705"/>
      <c r="DA182" s="705"/>
      <c r="DB182" s="705"/>
      <c r="DC182" s="705"/>
      <c r="DD182" s="705"/>
      <c r="DE182" s="705"/>
      <c r="DF182" s="705"/>
      <c r="DG182" s="705"/>
      <c r="DH182" s="705"/>
      <c r="DI182" s="705"/>
      <c r="DJ182" s="705"/>
      <c r="DK182" s="705"/>
      <c r="DL182" s="705"/>
      <c r="DM182" s="705"/>
      <c r="DN182" s="705"/>
      <c r="DO182" s="705"/>
      <c r="DP182" s="705"/>
      <c r="DQ182" s="705"/>
      <c r="DR182" s="705"/>
      <c r="DS182" s="705"/>
      <c r="DT182" s="705"/>
      <c r="DU182" s="705"/>
      <c r="DV182" s="705"/>
      <c r="DW182" s="705"/>
      <c r="DX182" s="705"/>
      <c r="DY182" s="705"/>
      <c r="DZ182" s="705"/>
      <c r="EA182" s="705"/>
      <c r="EB182" s="705"/>
      <c r="EC182" s="705"/>
      <c r="ED182" s="705"/>
      <c r="EE182" s="705"/>
      <c r="EF182" s="705"/>
      <c r="EG182" s="705"/>
      <c r="EH182" s="705"/>
      <c r="EI182" s="705"/>
      <c r="EJ182" s="705"/>
      <c r="EK182" s="705"/>
      <c r="EL182" s="705"/>
      <c r="EM182" s="705"/>
      <c r="EN182" s="705"/>
      <c r="EO182" s="705"/>
      <c r="EP182" s="705"/>
      <c r="EQ182" s="705"/>
      <c r="ER182" s="705"/>
      <c r="ES182" s="705"/>
      <c r="ET182" s="705"/>
      <c r="EU182" s="705"/>
      <c r="EV182" s="705"/>
      <c r="EW182" s="705"/>
      <c r="EX182" s="705"/>
      <c r="EY182" s="705"/>
      <c r="EZ182" s="705"/>
      <c r="FA182" s="705"/>
      <c r="FB182" s="705"/>
      <c r="FC182" s="705"/>
      <c r="FD182" s="705"/>
      <c r="FE182" s="705"/>
      <c r="FF182" s="705"/>
      <c r="FG182" s="705"/>
      <c r="FH182" s="705"/>
      <c r="FI182" s="705"/>
      <c r="FJ182" s="705"/>
      <c r="FK182" s="705"/>
      <c r="FL182" s="705"/>
      <c r="FM182" s="705"/>
      <c r="FN182" s="705"/>
      <c r="FO182" s="705"/>
      <c r="FP182" s="705"/>
      <c r="FQ182" s="705"/>
      <c r="FR182" s="705"/>
      <c r="FS182" s="705"/>
      <c r="FT182" s="705"/>
      <c r="FU182" s="705"/>
      <c r="FV182" s="705"/>
      <c r="FW182" s="705"/>
      <c r="FX182" s="705"/>
      <c r="FY182" s="705"/>
      <c r="FZ182" s="705"/>
      <c r="GA182" s="705"/>
      <c r="GB182" s="705"/>
      <c r="GC182" s="705"/>
      <c r="GD182" s="705"/>
      <c r="GE182" s="705"/>
      <c r="GF182" s="705"/>
      <c r="GG182" s="705"/>
      <c r="GH182" s="705"/>
      <c r="GI182" s="705"/>
      <c r="GJ182" s="705"/>
      <c r="GK182" s="705"/>
      <c r="GL182" s="705"/>
      <c r="GM182" s="705"/>
      <c r="GN182" s="705"/>
      <c r="GO182" s="705"/>
      <c r="GP182" s="705"/>
      <c r="GQ182" s="705"/>
      <c r="GR182" s="705"/>
      <c r="GS182" s="705"/>
      <c r="GT182" s="705"/>
      <c r="GU182" s="705"/>
      <c r="GV182" s="705"/>
      <c r="GW182" s="705"/>
      <c r="GX182" s="705"/>
      <c r="GY182" s="705"/>
      <c r="GZ182" s="705"/>
      <c r="HA182" s="705"/>
      <c r="HB182" s="705"/>
      <c r="HC182" s="705"/>
      <c r="HD182" s="705"/>
      <c r="HE182" s="705"/>
      <c r="HF182" s="705"/>
      <c r="HG182" s="705"/>
      <c r="HH182" s="705"/>
      <c r="HI182" s="705"/>
      <c r="HJ182" s="705"/>
      <c r="HK182" s="705"/>
      <c r="HL182" s="705"/>
      <c r="HM182" s="705"/>
      <c r="HN182" s="705"/>
      <c r="HO182" s="705"/>
      <c r="HP182" s="705"/>
      <c r="HQ182" s="705"/>
      <c r="HR182" s="705"/>
      <c r="HS182" s="705"/>
      <c r="HT182" s="705"/>
      <c r="HU182" s="705"/>
      <c r="HV182" s="705"/>
      <c r="HW182" s="705"/>
      <c r="HX182" s="705"/>
      <c r="HY182" s="705"/>
      <c r="HZ182" s="705"/>
      <c r="IA182" s="705"/>
      <c r="IB182" s="705"/>
      <c r="IC182" s="705"/>
      <c r="ID182" s="705"/>
      <c r="IE182" s="705"/>
      <c r="IF182" s="705"/>
      <c r="IG182" s="705"/>
      <c r="IH182" s="705"/>
      <c r="II182" s="705"/>
      <c r="IJ182" s="705"/>
      <c r="IK182" s="705"/>
      <c r="IL182" s="705"/>
      <c r="IM182" s="705"/>
      <c r="IN182" s="705"/>
      <c r="IO182" s="705"/>
      <c r="IP182" s="705"/>
      <c r="IQ182" s="705"/>
      <c r="IR182" s="705"/>
      <c r="IS182" s="705"/>
      <c r="IT182" s="705"/>
      <c r="IU182" s="705"/>
      <c r="IV182" s="705"/>
    </row>
    <row r="183" spans="1:256" ht="13.5" hidden="1" thickBot="1">
      <c r="A183" s="705"/>
      <c r="B183" s="2737" t="s">
        <v>145</v>
      </c>
      <c r="C183" s="2738"/>
      <c r="D183" s="2738"/>
      <c r="E183" s="2738"/>
      <c r="F183" s="2738"/>
      <c r="G183" s="2739"/>
      <c r="H183" s="705"/>
      <c r="I183" s="705"/>
      <c r="J183" s="705"/>
      <c r="K183" s="705"/>
      <c r="L183" s="705"/>
      <c r="M183" s="705"/>
      <c r="N183" s="705"/>
      <c r="O183" s="705"/>
      <c r="P183" s="705"/>
      <c r="Q183" s="705"/>
      <c r="R183" s="705"/>
      <c r="S183" s="705"/>
      <c r="T183" s="705"/>
      <c r="U183" s="705"/>
      <c r="V183" s="705"/>
      <c r="W183" s="705"/>
      <c r="X183" s="705"/>
      <c r="Y183" s="705"/>
      <c r="Z183" s="705"/>
      <c r="AA183" s="705"/>
      <c r="AB183" s="705"/>
      <c r="AC183" s="705"/>
      <c r="AD183" s="705"/>
      <c r="AE183" s="705"/>
      <c r="AF183" s="705"/>
      <c r="AG183" s="705"/>
      <c r="AH183" s="705"/>
      <c r="AI183" s="705"/>
      <c r="AJ183" s="705"/>
      <c r="AK183" s="705"/>
      <c r="AL183" s="705"/>
      <c r="AM183" s="705"/>
      <c r="AN183" s="705"/>
      <c r="AO183" s="705"/>
      <c r="AP183" s="705"/>
      <c r="AQ183" s="705"/>
      <c r="AR183" s="705"/>
      <c r="AS183" s="705"/>
      <c r="AT183" s="705"/>
      <c r="AU183" s="705"/>
      <c r="AV183" s="705"/>
      <c r="AW183" s="705"/>
      <c r="AX183" s="705"/>
      <c r="AY183" s="705"/>
      <c r="AZ183" s="705"/>
      <c r="BA183" s="705"/>
      <c r="BB183" s="705"/>
      <c r="BC183" s="705"/>
      <c r="BD183" s="705"/>
      <c r="BE183" s="705"/>
      <c r="BF183" s="705"/>
      <c r="BG183" s="705"/>
      <c r="BH183" s="705"/>
      <c r="BI183" s="705"/>
      <c r="BJ183" s="705"/>
      <c r="BK183" s="705"/>
      <c r="BL183" s="705"/>
      <c r="BM183" s="705"/>
      <c r="BN183" s="705"/>
      <c r="BO183" s="705"/>
      <c r="BP183" s="705"/>
      <c r="BQ183" s="705"/>
      <c r="BR183" s="705"/>
      <c r="BS183" s="705"/>
      <c r="BT183" s="705"/>
      <c r="BU183" s="705"/>
      <c r="BV183" s="705"/>
      <c r="BW183" s="705"/>
      <c r="BX183" s="705"/>
      <c r="BY183" s="705"/>
      <c r="BZ183" s="705"/>
      <c r="CA183" s="705"/>
      <c r="CB183" s="705"/>
      <c r="CC183" s="705"/>
      <c r="CD183" s="705"/>
      <c r="CE183" s="705"/>
      <c r="CF183" s="705"/>
      <c r="CG183" s="705"/>
      <c r="CH183" s="705"/>
      <c r="CI183" s="705"/>
      <c r="CJ183" s="705"/>
      <c r="CK183" s="705"/>
      <c r="CL183" s="705"/>
      <c r="CM183" s="705"/>
      <c r="CN183" s="705"/>
      <c r="CO183" s="705"/>
      <c r="CP183" s="705"/>
      <c r="CQ183" s="705"/>
      <c r="CR183" s="705"/>
      <c r="CS183" s="705"/>
      <c r="CT183" s="705"/>
      <c r="CU183" s="705"/>
      <c r="CV183" s="705"/>
      <c r="CW183" s="705"/>
      <c r="CX183" s="705"/>
      <c r="CY183" s="705"/>
      <c r="CZ183" s="705"/>
      <c r="DA183" s="705"/>
      <c r="DB183" s="705"/>
      <c r="DC183" s="705"/>
      <c r="DD183" s="705"/>
      <c r="DE183" s="705"/>
      <c r="DF183" s="705"/>
      <c r="DG183" s="705"/>
      <c r="DH183" s="705"/>
      <c r="DI183" s="705"/>
      <c r="DJ183" s="705"/>
      <c r="DK183" s="705"/>
      <c r="DL183" s="705"/>
      <c r="DM183" s="705"/>
      <c r="DN183" s="705"/>
      <c r="DO183" s="705"/>
      <c r="DP183" s="705"/>
      <c r="DQ183" s="705"/>
      <c r="DR183" s="705"/>
      <c r="DS183" s="705"/>
      <c r="DT183" s="705"/>
      <c r="DU183" s="705"/>
      <c r="DV183" s="705"/>
      <c r="DW183" s="705"/>
      <c r="DX183" s="705"/>
      <c r="DY183" s="705"/>
      <c r="DZ183" s="705"/>
      <c r="EA183" s="705"/>
      <c r="EB183" s="705"/>
      <c r="EC183" s="705"/>
      <c r="ED183" s="705"/>
      <c r="EE183" s="705"/>
      <c r="EF183" s="705"/>
      <c r="EG183" s="705"/>
      <c r="EH183" s="705"/>
      <c r="EI183" s="705"/>
      <c r="EJ183" s="705"/>
      <c r="EK183" s="705"/>
      <c r="EL183" s="705"/>
      <c r="EM183" s="705"/>
      <c r="EN183" s="705"/>
      <c r="EO183" s="705"/>
      <c r="EP183" s="705"/>
      <c r="EQ183" s="705"/>
      <c r="ER183" s="705"/>
      <c r="ES183" s="705"/>
      <c r="ET183" s="705"/>
      <c r="EU183" s="705"/>
      <c r="EV183" s="705"/>
      <c r="EW183" s="705"/>
      <c r="EX183" s="705"/>
      <c r="EY183" s="705"/>
      <c r="EZ183" s="705"/>
      <c r="FA183" s="705"/>
      <c r="FB183" s="705"/>
      <c r="FC183" s="705"/>
      <c r="FD183" s="705"/>
      <c r="FE183" s="705"/>
      <c r="FF183" s="705"/>
      <c r="FG183" s="705"/>
      <c r="FH183" s="705"/>
      <c r="FI183" s="705"/>
      <c r="FJ183" s="705"/>
      <c r="FK183" s="705"/>
      <c r="FL183" s="705"/>
      <c r="FM183" s="705"/>
      <c r="FN183" s="705"/>
      <c r="FO183" s="705"/>
      <c r="FP183" s="705"/>
      <c r="FQ183" s="705"/>
      <c r="FR183" s="705"/>
      <c r="FS183" s="705"/>
      <c r="FT183" s="705"/>
      <c r="FU183" s="705"/>
      <c r="FV183" s="705"/>
      <c r="FW183" s="705"/>
      <c r="FX183" s="705"/>
      <c r="FY183" s="705"/>
      <c r="FZ183" s="705"/>
      <c r="GA183" s="705"/>
      <c r="GB183" s="705"/>
      <c r="GC183" s="705"/>
      <c r="GD183" s="705"/>
      <c r="GE183" s="705"/>
      <c r="GF183" s="705"/>
      <c r="GG183" s="705"/>
      <c r="GH183" s="705"/>
      <c r="GI183" s="705"/>
      <c r="GJ183" s="705"/>
      <c r="GK183" s="705"/>
      <c r="GL183" s="705"/>
      <c r="GM183" s="705"/>
      <c r="GN183" s="705"/>
      <c r="GO183" s="705"/>
      <c r="GP183" s="705"/>
      <c r="GQ183" s="705"/>
      <c r="GR183" s="705"/>
      <c r="GS183" s="705"/>
      <c r="GT183" s="705"/>
      <c r="GU183" s="705"/>
      <c r="GV183" s="705"/>
      <c r="GW183" s="705"/>
      <c r="GX183" s="705"/>
      <c r="GY183" s="705"/>
      <c r="GZ183" s="705"/>
      <c r="HA183" s="705"/>
      <c r="HB183" s="705"/>
      <c r="HC183" s="705"/>
      <c r="HD183" s="705"/>
      <c r="HE183" s="705"/>
      <c r="HF183" s="705"/>
      <c r="HG183" s="705"/>
      <c r="HH183" s="705"/>
      <c r="HI183" s="705"/>
      <c r="HJ183" s="705"/>
      <c r="HK183" s="705"/>
      <c r="HL183" s="705"/>
      <c r="HM183" s="705"/>
      <c r="HN183" s="705"/>
      <c r="HO183" s="705"/>
      <c r="HP183" s="705"/>
      <c r="HQ183" s="705"/>
      <c r="HR183" s="705"/>
      <c r="HS183" s="705"/>
      <c r="HT183" s="705"/>
      <c r="HU183" s="705"/>
      <c r="HV183" s="705"/>
      <c r="HW183" s="705"/>
      <c r="HX183" s="705"/>
      <c r="HY183" s="705"/>
      <c r="HZ183" s="705"/>
      <c r="IA183" s="705"/>
      <c r="IB183" s="705"/>
      <c r="IC183" s="705"/>
      <c r="ID183" s="705"/>
      <c r="IE183" s="705"/>
      <c r="IF183" s="705"/>
      <c r="IG183" s="705"/>
      <c r="IH183" s="705"/>
      <c r="II183" s="705"/>
      <c r="IJ183" s="705"/>
      <c r="IK183" s="705"/>
      <c r="IL183" s="705"/>
      <c r="IM183" s="705"/>
      <c r="IN183" s="705"/>
      <c r="IO183" s="705"/>
      <c r="IP183" s="705"/>
      <c r="IQ183" s="705"/>
      <c r="IR183" s="705"/>
      <c r="IS183" s="705"/>
      <c r="IT183" s="705"/>
      <c r="IU183" s="705"/>
      <c r="IV183" s="705"/>
    </row>
    <row r="184" spans="1:256" ht="15.75" hidden="1" thickBot="1">
      <c r="A184" s="705"/>
      <c r="B184" s="963" t="s">
        <v>561</v>
      </c>
      <c r="C184" s="964" t="s">
        <v>58</v>
      </c>
      <c r="D184" s="965" t="s">
        <v>31</v>
      </c>
      <c r="E184" s="966">
        <v>3</v>
      </c>
      <c r="F184" s="966">
        <v>11.7</v>
      </c>
      <c r="G184" s="967">
        <f>TRUNC(F184*E184,2)</f>
        <v>35.1</v>
      </c>
      <c r="H184" s="705"/>
      <c r="I184" s="705"/>
      <c r="J184" s="705"/>
      <c r="K184" s="705"/>
      <c r="L184" s="705"/>
      <c r="M184" s="705"/>
      <c r="N184" s="705"/>
      <c r="O184" s="705"/>
      <c r="P184" s="705"/>
      <c r="Q184" s="705"/>
      <c r="R184" s="705"/>
      <c r="S184" s="705"/>
      <c r="T184" s="705"/>
      <c r="U184" s="705"/>
      <c r="V184" s="705"/>
      <c r="W184" s="705"/>
      <c r="X184" s="705"/>
      <c r="Y184" s="705"/>
      <c r="Z184" s="705"/>
      <c r="AA184" s="705"/>
      <c r="AB184" s="705"/>
      <c r="AC184" s="705"/>
      <c r="AD184" s="705"/>
      <c r="AE184" s="705"/>
      <c r="AF184" s="705"/>
      <c r="AG184" s="705"/>
      <c r="AH184" s="705"/>
      <c r="AI184" s="705"/>
      <c r="AJ184" s="705"/>
      <c r="AK184" s="705"/>
      <c r="AL184" s="705"/>
      <c r="AM184" s="705"/>
      <c r="AN184" s="705"/>
      <c r="AO184" s="705"/>
      <c r="AP184" s="705"/>
      <c r="AQ184" s="705"/>
      <c r="AR184" s="705"/>
      <c r="AS184" s="705"/>
      <c r="AT184" s="705"/>
      <c r="AU184" s="705"/>
      <c r="AV184" s="705"/>
      <c r="AW184" s="705"/>
      <c r="AX184" s="705"/>
      <c r="AY184" s="705"/>
      <c r="AZ184" s="705"/>
      <c r="BA184" s="705"/>
      <c r="BB184" s="705"/>
      <c r="BC184" s="705"/>
      <c r="BD184" s="705"/>
      <c r="BE184" s="705"/>
      <c r="BF184" s="705"/>
      <c r="BG184" s="705"/>
      <c r="BH184" s="705"/>
      <c r="BI184" s="705"/>
      <c r="BJ184" s="705"/>
      <c r="BK184" s="705"/>
      <c r="BL184" s="705"/>
      <c r="BM184" s="705"/>
      <c r="BN184" s="705"/>
      <c r="BO184" s="705"/>
      <c r="BP184" s="705"/>
      <c r="BQ184" s="705"/>
      <c r="BR184" s="705"/>
      <c r="BS184" s="705"/>
      <c r="BT184" s="705"/>
      <c r="BU184" s="705"/>
      <c r="BV184" s="705"/>
      <c r="BW184" s="705"/>
      <c r="BX184" s="705"/>
      <c r="BY184" s="705"/>
      <c r="BZ184" s="705"/>
      <c r="CA184" s="705"/>
      <c r="CB184" s="705"/>
      <c r="CC184" s="705"/>
      <c r="CD184" s="705"/>
      <c r="CE184" s="705"/>
      <c r="CF184" s="705"/>
      <c r="CG184" s="705"/>
      <c r="CH184" s="705"/>
      <c r="CI184" s="705"/>
      <c r="CJ184" s="705"/>
      <c r="CK184" s="705"/>
      <c r="CL184" s="705"/>
      <c r="CM184" s="705"/>
      <c r="CN184" s="705"/>
      <c r="CO184" s="705"/>
      <c r="CP184" s="705"/>
      <c r="CQ184" s="705"/>
      <c r="CR184" s="705"/>
      <c r="CS184" s="705"/>
      <c r="CT184" s="705"/>
      <c r="CU184" s="705"/>
      <c r="CV184" s="705"/>
      <c r="CW184" s="705"/>
      <c r="CX184" s="705"/>
      <c r="CY184" s="705"/>
      <c r="CZ184" s="705"/>
      <c r="DA184" s="705"/>
      <c r="DB184" s="705"/>
      <c r="DC184" s="705"/>
      <c r="DD184" s="705"/>
      <c r="DE184" s="705"/>
      <c r="DF184" s="705"/>
      <c r="DG184" s="705"/>
      <c r="DH184" s="705"/>
      <c r="DI184" s="705"/>
      <c r="DJ184" s="705"/>
      <c r="DK184" s="705"/>
      <c r="DL184" s="705"/>
      <c r="DM184" s="705"/>
      <c r="DN184" s="705"/>
      <c r="DO184" s="705"/>
      <c r="DP184" s="705"/>
      <c r="DQ184" s="705"/>
      <c r="DR184" s="705"/>
      <c r="DS184" s="705"/>
      <c r="DT184" s="705"/>
      <c r="DU184" s="705"/>
      <c r="DV184" s="705"/>
      <c r="DW184" s="705"/>
      <c r="DX184" s="705"/>
      <c r="DY184" s="705"/>
      <c r="DZ184" s="705"/>
      <c r="EA184" s="705"/>
      <c r="EB184" s="705"/>
      <c r="EC184" s="705"/>
      <c r="ED184" s="705"/>
      <c r="EE184" s="705"/>
      <c r="EF184" s="705"/>
      <c r="EG184" s="705"/>
      <c r="EH184" s="705"/>
      <c r="EI184" s="705"/>
      <c r="EJ184" s="705"/>
      <c r="EK184" s="705"/>
      <c r="EL184" s="705"/>
      <c r="EM184" s="705"/>
      <c r="EN184" s="705"/>
      <c r="EO184" s="705"/>
      <c r="EP184" s="705"/>
      <c r="EQ184" s="705"/>
      <c r="ER184" s="705"/>
      <c r="ES184" s="705"/>
      <c r="ET184" s="705"/>
      <c r="EU184" s="705"/>
      <c r="EV184" s="705"/>
      <c r="EW184" s="705"/>
      <c r="EX184" s="705"/>
      <c r="EY184" s="705"/>
      <c r="EZ184" s="705"/>
      <c r="FA184" s="705"/>
      <c r="FB184" s="705"/>
      <c r="FC184" s="705"/>
      <c r="FD184" s="705"/>
      <c r="FE184" s="705"/>
      <c r="FF184" s="705"/>
      <c r="FG184" s="705"/>
      <c r="FH184" s="705"/>
      <c r="FI184" s="705"/>
      <c r="FJ184" s="705"/>
      <c r="FK184" s="705"/>
      <c r="FL184" s="705"/>
      <c r="FM184" s="705"/>
      <c r="FN184" s="705"/>
      <c r="FO184" s="705"/>
      <c r="FP184" s="705"/>
      <c r="FQ184" s="705"/>
      <c r="FR184" s="705"/>
      <c r="FS184" s="705"/>
      <c r="FT184" s="705"/>
      <c r="FU184" s="705"/>
      <c r="FV184" s="705"/>
      <c r="FW184" s="705"/>
      <c r="FX184" s="705"/>
      <c r="FY184" s="705"/>
      <c r="FZ184" s="705"/>
      <c r="GA184" s="705"/>
      <c r="GB184" s="705"/>
      <c r="GC184" s="705"/>
      <c r="GD184" s="705"/>
      <c r="GE184" s="705"/>
      <c r="GF184" s="705"/>
      <c r="GG184" s="705"/>
      <c r="GH184" s="705"/>
      <c r="GI184" s="705"/>
      <c r="GJ184" s="705"/>
      <c r="GK184" s="705"/>
      <c r="GL184" s="705"/>
      <c r="GM184" s="705"/>
      <c r="GN184" s="705"/>
      <c r="GO184" s="705"/>
      <c r="GP184" s="705"/>
      <c r="GQ184" s="705"/>
      <c r="GR184" s="705"/>
      <c r="GS184" s="705"/>
      <c r="GT184" s="705"/>
      <c r="GU184" s="705"/>
      <c r="GV184" s="705"/>
      <c r="GW184" s="705"/>
      <c r="GX184" s="705"/>
      <c r="GY184" s="705"/>
      <c r="GZ184" s="705"/>
      <c r="HA184" s="705"/>
      <c r="HB184" s="705"/>
      <c r="HC184" s="705"/>
      <c r="HD184" s="705"/>
      <c r="HE184" s="705"/>
      <c r="HF184" s="705"/>
      <c r="HG184" s="705"/>
      <c r="HH184" s="705"/>
      <c r="HI184" s="705"/>
      <c r="HJ184" s="705"/>
      <c r="HK184" s="705"/>
      <c r="HL184" s="705"/>
      <c r="HM184" s="705"/>
      <c r="HN184" s="705"/>
      <c r="HO184" s="705"/>
      <c r="HP184" s="705"/>
      <c r="HQ184" s="705"/>
      <c r="HR184" s="705"/>
      <c r="HS184" s="705"/>
      <c r="HT184" s="705"/>
      <c r="HU184" s="705"/>
      <c r="HV184" s="705"/>
      <c r="HW184" s="705"/>
      <c r="HX184" s="705"/>
      <c r="HY184" s="705"/>
      <c r="HZ184" s="705"/>
      <c r="IA184" s="705"/>
      <c r="IB184" s="705"/>
      <c r="IC184" s="705"/>
      <c r="ID184" s="705"/>
      <c r="IE184" s="705"/>
      <c r="IF184" s="705"/>
      <c r="IG184" s="705"/>
      <c r="IH184" s="705"/>
      <c r="II184" s="705"/>
      <c r="IJ184" s="705"/>
      <c r="IK184" s="705"/>
      <c r="IL184" s="705"/>
      <c r="IM184" s="705"/>
      <c r="IN184" s="705"/>
      <c r="IO184" s="705"/>
      <c r="IP184" s="705"/>
      <c r="IQ184" s="705"/>
      <c r="IR184" s="705"/>
      <c r="IS184" s="705"/>
      <c r="IT184" s="705"/>
      <c r="IU184" s="705"/>
      <c r="IV184" s="705"/>
    </row>
    <row r="185" spans="1:256" ht="16.5" hidden="1" thickBot="1">
      <c r="A185" s="705"/>
      <c r="B185" s="968" t="s">
        <v>562</v>
      </c>
      <c r="C185" s="764"/>
      <c r="D185" s="765"/>
      <c r="E185" s="766"/>
      <c r="F185" s="470" t="s">
        <v>81</v>
      </c>
      <c r="G185" s="940" t="e">
        <f>TRUNC(SUM(G179:G184),2)</f>
        <v>#REF!</v>
      </c>
      <c r="H185" s="705"/>
      <c r="I185" s="705"/>
      <c r="J185" s="705"/>
      <c r="K185" s="705"/>
      <c r="L185" s="705"/>
      <c r="M185" s="705"/>
      <c r="N185" s="705"/>
      <c r="O185" s="705"/>
      <c r="P185" s="705"/>
      <c r="Q185" s="705"/>
      <c r="R185" s="705"/>
      <c r="S185" s="705"/>
      <c r="T185" s="705"/>
      <c r="U185" s="705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  <c r="AG185" s="705"/>
      <c r="AH185" s="705"/>
      <c r="AI185" s="705"/>
      <c r="AJ185" s="705"/>
      <c r="AK185" s="705"/>
      <c r="AL185" s="705"/>
      <c r="AM185" s="705"/>
      <c r="AN185" s="705"/>
      <c r="AO185" s="705"/>
      <c r="AP185" s="705"/>
      <c r="AQ185" s="705"/>
      <c r="AR185" s="705"/>
      <c r="AS185" s="705"/>
      <c r="AT185" s="705"/>
      <c r="AU185" s="705"/>
      <c r="AV185" s="705"/>
      <c r="AW185" s="705"/>
      <c r="AX185" s="705"/>
      <c r="AY185" s="705"/>
      <c r="AZ185" s="705"/>
      <c r="BA185" s="705"/>
      <c r="BB185" s="705"/>
      <c r="BC185" s="705"/>
      <c r="BD185" s="705"/>
      <c r="BE185" s="705"/>
      <c r="BF185" s="705"/>
      <c r="BG185" s="705"/>
      <c r="BH185" s="705"/>
      <c r="BI185" s="705"/>
      <c r="BJ185" s="705"/>
      <c r="BK185" s="705"/>
      <c r="BL185" s="705"/>
      <c r="BM185" s="705"/>
      <c r="BN185" s="705"/>
      <c r="BO185" s="705"/>
      <c r="BP185" s="705"/>
      <c r="BQ185" s="705"/>
      <c r="BR185" s="705"/>
      <c r="BS185" s="705"/>
      <c r="BT185" s="705"/>
      <c r="BU185" s="705"/>
      <c r="BV185" s="705"/>
      <c r="BW185" s="705"/>
      <c r="BX185" s="705"/>
      <c r="BY185" s="705"/>
      <c r="BZ185" s="705"/>
      <c r="CA185" s="705"/>
      <c r="CB185" s="705"/>
      <c r="CC185" s="705"/>
      <c r="CD185" s="705"/>
      <c r="CE185" s="705"/>
      <c r="CF185" s="705"/>
      <c r="CG185" s="705"/>
      <c r="CH185" s="705"/>
      <c r="CI185" s="705"/>
      <c r="CJ185" s="705"/>
      <c r="CK185" s="705"/>
      <c r="CL185" s="705"/>
      <c r="CM185" s="705"/>
      <c r="CN185" s="705"/>
      <c r="CO185" s="705"/>
      <c r="CP185" s="705"/>
      <c r="CQ185" s="705"/>
      <c r="CR185" s="705"/>
      <c r="CS185" s="705"/>
      <c r="CT185" s="705"/>
      <c r="CU185" s="705"/>
      <c r="CV185" s="705"/>
      <c r="CW185" s="705"/>
      <c r="CX185" s="705"/>
      <c r="CY185" s="705"/>
      <c r="CZ185" s="705"/>
      <c r="DA185" s="705"/>
      <c r="DB185" s="705"/>
      <c r="DC185" s="705"/>
      <c r="DD185" s="705"/>
      <c r="DE185" s="705"/>
      <c r="DF185" s="705"/>
      <c r="DG185" s="705"/>
      <c r="DH185" s="705"/>
      <c r="DI185" s="705"/>
      <c r="DJ185" s="705"/>
      <c r="DK185" s="705"/>
      <c r="DL185" s="705"/>
      <c r="DM185" s="705"/>
      <c r="DN185" s="705"/>
      <c r="DO185" s="705"/>
      <c r="DP185" s="705"/>
      <c r="DQ185" s="705"/>
      <c r="DR185" s="705"/>
      <c r="DS185" s="705"/>
      <c r="DT185" s="705"/>
      <c r="DU185" s="705"/>
      <c r="DV185" s="705"/>
      <c r="DW185" s="705"/>
      <c r="DX185" s="705"/>
      <c r="DY185" s="705"/>
      <c r="DZ185" s="705"/>
      <c r="EA185" s="705"/>
      <c r="EB185" s="705"/>
      <c r="EC185" s="705"/>
      <c r="ED185" s="705"/>
      <c r="EE185" s="705"/>
      <c r="EF185" s="705"/>
      <c r="EG185" s="705"/>
      <c r="EH185" s="705"/>
      <c r="EI185" s="705"/>
      <c r="EJ185" s="705"/>
      <c r="EK185" s="705"/>
      <c r="EL185" s="705"/>
      <c r="EM185" s="705"/>
      <c r="EN185" s="705"/>
      <c r="EO185" s="705"/>
      <c r="EP185" s="705"/>
      <c r="EQ185" s="705"/>
      <c r="ER185" s="705"/>
      <c r="ES185" s="705"/>
      <c r="ET185" s="705"/>
      <c r="EU185" s="705"/>
      <c r="EV185" s="705"/>
      <c r="EW185" s="705"/>
      <c r="EX185" s="705"/>
      <c r="EY185" s="705"/>
      <c r="EZ185" s="705"/>
      <c r="FA185" s="705"/>
      <c r="FB185" s="705"/>
      <c r="FC185" s="705"/>
      <c r="FD185" s="705"/>
      <c r="FE185" s="705"/>
      <c r="FF185" s="705"/>
      <c r="FG185" s="705"/>
      <c r="FH185" s="705"/>
      <c r="FI185" s="705"/>
      <c r="FJ185" s="705"/>
      <c r="FK185" s="705"/>
      <c r="FL185" s="705"/>
      <c r="FM185" s="705"/>
      <c r="FN185" s="705"/>
      <c r="FO185" s="705"/>
      <c r="FP185" s="705"/>
      <c r="FQ185" s="705"/>
      <c r="FR185" s="705"/>
      <c r="FS185" s="705"/>
      <c r="FT185" s="705"/>
      <c r="FU185" s="705"/>
      <c r="FV185" s="705"/>
      <c r="FW185" s="705"/>
      <c r="FX185" s="705"/>
      <c r="FY185" s="705"/>
      <c r="FZ185" s="705"/>
      <c r="GA185" s="705"/>
      <c r="GB185" s="705"/>
      <c r="GC185" s="705"/>
      <c r="GD185" s="705"/>
      <c r="GE185" s="705"/>
      <c r="GF185" s="705"/>
      <c r="GG185" s="705"/>
      <c r="GH185" s="705"/>
      <c r="GI185" s="705"/>
      <c r="GJ185" s="705"/>
      <c r="GK185" s="705"/>
      <c r="GL185" s="705"/>
      <c r="GM185" s="705"/>
      <c r="GN185" s="705"/>
      <c r="GO185" s="705"/>
      <c r="GP185" s="705"/>
      <c r="GQ185" s="705"/>
      <c r="GR185" s="705"/>
      <c r="GS185" s="705"/>
      <c r="GT185" s="705"/>
      <c r="GU185" s="705"/>
      <c r="GV185" s="705"/>
      <c r="GW185" s="705"/>
      <c r="GX185" s="705"/>
      <c r="GY185" s="705"/>
      <c r="GZ185" s="705"/>
      <c r="HA185" s="705"/>
      <c r="HB185" s="705"/>
      <c r="HC185" s="705"/>
      <c r="HD185" s="705"/>
      <c r="HE185" s="705"/>
      <c r="HF185" s="705"/>
      <c r="HG185" s="705"/>
      <c r="HH185" s="705"/>
      <c r="HI185" s="705"/>
      <c r="HJ185" s="705"/>
      <c r="HK185" s="705"/>
      <c r="HL185" s="705"/>
      <c r="HM185" s="705"/>
      <c r="HN185" s="705"/>
      <c r="HO185" s="705"/>
      <c r="HP185" s="705"/>
      <c r="HQ185" s="705"/>
      <c r="HR185" s="705"/>
      <c r="HS185" s="705"/>
      <c r="HT185" s="705"/>
      <c r="HU185" s="705"/>
      <c r="HV185" s="705"/>
      <c r="HW185" s="705"/>
      <c r="HX185" s="705"/>
      <c r="HY185" s="705"/>
      <c r="HZ185" s="705"/>
      <c r="IA185" s="705"/>
      <c r="IB185" s="705"/>
      <c r="IC185" s="705"/>
      <c r="ID185" s="705"/>
      <c r="IE185" s="705"/>
      <c r="IF185" s="705"/>
      <c r="IG185" s="705"/>
      <c r="IH185" s="705"/>
      <c r="II185" s="705"/>
      <c r="IJ185" s="705"/>
      <c r="IK185" s="705"/>
      <c r="IL185" s="705"/>
      <c r="IM185" s="705"/>
      <c r="IN185" s="705"/>
      <c r="IO185" s="705"/>
      <c r="IP185" s="705"/>
      <c r="IQ185" s="705"/>
      <c r="IR185" s="705"/>
      <c r="IS185" s="705"/>
      <c r="IT185" s="705"/>
      <c r="IU185" s="705"/>
      <c r="IV185" s="705"/>
    </row>
    <row r="186" spans="1:256" ht="13.5" hidden="1" thickBot="1">
      <c r="A186" s="705"/>
      <c r="B186" s="948"/>
      <c r="C186" s="948"/>
      <c r="D186" s="948"/>
      <c r="E186" s="948"/>
      <c r="F186" s="948"/>
      <c r="G186" s="948"/>
      <c r="H186" s="705"/>
      <c r="I186" s="705"/>
      <c r="J186" s="705"/>
      <c r="K186" s="705"/>
      <c r="L186" s="705"/>
      <c r="M186" s="705"/>
      <c r="N186" s="705"/>
      <c r="O186" s="705"/>
      <c r="P186" s="705"/>
      <c r="Q186" s="705"/>
      <c r="R186" s="705"/>
      <c r="S186" s="705"/>
      <c r="T186" s="705"/>
      <c r="U186" s="705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  <c r="AG186" s="705"/>
      <c r="AH186" s="705"/>
      <c r="AI186" s="705"/>
      <c r="AJ186" s="705"/>
      <c r="AK186" s="705"/>
      <c r="AL186" s="705"/>
      <c r="AM186" s="705"/>
      <c r="AN186" s="705"/>
      <c r="AO186" s="705"/>
      <c r="AP186" s="705"/>
      <c r="AQ186" s="705"/>
      <c r="AR186" s="705"/>
      <c r="AS186" s="705"/>
      <c r="AT186" s="705"/>
      <c r="AU186" s="705"/>
      <c r="AV186" s="705"/>
      <c r="AW186" s="705"/>
      <c r="AX186" s="705"/>
      <c r="AY186" s="705"/>
      <c r="AZ186" s="705"/>
      <c r="BA186" s="705"/>
      <c r="BB186" s="705"/>
      <c r="BC186" s="705"/>
      <c r="BD186" s="705"/>
      <c r="BE186" s="705"/>
      <c r="BF186" s="705"/>
      <c r="BG186" s="705"/>
      <c r="BH186" s="705"/>
      <c r="BI186" s="705"/>
      <c r="BJ186" s="705"/>
      <c r="BK186" s="705"/>
      <c r="BL186" s="705"/>
      <c r="BM186" s="705"/>
      <c r="BN186" s="705"/>
      <c r="BO186" s="705"/>
      <c r="BP186" s="705"/>
      <c r="BQ186" s="705"/>
      <c r="BR186" s="705"/>
      <c r="BS186" s="705"/>
      <c r="BT186" s="705"/>
      <c r="BU186" s="705"/>
      <c r="BV186" s="705"/>
      <c r="BW186" s="705"/>
      <c r="BX186" s="705"/>
      <c r="BY186" s="705"/>
      <c r="BZ186" s="705"/>
      <c r="CA186" s="705"/>
      <c r="CB186" s="705"/>
      <c r="CC186" s="705"/>
      <c r="CD186" s="705"/>
      <c r="CE186" s="705"/>
      <c r="CF186" s="705"/>
      <c r="CG186" s="705"/>
      <c r="CH186" s="705"/>
      <c r="CI186" s="705"/>
      <c r="CJ186" s="705"/>
      <c r="CK186" s="705"/>
      <c r="CL186" s="705"/>
      <c r="CM186" s="705"/>
      <c r="CN186" s="705"/>
      <c r="CO186" s="705"/>
      <c r="CP186" s="705"/>
      <c r="CQ186" s="705"/>
      <c r="CR186" s="705"/>
      <c r="CS186" s="705"/>
      <c r="CT186" s="705"/>
      <c r="CU186" s="705"/>
      <c r="CV186" s="705"/>
      <c r="CW186" s="705"/>
      <c r="CX186" s="705"/>
      <c r="CY186" s="705"/>
      <c r="CZ186" s="705"/>
      <c r="DA186" s="705"/>
      <c r="DB186" s="705"/>
      <c r="DC186" s="705"/>
      <c r="DD186" s="705"/>
      <c r="DE186" s="705"/>
      <c r="DF186" s="705"/>
      <c r="DG186" s="705"/>
      <c r="DH186" s="705"/>
      <c r="DI186" s="705"/>
      <c r="DJ186" s="705"/>
      <c r="DK186" s="705"/>
      <c r="DL186" s="705"/>
      <c r="DM186" s="705"/>
      <c r="DN186" s="705"/>
      <c r="DO186" s="705"/>
      <c r="DP186" s="705"/>
      <c r="DQ186" s="705"/>
      <c r="DR186" s="705"/>
      <c r="DS186" s="705"/>
      <c r="DT186" s="705"/>
      <c r="DU186" s="705"/>
      <c r="DV186" s="705"/>
      <c r="DW186" s="705"/>
      <c r="DX186" s="705"/>
      <c r="DY186" s="705"/>
      <c r="DZ186" s="705"/>
      <c r="EA186" s="705"/>
      <c r="EB186" s="705"/>
      <c r="EC186" s="705"/>
      <c r="ED186" s="705"/>
      <c r="EE186" s="705"/>
      <c r="EF186" s="705"/>
      <c r="EG186" s="705"/>
      <c r="EH186" s="705"/>
      <c r="EI186" s="705"/>
      <c r="EJ186" s="705"/>
      <c r="EK186" s="705"/>
      <c r="EL186" s="705"/>
      <c r="EM186" s="705"/>
      <c r="EN186" s="705"/>
      <c r="EO186" s="705"/>
      <c r="EP186" s="705"/>
      <c r="EQ186" s="705"/>
      <c r="ER186" s="705"/>
      <c r="ES186" s="705"/>
      <c r="ET186" s="705"/>
      <c r="EU186" s="705"/>
      <c r="EV186" s="705"/>
      <c r="EW186" s="705"/>
      <c r="EX186" s="705"/>
      <c r="EY186" s="705"/>
      <c r="EZ186" s="705"/>
      <c r="FA186" s="705"/>
      <c r="FB186" s="705"/>
      <c r="FC186" s="705"/>
      <c r="FD186" s="705"/>
      <c r="FE186" s="705"/>
      <c r="FF186" s="705"/>
      <c r="FG186" s="705"/>
      <c r="FH186" s="705"/>
      <c r="FI186" s="705"/>
      <c r="FJ186" s="705"/>
      <c r="FK186" s="705"/>
      <c r="FL186" s="705"/>
      <c r="FM186" s="705"/>
      <c r="FN186" s="705"/>
      <c r="FO186" s="705"/>
      <c r="FP186" s="705"/>
      <c r="FQ186" s="705"/>
      <c r="FR186" s="705"/>
      <c r="FS186" s="705"/>
      <c r="FT186" s="705"/>
      <c r="FU186" s="705"/>
      <c r="FV186" s="705"/>
      <c r="FW186" s="705"/>
      <c r="FX186" s="705"/>
      <c r="FY186" s="705"/>
      <c r="FZ186" s="705"/>
      <c r="GA186" s="705"/>
      <c r="GB186" s="705"/>
      <c r="GC186" s="705"/>
      <c r="GD186" s="705"/>
      <c r="GE186" s="705"/>
      <c r="GF186" s="705"/>
      <c r="GG186" s="705"/>
      <c r="GH186" s="705"/>
      <c r="GI186" s="705"/>
      <c r="GJ186" s="705"/>
      <c r="GK186" s="705"/>
      <c r="GL186" s="705"/>
      <c r="GM186" s="705"/>
      <c r="GN186" s="705"/>
      <c r="GO186" s="705"/>
      <c r="GP186" s="705"/>
      <c r="GQ186" s="705"/>
      <c r="GR186" s="705"/>
      <c r="GS186" s="705"/>
      <c r="GT186" s="705"/>
      <c r="GU186" s="705"/>
      <c r="GV186" s="705"/>
      <c r="GW186" s="705"/>
      <c r="GX186" s="705"/>
      <c r="GY186" s="705"/>
      <c r="GZ186" s="705"/>
      <c r="HA186" s="705"/>
      <c r="HB186" s="705"/>
      <c r="HC186" s="705"/>
      <c r="HD186" s="705"/>
      <c r="HE186" s="705"/>
      <c r="HF186" s="705"/>
      <c r="HG186" s="705"/>
      <c r="HH186" s="705"/>
      <c r="HI186" s="705"/>
      <c r="HJ186" s="705"/>
      <c r="HK186" s="705"/>
      <c r="HL186" s="705"/>
      <c r="HM186" s="705"/>
      <c r="HN186" s="705"/>
      <c r="HO186" s="705"/>
      <c r="HP186" s="705"/>
      <c r="HQ186" s="705"/>
      <c r="HR186" s="705"/>
      <c r="HS186" s="705"/>
      <c r="HT186" s="705"/>
      <c r="HU186" s="705"/>
      <c r="HV186" s="705"/>
      <c r="HW186" s="705"/>
      <c r="HX186" s="705"/>
      <c r="HY186" s="705"/>
      <c r="HZ186" s="705"/>
      <c r="IA186" s="705"/>
      <c r="IB186" s="705"/>
      <c r="IC186" s="705"/>
      <c r="ID186" s="705"/>
      <c r="IE186" s="705"/>
      <c r="IF186" s="705"/>
      <c r="IG186" s="705"/>
      <c r="IH186" s="705"/>
      <c r="II186" s="705"/>
      <c r="IJ186" s="705"/>
      <c r="IK186" s="705"/>
      <c r="IL186" s="705"/>
      <c r="IM186" s="705"/>
      <c r="IN186" s="705"/>
      <c r="IO186" s="705"/>
      <c r="IP186" s="705"/>
      <c r="IQ186" s="705"/>
      <c r="IR186" s="705"/>
      <c r="IS186" s="705"/>
      <c r="IT186" s="705"/>
      <c r="IU186" s="705"/>
      <c r="IV186" s="705"/>
    </row>
    <row r="187" spans="1:256" ht="13.5" hidden="1" thickBot="1">
      <c r="A187" s="705"/>
      <c r="B187" s="948"/>
      <c r="C187" s="948"/>
      <c r="D187" s="948"/>
      <c r="E187" s="948"/>
      <c r="F187" s="948"/>
      <c r="G187" s="948"/>
      <c r="H187" s="705"/>
      <c r="I187" s="705"/>
      <c r="J187" s="705"/>
      <c r="K187" s="705"/>
      <c r="L187" s="705"/>
      <c r="M187" s="705"/>
      <c r="N187" s="705"/>
      <c r="O187" s="705"/>
      <c r="P187" s="705"/>
      <c r="Q187" s="705"/>
      <c r="R187" s="705"/>
      <c r="S187" s="705"/>
      <c r="T187" s="705"/>
      <c r="U187" s="705"/>
      <c r="V187" s="705"/>
      <c r="W187" s="705"/>
      <c r="X187" s="705"/>
      <c r="Y187" s="705"/>
      <c r="Z187" s="705"/>
      <c r="AA187" s="705"/>
      <c r="AB187" s="705"/>
      <c r="AC187" s="705"/>
      <c r="AD187" s="705"/>
      <c r="AE187" s="705"/>
      <c r="AF187" s="705"/>
      <c r="AG187" s="705"/>
      <c r="AH187" s="705"/>
      <c r="AI187" s="705"/>
      <c r="AJ187" s="705"/>
      <c r="AK187" s="705"/>
      <c r="AL187" s="705"/>
      <c r="AM187" s="705"/>
      <c r="AN187" s="705"/>
      <c r="AO187" s="705"/>
      <c r="AP187" s="705"/>
      <c r="AQ187" s="705"/>
      <c r="AR187" s="705"/>
      <c r="AS187" s="705"/>
      <c r="AT187" s="705"/>
      <c r="AU187" s="705"/>
      <c r="AV187" s="705"/>
      <c r="AW187" s="705"/>
      <c r="AX187" s="705"/>
      <c r="AY187" s="705"/>
      <c r="AZ187" s="705"/>
      <c r="BA187" s="705"/>
      <c r="BB187" s="705"/>
      <c r="BC187" s="705"/>
      <c r="BD187" s="705"/>
      <c r="BE187" s="705"/>
      <c r="BF187" s="705"/>
      <c r="BG187" s="705"/>
      <c r="BH187" s="705"/>
      <c r="BI187" s="705"/>
      <c r="BJ187" s="705"/>
      <c r="BK187" s="705"/>
      <c r="BL187" s="705"/>
      <c r="BM187" s="705"/>
      <c r="BN187" s="705"/>
      <c r="BO187" s="705"/>
      <c r="BP187" s="705"/>
      <c r="BQ187" s="705"/>
      <c r="BR187" s="705"/>
      <c r="BS187" s="705"/>
      <c r="BT187" s="705"/>
      <c r="BU187" s="705"/>
      <c r="BV187" s="705"/>
      <c r="BW187" s="705"/>
      <c r="BX187" s="705"/>
      <c r="BY187" s="705"/>
      <c r="BZ187" s="705"/>
      <c r="CA187" s="705"/>
      <c r="CB187" s="705"/>
      <c r="CC187" s="705"/>
      <c r="CD187" s="705"/>
      <c r="CE187" s="705"/>
      <c r="CF187" s="705"/>
      <c r="CG187" s="705"/>
      <c r="CH187" s="705"/>
      <c r="CI187" s="705"/>
      <c r="CJ187" s="705"/>
      <c r="CK187" s="705"/>
      <c r="CL187" s="705"/>
      <c r="CM187" s="705"/>
      <c r="CN187" s="705"/>
      <c r="CO187" s="705"/>
      <c r="CP187" s="705"/>
      <c r="CQ187" s="705"/>
      <c r="CR187" s="705"/>
      <c r="CS187" s="705"/>
      <c r="CT187" s="705"/>
      <c r="CU187" s="705"/>
      <c r="CV187" s="705"/>
      <c r="CW187" s="705"/>
      <c r="CX187" s="705"/>
      <c r="CY187" s="705"/>
      <c r="CZ187" s="705"/>
      <c r="DA187" s="705"/>
      <c r="DB187" s="705"/>
      <c r="DC187" s="705"/>
      <c r="DD187" s="705"/>
      <c r="DE187" s="705"/>
      <c r="DF187" s="705"/>
      <c r="DG187" s="705"/>
      <c r="DH187" s="705"/>
      <c r="DI187" s="705"/>
      <c r="DJ187" s="705"/>
      <c r="DK187" s="705"/>
      <c r="DL187" s="705"/>
      <c r="DM187" s="705"/>
      <c r="DN187" s="705"/>
      <c r="DO187" s="705"/>
      <c r="DP187" s="705"/>
      <c r="DQ187" s="705"/>
      <c r="DR187" s="705"/>
      <c r="DS187" s="705"/>
      <c r="DT187" s="705"/>
      <c r="DU187" s="705"/>
      <c r="DV187" s="705"/>
      <c r="DW187" s="705"/>
      <c r="DX187" s="705"/>
      <c r="DY187" s="705"/>
      <c r="DZ187" s="705"/>
      <c r="EA187" s="705"/>
      <c r="EB187" s="705"/>
      <c r="EC187" s="705"/>
      <c r="ED187" s="705"/>
      <c r="EE187" s="705"/>
      <c r="EF187" s="705"/>
      <c r="EG187" s="705"/>
      <c r="EH187" s="705"/>
      <c r="EI187" s="705"/>
      <c r="EJ187" s="705"/>
      <c r="EK187" s="705"/>
      <c r="EL187" s="705"/>
      <c r="EM187" s="705"/>
      <c r="EN187" s="705"/>
      <c r="EO187" s="705"/>
      <c r="EP187" s="705"/>
      <c r="EQ187" s="705"/>
      <c r="ER187" s="705"/>
      <c r="ES187" s="705"/>
      <c r="ET187" s="705"/>
      <c r="EU187" s="705"/>
      <c r="EV187" s="705"/>
      <c r="EW187" s="705"/>
      <c r="EX187" s="705"/>
      <c r="EY187" s="705"/>
      <c r="EZ187" s="705"/>
      <c r="FA187" s="705"/>
      <c r="FB187" s="705"/>
      <c r="FC187" s="705"/>
      <c r="FD187" s="705"/>
      <c r="FE187" s="705"/>
      <c r="FF187" s="705"/>
      <c r="FG187" s="705"/>
      <c r="FH187" s="705"/>
      <c r="FI187" s="705"/>
      <c r="FJ187" s="705"/>
      <c r="FK187" s="705"/>
      <c r="FL187" s="705"/>
      <c r="FM187" s="705"/>
      <c r="FN187" s="705"/>
      <c r="FO187" s="705"/>
      <c r="FP187" s="705"/>
      <c r="FQ187" s="705"/>
      <c r="FR187" s="705"/>
      <c r="FS187" s="705"/>
      <c r="FT187" s="705"/>
      <c r="FU187" s="705"/>
      <c r="FV187" s="705"/>
      <c r="FW187" s="705"/>
      <c r="FX187" s="705"/>
      <c r="FY187" s="705"/>
      <c r="FZ187" s="705"/>
      <c r="GA187" s="705"/>
      <c r="GB187" s="705"/>
      <c r="GC187" s="705"/>
      <c r="GD187" s="705"/>
      <c r="GE187" s="705"/>
      <c r="GF187" s="705"/>
      <c r="GG187" s="705"/>
      <c r="GH187" s="705"/>
      <c r="GI187" s="705"/>
      <c r="GJ187" s="705"/>
      <c r="GK187" s="705"/>
      <c r="GL187" s="705"/>
      <c r="GM187" s="705"/>
      <c r="GN187" s="705"/>
      <c r="GO187" s="705"/>
      <c r="GP187" s="705"/>
      <c r="GQ187" s="705"/>
      <c r="GR187" s="705"/>
      <c r="GS187" s="705"/>
      <c r="GT187" s="705"/>
      <c r="GU187" s="705"/>
      <c r="GV187" s="705"/>
      <c r="GW187" s="705"/>
      <c r="GX187" s="705"/>
      <c r="GY187" s="705"/>
      <c r="GZ187" s="705"/>
      <c r="HA187" s="705"/>
      <c r="HB187" s="705"/>
      <c r="HC187" s="705"/>
      <c r="HD187" s="705"/>
      <c r="HE187" s="705"/>
      <c r="HF187" s="705"/>
      <c r="HG187" s="705"/>
      <c r="HH187" s="705"/>
      <c r="HI187" s="705"/>
      <c r="HJ187" s="705"/>
      <c r="HK187" s="705"/>
      <c r="HL187" s="705"/>
      <c r="HM187" s="705"/>
      <c r="HN187" s="705"/>
      <c r="HO187" s="705"/>
      <c r="HP187" s="705"/>
      <c r="HQ187" s="705"/>
      <c r="HR187" s="705"/>
      <c r="HS187" s="705"/>
      <c r="HT187" s="705"/>
      <c r="HU187" s="705"/>
      <c r="HV187" s="705"/>
      <c r="HW187" s="705"/>
      <c r="HX187" s="705"/>
      <c r="HY187" s="705"/>
      <c r="HZ187" s="705"/>
      <c r="IA187" s="705"/>
      <c r="IB187" s="705"/>
      <c r="IC187" s="705"/>
      <c r="ID187" s="705"/>
      <c r="IE187" s="705"/>
      <c r="IF187" s="705"/>
      <c r="IG187" s="705"/>
      <c r="IH187" s="705"/>
      <c r="II187" s="705"/>
      <c r="IJ187" s="705"/>
      <c r="IK187" s="705"/>
      <c r="IL187" s="705"/>
      <c r="IM187" s="705"/>
      <c r="IN187" s="705"/>
      <c r="IO187" s="705"/>
      <c r="IP187" s="705"/>
      <c r="IQ187" s="705"/>
      <c r="IR187" s="705"/>
      <c r="IS187" s="705"/>
      <c r="IT187" s="705"/>
      <c r="IU187" s="705"/>
      <c r="IV187" s="705"/>
    </row>
    <row r="188" spans="1:256" s="943" customFormat="1" ht="15.75">
      <c r="B188" s="2674" t="s">
        <v>563</v>
      </c>
      <c r="C188" s="2675"/>
      <c r="D188" s="2675"/>
      <c r="E188" s="2675"/>
      <c r="F188" s="2675"/>
      <c r="G188" s="2676"/>
    </row>
    <row r="189" spans="1:256" s="943" customFormat="1" ht="15.75">
      <c r="B189" s="2585" t="s">
        <v>75</v>
      </c>
      <c r="C189" s="2586"/>
      <c r="D189" s="944" t="s">
        <v>23</v>
      </c>
      <c r="E189" s="2567" t="s">
        <v>544</v>
      </c>
      <c r="F189" s="2568"/>
      <c r="G189" s="2569"/>
    </row>
    <row r="190" spans="1:256" s="943" customFormat="1" ht="15.75">
      <c r="B190" s="2687" t="s">
        <v>79</v>
      </c>
      <c r="C190" s="2727"/>
      <c r="D190" s="2727"/>
      <c r="E190" s="2727"/>
      <c r="F190" s="2727"/>
      <c r="G190" s="2728"/>
    </row>
    <row r="191" spans="1:256" s="943" customFormat="1" ht="15">
      <c r="B191" s="2573" t="str">
        <f>C156</f>
        <v>GIRA-GIRA OU CARROSSEL</v>
      </c>
      <c r="C191" s="2574"/>
      <c r="D191" s="945" t="s">
        <v>23</v>
      </c>
      <c r="E191" s="2587" t="s">
        <v>545</v>
      </c>
      <c r="F191" s="2588"/>
      <c r="G191" s="2589"/>
    </row>
    <row r="192" spans="1:256" s="943" customFormat="1" ht="30.75" customHeight="1">
      <c r="B192" s="2573" t="s">
        <v>546</v>
      </c>
      <c r="C192" s="2574"/>
      <c r="D192" s="945" t="s">
        <v>20</v>
      </c>
      <c r="E192" s="2587" t="s">
        <v>716</v>
      </c>
      <c r="F192" s="2588"/>
      <c r="G192" s="2589"/>
    </row>
    <row r="193" spans="1:256" s="943" customFormat="1" ht="31.5" customHeight="1">
      <c r="B193" s="2573" t="s">
        <v>547</v>
      </c>
      <c r="C193" s="2574"/>
      <c r="D193" s="945" t="s">
        <v>20</v>
      </c>
      <c r="E193" s="2587" t="str">
        <f>E192</f>
        <v>0,40*0,40*0,80</v>
      </c>
      <c r="F193" s="2588"/>
      <c r="G193" s="2589"/>
    </row>
    <row r="194" spans="1:256" s="943" customFormat="1" ht="32.25" customHeight="1" thickBot="1">
      <c r="B194" s="2590" t="s">
        <v>151</v>
      </c>
      <c r="C194" s="2591"/>
      <c r="D194" s="1030" t="s">
        <v>20</v>
      </c>
      <c r="E194" s="2592" t="str">
        <f>E193</f>
        <v>0,40*0,40*0,80</v>
      </c>
      <c r="F194" s="2593"/>
      <c r="G194" s="2594"/>
    </row>
    <row r="195" spans="1:256" s="923" customFormat="1" ht="15.75" customHeight="1" thickBot="1">
      <c r="B195" s="924"/>
      <c r="C195" s="924"/>
      <c r="D195" s="924"/>
      <c r="E195" s="924"/>
      <c r="F195" s="925"/>
      <c r="G195" s="925"/>
    </row>
    <row r="196" spans="1:256" ht="16.5" thickBot="1">
      <c r="A196" s="705"/>
      <c r="B196" s="1035" t="s">
        <v>556</v>
      </c>
      <c r="C196" s="1036" t="s">
        <v>564</v>
      </c>
      <c r="D196" s="1036"/>
      <c r="E196" s="1036"/>
      <c r="F196" s="1036"/>
      <c r="G196" s="1037" t="s">
        <v>23</v>
      </c>
      <c r="H196" s="705"/>
      <c r="I196" s="705"/>
      <c r="J196" s="705"/>
      <c r="K196" s="705"/>
      <c r="L196" s="705"/>
      <c r="M196" s="705"/>
      <c r="N196" s="705"/>
      <c r="O196" s="705"/>
      <c r="P196" s="705"/>
      <c r="Q196" s="705"/>
      <c r="R196" s="705"/>
      <c r="S196" s="705"/>
      <c r="T196" s="705"/>
      <c r="U196" s="705"/>
      <c r="V196" s="705"/>
      <c r="W196" s="705"/>
      <c r="X196" s="705"/>
      <c r="Y196" s="705"/>
      <c r="Z196" s="705"/>
      <c r="AA196" s="705"/>
      <c r="AB196" s="705"/>
      <c r="AC196" s="705"/>
      <c r="AD196" s="705"/>
      <c r="AE196" s="705"/>
      <c r="AF196" s="705"/>
      <c r="AG196" s="705"/>
      <c r="AH196" s="705"/>
      <c r="AI196" s="705"/>
      <c r="AJ196" s="705"/>
      <c r="AK196" s="705"/>
      <c r="AL196" s="705"/>
      <c r="AM196" s="705"/>
      <c r="AN196" s="705"/>
      <c r="AO196" s="705"/>
      <c r="AP196" s="705"/>
      <c r="AQ196" s="705"/>
      <c r="AR196" s="705"/>
      <c r="AS196" s="705"/>
      <c r="AT196" s="705"/>
      <c r="AU196" s="705"/>
      <c r="AV196" s="705"/>
      <c r="AW196" s="705"/>
      <c r="AX196" s="705"/>
      <c r="AY196" s="705"/>
      <c r="AZ196" s="705"/>
      <c r="BA196" s="705"/>
      <c r="BB196" s="705"/>
      <c r="BC196" s="705"/>
      <c r="BD196" s="705"/>
      <c r="BE196" s="705"/>
      <c r="BF196" s="705"/>
      <c r="BG196" s="705"/>
      <c r="BH196" s="705"/>
      <c r="BI196" s="705"/>
      <c r="BJ196" s="705"/>
      <c r="BK196" s="705"/>
      <c r="BL196" s="705"/>
      <c r="BM196" s="705"/>
      <c r="BN196" s="705"/>
      <c r="BO196" s="705"/>
      <c r="BP196" s="705"/>
      <c r="BQ196" s="705"/>
      <c r="BR196" s="705"/>
      <c r="BS196" s="705"/>
      <c r="BT196" s="705"/>
      <c r="BU196" s="705"/>
      <c r="BV196" s="705"/>
      <c r="BW196" s="705"/>
      <c r="BX196" s="705"/>
      <c r="BY196" s="705"/>
      <c r="BZ196" s="705"/>
      <c r="CA196" s="705"/>
      <c r="CB196" s="705"/>
      <c r="CC196" s="705"/>
      <c r="CD196" s="705"/>
      <c r="CE196" s="705"/>
      <c r="CF196" s="705"/>
      <c r="CG196" s="705"/>
      <c r="CH196" s="705"/>
      <c r="CI196" s="705"/>
      <c r="CJ196" s="705"/>
      <c r="CK196" s="705"/>
      <c r="CL196" s="705"/>
      <c r="CM196" s="705"/>
      <c r="CN196" s="705"/>
      <c r="CO196" s="705"/>
      <c r="CP196" s="705"/>
      <c r="CQ196" s="705"/>
      <c r="CR196" s="705"/>
      <c r="CS196" s="705"/>
      <c r="CT196" s="705"/>
      <c r="CU196" s="705"/>
      <c r="CV196" s="705"/>
      <c r="CW196" s="705"/>
      <c r="CX196" s="705"/>
      <c r="CY196" s="705"/>
      <c r="CZ196" s="705"/>
      <c r="DA196" s="705"/>
      <c r="DB196" s="705"/>
      <c r="DC196" s="705"/>
      <c r="DD196" s="705"/>
      <c r="DE196" s="705"/>
      <c r="DF196" s="705"/>
      <c r="DG196" s="705"/>
      <c r="DH196" s="705"/>
      <c r="DI196" s="705"/>
      <c r="DJ196" s="705"/>
      <c r="DK196" s="705"/>
      <c r="DL196" s="705"/>
      <c r="DM196" s="705"/>
      <c r="DN196" s="705"/>
      <c r="DO196" s="705"/>
      <c r="DP196" s="705"/>
      <c r="DQ196" s="705"/>
      <c r="DR196" s="705"/>
      <c r="DS196" s="705"/>
      <c r="DT196" s="705"/>
      <c r="DU196" s="705"/>
      <c r="DV196" s="705"/>
      <c r="DW196" s="705"/>
      <c r="DX196" s="705"/>
      <c r="DY196" s="705"/>
      <c r="DZ196" s="705"/>
      <c r="EA196" s="705"/>
      <c r="EB196" s="705"/>
      <c r="EC196" s="705"/>
      <c r="ED196" s="705"/>
      <c r="EE196" s="705"/>
      <c r="EF196" s="705"/>
      <c r="EG196" s="705"/>
      <c r="EH196" s="705"/>
      <c r="EI196" s="705"/>
      <c r="EJ196" s="705"/>
      <c r="EK196" s="705"/>
      <c r="EL196" s="705"/>
      <c r="EM196" s="705"/>
      <c r="EN196" s="705"/>
      <c r="EO196" s="705"/>
      <c r="EP196" s="705"/>
      <c r="EQ196" s="705"/>
      <c r="ER196" s="705"/>
      <c r="ES196" s="705"/>
      <c r="ET196" s="705"/>
      <c r="EU196" s="705"/>
      <c r="EV196" s="705"/>
      <c r="EW196" s="705"/>
      <c r="EX196" s="705"/>
      <c r="EY196" s="705"/>
      <c r="EZ196" s="705"/>
      <c r="FA196" s="705"/>
      <c r="FB196" s="705"/>
      <c r="FC196" s="705"/>
      <c r="FD196" s="705"/>
      <c r="FE196" s="705"/>
      <c r="FF196" s="705"/>
      <c r="FG196" s="705"/>
      <c r="FH196" s="705"/>
      <c r="FI196" s="705"/>
      <c r="FJ196" s="705"/>
      <c r="FK196" s="705"/>
      <c r="FL196" s="705"/>
      <c r="FM196" s="705"/>
      <c r="FN196" s="705"/>
      <c r="FO196" s="705"/>
      <c r="FP196" s="705"/>
      <c r="FQ196" s="705"/>
      <c r="FR196" s="705"/>
      <c r="FS196" s="705"/>
      <c r="FT196" s="705"/>
      <c r="FU196" s="705"/>
      <c r="FV196" s="705"/>
      <c r="FW196" s="705"/>
      <c r="FX196" s="705"/>
      <c r="FY196" s="705"/>
      <c r="FZ196" s="705"/>
      <c r="GA196" s="705"/>
      <c r="GB196" s="705"/>
      <c r="GC196" s="705"/>
      <c r="GD196" s="705"/>
      <c r="GE196" s="705"/>
      <c r="GF196" s="705"/>
      <c r="GG196" s="705"/>
      <c r="GH196" s="705"/>
      <c r="GI196" s="705"/>
      <c r="GJ196" s="705"/>
      <c r="GK196" s="705"/>
      <c r="GL196" s="705"/>
      <c r="GM196" s="705"/>
      <c r="GN196" s="705"/>
      <c r="GO196" s="705"/>
      <c r="GP196" s="705"/>
      <c r="GQ196" s="705"/>
      <c r="GR196" s="705"/>
      <c r="GS196" s="705"/>
      <c r="GT196" s="705"/>
      <c r="GU196" s="705"/>
      <c r="GV196" s="705"/>
      <c r="GW196" s="705"/>
      <c r="GX196" s="705"/>
      <c r="GY196" s="705"/>
      <c r="GZ196" s="705"/>
      <c r="HA196" s="705"/>
      <c r="HB196" s="705"/>
      <c r="HC196" s="705"/>
      <c r="HD196" s="705"/>
      <c r="HE196" s="705"/>
      <c r="HF196" s="705"/>
      <c r="HG196" s="705"/>
      <c r="HH196" s="705"/>
      <c r="HI196" s="705"/>
      <c r="HJ196" s="705"/>
      <c r="HK196" s="705"/>
      <c r="HL196" s="705"/>
      <c r="HM196" s="705"/>
      <c r="HN196" s="705"/>
      <c r="HO196" s="705"/>
      <c r="HP196" s="705"/>
      <c r="HQ196" s="705"/>
      <c r="HR196" s="705"/>
      <c r="HS196" s="705"/>
      <c r="HT196" s="705"/>
      <c r="HU196" s="705"/>
      <c r="HV196" s="705"/>
      <c r="HW196" s="705"/>
      <c r="HX196" s="705"/>
      <c r="HY196" s="705"/>
      <c r="HZ196" s="705"/>
      <c r="IA196" s="705"/>
      <c r="IB196" s="705"/>
      <c r="IC196" s="705"/>
      <c r="ID196" s="705"/>
      <c r="IE196" s="705"/>
      <c r="IF196" s="705"/>
      <c r="IG196" s="705"/>
      <c r="IH196" s="705"/>
      <c r="II196" s="705"/>
      <c r="IJ196" s="705"/>
      <c r="IK196" s="705"/>
      <c r="IL196" s="705"/>
      <c r="IM196" s="705"/>
      <c r="IN196" s="705"/>
      <c r="IO196" s="705"/>
      <c r="IP196" s="705"/>
      <c r="IQ196" s="705"/>
      <c r="IR196" s="705"/>
      <c r="IS196" s="705"/>
      <c r="IT196" s="705"/>
      <c r="IU196" s="705"/>
      <c r="IV196" s="705"/>
    </row>
    <row r="197" spans="1:256" ht="31.5">
      <c r="A197" s="705"/>
      <c r="B197" s="755" t="s">
        <v>144</v>
      </c>
      <c r="C197" s="935" t="s">
        <v>75</v>
      </c>
      <c r="D197" s="935" t="s">
        <v>23</v>
      </c>
      <c r="E197" s="935" t="s">
        <v>76</v>
      </c>
      <c r="F197" s="936" t="s">
        <v>103</v>
      </c>
      <c r="G197" s="937" t="s">
        <v>104</v>
      </c>
      <c r="H197" s="705"/>
      <c r="I197" s="705"/>
      <c r="J197" s="705"/>
      <c r="K197" s="705"/>
      <c r="L197" s="705"/>
      <c r="M197" s="705"/>
      <c r="N197" s="705"/>
      <c r="O197" s="705"/>
      <c r="P197" s="705"/>
      <c r="Q197" s="705"/>
      <c r="R197" s="705"/>
      <c r="S197" s="705"/>
      <c r="T197" s="705"/>
      <c r="U197" s="705"/>
      <c r="V197" s="705"/>
      <c r="W197" s="705"/>
      <c r="X197" s="705"/>
      <c r="Y197" s="705"/>
      <c r="Z197" s="705"/>
      <c r="AA197" s="705"/>
      <c r="AB197" s="705"/>
      <c r="AC197" s="705"/>
      <c r="AD197" s="705"/>
      <c r="AE197" s="705"/>
      <c r="AF197" s="705"/>
      <c r="AG197" s="705"/>
      <c r="AH197" s="705"/>
      <c r="AI197" s="705"/>
      <c r="AJ197" s="705"/>
      <c r="AK197" s="705"/>
      <c r="AL197" s="705"/>
      <c r="AM197" s="705"/>
      <c r="AN197" s="705"/>
      <c r="AO197" s="705"/>
      <c r="AP197" s="705"/>
      <c r="AQ197" s="705"/>
      <c r="AR197" s="705"/>
      <c r="AS197" s="705"/>
      <c r="AT197" s="705"/>
      <c r="AU197" s="705"/>
      <c r="AV197" s="705"/>
      <c r="AW197" s="705"/>
      <c r="AX197" s="705"/>
      <c r="AY197" s="705"/>
      <c r="AZ197" s="705"/>
      <c r="BA197" s="705"/>
      <c r="BB197" s="705"/>
      <c r="BC197" s="705"/>
      <c r="BD197" s="705"/>
      <c r="BE197" s="705"/>
      <c r="BF197" s="705"/>
      <c r="BG197" s="705"/>
      <c r="BH197" s="705"/>
      <c r="BI197" s="705"/>
      <c r="BJ197" s="705"/>
      <c r="BK197" s="705"/>
      <c r="BL197" s="705"/>
      <c r="BM197" s="705"/>
      <c r="BN197" s="705"/>
      <c r="BO197" s="705"/>
      <c r="BP197" s="705"/>
      <c r="BQ197" s="705"/>
      <c r="BR197" s="705"/>
      <c r="BS197" s="705"/>
      <c r="BT197" s="705"/>
      <c r="BU197" s="705"/>
      <c r="BV197" s="705"/>
      <c r="BW197" s="705"/>
      <c r="BX197" s="705"/>
      <c r="BY197" s="705"/>
      <c r="BZ197" s="705"/>
      <c r="CA197" s="705"/>
      <c r="CB197" s="705"/>
      <c r="CC197" s="705"/>
      <c r="CD197" s="705"/>
      <c r="CE197" s="705"/>
      <c r="CF197" s="705"/>
      <c r="CG197" s="705"/>
      <c r="CH197" s="705"/>
      <c r="CI197" s="705"/>
      <c r="CJ197" s="705"/>
      <c r="CK197" s="705"/>
      <c r="CL197" s="705"/>
      <c r="CM197" s="705"/>
      <c r="CN197" s="705"/>
      <c r="CO197" s="705"/>
      <c r="CP197" s="705"/>
      <c r="CQ197" s="705"/>
      <c r="CR197" s="705"/>
      <c r="CS197" s="705"/>
      <c r="CT197" s="705"/>
      <c r="CU197" s="705"/>
      <c r="CV197" s="705"/>
      <c r="CW197" s="705"/>
      <c r="CX197" s="705"/>
      <c r="CY197" s="705"/>
      <c r="CZ197" s="705"/>
      <c r="DA197" s="705"/>
      <c r="DB197" s="705"/>
      <c r="DC197" s="705"/>
      <c r="DD197" s="705"/>
      <c r="DE197" s="705"/>
      <c r="DF197" s="705"/>
      <c r="DG197" s="705"/>
      <c r="DH197" s="705"/>
      <c r="DI197" s="705"/>
      <c r="DJ197" s="705"/>
      <c r="DK197" s="705"/>
      <c r="DL197" s="705"/>
      <c r="DM197" s="705"/>
      <c r="DN197" s="705"/>
      <c r="DO197" s="705"/>
      <c r="DP197" s="705"/>
      <c r="DQ197" s="705"/>
      <c r="DR197" s="705"/>
      <c r="DS197" s="705"/>
      <c r="DT197" s="705"/>
      <c r="DU197" s="705"/>
      <c r="DV197" s="705"/>
      <c r="DW197" s="705"/>
      <c r="DX197" s="705"/>
      <c r="DY197" s="705"/>
      <c r="DZ197" s="705"/>
      <c r="EA197" s="705"/>
      <c r="EB197" s="705"/>
      <c r="EC197" s="705"/>
      <c r="ED197" s="705"/>
      <c r="EE197" s="705"/>
      <c r="EF197" s="705"/>
      <c r="EG197" s="705"/>
      <c r="EH197" s="705"/>
      <c r="EI197" s="705"/>
      <c r="EJ197" s="705"/>
      <c r="EK197" s="705"/>
      <c r="EL197" s="705"/>
      <c r="EM197" s="705"/>
      <c r="EN197" s="705"/>
      <c r="EO197" s="705"/>
      <c r="EP197" s="705"/>
      <c r="EQ197" s="705"/>
      <c r="ER197" s="705"/>
      <c r="ES197" s="705"/>
      <c r="ET197" s="705"/>
      <c r="EU197" s="705"/>
      <c r="EV197" s="705"/>
      <c r="EW197" s="705"/>
      <c r="EX197" s="705"/>
      <c r="EY197" s="705"/>
      <c r="EZ197" s="705"/>
      <c r="FA197" s="705"/>
      <c r="FB197" s="705"/>
      <c r="FC197" s="705"/>
      <c r="FD197" s="705"/>
      <c r="FE197" s="705"/>
      <c r="FF197" s="705"/>
      <c r="FG197" s="705"/>
      <c r="FH197" s="705"/>
      <c r="FI197" s="705"/>
      <c r="FJ197" s="705"/>
      <c r="FK197" s="705"/>
      <c r="FL197" s="705"/>
      <c r="FM197" s="705"/>
      <c r="FN197" s="705"/>
      <c r="FO197" s="705"/>
      <c r="FP197" s="705"/>
      <c r="FQ197" s="705"/>
      <c r="FR197" s="705"/>
      <c r="FS197" s="705"/>
      <c r="FT197" s="705"/>
      <c r="FU197" s="705"/>
      <c r="FV197" s="705"/>
      <c r="FW197" s="705"/>
      <c r="FX197" s="705"/>
      <c r="FY197" s="705"/>
      <c r="FZ197" s="705"/>
      <c r="GA197" s="705"/>
      <c r="GB197" s="705"/>
      <c r="GC197" s="705"/>
      <c r="GD197" s="705"/>
      <c r="GE197" s="705"/>
      <c r="GF197" s="705"/>
      <c r="GG197" s="705"/>
      <c r="GH197" s="705"/>
      <c r="GI197" s="705"/>
      <c r="GJ197" s="705"/>
      <c r="GK197" s="705"/>
      <c r="GL197" s="705"/>
      <c r="GM197" s="705"/>
      <c r="GN197" s="705"/>
      <c r="GO197" s="705"/>
      <c r="GP197" s="705"/>
      <c r="GQ197" s="705"/>
      <c r="GR197" s="705"/>
      <c r="GS197" s="705"/>
      <c r="GT197" s="705"/>
      <c r="GU197" s="705"/>
      <c r="GV197" s="705"/>
      <c r="GW197" s="705"/>
      <c r="GX197" s="705"/>
      <c r="GY197" s="705"/>
      <c r="GZ197" s="705"/>
      <c r="HA197" s="705"/>
      <c r="HB197" s="705"/>
      <c r="HC197" s="705"/>
      <c r="HD197" s="705"/>
      <c r="HE197" s="705"/>
      <c r="HF197" s="705"/>
      <c r="HG197" s="705"/>
      <c r="HH197" s="705"/>
      <c r="HI197" s="705"/>
      <c r="HJ197" s="705"/>
      <c r="HK197" s="705"/>
      <c r="HL197" s="705"/>
      <c r="HM197" s="705"/>
      <c r="HN197" s="705"/>
      <c r="HO197" s="705"/>
      <c r="HP197" s="705"/>
      <c r="HQ197" s="705"/>
      <c r="HR197" s="705"/>
      <c r="HS197" s="705"/>
      <c r="HT197" s="705"/>
      <c r="HU197" s="705"/>
      <c r="HV197" s="705"/>
      <c r="HW197" s="705"/>
      <c r="HX197" s="705"/>
      <c r="HY197" s="705"/>
      <c r="HZ197" s="705"/>
      <c r="IA197" s="705"/>
      <c r="IB197" s="705"/>
      <c r="IC197" s="705"/>
      <c r="ID197" s="705"/>
      <c r="IE197" s="705"/>
      <c r="IF197" s="705"/>
      <c r="IG197" s="705"/>
      <c r="IH197" s="705"/>
      <c r="II197" s="705"/>
      <c r="IJ197" s="705"/>
      <c r="IK197" s="705"/>
      <c r="IL197" s="705"/>
      <c r="IM197" s="705"/>
      <c r="IN197" s="705"/>
      <c r="IO197" s="705"/>
      <c r="IP197" s="705"/>
      <c r="IQ197" s="705"/>
      <c r="IR197" s="705"/>
      <c r="IS197" s="705"/>
      <c r="IT197" s="705"/>
      <c r="IU197" s="705"/>
      <c r="IV197" s="705"/>
    </row>
    <row r="198" spans="1:256" ht="15.75">
      <c r="A198" s="705"/>
      <c r="B198" s="2718" t="s">
        <v>79</v>
      </c>
      <c r="C198" s="2719"/>
      <c r="D198" s="2719"/>
      <c r="E198" s="2719"/>
      <c r="F198" s="2719"/>
      <c r="G198" s="2720"/>
      <c r="H198" s="705"/>
      <c r="I198" s="705"/>
      <c r="J198" s="705"/>
      <c r="K198" s="705"/>
      <c r="L198" s="705"/>
      <c r="M198" s="705"/>
      <c r="N198" s="705"/>
      <c r="O198" s="705"/>
      <c r="P198" s="705"/>
      <c r="Q198" s="705"/>
      <c r="R198" s="705"/>
      <c r="S198" s="705"/>
      <c r="T198" s="705"/>
      <c r="U198" s="705"/>
      <c r="V198" s="705"/>
      <c r="W198" s="705"/>
      <c r="X198" s="705"/>
      <c r="Y198" s="705"/>
      <c r="Z198" s="705"/>
      <c r="AA198" s="705"/>
      <c r="AB198" s="705"/>
      <c r="AC198" s="705"/>
      <c r="AD198" s="705"/>
      <c r="AE198" s="705"/>
      <c r="AF198" s="705"/>
      <c r="AG198" s="705"/>
      <c r="AH198" s="705"/>
      <c r="AI198" s="705"/>
      <c r="AJ198" s="705"/>
      <c r="AK198" s="705"/>
      <c r="AL198" s="705"/>
      <c r="AM198" s="705"/>
      <c r="AN198" s="705"/>
      <c r="AO198" s="705"/>
      <c r="AP198" s="705"/>
      <c r="AQ198" s="705"/>
      <c r="AR198" s="705"/>
      <c r="AS198" s="705"/>
      <c r="AT198" s="705"/>
      <c r="AU198" s="705"/>
      <c r="AV198" s="705"/>
      <c r="AW198" s="705"/>
      <c r="AX198" s="705"/>
      <c r="AY198" s="705"/>
      <c r="AZ198" s="705"/>
      <c r="BA198" s="705"/>
      <c r="BB198" s="705"/>
      <c r="BC198" s="705"/>
      <c r="BD198" s="705"/>
      <c r="BE198" s="705"/>
      <c r="BF198" s="705"/>
      <c r="BG198" s="705"/>
      <c r="BH198" s="705"/>
      <c r="BI198" s="705"/>
      <c r="BJ198" s="705"/>
      <c r="BK198" s="705"/>
      <c r="BL198" s="705"/>
      <c r="BM198" s="705"/>
      <c r="BN198" s="705"/>
      <c r="BO198" s="705"/>
      <c r="BP198" s="705"/>
      <c r="BQ198" s="705"/>
      <c r="BR198" s="705"/>
      <c r="BS198" s="705"/>
      <c r="BT198" s="705"/>
      <c r="BU198" s="705"/>
      <c r="BV198" s="705"/>
      <c r="BW198" s="705"/>
      <c r="BX198" s="705"/>
      <c r="BY198" s="705"/>
      <c r="BZ198" s="705"/>
      <c r="CA198" s="705"/>
      <c r="CB198" s="705"/>
      <c r="CC198" s="705"/>
      <c r="CD198" s="705"/>
      <c r="CE198" s="705"/>
      <c r="CF198" s="705"/>
      <c r="CG198" s="705"/>
      <c r="CH198" s="705"/>
      <c r="CI198" s="705"/>
      <c r="CJ198" s="705"/>
      <c r="CK198" s="705"/>
      <c r="CL198" s="705"/>
      <c r="CM198" s="705"/>
      <c r="CN198" s="705"/>
      <c r="CO198" s="705"/>
      <c r="CP198" s="705"/>
      <c r="CQ198" s="705"/>
      <c r="CR198" s="705"/>
      <c r="CS198" s="705"/>
      <c r="CT198" s="705"/>
      <c r="CU198" s="705"/>
      <c r="CV198" s="705"/>
      <c r="CW198" s="705"/>
      <c r="CX198" s="705"/>
      <c r="CY198" s="705"/>
      <c r="CZ198" s="705"/>
      <c r="DA198" s="705"/>
      <c r="DB198" s="705"/>
      <c r="DC198" s="705"/>
      <c r="DD198" s="705"/>
      <c r="DE198" s="705"/>
      <c r="DF198" s="705"/>
      <c r="DG198" s="705"/>
      <c r="DH198" s="705"/>
      <c r="DI198" s="705"/>
      <c r="DJ198" s="705"/>
      <c r="DK198" s="705"/>
      <c r="DL198" s="705"/>
      <c r="DM198" s="705"/>
      <c r="DN198" s="705"/>
      <c r="DO198" s="705"/>
      <c r="DP198" s="705"/>
      <c r="DQ198" s="705"/>
      <c r="DR198" s="705"/>
      <c r="DS198" s="705"/>
      <c r="DT198" s="705"/>
      <c r="DU198" s="705"/>
      <c r="DV198" s="705"/>
      <c r="DW198" s="705"/>
      <c r="DX198" s="705"/>
      <c r="DY198" s="705"/>
      <c r="DZ198" s="705"/>
      <c r="EA198" s="705"/>
      <c r="EB198" s="705"/>
      <c r="EC198" s="705"/>
      <c r="ED198" s="705"/>
      <c r="EE198" s="705"/>
      <c r="EF198" s="705"/>
      <c r="EG198" s="705"/>
      <c r="EH198" s="705"/>
      <c r="EI198" s="705"/>
      <c r="EJ198" s="705"/>
      <c r="EK198" s="705"/>
      <c r="EL198" s="705"/>
      <c r="EM198" s="705"/>
      <c r="EN198" s="705"/>
      <c r="EO198" s="705"/>
      <c r="EP198" s="705"/>
      <c r="EQ198" s="705"/>
      <c r="ER198" s="705"/>
      <c r="ES198" s="705"/>
      <c r="ET198" s="705"/>
      <c r="EU198" s="705"/>
      <c r="EV198" s="705"/>
      <c r="EW198" s="705"/>
      <c r="EX198" s="705"/>
      <c r="EY198" s="705"/>
      <c r="EZ198" s="705"/>
      <c r="FA198" s="705"/>
      <c r="FB198" s="705"/>
      <c r="FC198" s="705"/>
      <c r="FD198" s="705"/>
      <c r="FE198" s="705"/>
      <c r="FF198" s="705"/>
      <c r="FG198" s="705"/>
      <c r="FH198" s="705"/>
      <c r="FI198" s="705"/>
      <c r="FJ198" s="705"/>
      <c r="FK198" s="705"/>
      <c r="FL198" s="705"/>
      <c r="FM198" s="705"/>
      <c r="FN198" s="705"/>
      <c r="FO198" s="705"/>
      <c r="FP198" s="705"/>
      <c r="FQ198" s="705"/>
      <c r="FR198" s="705"/>
      <c r="FS198" s="705"/>
      <c r="FT198" s="705"/>
      <c r="FU198" s="705"/>
      <c r="FV198" s="705"/>
      <c r="FW198" s="705"/>
      <c r="FX198" s="705"/>
      <c r="FY198" s="705"/>
      <c r="FZ198" s="705"/>
      <c r="GA198" s="705"/>
      <c r="GB198" s="705"/>
      <c r="GC198" s="705"/>
      <c r="GD198" s="705"/>
      <c r="GE198" s="705"/>
      <c r="GF198" s="705"/>
      <c r="GG198" s="705"/>
      <c r="GH198" s="705"/>
      <c r="GI198" s="705"/>
      <c r="GJ198" s="705"/>
      <c r="GK198" s="705"/>
      <c r="GL198" s="705"/>
      <c r="GM198" s="705"/>
      <c r="GN198" s="705"/>
      <c r="GO198" s="705"/>
      <c r="GP198" s="705"/>
      <c r="GQ198" s="705"/>
      <c r="GR198" s="705"/>
      <c r="GS198" s="705"/>
      <c r="GT198" s="705"/>
      <c r="GU198" s="705"/>
      <c r="GV198" s="705"/>
      <c r="GW198" s="705"/>
      <c r="GX198" s="705"/>
      <c r="GY198" s="705"/>
      <c r="GZ198" s="705"/>
      <c r="HA198" s="705"/>
      <c r="HB198" s="705"/>
      <c r="HC198" s="705"/>
      <c r="HD198" s="705"/>
      <c r="HE198" s="705"/>
      <c r="HF198" s="705"/>
      <c r="HG198" s="705"/>
      <c r="HH198" s="705"/>
      <c r="HI198" s="705"/>
      <c r="HJ198" s="705"/>
      <c r="HK198" s="705"/>
      <c r="HL198" s="705"/>
      <c r="HM198" s="705"/>
      <c r="HN198" s="705"/>
      <c r="HO198" s="705"/>
      <c r="HP198" s="705"/>
      <c r="HQ198" s="705"/>
      <c r="HR198" s="705"/>
      <c r="HS198" s="705"/>
      <c r="HT198" s="705"/>
      <c r="HU198" s="705"/>
      <c r="HV198" s="705"/>
      <c r="HW198" s="705"/>
      <c r="HX198" s="705"/>
      <c r="HY198" s="705"/>
      <c r="HZ198" s="705"/>
      <c r="IA198" s="705"/>
      <c r="IB198" s="705"/>
      <c r="IC198" s="705"/>
      <c r="ID198" s="705"/>
      <c r="IE198" s="705"/>
      <c r="IF198" s="705"/>
      <c r="IG198" s="705"/>
      <c r="IH198" s="705"/>
      <c r="II198" s="705"/>
      <c r="IJ198" s="705"/>
      <c r="IK198" s="705"/>
      <c r="IL198" s="705"/>
      <c r="IM198" s="705"/>
      <c r="IN198" s="705"/>
      <c r="IO198" s="705"/>
      <c r="IP198" s="705"/>
      <c r="IQ198" s="705"/>
      <c r="IR198" s="705"/>
      <c r="IS198" s="705"/>
      <c r="IT198" s="705"/>
      <c r="IU198" s="705"/>
      <c r="IV198" s="705"/>
    </row>
    <row r="199" spans="1:256" ht="15.75">
      <c r="A199" s="705"/>
      <c r="B199" s="756" t="s">
        <v>445</v>
      </c>
      <c r="C199" s="757" t="str">
        <f>C19</f>
        <v>BALANÇO DE DOIS LUGARES</v>
      </c>
      <c r="D199" s="758" t="s">
        <v>23</v>
      </c>
      <c r="E199" s="946">
        <v>1</v>
      </c>
      <c r="F199" s="939">
        <f>F19</f>
        <v>1739</v>
      </c>
      <c r="G199" s="884">
        <f>TRUNC(F199*E199,2)</f>
        <v>1739</v>
      </c>
      <c r="H199" s="705"/>
      <c r="I199" s="705"/>
      <c r="J199" s="705"/>
      <c r="K199" s="705"/>
      <c r="L199" s="705"/>
      <c r="M199" s="705"/>
      <c r="N199" s="705"/>
      <c r="O199" s="705"/>
      <c r="P199" s="705"/>
      <c r="Q199" s="705"/>
      <c r="R199" s="705"/>
      <c r="S199" s="705"/>
      <c r="T199" s="705"/>
      <c r="U199" s="705"/>
      <c r="V199" s="705"/>
      <c r="W199" s="705"/>
      <c r="X199" s="705"/>
      <c r="Y199" s="705"/>
      <c r="Z199" s="705"/>
      <c r="AA199" s="705"/>
      <c r="AB199" s="705"/>
      <c r="AC199" s="705"/>
      <c r="AD199" s="705"/>
      <c r="AE199" s="705"/>
      <c r="AF199" s="705"/>
      <c r="AG199" s="705"/>
      <c r="AH199" s="705"/>
      <c r="AI199" s="705"/>
      <c r="AJ199" s="705"/>
      <c r="AK199" s="705"/>
      <c r="AL199" s="705"/>
      <c r="AM199" s="705"/>
      <c r="AN199" s="705"/>
      <c r="AO199" s="705"/>
      <c r="AP199" s="705"/>
      <c r="AQ199" s="705"/>
      <c r="AR199" s="705"/>
      <c r="AS199" s="705"/>
      <c r="AT199" s="705"/>
      <c r="AU199" s="705"/>
      <c r="AV199" s="705"/>
      <c r="AW199" s="705"/>
      <c r="AX199" s="705"/>
      <c r="AY199" s="705"/>
      <c r="AZ199" s="705"/>
      <c r="BA199" s="705"/>
      <c r="BB199" s="705"/>
      <c r="BC199" s="705"/>
      <c r="BD199" s="705"/>
      <c r="BE199" s="705"/>
      <c r="BF199" s="705"/>
      <c r="BG199" s="705"/>
      <c r="BH199" s="705"/>
      <c r="BI199" s="705"/>
      <c r="BJ199" s="705"/>
      <c r="BK199" s="705"/>
      <c r="BL199" s="705"/>
      <c r="BM199" s="705"/>
      <c r="BN199" s="705"/>
      <c r="BO199" s="705"/>
      <c r="BP199" s="705"/>
      <c r="BQ199" s="705"/>
      <c r="BR199" s="705"/>
      <c r="BS199" s="705"/>
      <c r="BT199" s="705"/>
      <c r="BU199" s="705"/>
      <c r="BV199" s="705"/>
      <c r="BW199" s="705"/>
      <c r="BX199" s="705"/>
      <c r="BY199" s="705"/>
      <c r="BZ199" s="705"/>
      <c r="CA199" s="705"/>
      <c r="CB199" s="705"/>
      <c r="CC199" s="705"/>
      <c r="CD199" s="705"/>
      <c r="CE199" s="705"/>
      <c r="CF199" s="705"/>
      <c r="CG199" s="705"/>
      <c r="CH199" s="705"/>
      <c r="CI199" s="705"/>
      <c r="CJ199" s="705"/>
      <c r="CK199" s="705"/>
      <c r="CL199" s="705"/>
      <c r="CM199" s="705"/>
      <c r="CN199" s="705"/>
      <c r="CO199" s="705"/>
      <c r="CP199" s="705"/>
      <c r="CQ199" s="705"/>
      <c r="CR199" s="705"/>
      <c r="CS199" s="705"/>
      <c r="CT199" s="705"/>
      <c r="CU199" s="705"/>
      <c r="CV199" s="705"/>
      <c r="CW199" s="705"/>
      <c r="CX199" s="705"/>
      <c r="CY199" s="705"/>
      <c r="CZ199" s="705"/>
      <c r="DA199" s="705"/>
      <c r="DB199" s="705"/>
      <c r="DC199" s="705"/>
      <c r="DD199" s="705"/>
      <c r="DE199" s="705"/>
      <c r="DF199" s="705"/>
      <c r="DG199" s="705"/>
      <c r="DH199" s="705"/>
      <c r="DI199" s="705"/>
      <c r="DJ199" s="705"/>
      <c r="DK199" s="705"/>
      <c r="DL199" s="705"/>
      <c r="DM199" s="705"/>
      <c r="DN199" s="705"/>
      <c r="DO199" s="705"/>
      <c r="DP199" s="705"/>
      <c r="DQ199" s="705"/>
      <c r="DR199" s="705"/>
      <c r="DS199" s="705"/>
      <c r="DT199" s="705"/>
      <c r="DU199" s="705"/>
      <c r="DV199" s="705"/>
      <c r="DW199" s="705"/>
      <c r="DX199" s="705"/>
      <c r="DY199" s="705"/>
      <c r="DZ199" s="705"/>
      <c r="EA199" s="705"/>
      <c r="EB199" s="705"/>
      <c r="EC199" s="705"/>
      <c r="ED199" s="705"/>
      <c r="EE199" s="705"/>
      <c r="EF199" s="705"/>
      <c r="EG199" s="705"/>
      <c r="EH199" s="705"/>
      <c r="EI199" s="705"/>
      <c r="EJ199" s="705"/>
      <c r="EK199" s="705"/>
      <c r="EL199" s="705"/>
      <c r="EM199" s="705"/>
      <c r="EN199" s="705"/>
      <c r="EO199" s="705"/>
      <c r="EP199" s="705"/>
      <c r="EQ199" s="705"/>
      <c r="ER199" s="705"/>
      <c r="ES199" s="705"/>
      <c r="ET199" s="705"/>
      <c r="EU199" s="705"/>
      <c r="EV199" s="705"/>
      <c r="EW199" s="705"/>
      <c r="EX199" s="705"/>
      <c r="EY199" s="705"/>
      <c r="EZ199" s="705"/>
      <c r="FA199" s="705"/>
      <c r="FB199" s="705"/>
      <c r="FC199" s="705"/>
      <c r="FD199" s="705"/>
      <c r="FE199" s="705"/>
      <c r="FF199" s="705"/>
      <c r="FG199" s="705"/>
      <c r="FH199" s="705"/>
      <c r="FI199" s="705"/>
      <c r="FJ199" s="705"/>
      <c r="FK199" s="705"/>
      <c r="FL199" s="705"/>
      <c r="FM199" s="705"/>
      <c r="FN199" s="705"/>
      <c r="FO199" s="705"/>
      <c r="FP199" s="705"/>
      <c r="FQ199" s="705"/>
      <c r="FR199" s="705"/>
      <c r="FS199" s="705"/>
      <c r="FT199" s="705"/>
      <c r="FU199" s="705"/>
      <c r="FV199" s="705"/>
      <c r="FW199" s="705"/>
      <c r="FX199" s="705"/>
      <c r="FY199" s="705"/>
      <c r="FZ199" s="705"/>
      <c r="GA199" s="705"/>
      <c r="GB199" s="705"/>
      <c r="GC199" s="705"/>
      <c r="GD199" s="705"/>
      <c r="GE199" s="705"/>
      <c r="GF199" s="705"/>
      <c r="GG199" s="705"/>
      <c r="GH199" s="705"/>
      <c r="GI199" s="705"/>
      <c r="GJ199" s="705"/>
      <c r="GK199" s="705"/>
      <c r="GL199" s="705"/>
      <c r="GM199" s="705"/>
      <c r="GN199" s="705"/>
      <c r="GO199" s="705"/>
      <c r="GP199" s="705"/>
      <c r="GQ199" s="705"/>
      <c r="GR199" s="705"/>
      <c r="GS199" s="705"/>
      <c r="GT199" s="705"/>
      <c r="GU199" s="705"/>
      <c r="GV199" s="705"/>
      <c r="GW199" s="705"/>
      <c r="GX199" s="705"/>
      <c r="GY199" s="705"/>
      <c r="GZ199" s="705"/>
      <c r="HA199" s="705"/>
      <c r="HB199" s="705"/>
      <c r="HC199" s="705"/>
      <c r="HD199" s="705"/>
      <c r="HE199" s="705"/>
      <c r="HF199" s="705"/>
      <c r="HG199" s="705"/>
      <c r="HH199" s="705"/>
      <c r="HI199" s="705"/>
      <c r="HJ199" s="705"/>
      <c r="HK199" s="705"/>
      <c r="HL199" s="705"/>
      <c r="HM199" s="705"/>
      <c r="HN199" s="705"/>
      <c r="HO199" s="705"/>
      <c r="HP199" s="705"/>
      <c r="HQ199" s="705"/>
      <c r="HR199" s="705"/>
      <c r="HS199" s="705"/>
      <c r="HT199" s="705"/>
      <c r="HU199" s="705"/>
      <c r="HV199" s="705"/>
      <c r="HW199" s="705"/>
      <c r="HX199" s="705"/>
      <c r="HY199" s="705"/>
      <c r="HZ199" s="705"/>
      <c r="IA199" s="705"/>
      <c r="IB199" s="705"/>
      <c r="IC199" s="705"/>
      <c r="ID199" s="705"/>
      <c r="IE199" s="705"/>
      <c r="IF199" s="705"/>
      <c r="IG199" s="705"/>
      <c r="IH199" s="705"/>
      <c r="II199" s="705"/>
      <c r="IJ199" s="705"/>
      <c r="IK199" s="705"/>
      <c r="IL199" s="705"/>
      <c r="IM199" s="705"/>
      <c r="IN199" s="705"/>
      <c r="IO199" s="705"/>
      <c r="IP199" s="705"/>
      <c r="IQ199" s="705"/>
      <c r="IR199" s="705"/>
      <c r="IS199" s="705"/>
      <c r="IT199" s="705"/>
      <c r="IU199" s="705"/>
      <c r="IV199" s="705"/>
    </row>
    <row r="200" spans="1:256" ht="15.75">
      <c r="A200" s="1009" t="s">
        <v>219</v>
      </c>
      <c r="B200" s="760">
        <v>93358</v>
      </c>
      <c r="C200" s="525" t="e">
        <f>IF($A200="INSUMO",VLOOKUP($B200,#REF!,2,FALSE),VLOOKUP($B200,#REF!,2,FALSE))</f>
        <v>#REF!</v>
      </c>
      <c r="D200" s="524" t="e">
        <f>IF($A200="INSUMO",VLOOKUP($B200,#REF!,3,FALSE),VLOOKUP($B200,#REF!,3,FALSE))</f>
        <v>#REF!</v>
      </c>
      <c r="E200" s="1315">
        <f>((0.4*0.4*0.6)*4)</f>
        <v>0.38400000000000006</v>
      </c>
      <c r="F200" s="528" t="e">
        <f>IF($A200="INSUMO",VLOOKUP($B200,#REF!,4,FALSE),VLOOKUP($B200,#REF!,4,FALSE))</f>
        <v>#REF!</v>
      </c>
      <c r="G200" s="884" t="e">
        <f>TRUNC(F200*E200,2)</f>
        <v>#REF!</v>
      </c>
      <c r="H200" s="705"/>
      <c r="I200" s="705"/>
      <c r="J200" s="705"/>
      <c r="K200" s="705"/>
      <c r="L200" s="705"/>
      <c r="M200" s="705"/>
      <c r="N200" s="705"/>
      <c r="O200" s="705"/>
      <c r="P200" s="705"/>
      <c r="Q200" s="705"/>
      <c r="R200" s="705"/>
      <c r="S200" s="705"/>
      <c r="T200" s="705"/>
      <c r="U200" s="705"/>
      <c r="V200" s="705"/>
      <c r="W200" s="705"/>
      <c r="X200" s="705"/>
      <c r="Y200" s="705"/>
      <c r="Z200" s="705"/>
      <c r="AA200" s="705"/>
      <c r="AB200" s="705"/>
      <c r="AC200" s="705"/>
      <c r="AD200" s="705"/>
      <c r="AE200" s="705"/>
      <c r="AF200" s="705"/>
      <c r="AG200" s="705"/>
      <c r="AH200" s="705"/>
      <c r="AI200" s="705"/>
      <c r="AJ200" s="705"/>
      <c r="AK200" s="705"/>
      <c r="AL200" s="705"/>
      <c r="AM200" s="705"/>
      <c r="AN200" s="705"/>
      <c r="AO200" s="705"/>
      <c r="AP200" s="705"/>
      <c r="AQ200" s="705"/>
      <c r="AR200" s="705"/>
      <c r="AS200" s="705"/>
      <c r="AT200" s="705"/>
      <c r="AU200" s="705"/>
      <c r="AV200" s="705"/>
      <c r="AW200" s="705"/>
      <c r="AX200" s="705"/>
      <c r="AY200" s="705"/>
      <c r="AZ200" s="705"/>
      <c r="BA200" s="705"/>
      <c r="BB200" s="705"/>
      <c r="BC200" s="705"/>
      <c r="BD200" s="705"/>
      <c r="BE200" s="705"/>
      <c r="BF200" s="705"/>
      <c r="BG200" s="705"/>
      <c r="BH200" s="705"/>
      <c r="BI200" s="705"/>
      <c r="BJ200" s="705"/>
      <c r="BK200" s="705"/>
      <c r="BL200" s="705"/>
      <c r="BM200" s="705"/>
      <c r="BN200" s="705"/>
      <c r="BO200" s="705"/>
      <c r="BP200" s="705"/>
      <c r="BQ200" s="705"/>
      <c r="BR200" s="705"/>
      <c r="BS200" s="705"/>
      <c r="BT200" s="705"/>
      <c r="BU200" s="705"/>
      <c r="BV200" s="705"/>
      <c r="BW200" s="705"/>
      <c r="BX200" s="705"/>
      <c r="BY200" s="705"/>
      <c r="BZ200" s="705"/>
      <c r="CA200" s="705"/>
      <c r="CB200" s="705"/>
      <c r="CC200" s="705"/>
      <c r="CD200" s="705"/>
      <c r="CE200" s="705"/>
      <c r="CF200" s="705"/>
      <c r="CG200" s="705"/>
      <c r="CH200" s="705"/>
      <c r="CI200" s="705"/>
      <c r="CJ200" s="705"/>
      <c r="CK200" s="705"/>
      <c r="CL200" s="705"/>
      <c r="CM200" s="705"/>
      <c r="CN200" s="705"/>
      <c r="CO200" s="705"/>
      <c r="CP200" s="705"/>
      <c r="CQ200" s="705"/>
      <c r="CR200" s="705"/>
      <c r="CS200" s="705"/>
      <c r="CT200" s="705"/>
      <c r="CU200" s="705"/>
      <c r="CV200" s="705"/>
      <c r="CW200" s="705"/>
      <c r="CX200" s="705"/>
      <c r="CY200" s="705"/>
      <c r="CZ200" s="705"/>
      <c r="DA200" s="705"/>
      <c r="DB200" s="705"/>
      <c r="DC200" s="705"/>
      <c r="DD200" s="705"/>
      <c r="DE200" s="705"/>
      <c r="DF200" s="705"/>
      <c r="DG200" s="705"/>
      <c r="DH200" s="705"/>
      <c r="DI200" s="705"/>
      <c r="DJ200" s="705"/>
      <c r="DK200" s="705"/>
      <c r="DL200" s="705"/>
      <c r="DM200" s="705"/>
      <c r="DN200" s="705"/>
      <c r="DO200" s="705"/>
      <c r="DP200" s="705"/>
      <c r="DQ200" s="705"/>
      <c r="DR200" s="705"/>
      <c r="DS200" s="705"/>
      <c r="DT200" s="705"/>
      <c r="DU200" s="705"/>
      <c r="DV200" s="705"/>
      <c r="DW200" s="705"/>
      <c r="DX200" s="705"/>
      <c r="DY200" s="705"/>
      <c r="DZ200" s="705"/>
      <c r="EA200" s="705"/>
      <c r="EB200" s="705"/>
      <c r="EC200" s="705"/>
      <c r="ED200" s="705"/>
      <c r="EE200" s="705"/>
      <c r="EF200" s="705"/>
      <c r="EG200" s="705"/>
      <c r="EH200" s="705"/>
      <c r="EI200" s="705"/>
      <c r="EJ200" s="705"/>
      <c r="EK200" s="705"/>
      <c r="EL200" s="705"/>
      <c r="EM200" s="705"/>
      <c r="EN200" s="705"/>
      <c r="EO200" s="705"/>
      <c r="EP200" s="705"/>
      <c r="EQ200" s="705"/>
      <c r="ER200" s="705"/>
      <c r="ES200" s="705"/>
      <c r="ET200" s="705"/>
      <c r="EU200" s="705"/>
      <c r="EV200" s="705"/>
      <c r="EW200" s="705"/>
      <c r="EX200" s="705"/>
      <c r="EY200" s="705"/>
      <c r="EZ200" s="705"/>
      <c r="FA200" s="705"/>
      <c r="FB200" s="705"/>
      <c r="FC200" s="705"/>
      <c r="FD200" s="705"/>
      <c r="FE200" s="705"/>
      <c r="FF200" s="705"/>
      <c r="FG200" s="705"/>
      <c r="FH200" s="705"/>
      <c r="FI200" s="705"/>
      <c r="FJ200" s="705"/>
      <c r="FK200" s="705"/>
      <c r="FL200" s="705"/>
      <c r="FM200" s="705"/>
      <c r="FN200" s="705"/>
      <c r="FO200" s="705"/>
      <c r="FP200" s="705"/>
      <c r="FQ200" s="705"/>
      <c r="FR200" s="705"/>
      <c r="FS200" s="705"/>
      <c r="FT200" s="705"/>
      <c r="FU200" s="705"/>
      <c r="FV200" s="705"/>
      <c r="FW200" s="705"/>
      <c r="FX200" s="705"/>
      <c r="FY200" s="705"/>
      <c r="FZ200" s="705"/>
      <c r="GA200" s="705"/>
      <c r="GB200" s="705"/>
      <c r="GC200" s="705"/>
      <c r="GD200" s="705"/>
      <c r="GE200" s="705"/>
      <c r="GF200" s="705"/>
      <c r="GG200" s="705"/>
      <c r="GH200" s="705"/>
      <c r="GI200" s="705"/>
      <c r="GJ200" s="705"/>
      <c r="GK200" s="705"/>
      <c r="GL200" s="705"/>
      <c r="GM200" s="705"/>
      <c r="GN200" s="705"/>
      <c r="GO200" s="705"/>
      <c r="GP200" s="705"/>
      <c r="GQ200" s="705"/>
      <c r="GR200" s="705"/>
      <c r="GS200" s="705"/>
      <c r="GT200" s="705"/>
      <c r="GU200" s="705"/>
      <c r="GV200" s="705"/>
      <c r="GW200" s="705"/>
      <c r="GX200" s="705"/>
      <c r="GY200" s="705"/>
      <c r="GZ200" s="705"/>
      <c r="HA200" s="705"/>
      <c r="HB200" s="705"/>
      <c r="HC200" s="705"/>
      <c r="HD200" s="705"/>
      <c r="HE200" s="705"/>
      <c r="HF200" s="705"/>
      <c r="HG200" s="705"/>
      <c r="HH200" s="705"/>
      <c r="HI200" s="705"/>
      <c r="HJ200" s="705"/>
      <c r="HK200" s="705"/>
      <c r="HL200" s="705"/>
      <c r="HM200" s="705"/>
      <c r="HN200" s="705"/>
      <c r="HO200" s="705"/>
      <c r="HP200" s="705"/>
      <c r="HQ200" s="705"/>
      <c r="HR200" s="705"/>
      <c r="HS200" s="705"/>
      <c r="HT200" s="705"/>
      <c r="HU200" s="705"/>
      <c r="HV200" s="705"/>
      <c r="HW200" s="705"/>
      <c r="HX200" s="705"/>
      <c r="HY200" s="705"/>
      <c r="HZ200" s="705"/>
      <c r="IA200" s="705"/>
      <c r="IB200" s="705"/>
      <c r="IC200" s="705"/>
      <c r="ID200" s="705"/>
      <c r="IE200" s="705"/>
      <c r="IF200" s="705"/>
      <c r="IG200" s="705"/>
      <c r="IH200" s="705"/>
      <c r="II200" s="705"/>
      <c r="IJ200" s="705"/>
      <c r="IK200" s="705"/>
      <c r="IL200" s="705"/>
      <c r="IM200" s="705"/>
      <c r="IN200" s="705"/>
      <c r="IO200" s="705"/>
      <c r="IP200" s="705"/>
      <c r="IQ200" s="705"/>
      <c r="IR200" s="705"/>
      <c r="IS200" s="705"/>
      <c r="IT200" s="705"/>
      <c r="IU200" s="705"/>
      <c r="IV200" s="705"/>
    </row>
    <row r="201" spans="1:256" ht="15.75">
      <c r="A201" s="1009" t="s">
        <v>219</v>
      </c>
      <c r="B201" s="760">
        <v>94969</v>
      </c>
      <c r="C201" s="525" t="e">
        <f>IF($A201="INSUMO",VLOOKUP($B201,#REF!,2,FALSE),VLOOKUP($B201,#REF!,2,FALSE))</f>
        <v>#REF!</v>
      </c>
      <c r="D201" s="524" t="e">
        <f>IF($A201="INSUMO",VLOOKUP($B201,#REF!,3,FALSE),VLOOKUP($B201,#REF!,3,FALSE))</f>
        <v>#REF!</v>
      </c>
      <c r="E201" s="1315">
        <f>E200</f>
        <v>0.38400000000000006</v>
      </c>
      <c r="F201" s="528" t="e">
        <f>IF($A201="INSUMO",VLOOKUP($B201,#REF!,4,FALSE),VLOOKUP($B201,#REF!,4,FALSE))</f>
        <v>#REF!</v>
      </c>
      <c r="G201" s="884" t="e">
        <f>TRUNC(F201*E201,2)</f>
        <v>#REF!</v>
      </c>
      <c r="H201" s="705"/>
      <c r="I201" s="705"/>
      <c r="J201" s="705"/>
      <c r="K201" s="705"/>
      <c r="L201" s="705"/>
      <c r="M201" s="705"/>
      <c r="N201" s="705"/>
      <c r="O201" s="705"/>
      <c r="P201" s="705"/>
      <c r="Q201" s="705"/>
      <c r="R201" s="705"/>
      <c r="S201" s="705"/>
      <c r="T201" s="705"/>
      <c r="U201" s="705"/>
      <c r="V201" s="705"/>
      <c r="W201" s="705"/>
      <c r="X201" s="705"/>
      <c r="Y201" s="705"/>
      <c r="Z201" s="705"/>
      <c r="AA201" s="705"/>
      <c r="AB201" s="705"/>
      <c r="AC201" s="705"/>
      <c r="AD201" s="705"/>
      <c r="AE201" s="705"/>
      <c r="AF201" s="705"/>
      <c r="AG201" s="705"/>
      <c r="AH201" s="705"/>
      <c r="AI201" s="705"/>
      <c r="AJ201" s="705"/>
      <c r="AK201" s="705"/>
      <c r="AL201" s="705"/>
      <c r="AM201" s="705"/>
      <c r="AN201" s="705"/>
      <c r="AO201" s="705"/>
      <c r="AP201" s="705"/>
      <c r="AQ201" s="705"/>
      <c r="AR201" s="705"/>
      <c r="AS201" s="705"/>
      <c r="AT201" s="705"/>
      <c r="AU201" s="705"/>
      <c r="AV201" s="705"/>
      <c r="AW201" s="705"/>
      <c r="AX201" s="705"/>
      <c r="AY201" s="705"/>
      <c r="AZ201" s="705"/>
      <c r="BA201" s="705"/>
      <c r="BB201" s="705"/>
      <c r="BC201" s="705"/>
      <c r="BD201" s="705"/>
      <c r="BE201" s="705"/>
      <c r="BF201" s="705"/>
      <c r="BG201" s="705"/>
      <c r="BH201" s="705"/>
      <c r="BI201" s="705"/>
      <c r="BJ201" s="705"/>
      <c r="BK201" s="705"/>
      <c r="BL201" s="705"/>
      <c r="BM201" s="705"/>
      <c r="BN201" s="705"/>
      <c r="BO201" s="705"/>
      <c r="BP201" s="705"/>
      <c r="BQ201" s="705"/>
      <c r="BR201" s="705"/>
      <c r="BS201" s="705"/>
      <c r="BT201" s="705"/>
      <c r="BU201" s="705"/>
      <c r="BV201" s="705"/>
      <c r="BW201" s="705"/>
      <c r="BX201" s="705"/>
      <c r="BY201" s="705"/>
      <c r="BZ201" s="705"/>
      <c r="CA201" s="705"/>
      <c r="CB201" s="705"/>
      <c r="CC201" s="705"/>
      <c r="CD201" s="705"/>
      <c r="CE201" s="705"/>
      <c r="CF201" s="705"/>
      <c r="CG201" s="705"/>
      <c r="CH201" s="705"/>
      <c r="CI201" s="705"/>
      <c r="CJ201" s="705"/>
      <c r="CK201" s="705"/>
      <c r="CL201" s="705"/>
      <c r="CM201" s="705"/>
      <c r="CN201" s="705"/>
      <c r="CO201" s="705"/>
      <c r="CP201" s="705"/>
      <c r="CQ201" s="705"/>
      <c r="CR201" s="705"/>
      <c r="CS201" s="705"/>
      <c r="CT201" s="705"/>
      <c r="CU201" s="705"/>
      <c r="CV201" s="705"/>
      <c r="CW201" s="705"/>
      <c r="CX201" s="705"/>
      <c r="CY201" s="705"/>
      <c r="CZ201" s="705"/>
      <c r="DA201" s="705"/>
      <c r="DB201" s="705"/>
      <c r="DC201" s="705"/>
      <c r="DD201" s="705"/>
      <c r="DE201" s="705"/>
      <c r="DF201" s="705"/>
      <c r="DG201" s="705"/>
      <c r="DH201" s="705"/>
      <c r="DI201" s="705"/>
      <c r="DJ201" s="705"/>
      <c r="DK201" s="705"/>
      <c r="DL201" s="705"/>
      <c r="DM201" s="705"/>
      <c r="DN201" s="705"/>
      <c r="DO201" s="705"/>
      <c r="DP201" s="705"/>
      <c r="DQ201" s="705"/>
      <c r="DR201" s="705"/>
      <c r="DS201" s="705"/>
      <c r="DT201" s="705"/>
      <c r="DU201" s="705"/>
      <c r="DV201" s="705"/>
      <c r="DW201" s="705"/>
      <c r="DX201" s="705"/>
      <c r="DY201" s="705"/>
      <c r="DZ201" s="705"/>
      <c r="EA201" s="705"/>
      <c r="EB201" s="705"/>
      <c r="EC201" s="705"/>
      <c r="ED201" s="705"/>
      <c r="EE201" s="705"/>
      <c r="EF201" s="705"/>
      <c r="EG201" s="705"/>
      <c r="EH201" s="705"/>
      <c r="EI201" s="705"/>
      <c r="EJ201" s="705"/>
      <c r="EK201" s="705"/>
      <c r="EL201" s="705"/>
      <c r="EM201" s="705"/>
      <c r="EN201" s="705"/>
      <c r="EO201" s="705"/>
      <c r="EP201" s="705"/>
      <c r="EQ201" s="705"/>
      <c r="ER201" s="705"/>
      <c r="ES201" s="705"/>
      <c r="ET201" s="705"/>
      <c r="EU201" s="705"/>
      <c r="EV201" s="705"/>
      <c r="EW201" s="705"/>
      <c r="EX201" s="705"/>
      <c r="EY201" s="705"/>
      <c r="EZ201" s="705"/>
      <c r="FA201" s="705"/>
      <c r="FB201" s="705"/>
      <c r="FC201" s="705"/>
      <c r="FD201" s="705"/>
      <c r="FE201" s="705"/>
      <c r="FF201" s="705"/>
      <c r="FG201" s="705"/>
      <c r="FH201" s="705"/>
      <c r="FI201" s="705"/>
      <c r="FJ201" s="705"/>
      <c r="FK201" s="705"/>
      <c r="FL201" s="705"/>
      <c r="FM201" s="705"/>
      <c r="FN201" s="705"/>
      <c r="FO201" s="705"/>
      <c r="FP201" s="705"/>
      <c r="FQ201" s="705"/>
      <c r="FR201" s="705"/>
      <c r="FS201" s="705"/>
      <c r="FT201" s="705"/>
      <c r="FU201" s="705"/>
      <c r="FV201" s="705"/>
      <c r="FW201" s="705"/>
      <c r="FX201" s="705"/>
      <c r="FY201" s="705"/>
      <c r="FZ201" s="705"/>
      <c r="GA201" s="705"/>
      <c r="GB201" s="705"/>
      <c r="GC201" s="705"/>
      <c r="GD201" s="705"/>
      <c r="GE201" s="705"/>
      <c r="GF201" s="705"/>
      <c r="GG201" s="705"/>
      <c r="GH201" s="705"/>
      <c r="GI201" s="705"/>
      <c r="GJ201" s="705"/>
      <c r="GK201" s="705"/>
      <c r="GL201" s="705"/>
      <c r="GM201" s="705"/>
      <c r="GN201" s="705"/>
      <c r="GO201" s="705"/>
      <c r="GP201" s="705"/>
      <c r="GQ201" s="705"/>
      <c r="GR201" s="705"/>
      <c r="GS201" s="705"/>
      <c r="GT201" s="705"/>
      <c r="GU201" s="705"/>
      <c r="GV201" s="705"/>
      <c r="GW201" s="705"/>
      <c r="GX201" s="705"/>
      <c r="GY201" s="705"/>
      <c r="GZ201" s="705"/>
      <c r="HA201" s="705"/>
      <c r="HB201" s="705"/>
      <c r="HC201" s="705"/>
      <c r="HD201" s="705"/>
      <c r="HE201" s="705"/>
      <c r="HF201" s="705"/>
      <c r="HG201" s="705"/>
      <c r="HH201" s="705"/>
      <c r="HI201" s="705"/>
      <c r="HJ201" s="705"/>
      <c r="HK201" s="705"/>
      <c r="HL201" s="705"/>
      <c r="HM201" s="705"/>
      <c r="HN201" s="705"/>
      <c r="HO201" s="705"/>
      <c r="HP201" s="705"/>
      <c r="HQ201" s="705"/>
      <c r="HR201" s="705"/>
      <c r="HS201" s="705"/>
      <c r="HT201" s="705"/>
      <c r="HU201" s="705"/>
      <c r="HV201" s="705"/>
      <c r="HW201" s="705"/>
      <c r="HX201" s="705"/>
      <c r="HY201" s="705"/>
      <c r="HZ201" s="705"/>
      <c r="IA201" s="705"/>
      <c r="IB201" s="705"/>
      <c r="IC201" s="705"/>
      <c r="ID201" s="705"/>
      <c r="IE201" s="705"/>
      <c r="IF201" s="705"/>
      <c r="IG201" s="705"/>
      <c r="IH201" s="705"/>
      <c r="II201" s="705"/>
      <c r="IJ201" s="705"/>
      <c r="IK201" s="705"/>
      <c r="IL201" s="705"/>
      <c r="IM201" s="705"/>
      <c r="IN201" s="705"/>
      <c r="IO201" s="705"/>
      <c r="IP201" s="705"/>
      <c r="IQ201" s="705"/>
      <c r="IR201" s="705"/>
      <c r="IS201" s="705"/>
      <c r="IT201" s="705"/>
      <c r="IU201" s="705"/>
      <c r="IV201" s="705"/>
    </row>
    <row r="202" spans="1:256" ht="16.5" thickBot="1">
      <c r="A202" s="1009" t="s">
        <v>219</v>
      </c>
      <c r="B202" s="761" t="s">
        <v>33</v>
      </c>
      <c r="C202" s="526" t="e">
        <f>IF($A202="INSUMO",VLOOKUP($B202,#REF!,2,FALSE),VLOOKUP($B202,#REF!,2,FALSE))</f>
        <v>#REF!</v>
      </c>
      <c r="D202" s="527" t="e">
        <f>IF($A202="INSUMO",VLOOKUP($B202,#REF!,3,FALSE),VLOOKUP($B202,#REF!,3,FALSE))</f>
        <v>#REF!</v>
      </c>
      <c r="E202" s="1316">
        <f>E201</f>
        <v>0.38400000000000006</v>
      </c>
      <c r="F202" s="529" t="e">
        <f>IF($A202="INSUMO",VLOOKUP($B202,#REF!,4,FALSE),VLOOKUP($B202,#REF!,4,FALSE))</f>
        <v>#REF!</v>
      </c>
      <c r="G202" s="885" t="e">
        <f>TRUNC(F202*E202,2)</f>
        <v>#REF!</v>
      </c>
      <c r="H202" s="705"/>
      <c r="I202" s="705"/>
      <c r="J202" s="705"/>
      <c r="K202" s="705"/>
      <c r="L202" s="705"/>
      <c r="M202" s="705"/>
      <c r="N202" s="705"/>
      <c r="O202" s="705"/>
      <c r="P202" s="705"/>
      <c r="Q202" s="705"/>
      <c r="R202" s="705"/>
      <c r="S202" s="705"/>
      <c r="T202" s="705"/>
      <c r="U202" s="705"/>
      <c r="V202" s="705"/>
      <c r="W202" s="705"/>
      <c r="X202" s="705"/>
      <c r="Y202" s="705"/>
      <c r="Z202" s="705"/>
      <c r="AA202" s="705"/>
      <c r="AB202" s="705"/>
      <c r="AC202" s="705"/>
      <c r="AD202" s="705"/>
      <c r="AE202" s="705"/>
      <c r="AF202" s="705"/>
      <c r="AG202" s="705"/>
      <c r="AH202" s="705"/>
      <c r="AI202" s="705"/>
      <c r="AJ202" s="705"/>
      <c r="AK202" s="705"/>
      <c r="AL202" s="705"/>
      <c r="AM202" s="705"/>
      <c r="AN202" s="705"/>
      <c r="AO202" s="705"/>
      <c r="AP202" s="705"/>
      <c r="AQ202" s="705"/>
      <c r="AR202" s="705"/>
      <c r="AS202" s="705"/>
      <c r="AT202" s="705"/>
      <c r="AU202" s="705"/>
      <c r="AV202" s="705"/>
      <c r="AW202" s="705"/>
      <c r="AX202" s="705"/>
      <c r="AY202" s="705"/>
      <c r="AZ202" s="705"/>
      <c r="BA202" s="705"/>
      <c r="BB202" s="705"/>
      <c r="BC202" s="705"/>
      <c r="BD202" s="705"/>
      <c r="BE202" s="705"/>
      <c r="BF202" s="705"/>
      <c r="BG202" s="705"/>
      <c r="BH202" s="705"/>
      <c r="BI202" s="705"/>
      <c r="BJ202" s="705"/>
      <c r="BK202" s="705"/>
      <c r="BL202" s="705"/>
      <c r="BM202" s="705"/>
      <c r="BN202" s="705"/>
      <c r="BO202" s="705"/>
      <c r="BP202" s="705"/>
      <c r="BQ202" s="705"/>
      <c r="BR202" s="705"/>
      <c r="BS202" s="705"/>
      <c r="BT202" s="705"/>
      <c r="BU202" s="705"/>
      <c r="BV202" s="705"/>
      <c r="BW202" s="705"/>
      <c r="BX202" s="705"/>
      <c r="BY202" s="705"/>
      <c r="BZ202" s="705"/>
      <c r="CA202" s="705"/>
      <c r="CB202" s="705"/>
      <c r="CC202" s="705"/>
      <c r="CD202" s="705"/>
      <c r="CE202" s="705"/>
      <c r="CF202" s="705"/>
      <c r="CG202" s="705"/>
      <c r="CH202" s="705"/>
      <c r="CI202" s="705"/>
      <c r="CJ202" s="705"/>
      <c r="CK202" s="705"/>
      <c r="CL202" s="705"/>
      <c r="CM202" s="705"/>
      <c r="CN202" s="705"/>
      <c r="CO202" s="705"/>
      <c r="CP202" s="705"/>
      <c r="CQ202" s="705"/>
      <c r="CR202" s="705"/>
      <c r="CS202" s="705"/>
      <c r="CT202" s="705"/>
      <c r="CU202" s="705"/>
      <c r="CV202" s="705"/>
      <c r="CW202" s="705"/>
      <c r="CX202" s="705"/>
      <c r="CY202" s="705"/>
      <c r="CZ202" s="705"/>
      <c r="DA202" s="705"/>
      <c r="DB202" s="705"/>
      <c r="DC202" s="705"/>
      <c r="DD202" s="705"/>
      <c r="DE202" s="705"/>
      <c r="DF202" s="705"/>
      <c r="DG202" s="705"/>
      <c r="DH202" s="705"/>
      <c r="DI202" s="705"/>
      <c r="DJ202" s="705"/>
      <c r="DK202" s="705"/>
      <c r="DL202" s="705"/>
      <c r="DM202" s="705"/>
      <c r="DN202" s="705"/>
      <c r="DO202" s="705"/>
      <c r="DP202" s="705"/>
      <c r="DQ202" s="705"/>
      <c r="DR202" s="705"/>
      <c r="DS202" s="705"/>
      <c r="DT202" s="705"/>
      <c r="DU202" s="705"/>
      <c r="DV202" s="705"/>
      <c r="DW202" s="705"/>
      <c r="DX202" s="705"/>
      <c r="DY202" s="705"/>
      <c r="DZ202" s="705"/>
      <c r="EA202" s="705"/>
      <c r="EB202" s="705"/>
      <c r="EC202" s="705"/>
      <c r="ED202" s="705"/>
      <c r="EE202" s="705"/>
      <c r="EF202" s="705"/>
      <c r="EG202" s="705"/>
      <c r="EH202" s="705"/>
      <c r="EI202" s="705"/>
      <c r="EJ202" s="705"/>
      <c r="EK202" s="705"/>
      <c r="EL202" s="705"/>
      <c r="EM202" s="705"/>
      <c r="EN202" s="705"/>
      <c r="EO202" s="705"/>
      <c r="EP202" s="705"/>
      <c r="EQ202" s="705"/>
      <c r="ER202" s="705"/>
      <c r="ES202" s="705"/>
      <c r="ET202" s="705"/>
      <c r="EU202" s="705"/>
      <c r="EV202" s="705"/>
      <c r="EW202" s="705"/>
      <c r="EX202" s="705"/>
      <c r="EY202" s="705"/>
      <c r="EZ202" s="705"/>
      <c r="FA202" s="705"/>
      <c r="FB202" s="705"/>
      <c r="FC202" s="705"/>
      <c r="FD202" s="705"/>
      <c r="FE202" s="705"/>
      <c r="FF202" s="705"/>
      <c r="FG202" s="705"/>
      <c r="FH202" s="705"/>
      <c r="FI202" s="705"/>
      <c r="FJ202" s="705"/>
      <c r="FK202" s="705"/>
      <c r="FL202" s="705"/>
      <c r="FM202" s="705"/>
      <c r="FN202" s="705"/>
      <c r="FO202" s="705"/>
      <c r="FP202" s="705"/>
      <c r="FQ202" s="705"/>
      <c r="FR202" s="705"/>
      <c r="FS202" s="705"/>
      <c r="FT202" s="705"/>
      <c r="FU202" s="705"/>
      <c r="FV202" s="705"/>
      <c r="FW202" s="705"/>
      <c r="FX202" s="705"/>
      <c r="FY202" s="705"/>
      <c r="FZ202" s="705"/>
      <c r="GA202" s="705"/>
      <c r="GB202" s="705"/>
      <c r="GC202" s="705"/>
      <c r="GD202" s="705"/>
      <c r="GE202" s="705"/>
      <c r="GF202" s="705"/>
      <c r="GG202" s="705"/>
      <c r="GH202" s="705"/>
      <c r="GI202" s="705"/>
      <c r="GJ202" s="705"/>
      <c r="GK202" s="705"/>
      <c r="GL202" s="705"/>
      <c r="GM202" s="705"/>
      <c r="GN202" s="705"/>
      <c r="GO202" s="705"/>
      <c r="GP202" s="705"/>
      <c r="GQ202" s="705"/>
      <c r="GR202" s="705"/>
      <c r="GS202" s="705"/>
      <c r="GT202" s="705"/>
      <c r="GU202" s="705"/>
      <c r="GV202" s="705"/>
      <c r="GW202" s="705"/>
      <c r="GX202" s="705"/>
      <c r="GY202" s="705"/>
      <c r="GZ202" s="705"/>
      <c r="HA202" s="705"/>
      <c r="HB202" s="705"/>
      <c r="HC202" s="705"/>
      <c r="HD202" s="705"/>
      <c r="HE202" s="705"/>
      <c r="HF202" s="705"/>
      <c r="HG202" s="705"/>
      <c r="HH202" s="705"/>
      <c r="HI202" s="705"/>
      <c r="HJ202" s="705"/>
      <c r="HK202" s="705"/>
      <c r="HL202" s="705"/>
      <c r="HM202" s="705"/>
      <c r="HN202" s="705"/>
      <c r="HO202" s="705"/>
      <c r="HP202" s="705"/>
      <c r="HQ202" s="705"/>
      <c r="HR202" s="705"/>
      <c r="HS202" s="705"/>
      <c r="HT202" s="705"/>
      <c r="HU202" s="705"/>
      <c r="HV202" s="705"/>
      <c r="HW202" s="705"/>
      <c r="HX202" s="705"/>
      <c r="HY202" s="705"/>
      <c r="HZ202" s="705"/>
      <c r="IA202" s="705"/>
      <c r="IB202" s="705"/>
      <c r="IC202" s="705"/>
      <c r="ID202" s="705"/>
      <c r="IE202" s="705"/>
      <c r="IF202" s="705"/>
      <c r="IG202" s="705"/>
      <c r="IH202" s="705"/>
      <c r="II202" s="705"/>
      <c r="IJ202" s="705"/>
      <c r="IK202" s="705"/>
      <c r="IL202" s="705"/>
      <c r="IM202" s="705"/>
      <c r="IN202" s="705"/>
      <c r="IO202" s="705"/>
      <c r="IP202" s="705"/>
      <c r="IQ202" s="705"/>
      <c r="IR202" s="705"/>
      <c r="IS202" s="705"/>
      <c r="IT202" s="705"/>
      <c r="IU202" s="705"/>
      <c r="IV202" s="705"/>
    </row>
    <row r="203" spans="1:256" ht="16.5" thickBot="1">
      <c r="A203" s="705"/>
      <c r="B203" s="763" t="s">
        <v>663</v>
      </c>
      <c r="C203" s="764"/>
      <c r="D203" s="765"/>
      <c r="E203" s="766"/>
      <c r="F203" s="470" t="s">
        <v>81</v>
      </c>
      <c r="G203" s="940" t="e">
        <f>TRUNC(SUM(G199:G202),2)</f>
        <v>#REF!</v>
      </c>
      <c r="H203" s="705"/>
      <c r="I203" s="705"/>
      <c r="J203" s="705"/>
      <c r="K203" s="705"/>
      <c r="L203" s="705"/>
      <c r="M203" s="705"/>
      <c r="N203" s="705"/>
      <c r="O203" s="705"/>
      <c r="P203" s="705"/>
      <c r="Q203" s="705"/>
      <c r="R203" s="705"/>
      <c r="S203" s="705"/>
      <c r="T203" s="705"/>
      <c r="U203" s="705"/>
      <c r="V203" s="705"/>
      <c r="W203" s="705"/>
      <c r="X203" s="705"/>
      <c r="Y203" s="705"/>
      <c r="Z203" s="705"/>
      <c r="AA203" s="705"/>
      <c r="AB203" s="705"/>
      <c r="AC203" s="705"/>
      <c r="AD203" s="705"/>
      <c r="AE203" s="705"/>
      <c r="AF203" s="705"/>
      <c r="AG203" s="705"/>
      <c r="AH203" s="705"/>
      <c r="AI203" s="705"/>
      <c r="AJ203" s="705"/>
      <c r="AK203" s="705"/>
      <c r="AL203" s="705"/>
      <c r="AM203" s="705"/>
      <c r="AN203" s="705"/>
      <c r="AO203" s="705"/>
      <c r="AP203" s="705"/>
      <c r="AQ203" s="705"/>
      <c r="AR203" s="705"/>
      <c r="AS203" s="705"/>
      <c r="AT203" s="705"/>
      <c r="AU203" s="705"/>
      <c r="AV203" s="705"/>
      <c r="AW203" s="705"/>
      <c r="AX203" s="705"/>
      <c r="AY203" s="705"/>
      <c r="AZ203" s="705"/>
      <c r="BA203" s="705"/>
      <c r="BB203" s="705"/>
      <c r="BC203" s="705"/>
      <c r="BD203" s="705"/>
      <c r="BE203" s="705"/>
      <c r="BF203" s="705"/>
      <c r="BG203" s="705"/>
      <c r="BH203" s="705"/>
      <c r="BI203" s="705"/>
      <c r="BJ203" s="705"/>
      <c r="BK203" s="705"/>
      <c r="BL203" s="705"/>
      <c r="BM203" s="705"/>
      <c r="BN203" s="705"/>
      <c r="BO203" s="705"/>
      <c r="BP203" s="705"/>
      <c r="BQ203" s="705"/>
      <c r="BR203" s="705"/>
      <c r="BS203" s="705"/>
      <c r="BT203" s="705"/>
      <c r="BU203" s="705"/>
      <c r="BV203" s="705"/>
      <c r="BW203" s="705"/>
      <c r="BX203" s="705"/>
      <c r="BY203" s="705"/>
      <c r="BZ203" s="705"/>
      <c r="CA203" s="705"/>
      <c r="CB203" s="705"/>
      <c r="CC203" s="705"/>
      <c r="CD203" s="705"/>
      <c r="CE203" s="705"/>
      <c r="CF203" s="705"/>
      <c r="CG203" s="705"/>
      <c r="CH203" s="705"/>
      <c r="CI203" s="705"/>
      <c r="CJ203" s="705"/>
      <c r="CK203" s="705"/>
      <c r="CL203" s="705"/>
      <c r="CM203" s="705"/>
      <c r="CN203" s="705"/>
      <c r="CO203" s="705"/>
      <c r="CP203" s="705"/>
      <c r="CQ203" s="705"/>
      <c r="CR203" s="705"/>
      <c r="CS203" s="705"/>
      <c r="CT203" s="705"/>
      <c r="CU203" s="705"/>
      <c r="CV203" s="705"/>
      <c r="CW203" s="705"/>
      <c r="CX203" s="705"/>
      <c r="CY203" s="705"/>
      <c r="CZ203" s="705"/>
      <c r="DA203" s="705"/>
      <c r="DB203" s="705"/>
      <c r="DC203" s="705"/>
      <c r="DD203" s="705"/>
      <c r="DE203" s="705"/>
      <c r="DF203" s="705"/>
      <c r="DG203" s="705"/>
      <c r="DH203" s="705"/>
      <c r="DI203" s="705"/>
      <c r="DJ203" s="705"/>
      <c r="DK203" s="705"/>
      <c r="DL203" s="705"/>
      <c r="DM203" s="705"/>
      <c r="DN203" s="705"/>
      <c r="DO203" s="705"/>
      <c r="DP203" s="705"/>
      <c r="DQ203" s="705"/>
      <c r="DR203" s="705"/>
      <c r="DS203" s="705"/>
      <c r="DT203" s="705"/>
      <c r="DU203" s="705"/>
      <c r="DV203" s="705"/>
      <c r="DW203" s="705"/>
      <c r="DX203" s="705"/>
      <c r="DY203" s="705"/>
      <c r="DZ203" s="705"/>
      <c r="EA203" s="705"/>
      <c r="EB203" s="705"/>
      <c r="EC203" s="705"/>
      <c r="ED203" s="705"/>
      <c r="EE203" s="705"/>
      <c r="EF203" s="705"/>
      <c r="EG203" s="705"/>
      <c r="EH203" s="705"/>
      <c r="EI203" s="705"/>
      <c r="EJ203" s="705"/>
      <c r="EK203" s="705"/>
      <c r="EL203" s="705"/>
      <c r="EM203" s="705"/>
      <c r="EN203" s="705"/>
      <c r="EO203" s="705"/>
      <c r="EP203" s="705"/>
      <c r="EQ203" s="705"/>
      <c r="ER203" s="705"/>
      <c r="ES203" s="705"/>
      <c r="ET203" s="705"/>
      <c r="EU203" s="705"/>
      <c r="EV203" s="705"/>
      <c r="EW203" s="705"/>
      <c r="EX203" s="705"/>
      <c r="EY203" s="705"/>
      <c r="EZ203" s="705"/>
      <c r="FA203" s="705"/>
      <c r="FB203" s="705"/>
      <c r="FC203" s="705"/>
      <c r="FD203" s="705"/>
      <c r="FE203" s="705"/>
      <c r="FF203" s="705"/>
      <c r="FG203" s="705"/>
      <c r="FH203" s="705"/>
      <c r="FI203" s="705"/>
      <c r="FJ203" s="705"/>
      <c r="FK203" s="705"/>
      <c r="FL203" s="705"/>
      <c r="FM203" s="705"/>
      <c r="FN203" s="705"/>
      <c r="FO203" s="705"/>
      <c r="FP203" s="705"/>
      <c r="FQ203" s="705"/>
      <c r="FR203" s="705"/>
      <c r="FS203" s="705"/>
      <c r="FT203" s="705"/>
      <c r="FU203" s="705"/>
      <c r="FV203" s="705"/>
      <c r="FW203" s="705"/>
      <c r="FX203" s="705"/>
      <c r="FY203" s="705"/>
      <c r="FZ203" s="705"/>
      <c r="GA203" s="705"/>
      <c r="GB203" s="705"/>
      <c r="GC203" s="705"/>
      <c r="GD203" s="705"/>
      <c r="GE203" s="705"/>
      <c r="GF203" s="705"/>
      <c r="GG203" s="705"/>
      <c r="GH203" s="705"/>
      <c r="GI203" s="705"/>
      <c r="GJ203" s="705"/>
      <c r="GK203" s="705"/>
      <c r="GL203" s="705"/>
      <c r="GM203" s="705"/>
      <c r="GN203" s="705"/>
      <c r="GO203" s="705"/>
      <c r="GP203" s="705"/>
      <c r="GQ203" s="705"/>
      <c r="GR203" s="705"/>
      <c r="GS203" s="705"/>
      <c r="GT203" s="705"/>
      <c r="GU203" s="705"/>
      <c r="GV203" s="705"/>
      <c r="GW203" s="705"/>
      <c r="GX203" s="705"/>
      <c r="GY203" s="705"/>
      <c r="GZ203" s="705"/>
      <c r="HA203" s="705"/>
      <c r="HB203" s="705"/>
      <c r="HC203" s="705"/>
      <c r="HD203" s="705"/>
      <c r="HE203" s="705"/>
      <c r="HF203" s="705"/>
      <c r="HG203" s="705"/>
      <c r="HH203" s="705"/>
      <c r="HI203" s="705"/>
      <c r="HJ203" s="705"/>
      <c r="HK203" s="705"/>
      <c r="HL203" s="705"/>
      <c r="HM203" s="705"/>
      <c r="HN203" s="705"/>
      <c r="HO203" s="705"/>
      <c r="HP203" s="705"/>
      <c r="HQ203" s="705"/>
      <c r="HR203" s="705"/>
      <c r="HS203" s="705"/>
      <c r="HT203" s="705"/>
      <c r="HU203" s="705"/>
      <c r="HV203" s="705"/>
      <c r="HW203" s="705"/>
      <c r="HX203" s="705"/>
      <c r="HY203" s="705"/>
      <c r="HZ203" s="705"/>
      <c r="IA203" s="705"/>
      <c r="IB203" s="705"/>
      <c r="IC203" s="705"/>
      <c r="ID203" s="705"/>
      <c r="IE203" s="705"/>
      <c r="IF203" s="705"/>
      <c r="IG203" s="705"/>
      <c r="IH203" s="705"/>
      <c r="II203" s="705"/>
      <c r="IJ203" s="705"/>
      <c r="IK203" s="705"/>
      <c r="IL203" s="705"/>
      <c r="IM203" s="705"/>
      <c r="IN203" s="705"/>
      <c r="IO203" s="705"/>
      <c r="IP203" s="705"/>
      <c r="IQ203" s="705"/>
      <c r="IR203" s="705"/>
      <c r="IS203" s="705"/>
      <c r="IT203" s="705"/>
      <c r="IU203" s="705"/>
      <c r="IV203" s="705"/>
    </row>
    <row r="204" spans="1:256" s="923" customFormat="1" ht="15.75" customHeight="1">
      <c r="B204" s="924"/>
      <c r="C204" s="924"/>
      <c r="D204" s="924"/>
      <c r="E204" s="924"/>
      <c r="F204" s="925"/>
      <c r="G204" s="925"/>
    </row>
    <row r="205" spans="1:256" s="923" customFormat="1" ht="15.75" customHeight="1">
      <c r="B205" s="924"/>
      <c r="C205" s="924"/>
      <c r="D205" s="924"/>
      <c r="E205" s="924"/>
      <c r="F205" s="925"/>
      <c r="G205" s="925"/>
    </row>
    <row r="206" spans="1:256" s="923" customFormat="1" ht="15.75" customHeight="1">
      <c r="B206" s="924"/>
      <c r="C206" s="924"/>
      <c r="D206" s="924"/>
      <c r="E206" s="924"/>
      <c r="F206" s="925"/>
      <c r="G206" s="925"/>
    </row>
    <row r="207" spans="1:256" s="923" customFormat="1" ht="15.75" customHeight="1">
      <c r="B207" s="924"/>
      <c r="C207" s="924"/>
      <c r="D207" s="924"/>
      <c r="E207" s="924"/>
      <c r="F207" s="925"/>
      <c r="G207" s="925"/>
    </row>
    <row r="208" spans="1:256" s="923" customFormat="1" ht="15.75" customHeight="1">
      <c r="B208" s="924"/>
      <c r="C208" s="924"/>
      <c r="D208" s="924"/>
      <c r="E208" s="924"/>
      <c r="F208" s="925"/>
      <c r="G208" s="925"/>
    </row>
    <row r="209" spans="1:256" s="923" customFormat="1" ht="15.75" customHeight="1">
      <c r="B209" s="924"/>
      <c r="C209" s="924"/>
      <c r="D209" s="924"/>
      <c r="E209" s="924"/>
      <c r="F209" s="925"/>
      <c r="G209" s="925"/>
    </row>
    <row r="210" spans="1:256" s="923" customFormat="1" ht="15.75" customHeight="1">
      <c r="B210" s="924"/>
      <c r="C210" s="924"/>
      <c r="D210" s="924"/>
      <c r="E210" s="924"/>
      <c r="F210" s="925"/>
      <c r="G210" s="925"/>
    </row>
    <row r="211" spans="1:256" s="923" customFormat="1" ht="15.75" customHeight="1">
      <c r="B211" s="924"/>
      <c r="C211" s="924"/>
      <c r="D211" s="924"/>
      <c r="E211" s="924"/>
      <c r="F211" s="925"/>
      <c r="G211" s="925"/>
    </row>
    <row r="212" spans="1:256" s="923" customFormat="1" ht="15.75" customHeight="1">
      <c r="B212" s="924"/>
      <c r="C212" s="924"/>
      <c r="D212" s="924"/>
      <c r="E212" s="924"/>
      <c r="F212" s="925"/>
      <c r="G212" s="925"/>
    </row>
    <row r="213" spans="1:256" s="923" customFormat="1" ht="15.75" customHeight="1">
      <c r="B213" s="924"/>
      <c r="C213" s="924"/>
      <c r="D213" s="924"/>
      <c r="E213" s="924"/>
      <c r="F213" s="925"/>
      <c r="G213" s="925"/>
    </row>
    <row r="214" spans="1:256" s="923" customFormat="1" ht="15.75" customHeight="1">
      <c r="B214" s="924"/>
      <c r="C214" s="924"/>
      <c r="D214" s="924"/>
      <c r="E214" s="924"/>
      <c r="F214" s="925"/>
      <c r="G214" s="925"/>
    </row>
    <row r="215" spans="1:256" s="923" customFormat="1" ht="27" customHeight="1">
      <c r="B215" s="924"/>
      <c r="C215" s="924"/>
      <c r="D215" s="924"/>
      <c r="E215" s="924"/>
      <c r="F215" s="925"/>
      <c r="G215" s="925"/>
    </row>
    <row r="216" spans="1:256" s="923" customFormat="1" ht="27" customHeight="1">
      <c r="B216" s="924"/>
      <c r="C216" s="924"/>
      <c r="D216" s="924"/>
      <c r="E216" s="924"/>
      <c r="F216" s="925"/>
      <c r="G216" s="925"/>
    </row>
    <row r="217" spans="1:256" s="923" customFormat="1" ht="27" customHeight="1">
      <c r="B217" s="924"/>
      <c r="C217" s="924"/>
      <c r="D217" s="924"/>
      <c r="E217" s="924"/>
      <c r="F217" s="925"/>
      <c r="G217" s="925"/>
    </row>
    <row r="218" spans="1:256" s="923" customFormat="1" ht="27" customHeight="1">
      <c r="B218" s="924"/>
      <c r="C218" s="924"/>
      <c r="D218" s="924"/>
      <c r="E218" s="924"/>
      <c r="F218" s="925"/>
      <c r="G218" s="925"/>
    </row>
    <row r="219" spans="1:256" s="923" customFormat="1" ht="27" customHeight="1">
      <c r="B219" s="924"/>
      <c r="C219" s="924"/>
      <c r="D219" s="924"/>
      <c r="E219" s="924"/>
      <c r="F219" s="925"/>
      <c r="G219" s="925"/>
    </row>
    <row r="220" spans="1:256" s="923" customFormat="1" ht="27" customHeight="1">
      <c r="B220" s="924"/>
      <c r="C220" s="924"/>
      <c r="D220" s="924"/>
      <c r="E220" s="924"/>
      <c r="F220" s="925"/>
      <c r="G220" s="925"/>
    </row>
    <row r="221" spans="1:256" s="923" customFormat="1" ht="27" customHeight="1">
      <c r="B221" s="924"/>
      <c r="C221" s="924"/>
      <c r="D221" s="924"/>
      <c r="E221" s="924"/>
      <c r="F221" s="925"/>
      <c r="G221" s="925"/>
    </row>
    <row r="222" spans="1:256" s="923" customFormat="1" ht="15.75" customHeight="1">
      <c r="B222" s="924"/>
      <c r="C222" s="924"/>
      <c r="D222" s="924"/>
      <c r="E222" s="924"/>
      <c r="F222" s="925"/>
      <c r="G222" s="925"/>
    </row>
    <row r="223" spans="1:256" ht="13.5" thickBot="1">
      <c r="A223" s="705"/>
      <c r="B223" s="948"/>
      <c r="C223" s="948"/>
      <c r="D223" s="948"/>
      <c r="E223" s="948"/>
      <c r="F223" s="948"/>
      <c r="G223" s="948"/>
      <c r="H223" s="705"/>
      <c r="I223" s="705"/>
      <c r="J223" s="705"/>
      <c r="K223" s="705"/>
      <c r="L223" s="705"/>
      <c r="M223" s="705"/>
      <c r="N223" s="705"/>
      <c r="O223" s="705"/>
      <c r="P223" s="705"/>
      <c r="Q223" s="705"/>
      <c r="R223" s="705"/>
      <c r="S223" s="705"/>
      <c r="T223" s="705"/>
      <c r="U223" s="705"/>
      <c r="V223" s="705"/>
      <c r="W223" s="705"/>
      <c r="X223" s="705"/>
      <c r="Y223" s="705"/>
      <c r="Z223" s="705"/>
      <c r="AA223" s="705"/>
      <c r="AB223" s="705"/>
      <c r="AC223" s="705"/>
      <c r="AD223" s="705"/>
      <c r="AE223" s="705"/>
      <c r="AF223" s="705"/>
      <c r="AG223" s="705"/>
      <c r="AH223" s="705"/>
      <c r="AI223" s="705"/>
      <c r="AJ223" s="705"/>
      <c r="AK223" s="705"/>
      <c r="AL223" s="705"/>
      <c r="AM223" s="705"/>
      <c r="AN223" s="705"/>
      <c r="AO223" s="705"/>
      <c r="AP223" s="705"/>
      <c r="AQ223" s="705"/>
      <c r="AR223" s="705"/>
      <c r="AS223" s="705"/>
      <c r="AT223" s="705"/>
      <c r="AU223" s="705"/>
      <c r="AV223" s="705"/>
      <c r="AW223" s="705"/>
      <c r="AX223" s="705"/>
      <c r="AY223" s="705"/>
      <c r="AZ223" s="705"/>
      <c r="BA223" s="705"/>
      <c r="BB223" s="705"/>
      <c r="BC223" s="705"/>
      <c r="BD223" s="705"/>
      <c r="BE223" s="705"/>
      <c r="BF223" s="705"/>
      <c r="BG223" s="705"/>
      <c r="BH223" s="705"/>
      <c r="BI223" s="705"/>
      <c r="BJ223" s="705"/>
      <c r="BK223" s="705"/>
      <c r="BL223" s="705"/>
      <c r="BM223" s="705"/>
      <c r="BN223" s="705"/>
      <c r="BO223" s="705"/>
      <c r="BP223" s="705"/>
      <c r="BQ223" s="705"/>
      <c r="BR223" s="705"/>
      <c r="BS223" s="705"/>
      <c r="BT223" s="705"/>
      <c r="BU223" s="705"/>
      <c r="BV223" s="705"/>
      <c r="BW223" s="705"/>
      <c r="BX223" s="705"/>
      <c r="BY223" s="705"/>
      <c r="BZ223" s="705"/>
      <c r="CA223" s="705"/>
      <c r="CB223" s="705"/>
      <c r="CC223" s="705"/>
      <c r="CD223" s="705"/>
      <c r="CE223" s="705"/>
      <c r="CF223" s="705"/>
      <c r="CG223" s="705"/>
      <c r="CH223" s="705"/>
      <c r="CI223" s="705"/>
      <c r="CJ223" s="705"/>
      <c r="CK223" s="705"/>
      <c r="CL223" s="705"/>
      <c r="CM223" s="705"/>
      <c r="CN223" s="705"/>
      <c r="CO223" s="705"/>
      <c r="CP223" s="705"/>
      <c r="CQ223" s="705"/>
      <c r="CR223" s="705"/>
      <c r="CS223" s="705"/>
      <c r="CT223" s="705"/>
      <c r="CU223" s="705"/>
      <c r="CV223" s="705"/>
      <c r="CW223" s="705"/>
      <c r="CX223" s="705"/>
      <c r="CY223" s="705"/>
      <c r="CZ223" s="705"/>
      <c r="DA223" s="705"/>
      <c r="DB223" s="705"/>
      <c r="DC223" s="705"/>
      <c r="DD223" s="705"/>
      <c r="DE223" s="705"/>
      <c r="DF223" s="705"/>
      <c r="DG223" s="705"/>
      <c r="DH223" s="705"/>
      <c r="DI223" s="705"/>
      <c r="DJ223" s="705"/>
      <c r="DK223" s="705"/>
      <c r="DL223" s="705"/>
      <c r="DM223" s="705"/>
      <c r="DN223" s="705"/>
      <c r="DO223" s="705"/>
      <c r="DP223" s="705"/>
      <c r="DQ223" s="705"/>
      <c r="DR223" s="705"/>
      <c r="DS223" s="705"/>
      <c r="DT223" s="705"/>
      <c r="DU223" s="705"/>
      <c r="DV223" s="705"/>
      <c r="DW223" s="705"/>
      <c r="DX223" s="705"/>
      <c r="DY223" s="705"/>
      <c r="DZ223" s="705"/>
      <c r="EA223" s="705"/>
      <c r="EB223" s="705"/>
      <c r="EC223" s="705"/>
      <c r="ED223" s="705"/>
      <c r="EE223" s="705"/>
      <c r="EF223" s="705"/>
      <c r="EG223" s="705"/>
      <c r="EH223" s="705"/>
      <c r="EI223" s="705"/>
      <c r="EJ223" s="705"/>
      <c r="EK223" s="705"/>
      <c r="EL223" s="705"/>
      <c r="EM223" s="705"/>
      <c r="EN223" s="705"/>
      <c r="EO223" s="705"/>
      <c r="EP223" s="705"/>
      <c r="EQ223" s="705"/>
      <c r="ER223" s="705"/>
      <c r="ES223" s="705"/>
      <c r="ET223" s="705"/>
      <c r="EU223" s="705"/>
      <c r="EV223" s="705"/>
      <c r="EW223" s="705"/>
      <c r="EX223" s="705"/>
      <c r="EY223" s="705"/>
      <c r="EZ223" s="705"/>
      <c r="FA223" s="705"/>
      <c r="FB223" s="705"/>
      <c r="FC223" s="705"/>
      <c r="FD223" s="705"/>
      <c r="FE223" s="705"/>
      <c r="FF223" s="705"/>
      <c r="FG223" s="705"/>
      <c r="FH223" s="705"/>
      <c r="FI223" s="705"/>
      <c r="FJ223" s="705"/>
      <c r="FK223" s="705"/>
      <c r="FL223" s="705"/>
      <c r="FM223" s="705"/>
      <c r="FN223" s="705"/>
      <c r="FO223" s="705"/>
      <c r="FP223" s="705"/>
      <c r="FQ223" s="705"/>
      <c r="FR223" s="705"/>
      <c r="FS223" s="705"/>
      <c r="FT223" s="705"/>
      <c r="FU223" s="705"/>
      <c r="FV223" s="705"/>
      <c r="FW223" s="705"/>
      <c r="FX223" s="705"/>
      <c r="FY223" s="705"/>
      <c r="FZ223" s="705"/>
      <c r="GA223" s="705"/>
      <c r="GB223" s="705"/>
      <c r="GC223" s="705"/>
      <c r="GD223" s="705"/>
      <c r="GE223" s="705"/>
      <c r="GF223" s="705"/>
      <c r="GG223" s="705"/>
      <c r="GH223" s="705"/>
      <c r="GI223" s="705"/>
      <c r="GJ223" s="705"/>
      <c r="GK223" s="705"/>
      <c r="GL223" s="705"/>
      <c r="GM223" s="705"/>
      <c r="GN223" s="705"/>
      <c r="GO223" s="705"/>
      <c r="GP223" s="705"/>
      <c r="GQ223" s="705"/>
      <c r="GR223" s="705"/>
      <c r="GS223" s="705"/>
      <c r="GT223" s="705"/>
      <c r="GU223" s="705"/>
      <c r="GV223" s="705"/>
      <c r="GW223" s="705"/>
      <c r="GX223" s="705"/>
      <c r="GY223" s="705"/>
      <c r="GZ223" s="705"/>
      <c r="HA223" s="705"/>
      <c r="HB223" s="705"/>
      <c r="HC223" s="705"/>
      <c r="HD223" s="705"/>
      <c r="HE223" s="705"/>
      <c r="HF223" s="705"/>
      <c r="HG223" s="705"/>
      <c r="HH223" s="705"/>
      <c r="HI223" s="705"/>
      <c r="HJ223" s="705"/>
      <c r="HK223" s="705"/>
      <c r="HL223" s="705"/>
      <c r="HM223" s="705"/>
      <c r="HN223" s="705"/>
      <c r="HO223" s="705"/>
      <c r="HP223" s="705"/>
      <c r="HQ223" s="705"/>
      <c r="HR223" s="705"/>
      <c r="HS223" s="705"/>
      <c r="HT223" s="705"/>
      <c r="HU223" s="705"/>
      <c r="HV223" s="705"/>
      <c r="HW223" s="705"/>
      <c r="HX223" s="705"/>
      <c r="HY223" s="705"/>
      <c r="HZ223" s="705"/>
      <c r="IA223" s="705"/>
      <c r="IB223" s="705"/>
      <c r="IC223" s="705"/>
      <c r="ID223" s="705"/>
      <c r="IE223" s="705"/>
      <c r="IF223" s="705"/>
      <c r="IG223" s="705"/>
      <c r="IH223" s="705"/>
      <c r="II223" s="705"/>
      <c r="IJ223" s="705"/>
      <c r="IK223" s="705"/>
      <c r="IL223" s="705"/>
      <c r="IM223" s="705"/>
      <c r="IN223" s="705"/>
      <c r="IO223" s="705"/>
      <c r="IP223" s="705"/>
      <c r="IQ223" s="705"/>
      <c r="IR223" s="705"/>
      <c r="IS223" s="705"/>
      <c r="IT223" s="705"/>
      <c r="IU223" s="705"/>
      <c r="IV223" s="705"/>
    </row>
    <row r="224" spans="1:256" ht="13.5" hidden="1" thickBot="1">
      <c r="A224" s="705"/>
      <c r="B224" s="949" t="s">
        <v>556</v>
      </c>
      <c r="C224" s="950" t="s">
        <v>557</v>
      </c>
      <c r="D224" s="950"/>
      <c r="E224" s="950"/>
      <c r="F224" s="950"/>
      <c r="G224" s="951" t="s">
        <v>23</v>
      </c>
      <c r="H224" s="705"/>
      <c r="I224" s="705"/>
      <c r="J224" s="705"/>
      <c r="K224" s="705"/>
      <c r="L224" s="705"/>
      <c r="M224" s="705"/>
      <c r="N224" s="705"/>
      <c r="O224" s="705"/>
      <c r="P224" s="705"/>
      <c r="Q224" s="705"/>
      <c r="R224" s="705"/>
      <c r="S224" s="705"/>
      <c r="T224" s="705"/>
      <c r="U224" s="705"/>
      <c r="V224" s="705"/>
      <c r="W224" s="705"/>
      <c r="X224" s="705"/>
      <c r="Y224" s="705"/>
      <c r="Z224" s="705"/>
      <c r="AA224" s="705"/>
      <c r="AB224" s="705"/>
      <c r="AC224" s="705"/>
      <c r="AD224" s="705"/>
      <c r="AE224" s="705"/>
      <c r="AF224" s="705"/>
      <c r="AG224" s="705"/>
      <c r="AH224" s="705"/>
      <c r="AI224" s="705"/>
      <c r="AJ224" s="705"/>
      <c r="AK224" s="705"/>
      <c r="AL224" s="705"/>
      <c r="AM224" s="705"/>
      <c r="AN224" s="705"/>
      <c r="AO224" s="705"/>
      <c r="AP224" s="705"/>
      <c r="AQ224" s="705"/>
      <c r="AR224" s="705"/>
      <c r="AS224" s="705"/>
      <c r="AT224" s="705"/>
      <c r="AU224" s="705"/>
      <c r="AV224" s="705"/>
      <c r="AW224" s="705"/>
      <c r="AX224" s="705"/>
      <c r="AY224" s="705"/>
      <c r="AZ224" s="705"/>
      <c r="BA224" s="705"/>
      <c r="BB224" s="705"/>
      <c r="BC224" s="705"/>
      <c r="BD224" s="705"/>
      <c r="BE224" s="705"/>
      <c r="BF224" s="705"/>
      <c r="BG224" s="705"/>
      <c r="BH224" s="705"/>
      <c r="BI224" s="705"/>
      <c r="BJ224" s="705"/>
      <c r="BK224" s="705"/>
      <c r="BL224" s="705"/>
      <c r="BM224" s="705"/>
      <c r="BN224" s="705"/>
      <c r="BO224" s="705"/>
      <c r="BP224" s="705"/>
      <c r="BQ224" s="705"/>
      <c r="BR224" s="705"/>
      <c r="BS224" s="705"/>
      <c r="BT224" s="705"/>
      <c r="BU224" s="705"/>
      <c r="BV224" s="705"/>
      <c r="BW224" s="705"/>
      <c r="BX224" s="705"/>
      <c r="BY224" s="705"/>
      <c r="BZ224" s="705"/>
      <c r="CA224" s="705"/>
      <c r="CB224" s="705"/>
      <c r="CC224" s="705"/>
      <c r="CD224" s="705"/>
      <c r="CE224" s="705"/>
      <c r="CF224" s="705"/>
      <c r="CG224" s="705"/>
      <c r="CH224" s="705"/>
      <c r="CI224" s="705"/>
      <c r="CJ224" s="705"/>
      <c r="CK224" s="705"/>
      <c r="CL224" s="705"/>
      <c r="CM224" s="705"/>
      <c r="CN224" s="705"/>
      <c r="CO224" s="705"/>
      <c r="CP224" s="705"/>
      <c r="CQ224" s="705"/>
      <c r="CR224" s="705"/>
      <c r="CS224" s="705"/>
      <c r="CT224" s="705"/>
      <c r="CU224" s="705"/>
      <c r="CV224" s="705"/>
      <c r="CW224" s="705"/>
      <c r="CX224" s="705"/>
      <c r="CY224" s="705"/>
      <c r="CZ224" s="705"/>
      <c r="DA224" s="705"/>
      <c r="DB224" s="705"/>
      <c r="DC224" s="705"/>
      <c r="DD224" s="705"/>
      <c r="DE224" s="705"/>
      <c r="DF224" s="705"/>
      <c r="DG224" s="705"/>
      <c r="DH224" s="705"/>
      <c r="DI224" s="705"/>
      <c r="DJ224" s="705"/>
      <c r="DK224" s="705"/>
      <c r="DL224" s="705"/>
      <c r="DM224" s="705"/>
      <c r="DN224" s="705"/>
      <c r="DO224" s="705"/>
      <c r="DP224" s="705"/>
      <c r="DQ224" s="705"/>
      <c r="DR224" s="705"/>
      <c r="DS224" s="705"/>
      <c r="DT224" s="705"/>
      <c r="DU224" s="705"/>
      <c r="DV224" s="705"/>
      <c r="DW224" s="705"/>
      <c r="DX224" s="705"/>
      <c r="DY224" s="705"/>
      <c r="DZ224" s="705"/>
      <c r="EA224" s="705"/>
      <c r="EB224" s="705"/>
      <c r="EC224" s="705"/>
      <c r="ED224" s="705"/>
      <c r="EE224" s="705"/>
      <c r="EF224" s="705"/>
      <c r="EG224" s="705"/>
      <c r="EH224" s="705"/>
      <c r="EI224" s="705"/>
      <c r="EJ224" s="705"/>
      <c r="EK224" s="705"/>
      <c r="EL224" s="705"/>
      <c r="EM224" s="705"/>
      <c r="EN224" s="705"/>
      <c r="EO224" s="705"/>
      <c r="EP224" s="705"/>
      <c r="EQ224" s="705"/>
      <c r="ER224" s="705"/>
      <c r="ES224" s="705"/>
      <c r="ET224" s="705"/>
      <c r="EU224" s="705"/>
      <c r="EV224" s="705"/>
      <c r="EW224" s="705"/>
      <c r="EX224" s="705"/>
      <c r="EY224" s="705"/>
      <c r="EZ224" s="705"/>
      <c r="FA224" s="705"/>
      <c r="FB224" s="705"/>
      <c r="FC224" s="705"/>
      <c r="FD224" s="705"/>
      <c r="FE224" s="705"/>
      <c r="FF224" s="705"/>
      <c r="FG224" s="705"/>
      <c r="FH224" s="705"/>
      <c r="FI224" s="705"/>
      <c r="FJ224" s="705"/>
      <c r="FK224" s="705"/>
      <c r="FL224" s="705"/>
      <c r="FM224" s="705"/>
      <c r="FN224" s="705"/>
      <c r="FO224" s="705"/>
      <c r="FP224" s="705"/>
      <c r="FQ224" s="705"/>
      <c r="FR224" s="705"/>
      <c r="FS224" s="705"/>
      <c r="FT224" s="705"/>
      <c r="FU224" s="705"/>
      <c r="FV224" s="705"/>
      <c r="FW224" s="705"/>
      <c r="FX224" s="705"/>
      <c r="FY224" s="705"/>
      <c r="FZ224" s="705"/>
      <c r="GA224" s="705"/>
      <c r="GB224" s="705"/>
      <c r="GC224" s="705"/>
      <c r="GD224" s="705"/>
      <c r="GE224" s="705"/>
      <c r="GF224" s="705"/>
      <c r="GG224" s="705"/>
      <c r="GH224" s="705"/>
      <c r="GI224" s="705"/>
      <c r="GJ224" s="705"/>
      <c r="GK224" s="705"/>
      <c r="GL224" s="705"/>
      <c r="GM224" s="705"/>
      <c r="GN224" s="705"/>
      <c r="GO224" s="705"/>
      <c r="GP224" s="705"/>
      <c r="GQ224" s="705"/>
      <c r="GR224" s="705"/>
      <c r="GS224" s="705"/>
      <c r="GT224" s="705"/>
      <c r="GU224" s="705"/>
      <c r="GV224" s="705"/>
      <c r="GW224" s="705"/>
      <c r="GX224" s="705"/>
      <c r="GY224" s="705"/>
      <c r="GZ224" s="705"/>
      <c r="HA224" s="705"/>
      <c r="HB224" s="705"/>
      <c r="HC224" s="705"/>
      <c r="HD224" s="705"/>
      <c r="HE224" s="705"/>
      <c r="HF224" s="705"/>
      <c r="HG224" s="705"/>
      <c r="HH224" s="705"/>
      <c r="HI224" s="705"/>
      <c r="HJ224" s="705"/>
      <c r="HK224" s="705"/>
      <c r="HL224" s="705"/>
      <c r="HM224" s="705"/>
      <c r="HN224" s="705"/>
      <c r="HO224" s="705"/>
      <c r="HP224" s="705"/>
      <c r="HQ224" s="705"/>
      <c r="HR224" s="705"/>
      <c r="HS224" s="705"/>
      <c r="HT224" s="705"/>
      <c r="HU224" s="705"/>
      <c r="HV224" s="705"/>
      <c r="HW224" s="705"/>
      <c r="HX224" s="705"/>
      <c r="HY224" s="705"/>
      <c r="HZ224" s="705"/>
      <c r="IA224" s="705"/>
      <c r="IB224" s="705"/>
      <c r="IC224" s="705"/>
      <c r="ID224" s="705"/>
      <c r="IE224" s="705"/>
      <c r="IF224" s="705"/>
      <c r="IG224" s="705"/>
      <c r="IH224" s="705"/>
      <c r="II224" s="705"/>
      <c r="IJ224" s="705"/>
      <c r="IK224" s="705"/>
      <c r="IL224" s="705"/>
      <c r="IM224" s="705"/>
      <c r="IN224" s="705"/>
      <c r="IO224" s="705"/>
      <c r="IP224" s="705"/>
      <c r="IQ224" s="705"/>
      <c r="IR224" s="705"/>
      <c r="IS224" s="705"/>
      <c r="IT224" s="705"/>
      <c r="IU224" s="705"/>
      <c r="IV224" s="705"/>
    </row>
    <row r="225" spans="1:256" ht="26.25" hidden="1" thickBot="1">
      <c r="A225" s="705"/>
      <c r="B225" s="866" t="s">
        <v>144</v>
      </c>
      <c r="C225" s="952" t="s">
        <v>75</v>
      </c>
      <c r="D225" s="952" t="s">
        <v>23</v>
      </c>
      <c r="E225" s="952" t="s">
        <v>76</v>
      </c>
      <c r="F225" s="953" t="s">
        <v>103</v>
      </c>
      <c r="G225" s="954" t="s">
        <v>104</v>
      </c>
      <c r="H225" s="705"/>
      <c r="I225" s="705"/>
      <c r="J225" s="705"/>
      <c r="K225" s="705"/>
      <c r="L225" s="705"/>
      <c r="M225" s="705"/>
      <c r="N225" s="705"/>
      <c r="O225" s="705"/>
      <c r="P225" s="705"/>
      <c r="Q225" s="705"/>
      <c r="R225" s="705"/>
      <c r="S225" s="705"/>
      <c r="T225" s="705"/>
      <c r="U225" s="705"/>
      <c r="V225" s="705"/>
      <c r="W225" s="705"/>
      <c r="X225" s="705"/>
      <c r="Y225" s="705"/>
      <c r="Z225" s="705"/>
      <c r="AA225" s="705"/>
      <c r="AB225" s="705"/>
      <c r="AC225" s="705"/>
      <c r="AD225" s="705"/>
      <c r="AE225" s="705"/>
      <c r="AF225" s="705"/>
      <c r="AG225" s="705"/>
      <c r="AH225" s="705"/>
      <c r="AI225" s="705"/>
      <c r="AJ225" s="705"/>
      <c r="AK225" s="705"/>
      <c r="AL225" s="705"/>
      <c r="AM225" s="705"/>
      <c r="AN225" s="705"/>
      <c r="AO225" s="705"/>
      <c r="AP225" s="705"/>
      <c r="AQ225" s="705"/>
      <c r="AR225" s="705"/>
      <c r="AS225" s="705"/>
      <c r="AT225" s="705"/>
      <c r="AU225" s="705"/>
      <c r="AV225" s="705"/>
      <c r="AW225" s="705"/>
      <c r="AX225" s="705"/>
      <c r="AY225" s="705"/>
      <c r="AZ225" s="705"/>
      <c r="BA225" s="705"/>
      <c r="BB225" s="705"/>
      <c r="BC225" s="705"/>
      <c r="BD225" s="705"/>
      <c r="BE225" s="705"/>
      <c r="BF225" s="705"/>
      <c r="BG225" s="705"/>
      <c r="BH225" s="705"/>
      <c r="BI225" s="705"/>
      <c r="BJ225" s="705"/>
      <c r="BK225" s="705"/>
      <c r="BL225" s="705"/>
      <c r="BM225" s="705"/>
      <c r="BN225" s="705"/>
      <c r="BO225" s="705"/>
      <c r="BP225" s="705"/>
      <c r="BQ225" s="705"/>
      <c r="BR225" s="705"/>
      <c r="BS225" s="705"/>
      <c r="BT225" s="705"/>
      <c r="BU225" s="705"/>
      <c r="BV225" s="705"/>
      <c r="BW225" s="705"/>
      <c r="BX225" s="705"/>
      <c r="BY225" s="705"/>
      <c r="BZ225" s="705"/>
      <c r="CA225" s="705"/>
      <c r="CB225" s="705"/>
      <c r="CC225" s="705"/>
      <c r="CD225" s="705"/>
      <c r="CE225" s="705"/>
      <c r="CF225" s="705"/>
      <c r="CG225" s="705"/>
      <c r="CH225" s="705"/>
      <c r="CI225" s="705"/>
      <c r="CJ225" s="705"/>
      <c r="CK225" s="705"/>
      <c r="CL225" s="705"/>
      <c r="CM225" s="705"/>
      <c r="CN225" s="705"/>
      <c r="CO225" s="705"/>
      <c r="CP225" s="705"/>
      <c r="CQ225" s="705"/>
      <c r="CR225" s="705"/>
      <c r="CS225" s="705"/>
      <c r="CT225" s="705"/>
      <c r="CU225" s="705"/>
      <c r="CV225" s="705"/>
      <c r="CW225" s="705"/>
      <c r="CX225" s="705"/>
      <c r="CY225" s="705"/>
      <c r="CZ225" s="705"/>
      <c r="DA225" s="705"/>
      <c r="DB225" s="705"/>
      <c r="DC225" s="705"/>
      <c r="DD225" s="705"/>
      <c r="DE225" s="705"/>
      <c r="DF225" s="705"/>
      <c r="DG225" s="705"/>
      <c r="DH225" s="705"/>
      <c r="DI225" s="705"/>
      <c r="DJ225" s="705"/>
      <c r="DK225" s="705"/>
      <c r="DL225" s="705"/>
      <c r="DM225" s="705"/>
      <c r="DN225" s="705"/>
      <c r="DO225" s="705"/>
      <c r="DP225" s="705"/>
      <c r="DQ225" s="705"/>
      <c r="DR225" s="705"/>
      <c r="DS225" s="705"/>
      <c r="DT225" s="705"/>
      <c r="DU225" s="705"/>
      <c r="DV225" s="705"/>
      <c r="DW225" s="705"/>
      <c r="DX225" s="705"/>
      <c r="DY225" s="705"/>
      <c r="DZ225" s="705"/>
      <c r="EA225" s="705"/>
      <c r="EB225" s="705"/>
      <c r="EC225" s="705"/>
      <c r="ED225" s="705"/>
      <c r="EE225" s="705"/>
      <c r="EF225" s="705"/>
      <c r="EG225" s="705"/>
      <c r="EH225" s="705"/>
      <c r="EI225" s="705"/>
      <c r="EJ225" s="705"/>
      <c r="EK225" s="705"/>
      <c r="EL225" s="705"/>
      <c r="EM225" s="705"/>
      <c r="EN225" s="705"/>
      <c r="EO225" s="705"/>
      <c r="EP225" s="705"/>
      <c r="EQ225" s="705"/>
      <c r="ER225" s="705"/>
      <c r="ES225" s="705"/>
      <c r="ET225" s="705"/>
      <c r="EU225" s="705"/>
      <c r="EV225" s="705"/>
      <c r="EW225" s="705"/>
      <c r="EX225" s="705"/>
      <c r="EY225" s="705"/>
      <c r="EZ225" s="705"/>
      <c r="FA225" s="705"/>
      <c r="FB225" s="705"/>
      <c r="FC225" s="705"/>
      <c r="FD225" s="705"/>
      <c r="FE225" s="705"/>
      <c r="FF225" s="705"/>
      <c r="FG225" s="705"/>
      <c r="FH225" s="705"/>
      <c r="FI225" s="705"/>
      <c r="FJ225" s="705"/>
      <c r="FK225" s="705"/>
      <c r="FL225" s="705"/>
      <c r="FM225" s="705"/>
      <c r="FN225" s="705"/>
      <c r="FO225" s="705"/>
      <c r="FP225" s="705"/>
      <c r="FQ225" s="705"/>
      <c r="FR225" s="705"/>
      <c r="FS225" s="705"/>
      <c r="FT225" s="705"/>
      <c r="FU225" s="705"/>
      <c r="FV225" s="705"/>
      <c r="FW225" s="705"/>
      <c r="FX225" s="705"/>
      <c r="FY225" s="705"/>
      <c r="FZ225" s="705"/>
      <c r="GA225" s="705"/>
      <c r="GB225" s="705"/>
      <c r="GC225" s="705"/>
      <c r="GD225" s="705"/>
      <c r="GE225" s="705"/>
      <c r="GF225" s="705"/>
      <c r="GG225" s="705"/>
      <c r="GH225" s="705"/>
      <c r="GI225" s="705"/>
      <c r="GJ225" s="705"/>
      <c r="GK225" s="705"/>
      <c r="GL225" s="705"/>
      <c r="GM225" s="705"/>
      <c r="GN225" s="705"/>
      <c r="GO225" s="705"/>
      <c r="GP225" s="705"/>
      <c r="GQ225" s="705"/>
      <c r="GR225" s="705"/>
      <c r="GS225" s="705"/>
      <c r="GT225" s="705"/>
      <c r="GU225" s="705"/>
      <c r="GV225" s="705"/>
      <c r="GW225" s="705"/>
      <c r="GX225" s="705"/>
      <c r="GY225" s="705"/>
      <c r="GZ225" s="705"/>
      <c r="HA225" s="705"/>
      <c r="HB225" s="705"/>
      <c r="HC225" s="705"/>
      <c r="HD225" s="705"/>
      <c r="HE225" s="705"/>
      <c r="HF225" s="705"/>
      <c r="HG225" s="705"/>
      <c r="HH225" s="705"/>
      <c r="HI225" s="705"/>
      <c r="HJ225" s="705"/>
      <c r="HK225" s="705"/>
      <c r="HL225" s="705"/>
      <c r="HM225" s="705"/>
      <c r="HN225" s="705"/>
      <c r="HO225" s="705"/>
      <c r="HP225" s="705"/>
      <c r="HQ225" s="705"/>
      <c r="HR225" s="705"/>
      <c r="HS225" s="705"/>
      <c r="HT225" s="705"/>
      <c r="HU225" s="705"/>
      <c r="HV225" s="705"/>
      <c r="HW225" s="705"/>
      <c r="HX225" s="705"/>
      <c r="HY225" s="705"/>
      <c r="HZ225" s="705"/>
      <c r="IA225" s="705"/>
      <c r="IB225" s="705"/>
      <c r="IC225" s="705"/>
      <c r="ID225" s="705"/>
      <c r="IE225" s="705"/>
      <c r="IF225" s="705"/>
      <c r="IG225" s="705"/>
      <c r="IH225" s="705"/>
      <c r="II225" s="705"/>
      <c r="IJ225" s="705"/>
      <c r="IK225" s="705"/>
      <c r="IL225" s="705"/>
      <c r="IM225" s="705"/>
      <c r="IN225" s="705"/>
      <c r="IO225" s="705"/>
      <c r="IP225" s="705"/>
      <c r="IQ225" s="705"/>
      <c r="IR225" s="705"/>
      <c r="IS225" s="705"/>
      <c r="IT225" s="705"/>
      <c r="IU225" s="705"/>
      <c r="IV225" s="705"/>
    </row>
    <row r="226" spans="1:256" ht="13.5" hidden="1" thickBot="1">
      <c r="A226" s="705"/>
      <c r="B226" s="2737" t="s">
        <v>79</v>
      </c>
      <c r="C226" s="2738"/>
      <c r="D226" s="2738"/>
      <c r="E226" s="2738"/>
      <c r="F226" s="2738"/>
      <c r="G226" s="2739"/>
      <c r="H226" s="705"/>
      <c r="I226" s="705"/>
      <c r="J226" s="705"/>
      <c r="K226" s="705"/>
      <c r="L226" s="705"/>
      <c r="M226" s="705"/>
      <c r="N226" s="705"/>
      <c r="O226" s="705"/>
      <c r="P226" s="705"/>
      <c r="Q226" s="705"/>
      <c r="R226" s="705"/>
      <c r="S226" s="705"/>
      <c r="T226" s="705"/>
      <c r="U226" s="705"/>
      <c r="V226" s="705"/>
      <c r="W226" s="705"/>
      <c r="X226" s="705"/>
      <c r="Y226" s="705"/>
      <c r="Z226" s="705"/>
      <c r="AA226" s="705"/>
      <c r="AB226" s="705"/>
      <c r="AC226" s="705"/>
      <c r="AD226" s="705"/>
      <c r="AE226" s="705"/>
      <c r="AF226" s="705"/>
      <c r="AG226" s="705"/>
      <c r="AH226" s="705"/>
      <c r="AI226" s="705"/>
      <c r="AJ226" s="705"/>
      <c r="AK226" s="705"/>
      <c r="AL226" s="705"/>
      <c r="AM226" s="705"/>
      <c r="AN226" s="705"/>
      <c r="AO226" s="705"/>
      <c r="AP226" s="705"/>
      <c r="AQ226" s="705"/>
      <c r="AR226" s="705"/>
      <c r="AS226" s="705"/>
      <c r="AT226" s="705"/>
      <c r="AU226" s="705"/>
      <c r="AV226" s="705"/>
      <c r="AW226" s="705"/>
      <c r="AX226" s="705"/>
      <c r="AY226" s="705"/>
      <c r="AZ226" s="705"/>
      <c r="BA226" s="705"/>
      <c r="BB226" s="705"/>
      <c r="BC226" s="705"/>
      <c r="BD226" s="705"/>
      <c r="BE226" s="705"/>
      <c r="BF226" s="705"/>
      <c r="BG226" s="705"/>
      <c r="BH226" s="705"/>
      <c r="BI226" s="705"/>
      <c r="BJ226" s="705"/>
      <c r="BK226" s="705"/>
      <c r="BL226" s="705"/>
      <c r="BM226" s="705"/>
      <c r="BN226" s="705"/>
      <c r="BO226" s="705"/>
      <c r="BP226" s="705"/>
      <c r="BQ226" s="705"/>
      <c r="BR226" s="705"/>
      <c r="BS226" s="705"/>
      <c r="BT226" s="705"/>
      <c r="BU226" s="705"/>
      <c r="BV226" s="705"/>
      <c r="BW226" s="705"/>
      <c r="BX226" s="705"/>
      <c r="BY226" s="705"/>
      <c r="BZ226" s="705"/>
      <c r="CA226" s="705"/>
      <c r="CB226" s="705"/>
      <c r="CC226" s="705"/>
      <c r="CD226" s="705"/>
      <c r="CE226" s="705"/>
      <c r="CF226" s="705"/>
      <c r="CG226" s="705"/>
      <c r="CH226" s="705"/>
      <c r="CI226" s="705"/>
      <c r="CJ226" s="705"/>
      <c r="CK226" s="705"/>
      <c r="CL226" s="705"/>
      <c r="CM226" s="705"/>
      <c r="CN226" s="705"/>
      <c r="CO226" s="705"/>
      <c r="CP226" s="705"/>
      <c r="CQ226" s="705"/>
      <c r="CR226" s="705"/>
      <c r="CS226" s="705"/>
      <c r="CT226" s="705"/>
      <c r="CU226" s="705"/>
      <c r="CV226" s="705"/>
      <c r="CW226" s="705"/>
      <c r="CX226" s="705"/>
      <c r="CY226" s="705"/>
      <c r="CZ226" s="705"/>
      <c r="DA226" s="705"/>
      <c r="DB226" s="705"/>
      <c r="DC226" s="705"/>
      <c r="DD226" s="705"/>
      <c r="DE226" s="705"/>
      <c r="DF226" s="705"/>
      <c r="DG226" s="705"/>
      <c r="DH226" s="705"/>
      <c r="DI226" s="705"/>
      <c r="DJ226" s="705"/>
      <c r="DK226" s="705"/>
      <c r="DL226" s="705"/>
      <c r="DM226" s="705"/>
      <c r="DN226" s="705"/>
      <c r="DO226" s="705"/>
      <c r="DP226" s="705"/>
      <c r="DQ226" s="705"/>
      <c r="DR226" s="705"/>
      <c r="DS226" s="705"/>
      <c r="DT226" s="705"/>
      <c r="DU226" s="705"/>
      <c r="DV226" s="705"/>
      <c r="DW226" s="705"/>
      <c r="DX226" s="705"/>
      <c r="DY226" s="705"/>
      <c r="DZ226" s="705"/>
      <c r="EA226" s="705"/>
      <c r="EB226" s="705"/>
      <c r="EC226" s="705"/>
      <c r="ED226" s="705"/>
      <c r="EE226" s="705"/>
      <c r="EF226" s="705"/>
      <c r="EG226" s="705"/>
      <c r="EH226" s="705"/>
      <c r="EI226" s="705"/>
      <c r="EJ226" s="705"/>
      <c r="EK226" s="705"/>
      <c r="EL226" s="705"/>
      <c r="EM226" s="705"/>
      <c r="EN226" s="705"/>
      <c r="EO226" s="705"/>
      <c r="EP226" s="705"/>
      <c r="EQ226" s="705"/>
      <c r="ER226" s="705"/>
      <c r="ES226" s="705"/>
      <c r="ET226" s="705"/>
      <c r="EU226" s="705"/>
      <c r="EV226" s="705"/>
      <c r="EW226" s="705"/>
      <c r="EX226" s="705"/>
      <c r="EY226" s="705"/>
      <c r="EZ226" s="705"/>
      <c r="FA226" s="705"/>
      <c r="FB226" s="705"/>
      <c r="FC226" s="705"/>
      <c r="FD226" s="705"/>
      <c r="FE226" s="705"/>
      <c r="FF226" s="705"/>
      <c r="FG226" s="705"/>
      <c r="FH226" s="705"/>
      <c r="FI226" s="705"/>
      <c r="FJ226" s="705"/>
      <c r="FK226" s="705"/>
      <c r="FL226" s="705"/>
      <c r="FM226" s="705"/>
      <c r="FN226" s="705"/>
      <c r="FO226" s="705"/>
      <c r="FP226" s="705"/>
      <c r="FQ226" s="705"/>
      <c r="FR226" s="705"/>
      <c r="FS226" s="705"/>
      <c r="FT226" s="705"/>
      <c r="FU226" s="705"/>
      <c r="FV226" s="705"/>
      <c r="FW226" s="705"/>
      <c r="FX226" s="705"/>
      <c r="FY226" s="705"/>
      <c r="FZ226" s="705"/>
      <c r="GA226" s="705"/>
      <c r="GB226" s="705"/>
      <c r="GC226" s="705"/>
      <c r="GD226" s="705"/>
      <c r="GE226" s="705"/>
      <c r="GF226" s="705"/>
      <c r="GG226" s="705"/>
      <c r="GH226" s="705"/>
      <c r="GI226" s="705"/>
      <c r="GJ226" s="705"/>
      <c r="GK226" s="705"/>
      <c r="GL226" s="705"/>
      <c r="GM226" s="705"/>
      <c r="GN226" s="705"/>
      <c r="GO226" s="705"/>
      <c r="GP226" s="705"/>
      <c r="GQ226" s="705"/>
      <c r="GR226" s="705"/>
      <c r="GS226" s="705"/>
      <c r="GT226" s="705"/>
      <c r="GU226" s="705"/>
      <c r="GV226" s="705"/>
      <c r="GW226" s="705"/>
      <c r="GX226" s="705"/>
      <c r="GY226" s="705"/>
      <c r="GZ226" s="705"/>
      <c r="HA226" s="705"/>
      <c r="HB226" s="705"/>
      <c r="HC226" s="705"/>
      <c r="HD226" s="705"/>
      <c r="HE226" s="705"/>
      <c r="HF226" s="705"/>
      <c r="HG226" s="705"/>
      <c r="HH226" s="705"/>
      <c r="HI226" s="705"/>
      <c r="HJ226" s="705"/>
      <c r="HK226" s="705"/>
      <c r="HL226" s="705"/>
      <c r="HM226" s="705"/>
      <c r="HN226" s="705"/>
      <c r="HO226" s="705"/>
      <c r="HP226" s="705"/>
      <c r="HQ226" s="705"/>
      <c r="HR226" s="705"/>
      <c r="HS226" s="705"/>
      <c r="HT226" s="705"/>
      <c r="HU226" s="705"/>
      <c r="HV226" s="705"/>
      <c r="HW226" s="705"/>
      <c r="HX226" s="705"/>
      <c r="HY226" s="705"/>
      <c r="HZ226" s="705"/>
      <c r="IA226" s="705"/>
      <c r="IB226" s="705"/>
      <c r="IC226" s="705"/>
      <c r="ID226" s="705"/>
      <c r="IE226" s="705"/>
      <c r="IF226" s="705"/>
      <c r="IG226" s="705"/>
      <c r="IH226" s="705"/>
      <c r="II226" s="705"/>
      <c r="IJ226" s="705"/>
      <c r="IK226" s="705"/>
      <c r="IL226" s="705"/>
      <c r="IM226" s="705"/>
      <c r="IN226" s="705"/>
      <c r="IO226" s="705"/>
      <c r="IP226" s="705"/>
      <c r="IQ226" s="705"/>
      <c r="IR226" s="705"/>
      <c r="IS226" s="705"/>
      <c r="IT226" s="705"/>
      <c r="IU226" s="705"/>
      <c r="IV226" s="705"/>
    </row>
    <row r="227" spans="1:256" ht="15.75" hidden="1" thickBot="1">
      <c r="A227" s="705"/>
      <c r="B227" s="955" t="s">
        <v>445</v>
      </c>
      <c r="C227" s="956" t="e">
        <f>#REF!</f>
        <v>#REF!</v>
      </c>
      <c r="D227" s="957" t="s">
        <v>23</v>
      </c>
      <c r="E227" s="958">
        <v>1</v>
      </c>
      <c r="F227" s="959" t="e">
        <f>#REF!</f>
        <v>#REF!</v>
      </c>
      <c r="G227" s="960" t="e">
        <f>TRUNC(F227*E227,2)</f>
        <v>#REF!</v>
      </c>
      <c r="H227" s="705"/>
      <c r="I227" s="705"/>
      <c r="J227" s="705"/>
      <c r="K227" s="705"/>
      <c r="L227" s="705"/>
      <c r="M227" s="705"/>
      <c r="N227" s="705"/>
      <c r="O227" s="705"/>
      <c r="P227" s="705"/>
      <c r="Q227" s="705"/>
      <c r="R227" s="705"/>
      <c r="S227" s="705"/>
      <c r="T227" s="705"/>
      <c r="U227" s="705"/>
      <c r="V227" s="705"/>
      <c r="W227" s="705"/>
      <c r="X227" s="705"/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05"/>
      <c r="AL227" s="705"/>
      <c r="AM227" s="705"/>
      <c r="AN227" s="705"/>
      <c r="AO227" s="705"/>
      <c r="AP227" s="705"/>
      <c r="AQ227" s="705"/>
      <c r="AR227" s="705"/>
      <c r="AS227" s="705"/>
      <c r="AT227" s="705"/>
      <c r="AU227" s="705"/>
      <c r="AV227" s="705"/>
      <c r="AW227" s="705"/>
      <c r="AX227" s="705"/>
      <c r="AY227" s="705"/>
      <c r="AZ227" s="705"/>
      <c r="BA227" s="705"/>
      <c r="BB227" s="705"/>
      <c r="BC227" s="705"/>
      <c r="BD227" s="705"/>
      <c r="BE227" s="705"/>
      <c r="BF227" s="705"/>
      <c r="BG227" s="705"/>
      <c r="BH227" s="705"/>
      <c r="BI227" s="705"/>
      <c r="BJ227" s="705"/>
      <c r="BK227" s="705"/>
      <c r="BL227" s="705"/>
      <c r="BM227" s="705"/>
      <c r="BN227" s="705"/>
      <c r="BO227" s="705"/>
      <c r="BP227" s="705"/>
      <c r="BQ227" s="705"/>
      <c r="BR227" s="705"/>
      <c r="BS227" s="705"/>
      <c r="BT227" s="705"/>
      <c r="BU227" s="705"/>
      <c r="BV227" s="705"/>
      <c r="BW227" s="705"/>
      <c r="BX227" s="705"/>
      <c r="BY227" s="705"/>
      <c r="BZ227" s="705"/>
      <c r="CA227" s="705"/>
      <c r="CB227" s="705"/>
      <c r="CC227" s="705"/>
      <c r="CD227" s="705"/>
      <c r="CE227" s="705"/>
      <c r="CF227" s="705"/>
      <c r="CG227" s="705"/>
      <c r="CH227" s="705"/>
      <c r="CI227" s="705"/>
      <c r="CJ227" s="705"/>
      <c r="CK227" s="705"/>
      <c r="CL227" s="705"/>
      <c r="CM227" s="705"/>
      <c r="CN227" s="705"/>
      <c r="CO227" s="705"/>
      <c r="CP227" s="705"/>
      <c r="CQ227" s="705"/>
      <c r="CR227" s="705"/>
      <c r="CS227" s="705"/>
      <c r="CT227" s="705"/>
      <c r="CU227" s="705"/>
      <c r="CV227" s="705"/>
      <c r="CW227" s="705"/>
      <c r="CX227" s="705"/>
      <c r="CY227" s="705"/>
      <c r="CZ227" s="705"/>
      <c r="DA227" s="705"/>
      <c r="DB227" s="705"/>
      <c r="DC227" s="705"/>
      <c r="DD227" s="705"/>
      <c r="DE227" s="705"/>
      <c r="DF227" s="705"/>
      <c r="DG227" s="705"/>
      <c r="DH227" s="705"/>
      <c r="DI227" s="705"/>
      <c r="DJ227" s="705"/>
      <c r="DK227" s="705"/>
      <c r="DL227" s="705"/>
      <c r="DM227" s="705"/>
      <c r="DN227" s="705"/>
      <c r="DO227" s="705"/>
      <c r="DP227" s="705"/>
      <c r="DQ227" s="705"/>
      <c r="DR227" s="705"/>
      <c r="DS227" s="705"/>
      <c r="DT227" s="705"/>
      <c r="DU227" s="705"/>
      <c r="DV227" s="705"/>
      <c r="DW227" s="705"/>
      <c r="DX227" s="705"/>
      <c r="DY227" s="705"/>
      <c r="DZ227" s="705"/>
      <c r="EA227" s="705"/>
      <c r="EB227" s="705"/>
      <c r="EC227" s="705"/>
      <c r="ED227" s="705"/>
      <c r="EE227" s="705"/>
      <c r="EF227" s="705"/>
      <c r="EG227" s="705"/>
      <c r="EH227" s="705"/>
      <c r="EI227" s="705"/>
      <c r="EJ227" s="705"/>
      <c r="EK227" s="705"/>
      <c r="EL227" s="705"/>
      <c r="EM227" s="705"/>
      <c r="EN227" s="705"/>
      <c r="EO227" s="705"/>
      <c r="EP227" s="705"/>
      <c r="EQ227" s="705"/>
      <c r="ER227" s="705"/>
      <c r="ES227" s="705"/>
      <c r="ET227" s="705"/>
      <c r="EU227" s="705"/>
      <c r="EV227" s="705"/>
      <c r="EW227" s="705"/>
      <c r="EX227" s="705"/>
      <c r="EY227" s="705"/>
      <c r="EZ227" s="705"/>
      <c r="FA227" s="705"/>
      <c r="FB227" s="705"/>
      <c r="FC227" s="705"/>
      <c r="FD227" s="705"/>
      <c r="FE227" s="705"/>
      <c r="FF227" s="705"/>
      <c r="FG227" s="705"/>
      <c r="FH227" s="705"/>
      <c r="FI227" s="705"/>
      <c r="FJ227" s="705"/>
      <c r="FK227" s="705"/>
      <c r="FL227" s="705"/>
      <c r="FM227" s="705"/>
      <c r="FN227" s="705"/>
      <c r="FO227" s="705"/>
      <c r="FP227" s="705"/>
      <c r="FQ227" s="705"/>
      <c r="FR227" s="705"/>
      <c r="FS227" s="705"/>
      <c r="FT227" s="705"/>
      <c r="FU227" s="705"/>
      <c r="FV227" s="705"/>
      <c r="FW227" s="705"/>
      <c r="FX227" s="705"/>
      <c r="FY227" s="705"/>
      <c r="FZ227" s="705"/>
      <c r="GA227" s="705"/>
      <c r="GB227" s="705"/>
      <c r="GC227" s="705"/>
      <c r="GD227" s="705"/>
      <c r="GE227" s="705"/>
      <c r="GF227" s="705"/>
      <c r="GG227" s="705"/>
      <c r="GH227" s="705"/>
      <c r="GI227" s="705"/>
      <c r="GJ227" s="705"/>
      <c r="GK227" s="705"/>
      <c r="GL227" s="705"/>
      <c r="GM227" s="705"/>
      <c r="GN227" s="705"/>
      <c r="GO227" s="705"/>
      <c r="GP227" s="705"/>
      <c r="GQ227" s="705"/>
      <c r="GR227" s="705"/>
      <c r="GS227" s="705"/>
      <c r="GT227" s="705"/>
      <c r="GU227" s="705"/>
      <c r="GV227" s="705"/>
      <c r="GW227" s="705"/>
      <c r="GX227" s="705"/>
      <c r="GY227" s="705"/>
      <c r="GZ227" s="705"/>
      <c r="HA227" s="705"/>
      <c r="HB227" s="705"/>
      <c r="HC227" s="705"/>
      <c r="HD227" s="705"/>
      <c r="HE227" s="705"/>
      <c r="HF227" s="705"/>
      <c r="HG227" s="705"/>
      <c r="HH227" s="705"/>
      <c r="HI227" s="705"/>
      <c r="HJ227" s="705"/>
      <c r="HK227" s="705"/>
      <c r="HL227" s="705"/>
      <c r="HM227" s="705"/>
      <c r="HN227" s="705"/>
      <c r="HO227" s="705"/>
      <c r="HP227" s="705"/>
      <c r="HQ227" s="705"/>
      <c r="HR227" s="705"/>
      <c r="HS227" s="705"/>
      <c r="HT227" s="705"/>
      <c r="HU227" s="705"/>
      <c r="HV227" s="705"/>
      <c r="HW227" s="705"/>
      <c r="HX227" s="705"/>
      <c r="HY227" s="705"/>
      <c r="HZ227" s="705"/>
      <c r="IA227" s="705"/>
      <c r="IB227" s="705"/>
      <c r="IC227" s="705"/>
      <c r="ID227" s="705"/>
      <c r="IE227" s="705"/>
      <c r="IF227" s="705"/>
      <c r="IG227" s="705"/>
      <c r="IH227" s="705"/>
      <c r="II227" s="705"/>
      <c r="IJ227" s="705"/>
      <c r="IK227" s="705"/>
      <c r="IL227" s="705"/>
      <c r="IM227" s="705"/>
      <c r="IN227" s="705"/>
      <c r="IO227" s="705"/>
      <c r="IP227" s="705"/>
      <c r="IQ227" s="705"/>
      <c r="IR227" s="705"/>
      <c r="IS227" s="705"/>
      <c r="IT227" s="705"/>
      <c r="IU227" s="705"/>
      <c r="IV227" s="705"/>
    </row>
    <row r="228" spans="1:256" ht="30.75" hidden="1" thickBot="1">
      <c r="A228" s="705"/>
      <c r="B228" s="955" t="s">
        <v>558</v>
      </c>
      <c r="C228" s="961" t="s">
        <v>546</v>
      </c>
      <c r="D228" s="957" t="s">
        <v>20</v>
      </c>
      <c r="E228" s="962">
        <f>0.1963*1.55*4</f>
        <v>1.21706</v>
      </c>
      <c r="F228" s="958">
        <v>40.97</v>
      </c>
      <c r="G228" s="960">
        <f>TRUNC(F228*E228,2)</f>
        <v>49.86</v>
      </c>
      <c r="H228" s="705"/>
      <c r="I228" s="705"/>
      <c r="J228" s="705"/>
      <c r="K228" s="705"/>
      <c r="L228" s="705"/>
      <c r="M228" s="705"/>
      <c r="N228" s="705"/>
      <c r="O228" s="705"/>
      <c r="P228" s="705"/>
      <c r="Q228" s="705"/>
      <c r="R228" s="705"/>
      <c r="S228" s="705"/>
      <c r="T228" s="705"/>
      <c r="U228" s="705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  <c r="AG228" s="705"/>
      <c r="AH228" s="705"/>
      <c r="AI228" s="705"/>
      <c r="AJ228" s="705"/>
      <c r="AK228" s="705"/>
      <c r="AL228" s="705"/>
      <c r="AM228" s="705"/>
      <c r="AN228" s="705"/>
      <c r="AO228" s="705"/>
      <c r="AP228" s="705"/>
      <c r="AQ228" s="705"/>
      <c r="AR228" s="705"/>
      <c r="AS228" s="705"/>
      <c r="AT228" s="705"/>
      <c r="AU228" s="705"/>
      <c r="AV228" s="705"/>
      <c r="AW228" s="705"/>
      <c r="AX228" s="705"/>
      <c r="AY228" s="705"/>
      <c r="AZ228" s="705"/>
      <c r="BA228" s="705"/>
      <c r="BB228" s="705"/>
      <c r="BC228" s="705"/>
      <c r="BD228" s="705"/>
      <c r="BE228" s="705"/>
      <c r="BF228" s="705"/>
      <c r="BG228" s="705"/>
      <c r="BH228" s="705"/>
      <c r="BI228" s="705"/>
      <c r="BJ228" s="705"/>
      <c r="BK228" s="705"/>
      <c r="BL228" s="705"/>
      <c r="BM228" s="705"/>
      <c r="BN228" s="705"/>
      <c r="BO228" s="705"/>
      <c r="BP228" s="705"/>
      <c r="BQ228" s="705"/>
      <c r="BR228" s="705"/>
      <c r="BS228" s="705"/>
      <c r="BT228" s="705"/>
      <c r="BU228" s="705"/>
      <c r="BV228" s="705"/>
      <c r="BW228" s="705"/>
      <c r="BX228" s="705"/>
      <c r="BY228" s="705"/>
      <c r="BZ228" s="705"/>
      <c r="CA228" s="705"/>
      <c r="CB228" s="705"/>
      <c r="CC228" s="705"/>
      <c r="CD228" s="705"/>
      <c r="CE228" s="705"/>
      <c r="CF228" s="705"/>
      <c r="CG228" s="705"/>
      <c r="CH228" s="705"/>
      <c r="CI228" s="705"/>
      <c r="CJ228" s="705"/>
      <c r="CK228" s="705"/>
      <c r="CL228" s="705"/>
      <c r="CM228" s="705"/>
      <c r="CN228" s="705"/>
      <c r="CO228" s="705"/>
      <c r="CP228" s="705"/>
      <c r="CQ228" s="705"/>
      <c r="CR228" s="705"/>
      <c r="CS228" s="705"/>
      <c r="CT228" s="705"/>
      <c r="CU228" s="705"/>
      <c r="CV228" s="705"/>
      <c r="CW228" s="705"/>
      <c r="CX228" s="705"/>
      <c r="CY228" s="705"/>
      <c r="CZ228" s="705"/>
      <c r="DA228" s="705"/>
      <c r="DB228" s="705"/>
      <c r="DC228" s="705"/>
      <c r="DD228" s="705"/>
      <c r="DE228" s="705"/>
      <c r="DF228" s="705"/>
      <c r="DG228" s="705"/>
      <c r="DH228" s="705"/>
      <c r="DI228" s="705"/>
      <c r="DJ228" s="705"/>
      <c r="DK228" s="705"/>
      <c r="DL228" s="705"/>
      <c r="DM228" s="705"/>
      <c r="DN228" s="705"/>
      <c r="DO228" s="705"/>
      <c r="DP228" s="705"/>
      <c r="DQ228" s="705"/>
      <c r="DR228" s="705"/>
      <c r="DS228" s="705"/>
      <c r="DT228" s="705"/>
      <c r="DU228" s="705"/>
      <c r="DV228" s="705"/>
      <c r="DW228" s="705"/>
      <c r="DX228" s="705"/>
      <c r="DY228" s="705"/>
      <c r="DZ228" s="705"/>
      <c r="EA228" s="705"/>
      <c r="EB228" s="705"/>
      <c r="EC228" s="705"/>
      <c r="ED228" s="705"/>
      <c r="EE228" s="705"/>
      <c r="EF228" s="705"/>
      <c r="EG228" s="705"/>
      <c r="EH228" s="705"/>
      <c r="EI228" s="705"/>
      <c r="EJ228" s="705"/>
      <c r="EK228" s="705"/>
      <c r="EL228" s="705"/>
      <c r="EM228" s="705"/>
      <c r="EN228" s="705"/>
      <c r="EO228" s="705"/>
      <c r="EP228" s="705"/>
      <c r="EQ228" s="705"/>
      <c r="ER228" s="705"/>
      <c r="ES228" s="705"/>
      <c r="ET228" s="705"/>
      <c r="EU228" s="705"/>
      <c r="EV228" s="705"/>
      <c r="EW228" s="705"/>
      <c r="EX228" s="705"/>
      <c r="EY228" s="705"/>
      <c r="EZ228" s="705"/>
      <c r="FA228" s="705"/>
      <c r="FB228" s="705"/>
      <c r="FC228" s="705"/>
      <c r="FD228" s="705"/>
      <c r="FE228" s="705"/>
      <c r="FF228" s="705"/>
      <c r="FG228" s="705"/>
      <c r="FH228" s="705"/>
      <c r="FI228" s="705"/>
      <c r="FJ228" s="705"/>
      <c r="FK228" s="705"/>
      <c r="FL228" s="705"/>
      <c r="FM228" s="705"/>
      <c r="FN228" s="705"/>
      <c r="FO228" s="705"/>
      <c r="FP228" s="705"/>
      <c r="FQ228" s="705"/>
      <c r="FR228" s="705"/>
      <c r="FS228" s="705"/>
      <c r="FT228" s="705"/>
      <c r="FU228" s="705"/>
      <c r="FV228" s="705"/>
      <c r="FW228" s="705"/>
      <c r="FX228" s="705"/>
      <c r="FY228" s="705"/>
      <c r="FZ228" s="705"/>
      <c r="GA228" s="705"/>
      <c r="GB228" s="705"/>
      <c r="GC228" s="705"/>
      <c r="GD228" s="705"/>
      <c r="GE228" s="705"/>
      <c r="GF228" s="705"/>
      <c r="GG228" s="705"/>
      <c r="GH228" s="705"/>
      <c r="GI228" s="705"/>
      <c r="GJ228" s="705"/>
      <c r="GK228" s="705"/>
      <c r="GL228" s="705"/>
      <c r="GM228" s="705"/>
      <c r="GN228" s="705"/>
      <c r="GO228" s="705"/>
      <c r="GP228" s="705"/>
      <c r="GQ228" s="705"/>
      <c r="GR228" s="705"/>
      <c r="GS228" s="705"/>
      <c r="GT228" s="705"/>
      <c r="GU228" s="705"/>
      <c r="GV228" s="705"/>
      <c r="GW228" s="705"/>
      <c r="GX228" s="705"/>
      <c r="GY228" s="705"/>
      <c r="GZ228" s="705"/>
      <c r="HA228" s="705"/>
      <c r="HB228" s="705"/>
      <c r="HC228" s="705"/>
      <c r="HD228" s="705"/>
      <c r="HE228" s="705"/>
      <c r="HF228" s="705"/>
      <c r="HG228" s="705"/>
      <c r="HH228" s="705"/>
      <c r="HI228" s="705"/>
      <c r="HJ228" s="705"/>
      <c r="HK228" s="705"/>
      <c r="HL228" s="705"/>
      <c r="HM228" s="705"/>
      <c r="HN228" s="705"/>
      <c r="HO228" s="705"/>
      <c r="HP228" s="705"/>
      <c r="HQ228" s="705"/>
      <c r="HR228" s="705"/>
      <c r="HS228" s="705"/>
      <c r="HT228" s="705"/>
      <c r="HU228" s="705"/>
      <c r="HV228" s="705"/>
      <c r="HW228" s="705"/>
      <c r="HX228" s="705"/>
      <c r="HY228" s="705"/>
      <c r="HZ228" s="705"/>
      <c r="IA228" s="705"/>
      <c r="IB228" s="705"/>
      <c r="IC228" s="705"/>
      <c r="ID228" s="705"/>
      <c r="IE228" s="705"/>
      <c r="IF228" s="705"/>
      <c r="IG228" s="705"/>
      <c r="IH228" s="705"/>
      <c r="II228" s="705"/>
      <c r="IJ228" s="705"/>
      <c r="IK228" s="705"/>
      <c r="IL228" s="705"/>
      <c r="IM228" s="705"/>
      <c r="IN228" s="705"/>
      <c r="IO228" s="705"/>
      <c r="IP228" s="705"/>
      <c r="IQ228" s="705"/>
      <c r="IR228" s="705"/>
      <c r="IS228" s="705"/>
      <c r="IT228" s="705"/>
      <c r="IU228" s="705"/>
      <c r="IV228" s="705"/>
    </row>
    <row r="229" spans="1:256" ht="30.75" hidden="1" thickBot="1">
      <c r="A229" s="705"/>
      <c r="B229" s="955" t="s">
        <v>559</v>
      </c>
      <c r="C229" s="961" t="s">
        <v>547</v>
      </c>
      <c r="D229" s="957" t="s">
        <v>20</v>
      </c>
      <c r="E229" s="962">
        <f>0.1963*1.55*4</f>
        <v>1.21706</v>
      </c>
      <c r="F229" s="959">
        <v>352.72</v>
      </c>
      <c r="G229" s="960">
        <f>TRUNC(F229*E229,2)</f>
        <v>429.28</v>
      </c>
      <c r="H229" s="705"/>
      <c r="I229" s="705"/>
      <c r="J229" s="705"/>
      <c r="K229" s="705"/>
      <c r="L229" s="705"/>
      <c r="M229" s="705"/>
      <c r="N229" s="705"/>
      <c r="O229" s="705"/>
      <c r="P229" s="705"/>
      <c r="Q229" s="705"/>
      <c r="R229" s="705"/>
      <c r="S229" s="705"/>
      <c r="T229" s="705"/>
      <c r="U229" s="705"/>
      <c r="V229" s="705"/>
      <c r="W229" s="705"/>
      <c r="X229" s="705"/>
      <c r="Y229" s="705"/>
      <c r="Z229" s="705"/>
      <c r="AA229" s="705"/>
      <c r="AB229" s="705"/>
      <c r="AC229" s="705"/>
      <c r="AD229" s="705"/>
      <c r="AE229" s="705"/>
      <c r="AF229" s="705"/>
      <c r="AG229" s="705"/>
      <c r="AH229" s="705"/>
      <c r="AI229" s="705"/>
      <c r="AJ229" s="705"/>
      <c r="AK229" s="705"/>
      <c r="AL229" s="705"/>
      <c r="AM229" s="705"/>
      <c r="AN229" s="705"/>
      <c r="AO229" s="705"/>
      <c r="AP229" s="705"/>
      <c r="AQ229" s="705"/>
      <c r="AR229" s="705"/>
      <c r="AS229" s="705"/>
      <c r="AT229" s="705"/>
      <c r="AU229" s="705"/>
      <c r="AV229" s="705"/>
      <c r="AW229" s="705"/>
      <c r="AX229" s="705"/>
      <c r="AY229" s="705"/>
      <c r="AZ229" s="705"/>
      <c r="BA229" s="705"/>
      <c r="BB229" s="705"/>
      <c r="BC229" s="705"/>
      <c r="BD229" s="705"/>
      <c r="BE229" s="705"/>
      <c r="BF229" s="705"/>
      <c r="BG229" s="705"/>
      <c r="BH229" s="705"/>
      <c r="BI229" s="705"/>
      <c r="BJ229" s="705"/>
      <c r="BK229" s="705"/>
      <c r="BL229" s="705"/>
      <c r="BM229" s="705"/>
      <c r="BN229" s="705"/>
      <c r="BO229" s="705"/>
      <c r="BP229" s="705"/>
      <c r="BQ229" s="705"/>
      <c r="BR229" s="705"/>
      <c r="BS229" s="705"/>
      <c r="BT229" s="705"/>
      <c r="BU229" s="705"/>
      <c r="BV229" s="705"/>
      <c r="BW229" s="705"/>
      <c r="BX229" s="705"/>
      <c r="BY229" s="705"/>
      <c r="BZ229" s="705"/>
      <c r="CA229" s="705"/>
      <c r="CB229" s="705"/>
      <c r="CC229" s="705"/>
      <c r="CD229" s="705"/>
      <c r="CE229" s="705"/>
      <c r="CF229" s="705"/>
      <c r="CG229" s="705"/>
      <c r="CH229" s="705"/>
      <c r="CI229" s="705"/>
      <c r="CJ229" s="705"/>
      <c r="CK229" s="705"/>
      <c r="CL229" s="705"/>
      <c r="CM229" s="705"/>
      <c r="CN229" s="705"/>
      <c r="CO229" s="705"/>
      <c r="CP229" s="705"/>
      <c r="CQ229" s="705"/>
      <c r="CR229" s="705"/>
      <c r="CS229" s="705"/>
      <c r="CT229" s="705"/>
      <c r="CU229" s="705"/>
      <c r="CV229" s="705"/>
      <c r="CW229" s="705"/>
      <c r="CX229" s="705"/>
      <c r="CY229" s="705"/>
      <c r="CZ229" s="705"/>
      <c r="DA229" s="705"/>
      <c r="DB229" s="705"/>
      <c r="DC229" s="705"/>
      <c r="DD229" s="705"/>
      <c r="DE229" s="705"/>
      <c r="DF229" s="705"/>
      <c r="DG229" s="705"/>
      <c r="DH229" s="705"/>
      <c r="DI229" s="705"/>
      <c r="DJ229" s="705"/>
      <c r="DK229" s="705"/>
      <c r="DL229" s="705"/>
      <c r="DM229" s="705"/>
      <c r="DN229" s="705"/>
      <c r="DO229" s="705"/>
      <c r="DP229" s="705"/>
      <c r="DQ229" s="705"/>
      <c r="DR229" s="705"/>
      <c r="DS229" s="705"/>
      <c r="DT229" s="705"/>
      <c r="DU229" s="705"/>
      <c r="DV229" s="705"/>
      <c r="DW229" s="705"/>
      <c r="DX229" s="705"/>
      <c r="DY229" s="705"/>
      <c r="DZ229" s="705"/>
      <c r="EA229" s="705"/>
      <c r="EB229" s="705"/>
      <c r="EC229" s="705"/>
      <c r="ED229" s="705"/>
      <c r="EE229" s="705"/>
      <c r="EF229" s="705"/>
      <c r="EG229" s="705"/>
      <c r="EH229" s="705"/>
      <c r="EI229" s="705"/>
      <c r="EJ229" s="705"/>
      <c r="EK229" s="705"/>
      <c r="EL229" s="705"/>
      <c r="EM229" s="705"/>
      <c r="EN229" s="705"/>
      <c r="EO229" s="705"/>
      <c r="EP229" s="705"/>
      <c r="EQ229" s="705"/>
      <c r="ER229" s="705"/>
      <c r="ES229" s="705"/>
      <c r="ET229" s="705"/>
      <c r="EU229" s="705"/>
      <c r="EV229" s="705"/>
      <c r="EW229" s="705"/>
      <c r="EX229" s="705"/>
      <c r="EY229" s="705"/>
      <c r="EZ229" s="705"/>
      <c r="FA229" s="705"/>
      <c r="FB229" s="705"/>
      <c r="FC229" s="705"/>
      <c r="FD229" s="705"/>
      <c r="FE229" s="705"/>
      <c r="FF229" s="705"/>
      <c r="FG229" s="705"/>
      <c r="FH229" s="705"/>
      <c r="FI229" s="705"/>
      <c r="FJ229" s="705"/>
      <c r="FK229" s="705"/>
      <c r="FL229" s="705"/>
      <c r="FM229" s="705"/>
      <c r="FN229" s="705"/>
      <c r="FO229" s="705"/>
      <c r="FP229" s="705"/>
      <c r="FQ229" s="705"/>
      <c r="FR229" s="705"/>
      <c r="FS229" s="705"/>
      <c r="FT229" s="705"/>
      <c r="FU229" s="705"/>
      <c r="FV229" s="705"/>
      <c r="FW229" s="705"/>
      <c r="FX229" s="705"/>
      <c r="FY229" s="705"/>
      <c r="FZ229" s="705"/>
      <c r="GA229" s="705"/>
      <c r="GB229" s="705"/>
      <c r="GC229" s="705"/>
      <c r="GD229" s="705"/>
      <c r="GE229" s="705"/>
      <c r="GF229" s="705"/>
      <c r="GG229" s="705"/>
      <c r="GH229" s="705"/>
      <c r="GI229" s="705"/>
      <c r="GJ229" s="705"/>
      <c r="GK229" s="705"/>
      <c r="GL229" s="705"/>
      <c r="GM229" s="705"/>
      <c r="GN229" s="705"/>
      <c r="GO229" s="705"/>
      <c r="GP229" s="705"/>
      <c r="GQ229" s="705"/>
      <c r="GR229" s="705"/>
      <c r="GS229" s="705"/>
      <c r="GT229" s="705"/>
      <c r="GU229" s="705"/>
      <c r="GV229" s="705"/>
      <c r="GW229" s="705"/>
      <c r="GX229" s="705"/>
      <c r="GY229" s="705"/>
      <c r="GZ229" s="705"/>
      <c r="HA229" s="705"/>
      <c r="HB229" s="705"/>
      <c r="HC229" s="705"/>
      <c r="HD229" s="705"/>
      <c r="HE229" s="705"/>
      <c r="HF229" s="705"/>
      <c r="HG229" s="705"/>
      <c r="HH229" s="705"/>
      <c r="HI229" s="705"/>
      <c r="HJ229" s="705"/>
      <c r="HK229" s="705"/>
      <c r="HL229" s="705"/>
      <c r="HM229" s="705"/>
      <c r="HN229" s="705"/>
      <c r="HO229" s="705"/>
      <c r="HP229" s="705"/>
      <c r="HQ229" s="705"/>
      <c r="HR229" s="705"/>
      <c r="HS229" s="705"/>
      <c r="HT229" s="705"/>
      <c r="HU229" s="705"/>
      <c r="HV229" s="705"/>
      <c r="HW229" s="705"/>
      <c r="HX229" s="705"/>
      <c r="HY229" s="705"/>
      <c r="HZ229" s="705"/>
      <c r="IA229" s="705"/>
      <c r="IB229" s="705"/>
      <c r="IC229" s="705"/>
      <c r="ID229" s="705"/>
      <c r="IE229" s="705"/>
      <c r="IF229" s="705"/>
      <c r="IG229" s="705"/>
      <c r="IH229" s="705"/>
      <c r="II229" s="705"/>
      <c r="IJ229" s="705"/>
      <c r="IK229" s="705"/>
      <c r="IL229" s="705"/>
      <c r="IM229" s="705"/>
      <c r="IN229" s="705"/>
      <c r="IO229" s="705"/>
      <c r="IP229" s="705"/>
      <c r="IQ229" s="705"/>
      <c r="IR229" s="705"/>
      <c r="IS229" s="705"/>
      <c r="IT229" s="705"/>
      <c r="IU229" s="705"/>
      <c r="IV229" s="705"/>
    </row>
    <row r="230" spans="1:256" ht="30.75" hidden="1" thickBot="1">
      <c r="A230" s="705"/>
      <c r="B230" s="955" t="s">
        <v>560</v>
      </c>
      <c r="C230" s="961" t="s">
        <v>151</v>
      </c>
      <c r="D230" s="957" t="s">
        <v>20</v>
      </c>
      <c r="E230" s="962">
        <f>0.1963*1.55*4</f>
        <v>1.21706</v>
      </c>
      <c r="F230" s="959">
        <v>121.99</v>
      </c>
      <c r="G230" s="960">
        <f>TRUNC(F230*E230,2)</f>
        <v>148.46</v>
      </c>
      <c r="H230" s="705"/>
      <c r="I230" s="705"/>
      <c r="J230" s="705"/>
      <c r="K230" s="705"/>
      <c r="L230" s="705"/>
      <c r="M230" s="705"/>
      <c r="N230" s="705"/>
      <c r="O230" s="705"/>
      <c r="P230" s="705"/>
      <c r="Q230" s="705"/>
      <c r="R230" s="705"/>
      <c r="S230" s="705"/>
      <c r="T230" s="705"/>
      <c r="U230" s="705"/>
      <c r="V230" s="705"/>
      <c r="W230" s="705"/>
      <c r="X230" s="705"/>
      <c r="Y230" s="705"/>
      <c r="Z230" s="705"/>
      <c r="AA230" s="705"/>
      <c r="AB230" s="705"/>
      <c r="AC230" s="705"/>
      <c r="AD230" s="705"/>
      <c r="AE230" s="705"/>
      <c r="AF230" s="705"/>
      <c r="AG230" s="705"/>
      <c r="AH230" s="705"/>
      <c r="AI230" s="705"/>
      <c r="AJ230" s="705"/>
      <c r="AK230" s="705"/>
      <c r="AL230" s="705"/>
      <c r="AM230" s="705"/>
      <c r="AN230" s="705"/>
      <c r="AO230" s="705"/>
      <c r="AP230" s="705"/>
      <c r="AQ230" s="705"/>
      <c r="AR230" s="705"/>
      <c r="AS230" s="705"/>
      <c r="AT230" s="705"/>
      <c r="AU230" s="705"/>
      <c r="AV230" s="705"/>
      <c r="AW230" s="705"/>
      <c r="AX230" s="705"/>
      <c r="AY230" s="705"/>
      <c r="AZ230" s="705"/>
      <c r="BA230" s="705"/>
      <c r="BB230" s="705"/>
      <c r="BC230" s="705"/>
      <c r="BD230" s="705"/>
      <c r="BE230" s="705"/>
      <c r="BF230" s="705"/>
      <c r="BG230" s="705"/>
      <c r="BH230" s="705"/>
      <c r="BI230" s="705"/>
      <c r="BJ230" s="705"/>
      <c r="BK230" s="705"/>
      <c r="BL230" s="705"/>
      <c r="BM230" s="705"/>
      <c r="BN230" s="705"/>
      <c r="BO230" s="705"/>
      <c r="BP230" s="705"/>
      <c r="BQ230" s="705"/>
      <c r="BR230" s="705"/>
      <c r="BS230" s="705"/>
      <c r="BT230" s="705"/>
      <c r="BU230" s="705"/>
      <c r="BV230" s="705"/>
      <c r="BW230" s="705"/>
      <c r="BX230" s="705"/>
      <c r="BY230" s="705"/>
      <c r="BZ230" s="705"/>
      <c r="CA230" s="705"/>
      <c r="CB230" s="705"/>
      <c r="CC230" s="705"/>
      <c r="CD230" s="705"/>
      <c r="CE230" s="705"/>
      <c r="CF230" s="705"/>
      <c r="CG230" s="705"/>
      <c r="CH230" s="705"/>
      <c r="CI230" s="705"/>
      <c r="CJ230" s="705"/>
      <c r="CK230" s="705"/>
      <c r="CL230" s="705"/>
      <c r="CM230" s="705"/>
      <c r="CN230" s="705"/>
      <c r="CO230" s="705"/>
      <c r="CP230" s="705"/>
      <c r="CQ230" s="705"/>
      <c r="CR230" s="705"/>
      <c r="CS230" s="705"/>
      <c r="CT230" s="705"/>
      <c r="CU230" s="705"/>
      <c r="CV230" s="705"/>
      <c r="CW230" s="705"/>
      <c r="CX230" s="705"/>
      <c r="CY230" s="705"/>
      <c r="CZ230" s="705"/>
      <c r="DA230" s="705"/>
      <c r="DB230" s="705"/>
      <c r="DC230" s="705"/>
      <c r="DD230" s="705"/>
      <c r="DE230" s="705"/>
      <c r="DF230" s="705"/>
      <c r="DG230" s="705"/>
      <c r="DH230" s="705"/>
      <c r="DI230" s="705"/>
      <c r="DJ230" s="705"/>
      <c r="DK230" s="705"/>
      <c r="DL230" s="705"/>
      <c r="DM230" s="705"/>
      <c r="DN230" s="705"/>
      <c r="DO230" s="705"/>
      <c r="DP230" s="705"/>
      <c r="DQ230" s="705"/>
      <c r="DR230" s="705"/>
      <c r="DS230" s="705"/>
      <c r="DT230" s="705"/>
      <c r="DU230" s="705"/>
      <c r="DV230" s="705"/>
      <c r="DW230" s="705"/>
      <c r="DX230" s="705"/>
      <c r="DY230" s="705"/>
      <c r="DZ230" s="705"/>
      <c r="EA230" s="705"/>
      <c r="EB230" s="705"/>
      <c r="EC230" s="705"/>
      <c r="ED230" s="705"/>
      <c r="EE230" s="705"/>
      <c r="EF230" s="705"/>
      <c r="EG230" s="705"/>
      <c r="EH230" s="705"/>
      <c r="EI230" s="705"/>
      <c r="EJ230" s="705"/>
      <c r="EK230" s="705"/>
      <c r="EL230" s="705"/>
      <c r="EM230" s="705"/>
      <c r="EN230" s="705"/>
      <c r="EO230" s="705"/>
      <c r="EP230" s="705"/>
      <c r="EQ230" s="705"/>
      <c r="ER230" s="705"/>
      <c r="ES230" s="705"/>
      <c r="ET230" s="705"/>
      <c r="EU230" s="705"/>
      <c r="EV230" s="705"/>
      <c r="EW230" s="705"/>
      <c r="EX230" s="705"/>
      <c r="EY230" s="705"/>
      <c r="EZ230" s="705"/>
      <c r="FA230" s="705"/>
      <c r="FB230" s="705"/>
      <c r="FC230" s="705"/>
      <c r="FD230" s="705"/>
      <c r="FE230" s="705"/>
      <c r="FF230" s="705"/>
      <c r="FG230" s="705"/>
      <c r="FH230" s="705"/>
      <c r="FI230" s="705"/>
      <c r="FJ230" s="705"/>
      <c r="FK230" s="705"/>
      <c r="FL230" s="705"/>
      <c r="FM230" s="705"/>
      <c r="FN230" s="705"/>
      <c r="FO230" s="705"/>
      <c r="FP230" s="705"/>
      <c r="FQ230" s="705"/>
      <c r="FR230" s="705"/>
      <c r="FS230" s="705"/>
      <c r="FT230" s="705"/>
      <c r="FU230" s="705"/>
      <c r="FV230" s="705"/>
      <c r="FW230" s="705"/>
      <c r="FX230" s="705"/>
      <c r="FY230" s="705"/>
      <c r="FZ230" s="705"/>
      <c r="GA230" s="705"/>
      <c r="GB230" s="705"/>
      <c r="GC230" s="705"/>
      <c r="GD230" s="705"/>
      <c r="GE230" s="705"/>
      <c r="GF230" s="705"/>
      <c r="GG230" s="705"/>
      <c r="GH230" s="705"/>
      <c r="GI230" s="705"/>
      <c r="GJ230" s="705"/>
      <c r="GK230" s="705"/>
      <c r="GL230" s="705"/>
      <c r="GM230" s="705"/>
      <c r="GN230" s="705"/>
      <c r="GO230" s="705"/>
      <c r="GP230" s="705"/>
      <c r="GQ230" s="705"/>
      <c r="GR230" s="705"/>
      <c r="GS230" s="705"/>
      <c r="GT230" s="705"/>
      <c r="GU230" s="705"/>
      <c r="GV230" s="705"/>
      <c r="GW230" s="705"/>
      <c r="GX230" s="705"/>
      <c r="GY230" s="705"/>
      <c r="GZ230" s="705"/>
      <c r="HA230" s="705"/>
      <c r="HB230" s="705"/>
      <c r="HC230" s="705"/>
      <c r="HD230" s="705"/>
      <c r="HE230" s="705"/>
      <c r="HF230" s="705"/>
      <c r="HG230" s="705"/>
      <c r="HH230" s="705"/>
      <c r="HI230" s="705"/>
      <c r="HJ230" s="705"/>
      <c r="HK230" s="705"/>
      <c r="HL230" s="705"/>
      <c r="HM230" s="705"/>
      <c r="HN230" s="705"/>
      <c r="HO230" s="705"/>
      <c r="HP230" s="705"/>
      <c r="HQ230" s="705"/>
      <c r="HR230" s="705"/>
      <c r="HS230" s="705"/>
      <c r="HT230" s="705"/>
      <c r="HU230" s="705"/>
      <c r="HV230" s="705"/>
      <c r="HW230" s="705"/>
      <c r="HX230" s="705"/>
      <c r="HY230" s="705"/>
      <c r="HZ230" s="705"/>
      <c r="IA230" s="705"/>
      <c r="IB230" s="705"/>
      <c r="IC230" s="705"/>
      <c r="ID230" s="705"/>
      <c r="IE230" s="705"/>
      <c r="IF230" s="705"/>
      <c r="IG230" s="705"/>
      <c r="IH230" s="705"/>
      <c r="II230" s="705"/>
      <c r="IJ230" s="705"/>
      <c r="IK230" s="705"/>
      <c r="IL230" s="705"/>
      <c r="IM230" s="705"/>
      <c r="IN230" s="705"/>
      <c r="IO230" s="705"/>
      <c r="IP230" s="705"/>
      <c r="IQ230" s="705"/>
      <c r="IR230" s="705"/>
      <c r="IS230" s="705"/>
      <c r="IT230" s="705"/>
      <c r="IU230" s="705"/>
      <c r="IV230" s="705"/>
    </row>
    <row r="231" spans="1:256" ht="13.5" hidden="1" thickBot="1">
      <c r="A231" s="705"/>
      <c r="B231" s="2737" t="s">
        <v>145</v>
      </c>
      <c r="C231" s="2738"/>
      <c r="D231" s="2738"/>
      <c r="E231" s="2738"/>
      <c r="F231" s="2738"/>
      <c r="G231" s="2739"/>
      <c r="H231" s="705"/>
      <c r="I231" s="705"/>
      <c r="J231" s="705"/>
      <c r="K231" s="705"/>
      <c r="L231" s="705"/>
      <c r="M231" s="705"/>
      <c r="N231" s="705"/>
      <c r="O231" s="705"/>
      <c r="P231" s="705"/>
      <c r="Q231" s="705"/>
      <c r="R231" s="705"/>
      <c r="S231" s="705"/>
      <c r="T231" s="705"/>
      <c r="U231" s="705"/>
      <c r="V231" s="705"/>
      <c r="W231" s="705"/>
      <c r="X231" s="705"/>
      <c r="Y231" s="705"/>
      <c r="Z231" s="705"/>
      <c r="AA231" s="705"/>
      <c r="AB231" s="705"/>
      <c r="AC231" s="705"/>
      <c r="AD231" s="705"/>
      <c r="AE231" s="705"/>
      <c r="AF231" s="705"/>
      <c r="AG231" s="705"/>
      <c r="AH231" s="705"/>
      <c r="AI231" s="705"/>
      <c r="AJ231" s="705"/>
      <c r="AK231" s="705"/>
      <c r="AL231" s="705"/>
      <c r="AM231" s="705"/>
      <c r="AN231" s="705"/>
      <c r="AO231" s="705"/>
      <c r="AP231" s="705"/>
      <c r="AQ231" s="705"/>
      <c r="AR231" s="705"/>
      <c r="AS231" s="705"/>
      <c r="AT231" s="705"/>
      <c r="AU231" s="705"/>
      <c r="AV231" s="705"/>
      <c r="AW231" s="705"/>
      <c r="AX231" s="705"/>
      <c r="AY231" s="705"/>
      <c r="AZ231" s="705"/>
      <c r="BA231" s="705"/>
      <c r="BB231" s="705"/>
      <c r="BC231" s="705"/>
      <c r="BD231" s="705"/>
      <c r="BE231" s="705"/>
      <c r="BF231" s="705"/>
      <c r="BG231" s="705"/>
      <c r="BH231" s="705"/>
      <c r="BI231" s="705"/>
      <c r="BJ231" s="705"/>
      <c r="BK231" s="705"/>
      <c r="BL231" s="705"/>
      <c r="BM231" s="705"/>
      <c r="BN231" s="705"/>
      <c r="BO231" s="705"/>
      <c r="BP231" s="705"/>
      <c r="BQ231" s="705"/>
      <c r="BR231" s="705"/>
      <c r="BS231" s="705"/>
      <c r="BT231" s="705"/>
      <c r="BU231" s="705"/>
      <c r="BV231" s="705"/>
      <c r="BW231" s="705"/>
      <c r="BX231" s="705"/>
      <c r="BY231" s="705"/>
      <c r="BZ231" s="705"/>
      <c r="CA231" s="705"/>
      <c r="CB231" s="705"/>
      <c r="CC231" s="705"/>
      <c r="CD231" s="705"/>
      <c r="CE231" s="705"/>
      <c r="CF231" s="705"/>
      <c r="CG231" s="705"/>
      <c r="CH231" s="705"/>
      <c r="CI231" s="705"/>
      <c r="CJ231" s="705"/>
      <c r="CK231" s="705"/>
      <c r="CL231" s="705"/>
      <c r="CM231" s="705"/>
      <c r="CN231" s="705"/>
      <c r="CO231" s="705"/>
      <c r="CP231" s="705"/>
      <c r="CQ231" s="705"/>
      <c r="CR231" s="705"/>
      <c r="CS231" s="705"/>
      <c r="CT231" s="705"/>
      <c r="CU231" s="705"/>
      <c r="CV231" s="705"/>
      <c r="CW231" s="705"/>
      <c r="CX231" s="705"/>
      <c r="CY231" s="705"/>
      <c r="CZ231" s="705"/>
      <c r="DA231" s="705"/>
      <c r="DB231" s="705"/>
      <c r="DC231" s="705"/>
      <c r="DD231" s="705"/>
      <c r="DE231" s="705"/>
      <c r="DF231" s="705"/>
      <c r="DG231" s="705"/>
      <c r="DH231" s="705"/>
      <c r="DI231" s="705"/>
      <c r="DJ231" s="705"/>
      <c r="DK231" s="705"/>
      <c r="DL231" s="705"/>
      <c r="DM231" s="705"/>
      <c r="DN231" s="705"/>
      <c r="DO231" s="705"/>
      <c r="DP231" s="705"/>
      <c r="DQ231" s="705"/>
      <c r="DR231" s="705"/>
      <c r="DS231" s="705"/>
      <c r="DT231" s="705"/>
      <c r="DU231" s="705"/>
      <c r="DV231" s="705"/>
      <c r="DW231" s="705"/>
      <c r="DX231" s="705"/>
      <c r="DY231" s="705"/>
      <c r="DZ231" s="705"/>
      <c r="EA231" s="705"/>
      <c r="EB231" s="705"/>
      <c r="EC231" s="705"/>
      <c r="ED231" s="705"/>
      <c r="EE231" s="705"/>
      <c r="EF231" s="705"/>
      <c r="EG231" s="705"/>
      <c r="EH231" s="705"/>
      <c r="EI231" s="705"/>
      <c r="EJ231" s="705"/>
      <c r="EK231" s="705"/>
      <c r="EL231" s="705"/>
      <c r="EM231" s="705"/>
      <c r="EN231" s="705"/>
      <c r="EO231" s="705"/>
      <c r="EP231" s="705"/>
      <c r="EQ231" s="705"/>
      <c r="ER231" s="705"/>
      <c r="ES231" s="705"/>
      <c r="ET231" s="705"/>
      <c r="EU231" s="705"/>
      <c r="EV231" s="705"/>
      <c r="EW231" s="705"/>
      <c r="EX231" s="705"/>
      <c r="EY231" s="705"/>
      <c r="EZ231" s="705"/>
      <c r="FA231" s="705"/>
      <c r="FB231" s="705"/>
      <c r="FC231" s="705"/>
      <c r="FD231" s="705"/>
      <c r="FE231" s="705"/>
      <c r="FF231" s="705"/>
      <c r="FG231" s="705"/>
      <c r="FH231" s="705"/>
      <c r="FI231" s="705"/>
      <c r="FJ231" s="705"/>
      <c r="FK231" s="705"/>
      <c r="FL231" s="705"/>
      <c r="FM231" s="705"/>
      <c r="FN231" s="705"/>
      <c r="FO231" s="705"/>
      <c r="FP231" s="705"/>
      <c r="FQ231" s="705"/>
      <c r="FR231" s="705"/>
      <c r="FS231" s="705"/>
      <c r="FT231" s="705"/>
      <c r="FU231" s="705"/>
      <c r="FV231" s="705"/>
      <c r="FW231" s="705"/>
      <c r="FX231" s="705"/>
      <c r="FY231" s="705"/>
      <c r="FZ231" s="705"/>
      <c r="GA231" s="705"/>
      <c r="GB231" s="705"/>
      <c r="GC231" s="705"/>
      <c r="GD231" s="705"/>
      <c r="GE231" s="705"/>
      <c r="GF231" s="705"/>
      <c r="GG231" s="705"/>
      <c r="GH231" s="705"/>
      <c r="GI231" s="705"/>
      <c r="GJ231" s="705"/>
      <c r="GK231" s="705"/>
      <c r="GL231" s="705"/>
      <c r="GM231" s="705"/>
      <c r="GN231" s="705"/>
      <c r="GO231" s="705"/>
      <c r="GP231" s="705"/>
      <c r="GQ231" s="705"/>
      <c r="GR231" s="705"/>
      <c r="GS231" s="705"/>
      <c r="GT231" s="705"/>
      <c r="GU231" s="705"/>
      <c r="GV231" s="705"/>
      <c r="GW231" s="705"/>
      <c r="GX231" s="705"/>
      <c r="GY231" s="705"/>
      <c r="GZ231" s="705"/>
      <c r="HA231" s="705"/>
      <c r="HB231" s="705"/>
      <c r="HC231" s="705"/>
      <c r="HD231" s="705"/>
      <c r="HE231" s="705"/>
      <c r="HF231" s="705"/>
      <c r="HG231" s="705"/>
      <c r="HH231" s="705"/>
      <c r="HI231" s="705"/>
      <c r="HJ231" s="705"/>
      <c r="HK231" s="705"/>
      <c r="HL231" s="705"/>
      <c r="HM231" s="705"/>
      <c r="HN231" s="705"/>
      <c r="HO231" s="705"/>
      <c r="HP231" s="705"/>
      <c r="HQ231" s="705"/>
      <c r="HR231" s="705"/>
      <c r="HS231" s="705"/>
      <c r="HT231" s="705"/>
      <c r="HU231" s="705"/>
      <c r="HV231" s="705"/>
      <c r="HW231" s="705"/>
      <c r="HX231" s="705"/>
      <c r="HY231" s="705"/>
      <c r="HZ231" s="705"/>
      <c r="IA231" s="705"/>
      <c r="IB231" s="705"/>
      <c r="IC231" s="705"/>
      <c r="ID231" s="705"/>
      <c r="IE231" s="705"/>
      <c r="IF231" s="705"/>
      <c r="IG231" s="705"/>
      <c r="IH231" s="705"/>
      <c r="II231" s="705"/>
      <c r="IJ231" s="705"/>
      <c r="IK231" s="705"/>
      <c r="IL231" s="705"/>
      <c r="IM231" s="705"/>
      <c r="IN231" s="705"/>
      <c r="IO231" s="705"/>
      <c r="IP231" s="705"/>
      <c r="IQ231" s="705"/>
      <c r="IR231" s="705"/>
      <c r="IS231" s="705"/>
      <c r="IT231" s="705"/>
      <c r="IU231" s="705"/>
      <c r="IV231" s="705"/>
    </row>
    <row r="232" spans="1:256" ht="15.75" hidden="1" thickBot="1">
      <c r="A232" s="705"/>
      <c r="B232" s="963" t="s">
        <v>561</v>
      </c>
      <c r="C232" s="964" t="s">
        <v>58</v>
      </c>
      <c r="D232" s="965" t="s">
        <v>31</v>
      </c>
      <c r="E232" s="966">
        <v>3</v>
      </c>
      <c r="F232" s="966">
        <v>11.7</v>
      </c>
      <c r="G232" s="967">
        <f>TRUNC(F232*E232,2)</f>
        <v>35.1</v>
      </c>
      <c r="H232" s="705"/>
      <c r="I232" s="705"/>
      <c r="J232" s="705"/>
      <c r="K232" s="705"/>
      <c r="L232" s="705"/>
      <c r="M232" s="705"/>
      <c r="N232" s="705"/>
      <c r="O232" s="705"/>
      <c r="P232" s="705"/>
      <c r="Q232" s="705"/>
      <c r="R232" s="705"/>
      <c r="S232" s="705"/>
      <c r="T232" s="705"/>
      <c r="U232" s="705"/>
      <c r="V232" s="705"/>
      <c r="W232" s="705"/>
      <c r="X232" s="705"/>
      <c r="Y232" s="705"/>
      <c r="Z232" s="705"/>
      <c r="AA232" s="705"/>
      <c r="AB232" s="705"/>
      <c r="AC232" s="705"/>
      <c r="AD232" s="705"/>
      <c r="AE232" s="705"/>
      <c r="AF232" s="705"/>
      <c r="AG232" s="705"/>
      <c r="AH232" s="705"/>
      <c r="AI232" s="705"/>
      <c r="AJ232" s="705"/>
      <c r="AK232" s="705"/>
      <c r="AL232" s="705"/>
      <c r="AM232" s="705"/>
      <c r="AN232" s="705"/>
      <c r="AO232" s="705"/>
      <c r="AP232" s="705"/>
      <c r="AQ232" s="705"/>
      <c r="AR232" s="705"/>
      <c r="AS232" s="705"/>
      <c r="AT232" s="705"/>
      <c r="AU232" s="705"/>
      <c r="AV232" s="705"/>
      <c r="AW232" s="705"/>
      <c r="AX232" s="705"/>
      <c r="AY232" s="705"/>
      <c r="AZ232" s="705"/>
      <c r="BA232" s="705"/>
      <c r="BB232" s="705"/>
      <c r="BC232" s="705"/>
      <c r="BD232" s="705"/>
      <c r="BE232" s="705"/>
      <c r="BF232" s="705"/>
      <c r="BG232" s="705"/>
      <c r="BH232" s="705"/>
      <c r="BI232" s="705"/>
      <c r="BJ232" s="705"/>
      <c r="BK232" s="705"/>
      <c r="BL232" s="705"/>
      <c r="BM232" s="705"/>
      <c r="BN232" s="705"/>
      <c r="BO232" s="705"/>
      <c r="BP232" s="705"/>
      <c r="BQ232" s="705"/>
      <c r="BR232" s="705"/>
      <c r="BS232" s="705"/>
      <c r="BT232" s="705"/>
      <c r="BU232" s="705"/>
      <c r="BV232" s="705"/>
      <c r="BW232" s="705"/>
      <c r="BX232" s="705"/>
      <c r="BY232" s="705"/>
      <c r="BZ232" s="705"/>
      <c r="CA232" s="705"/>
      <c r="CB232" s="705"/>
      <c r="CC232" s="705"/>
      <c r="CD232" s="705"/>
      <c r="CE232" s="705"/>
      <c r="CF232" s="705"/>
      <c r="CG232" s="705"/>
      <c r="CH232" s="705"/>
      <c r="CI232" s="705"/>
      <c r="CJ232" s="705"/>
      <c r="CK232" s="705"/>
      <c r="CL232" s="705"/>
      <c r="CM232" s="705"/>
      <c r="CN232" s="705"/>
      <c r="CO232" s="705"/>
      <c r="CP232" s="705"/>
      <c r="CQ232" s="705"/>
      <c r="CR232" s="705"/>
      <c r="CS232" s="705"/>
      <c r="CT232" s="705"/>
      <c r="CU232" s="705"/>
      <c r="CV232" s="705"/>
      <c r="CW232" s="705"/>
      <c r="CX232" s="705"/>
      <c r="CY232" s="705"/>
      <c r="CZ232" s="705"/>
      <c r="DA232" s="705"/>
      <c r="DB232" s="705"/>
      <c r="DC232" s="705"/>
      <c r="DD232" s="705"/>
      <c r="DE232" s="705"/>
      <c r="DF232" s="705"/>
      <c r="DG232" s="705"/>
      <c r="DH232" s="705"/>
      <c r="DI232" s="705"/>
      <c r="DJ232" s="705"/>
      <c r="DK232" s="705"/>
      <c r="DL232" s="705"/>
      <c r="DM232" s="705"/>
      <c r="DN232" s="705"/>
      <c r="DO232" s="705"/>
      <c r="DP232" s="705"/>
      <c r="DQ232" s="705"/>
      <c r="DR232" s="705"/>
      <c r="DS232" s="705"/>
      <c r="DT232" s="705"/>
      <c r="DU232" s="705"/>
      <c r="DV232" s="705"/>
      <c r="DW232" s="705"/>
      <c r="DX232" s="705"/>
      <c r="DY232" s="705"/>
      <c r="DZ232" s="705"/>
      <c r="EA232" s="705"/>
      <c r="EB232" s="705"/>
      <c r="EC232" s="705"/>
      <c r="ED232" s="705"/>
      <c r="EE232" s="705"/>
      <c r="EF232" s="705"/>
      <c r="EG232" s="705"/>
      <c r="EH232" s="705"/>
      <c r="EI232" s="705"/>
      <c r="EJ232" s="705"/>
      <c r="EK232" s="705"/>
      <c r="EL232" s="705"/>
      <c r="EM232" s="705"/>
      <c r="EN232" s="705"/>
      <c r="EO232" s="705"/>
      <c r="EP232" s="705"/>
      <c r="EQ232" s="705"/>
      <c r="ER232" s="705"/>
      <c r="ES232" s="705"/>
      <c r="ET232" s="705"/>
      <c r="EU232" s="705"/>
      <c r="EV232" s="705"/>
      <c r="EW232" s="705"/>
      <c r="EX232" s="705"/>
      <c r="EY232" s="705"/>
      <c r="EZ232" s="705"/>
      <c r="FA232" s="705"/>
      <c r="FB232" s="705"/>
      <c r="FC232" s="705"/>
      <c r="FD232" s="705"/>
      <c r="FE232" s="705"/>
      <c r="FF232" s="705"/>
      <c r="FG232" s="705"/>
      <c r="FH232" s="705"/>
      <c r="FI232" s="705"/>
      <c r="FJ232" s="705"/>
      <c r="FK232" s="705"/>
      <c r="FL232" s="705"/>
      <c r="FM232" s="705"/>
      <c r="FN232" s="705"/>
      <c r="FO232" s="705"/>
      <c r="FP232" s="705"/>
      <c r="FQ232" s="705"/>
      <c r="FR232" s="705"/>
      <c r="FS232" s="705"/>
      <c r="FT232" s="705"/>
      <c r="FU232" s="705"/>
      <c r="FV232" s="705"/>
      <c r="FW232" s="705"/>
      <c r="FX232" s="705"/>
      <c r="FY232" s="705"/>
      <c r="FZ232" s="705"/>
      <c r="GA232" s="705"/>
      <c r="GB232" s="705"/>
      <c r="GC232" s="705"/>
      <c r="GD232" s="705"/>
      <c r="GE232" s="705"/>
      <c r="GF232" s="705"/>
      <c r="GG232" s="705"/>
      <c r="GH232" s="705"/>
      <c r="GI232" s="705"/>
      <c r="GJ232" s="705"/>
      <c r="GK232" s="705"/>
      <c r="GL232" s="705"/>
      <c r="GM232" s="705"/>
      <c r="GN232" s="705"/>
      <c r="GO232" s="705"/>
      <c r="GP232" s="705"/>
      <c r="GQ232" s="705"/>
      <c r="GR232" s="705"/>
      <c r="GS232" s="705"/>
      <c r="GT232" s="705"/>
      <c r="GU232" s="705"/>
      <c r="GV232" s="705"/>
      <c r="GW232" s="705"/>
      <c r="GX232" s="705"/>
      <c r="GY232" s="705"/>
      <c r="GZ232" s="705"/>
      <c r="HA232" s="705"/>
      <c r="HB232" s="705"/>
      <c r="HC232" s="705"/>
      <c r="HD232" s="705"/>
      <c r="HE232" s="705"/>
      <c r="HF232" s="705"/>
      <c r="HG232" s="705"/>
      <c r="HH232" s="705"/>
      <c r="HI232" s="705"/>
      <c r="HJ232" s="705"/>
      <c r="HK232" s="705"/>
      <c r="HL232" s="705"/>
      <c r="HM232" s="705"/>
      <c r="HN232" s="705"/>
      <c r="HO232" s="705"/>
      <c r="HP232" s="705"/>
      <c r="HQ232" s="705"/>
      <c r="HR232" s="705"/>
      <c r="HS232" s="705"/>
      <c r="HT232" s="705"/>
      <c r="HU232" s="705"/>
      <c r="HV232" s="705"/>
      <c r="HW232" s="705"/>
      <c r="HX232" s="705"/>
      <c r="HY232" s="705"/>
      <c r="HZ232" s="705"/>
      <c r="IA232" s="705"/>
      <c r="IB232" s="705"/>
      <c r="IC232" s="705"/>
      <c r="ID232" s="705"/>
      <c r="IE232" s="705"/>
      <c r="IF232" s="705"/>
      <c r="IG232" s="705"/>
      <c r="IH232" s="705"/>
      <c r="II232" s="705"/>
      <c r="IJ232" s="705"/>
      <c r="IK232" s="705"/>
      <c r="IL232" s="705"/>
      <c r="IM232" s="705"/>
      <c r="IN232" s="705"/>
      <c r="IO232" s="705"/>
      <c r="IP232" s="705"/>
      <c r="IQ232" s="705"/>
      <c r="IR232" s="705"/>
      <c r="IS232" s="705"/>
      <c r="IT232" s="705"/>
      <c r="IU232" s="705"/>
      <c r="IV232" s="705"/>
    </row>
    <row r="233" spans="1:256" ht="16.5" hidden="1" thickBot="1">
      <c r="A233" s="705"/>
      <c r="B233" s="968" t="s">
        <v>562</v>
      </c>
      <c r="C233" s="764"/>
      <c r="D233" s="765"/>
      <c r="E233" s="766"/>
      <c r="F233" s="470" t="s">
        <v>81</v>
      </c>
      <c r="G233" s="940" t="e">
        <f>TRUNC(SUM(G227:G232),2)</f>
        <v>#REF!</v>
      </c>
      <c r="H233" s="705"/>
      <c r="I233" s="705"/>
      <c r="J233" s="705"/>
      <c r="K233" s="705"/>
      <c r="L233" s="705"/>
      <c r="M233" s="705"/>
      <c r="N233" s="705"/>
      <c r="O233" s="705"/>
      <c r="P233" s="705"/>
      <c r="Q233" s="705"/>
      <c r="R233" s="705"/>
      <c r="S233" s="705"/>
      <c r="T233" s="705"/>
      <c r="U233" s="705"/>
      <c r="V233" s="705"/>
      <c r="W233" s="705"/>
      <c r="X233" s="705"/>
      <c r="Y233" s="705"/>
      <c r="Z233" s="705"/>
      <c r="AA233" s="705"/>
      <c r="AB233" s="705"/>
      <c r="AC233" s="705"/>
      <c r="AD233" s="705"/>
      <c r="AE233" s="705"/>
      <c r="AF233" s="705"/>
      <c r="AG233" s="705"/>
      <c r="AH233" s="705"/>
      <c r="AI233" s="705"/>
      <c r="AJ233" s="705"/>
      <c r="AK233" s="705"/>
      <c r="AL233" s="705"/>
      <c r="AM233" s="705"/>
      <c r="AN233" s="705"/>
      <c r="AO233" s="705"/>
      <c r="AP233" s="705"/>
      <c r="AQ233" s="705"/>
      <c r="AR233" s="705"/>
      <c r="AS233" s="705"/>
      <c r="AT233" s="705"/>
      <c r="AU233" s="705"/>
      <c r="AV233" s="705"/>
      <c r="AW233" s="705"/>
      <c r="AX233" s="705"/>
      <c r="AY233" s="705"/>
      <c r="AZ233" s="705"/>
      <c r="BA233" s="705"/>
      <c r="BB233" s="705"/>
      <c r="BC233" s="705"/>
      <c r="BD233" s="705"/>
      <c r="BE233" s="705"/>
      <c r="BF233" s="705"/>
      <c r="BG233" s="705"/>
      <c r="BH233" s="705"/>
      <c r="BI233" s="705"/>
      <c r="BJ233" s="705"/>
      <c r="BK233" s="705"/>
      <c r="BL233" s="705"/>
      <c r="BM233" s="705"/>
      <c r="BN233" s="705"/>
      <c r="BO233" s="705"/>
      <c r="BP233" s="705"/>
      <c r="BQ233" s="705"/>
      <c r="BR233" s="705"/>
      <c r="BS233" s="705"/>
      <c r="BT233" s="705"/>
      <c r="BU233" s="705"/>
      <c r="BV233" s="705"/>
      <c r="BW233" s="705"/>
      <c r="BX233" s="705"/>
      <c r="BY233" s="705"/>
      <c r="BZ233" s="705"/>
      <c r="CA233" s="705"/>
      <c r="CB233" s="705"/>
      <c r="CC233" s="705"/>
      <c r="CD233" s="705"/>
      <c r="CE233" s="705"/>
      <c r="CF233" s="705"/>
      <c r="CG233" s="705"/>
      <c r="CH233" s="705"/>
      <c r="CI233" s="705"/>
      <c r="CJ233" s="705"/>
      <c r="CK233" s="705"/>
      <c r="CL233" s="705"/>
      <c r="CM233" s="705"/>
      <c r="CN233" s="705"/>
      <c r="CO233" s="705"/>
      <c r="CP233" s="705"/>
      <c r="CQ233" s="705"/>
      <c r="CR233" s="705"/>
      <c r="CS233" s="705"/>
      <c r="CT233" s="705"/>
      <c r="CU233" s="705"/>
      <c r="CV233" s="705"/>
      <c r="CW233" s="705"/>
      <c r="CX233" s="705"/>
      <c r="CY233" s="705"/>
      <c r="CZ233" s="705"/>
      <c r="DA233" s="705"/>
      <c r="DB233" s="705"/>
      <c r="DC233" s="705"/>
      <c r="DD233" s="705"/>
      <c r="DE233" s="705"/>
      <c r="DF233" s="705"/>
      <c r="DG233" s="705"/>
      <c r="DH233" s="705"/>
      <c r="DI233" s="705"/>
      <c r="DJ233" s="705"/>
      <c r="DK233" s="705"/>
      <c r="DL233" s="705"/>
      <c r="DM233" s="705"/>
      <c r="DN233" s="705"/>
      <c r="DO233" s="705"/>
      <c r="DP233" s="705"/>
      <c r="DQ233" s="705"/>
      <c r="DR233" s="705"/>
      <c r="DS233" s="705"/>
      <c r="DT233" s="705"/>
      <c r="DU233" s="705"/>
      <c r="DV233" s="705"/>
      <c r="DW233" s="705"/>
      <c r="DX233" s="705"/>
      <c r="DY233" s="705"/>
      <c r="DZ233" s="705"/>
      <c r="EA233" s="705"/>
      <c r="EB233" s="705"/>
      <c r="EC233" s="705"/>
      <c r="ED233" s="705"/>
      <c r="EE233" s="705"/>
      <c r="EF233" s="705"/>
      <c r="EG233" s="705"/>
      <c r="EH233" s="705"/>
      <c r="EI233" s="705"/>
      <c r="EJ233" s="705"/>
      <c r="EK233" s="705"/>
      <c r="EL233" s="705"/>
      <c r="EM233" s="705"/>
      <c r="EN233" s="705"/>
      <c r="EO233" s="705"/>
      <c r="EP233" s="705"/>
      <c r="EQ233" s="705"/>
      <c r="ER233" s="705"/>
      <c r="ES233" s="705"/>
      <c r="ET233" s="705"/>
      <c r="EU233" s="705"/>
      <c r="EV233" s="705"/>
      <c r="EW233" s="705"/>
      <c r="EX233" s="705"/>
      <c r="EY233" s="705"/>
      <c r="EZ233" s="705"/>
      <c r="FA233" s="705"/>
      <c r="FB233" s="705"/>
      <c r="FC233" s="705"/>
      <c r="FD233" s="705"/>
      <c r="FE233" s="705"/>
      <c r="FF233" s="705"/>
      <c r="FG233" s="705"/>
      <c r="FH233" s="705"/>
      <c r="FI233" s="705"/>
      <c r="FJ233" s="705"/>
      <c r="FK233" s="705"/>
      <c r="FL233" s="705"/>
      <c r="FM233" s="705"/>
      <c r="FN233" s="705"/>
      <c r="FO233" s="705"/>
      <c r="FP233" s="705"/>
      <c r="FQ233" s="705"/>
      <c r="FR233" s="705"/>
      <c r="FS233" s="705"/>
      <c r="FT233" s="705"/>
      <c r="FU233" s="705"/>
      <c r="FV233" s="705"/>
      <c r="FW233" s="705"/>
      <c r="FX233" s="705"/>
      <c r="FY233" s="705"/>
      <c r="FZ233" s="705"/>
      <c r="GA233" s="705"/>
      <c r="GB233" s="705"/>
      <c r="GC233" s="705"/>
      <c r="GD233" s="705"/>
      <c r="GE233" s="705"/>
      <c r="GF233" s="705"/>
      <c r="GG233" s="705"/>
      <c r="GH233" s="705"/>
      <c r="GI233" s="705"/>
      <c r="GJ233" s="705"/>
      <c r="GK233" s="705"/>
      <c r="GL233" s="705"/>
      <c r="GM233" s="705"/>
      <c r="GN233" s="705"/>
      <c r="GO233" s="705"/>
      <c r="GP233" s="705"/>
      <c r="GQ233" s="705"/>
      <c r="GR233" s="705"/>
      <c r="GS233" s="705"/>
      <c r="GT233" s="705"/>
      <c r="GU233" s="705"/>
      <c r="GV233" s="705"/>
      <c r="GW233" s="705"/>
      <c r="GX233" s="705"/>
      <c r="GY233" s="705"/>
      <c r="GZ233" s="705"/>
      <c r="HA233" s="705"/>
      <c r="HB233" s="705"/>
      <c r="HC233" s="705"/>
      <c r="HD233" s="705"/>
      <c r="HE233" s="705"/>
      <c r="HF233" s="705"/>
      <c r="HG233" s="705"/>
      <c r="HH233" s="705"/>
      <c r="HI233" s="705"/>
      <c r="HJ233" s="705"/>
      <c r="HK233" s="705"/>
      <c r="HL233" s="705"/>
      <c r="HM233" s="705"/>
      <c r="HN233" s="705"/>
      <c r="HO233" s="705"/>
      <c r="HP233" s="705"/>
      <c r="HQ233" s="705"/>
      <c r="HR233" s="705"/>
      <c r="HS233" s="705"/>
      <c r="HT233" s="705"/>
      <c r="HU233" s="705"/>
      <c r="HV233" s="705"/>
      <c r="HW233" s="705"/>
      <c r="HX233" s="705"/>
      <c r="HY233" s="705"/>
      <c r="HZ233" s="705"/>
      <c r="IA233" s="705"/>
      <c r="IB233" s="705"/>
      <c r="IC233" s="705"/>
      <c r="ID233" s="705"/>
      <c r="IE233" s="705"/>
      <c r="IF233" s="705"/>
      <c r="IG233" s="705"/>
      <c r="IH233" s="705"/>
      <c r="II233" s="705"/>
      <c r="IJ233" s="705"/>
      <c r="IK233" s="705"/>
      <c r="IL233" s="705"/>
      <c r="IM233" s="705"/>
      <c r="IN233" s="705"/>
      <c r="IO233" s="705"/>
      <c r="IP233" s="705"/>
      <c r="IQ233" s="705"/>
      <c r="IR233" s="705"/>
      <c r="IS233" s="705"/>
      <c r="IT233" s="705"/>
      <c r="IU233" s="705"/>
      <c r="IV233" s="705"/>
    </row>
    <row r="234" spans="1:256" ht="13.5" hidden="1" thickBot="1">
      <c r="A234" s="705"/>
      <c r="B234" s="948"/>
      <c r="C234" s="948"/>
      <c r="D234" s="948"/>
      <c r="E234" s="948"/>
      <c r="F234" s="948"/>
      <c r="G234" s="948"/>
      <c r="H234" s="705"/>
      <c r="I234" s="705"/>
      <c r="J234" s="705"/>
      <c r="K234" s="705"/>
      <c r="L234" s="705"/>
      <c r="M234" s="705"/>
      <c r="N234" s="705"/>
      <c r="O234" s="705"/>
      <c r="P234" s="705"/>
      <c r="Q234" s="705"/>
      <c r="R234" s="705"/>
      <c r="S234" s="705"/>
      <c r="T234" s="705"/>
      <c r="U234" s="705"/>
      <c r="V234" s="705"/>
      <c r="W234" s="705"/>
      <c r="X234" s="705"/>
      <c r="Y234" s="705"/>
      <c r="Z234" s="705"/>
      <c r="AA234" s="705"/>
      <c r="AB234" s="705"/>
      <c r="AC234" s="705"/>
      <c r="AD234" s="705"/>
      <c r="AE234" s="705"/>
      <c r="AF234" s="705"/>
      <c r="AG234" s="705"/>
      <c r="AH234" s="705"/>
      <c r="AI234" s="705"/>
      <c r="AJ234" s="705"/>
      <c r="AK234" s="705"/>
      <c r="AL234" s="705"/>
      <c r="AM234" s="705"/>
      <c r="AN234" s="705"/>
      <c r="AO234" s="705"/>
      <c r="AP234" s="705"/>
      <c r="AQ234" s="705"/>
      <c r="AR234" s="705"/>
      <c r="AS234" s="705"/>
      <c r="AT234" s="705"/>
      <c r="AU234" s="705"/>
      <c r="AV234" s="705"/>
      <c r="AW234" s="705"/>
      <c r="AX234" s="705"/>
      <c r="AY234" s="705"/>
      <c r="AZ234" s="705"/>
      <c r="BA234" s="705"/>
      <c r="BB234" s="705"/>
      <c r="BC234" s="705"/>
      <c r="BD234" s="705"/>
      <c r="BE234" s="705"/>
      <c r="BF234" s="705"/>
      <c r="BG234" s="705"/>
      <c r="BH234" s="705"/>
      <c r="BI234" s="705"/>
      <c r="BJ234" s="705"/>
      <c r="BK234" s="705"/>
      <c r="BL234" s="705"/>
      <c r="BM234" s="705"/>
      <c r="BN234" s="705"/>
      <c r="BO234" s="705"/>
      <c r="BP234" s="705"/>
      <c r="BQ234" s="705"/>
      <c r="BR234" s="705"/>
      <c r="BS234" s="705"/>
      <c r="BT234" s="705"/>
      <c r="BU234" s="705"/>
      <c r="BV234" s="705"/>
      <c r="BW234" s="705"/>
      <c r="BX234" s="705"/>
      <c r="BY234" s="705"/>
      <c r="BZ234" s="705"/>
      <c r="CA234" s="705"/>
      <c r="CB234" s="705"/>
      <c r="CC234" s="705"/>
      <c r="CD234" s="705"/>
      <c r="CE234" s="705"/>
      <c r="CF234" s="705"/>
      <c r="CG234" s="705"/>
      <c r="CH234" s="705"/>
      <c r="CI234" s="705"/>
      <c r="CJ234" s="705"/>
      <c r="CK234" s="705"/>
      <c r="CL234" s="705"/>
      <c r="CM234" s="705"/>
      <c r="CN234" s="705"/>
      <c r="CO234" s="705"/>
      <c r="CP234" s="705"/>
      <c r="CQ234" s="705"/>
      <c r="CR234" s="705"/>
      <c r="CS234" s="705"/>
      <c r="CT234" s="705"/>
      <c r="CU234" s="705"/>
      <c r="CV234" s="705"/>
      <c r="CW234" s="705"/>
      <c r="CX234" s="705"/>
      <c r="CY234" s="705"/>
      <c r="CZ234" s="705"/>
      <c r="DA234" s="705"/>
      <c r="DB234" s="705"/>
      <c r="DC234" s="705"/>
      <c r="DD234" s="705"/>
      <c r="DE234" s="705"/>
      <c r="DF234" s="705"/>
      <c r="DG234" s="705"/>
      <c r="DH234" s="705"/>
      <c r="DI234" s="705"/>
      <c r="DJ234" s="705"/>
      <c r="DK234" s="705"/>
      <c r="DL234" s="705"/>
      <c r="DM234" s="705"/>
      <c r="DN234" s="705"/>
      <c r="DO234" s="705"/>
      <c r="DP234" s="705"/>
      <c r="DQ234" s="705"/>
      <c r="DR234" s="705"/>
      <c r="DS234" s="705"/>
      <c r="DT234" s="705"/>
      <c r="DU234" s="705"/>
      <c r="DV234" s="705"/>
      <c r="DW234" s="705"/>
      <c r="DX234" s="705"/>
      <c r="DY234" s="705"/>
      <c r="DZ234" s="705"/>
      <c r="EA234" s="705"/>
      <c r="EB234" s="705"/>
      <c r="EC234" s="705"/>
      <c r="ED234" s="705"/>
      <c r="EE234" s="705"/>
      <c r="EF234" s="705"/>
      <c r="EG234" s="705"/>
      <c r="EH234" s="705"/>
      <c r="EI234" s="705"/>
      <c r="EJ234" s="705"/>
      <c r="EK234" s="705"/>
      <c r="EL234" s="705"/>
      <c r="EM234" s="705"/>
      <c r="EN234" s="705"/>
      <c r="EO234" s="705"/>
      <c r="EP234" s="705"/>
      <c r="EQ234" s="705"/>
      <c r="ER234" s="705"/>
      <c r="ES234" s="705"/>
      <c r="ET234" s="705"/>
      <c r="EU234" s="705"/>
      <c r="EV234" s="705"/>
      <c r="EW234" s="705"/>
      <c r="EX234" s="705"/>
      <c r="EY234" s="705"/>
      <c r="EZ234" s="705"/>
      <c r="FA234" s="705"/>
      <c r="FB234" s="705"/>
      <c r="FC234" s="705"/>
      <c r="FD234" s="705"/>
      <c r="FE234" s="705"/>
      <c r="FF234" s="705"/>
      <c r="FG234" s="705"/>
      <c r="FH234" s="705"/>
      <c r="FI234" s="705"/>
      <c r="FJ234" s="705"/>
      <c r="FK234" s="705"/>
      <c r="FL234" s="705"/>
      <c r="FM234" s="705"/>
      <c r="FN234" s="705"/>
      <c r="FO234" s="705"/>
      <c r="FP234" s="705"/>
      <c r="FQ234" s="705"/>
      <c r="FR234" s="705"/>
      <c r="FS234" s="705"/>
      <c r="FT234" s="705"/>
      <c r="FU234" s="705"/>
      <c r="FV234" s="705"/>
      <c r="FW234" s="705"/>
      <c r="FX234" s="705"/>
      <c r="FY234" s="705"/>
      <c r="FZ234" s="705"/>
      <c r="GA234" s="705"/>
      <c r="GB234" s="705"/>
      <c r="GC234" s="705"/>
      <c r="GD234" s="705"/>
      <c r="GE234" s="705"/>
      <c r="GF234" s="705"/>
      <c r="GG234" s="705"/>
      <c r="GH234" s="705"/>
      <c r="GI234" s="705"/>
      <c r="GJ234" s="705"/>
      <c r="GK234" s="705"/>
      <c r="GL234" s="705"/>
      <c r="GM234" s="705"/>
      <c r="GN234" s="705"/>
      <c r="GO234" s="705"/>
      <c r="GP234" s="705"/>
      <c r="GQ234" s="705"/>
      <c r="GR234" s="705"/>
      <c r="GS234" s="705"/>
      <c r="GT234" s="705"/>
      <c r="GU234" s="705"/>
      <c r="GV234" s="705"/>
      <c r="GW234" s="705"/>
      <c r="GX234" s="705"/>
      <c r="GY234" s="705"/>
      <c r="GZ234" s="705"/>
      <c r="HA234" s="705"/>
      <c r="HB234" s="705"/>
      <c r="HC234" s="705"/>
      <c r="HD234" s="705"/>
      <c r="HE234" s="705"/>
      <c r="HF234" s="705"/>
      <c r="HG234" s="705"/>
      <c r="HH234" s="705"/>
      <c r="HI234" s="705"/>
      <c r="HJ234" s="705"/>
      <c r="HK234" s="705"/>
      <c r="HL234" s="705"/>
      <c r="HM234" s="705"/>
      <c r="HN234" s="705"/>
      <c r="HO234" s="705"/>
      <c r="HP234" s="705"/>
      <c r="HQ234" s="705"/>
      <c r="HR234" s="705"/>
      <c r="HS234" s="705"/>
      <c r="HT234" s="705"/>
      <c r="HU234" s="705"/>
      <c r="HV234" s="705"/>
      <c r="HW234" s="705"/>
      <c r="HX234" s="705"/>
      <c r="HY234" s="705"/>
      <c r="HZ234" s="705"/>
      <c r="IA234" s="705"/>
      <c r="IB234" s="705"/>
      <c r="IC234" s="705"/>
      <c r="ID234" s="705"/>
      <c r="IE234" s="705"/>
      <c r="IF234" s="705"/>
      <c r="IG234" s="705"/>
      <c r="IH234" s="705"/>
      <c r="II234" s="705"/>
      <c r="IJ234" s="705"/>
      <c r="IK234" s="705"/>
      <c r="IL234" s="705"/>
      <c r="IM234" s="705"/>
      <c r="IN234" s="705"/>
      <c r="IO234" s="705"/>
      <c r="IP234" s="705"/>
      <c r="IQ234" s="705"/>
      <c r="IR234" s="705"/>
      <c r="IS234" s="705"/>
      <c r="IT234" s="705"/>
      <c r="IU234" s="705"/>
      <c r="IV234" s="705"/>
    </row>
    <row r="235" spans="1:256" ht="13.5" hidden="1" thickBot="1">
      <c r="A235" s="705"/>
      <c r="B235" s="948"/>
      <c r="C235" s="948"/>
      <c r="D235" s="948"/>
      <c r="E235" s="948"/>
      <c r="F235" s="948"/>
      <c r="G235" s="948"/>
      <c r="H235" s="705"/>
      <c r="I235" s="705"/>
      <c r="J235" s="705"/>
      <c r="K235" s="705"/>
      <c r="L235" s="705"/>
      <c r="M235" s="705"/>
      <c r="N235" s="705"/>
      <c r="O235" s="705"/>
      <c r="P235" s="705"/>
      <c r="Q235" s="705"/>
      <c r="R235" s="705"/>
      <c r="S235" s="705"/>
      <c r="T235" s="705"/>
      <c r="U235" s="705"/>
      <c r="V235" s="705"/>
      <c r="W235" s="705"/>
      <c r="X235" s="705"/>
      <c r="Y235" s="705"/>
      <c r="Z235" s="705"/>
      <c r="AA235" s="705"/>
      <c r="AB235" s="705"/>
      <c r="AC235" s="705"/>
      <c r="AD235" s="705"/>
      <c r="AE235" s="705"/>
      <c r="AF235" s="705"/>
      <c r="AG235" s="705"/>
      <c r="AH235" s="705"/>
      <c r="AI235" s="705"/>
      <c r="AJ235" s="705"/>
      <c r="AK235" s="705"/>
      <c r="AL235" s="705"/>
      <c r="AM235" s="705"/>
      <c r="AN235" s="705"/>
      <c r="AO235" s="705"/>
      <c r="AP235" s="705"/>
      <c r="AQ235" s="705"/>
      <c r="AR235" s="705"/>
      <c r="AS235" s="705"/>
      <c r="AT235" s="705"/>
      <c r="AU235" s="705"/>
      <c r="AV235" s="705"/>
      <c r="AW235" s="705"/>
      <c r="AX235" s="705"/>
      <c r="AY235" s="705"/>
      <c r="AZ235" s="705"/>
      <c r="BA235" s="705"/>
      <c r="BB235" s="705"/>
      <c r="BC235" s="705"/>
      <c r="BD235" s="705"/>
      <c r="BE235" s="705"/>
      <c r="BF235" s="705"/>
      <c r="BG235" s="705"/>
      <c r="BH235" s="705"/>
      <c r="BI235" s="705"/>
      <c r="BJ235" s="705"/>
      <c r="BK235" s="705"/>
      <c r="BL235" s="705"/>
      <c r="BM235" s="705"/>
      <c r="BN235" s="705"/>
      <c r="BO235" s="705"/>
      <c r="BP235" s="705"/>
      <c r="BQ235" s="705"/>
      <c r="BR235" s="705"/>
      <c r="BS235" s="705"/>
      <c r="BT235" s="705"/>
      <c r="BU235" s="705"/>
      <c r="BV235" s="705"/>
      <c r="BW235" s="705"/>
      <c r="BX235" s="705"/>
      <c r="BY235" s="705"/>
      <c r="BZ235" s="705"/>
      <c r="CA235" s="705"/>
      <c r="CB235" s="705"/>
      <c r="CC235" s="705"/>
      <c r="CD235" s="705"/>
      <c r="CE235" s="705"/>
      <c r="CF235" s="705"/>
      <c r="CG235" s="705"/>
      <c r="CH235" s="705"/>
      <c r="CI235" s="705"/>
      <c r="CJ235" s="705"/>
      <c r="CK235" s="705"/>
      <c r="CL235" s="705"/>
      <c r="CM235" s="705"/>
      <c r="CN235" s="705"/>
      <c r="CO235" s="705"/>
      <c r="CP235" s="705"/>
      <c r="CQ235" s="705"/>
      <c r="CR235" s="705"/>
      <c r="CS235" s="705"/>
      <c r="CT235" s="705"/>
      <c r="CU235" s="705"/>
      <c r="CV235" s="705"/>
      <c r="CW235" s="705"/>
      <c r="CX235" s="705"/>
      <c r="CY235" s="705"/>
      <c r="CZ235" s="705"/>
      <c r="DA235" s="705"/>
      <c r="DB235" s="705"/>
      <c r="DC235" s="705"/>
      <c r="DD235" s="705"/>
      <c r="DE235" s="705"/>
      <c r="DF235" s="705"/>
      <c r="DG235" s="705"/>
      <c r="DH235" s="705"/>
      <c r="DI235" s="705"/>
      <c r="DJ235" s="705"/>
      <c r="DK235" s="705"/>
      <c r="DL235" s="705"/>
      <c r="DM235" s="705"/>
      <c r="DN235" s="705"/>
      <c r="DO235" s="705"/>
      <c r="DP235" s="705"/>
      <c r="DQ235" s="705"/>
      <c r="DR235" s="705"/>
      <c r="DS235" s="705"/>
      <c r="DT235" s="705"/>
      <c r="DU235" s="705"/>
      <c r="DV235" s="705"/>
      <c r="DW235" s="705"/>
      <c r="DX235" s="705"/>
      <c r="DY235" s="705"/>
      <c r="DZ235" s="705"/>
      <c r="EA235" s="705"/>
      <c r="EB235" s="705"/>
      <c r="EC235" s="705"/>
      <c r="ED235" s="705"/>
      <c r="EE235" s="705"/>
      <c r="EF235" s="705"/>
      <c r="EG235" s="705"/>
      <c r="EH235" s="705"/>
      <c r="EI235" s="705"/>
      <c r="EJ235" s="705"/>
      <c r="EK235" s="705"/>
      <c r="EL235" s="705"/>
      <c r="EM235" s="705"/>
      <c r="EN235" s="705"/>
      <c r="EO235" s="705"/>
      <c r="EP235" s="705"/>
      <c r="EQ235" s="705"/>
      <c r="ER235" s="705"/>
      <c r="ES235" s="705"/>
      <c r="ET235" s="705"/>
      <c r="EU235" s="705"/>
      <c r="EV235" s="705"/>
      <c r="EW235" s="705"/>
      <c r="EX235" s="705"/>
      <c r="EY235" s="705"/>
      <c r="EZ235" s="705"/>
      <c r="FA235" s="705"/>
      <c r="FB235" s="705"/>
      <c r="FC235" s="705"/>
      <c r="FD235" s="705"/>
      <c r="FE235" s="705"/>
      <c r="FF235" s="705"/>
      <c r="FG235" s="705"/>
      <c r="FH235" s="705"/>
      <c r="FI235" s="705"/>
      <c r="FJ235" s="705"/>
      <c r="FK235" s="705"/>
      <c r="FL235" s="705"/>
      <c r="FM235" s="705"/>
      <c r="FN235" s="705"/>
      <c r="FO235" s="705"/>
      <c r="FP235" s="705"/>
      <c r="FQ235" s="705"/>
      <c r="FR235" s="705"/>
      <c r="FS235" s="705"/>
      <c r="FT235" s="705"/>
      <c r="FU235" s="705"/>
      <c r="FV235" s="705"/>
      <c r="FW235" s="705"/>
      <c r="FX235" s="705"/>
      <c r="FY235" s="705"/>
      <c r="FZ235" s="705"/>
      <c r="GA235" s="705"/>
      <c r="GB235" s="705"/>
      <c r="GC235" s="705"/>
      <c r="GD235" s="705"/>
      <c r="GE235" s="705"/>
      <c r="GF235" s="705"/>
      <c r="GG235" s="705"/>
      <c r="GH235" s="705"/>
      <c r="GI235" s="705"/>
      <c r="GJ235" s="705"/>
      <c r="GK235" s="705"/>
      <c r="GL235" s="705"/>
      <c r="GM235" s="705"/>
      <c r="GN235" s="705"/>
      <c r="GO235" s="705"/>
      <c r="GP235" s="705"/>
      <c r="GQ235" s="705"/>
      <c r="GR235" s="705"/>
      <c r="GS235" s="705"/>
      <c r="GT235" s="705"/>
      <c r="GU235" s="705"/>
      <c r="GV235" s="705"/>
      <c r="GW235" s="705"/>
      <c r="GX235" s="705"/>
      <c r="GY235" s="705"/>
      <c r="GZ235" s="705"/>
      <c r="HA235" s="705"/>
      <c r="HB235" s="705"/>
      <c r="HC235" s="705"/>
      <c r="HD235" s="705"/>
      <c r="HE235" s="705"/>
      <c r="HF235" s="705"/>
      <c r="HG235" s="705"/>
      <c r="HH235" s="705"/>
      <c r="HI235" s="705"/>
      <c r="HJ235" s="705"/>
      <c r="HK235" s="705"/>
      <c r="HL235" s="705"/>
      <c r="HM235" s="705"/>
      <c r="HN235" s="705"/>
      <c r="HO235" s="705"/>
      <c r="HP235" s="705"/>
      <c r="HQ235" s="705"/>
      <c r="HR235" s="705"/>
      <c r="HS235" s="705"/>
      <c r="HT235" s="705"/>
      <c r="HU235" s="705"/>
      <c r="HV235" s="705"/>
      <c r="HW235" s="705"/>
      <c r="HX235" s="705"/>
      <c r="HY235" s="705"/>
      <c r="HZ235" s="705"/>
      <c r="IA235" s="705"/>
      <c r="IB235" s="705"/>
      <c r="IC235" s="705"/>
      <c r="ID235" s="705"/>
      <c r="IE235" s="705"/>
      <c r="IF235" s="705"/>
      <c r="IG235" s="705"/>
      <c r="IH235" s="705"/>
      <c r="II235" s="705"/>
      <c r="IJ235" s="705"/>
      <c r="IK235" s="705"/>
      <c r="IL235" s="705"/>
      <c r="IM235" s="705"/>
      <c r="IN235" s="705"/>
      <c r="IO235" s="705"/>
      <c r="IP235" s="705"/>
      <c r="IQ235" s="705"/>
      <c r="IR235" s="705"/>
      <c r="IS235" s="705"/>
      <c r="IT235" s="705"/>
      <c r="IU235" s="705"/>
      <c r="IV235" s="705"/>
    </row>
    <row r="236" spans="1:256" s="943" customFormat="1" ht="15.75">
      <c r="B236" s="2674" t="s">
        <v>717</v>
      </c>
      <c r="C236" s="2675"/>
      <c r="D236" s="2675"/>
      <c r="E236" s="2675"/>
      <c r="F236" s="2675"/>
      <c r="G236" s="2676"/>
    </row>
    <row r="237" spans="1:256" s="943" customFormat="1" ht="15.75">
      <c r="B237" s="2585" t="s">
        <v>75</v>
      </c>
      <c r="C237" s="2586"/>
      <c r="D237" s="944" t="s">
        <v>23</v>
      </c>
      <c r="E237" s="2567" t="s">
        <v>544</v>
      </c>
      <c r="F237" s="2568"/>
      <c r="G237" s="2569"/>
    </row>
    <row r="238" spans="1:256" s="943" customFormat="1" ht="15.75">
      <c r="B238" s="2687" t="s">
        <v>79</v>
      </c>
      <c r="C238" s="2727"/>
      <c r="D238" s="2727"/>
      <c r="E238" s="2727"/>
      <c r="F238" s="2727"/>
      <c r="G238" s="2728"/>
    </row>
    <row r="239" spans="1:256" s="943" customFormat="1" ht="19.5" customHeight="1">
      <c r="B239" s="2573" t="str">
        <f>C199</f>
        <v>BALANÇO DE DOIS LUGARES</v>
      </c>
      <c r="C239" s="2574"/>
      <c r="D239" s="945" t="s">
        <v>23</v>
      </c>
      <c r="E239" s="2587" t="s">
        <v>545</v>
      </c>
      <c r="F239" s="2588"/>
      <c r="G239" s="2589"/>
    </row>
    <row r="240" spans="1:256" s="943" customFormat="1" ht="30.75" customHeight="1">
      <c r="B240" s="2573" t="s">
        <v>546</v>
      </c>
      <c r="C240" s="2574"/>
      <c r="D240" s="945" t="s">
        <v>20</v>
      </c>
      <c r="E240" s="2587" t="s">
        <v>718</v>
      </c>
      <c r="F240" s="2588"/>
      <c r="G240" s="2589"/>
    </row>
    <row r="241" spans="1:256" s="943" customFormat="1" ht="31.5" customHeight="1">
      <c r="B241" s="2573" t="s">
        <v>547</v>
      </c>
      <c r="C241" s="2574"/>
      <c r="D241" s="945" t="s">
        <v>20</v>
      </c>
      <c r="E241" s="2587" t="str">
        <f>E240</f>
        <v>(0,40*0,40*0,60)*4</v>
      </c>
      <c r="F241" s="2588"/>
      <c r="G241" s="2589"/>
    </row>
    <row r="242" spans="1:256" s="943" customFormat="1" ht="34.5" customHeight="1" thickBot="1">
      <c r="B242" s="2590" t="s">
        <v>151</v>
      </c>
      <c r="C242" s="2591"/>
      <c r="D242" s="1030" t="s">
        <v>20</v>
      </c>
      <c r="E242" s="2592" t="str">
        <f>E241</f>
        <v>(0,40*0,40*0,60)*4</v>
      </c>
      <c r="F242" s="2593"/>
      <c r="G242" s="2594"/>
    </row>
    <row r="243" spans="1:256" ht="13.5" thickBot="1">
      <c r="A243" s="705"/>
      <c r="B243" s="948"/>
      <c r="C243" s="948"/>
      <c r="D243" s="948"/>
      <c r="E243" s="948"/>
      <c r="F243" s="948"/>
      <c r="G243" s="948"/>
      <c r="H243" s="705"/>
      <c r="I243" s="705"/>
      <c r="J243" s="705"/>
      <c r="K243" s="705"/>
      <c r="L243" s="705"/>
      <c r="M243" s="705"/>
      <c r="N243" s="705"/>
      <c r="O243" s="705"/>
      <c r="P243" s="705"/>
      <c r="Q243" s="705"/>
      <c r="R243" s="705"/>
      <c r="S243" s="705"/>
      <c r="T243" s="705"/>
      <c r="U243" s="705"/>
      <c r="V243" s="705"/>
      <c r="W243" s="705"/>
      <c r="X243" s="705"/>
      <c r="Y243" s="705"/>
      <c r="Z243" s="705"/>
      <c r="AA243" s="705"/>
      <c r="AB243" s="705"/>
      <c r="AC243" s="705"/>
      <c r="AD243" s="705"/>
      <c r="AE243" s="705"/>
      <c r="AF243" s="705"/>
      <c r="AG243" s="705"/>
      <c r="AH243" s="705"/>
      <c r="AI243" s="705"/>
      <c r="AJ243" s="705"/>
      <c r="AK243" s="705"/>
      <c r="AL243" s="705"/>
      <c r="AM243" s="705"/>
      <c r="AN243" s="705"/>
      <c r="AO243" s="705"/>
      <c r="AP243" s="705"/>
      <c r="AQ243" s="705"/>
      <c r="AR243" s="705"/>
      <c r="AS243" s="705"/>
      <c r="AT243" s="705"/>
      <c r="AU243" s="705"/>
      <c r="AV243" s="705"/>
      <c r="AW243" s="705"/>
      <c r="AX243" s="705"/>
      <c r="AY243" s="705"/>
      <c r="AZ243" s="705"/>
      <c r="BA243" s="705"/>
      <c r="BB243" s="705"/>
      <c r="BC243" s="705"/>
      <c r="BD243" s="705"/>
      <c r="BE243" s="705"/>
      <c r="BF243" s="705"/>
      <c r="BG243" s="705"/>
      <c r="BH243" s="705"/>
      <c r="BI243" s="705"/>
      <c r="BJ243" s="705"/>
      <c r="BK243" s="705"/>
      <c r="BL243" s="705"/>
      <c r="BM243" s="705"/>
      <c r="BN243" s="705"/>
      <c r="BO243" s="705"/>
      <c r="BP243" s="705"/>
      <c r="BQ243" s="705"/>
      <c r="BR243" s="705"/>
      <c r="BS243" s="705"/>
      <c r="BT243" s="705"/>
      <c r="BU243" s="705"/>
      <c r="BV243" s="705"/>
      <c r="BW243" s="705"/>
      <c r="BX243" s="705"/>
      <c r="BY243" s="705"/>
      <c r="BZ243" s="705"/>
      <c r="CA243" s="705"/>
      <c r="CB243" s="705"/>
      <c r="CC243" s="705"/>
      <c r="CD243" s="705"/>
      <c r="CE243" s="705"/>
      <c r="CF243" s="705"/>
      <c r="CG243" s="705"/>
      <c r="CH243" s="705"/>
      <c r="CI243" s="705"/>
      <c r="CJ243" s="705"/>
      <c r="CK243" s="705"/>
      <c r="CL243" s="705"/>
      <c r="CM243" s="705"/>
      <c r="CN243" s="705"/>
      <c r="CO243" s="705"/>
      <c r="CP243" s="705"/>
      <c r="CQ243" s="705"/>
      <c r="CR243" s="705"/>
      <c r="CS243" s="705"/>
      <c r="CT243" s="705"/>
      <c r="CU243" s="705"/>
      <c r="CV243" s="705"/>
      <c r="CW243" s="705"/>
      <c r="CX243" s="705"/>
      <c r="CY243" s="705"/>
      <c r="CZ243" s="705"/>
      <c r="DA243" s="705"/>
      <c r="DB243" s="705"/>
      <c r="DC243" s="705"/>
      <c r="DD243" s="705"/>
      <c r="DE243" s="705"/>
      <c r="DF243" s="705"/>
      <c r="DG243" s="705"/>
      <c r="DH243" s="705"/>
      <c r="DI243" s="705"/>
      <c r="DJ243" s="705"/>
      <c r="DK243" s="705"/>
      <c r="DL243" s="705"/>
      <c r="DM243" s="705"/>
      <c r="DN243" s="705"/>
      <c r="DO243" s="705"/>
      <c r="DP243" s="705"/>
      <c r="DQ243" s="705"/>
      <c r="DR243" s="705"/>
      <c r="DS243" s="705"/>
      <c r="DT243" s="705"/>
      <c r="DU243" s="705"/>
      <c r="DV243" s="705"/>
      <c r="DW243" s="705"/>
      <c r="DX243" s="705"/>
      <c r="DY243" s="705"/>
      <c r="DZ243" s="705"/>
      <c r="EA243" s="705"/>
      <c r="EB243" s="705"/>
      <c r="EC243" s="705"/>
      <c r="ED243" s="705"/>
      <c r="EE243" s="705"/>
      <c r="EF243" s="705"/>
      <c r="EG243" s="705"/>
      <c r="EH243" s="705"/>
      <c r="EI243" s="705"/>
      <c r="EJ243" s="705"/>
      <c r="EK243" s="705"/>
      <c r="EL243" s="705"/>
      <c r="EM243" s="705"/>
      <c r="EN243" s="705"/>
      <c r="EO243" s="705"/>
      <c r="EP243" s="705"/>
      <c r="EQ243" s="705"/>
      <c r="ER243" s="705"/>
      <c r="ES243" s="705"/>
      <c r="ET243" s="705"/>
      <c r="EU243" s="705"/>
      <c r="EV243" s="705"/>
      <c r="EW243" s="705"/>
      <c r="EX243" s="705"/>
      <c r="EY243" s="705"/>
      <c r="EZ243" s="705"/>
      <c r="FA243" s="705"/>
      <c r="FB243" s="705"/>
      <c r="FC243" s="705"/>
      <c r="FD243" s="705"/>
      <c r="FE243" s="705"/>
      <c r="FF243" s="705"/>
      <c r="FG243" s="705"/>
      <c r="FH243" s="705"/>
      <c r="FI243" s="705"/>
      <c r="FJ243" s="705"/>
      <c r="FK243" s="705"/>
      <c r="FL243" s="705"/>
      <c r="FM243" s="705"/>
      <c r="FN243" s="705"/>
      <c r="FO243" s="705"/>
      <c r="FP243" s="705"/>
      <c r="FQ243" s="705"/>
      <c r="FR243" s="705"/>
      <c r="FS243" s="705"/>
      <c r="FT243" s="705"/>
      <c r="FU243" s="705"/>
      <c r="FV243" s="705"/>
      <c r="FW243" s="705"/>
      <c r="FX243" s="705"/>
      <c r="FY243" s="705"/>
      <c r="FZ243" s="705"/>
      <c r="GA243" s="705"/>
      <c r="GB243" s="705"/>
      <c r="GC243" s="705"/>
      <c r="GD243" s="705"/>
      <c r="GE243" s="705"/>
      <c r="GF243" s="705"/>
      <c r="GG243" s="705"/>
      <c r="GH243" s="705"/>
      <c r="GI243" s="705"/>
      <c r="GJ243" s="705"/>
      <c r="GK243" s="705"/>
      <c r="GL243" s="705"/>
      <c r="GM243" s="705"/>
      <c r="GN243" s="705"/>
      <c r="GO243" s="705"/>
      <c r="GP243" s="705"/>
      <c r="GQ243" s="705"/>
      <c r="GR243" s="705"/>
      <c r="GS243" s="705"/>
      <c r="GT243" s="705"/>
      <c r="GU243" s="705"/>
      <c r="GV243" s="705"/>
      <c r="GW243" s="705"/>
      <c r="GX243" s="705"/>
      <c r="GY243" s="705"/>
      <c r="GZ243" s="705"/>
      <c r="HA243" s="705"/>
      <c r="HB243" s="705"/>
      <c r="HC243" s="705"/>
      <c r="HD243" s="705"/>
      <c r="HE243" s="705"/>
      <c r="HF243" s="705"/>
      <c r="HG243" s="705"/>
      <c r="HH243" s="705"/>
      <c r="HI243" s="705"/>
      <c r="HJ243" s="705"/>
      <c r="HK243" s="705"/>
      <c r="HL243" s="705"/>
      <c r="HM243" s="705"/>
      <c r="HN243" s="705"/>
      <c r="HO243" s="705"/>
      <c r="HP243" s="705"/>
      <c r="HQ243" s="705"/>
      <c r="HR243" s="705"/>
      <c r="HS243" s="705"/>
      <c r="HT243" s="705"/>
      <c r="HU243" s="705"/>
      <c r="HV243" s="705"/>
      <c r="HW243" s="705"/>
      <c r="HX243" s="705"/>
      <c r="HY243" s="705"/>
      <c r="HZ243" s="705"/>
      <c r="IA243" s="705"/>
      <c r="IB243" s="705"/>
      <c r="IC243" s="705"/>
      <c r="ID243" s="705"/>
      <c r="IE243" s="705"/>
      <c r="IF243" s="705"/>
      <c r="IG243" s="705"/>
      <c r="IH243" s="705"/>
      <c r="II243" s="705"/>
      <c r="IJ243" s="705"/>
      <c r="IK243" s="705"/>
      <c r="IL243" s="705"/>
      <c r="IM243" s="705"/>
      <c r="IN243" s="705"/>
      <c r="IO243" s="705"/>
      <c r="IP243" s="705"/>
      <c r="IQ243" s="705"/>
      <c r="IR243" s="705"/>
      <c r="IS243" s="705"/>
      <c r="IT243" s="705"/>
      <c r="IU243" s="705"/>
      <c r="IV243" s="705"/>
    </row>
    <row r="244" spans="1:256" ht="15.75">
      <c r="A244" s="705"/>
      <c r="B244" s="969" t="s">
        <v>565</v>
      </c>
      <c r="C244" s="970" t="s">
        <v>566</v>
      </c>
      <c r="D244" s="933"/>
      <c r="E244" s="933"/>
      <c r="F244" s="933"/>
      <c r="G244" s="934" t="s">
        <v>29</v>
      </c>
      <c r="H244" s="705"/>
      <c r="I244" s="705"/>
      <c r="J244" s="705"/>
      <c r="K244" s="705"/>
      <c r="L244" s="705"/>
      <c r="M244" s="705"/>
      <c r="N244" s="705"/>
      <c r="O244" s="705"/>
      <c r="P244" s="705"/>
      <c r="Q244" s="705"/>
      <c r="R244" s="705"/>
      <c r="S244" s="705"/>
      <c r="T244" s="705"/>
      <c r="U244" s="705"/>
      <c r="V244" s="705"/>
      <c r="W244" s="705"/>
      <c r="X244" s="705"/>
      <c r="Y244" s="705"/>
      <c r="Z244" s="705"/>
      <c r="AA244" s="705"/>
      <c r="AB244" s="705"/>
      <c r="AC244" s="705"/>
      <c r="AD244" s="705"/>
      <c r="AE244" s="705"/>
      <c r="AF244" s="705"/>
      <c r="AG244" s="705"/>
      <c r="AH244" s="705"/>
      <c r="AI244" s="705"/>
      <c r="AJ244" s="705"/>
      <c r="AK244" s="705"/>
      <c r="AL244" s="705"/>
      <c r="AM244" s="705"/>
      <c r="AN244" s="705"/>
      <c r="AO244" s="705"/>
      <c r="AP244" s="705"/>
      <c r="AQ244" s="705"/>
      <c r="AR244" s="705"/>
      <c r="AS244" s="705"/>
      <c r="AT244" s="705"/>
      <c r="AU244" s="705"/>
      <c r="AV244" s="705"/>
      <c r="AW244" s="705"/>
      <c r="AX244" s="705"/>
      <c r="AY244" s="705"/>
      <c r="AZ244" s="705"/>
      <c r="BA244" s="705"/>
      <c r="BB244" s="705"/>
      <c r="BC244" s="705"/>
      <c r="BD244" s="705"/>
      <c r="BE244" s="705"/>
      <c r="BF244" s="705"/>
      <c r="BG244" s="705"/>
      <c r="BH244" s="705"/>
      <c r="BI244" s="705"/>
      <c r="BJ244" s="705"/>
      <c r="BK244" s="705"/>
      <c r="BL244" s="705"/>
      <c r="BM244" s="705"/>
      <c r="BN244" s="705"/>
      <c r="BO244" s="705"/>
      <c r="BP244" s="705"/>
      <c r="BQ244" s="705"/>
      <c r="BR244" s="705"/>
      <c r="BS244" s="705"/>
      <c r="BT244" s="705"/>
      <c r="BU244" s="705"/>
      <c r="BV244" s="705"/>
      <c r="BW244" s="705"/>
      <c r="BX244" s="705"/>
      <c r="BY244" s="705"/>
      <c r="BZ244" s="705"/>
      <c r="CA244" s="705"/>
      <c r="CB244" s="705"/>
      <c r="CC244" s="705"/>
      <c r="CD244" s="705"/>
      <c r="CE244" s="705"/>
      <c r="CF244" s="705"/>
      <c r="CG244" s="705"/>
      <c r="CH244" s="705"/>
      <c r="CI244" s="705"/>
      <c r="CJ244" s="705"/>
      <c r="CK244" s="705"/>
      <c r="CL244" s="705"/>
      <c r="CM244" s="705"/>
      <c r="CN244" s="705"/>
      <c r="CO244" s="705"/>
      <c r="CP244" s="705"/>
      <c r="CQ244" s="705"/>
      <c r="CR244" s="705"/>
      <c r="CS244" s="705"/>
      <c r="CT244" s="705"/>
      <c r="CU244" s="705"/>
      <c r="CV244" s="705"/>
      <c r="CW244" s="705"/>
      <c r="CX244" s="705"/>
      <c r="CY244" s="705"/>
      <c r="CZ244" s="705"/>
      <c r="DA244" s="705"/>
      <c r="DB244" s="705"/>
      <c r="DC244" s="705"/>
      <c r="DD244" s="705"/>
      <c r="DE244" s="705"/>
      <c r="DF244" s="705"/>
      <c r="DG244" s="705"/>
      <c r="DH244" s="705"/>
      <c r="DI244" s="705"/>
      <c r="DJ244" s="705"/>
      <c r="DK244" s="705"/>
      <c r="DL244" s="705"/>
      <c r="DM244" s="705"/>
      <c r="DN244" s="705"/>
      <c r="DO244" s="705"/>
      <c r="DP244" s="705"/>
      <c r="DQ244" s="705"/>
      <c r="DR244" s="705"/>
      <c r="DS244" s="705"/>
      <c r="DT244" s="705"/>
      <c r="DU244" s="705"/>
      <c r="DV244" s="705"/>
      <c r="DW244" s="705"/>
      <c r="DX244" s="705"/>
      <c r="DY244" s="705"/>
      <c r="DZ244" s="705"/>
      <c r="EA244" s="705"/>
      <c r="EB244" s="705"/>
      <c r="EC244" s="705"/>
      <c r="ED244" s="705"/>
      <c r="EE244" s="705"/>
      <c r="EF244" s="705"/>
      <c r="EG244" s="705"/>
      <c r="EH244" s="705"/>
      <c r="EI244" s="705"/>
      <c r="EJ244" s="705"/>
      <c r="EK244" s="705"/>
      <c r="EL244" s="705"/>
      <c r="EM244" s="705"/>
      <c r="EN244" s="705"/>
      <c r="EO244" s="705"/>
      <c r="EP244" s="705"/>
      <c r="EQ244" s="705"/>
      <c r="ER244" s="705"/>
      <c r="ES244" s="705"/>
      <c r="ET244" s="705"/>
      <c r="EU244" s="705"/>
      <c r="EV244" s="705"/>
      <c r="EW244" s="705"/>
      <c r="EX244" s="705"/>
      <c r="EY244" s="705"/>
      <c r="EZ244" s="705"/>
      <c r="FA244" s="705"/>
      <c r="FB244" s="705"/>
      <c r="FC244" s="705"/>
      <c r="FD244" s="705"/>
      <c r="FE244" s="705"/>
      <c r="FF244" s="705"/>
      <c r="FG244" s="705"/>
      <c r="FH244" s="705"/>
      <c r="FI244" s="705"/>
      <c r="FJ244" s="705"/>
      <c r="FK244" s="705"/>
      <c r="FL244" s="705"/>
      <c r="FM244" s="705"/>
      <c r="FN244" s="705"/>
      <c r="FO244" s="705"/>
      <c r="FP244" s="705"/>
      <c r="FQ244" s="705"/>
      <c r="FR244" s="705"/>
      <c r="FS244" s="705"/>
      <c r="FT244" s="705"/>
      <c r="FU244" s="705"/>
      <c r="FV244" s="705"/>
      <c r="FW244" s="705"/>
      <c r="FX244" s="705"/>
      <c r="FY244" s="705"/>
      <c r="FZ244" s="705"/>
      <c r="GA244" s="705"/>
      <c r="GB244" s="705"/>
      <c r="GC244" s="705"/>
      <c r="GD244" s="705"/>
      <c r="GE244" s="705"/>
      <c r="GF244" s="705"/>
      <c r="GG244" s="705"/>
      <c r="GH244" s="705"/>
      <c r="GI244" s="705"/>
      <c r="GJ244" s="705"/>
      <c r="GK244" s="705"/>
      <c r="GL244" s="705"/>
      <c r="GM244" s="705"/>
      <c r="GN244" s="705"/>
      <c r="GO244" s="705"/>
      <c r="GP244" s="705"/>
      <c r="GQ244" s="705"/>
      <c r="GR244" s="705"/>
      <c r="GS244" s="705"/>
      <c r="GT244" s="705"/>
      <c r="GU244" s="705"/>
      <c r="GV244" s="705"/>
      <c r="GW244" s="705"/>
      <c r="GX244" s="705"/>
      <c r="GY244" s="705"/>
      <c r="GZ244" s="705"/>
      <c r="HA244" s="705"/>
      <c r="HB244" s="705"/>
      <c r="HC244" s="705"/>
      <c r="HD244" s="705"/>
      <c r="HE244" s="705"/>
      <c r="HF244" s="705"/>
      <c r="HG244" s="705"/>
      <c r="HH244" s="705"/>
      <c r="HI244" s="705"/>
      <c r="HJ244" s="705"/>
      <c r="HK244" s="705"/>
      <c r="HL244" s="705"/>
      <c r="HM244" s="705"/>
      <c r="HN244" s="705"/>
      <c r="HO244" s="705"/>
      <c r="HP244" s="705"/>
      <c r="HQ244" s="705"/>
      <c r="HR244" s="705"/>
      <c r="HS244" s="705"/>
      <c r="HT244" s="705"/>
      <c r="HU244" s="705"/>
      <c r="HV244" s="705"/>
      <c r="HW244" s="705"/>
      <c r="HX244" s="705"/>
      <c r="HY244" s="705"/>
      <c r="HZ244" s="705"/>
      <c r="IA244" s="705"/>
      <c r="IB244" s="705"/>
      <c r="IC244" s="705"/>
      <c r="ID244" s="705"/>
      <c r="IE244" s="705"/>
      <c r="IF244" s="705"/>
      <c r="IG244" s="705"/>
      <c r="IH244" s="705"/>
      <c r="II244" s="705"/>
      <c r="IJ244" s="705"/>
      <c r="IK244" s="705"/>
      <c r="IL244" s="705"/>
      <c r="IM244" s="705"/>
      <c r="IN244" s="705"/>
      <c r="IO244" s="705"/>
      <c r="IP244" s="705"/>
      <c r="IQ244" s="705"/>
      <c r="IR244" s="705"/>
      <c r="IS244" s="705"/>
      <c r="IT244" s="705"/>
      <c r="IU244" s="705"/>
      <c r="IV244" s="705"/>
    </row>
    <row r="245" spans="1:256" ht="31.5">
      <c r="A245" s="705"/>
      <c r="B245" s="755" t="s">
        <v>144</v>
      </c>
      <c r="C245" s="935" t="s">
        <v>75</v>
      </c>
      <c r="D245" s="935" t="s">
        <v>23</v>
      </c>
      <c r="E245" s="935" t="s">
        <v>76</v>
      </c>
      <c r="F245" s="936" t="s">
        <v>103</v>
      </c>
      <c r="G245" s="937" t="s">
        <v>104</v>
      </c>
      <c r="H245" s="705"/>
      <c r="I245" s="705"/>
      <c r="J245" s="705"/>
      <c r="K245" s="705"/>
      <c r="L245" s="705"/>
      <c r="M245" s="705"/>
      <c r="N245" s="705"/>
      <c r="O245" s="705"/>
      <c r="P245" s="705"/>
      <c r="Q245" s="705"/>
      <c r="R245" s="705"/>
      <c r="S245" s="705"/>
      <c r="T245" s="705"/>
      <c r="U245" s="705"/>
      <c r="V245" s="705"/>
      <c r="W245" s="705"/>
      <c r="X245" s="705"/>
      <c r="Y245" s="705"/>
      <c r="Z245" s="705"/>
      <c r="AA245" s="705"/>
      <c r="AB245" s="705"/>
      <c r="AC245" s="705"/>
      <c r="AD245" s="705"/>
      <c r="AE245" s="705"/>
      <c r="AF245" s="705"/>
      <c r="AG245" s="705"/>
      <c r="AH245" s="705"/>
      <c r="AI245" s="705"/>
      <c r="AJ245" s="705"/>
      <c r="AK245" s="705"/>
      <c r="AL245" s="705"/>
      <c r="AM245" s="705"/>
      <c r="AN245" s="705"/>
      <c r="AO245" s="705"/>
      <c r="AP245" s="705"/>
      <c r="AQ245" s="705"/>
      <c r="AR245" s="705"/>
      <c r="AS245" s="705"/>
      <c r="AT245" s="705"/>
      <c r="AU245" s="705"/>
      <c r="AV245" s="705"/>
      <c r="AW245" s="705"/>
      <c r="AX245" s="705"/>
      <c r="AY245" s="705"/>
      <c r="AZ245" s="705"/>
      <c r="BA245" s="705"/>
      <c r="BB245" s="705"/>
      <c r="BC245" s="705"/>
      <c r="BD245" s="705"/>
      <c r="BE245" s="705"/>
      <c r="BF245" s="705"/>
      <c r="BG245" s="705"/>
      <c r="BH245" s="705"/>
      <c r="BI245" s="705"/>
      <c r="BJ245" s="705"/>
      <c r="BK245" s="705"/>
      <c r="BL245" s="705"/>
      <c r="BM245" s="705"/>
      <c r="BN245" s="705"/>
      <c r="BO245" s="705"/>
      <c r="BP245" s="705"/>
      <c r="BQ245" s="705"/>
      <c r="BR245" s="705"/>
      <c r="BS245" s="705"/>
      <c r="BT245" s="705"/>
      <c r="BU245" s="705"/>
      <c r="BV245" s="705"/>
      <c r="BW245" s="705"/>
      <c r="BX245" s="705"/>
      <c r="BY245" s="705"/>
      <c r="BZ245" s="705"/>
      <c r="CA245" s="705"/>
      <c r="CB245" s="705"/>
      <c r="CC245" s="705"/>
      <c r="CD245" s="705"/>
      <c r="CE245" s="705"/>
      <c r="CF245" s="705"/>
      <c r="CG245" s="705"/>
      <c r="CH245" s="705"/>
      <c r="CI245" s="705"/>
      <c r="CJ245" s="705"/>
      <c r="CK245" s="705"/>
      <c r="CL245" s="705"/>
      <c r="CM245" s="705"/>
      <c r="CN245" s="705"/>
      <c r="CO245" s="705"/>
      <c r="CP245" s="705"/>
      <c r="CQ245" s="705"/>
      <c r="CR245" s="705"/>
      <c r="CS245" s="705"/>
      <c r="CT245" s="705"/>
      <c r="CU245" s="705"/>
      <c r="CV245" s="705"/>
      <c r="CW245" s="705"/>
      <c r="CX245" s="705"/>
      <c r="CY245" s="705"/>
      <c r="CZ245" s="705"/>
      <c r="DA245" s="705"/>
      <c r="DB245" s="705"/>
      <c r="DC245" s="705"/>
      <c r="DD245" s="705"/>
      <c r="DE245" s="705"/>
      <c r="DF245" s="705"/>
      <c r="DG245" s="705"/>
      <c r="DH245" s="705"/>
      <c r="DI245" s="705"/>
      <c r="DJ245" s="705"/>
      <c r="DK245" s="705"/>
      <c r="DL245" s="705"/>
      <c r="DM245" s="705"/>
      <c r="DN245" s="705"/>
      <c r="DO245" s="705"/>
      <c r="DP245" s="705"/>
      <c r="DQ245" s="705"/>
      <c r="DR245" s="705"/>
      <c r="DS245" s="705"/>
      <c r="DT245" s="705"/>
      <c r="DU245" s="705"/>
      <c r="DV245" s="705"/>
      <c r="DW245" s="705"/>
      <c r="DX245" s="705"/>
      <c r="DY245" s="705"/>
      <c r="DZ245" s="705"/>
      <c r="EA245" s="705"/>
      <c r="EB245" s="705"/>
      <c r="EC245" s="705"/>
      <c r="ED245" s="705"/>
      <c r="EE245" s="705"/>
      <c r="EF245" s="705"/>
      <c r="EG245" s="705"/>
      <c r="EH245" s="705"/>
      <c r="EI245" s="705"/>
      <c r="EJ245" s="705"/>
      <c r="EK245" s="705"/>
      <c r="EL245" s="705"/>
      <c r="EM245" s="705"/>
      <c r="EN245" s="705"/>
      <c r="EO245" s="705"/>
      <c r="EP245" s="705"/>
      <c r="EQ245" s="705"/>
      <c r="ER245" s="705"/>
      <c r="ES245" s="705"/>
      <c r="ET245" s="705"/>
      <c r="EU245" s="705"/>
      <c r="EV245" s="705"/>
      <c r="EW245" s="705"/>
      <c r="EX245" s="705"/>
      <c r="EY245" s="705"/>
      <c r="EZ245" s="705"/>
      <c r="FA245" s="705"/>
      <c r="FB245" s="705"/>
      <c r="FC245" s="705"/>
      <c r="FD245" s="705"/>
      <c r="FE245" s="705"/>
      <c r="FF245" s="705"/>
      <c r="FG245" s="705"/>
      <c r="FH245" s="705"/>
      <c r="FI245" s="705"/>
      <c r="FJ245" s="705"/>
      <c r="FK245" s="705"/>
      <c r="FL245" s="705"/>
      <c r="FM245" s="705"/>
      <c r="FN245" s="705"/>
      <c r="FO245" s="705"/>
      <c r="FP245" s="705"/>
      <c r="FQ245" s="705"/>
      <c r="FR245" s="705"/>
      <c r="FS245" s="705"/>
      <c r="FT245" s="705"/>
      <c r="FU245" s="705"/>
      <c r="FV245" s="705"/>
      <c r="FW245" s="705"/>
      <c r="FX245" s="705"/>
      <c r="FY245" s="705"/>
      <c r="FZ245" s="705"/>
      <c r="GA245" s="705"/>
      <c r="GB245" s="705"/>
      <c r="GC245" s="705"/>
      <c r="GD245" s="705"/>
      <c r="GE245" s="705"/>
      <c r="GF245" s="705"/>
      <c r="GG245" s="705"/>
      <c r="GH245" s="705"/>
      <c r="GI245" s="705"/>
      <c r="GJ245" s="705"/>
      <c r="GK245" s="705"/>
      <c r="GL245" s="705"/>
      <c r="GM245" s="705"/>
      <c r="GN245" s="705"/>
      <c r="GO245" s="705"/>
      <c r="GP245" s="705"/>
      <c r="GQ245" s="705"/>
      <c r="GR245" s="705"/>
      <c r="GS245" s="705"/>
      <c r="GT245" s="705"/>
      <c r="GU245" s="705"/>
      <c r="GV245" s="705"/>
      <c r="GW245" s="705"/>
      <c r="GX245" s="705"/>
      <c r="GY245" s="705"/>
      <c r="GZ245" s="705"/>
      <c r="HA245" s="705"/>
      <c r="HB245" s="705"/>
      <c r="HC245" s="705"/>
      <c r="HD245" s="705"/>
      <c r="HE245" s="705"/>
      <c r="HF245" s="705"/>
      <c r="HG245" s="705"/>
      <c r="HH245" s="705"/>
      <c r="HI245" s="705"/>
      <c r="HJ245" s="705"/>
      <c r="HK245" s="705"/>
      <c r="HL245" s="705"/>
      <c r="HM245" s="705"/>
      <c r="HN245" s="705"/>
      <c r="HO245" s="705"/>
      <c r="HP245" s="705"/>
      <c r="HQ245" s="705"/>
      <c r="HR245" s="705"/>
      <c r="HS245" s="705"/>
      <c r="HT245" s="705"/>
      <c r="HU245" s="705"/>
      <c r="HV245" s="705"/>
      <c r="HW245" s="705"/>
      <c r="HX245" s="705"/>
      <c r="HY245" s="705"/>
      <c r="HZ245" s="705"/>
      <c r="IA245" s="705"/>
      <c r="IB245" s="705"/>
      <c r="IC245" s="705"/>
      <c r="ID245" s="705"/>
      <c r="IE245" s="705"/>
      <c r="IF245" s="705"/>
      <c r="IG245" s="705"/>
      <c r="IH245" s="705"/>
      <c r="II245" s="705"/>
      <c r="IJ245" s="705"/>
      <c r="IK245" s="705"/>
      <c r="IL245" s="705"/>
      <c r="IM245" s="705"/>
      <c r="IN245" s="705"/>
      <c r="IO245" s="705"/>
      <c r="IP245" s="705"/>
      <c r="IQ245" s="705"/>
      <c r="IR245" s="705"/>
      <c r="IS245" s="705"/>
      <c r="IT245" s="705"/>
      <c r="IU245" s="705"/>
      <c r="IV245" s="705"/>
    </row>
    <row r="246" spans="1:256" ht="15.75">
      <c r="A246" s="705"/>
      <c r="B246" s="2718" t="s">
        <v>488</v>
      </c>
      <c r="C246" s="2719"/>
      <c r="D246" s="2719"/>
      <c r="E246" s="2719"/>
      <c r="F246" s="2719"/>
      <c r="G246" s="2720"/>
      <c r="H246" s="705"/>
      <c r="I246" s="705"/>
      <c r="J246" s="705"/>
      <c r="K246" s="705"/>
      <c r="L246" s="705"/>
      <c r="M246" s="705"/>
      <c r="N246" s="705"/>
      <c r="O246" s="705"/>
      <c r="P246" s="705"/>
      <c r="Q246" s="705"/>
      <c r="R246" s="705"/>
      <c r="S246" s="705"/>
      <c r="T246" s="705"/>
      <c r="U246" s="705"/>
      <c r="V246" s="705"/>
      <c r="W246" s="705"/>
      <c r="X246" s="705"/>
      <c r="Y246" s="705"/>
      <c r="Z246" s="705"/>
      <c r="AA246" s="705"/>
      <c r="AB246" s="705"/>
      <c r="AC246" s="705"/>
      <c r="AD246" s="705"/>
      <c r="AE246" s="705"/>
      <c r="AF246" s="705"/>
      <c r="AG246" s="705"/>
      <c r="AH246" s="705"/>
      <c r="AI246" s="705"/>
      <c r="AJ246" s="705"/>
      <c r="AK246" s="705"/>
      <c r="AL246" s="705"/>
      <c r="AM246" s="705"/>
      <c r="AN246" s="705"/>
      <c r="AO246" s="705"/>
      <c r="AP246" s="705"/>
      <c r="AQ246" s="705"/>
      <c r="AR246" s="705"/>
      <c r="AS246" s="705"/>
      <c r="AT246" s="705"/>
      <c r="AU246" s="705"/>
      <c r="AV246" s="705"/>
      <c r="AW246" s="705"/>
      <c r="AX246" s="705"/>
      <c r="AY246" s="705"/>
      <c r="AZ246" s="705"/>
      <c r="BA246" s="705"/>
      <c r="BB246" s="705"/>
      <c r="BC246" s="705"/>
      <c r="BD246" s="705"/>
      <c r="BE246" s="705"/>
      <c r="BF246" s="705"/>
      <c r="BG246" s="705"/>
      <c r="BH246" s="705"/>
      <c r="BI246" s="705"/>
      <c r="BJ246" s="705"/>
      <c r="BK246" s="705"/>
      <c r="BL246" s="705"/>
      <c r="BM246" s="705"/>
      <c r="BN246" s="705"/>
      <c r="BO246" s="705"/>
      <c r="BP246" s="705"/>
      <c r="BQ246" s="705"/>
      <c r="BR246" s="705"/>
      <c r="BS246" s="705"/>
      <c r="BT246" s="705"/>
      <c r="BU246" s="705"/>
      <c r="BV246" s="705"/>
      <c r="BW246" s="705"/>
      <c r="BX246" s="705"/>
      <c r="BY246" s="705"/>
      <c r="BZ246" s="705"/>
      <c r="CA246" s="705"/>
      <c r="CB246" s="705"/>
      <c r="CC246" s="705"/>
      <c r="CD246" s="705"/>
      <c r="CE246" s="705"/>
      <c r="CF246" s="705"/>
      <c r="CG246" s="705"/>
      <c r="CH246" s="705"/>
      <c r="CI246" s="705"/>
      <c r="CJ246" s="705"/>
      <c r="CK246" s="705"/>
      <c r="CL246" s="705"/>
      <c r="CM246" s="705"/>
      <c r="CN246" s="705"/>
      <c r="CO246" s="705"/>
      <c r="CP246" s="705"/>
      <c r="CQ246" s="705"/>
      <c r="CR246" s="705"/>
      <c r="CS246" s="705"/>
      <c r="CT246" s="705"/>
      <c r="CU246" s="705"/>
      <c r="CV246" s="705"/>
      <c r="CW246" s="705"/>
      <c r="CX246" s="705"/>
      <c r="CY246" s="705"/>
      <c r="CZ246" s="705"/>
      <c r="DA246" s="705"/>
      <c r="DB246" s="705"/>
      <c r="DC246" s="705"/>
      <c r="DD246" s="705"/>
      <c r="DE246" s="705"/>
      <c r="DF246" s="705"/>
      <c r="DG246" s="705"/>
      <c r="DH246" s="705"/>
      <c r="DI246" s="705"/>
      <c r="DJ246" s="705"/>
      <c r="DK246" s="705"/>
      <c r="DL246" s="705"/>
      <c r="DM246" s="705"/>
      <c r="DN246" s="705"/>
      <c r="DO246" s="705"/>
      <c r="DP246" s="705"/>
      <c r="DQ246" s="705"/>
      <c r="DR246" s="705"/>
      <c r="DS246" s="705"/>
      <c r="DT246" s="705"/>
      <c r="DU246" s="705"/>
      <c r="DV246" s="705"/>
      <c r="DW246" s="705"/>
      <c r="DX246" s="705"/>
      <c r="DY246" s="705"/>
      <c r="DZ246" s="705"/>
      <c r="EA246" s="705"/>
      <c r="EB246" s="705"/>
      <c r="EC246" s="705"/>
      <c r="ED246" s="705"/>
      <c r="EE246" s="705"/>
      <c r="EF246" s="705"/>
      <c r="EG246" s="705"/>
      <c r="EH246" s="705"/>
      <c r="EI246" s="705"/>
      <c r="EJ246" s="705"/>
      <c r="EK246" s="705"/>
      <c r="EL246" s="705"/>
      <c r="EM246" s="705"/>
      <c r="EN246" s="705"/>
      <c r="EO246" s="705"/>
      <c r="EP246" s="705"/>
      <c r="EQ246" s="705"/>
      <c r="ER246" s="705"/>
      <c r="ES246" s="705"/>
      <c r="ET246" s="705"/>
      <c r="EU246" s="705"/>
      <c r="EV246" s="705"/>
      <c r="EW246" s="705"/>
      <c r="EX246" s="705"/>
      <c r="EY246" s="705"/>
      <c r="EZ246" s="705"/>
      <c r="FA246" s="705"/>
      <c r="FB246" s="705"/>
      <c r="FC246" s="705"/>
      <c r="FD246" s="705"/>
      <c r="FE246" s="705"/>
      <c r="FF246" s="705"/>
      <c r="FG246" s="705"/>
      <c r="FH246" s="705"/>
      <c r="FI246" s="705"/>
      <c r="FJ246" s="705"/>
      <c r="FK246" s="705"/>
      <c r="FL246" s="705"/>
      <c r="FM246" s="705"/>
      <c r="FN246" s="705"/>
      <c r="FO246" s="705"/>
      <c r="FP246" s="705"/>
      <c r="FQ246" s="705"/>
      <c r="FR246" s="705"/>
      <c r="FS246" s="705"/>
      <c r="FT246" s="705"/>
      <c r="FU246" s="705"/>
      <c r="FV246" s="705"/>
      <c r="FW246" s="705"/>
      <c r="FX246" s="705"/>
      <c r="FY246" s="705"/>
      <c r="FZ246" s="705"/>
      <c r="GA246" s="705"/>
      <c r="GB246" s="705"/>
      <c r="GC246" s="705"/>
      <c r="GD246" s="705"/>
      <c r="GE246" s="705"/>
      <c r="GF246" s="705"/>
      <c r="GG246" s="705"/>
      <c r="GH246" s="705"/>
      <c r="GI246" s="705"/>
      <c r="GJ246" s="705"/>
      <c r="GK246" s="705"/>
      <c r="GL246" s="705"/>
      <c r="GM246" s="705"/>
      <c r="GN246" s="705"/>
      <c r="GO246" s="705"/>
      <c r="GP246" s="705"/>
      <c r="GQ246" s="705"/>
      <c r="GR246" s="705"/>
      <c r="GS246" s="705"/>
      <c r="GT246" s="705"/>
      <c r="GU246" s="705"/>
      <c r="GV246" s="705"/>
      <c r="GW246" s="705"/>
      <c r="GX246" s="705"/>
      <c r="GY246" s="705"/>
      <c r="GZ246" s="705"/>
      <c r="HA246" s="705"/>
      <c r="HB246" s="705"/>
      <c r="HC246" s="705"/>
      <c r="HD246" s="705"/>
      <c r="HE246" s="705"/>
      <c r="HF246" s="705"/>
      <c r="HG246" s="705"/>
      <c r="HH246" s="705"/>
      <c r="HI246" s="705"/>
      <c r="HJ246" s="705"/>
      <c r="HK246" s="705"/>
      <c r="HL246" s="705"/>
      <c r="HM246" s="705"/>
      <c r="HN246" s="705"/>
      <c r="HO246" s="705"/>
      <c r="HP246" s="705"/>
      <c r="HQ246" s="705"/>
      <c r="HR246" s="705"/>
      <c r="HS246" s="705"/>
      <c r="HT246" s="705"/>
      <c r="HU246" s="705"/>
      <c r="HV246" s="705"/>
      <c r="HW246" s="705"/>
      <c r="HX246" s="705"/>
      <c r="HY246" s="705"/>
      <c r="HZ246" s="705"/>
      <c r="IA246" s="705"/>
      <c r="IB246" s="705"/>
      <c r="IC246" s="705"/>
      <c r="ID246" s="705"/>
      <c r="IE246" s="705"/>
      <c r="IF246" s="705"/>
      <c r="IG246" s="705"/>
      <c r="IH246" s="705"/>
      <c r="II246" s="705"/>
      <c r="IJ246" s="705"/>
      <c r="IK246" s="705"/>
      <c r="IL246" s="705"/>
      <c r="IM246" s="705"/>
      <c r="IN246" s="705"/>
      <c r="IO246" s="705"/>
      <c r="IP246" s="705"/>
      <c r="IQ246" s="705"/>
      <c r="IR246" s="705"/>
      <c r="IS246" s="705"/>
      <c r="IT246" s="705"/>
      <c r="IU246" s="705"/>
      <c r="IV246" s="705"/>
    </row>
    <row r="247" spans="1:256" ht="15.75">
      <c r="A247" s="705"/>
      <c r="B247" s="776" t="str">
        <f>B31</f>
        <v>AMM PARQUE 01</v>
      </c>
      <c r="C247" s="777" t="str">
        <f>C31</f>
        <v>FORNECIMENTO E INSTALAÇÃO - MULTI INFANTIL</v>
      </c>
      <c r="D247" s="778" t="s">
        <v>23</v>
      </c>
      <c r="E247" s="971">
        <v>1</v>
      </c>
      <c r="F247" s="972" t="e">
        <f>G38</f>
        <v>#REF!</v>
      </c>
      <c r="G247" s="884" t="e">
        <f>TRUNC(F247*E247,2)</f>
        <v>#REF!</v>
      </c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V247" s="705"/>
      <c r="W247" s="705"/>
      <c r="X247" s="705"/>
      <c r="Y247" s="705"/>
      <c r="Z247" s="705"/>
      <c r="AA247" s="705"/>
      <c r="AB247" s="705"/>
      <c r="AC247" s="705"/>
      <c r="AD247" s="705"/>
      <c r="AE247" s="705"/>
      <c r="AF247" s="705"/>
      <c r="AG247" s="705"/>
      <c r="AH247" s="705"/>
      <c r="AI247" s="705"/>
      <c r="AJ247" s="705"/>
      <c r="AK247" s="705"/>
      <c r="AL247" s="705"/>
      <c r="AM247" s="705"/>
      <c r="AN247" s="705"/>
      <c r="AO247" s="705"/>
      <c r="AP247" s="705"/>
      <c r="AQ247" s="705"/>
      <c r="AR247" s="705"/>
      <c r="AS247" s="705"/>
      <c r="AT247" s="705"/>
      <c r="AU247" s="705"/>
      <c r="AV247" s="705"/>
      <c r="AW247" s="705"/>
      <c r="AX247" s="705"/>
      <c r="AY247" s="705"/>
      <c r="AZ247" s="705"/>
      <c r="BA247" s="705"/>
      <c r="BB247" s="705"/>
      <c r="BC247" s="705"/>
      <c r="BD247" s="705"/>
      <c r="BE247" s="705"/>
      <c r="BF247" s="705"/>
      <c r="BG247" s="705"/>
      <c r="BH247" s="705"/>
      <c r="BI247" s="705"/>
      <c r="BJ247" s="705"/>
      <c r="BK247" s="705"/>
      <c r="BL247" s="705"/>
      <c r="BM247" s="705"/>
      <c r="BN247" s="705"/>
      <c r="BO247" s="705"/>
      <c r="BP247" s="705"/>
      <c r="BQ247" s="705"/>
      <c r="BR247" s="705"/>
      <c r="BS247" s="705"/>
      <c r="BT247" s="705"/>
      <c r="BU247" s="705"/>
      <c r="BV247" s="705"/>
      <c r="BW247" s="705"/>
      <c r="BX247" s="705"/>
      <c r="BY247" s="705"/>
      <c r="BZ247" s="705"/>
      <c r="CA247" s="705"/>
      <c r="CB247" s="705"/>
      <c r="CC247" s="705"/>
      <c r="CD247" s="705"/>
      <c r="CE247" s="705"/>
      <c r="CF247" s="705"/>
      <c r="CG247" s="705"/>
      <c r="CH247" s="705"/>
      <c r="CI247" s="705"/>
      <c r="CJ247" s="705"/>
      <c r="CK247" s="705"/>
      <c r="CL247" s="705"/>
      <c r="CM247" s="705"/>
      <c r="CN247" s="705"/>
      <c r="CO247" s="705"/>
      <c r="CP247" s="705"/>
      <c r="CQ247" s="705"/>
      <c r="CR247" s="705"/>
      <c r="CS247" s="705"/>
      <c r="CT247" s="705"/>
      <c r="CU247" s="705"/>
      <c r="CV247" s="705"/>
      <c r="CW247" s="705"/>
      <c r="CX247" s="705"/>
      <c r="CY247" s="705"/>
      <c r="CZ247" s="705"/>
      <c r="DA247" s="705"/>
      <c r="DB247" s="705"/>
      <c r="DC247" s="705"/>
      <c r="DD247" s="705"/>
      <c r="DE247" s="705"/>
      <c r="DF247" s="705"/>
      <c r="DG247" s="705"/>
      <c r="DH247" s="705"/>
      <c r="DI247" s="705"/>
      <c r="DJ247" s="705"/>
      <c r="DK247" s="705"/>
      <c r="DL247" s="705"/>
      <c r="DM247" s="705"/>
      <c r="DN247" s="705"/>
      <c r="DO247" s="705"/>
      <c r="DP247" s="705"/>
      <c r="DQ247" s="705"/>
      <c r="DR247" s="705"/>
      <c r="DS247" s="705"/>
      <c r="DT247" s="705"/>
      <c r="DU247" s="705"/>
      <c r="DV247" s="705"/>
      <c r="DW247" s="705"/>
      <c r="DX247" s="705"/>
      <c r="DY247" s="705"/>
      <c r="DZ247" s="705"/>
      <c r="EA247" s="705"/>
      <c r="EB247" s="705"/>
      <c r="EC247" s="705"/>
      <c r="ED247" s="705"/>
      <c r="EE247" s="705"/>
      <c r="EF247" s="705"/>
      <c r="EG247" s="705"/>
      <c r="EH247" s="705"/>
      <c r="EI247" s="705"/>
      <c r="EJ247" s="705"/>
      <c r="EK247" s="705"/>
      <c r="EL247" s="705"/>
      <c r="EM247" s="705"/>
      <c r="EN247" s="705"/>
      <c r="EO247" s="705"/>
      <c r="EP247" s="705"/>
      <c r="EQ247" s="705"/>
      <c r="ER247" s="705"/>
      <c r="ES247" s="705"/>
      <c r="ET247" s="705"/>
      <c r="EU247" s="705"/>
      <c r="EV247" s="705"/>
      <c r="EW247" s="705"/>
      <c r="EX247" s="705"/>
      <c r="EY247" s="705"/>
      <c r="EZ247" s="705"/>
      <c r="FA247" s="705"/>
      <c r="FB247" s="705"/>
      <c r="FC247" s="705"/>
      <c r="FD247" s="705"/>
      <c r="FE247" s="705"/>
      <c r="FF247" s="705"/>
      <c r="FG247" s="705"/>
      <c r="FH247" s="705"/>
      <c r="FI247" s="705"/>
      <c r="FJ247" s="705"/>
      <c r="FK247" s="705"/>
      <c r="FL247" s="705"/>
      <c r="FM247" s="705"/>
      <c r="FN247" s="705"/>
      <c r="FO247" s="705"/>
      <c r="FP247" s="705"/>
      <c r="FQ247" s="705"/>
      <c r="FR247" s="705"/>
      <c r="FS247" s="705"/>
      <c r="FT247" s="705"/>
      <c r="FU247" s="705"/>
      <c r="FV247" s="705"/>
      <c r="FW247" s="705"/>
      <c r="FX247" s="705"/>
      <c r="FY247" s="705"/>
      <c r="FZ247" s="705"/>
      <c r="GA247" s="705"/>
      <c r="GB247" s="705"/>
      <c r="GC247" s="705"/>
      <c r="GD247" s="705"/>
      <c r="GE247" s="705"/>
      <c r="GF247" s="705"/>
      <c r="GG247" s="705"/>
      <c r="GH247" s="705"/>
      <c r="GI247" s="705"/>
      <c r="GJ247" s="705"/>
      <c r="GK247" s="705"/>
      <c r="GL247" s="705"/>
      <c r="GM247" s="705"/>
      <c r="GN247" s="705"/>
      <c r="GO247" s="705"/>
      <c r="GP247" s="705"/>
      <c r="GQ247" s="705"/>
      <c r="GR247" s="705"/>
      <c r="GS247" s="705"/>
      <c r="GT247" s="705"/>
      <c r="GU247" s="705"/>
      <c r="GV247" s="705"/>
      <c r="GW247" s="705"/>
      <c r="GX247" s="705"/>
      <c r="GY247" s="705"/>
      <c r="GZ247" s="705"/>
      <c r="HA247" s="705"/>
      <c r="HB247" s="705"/>
      <c r="HC247" s="705"/>
      <c r="HD247" s="705"/>
      <c r="HE247" s="705"/>
      <c r="HF247" s="705"/>
      <c r="HG247" s="705"/>
      <c r="HH247" s="705"/>
      <c r="HI247" s="705"/>
      <c r="HJ247" s="705"/>
      <c r="HK247" s="705"/>
      <c r="HL247" s="705"/>
      <c r="HM247" s="705"/>
      <c r="HN247" s="705"/>
      <c r="HO247" s="705"/>
      <c r="HP247" s="705"/>
      <c r="HQ247" s="705"/>
      <c r="HR247" s="705"/>
      <c r="HS247" s="705"/>
      <c r="HT247" s="705"/>
      <c r="HU247" s="705"/>
      <c r="HV247" s="705"/>
      <c r="HW247" s="705"/>
      <c r="HX247" s="705"/>
      <c r="HY247" s="705"/>
      <c r="HZ247" s="705"/>
      <c r="IA247" s="705"/>
      <c r="IB247" s="705"/>
      <c r="IC247" s="705"/>
      <c r="ID247" s="705"/>
      <c r="IE247" s="705"/>
      <c r="IF247" s="705"/>
      <c r="IG247" s="705"/>
      <c r="IH247" s="705"/>
      <c r="II247" s="705"/>
      <c r="IJ247" s="705"/>
      <c r="IK247" s="705"/>
      <c r="IL247" s="705"/>
      <c r="IM247" s="705"/>
      <c r="IN247" s="705"/>
      <c r="IO247" s="705"/>
      <c r="IP247" s="705"/>
      <c r="IQ247" s="705"/>
      <c r="IR247" s="705"/>
      <c r="IS247" s="705"/>
      <c r="IT247" s="705"/>
      <c r="IU247" s="705"/>
      <c r="IV247" s="705"/>
    </row>
    <row r="248" spans="1:256" ht="15.75">
      <c r="A248" s="705"/>
      <c r="B248" s="776" t="str">
        <f>B73</f>
        <v>AMM PARQUE 02</v>
      </c>
      <c r="C248" s="777" t="str">
        <f>C73</f>
        <v>FORNECIMENTO E INSTALAÇÃO - GANGORRA</v>
      </c>
      <c r="D248" s="778" t="s">
        <v>23</v>
      </c>
      <c r="E248" s="971">
        <v>1</v>
      </c>
      <c r="F248" s="972" t="e">
        <f>G80</f>
        <v>#REF!</v>
      </c>
      <c r="G248" s="884" t="e">
        <f>TRUNC(F248*E248,2)</f>
        <v>#REF!</v>
      </c>
      <c r="H248" s="705"/>
      <c r="I248" s="705"/>
      <c r="J248" s="705"/>
      <c r="K248" s="705"/>
      <c r="L248" s="705"/>
      <c r="M248" s="705"/>
      <c r="N248" s="705"/>
      <c r="O248" s="705"/>
      <c r="P248" s="705"/>
      <c r="Q248" s="705"/>
      <c r="R248" s="705"/>
      <c r="S248" s="705"/>
      <c r="T248" s="705"/>
      <c r="U248" s="705"/>
      <c r="V248" s="705"/>
      <c r="W248" s="705"/>
      <c r="X248" s="705"/>
      <c r="Y248" s="705"/>
      <c r="Z248" s="705"/>
      <c r="AA248" s="705"/>
      <c r="AB248" s="705"/>
      <c r="AC248" s="705"/>
      <c r="AD248" s="705"/>
      <c r="AE248" s="705"/>
      <c r="AF248" s="705"/>
      <c r="AG248" s="705"/>
      <c r="AH248" s="705"/>
      <c r="AI248" s="705"/>
      <c r="AJ248" s="705"/>
      <c r="AK248" s="705"/>
      <c r="AL248" s="705"/>
      <c r="AM248" s="705"/>
      <c r="AN248" s="705"/>
      <c r="AO248" s="705"/>
      <c r="AP248" s="705"/>
      <c r="AQ248" s="705"/>
      <c r="AR248" s="705"/>
      <c r="AS248" s="705"/>
      <c r="AT248" s="705"/>
      <c r="AU248" s="705"/>
      <c r="AV248" s="705"/>
      <c r="AW248" s="705"/>
      <c r="AX248" s="705"/>
      <c r="AY248" s="705"/>
      <c r="AZ248" s="705"/>
      <c r="BA248" s="705"/>
      <c r="BB248" s="705"/>
      <c r="BC248" s="705"/>
      <c r="BD248" s="705"/>
      <c r="BE248" s="705"/>
      <c r="BF248" s="705"/>
      <c r="BG248" s="705"/>
      <c r="BH248" s="705"/>
      <c r="BI248" s="705"/>
      <c r="BJ248" s="705"/>
      <c r="BK248" s="705"/>
      <c r="BL248" s="705"/>
      <c r="BM248" s="705"/>
      <c r="BN248" s="705"/>
      <c r="BO248" s="705"/>
      <c r="BP248" s="705"/>
      <c r="BQ248" s="705"/>
      <c r="BR248" s="705"/>
      <c r="BS248" s="705"/>
      <c r="BT248" s="705"/>
      <c r="BU248" s="705"/>
      <c r="BV248" s="705"/>
      <c r="BW248" s="705"/>
      <c r="BX248" s="705"/>
      <c r="BY248" s="705"/>
      <c r="BZ248" s="705"/>
      <c r="CA248" s="705"/>
      <c r="CB248" s="705"/>
      <c r="CC248" s="705"/>
      <c r="CD248" s="705"/>
      <c r="CE248" s="705"/>
      <c r="CF248" s="705"/>
      <c r="CG248" s="705"/>
      <c r="CH248" s="705"/>
      <c r="CI248" s="705"/>
      <c r="CJ248" s="705"/>
      <c r="CK248" s="705"/>
      <c r="CL248" s="705"/>
      <c r="CM248" s="705"/>
      <c r="CN248" s="705"/>
      <c r="CO248" s="705"/>
      <c r="CP248" s="705"/>
      <c r="CQ248" s="705"/>
      <c r="CR248" s="705"/>
      <c r="CS248" s="705"/>
      <c r="CT248" s="705"/>
      <c r="CU248" s="705"/>
      <c r="CV248" s="705"/>
      <c r="CW248" s="705"/>
      <c r="CX248" s="705"/>
      <c r="CY248" s="705"/>
      <c r="CZ248" s="705"/>
      <c r="DA248" s="705"/>
      <c r="DB248" s="705"/>
      <c r="DC248" s="705"/>
      <c r="DD248" s="705"/>
      <c r="DE248" s="705"/>
      <c r="DF248" s="705"/>
      <c r="DG248" s="705"/>
      <c r="DH248" s="705"/>
      <c r="DI248" s="705"/>
      <c r="DJ248" s="705"/>
      <c r="DK248" s="705"/>
      <c r="DL248" s="705"/>
      <c r="DM248" s="705"/>
      <c r="DN248" s="705"/>
      <c r="DO248" s="705"/>
      <c r="DP248" s="705"/>
      <c r="DQ248" s="705"/>
      <c r="DR248" s="705"/>
      <c r="DS248" s="705"/>
      <c r="DT248" s="705"/>
      <c r="DU248" s="705"/>
      <c r="DV248" s="705"/>
      <c r="DW248" s="705"/>
      <c r="DX248" s="705"/>
      <c r="DY248" s="705"/>
      <c r="DZ248" s="705"/>
      <c r="EA248" s="705"/>
      <c r="EB248" s="705"/>
      <c r="EC248" s="705"/>
      <c r="ED248" s="705"/>
      <c r="EE248" s="705"/>
      <c r="EF248" s="705"/>
      <c r="EG248" s="705"/>
      <c r="EH248" s="705"/>
      <c r="EI248" s="705"/>
      <c r="EJ248" s="705"/>
      <c r="EK248" s="705"/>
      <c r="EL248" s="705"/>
      <c r="EM248" s="705"/>
      <c r="EN248" s="705"/>
      <c r="EO248" s="705"/>
      <c r="EP248" s="705"/>
      <c r="EQ248" s="705"/>
      <c r="ER248" s="705"/>
      <c r="ES248" s="705"/>
      <c r="ET248" s="705"/>
      <c r="EU248" s="705"/>
      <c r="EV248" s="705"/>
      <c r="EW248" s="705"/>
      <c r="EX248" s="705"/>
      <c r="EY248" s="705"/>
      <c r="EZ248" s="705"/>
      <c r="FA248" s="705"/>
      <c r="FB248" s="705"/>
      <c r="FC248" s="705"/>
      <c r="FD248" s="705"/>
      <c r="FE248" s="705"/>
      <c r="FF248" s="705"/>
      <c r="FG248" s="705"/>
      <c r="FH248" s="705"/>
      <c r="FI248" s="705"/>
      <c r="FJ248" s="705"/>
      <c r="FK248" s="705"/>
      <c r="FL248" s="705"/>
      <c r="FM248" s="705"/>
      <c r="FN248" s="705"/>
      <c r="FO248" s="705"/>
      <c r="FP248" s="705"/>
      <c r="FQ248" s="705"/>
      <c r="FR248" s="705"/>
      <c r="FS248" s="705"/>
      <c r="FT248" s="705"/>
      <c r="FU248" s="705"/>
      <c r="FV248" s="705"/>
      <c r="FW248" s="705"/>
      <c r="FX248" s="705"/>
      <c r="FY248" s="705"/>
      <c r="FZ248" s="705"/>
      <c r="GA248" s="705"/>
      <c r="GB248" s="705"/>
      <c r="GC248" s="705"/>
      <c r="GD248" s="705"/>
      <c r="GE248" s="705"/>
      <c r="GF248" s="705"/>
      <c r="GG248" s="705"/>
      <c r="GH248" s="705"/>
      <c r="GI248" s="705"/>
      <c r="GJ248" s="705"/>
      <c r="GK248" s="705"/>
      <c r="GL248" s="705"/>
      <c r="GM248" s="705"/>
      <c r="GN248" s="705"/>
      <c r="GO248" s="705"/>
      <c r="GP248" s="705"/>
      <c r="GQ248" s="705"/>
      <c r="GR248" s="705"/>
      <c r="GS248" s="705"/>
      <c r="GT248" s="705"/>
      <c r="GU248" s="705"/>
      <c r="GV248" s="705"/>
      <c r="GW248" s="705"/>
      <c r="GX248" s="705"/>
      <c r="GY248" s="705"/>
      <c r="GZ248" s="705"/>
      <c r="HA248" s="705"/>
      <c r="HB248" s="705"/>
      <c r="HC248" s="705"/>
      <c r="HD248" s="705"/>
      <c r="HE248" s="705"/>
      <c r="HF248" s="705"/>
      <c r="HG248" s="705"/>
      <c r="HH248" s="705"/>
      <c r="HI248" s="705"/>
      <c r="HJ248" s="705"/>
      <c r="HK248" s="705"/>
      <c r="HL248" s="705"/>
      <c r="HM248" s="705"/>
      <c r="HN248" s="705"/>
      <c r="HO248" s="705"/>
      <c r="HP248" s="705"/>
      <c r="HQ248" s="705"/>
      <c r="HR248" s="705"/>
      <c r="HS248" s="705"/>
      <c r="HT248" s="705"/>
      <c r="HU248" s="705"/>
      <c r="HV248" s="705"/>
      <c r="HW248" s="705"/>
      <c r="HX248" s="705"/>
      <c r="HY248" s="705"/>
      <c r="HZ248" s="705"/>
      <c r="IA248" s="705"/>
      <c r="IB248" s="705"/>
      <c r="IC248" s="705"/>
      <c r="ID248" s="705"/>
      <c r="IE248" s="705"/>
      <c r="IF248" s="705"/>
      <c r="IG248" s="705"/>
      <c r="IH248" s="705"/>
      <c r="II248" s="705"/>
      <c r="IJ248" s="705"/>
      <c r="IK248" s="705"/>
      <c r="IL248" s="705"/>
      <c r="IM248" s="705"/>
      <c r="IN248" s="705"/>
      <c r="IO248" s="705"/>
      <c r="IP248" s="705"/>
      <c r="IQ248" s="705"/>
      <c r="IR248" s="705"/>
      <c r="IS248" s="705"/>
      <c r="IT248" s="705"/>
      <c r="IU248" s="705"/>
      <c r="IV248" s="705"/>
    </row>
    <row r="249" spans="1:256" ht="15.75">
      <c r="A249" s="705"/>
      <c r="B249" s="776" t="str">
        <f>B110</f>
        <v>AMM PARQUE 03</v>
      </c>
      <c r="C249" s="777" t="str">
        <f>C110</f>
        <v>FORNECIMENTO E INSTALAÇÃO - ESCALADA OU TREPA-TREPA</v>
      </c>
      <c r="D249" s="778" t="s">
        <v>23</v>
      </c>
      <c r="E249" s="971">
        <v>1</v>
      </c>
      <c r="F249" s="972" t="e">
        <f>G117</f>
        <v>#REF!</v>
      </c>
      <c r="G249" s="884" t="e">
        <f>TRUNC(F249*E249,2)</f>
        <v>#REF!</v>
      </c>
      <c r="H249" s="705"/>
      <c r="I249" s="705"/>
      <c r="J249" s="705"/>
      <c r="K249" s="705"/>
      <c r="L249" s="705"/>
      <c r="M249" s="705"/>
      <c r="N249" s="705"/>
      <c r="O249" s="705"/>
      <c r="P249" s="705"/>
      <c r="Q249" s="705"/>
      <c r="R249" s="705"/>
      <c r="S249" s="705"/>
      <c r="T249" s="705"/>
      <c r="U249" s="705"/>
      <c r="V249" s="705"/>
      <c r="W249" s="705"/>
      <c r="X249" s="705"/>
      <c r="Y249" s="705"/>
      <c r="Z249" s="705"/>
      <c r="AA249" s="705"/>
      <c r="AB249" s="705"/>
      <c r="AC249" s="705"/>
      <c r="AD249" s="705"/>
      <c r="AE249" s="705"/>
      <c r="AF249" s="705"/>
      <c r="AG249" s="705"/>
      <c r="AH249" s="705"/>
      <c r="AI249" s="705"/>
      <c r="AJ249" s="705"/>
      <c r="AK249" s="705"/>
      <c r="AL249" s="705"/>
      <c r="AM249" s="705"/>
      <c r="AN249" s="705"/>
      <c r="AO249" s="705"/>
      <c r="AP249" s="705"/>
      <c r="AQ249" s="705"/>
      <c r="AR249" s="705"/>
      <c r="AS249" s="705"/>
      <c r="AT249" s="705"/>
      <c r="AU249" s="705"/>
      <c r="AV249" s="705"/>
      <c r="AW249" s="705"/>
      <c r="AX249" s="705"/>
      <c r="AY249" s="705"/>
      <c r="AZ249" s="705"/>
      <c r="BA249" s="705"/>
      <c r="BB249" s="705"/>
      <c r="BC249" s="705"/>
      <c r="BD249" s="705"/>
      <c r="BE249" s="705"/>
      <c r="BF249" s="705"/>
      <c r="BG249" s="705"/>
      <c r="BH249" s="705"/>
      <c r="BI249" s="705"/>
      <c r="BJ249" s="705"/>
      <c r="BK249" s="705"/>
      <c r="BL249" s="705"/>
      <c r="BM249" s="705"/>
      <c r="BN249" s="705"/>
      <c r="BO249" s="705"/>
      <c r="BP249" s="705"/>
      <c r="BQ249" s="705"/>
      <c r="BR249" s="705"/>
      <c r="BS249" s="705"/>
      <c r="BT249" s="705"/>
      <c r="BU249" s="705"/>
      <c r="BV249" s="705"/>
      <c r="BW249" s="705"/>
      <c r="BX249" s="705"/>
      <c r="BY249" s="705"/>
      <c r="BZ249" s="705"/>
      <c r="CA249" s="705"/>
      <c r="CB249" s="705"/>
      <c r="CC249" s="705"/>
      <c r="CD249" s="705"/>
      <c r="CE249" s="705"/>
      <c r="CF249" s="705"/>
      <c r="CG249" s="705"/>
      <c r="CH249" s="705"/>
      <c r="CI249" s="705"/>
      <c r="CJ249" s="705"/>
      <c r="CK249" s="705"/>
      <c r="CL249" s="705"/>
      <c r="CM249" s="705"/>
      <c r="CN249" s="705"/>
      <c r="CO249" s="705"/>
      <c r="CP249" s="705"/>
      <c r="CQ249" s="705"/>
      <c r="CR249" s="705"/>
      <c r="CS249" s="705"/>
      <c r="CT249" s="705"/>
      <c r="CU249" s="705"/>
      <c r="CV249" s="705"/>
      <c r="CW249" s="705"/>
      <c r="CX249" s="705"/>
      <c r="CY249" s="705"/>
      <c r="CZ249" s="705"/>
      <c r="DA249" s="705"/>
      <c r="DB249" s="705"/>
      <c r="DC249" s="705"/>
      <c r="DD249" s="705"/>
      <c r="DE249" s="705"/>
      <c r="DF249" s="705"/>
      <c r="DG249" s="705"/>
      <c r="DH249" s="705"/>
      <c r="DI249" s="705"/>
      <c r="DJ249" s="705"/>
      <c r="DK249" s="705"/>
      <c r="DL249" s="705"/>
      <c r="DM249" s="705"/>
      <c r="DN249" s="705"/>
      <c r="DO249" s="705"/>
      <c r="DP249" s="705"/>
      <c r="DQ249" s="705"/>
      <c r="DR249" s="705"/>
      <c r="DS249" s="705"/>
      <c r="DT249" s="705"/>
      <c r="DU249" s="705"/>
      <c r="DV249" s="705"/>
      <c r="DW249" s="705"/>
      <c r="DX249" s="705"/>
      <c r="DY249" s="705"/>
      <c r="DZ249" s="705"/>
      <c r="EA249" s="705"/>
      <c r="EB249" s="705"/>
      <c r="EC249" s="705"/>
      <c r="ED249" s="705"/>
      <c r="EE249" s="705"/>
      <c r="EF249" s="705"/>
      <c r="EG249" s="705"/>
      <c r="EH249" s="705"/>
      <c r="EI249" s="705"/>
      <c r="EJ249" s="705"/>
      <c r="EK249" s="705"/>
      <c r="EL249" s="705"/>
      <c r="EM249" s="705"/>
      <c r="EN249" s="705"/>
      <c r="EO249" s="705"/>
      <c r="EP249" s="705"/>
      <c r="EQ249" s="705"/>
      <c r="ER249" s="705"/>
      <c r="ES249" s="705"/>
      <c r="ET249" s="705"/>
      <c r="EU249" s="705"/>
      <c r="EV249" s="705"/>
      <c r="EW249" s="705"/>
      <c r="EX249" s="705"/>
      <c r="EY249" s="705"/>
      <c r="EZ249" s="705"/>
      <c r="FA249" s="705"/>
      <c r="FB249" s="705"/>
      <c r="FC249" s="705"/>
      <c r="FD249" s="705"/>
      <c r="FE249" s="705"/>
      <c r="FF249" s="705"/>
      <c r="FG249" s="705"/>
      <c r="FH249" s="705"/>
      <c r="FI249" s="705"/>
      <c r="FJ249" s="705"/>
      <c r="FK249" s="705"/>
      <c r="FL249" s="705"/>
      <c r="FM249" s="705"/>
      <c r="FN249" s="705"/>
      <c r="FO249" s="705"/>
      <c r="FP249" s="705"/>
      <c r="FQ249" s="705"/>
      <c r="FR249" s="705"/>
      <c r="FS249" s="705"/>
      <c r="FT249" s="705"/>
      <c r="FU249" s="705"/>
      <c r="FV249" s="705"/>
      <c r="FW249" s="705"/>
      <c r="FX249" s="705"/>
      <c r="FY249" s="705"/>
      <c r="FZ249" s="705"/>
      <c r="GA249" s="705"/>
      <c r="GB249" s="705"/>
      <c r="GC249" s="705"/>
      <c r="GD249" s="705"/>
      <c r="GE249" s="705"/>
      <c r="GF249" s="705"/>
      <c r="GG249" s="705"/>
      <c r="GH249" s="705"/>
      <c r="GI249" s="705"/>
      <c r="GJ249" s="705"/>
      <c r="GK249" s="705"/>
      <c r="GL249" s="705"/>
      <c r="GM249" s="705"/>
      <c r="GN249" s="705"/>
      <c r="GO249" s="705"/>
      <c r="GP249" s="705"/>
      <c r="GQ249" s="705"/>
      <c r="GR249" s="705"/>
      <c r="GS249" s="705"/>
      <c r="GT249" s="705"/>
      <c r="GU249" s="705"/>
      <c r="GV249" s="705"/>
      <c r="GW249" s="705"/>
      <c r="GX249" s="705"/>
      <c r="GY249" s="705"/>
      <c r="GZ249" s="705"/>
      <c r="HA249" s="705"/>
      <c r="HB249" s="705"/>
      <c r="HC249" s="705"/>
      <c r="HD249" s="705"/>
      <c r="HE249" s="705"/>
      <c r="HF249" s="705"/>
      <c r="HG249" s="705"/>
      <c r="HH249" s="705"/>
      <c r="HI249" s="705"/>
      <c r="HJ249" s="705"/>
      <c r="HK249" s="705"/>
      <c r="HL249" s="705"/>
      <c r="HM249" s="705"/>
      <c r="HN249" s="705"/>
      <c r="HO249" s="705"/>
      <c r="HP249" s="705"/>
      <c r="HQ249" s="705"/>
      <c r="HR249" s="705"/>
      <c r="HS249" s="705"/>
      <c r="HT249" s="705"/>
      <c r="HU249" s="705"/>
      <c r="HV249" s="705"/>
      <c r="HW249" s="705"/>
      <c r="HX249" s="705"/>
      <c r="HY249" s="705"/>
      <c r="HZ249" s="705"/>
      <c r="IA249" s="705"/>
      <c r="IB249" s="705"/>
      <c r="IC249" s="705"/>
      <c r="ID249" s="705"/>
      <c r="IE249" s="705"/>
      <c r="IF249" s="705"/>
      <c r="IG249" s="705"/>
      <c r="IH249" s="705"/>
      <c r="II249" s="705"/>
      <c r="IJ249" s="705"/>
      <c r="IK249" s="705"/>
      <c r="IL249" s="705"/>
      <c r="IM249" s="705"/>
      <c r="IN249" s="705"/>
      <c r="IO249" s="705"/>
      <c r="IP249" s="705"/>
      <c r="IQ249" s="705"/>
      <c r="IR249" s="705"/>
      <c r="IS249" s="705"/>
      <c r="IT249" s="705"/>
      <c r="IU249" s="705"/>
      <c r="IV249" s="705"/>
    </row>
    <row r="250" spans="1:256" ht="15.75">
      <c r="A250" s="705"/>
      <c r="B250" s="776" t="str">
        <f>B153</f>
        <v>AMM PARQUE 04</v>
      </c>
      <c r="C250" s="777" t="str">
        <f>C153</f>
        <v>FORNECIMENTO E INSTALAÇÃO - GIRA GIRA OU CARROSSEL</v>
      </c>
      <c r="D250" s="778" t="s">
        <v>23</v>
      </c>
      <c r="E250" s="971">
        <v>1</v>
      </c>
      <c r="F250" s="972" t="e">
        <f>G160</f>
        <v>#REF!</v>
      </c>
      <c r="G250" s="884" t="e">
        <f>TRUNC(F250*E250,2)</f>
        <v>#REF!</v>
      </c>
      <c r="H250" s="705"/>
      <c r="I250" s="705"/>
      <c r="J250" s="705"/>
      <c r="K250" s="705"/>
      <c r="L250" s="705"/>
      <c r="M250" s="705"/>
      <c r="N250" s="705"/>
      <c r="O250" s="705"/>
      <c r="P250" s="705"/>
      <c r="Q250" s="705"/>
      <c r="R250" s="705"/>
      <c r="S250" s="705"/>
      <c r="T250" s="705"/>
      <c r="U250" s="705"/>
      <c r="V250" s="705"/>
      <c r="W250" s="705"/>
      <c r="X250" s="705"/>
      <c r="Y250" s="705"/>
      <c r="Z250" s="705"/>
      <c r="AA250" s="705"/>
      <c r="AB250" s="705"/>
      <c r="AC250" s="705"/>
      <c r="AD250" s="705"/>
      <c r="AE250" s="705"/>
      <c r="AF250" s="705"/>
      <c r="AG250" s="705"/>
      <c r="AH250" s="705"/>
      <c r="AI250" s="705"/>
      <c r="AJ250" s="705"/>
      <c r="AK250" s="705"/>
      <c r="AL250" s="705"/>
      <c r="AM250" s="705"/>
      <c r="AN250" s="705"/>
      <c r="AO250" s="705"/>
      <c r="AP250" s="705"/>
      <c r="AQ250" s="705"/>
      <c r="AR250" s="705"/>
      <c r="AS250" s="705"/>
      <c r="AT250" s="705"/>
      <c r="AU250" s="705"/>
      <c r="AV250" s="705"/>
      <c r="AW250" s="705"/>
      <c r="AX250" s="705"/>
      <c r="AY250" s="705"/>
      <c r="AZ250" s="705"/>
      <c r="BA250" s="705"/>
      <c r="BB250" s="705"/>
      <c r="BC250" s="705"/>
      <c r="BD250" s="705"/>
      <c r="BE250" s="705"/>
      <c r="BF250" s="705"/>
      <c r="BG250" s="705"/>
      <c r="BH250" s="705"/>
      <c r="BI250" s="705"/>
      <c r="BJ250" s="705"/>
      <c r="BK250" s="705"/>
      <c r="BL250" s="705"/>
      <c r="BM250" s="705"/>
      <c r="BN250" s="705"/>
      <c r="BO250" s="705"/>
      <c r="BP250" s="705"/>
      <c r="BQ250" s="705"/>
      <c r="BR250" s="705"/>
      <c r="BS250" s="705"/>
      <c r="BT250" s="705"/>
      <c r="BU250" s="705"/>
      <c r="BV250" s="705"/>
      <c r="BW250" s="705"/>
      <c r="BX250" s="705"/>
      <c r="BY250" s="705"/>
      <c r="BZ250" s="705"/>
      <c r="CA250" s="705"/>
      <c r="CB250" s="705"/>
      <c r="CC250" s="705"/>
      <c r="CD250" s="705"/>
      <c r="CE250" s="705"/>
      <c r="CF250" s="705"/>
      <c r="CG250" s="705"/>
      <c r="CH250" s="705"/>
      <c r="CI250" s="705"/>
      <c r="CJ250" s="705"/>
      <c r="CK250" s="705"/>
      <c r="CL250" s="705"/>
      <c r="CM250" s="705"/>
      <c r="CN250" s="705"/>
      <c r="CO250" s="705"/>
      <c r="CP250" s="705"/>
      <c r="CQ250" s="705"/>
      <c r="CR250" s="705"/>
      <c r="CS250" s="705"/>
      <c r="CT250" s="705"/>
      <c r="CU250" s="705"/>
      <c r="CV250" s="705"/>
      <c r="CW250" s="705"/>
      <c r="CX250" s="705"/>
      <c r="CY250" s="705"/>
      <c r="CZ250" s="705"/>
      <c r="DA250" s="705"/>
      <c r="DB250" s="705"/>
      <c r="DC250" s="705"/>
      <c r="DD250" s="705"/>
      <c r="DE250" s="705"/>
      <c r="DF250" s="705"/>
      <c r="DG250" s="705"/>
      <c r="DH250" s="705"/>
      <c r="DI250" s="705"/>
      <c r="DJ250" s="705"/>
      <c r="DK250" s="705"/>
      <c r="DL250" s="705"/>
      <c r="DM250" s="705"/>
      <c r="DN250" s="705"/>
      <c r="DO250" s="705"/>
      <c r="DP250" s="705"/>
      <c r="DQ250" s="705"/>
      <c r="DR250" s="705"/>
      <c r="DS250" s="705"/>
      <c r="DT250" s="705"/>
      <c r="DU250" s="705"/>
      <c r="DV250" s="705"/>
      <c r="DW250" s="705"/>
      <c r="DX250" s="705"/>
      <c r="DY250" s="705"/>
      <c r="DZ250" s="705"/>
      <c r="EA250" s="705"/>
      <c r="EB250" s="705"/>
      <c r="EC250" s="705"/>
      <c r="ED250" s="705"/>
      <c r="EE250" s="705"/>
      <c r="EF250" s="705"/>
      <c r="EG250" s="705"/>
      <c r="EH250" s="705"/>
      <c r="EI250" s="705"/>
      <c r="EJ250" s="705"/>
      <c r="EK250" s="705"/>
      <c r="EL250" s="705"/>
      <c r="EM250" s="705"/>
      <c r="EN250" s="705"/>
      <c r="EO250" s="705"/>
      <c r="EP250" s="705"/>
      <c r="EQ250" s="705"/>
      <c r="ER250" s="705"/>
      <c r="ES250" s="705"/>
      <c r="ET250" s="705"/>
      <c r="EU250" s="705"/>
      <c r="EV250" s="705"/>
      <c r="EW250" s="705"/>
      <c r="EX250" s="705"/>
      <c r="EY250" s="705"/>
      <c r="EZ250" s="705"/>
      <c r="FA250" s="705"/>
      <c r="FB250" s="705"/>
      <c r="FC250" s="705"/>
      <c r="FD250" s="705"/>
      <c r="FE250" s="705"/>
      <c r="FF250" s="705"/>
      <c r="FG250" s="705"/>
      <c r="FH250" s="705"/>
      <c r="FI250" s="705"/>
      <c r="FJ250" s="705"/>
      <c r="FK250" s="705"/>
      <c r="FL250" s="705"/>
      <c r="FM250" s="705"/>
      <c r="FN250" s="705"/>
      <c r="FO250" s="705"/>
      <c r="FP250" s="705"/>
      <c r="FQ250" s="705"/>
      <c r="FR250" s="705"/>
      <c r="FS250" s="705"/>
      <c r="FT250" s="705"/>
      <c r="FU250" s="705"/>
      <c r="FV250" s="705"/>
      <c r="FW250" s="705"/>
      <c r="FX250" s="705"/>
      <c r="FY250" s="705"/>
      <c r="FZ250" s="705"/>
      <c r="GA250" s="705"/>
      <c r="GB250" s="705"/>
      <c r="GC250" s="705"/>
      <c r="GD250" s="705"/>
      <c r="GE250" s="705"/>
      <c r="GF250" s="705"/>
      <c r="GG250" s="705"/>
      <c r="GH250" s="705"/>
      <c r="GI250" s="705"/>
      <c r="GJ250" s="705"/>
      <c r="GK250" s="705"/>
      <c r="GL250" s="705"/>
      <c r="GM250" s="705"/>
      <c r="GN250" s="705"/>
      <c r="GO250" s="705"/>
      <c r="GP250" s="705"/>
      <c r="GQ250" s="705"/>
      <c r="GR250" s="705"/>
      <c r="GS250" s="705"/>
      <c r="GT250" s="705"/>
      <c r="GU250" s="705"/>
      <c r="GV250" s="705"/>
      <c r="GW250" s="705"/>
      <c r="GX250" s="705"/>
      <c r="GY250" s="705"/>
      <c r="GZ250" s="705"/>
      <c r="HA250" s="705"/>
      <c r="HB250" s="705"/>
      <c r="HC250" s="705"/>
      <c r="HD250" s="705"/>
      <c r="HE250" s="705"/>
      <c r="HF250" s="705"/>
      <c r="HG250" s="705"/>
      <c r="HH250" s="705"/>
      <c r="HI250" s="705"/>
      <c r="HJ250" s="705"/>
      <c r="HK250" s="705"/>
      <c r="HL250" s="705"/>
      <c r="HM250" s="705"/>
      <c r="HN250" s="705"/>
      <c r="HO250" s="705"/>
      <c r="HP250" s="705"/>
      <c r="HQ250" s="705"/>
      <c r="HR250" s="705"/>
      <c r="HS250" s="705"/>
      <c r="HT250" s="705"/>
      <c r="HU250" s="705"/>
      <c r="HV250" s="705"/>
      <c r="HW250" s="705"/>
      <c r="HX250" s="705"/>
      <c r="HY250" s="705"/>
      <c r="HZ250" s="705"/>
      <c r="IA250" s="705"/>
      <c r="IB250" s="705"/>
      <c r="IC250" s="705"/>
      <c r="ID250" s="705"/>
      <c r="IE250" s="705"/>
      <c r="IF250" s="705"/>
      <c r="IG250" s="705"/>
      <c r="IH250" s="705"/>
      <c r="II250" s="705"/>
      <c r="IJ250" s="705"/>
      <c r="IK250" s="705"/>
      <c r="IL250" s="705"/>
      <c r="IM250" s="705"/>
      <c r="IN250" s="705"/>
      <c r="IO250" s="705"/>
      <c r="IP250" s="705"/>
      <c r="IQ250" s="705"/>
      <c r="IR250" s="705"/>
      <c r="IS250" s="705"/>
      <c r="IT250" s="705"/>
      <c r="IU250" s="705"/>
      <c r="IV250" s="705"/>
    </row>
    <row r="251" spans="1:256" ht="16.5" thickBot="1">
      <c r="A251" s="705"/>
      <c r="B251" s="781" t="str">
        <f>B196</f>
        <v>AMM PARQUE 05</v>
      </c>
      <c r="C251" s="782" t="str">
        <f>C196</f>
        <v>FORNECIMENTO E INSTALAÇÃO - BALANÇO</v>
      </c>
      <c r="D251" s="783" t="s">
        <v>23</v>
      </c>
      <c r="E251" s="1019">
        <v>1</v>
      </c>
      <c r="F251" s="1020" t="e">
        <f>G203</f>
        <v>#REF!</v>
      </c>
      <c r="G251" s="885" t="e">
        <f>TRUNC(F251*E251,2)</f>
        <v>#REF!</v>
      </c>
      <c r="H251" s="705"/>
      <c r="I251" s="705"/>
      <c r="J251" s="705"/>
      <c r="K251" s="705"/>
      <c r="L251" s="705"/>
      <c r="M251" s="705"/>
      <c r="N251" s="705"/>
      <c r="O251" s="705"/>
      <c r="P251" s="705"/>
      <c r="Q251" s="705"/>
      <c r="R251" s="705"/>
      <c r="S251" s="705"/>
      <c r="T251" s="705"/>
      <c r="U251" s="705"/>
      <c r="V251" s="705"/>
      <c r="W251" s="705"/>
      <c r="X251" s="705"/>
      <c r="Y251" s="705"/>
      <c r="Z251" s="705"/>
      <c r="AA251" s="705"/>
      <c r="AB251" s="705"/>
      <c r="AC251" s="705"/>
      <c r="AD251" s="705"/>
      <c r="AE251" s="705"/>
      <c r="AF251" s="705"/>
      <c r="AG251" s="705"/>
      <c r="AH251" s="705"/>
      <c r="AI251" s="705"/>
      <c r="AJ251" s="705"/>
      <c r="AK251" s="705"/>
      <c r="AL251" s="705"/>
      <c r="AM251" s="705"/>
      <c r="AN251" s="705"/>
      <c r="AO251" s="705"/>
      <c r="AP251" s="705"/>
      <c r="AQ251" s="705"/>
      <c r="AR251" s="705"/>
      <c r="AS251" s="705"/>
      <c r="AT251" s="705"/>
      <c r="AU251" s="705"/>
      <c r="AV251" s="705"/>
      <c r="AW251" s="705"/>
      <c r="AX251" s="705"/>
      <c r="AY251" s="705"/>
      <c r="AZ251" s="705"/>
      <c r="BA251" s="705"/>
      <c r="BB251" s="705"/>
      <c r="BC251" s="705"/>
      <c r="BD251" s="705"/>
      <c r="BE251" s="705"/>
      <c r="BF251" s="705"/>
      <c r="BG251" s="705"/>
      <c r="BH251" s="705"/>
      <c r="BI251" s="705"/>
      <c r="BJ251" s="705"/>
      <c r="BK251" s="705"/>
      <c r="BL251" s="705"/>
      <c r="BM251" s="705"/>
      <c r="BN251" s="705"/>
      <c r="BO251" s="705"/>
      <c r="BP251" s="705"/>
      <c r="BQ251" s="705"/>
      <c r="BR251" s="705"/>
      <c r="BS251" s="705"/>
      <c r="BT251" s="705"/>
      <c r="BU251" s="705"/>
      <c r="BV251" s="705"/>
      <c r="BW251" s="705"/>
      <c r="BX251" s="705"/>
      <c r="BY251" s="705"/>
      <c r="BZ251" s="705"/>
      <c r="CA251" s="705"/>
      <c r="CB251" s="705"/>
      <c r="CC251" s="705"/>
      <c r="CD251" s="705"/>
      <c r="CE251" s="705"/>
      <c r="CF251" s="705"/>
      <c r="CG251" s="705"/>
      <c r="CH251" s="705"/>
      <c r="CI251" s="705"/>
      <c r="CJ251" s="705"/>
      <c r="CK251" s="705"/>
      <c r="CL251" s="705"/>
      <c r="CM251" s="705"/>
      <c r="CN251" s="705"/>
      <c r="CO251" s="705"/>
      <c r="CP251" s="705"/>
      <c r="CQ251" s="705"/>
      <c r="CR251" s="705"/>
      <c r="CS251" s="705"/>
      <c r="CT251" s="705"/>
      <c r="CU251" s="705"/>
      <c r="CV251" s="705"/>
      <c r="CW251" s="705"/>
      <c r="CX251" s="705"/>
      <c r="CY251" s="705"/>
      <c r="CZ251" s="705"/>
      <c r="DA251" s="705"/>
      <c r="DB251" s="705"/>
      <c r="DC251" s="705"/>
      <c r="DD251" s="705"/>
      <c r="DE251" s="705"/>
      <c r="DF251" s="705"/>
      <c r="DG251" s="705"/>
      <c r="DH251" s="705"/>
      <c r="DI251" s="705"/>
      <c r="DJ251" s="705"/>
      <c r="DK251" s="705"/>
      <c r="DL251" s="705"/>
      <c r="DM251" s="705"/>
      <c r="DN251" s="705"/>
      <c r="DO251" s="705"/>
      <c r="DP251" s="705"/>
      <c r="DQ251" s="705"/>
      <c r="DR251" s="705"/>
      <c r="DS251" s="705"/>
      <c r="DT251" s="705"/>
      <c r="DU251" s="705"/>
      <c r="DV251" s="705"/>
      <c r="DW251" s="705"/>
      <c r="DX251" s="705"/>
      <c r="DY251" s="705"/>
      <c r="DZ251" s="705"/>
      <c r="EA251" s="705"/>
      <c r="EB251" s="705"/>
      <c r="EC251" s="705"/>
      <c r="ED251" s="705"/>
      <c r="EE251" s="705"/>
      <c r="EF251" s="705"/>
      <c r="EG251" s="705"/>
      <c r="EH251" s="705"/>
      <c r="EI251" s="705"/>
      <c r="EJ251" s="705"/>
      <c r="EK251" s="705"/>
      <c r="EL251" s="705"/>
      <c r="EM251" s="705"/>
      <c r="EN251" s="705"/>
      <c r="EO251" s="705"/>
      <c r="EP251" s="705"/>
      <c r="EQ251" s="705"/>
      <c r="ER251" s="705"/>
      <c r="ES251" s="705"/>
      <c r="ET251" s="705"/>
      <c r="EU251" s="705"/>
      <c r="EV251" s="705"/>
      <c r="EW251" s="705"/>
      <c r="EX251" s="705"/>
      <c r="EY251" s="705"/>
      <c r="EZ251" s="705"/>
      <c r="FA251" s="705"/>
      <c r="FB251" s="705"/>
      <c r="FC251" s="705"/>
      <c r="FD251" s="705"/>
      <c r="FE251" s="705"/>
      <c r="FF251" s="705"/>
      <c r="FG251" s="705"/>
      <c r="FH251" s="705"/>
      <c r="FI251" s="705"/>
      <c r="FJ251" s="705"/>
      <c r="FK251" s="705"/>
      <c r="FL251" s="705"/>
      <c r="FM251" s="705"/>
      <c r="FN251" s="705"/>
      <c r="FO251" s="705"/>
      <c r="FP251" s="705"/>
      <c r="FQ251" s="705"/>
      <c r="FR251" s="705"/>
      <c r="FS251" s="705"/>
      <c r="FT251" s="705"/>
      <c r="FU251" s="705"/>
      <c r="FV251" s="705"/>
      <c r="FW251" s="705"/>
      <c r="FX251" s="705"/>
      <c r="FY251" s="705"/>
      <c r="FZ251" s="705"/>
      <c r="GA251" s="705"/>
      <c r="GB251" s="705"/>
      <c r="GC251" s="705"/>
      <c r="GD251" s="705"/>
      <c r="GE251" s="705"/>
      <c r="GF251" s="705"/>
      <c r="GG251" s="705"/>
      <c r="GH251" s="705"/>
      <c r="GI251" s="705"/>
      <c r="GJ251" s="705"/>
      <c r="GK251" s="705"/>
      <c r="GL251" s="705"/>
      <c r="GM251" s="705"/>
      <c r="GN251" s="705"/>
      <c r="GO251" s="705"/>
      <c r="GP251" s="705"/>
      <c r="GQ251" s="705"/>
      <c r="GR251" s="705"/>
      <c r="GS251" s="705"/>
      <c r="GT251" s="705"/>
      <c r="GU251" s="705"/>
      <c r="GV251" s="705"/>
      <c r="GW251" s="705"/>
      <c r="GX251" s="705"/>
      <c r="GY251" s="705"/>
      <c r="GZ251" s="705"/>
      <c r="HA251" s="705"/>
      <c r="HB251" s="705"/>
      <c r="HC251" s="705"/>
      <c r="HD251" s="705"/>
      <c r="HE251" s="705"/>
      <c r="HF251" s="705"/>
      <c r="HG251" s="705"/>
      <c r="HH251" s="705"/>
      <c r="HI251" s="705"/>
      <c r="HJ251" s="705"/>
      <c r="HK251" s="705"/>
      <c r="HL251" s="705"/>
      <c r="HM251" s="705"/>
      <c r="HN251" s="705"/>
      <c r="HO251" s="705"/>
      <c r="HP251" s="705"/>
      <c r="HQ251" s="705"/>
      <c r="HR251" s="705"/>
      <c r="HS251" s="705"/>
      <c r="HT251" s="705"/>
      <c r="HU251" s="705"/>
      <c r="HV251" s="705"/>
      <c r="HW251" s="705"/>
      <c r="HX251" s="705"/>
      <c r="HY251" s="705"/>
      <c r="HZ251" s="705"/>
      <c r="IA251" s="705"/>
      <c r="IB251" s="705"/>
      <c r="IC251" s="705"/>
      <c r="ID251" s="705"/>
      <c r="IE251" s="705"/>
      <c r="IF251" s="705"/>
      <c r="IG251" s="705"/>
      <c r="IH251" s="705"/>
      <c r="II251" s="705"/>
      <c r="IJ251" s="705"/>
      <c r="IK251" s="705"/>
      <c r="IL251" s="705"/>
      <c r="IM251" s="705"/>
      <c r="IN251" s="705"/>
      <c r="IO251" s="705"/>
      <c r="IP251" s="705"/>
      <c r="IQ251" s="705"/>
      <c r="IR251" s="705"/>
      <c r="IS251" s="705"/>
      <c r="IT251" s="705"/>
      <c r="IU251" s="705"/>
      <c r="IV251" s="705"/>
    </row>
    <row r="252" spans="1:256" ht="16.5" thickBot="1">
      <c r="A252" s="705"/>
      <c r="B252" s="707"/>
      <c r="C252" s="764"/>
      <c r="D252" s="765"/>
      <c r="E252" s="766"/>
      <c r="F252" s="470" t="s">
        <v>81</v>
      </c>
      <c r="G252" s="940" t="e">
        <f>TRUNC(SUM(G247:G251),2)</f>
        <v>#REF!</v>
      </c>
      <c r="H252" s="705"/>
      <c r="I252" s="705"/>
      <c r="J252" s="705"/>
      <c r="K252" s="705"/>
      <c r="L252" s="705"/>
      <c r="M252" s="705"/>
      <c r="N252" s="705"/>
      <c r="O252" s="705"/>
      <c r="P252" s="705"/>
      <c r="Q252" s="705"/>
      <c r="R252" s="705"/>
      <c r="S252" s="705"/>
      <c r="T252" s="705"/>
      <c r="U252" s="705"/>
      <c r="V252" s="705"/>
      <c r="W252" s="705"/>
      <c r="X252" s="705"/>
      <c r="Y252" s="705"/>
      <c r="Z252" s="705"/>
      <c r="AA252" s="705"/>
      <c r="AB252" s="705"/>
      <c r="AC252" s="705"/>
      <c r="AD252" s="705"/>
      <c r="AE252" s="705"/>
      <c r="AF252" s="705"/>
      <c r="AG252" s="705"/>
      <c r="AH252" s="705"/>
      <c r="AI252" s="705"/>
      <c r="AJ252" s="705"/>
      <c r="AK252" s="705"/>
      <c r="AL252" s="705"/>
      <c r="AM252" s="705"/>
      <c r="AN252" s="705"/>
      <c r="AO252" s="705"/>
      <c r="AP252" s="705"/>
      <c r="AQ252" s="705"/>
      <c r="AR252" s="705"/>
      <c r="AS252" s="705"/>
      <c r="AT252" s="705"/>
      <c r="AU252" s="705"/>
      <c r="AV252" s="705"/>
      <c r="AW252" s="705"/>
      <c r="AX252" s="705"/>
      <c r="AY252" s="705"/>
      <c r="AZ252" s="705"/>
      <c r="BA252" s="705"/>
      <c r="BB252" s="705"/>
      <c r="BC252" s="705"/>
      <c r="BD252" s="705"/>
      <c r="BE252" s="705"/>
      <c r="BF252" s="705"/>
      <c r="BG252" s="705"/>
      <c r="BH252" s="705"/>
      <c r="BI252" s="705"/>
      <c r="BJ252" s="705"/>
      <c r="BK252" s="705"/>
      <c r="BL252" s="705"/>
      <c r="BM252" s="705"/>
      <c r="BN252" s="705"/>
      <c r="BO252" s="705"/>
      <c r="BP252" s="705"/>
      <c r="BQ252" s="705"/>
      <c r="BR252" s="705"/>
      <c r="BS252" s="705"/>
      <c r="BT252" s="705"/>
      <c r="BU252" s="705"/>
      <c r="BV252" s="705"/>
      <c r="BW252" s="705"/>
      <c r="BX252" s="705"/>
      <c r="BY252" s="705"/>
      <c r="BZ252" s="705"/>
      <c r="CA252" s="705"/>
      <c r="CB252" s="705"/>
      <c r="CC252" s="705"/>
      <c r="CD252" s="705"/>
      <c r="CE252" s="705"/>
      <c r="CF252" s="705"/>
      <c r="CG252" s="705"/>
      <c r="CH252" s="705"/>
      <c r="CI252" s="705"/>
      <c r="CJ252" s="705"/>
      <c r="CK252" s="705"/>
      <c r="CL252" s="705"/>
      <c r="CM252" s="705"/>
      <c r="CN252" s="705"/>
      <c r="CO252" s="705"/>
      <c r="CP252" s="705"/>
      <c r="CQ252" s="705"/>
      <c r="CR252" s="705"/>
      <c r="CS252" s="705"/>
      <c r="CT252" s="705"/>
      <c r="CU252" s="705"/>
      <c r="CV252" s="705"/>
      <c r="CW252" s="705"/>
      <c r="CX252" s="705"/>
      <c r="CY252" s="705"/>
      <c r="CZ252" s="705"/>
      <c r="DA252" s="705"/>
      <c r="DB252" s="705"/>
      <c r="DC252" s="705"/>
      <c r="DD252" s="705"/>
      <c r="DE252" s="705"/>
      <c r="DF252" s="705"/>
      <c r="DG252" s="705"/>
      <c r="DH252" s="705"/>
      <c r="DI252" s="705"/>
      <c r="DJ252" s="705"/>
      <c r="DK252" s="705"/>
      <c r="DL252" s="705"/>
      <c r="DM252" s="705"/>
      <c r="DN252" s="705"/>
      <c r="DO252" s="705"/>
      <c r="DP252" s="705"/>
      <c r="DQ252" s="705"/>
      <c r="DR252" s="705"/>
      <c r="DS252" s="705"/>
      <c r="DT252" s="705"/>
      <c r="DU252" s="705"/>
      <c r="DV252" s="705"/>
      <c r="DW252" s="705"/>
      <c r="DX252" s="705"/>
      <c r="DY252" s="705"/>
      <c r="DZ252" s="705"/>
      <c r="EA252" s="705"/>
      <c r="EB252" s="705"/>
      <c r="EC252" s="705"/>
      <c r="ED252" s="705"/>
      <c r="EE252" s="705"/>
      <c r="EF252" s="705"/>
      <c r="EG252" s="705"/>
      <c r="EH252" s="705"/>
      <c r="EI252" s="705"/>
      <c r="EJ252" s="705"/>
      <c r="EK252" s="705"/>
      <c r="EL252" s="705"/>
      <c r="EM252" s="705"/>
      <c r="EN252" s="705"/>
      <c r="EO252" s="705"/>
      <c r="EP252" s="705"/>
      <c r="EQ252" s="705"/>
      <c r="ER252" s="705"/>
      <c r="ES252" s="705"/>
      <c r="ET252" s="705"/>
      <c r="EU252" s="705"/>
      <c r="EV252" s="705"/>
      <c r="EW252" s="705"/>
      <c r="EX252" s="705"/>
      <c r="EY252" s="705"/>
      <c r="EZ252" s="705"/>
      <c r="FA252" s="705"/>
      <c r="FB252" s="705"/>
      <c r="FC252" s="705"/>
      <c r="FD252" s="705"/>
      <c r="FE252" s="705"/>
      <c r="FF252" s="705"/>
      <c r="FG252" s="705"/>
      <c r="FH252" s="705"/>
      <c r="FI252" s="705"/>
      <c r="FJ252" s="705"/>
      <c r="FK252" s="705"/>
      <c r="FL252" s="705"/>
      <c r="FM252" s="705"/>
      <c r="FN252" s="705"/>
      <c r="FO252" s="705"/>
      <c r="FP252" s="705"/>
      <c r="FQ252" s="705"/>
      <c r="FR252" s="705"/>
      <c r="FS252" s="705"/>
      <c r="FT252" s="705"/>
      <c r="FU252" s="705"/>
      <c r="FV252" s="705"/>
      <c r="FW252" s="705"/>
      <c r="FX252" s="705"/>
      <c r="FY252" s="705"/>
      <c r="FZ252" s="705"/>
      <c r="GA252" s="705"/>
      <c r="GB252" s="705"/>
      <c r="GC252" s="705"/>
      <c r="GD252" s="705"/>
      <c r="GE252" s="705"/>
      <c r="GF252" s="705"/>
      <c r="GG252" s="705"/>
      <c r="GH252" s="705"/>
      <c r="GI252" s="705"/>
      <c r="GJ252" s="705"/>
      <c r="GK252" s="705"/>
      <c r="GL252" s="705"/>
      <c r="GM252" s="705"/>
      <c r="GN252" s="705"/>
      <c r="GO252" s="705"/>
      <c r="GP252" s="705"/>
      <c r="GQ252" s="705"/>
      <c r="GR252" s="705"/>
      <c r="GS252" s="705"/>
      <c r="GT252" s="705"/>
      <c r="GU252" s="705"/>
      <c r="GV252" s="705"/>
      <c r="GW252" s="705"/>
      <c r="GX252" s="705"/>
      <c r="GY252" s="705"/>
      <c r="GZ252" s="705"/>
      <c r="HA252" s="705"/>
      <c r="HB252" s="705"/>
      <c r="HC252" s="705"/>
      <c r="HD252" s="705"/>
      <c r="HE252" s="705"/>
      <c r="HF252" s="705"/>
      <c r="HG252" s="705"/>
      <c r="HH252" s="705"/>
      <c r="HI252" s="705"/>
      <c r="HJ252" s="705"/>
      <c r="HK252" s="705"/>
      <c r="HL252" s="705"/>
      <c r="HM252" s="705"/>
      <c r="HN252" s="705"/>
      <c r="HO252" s="705"/>
      <c r="HP252" s="705"/>
      <c r="HQ252" s="705"/>
      <c r="HR252" s="705"/>
      <c r="HS252" s="705"/>
      <c r="HT252" s="705"/>
      <c r="HU252" s="705"/>
      <c r="HV252" s="705"/>
      <c r="HW252" s="705"/>
      <c r="HX252" s="705"/>
      <c r="HY252" s="705"/>
      <c r="HZ252" s="705"/>
      <c r="IA252" s="705"/>
      <c r="IB252" s="705"/>
      <c r="IC252" s="705"/>
      <c r="ID252" s="705"/>
      <c r="IE252" s="705"/>
      <c r="IF252" s="705"/>
      <c r="IG252" s="705"/>
      <c r="IH252" s="705"/>
      <c r="II252" s="705"/>
      <c r="IJ252" s="705"/>
      <c r="IK252" s="705"/>
      <c r="IL252" s="705"/>
      <c r="IM252" s="705"/>
      <c r="IN252" s="705"/>
      <c r="IO252" s="705"/>
      <c r="IP252" s="705"/>
      <c r="IQ252" s="705"/>
      <c r="IR252" s="705"/>
      <c r="IS252" s="705"/>
      <c r="IT252" s="705"/>
      <c r="IU252" s="705"/>
      <c r="IV252" s="705"/>
    </row>
  </sheetData>
  <mergeCells count="90">
    <mergeCell ref="B242:C242"/>
    <mergeCell ref="E242:G242"/>
    <mergeCell ref="B246:G246"/>
    <mergeCell ref="B239:C239"/>
    <mergeCell ref="E239:G239"/>
    <mergeCell ref="B240:C240"/>
    <mergeCell ref="E240:G240"/>
    <mergeCell ref="B241:C241"/>
    <mergeCell ref="E241:G241"/>
    <mergeCell ref="B238:G238"/>
    <mergeCell ref="B194:C194"/>
    <mergeCell ref="E194:G194"/>
    <mergeCell ref="B198:G198"/>
    <mergeCell ref="B191:C191"/>
    <mergeCell ref="E191:G191"/>
    <mergeCell ref="B192:C192"/>
    <mergeCell ref="E192:G192"/>
    <mergeCell ref="B193:C193"/>
    <mergeCell ref="E193:G193"/>
    <mergeCell ref="B226:G226"/>
    <mergeCell ref="B231:G231"/>
    <mergeCell ref="B236:G236"/>
    <mergeCell ref="B237:C237"/>
    <mergeCell ref="E237:G237"/>
    <mergeCell ref="B190:G190"/>
    <mergeCell ref="B151:C151"/>
    <mergeCell ref="E151:G151"/>
    <mergeCell ref="B155:G155"/>
    <mergeCell ref="B147:G147"/>
    <mergeCell ref="B148:C148"/>
    <mergeCell ref="E148:G148"/>
    <mergeCell ref="B149:C149"/>
    <mergeCell ref="E149:G149"/>
    <mergeCell ref="B150:C150"/>
    <mergeCell ref="E150:G150"/>
    <mergeCell ref="B178:G178"/>
    <mergeCell ref="B183:G183"/>
    <mergeCell ref="B188:G188"/>
    <mergeCell ref="B189:C189"/>
    <mergeCell ref="E189:G189"/>
    <mergeCell ref="B112:G112"/>
    <mergeCell ref="B145:G145"/>
    <mergeCell ref="B146:C146"/>
    <mergeCell ref="E146:G146"/>
    <mergeCell ref="B106:C106"/>
    <mergeCell ref="E106:G106"/>
    <mergeCell ref="B107:C107"/>
    <mergeCell ref="E107:G107"/>
    <mergeCell ref="B108:C108"/>
    <mergeCell ref="E108:G108"/>
    <mergeCell ref="B102:G102"/>
    <mergeCell ref="B103:C103"/>
    <mergeCell ref="E103:G103"/>
    <mergeCell ref="B104:G104"/>
    <mergeCell ref="B105:C105"/>
    <mergeCell ref="E105:G105"/>
    <mergeCell ref="B71:C71"/>
    <mergeCell ref="E71:G71"/>
    <mergeCell ref="B75:G75"/>
    <mergeCell ref="B67:G67"/>
    <mergeCell ref="B68:C68"/>
    <mergeCell ref="E68:G68"/>
    <mergeCell ref="B69:C69"/>
    <mergeCell ref="E69:G69"/>
    <mergeCell ref="B70:C70"/>
    <mergeCell ref="E70:G70"/>
    <mergeCell ref="D28:E28"/>
    <mergeCell ref="D29:G29"/>
    <mergeCell ref="B33:G33"/>
    <mergeCell ref="B65:G65"/>
    <mergeCell ref="B66:C66"/>
    <mergeCell ref="E66:G66"/>
    <mergeCell ref="D25:E25"/>
    <mergeCell ref="D26:E26"/>
    <mergeCell ref="D27:E27"/>
    <mergeCell ref="C16:D16"/>
    <mergeCell ref="C17:D17"/>
    <mergeCell ref="C18:D18"/>
    <mergeCell ref="C19:D19"/>
    <mergeCell ref="B20:D20"/>
    <mergeCell ref="B21:D21"/>
    <mergeCell ref="C15:D15"/>
    <mergeCell ref="E21:G21"/>
    <mergeCell ref="B23:G23"/>
    <mergeCell ref="D24:G24"/>
    <mergeCell ref="C3:E3"/>
    <mergeCell ref="C4:G4"/>
    <mergeCell ref="C7:D7"/>
    <mergeCell ref="B10:G10"/>
    <mergeCell ref="B14:D14"/>
  </mergeCells>
  <dataValidations disablePrompts="1" count="1">
    <dataValidation type="list" allowBlank="1" showInputMessage="1" showErrorMessage="1" sqref="A35:A37 A77:A79 A114:A116 A157:A159 A200:A202">
      <formula1>$A$3:$A$4</formula1>
    </dataValidation>
  </dataValidations>
  <hyperlinks>
    <hyperlink ref="G26" r:id="rId1" display="falecom@flex. Ind.br"/>
  </hyperlinks>
  <printOptions horizontalCentered="1"/>
  <pageMargins left="0.78740157480314965" right="0.19685039370078741" top="0.39370078740157483" bottom="0.78740157480314965" header="0.19685039370078741" footer="0.19685039370078741"/>
  <pageSetup paperSize="9" scale="52" fitToHeight="100" orientation="portrait" r:id="rId2"/>
  <headerFooter scaleWithDoc="0" alignWithMargins="0">
    <oddHeader>&amp;RPágina &amp;P de &amp;N</oddHeader>
    <oddFooter>&amp;R&amp;G</oddFooter>
  </headerFooter>
  <rowBreaks count="4" manualBreakCount="4">
    <brk id="72" min="1" max="6" man="1"/>
    <brk id="109" min="1" max="6" man="1"/>
    <brk id="152" min="1" max="6" man="1"/>
    <brk id="195" min="1" max="6" man="1"/>
  </rowBreaks>
  <drawing r:id="rId3"/>
  <legacyDrawingHF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theme="5" tint="0.39997558519241921"/>
    <pageSetUpPr fitToPage="1"/>
  </sheetPr>
  <dimension ref="A1:IV149"/>
  <sheetViews>
    <sheetView view="pageBreakPreview" topLeftCell="A25" zoomScale="70" zoomScaleNormal="100" zoomScaleSheetLayoutView="70" workbookViewId="0">
      <selection activeCell="C19" sqref="C19"/>
    </sheetView>
  </sheetViews>
  <sheetFormatPr defaultRowHeight="12.75"/>
  <cols>
    <col min="1" max="1" width="28.140625" style="98" customWidth="1"/>
    <col min="2" max="2" width="23" style="71" customWidth="1"/>
    <col min="3" max="3" width="80.5703125" style="71" customWidth="1"/>
    <col min="4" max="4" width="18.7109375" style="72" customWidth="1"/>
    <col min="5" max="5" width="23.28515625" style="73" customWidth="1"/>
    <col min="6" max="6" width="17.7109375" style="101" customWidth="1"/>
    <col min="7" max="7" width="18.140625" style="75" bestFit="1" customWidth="1"/>
    <col min="8" max="8" width="20" style="98" bestFit="1" customWidth="1"/>
    <col min="9" max="9" width="19.28515625" style="98" customWidth="1"/>
    <col min="10" max="10" width="17.140625" style="98" customWidth="1"/>
    <col min="11" max="257" width="9.140625" style="98"/>
    <col min="258" max="258" width="21" style="98" customWidth="1"/>
    <col min="259" max="259" width="81.42578125" style="98" customWidth="1"/>
    <col min="260" max="261" width="15.5703125" style="98" customWidth="1"/>
    <col min="262" max="262" width="14.140625" style="98" bestFit="1" customWidth="1"/>
    <col min="263" max="263" width="18" style="98" bestFit="1" customWidth="1"/>
    <col min="264" max="264" width="11" style="98" bestFit="1" customWidth="1"/>
    <col min="265" max="513" width="9.140625" style="98"/>
    <col min="514" max="514" width="21" style="98" customWidth="1"/>
    <col min="515" max="515" width="81.42578125" style="98" customWidth="1"/>
    <col min="516" max="517" width="15.5703125" style="98" customWidth="1"/>
    <col min="518" max="518" width="14.140625" style="98" bestFit="1" customWidth="1"/>
    <col min="519" max="519" width="18" style="98" bestFit="1" customWidth="1"/>
    <col min="520" max="520" width="11" style="98" bestFit="1" customWidth="1"/>
    <col min="521" max="769" width="9.140625" style="98"/>
    <col min="770" max="770" width="21" style="98" customWidth="1"/>
    <col min="771" max="771" width="81.42578125" style="98" customWidth="1"/>
    <col min="772" max="773" width="15.5703125" style="98" customWidth="1"/>
    <col min="774" max="774" width="14.140625" style="98" bestFit="1" customWidth="1"/>
    <col min="775" max="775" width="18" style="98" bestFit="1" customWidth="1"/>
    <col min="776" max="776" width="11" style="98" bestFit="1" customWidth="1"/>
    <col min="777" max="1025" width="9.140625" style="98"/>
    <col min="1026" max="1026" width="21" style="98" customWidth="1"/>
    <col min="1027" max="1027" width="81.42578125" style="98" customWidth="1"/>
    <col min="1028" max="1029" width="15.5703125" style="98" customWidth="1"/>
    <col min="1030" max="1030" width="14.140625" style="98" bestFit="1" customWidth="1"/>
    <col min="1031" max="1031" width="18" style="98" bestFit="1" customWidth="1"/>
    <col min="1032" max="1032" width="11" style="98" bestFit="1" customWidth="1"/>
    <col min="1033" max="1281" width="9.140625" style="98"/>
    <col min="1282" max="1282" width="21" style="98" customWidth="1"/>
    <col min="1283" max="1283" width="81.42578125" style="98" customWidth="1"/>
    <col min="1284" max="1285" width="15.5703125" style="98" customWidth="1"/>
    <col min="1286" max="1286" width="14.140625" style="98" bestFit="1" customWidth="1"/>
    <col min="1287" max="1287" width="18" style="98" bestFit="1" customWidth="1"/>
    <col min="1288" max="1288" width="11" style="98" bestFit="1" customWidth="1"/>
    <col min="1289" max="1537" width="9.140625" style="98"/>
    <col min="1538" max="1538" width="21" style="98" customWidth="1"/>
    <col min="1539" max="1539" width="81.42578125" style="98" customWidth="1"/>
    <col min="1540" max="1541" width="15.5703125" style="98" customWidth="1"/>
    <col min="1542" max="1542" width="14.140625" style="98" bestFit="1" customWidth="1"/>
    <col min="1543" max="1543" width="18" style="98" bestFit="1" customWidth="1"/>
    <col min="1544" max="1544" width="11" style="98" bestFit="1" customWidth="1"/>
    <col min="1545" max="1793" width="9.140625" style="98"/>
    <col min="1794" max="1794" width="21" style="98" customWidth="1"/>
    <col min="1795" max="1795" width="81.42578125" style="98" customWidth="1"/>
    <col min="1796" max="1797" width="15.5703125" style="98" customWidth="1"/>
    <col min="1798" max="1798" width="14.140625" style="98" bestFit="1" customWidth="1"/>
    <col min="1799" max="1799" width="18" style="98" bestFit="1" customWidth="1"/>
    <col min="1800" max="1800" width="11" style="98" bestFit="1" customWidth="1"/>
    <col min="1801" max="2049" width="9.140625" style="98"/>
    <col min="2050" max="2050" width="21" style="98" customWidth="1"/>
    <col min="2051" max="2051" width="81.42578125" style="98" customWidth="1"/>
    <col min="2052" max="2053" width="15.5703125" style="98" customWidth="1"/>
    <col min="2054" max="2054" width="14.140625" style="98" bestFit="1" customWidth="1"/>
    <col min="2055" max="2055" width="18" style="98" bestFit="1" customWidth="1"/>
    <col min="2056" max="2056" width="11" style="98" bestFit="1" customWidth="1"/>
    <col min="2057" max="2305" width="9.140625" style="98"/>
    <col min="2306" max="2306" width="21" style="98" customWidth="1"/>
    <col min="2307" max="2307" width="81.42578125" style="98" customWidth="1"/>
    <col min="2308" max="2309" width="15.5703125" style="98" customWidth="1"/>
    <col min="2310" max="2310" width="14.140625" style="98" bestFit="1" customWidth="1"/>
    <col min="2311" max="2311" width="18" style="98" bestFit="1" customWidth="1"/>
    <col min="2312" max="2312" width="11" style="98" bestFit="1" customWidth="1"/>
    <col min="2313" max="2561" width="9.140625" style="98"/>
    <col min="2562" max="2562" width="21" style="98" customWidth="1"/>
    <col min="2563" max="2563" width="81.42578125" style="98" customWidth="1"/>
    <col min="2564" max="2565" width="15.5703125" style="98" customWidth="1"/>
    <col min="2566" max="2566" width="14.140625" style="98" bestFit="1" customWidth="1"/>
    <col min="2567" max="2567" width="18" style="98" bestFit="1" customWidth="1"/>
    <col min="2568" max="2568" width="11" style="98" bestFit="1" customWidth="1"/>
    <col min="2569" max="2817" width="9.140625" style="98"/>
    <col min="2818" max="2818" width="21" style="98" customWidth="1"/>
    <col min="2819" max="2819" width="81.42578125" style="98" customWidth="1"/>
    <col min="2820" max="2821" width="15.5703125" style="98" customWidth="1"/>
    <col min="2822" max="2822" width="14.140625" style="98" bestFit="1" customWidth="1"/>
    <col min="2823" max="2823" width="18" style="98" bestFit="1" customWidth="1"/>
    <col min="2824" max="2824" width="11" style="98" bestFit="1" customWidth="1"/>
    <col min="2825" max="3073" width="9.140625" style="98"/>
    <col min="3074" max="3074" width="21" style="98" customWidth="1"/>
    <col min="3075" max="3075" width="81.42578125" style="98" customWidth="1"/>
    <col min="3076" max="3077" width="15.5703125" style="98" customWidth="1"/>
    <col min="3078" max="3078" width="14.140625" style="98" bestFit="1" customWidth="1"/>
    <col min="3079" max="3079" width="18" style="98" bestFit="1" customWidth="1"/>
    <col min="3080" max="3080" width="11" style="98" bestFit="1" customWidth="1"/>
    <col min="3081" max="3329" width="9.140625" style="98"/>
    <col min="3330" max="3330" width="21" style="98" customWidth="1"/>
    <col min="3331" max="3331" width="81.42578125" style="98" customWidth="1"/>
    <col min="3332" max="3333" width="15.5703125" style="98" customWidth="1"/>
    <col min="3334" max="3334" width="14.140625" style="98" bestFit="1" customWidth="1"/>
    <col min="3335" max="3335" width="18" style="98" bestFit="1" customWidth="1"/>
    <col min="3336" max="3336" width="11" style="98" bestFit="1" customWidth="1"/>
    <col min="3337" max="3585" width="9.140625" style="98"/>
    <col min="3586" max="3586" width="21" style="98" customWidth="1"/>
    <col min="3587" max="3587" width="81.42578125" style="98" customWidth="1"/>
    <col min="3588" max="3589" width="15.5703125" style="98" customWidth="1"/>
    <col min="3590" max="3590" width="14.140625" style="98" bestFit="1" customWidth="1"/>
    <col min="3591" max="3591" width="18" style="98" bestFit="1" customWidth="1"/>
    <col min="3592" max="3592" width="11" style="98" bestFit="1" customWidth="1"/>
    <col min="3593" max="3841" width="9.140625" style="98"/>
    <col min="3842" max="3842" width="21" style="98" customWidth="1"/>
    <col min="3843" max="3843" width="81.42578125" style="98" customWidth="1"/>
    <col min="3844" max="3845" width="15.5703125" style="98" customWidth="1"/>
    <col min="3846" max="3846" width="14.140625" style="98" bestFit="1" customWidth="1"/>
    <col min="3847" max="3847" width="18" style="98" bestFit="1" customWidth="1"/>
    <col min="3848" max="3848" width="11" style="98" bestFit="1" customWidth="1"/>
    <col min="3849" max="4097" width="9.140625" style="98"/>
    <col min="4098" max="4098" width="21" style="98" customWidth="1"/>
    <col min="4099" max="4099" width="81.42578125" style="98" customWidth="1"/>
    <col min="4100" max="4101" width="15.5703125" style="98" customWidth="1"/>
    <col min="4102" max="4102" width="14.140625" style="98" bestFit="1" customWidth="1"/>
    <col min="4103" max="4103" width="18" style="98" bestFit="1" customWidth="1"/>
    <col min="4104" max="4104" width="11" style="98" bestFit="1" customWidth="1"/>
    <col min="4105" max="4353" width="9.140625" style="98"/>
    <col min="4354" max="4354" width="21" style="98" customWidth="1"/>
    <col min="4355" max="4355" width="81.42578125" style="98" customWidth="1"/>
    <col min="4356" max="4357" width="15.5703125" style="98" customWidth="1"/>
    <col min="4358" max="4358" width="14.140625" style="98" bestFit="1" customWidth="1"/>
    <col min="4359" max="4359" width="18" style="98" bestFit="1" customWidth="1"/>
    <col min="4360" max="4360" width="11" style="98" bestFit="1" customWidth="1"/>
    <col min="4361" max="4609" width="9.140625" style="98"/>
    <col min="4610" max="4610" width="21" style="98" customWidth="1"/>
    <col min="4611" max="4611" width="81.42578125" style="98" customWidth="1"/>
    <col min="4612" max="4613" width="15.5703125" style="98" customWidth="1"/>
    <col min="4614" max="4614" width="14.140625" style="98" bestFit="1" customWidth="1"/>
    <col min="4615" max="4615" width="18" style="98" bestFit="1" customWidth="1"/>
    <col min="4616" max="4616" width="11" style="98" bestFit="1" customWidth="1"/>
    <col min="4617" max="4865" width="9.140625" style="98"/>
    <col min="4866" max="4866" width="21" style="98" customWidth="1"/>
    <col min="4867" max="4867" width="81.42578125" style="98" customWidth="1"/>
    <col min="4868" max="4869" width="15.5703125" style="98" customWidth="1"/>
    <col min="4870" max="4870" width="14.140625" style="98" bestFit="1" customWidth="1"/>
    <col min="4871" max="4871" width="18" style="98" bestFit="1" customWidth="1"/>
    <col min="4872" max="4872" width="11" style="98" bestFit="1" customWidth="1"/>
    <col min="4873" max="5121" width="9.140625" style="98"/>
    <col min="5122" max="5122" width="21" style="98" customWidth="1"/>
    <col min="5123" max="5123" width="81.42578125" style="98" customWidth="1"/>
    <col min="5124" max="5125" width="15.5703125" style="98" customWidth="1"/>
    <col min="5126" max="5126" width="14.140625" style="98" bestFit="1" customWidth="1"/>
    <col min="5127" max="5127" width="18" style="98" bestFit="1" customWidth="1"/>
    <col min="5128" max="5128" width="11" style="98" bestFit="1" customWidth="1"/>
    <col min="5129" max="5377" width="9.140625" style="98"/>
    <col min="5378" max="5378" width="21" style="98" customWidth="1"/>
    <col min="5379" max="5379" width="81.42578125" style="98" customWidth="1"/>
    <col min="5380" max="5381" width="15.5703125" style="98" customWidth="1"/>
    <col min="5382" max="5382" width="14.140625" style="98" bestFit="1" customWidth="1"/>
    <col min="5383" max="5383" width="18" style="98" bestFit="1" customWidth="1"/>
    <col min="5384" max="5384" width="11" style="98" bestFit="1" customWidth="1"/>
    <col min="5385" max="5633" width="9.140625" style="98"/>
    <col min="5634" max="5634" width="21" style="98" customWidth="1"/>
    <col min="5635" max="5635" width="81.42578125" style="98" customWidth="1"/>
    <col min="5636" max="5637" width="15.5703125" style="98" customWidth="1"/>
    <col min="5638" max="5638" width="14.140625" style="98" bestFit="1" customWidth="1"/>
    <col min="5639" max="5639" width="18" style="98" bestFit="1" customWidth="1"/>
    <col min="5640" max="5640" width="11" style="98" bestFit="1" customWidth="1"/>
    <col min="5641" max="5889" width="9.140625" style="98"/>
    <col min="5890" max="5890" width="21" style="98" customWidth="1"/>
    <col min="5891" max="5891" width="81.42578125" style="98" customWidth="1"/>
    <col min="5892" max="5893" width="15.5703125" style="98" customWidth="1"/>
    <col min="5894" max="5894" width="14.140625" style="98" bestFit="1" customWidth="1"/>
    <col min="5895" max="5895" width="18" style="98" bestFit="1" customWidth="1"/>
    <col min="5896" max="5896" width="11" style="98" bestFit="1" customWidth="1"/>
    <col min="5897" max="6145" width="9.140625" style="98"/>
    <col min="6146" max="6146" width="21" style="98" customWidth="1"/>
    <col min="6147" max="6147" width="81.42578125" style="98" customWidth="1"/>
    <col min="6148" max="6149" width="15.5703125" style="98" customWidth="1"/>
    <col min="6150" max="6150" width="14.140625" style="98" bestFit="1" customWidth="1"/>
    <col min="6151" max="6151" width="18" style="98" bestFit="1" customWidth="1"/>
    <col min="6152" max="6152" width="11" style="98" bestFit="1" customWidth="1"/>
    <col min="6153" max="6401" width="9.140625" style="98"/>
    <col min="6402" max="6402" width="21" style="98" customWidth="1"/>
    <col min="6403" max="6403" width="81.42578125" style="98" customWidth="1"/>
    <col min="6404" max="6405" width="15.5703125" style="98" customWidth="1"/>
    <col min="6406" max="6406" width="14.140625" style="98" bestFit="1" customWidth="1"/>
    <col min="6407" max="6407" width="18" style="98" bestFit="1" customWidth="1"/>
    <col min="6408" max="6408" width="11" style="98" bestFit="1" customWidth="1"/>
    <col min="6409" max="6657" width="9.140625" style="98"/>
    <col min="6658" max="6658" width="21" style="98" customWidth="1"/>
    <col min="6659" max="6659" width="81.42578125" style="98" customWidth="1"/>
    <col min="6660" max="6661" width="15.5703125" style="98" customWidth="1"/>
    <col min="6662" max="6662" width="14.140625" style="98" bestFit="1" customWidth="1"/>
    <col min="6663" max="6663" width="18" style="98" bestFit="1" customWidth="1"/>
    <col min="6664" max="6664" width="11" style="98" bestFit="1" customWidth="1"/>
    <col min="6665" max="6913" width="9.140625" style="98"/>
    <col min="6914" max="6914" width="21" style="98" customWidth="1"/>
    <col min="6915" max="6915" width="81.42578125" style="98" customWidth="1"/>
    <col min="6916" max="6917" width="15.5703125" style="98" customWidth="1"/>
    <col min="6918" max="6918" width="14.140625" style="98" bestFit="1" customWidth="1"/>
    <col min="6919" max="6919" width="18" style="98" bestFit="1" customWidth="1"/>
    <col min="6920" max="6920" width="11" style="98" bestFit="1" customWidth="1"/>
    <col min="6921" max="7169" width="9.140625" style="98"/>
    <col min="7170" max="7170" width="21" style="98" customWidth="1"/>
    <col min="7171" max="7171" width="81.42578125" style="98" customWidth="1"/>
    <col min="7172" max="7173" width="15.5703125" style="98" customWidth="1"/>
    <col min="7174" max="7174" width="14.140625" style="98" bestFit="1" customWidth="1"/>
    <col min="7175" max="7175" width="18" style="98" bestFit="1" customWidth="1"/>
    <col min="7176" max="7176" width="11" style="98" bestFit="1" customWidth="1"/>
    <col min="7177" max="7425" width="9.140625" style="98"/>
    <col min="7426" max="7426" width="21" style="98" customWidth="1"/>
    <col min="7427" max="7427" width="81.42578125" style="98" customWidth="1"/>
    <col min="7428" max="7429" width="15.5703125" style="98" customWidth="1"/>
    <col min="7430" max="7430" width="14.140625" style="98" bestFit="1" customWidth="1"/>
    <col min="7431" max="7431" width="18" style="98" bestFit="1" customWidth="1"/>
    <col min="7432" max="7432" width="11" style="98" bestFit="1" customWidth="1"/>
    <col min="7433" max="7681" width="9.140625" style="98"/>
    <col min="7682" max="7682" width="21" style="98" customWidth="1"/>
    <col min="7683" max="7683" width="81.42578125" style="98" customWidth="1"/>
    <col min="7684" max="7685" width="15.5703125" style="98" customWidth="1"/>
    <col min="7686" max="7686" width="14.140625" style="98" bestFit="1" customWidth="1"/>
    <col min="7687" max="7687" width="18" style="98" bestFit="1" customWidth="1"/>
    <col min="7688" max="7688" width="11" style="98" bestFit="1" customWidth="1"/>
    <col min="7689" max="7937" width="9.140625" style="98"/>
    <col min="7938" max="7938" width="21" style="98" customWidth="1"/>
    <col min="7939" max="7939" width="81.42578125" style="98" customWidth="1"/>
    <col min="7940" max="7941" width="15.5703125" style="98" customWidth="1"/>
    <col min="7942" max="7942" width="14.140625" style="98" bestFit="1" customWidth="1"/>
    <col min="7943" max="7943" width="18" style="98" bestFit="1" customWidth="1"/>
    <col min="7944" max="7944" width="11" style="98" bestFit="1" customWidth="1"/>
    <col min="7945" max="8193" width="9.140625" style="98"/>
    <col min="8194" max="8194" width="21" style="98" customWidth="1"/>
    <col min="8195" max="8195" width="81.42578125" style="98" customWidth="1"/>
    <col min="8196" max="8197" width="15.5703125" style="98" customWidth="1"/>
    <col min="8198" max="8198" width="14.140625" style="98" bestFit="1" customWidth="1"/>
    <col min="8199" max="8199" width="18" style="98" bestFit="1" customWidth="1"/>
    <col min="8200" max="8200" width="11" style="98" bestFit="1" customWidth="1"/>
    <col min="8201" max="8449" width="9.140625" style="98"/>
    <col min="8450" max="8450" width="21" style="98" customWidth="1"/>
    <col min="8451" max="8451" width="81.42578125" style="98" customWidth="1"/>
    <col min="8452" max="8453" width="15.5703125" style="98" customWidth="1"/>
    <col min="8454" max="8454" width="14.140625" style="98" bestFit="1" customWidth="1"/>
    <col min="8455" max="8455" width="18" style="98" bestFit="1" customWidth="1"/>
    <col min="8456" max="8456" width="11" style="98" bestFit="1" customWidth="1"/>
    <col min="8457" max="8705" width="9.140625" style="98"/>
    <col min="8706" max="8706" width="21" style="98" customWidth="1"/>
    <col min="8707" max="8707" width="81.42578125" style="98" customWidth="1"/>
    <col min="8708" max="8709" width="15.5703125" style="98" customWidth="1"/>
    <col min="8710" max="8710" width="14.140625" style="98" bestFit="1" customWidth="1"/>
    <col min="8711" max="8711" width="18" style="98" bestFit="1" customWidth="1"/>
    <col min="8712" max="8712" width="11" style="98" bestFit="1" customWidth="1"/>
    <col min="8713" max="8961" width="9.140625" style="98"/>
    <col min="8962" max="8962" width="21" style="98" customWidth="1"/>
    <col min="8963" max="8963" width="81.42578125" style="98" customWidth="1"/>
    <col min="8964" max="8965" width="15.5703125" style="98" customWidth="1"/>
    <col min="8966" max="8966" width="14.140625" style="98" bestFit="1" customWidth="1"/>
    <col min="8967" max="8967" width="18" style="98" bestFit="1" customWidth="1"/>
    <col min="8968" max="8968" width="11" style="98" bestFit="1" customWidth="1"/>
    <col min="8969" max="9217" width="9.140625" style="98"/>
    <col min="9218" max="9218" width="21" style="98" customWidth="1"/>
    <col min="9219" max="9219" width="81.42578125" style="98" customWidth="1"/>
    <col min="9220" max="9221" width="15.5703125" style="98" customWidth="1"/>
    <col min="9222" max="9222" width="14.140625" style="98" bestFit="1" customWidth="1"/>
    <col min="9223" max="9223" width="18" style="98" bestFit="1" customWidth="1"/>
    <col min="9224" max="9224" width="11" style="98" bestFit="1" customWidth="1"/>
    <col min="9225" max="9473" width="9.140625" style="98"/>
    <col min="9474" max="9474" width="21" style="98" customWidth="1"/>
    <col min="9475" max="9475" width="81.42578125" style="98" customWidth="1"/>
    <col min="9476" max="9477" width="15.5703125" style="98" customWidth="1"/>
    <col min="9478" max="9478" width="14.140625" style="98" bestFit="1" customWidth="1"/>
    <col min="9479" max="9479" width="18" style="98" bestFit="1" customWidth="1"/>
    <col min="9480" max="9480" width="11" style="98" bestFit="1" customWidth="1"/>
    <col min="9481" max="9729" width="9.140625" style="98"/>
    <col min="9730" max="9730" width="21" style="98" customWidth="1"/>
    <col min="9731" max="9731" width="81.42578125" style="98" customWidth="1"/>
    <col min="9732" max="9733" width="15.5703125" style="98" customWidth="1"/>
    <col min="9734" max="9734" width="14.140625" style="98" bestFit="1" customWidth="1"/>
    <col min="9735" max="9735" width="18" style="98" bestFit="1" customWidth="1"/>
    <col min="9736" max="9736" width="11" style="98" bestFit="1" customWidth="1"/>
    <col min="9737" max="9985" width="9.140625" style="98"/>
    <col min="9986" max="9986" width="21" style="98" customWidth="1"/>
    <col min="9987" max="9987" width="81.42578125" style="98" customWidth="1"/>
    <col min="9988" max="9989" width="15.5703125" style="98" customWidth="1"/>
    <col min="9990" max="9990" width="14.140625" style="98" bestFit="1" customWidth="1"/>
    <col min="9991" max="9991" width="18" style="98" bestFit="1" customWidth="1"/>
    <col min="9992" max="9992" width="11" style="98" bestFit="1" customWidth="1"/>
    <col min="9993" max="10241" width="9.140625" style="98"/>
    <col min="10242" max="10242" width="21" style="98" customWidth="1"/>
    <col min="10243" max="10243" width="81.42578125" style="98" customWidth="1"/>
    <col min="10244" max="10245" width="15.5703125" style="98" customWidth="1"/>
    <col min="10246" max="10246" width="14.140625" style="98" bestFit="1" customWidth="1"/>
    <col min="10247" max="10247" width="18" style="98" bestFit="1" customWidth="1"/>
    <col min="10248" max="10248" width="11" style="98" bestFit="1" customWidth="1"/>
    <col min="10249" max="10497" width="9.140625" style="98"/>
    <col min="10498" max="10498" width="21" style="98" customWidth="1"/>
    <col min="10499" max="10499" width="81.42578125" style="98" customWidth="1"/>
    <col min="10500" max="10501" width="15.5703125" style="98" customWidth="1"/>
    <col min="10502" max="10502" width="14.140625" style="98" bestFit="1" customWidth="1"/>
    <col min="10503" max="10503" width="18" style="98" bestFit="1" customWidth="1"/>
    <col min="10504" max="10504" width="11" style="98" bestFit="1" customWidth="1"/>
    <col min="10505" max="10753" width="9.140625" style="98"/>
    <col min="10754" max="10754" width="21" style="98" customWidth="1"/>
    <col min="10755" max="10755" width="81.42578125" style="98" customWidth="1"/>
    <col min="10756" max="10757" width="15.5703125" style="98" customWidth="1"/>
    <col min="10758" max="10758" width="14.140625" style="98" bestFit="1" customWidth="1"/>
    <col min="10759" max="10759" width="18" style="98" bestFit="1" customWidth="1"/>
    <col min="10760" max="10760" width="11" style="98" bestFit="1" customWidth="1"/>
    <col min="10761" max="11009" width="9.140625" style="98"/>
    <col min="11010" max="11010" width="21" style="98" customWidth="1"/>
    <col min="11011" max="11011" width="81.42578125" style="98" customWidth="1"/>
    <col min="11012" max="11013" width="15.5703125" style="98" customWidth="1"/>
    <col min="11014" max="11014" width="14.140625" style="98" bestFit="1" customWidth="1"/>
    <col min="11015" max="11015" width="18" style="98" bestFit="1" customWidth="1"/>
    <col min="11016" max="11016" width="11" style="98" bestFit="1" customWidth="1"/>
    <col min="11017" max="11265" width="9.140625" style="98"/>
    <col min="11266" max="11266" width="21" style="98" customWidth="1"/>
    <col min="11267" max="11267" width="81.42578125" style="98" customWidth="1"/>
    <col min="11268" max="11269" width="15.5703125" style="98" customWidth="1"/>
    <col min="11270" max="11270" width="14.140625" style="98" bestFit="1" customWidth="1"/>
    <col min="11271" max="11271" width="18" style="98" bestFit="1" customWidth="1"/>
    <col min="11272" max="11272" width="11" style="98" bestFit="1" customWidth="1"/>
    <col min="11273" max="11521" width="9.140625" style="98"/>
    <col min="11522" max="11522" width="21" style="98" customWidth="1"/>
    <col min="11523" max="11523" width="81.42578125" style="98" customWidth="1"/>
    <col min="11524" max="11525" width="15.5703125" style="98" customWidth="1"/>
    <col min="11526" max="11526" width="14.140625" style="98" bestFit="1" customWidth="1"/>
    <col min="11527" max="11527" width="18" style="98" bestFit="1" customWidth="1"/>
    <col min="11528" max="11528" width="11" style="98" bestFit="1" customWidth="1"/>
    <col min="11529" max="11777" width="9.140625" style="98"/>
    <col min="11778" max="11778" width="21" style="98" customWidth="1"/>
    <col min="11779" max="11779" width="81.42578125" style="98" customWidth="1"/>
    <col min="11780" max="11781" width="15.5703125" style="98" customWidth="1"/>
    <col min="11782" max="11782" width="14.140625" style="98" bestFit="1" customWidth="1"/>
    <col min="11783" max="11783" width="18" style="98" bestFit="1" customWidth="1"/>
    <col min="11784" max="11784" width="11" style="98" bestFit="1" customWidth="1"/>
    <col min="11785" max="12033" width="9.140625" style="98"/>
    <col min="12034" max="12034" width="21" style="98" customWidth="1"/>
    <col min="12035" max="12035" width="81.42578125" style="98" customWidth="1"/>
    <col min="12036" max="12037" width="15.5703125" style="98" customWidth="1"/>
    <col min="12038" max="12038" width="14.140625" style="98" bestFit="1" customWidth="1"/>
    <col min="12039" max="12039" width="18" style="98" bestFit="1" customWidth="1"/>
    <col min="12040" max="12040" width="11" style="98" bestFit="1" customWidth="1"/>
    <col min="12041" max="12289" width="9.140625" style="98"/>
    <col min="12290" max="12290" width="21" style="98" customWidth="1"/>
    <col min="12291" max="12291" width="81.42578125" style="98" customWidth="1"/>
    <col min="12292" max="12293" width="15.5703125" style="98" customWidth="1"/>
    <col min="12294" max="12294" width="14.140625" style="98" bestFit="1" customWidth="1"/>
    <col min="12295" max="12295" width="18" style="98" bestFit="1" customWidth="1"/>
    <col min="12296" max="12296" width="11" style="98" bestFit="1" customWidth="1"/>
    <col min="12297" max="12545" width="9.140625" style="98"/>
    <col min="12546" max="12546" width="21" style="98" customWidth="1"/>
    <col min="12547" max="12547" width="81.42578125" style="98" customWidth="1"/>
    <col min="12548" max="12549" width="15.5703125" style="98" customWidth="1"/>
    <col min="12550" max="12550" width="14.140625" style="98" bestFit="1" customWidth="1"/>
    <col min="12551" max="12551" width="18" style="98" bestFit="1" customWidth="1"/>
    <col min="12552" max="12552" width="11" style="98" bestFit="1" customWidth="1"/>
    <col min="12553" max="12801" width="9.140625" style="98"/>
    <col min="12802" max="12802" width="21" style="98" customWidth="1"/>
    <col min="12803" max="12803" width="81.42578125" style="98" customWidth="1"/>
    <col min="12804" max="12805" width="15.5703125" style="98" customWidth="1"/>
    <col min="12806" max="12806" width="14.140625" style="98" bestFit="1" customWidth="1"/>
    <col min="12807" max="12807" width="18" style="98" bestFit="1" customWidth="1"/>
    <col min="12808" max="12808" width="11" style="98" bestFit="1" customWidth="1"/>
    <col min="12809" max="13057" width="9.140625" style="98"/>
    <col min="13058" max="13058" width="21" style="98" customWidth="1"/>
    <col min="13059" max="13059" width="81.42578125" style="98" customWidth="1"/>
    <col min="13060" max="13061" width="15.5703125" style="98" customWidth="1"/>
    <col min="13062" max="13062" width="14.140625" style="98" bestFit="1" customWidth="1"/>
    <col min="13063" max="13063" width="18" style="98" bestFit="1" customWidth="1"/>
    <col min="13064" max="13064" width="11" style="98" bestFit="1" customWidth="1"/>
    <col min="13065" max="13313" width="9.140625" style="98"/>
    <col min="13314" max="13314" width="21" style="98" customWidth="1"/>
    <col min="13315" max="13315" width="81.42578125" style="98" customWidth="1"/>
    <col min="13316" max="13317" width="15.5703125" style="98" customWidth="1"/>
    <col min="13318" max="13318" width="14.140625" style="98" bestFit="1" customWidth="1"/>
    <col min="13319" max="13319" width="18" style="98" bestFit="1" customWidth="1"/>
    <col min="13320" max="13320" width="11" style="98" bestFit="1" customWidth="1"/>
    <col min="13321" max="13569" width="9.140625" style="98"/>
    <col min="13570" max="13570" width="21" style="98" customWidth="1"/>
    <col min="13571" max="13571" width="81.42578125" style="98" customWidth="1"/>
    <col min="13572" max="13573" width="15.5703125" style="98" customWidth="1"/>
    <col min="13574" max="13574" width="14.140625" style="98" bestFit="1" customWidth="1"/>
    <col min="13575" max="13575" width="18" style="98" bestFit="1" customWidth="1"/>
    <col min="13576" max="13576" width="11" style="98" bestFit="1" customWidth="1"/>
    <col min="13577" max="13825" width="9.140625" style="98"/>
    <col min="13826" max="13826" width="21" style="98" customWidth="1"/>
    <col min="13827" max="13827" width="81.42578125" style="98" customWidth="1"/>
    <col min="13828" max="13829" width="15.5703125" style="98" customWidth="1"/>
    <col min="13830" max="13830" width="14.140625" style="98" bestFit="1" customWidth="1"/>
    <col min="13831" max="13831" width="18" style="98" bestFit="1" customWidth="1"/>
    <col min="13832" max="13832" width="11" style="98" bestFit="1" customWidth="1"/>
    <col min="13833" max="14081" width="9.140625" style="98"/>
    <col min="14082" max="14082" width="21" style="98" customWidth="1"/>
    <col min="14083" max="14083" width="81.42578125" style="98" customWidth="1"/>
    <col min="14084" max="14085" width="15.5703125" style="98" customWidth="1"/>
    <col min="14086" max="14086" width="14.140625" style="98" bestFit="1" customWidth="1"/>
    <col min="14087" max="14087" width="18" style="98" bestFit="1" customWidth="1"/>
    <col min="14088" max="14088" width="11" style="98" bestFit="1" customWidth="1"/>
    <col min="14089" max="14337" width="9.140625" style="98"/>
    <col min="14338" max="14338" width="21" style="98" customWidth="1"/>
    <col min="14339" max="14339" width="81.42578125" style="98" customWidth="1"/>
    <col min="14340" max="14341" width="15.5703125" style="98" customWidth="1"/>
    <col min="14342" max="14342" width="14.140625" style="98" bestFit="1" customWidth="1"/>
    <col min="14343" max="14343" width="18" style="98" bestFit="1" customWidth="1"/>
    <col min="14344" max="14344" width="11" style="98" bestFit="1" customWidth="1"/>
    <col min="14345" max="14593" width="9.140625" style="98"/>
    <col min="14594" max="14594" width="21" style="98" customWidth="1"/>
    <col min="14595" max="14595" width="81.42578125" style="98" customWidth="1"/>
    <col min="14596" max="14597" width="15.5703125" style="98" customWidth="1"/>
    <col min="14598" max="14598" width="14.140625" style="98" bestFit="1" customWidth="1"/>
    <col min="14599" max="14599" width="18" style="98" bestFit="1" customWidth="1"/>
    <col min="14600" max="14600" width="11" style="98" bestFit="1" customWidth="1"/>
    <col min="14601" max="14849" width="9.140625" style="98"/>
    <col min="14850" max="14850" width="21" style="98" customWidth="1"/>
    <col min="14851" max="14851" width="81.42578125" style="98" customWidth="1"/>
    <col min="14852" max="14853" width="15.5703125" style="98" customWidth="1"/>
    <col min="14854" max="14854" width="14.140625" style="98" bestFit="1" customWidth="1"/>
    <col min="14855" max="14855" width="18" style="98" bestFit="1" customWidth="1"/>
    <col min="14856" max="14856" width="11" style="98" bestFit="1" customWidth="1"/>
    <col min="14857" max="15105" width="9.140625" style="98"/>
    <col min="15106" max="15106" width="21" style="98" customWidth="1"/>
    <col min="15107" max="15107" width="81.42578125" style="98" customWidth="1"/>
    <col min="15108" max="15109" width="15.5703125" style="98" customWidth="1"/>
    <col min="15110" max="15110" width="14.140625" style="98" bestFit="1" customWidth="1"/>
    <col min="15111" max="15111" width="18" style="98" bestFit="1" customWidth="1"/>
    <col min="15112" max="15112" width="11" style="98" bestFit="1" customWidth="1"/>
    <col min="15113" max="15361" width="9.140625" style="98"/>
    <col min="15362" max="15362" width="21" style="98" customWidth="1"/>
    <col min="15363" max="15363" width="81.42578125" style="98" customWidth="1"/>
    <col min="15364" max="15365" width="15.5703125" style="98" customWidth="1"/>
    <col min="15366" max="15366" width="14.140625" style="98" bestFit="1" customWidth="1"/>
    <col min="15367" max="15367" width="18" style="98" bestFit="1" customWidth="1"/>
    <col min="15368" max="15368" width="11" style="98" bestFit="1" customWidth="1"/>
    <col min="15369" max="15617" width="9.140625" style="98"/>
    <col min="15618" max="15618" width="21" style="98" customWidth="1"/>
    <col min="15619" max="15619" width="81.42578125" style="98" customWidth="1"/>
    <col min="15620" max="15621" width="15.5703125" style="98" customWidth="1"/>
    <col min="15622" max="15622" width="14.140625" style="98" bestFit="1" customWidth="1"/>
    <col min="15623" max="15623" width="18" style="98" bestFit="1" customWidth="1"/>
    <col min="15624" max="15624" width="11" style="98" bestFit="1" customWidth="1"/>
    <col min="15625" max="15873" width="9.140625" style="98"/>
    <col min="15874" max="15874" width="21" style="98" customWidth="1"/>
    <col min="15875" max="15875" width="81.42578125" style="98" customWidth="1"/>
    <col min="15876" max="15877" width="15.5703125" style="98" customWidth="1"/>
    <col min="15878" max="15878" width="14.140625" style="98" bestFit="1" customWidth="1"/>
    <col min="15879" max="15879" width="18" style="98" bestFit="1" customWidth="1"/>
    <col min="15880" max="15880" width="11" style="98" bestFit="1" customWidth="1"/>
    <col min="15881" max="16129" width="9.140625" style="98"/>
    <col min="16130" max="16130" width="21" style="98" customWidth="1"/>
    <col min="16131" max="16131" width="81.42578125" style="98" customWidth="1"/>
    <col min="16132" max="16133" width="15.5703125" style="98" customWidth="1"/>
    <col min="16134" max="16134" width="14.140625" style="98" bestFit="1" customWidth="1"/>
    <col min="16135" max="16135" width="18" style="98" bestFit="1" customWidth="1"/>
    <col min="16136" max="16136" width="11" style="98" bestFit="1" customWidth="1"/>
    <col min="16137" max="16384" width="9.140625" style="98"/>
  </cols>
  <sheetData>
    <row r="1" spans="1:8" ht="13.5" thickBot="1"/>
    <row r="2" spans="1:8" s="76" customFormat="1" ht="6" thickBot="1">
      <c r="B2" s="77"/>
      <c r="C2" s="196"/>
      <c r="D2" s="78"/>
      <c r="E2" s="79"/>
      <c r="F2" s="79"/>
      <c r="G2" s="80"/>
    </row>
    <row r="3" spans="1:8" s="105" customFormat="1" ht="57" customHeight="1" thickBot="1">
      <c r="A3" s="368" t="s">
        <v>218</v>
      </c>
      <c r="B3" s="199"/>
      <c r="C3" s="660" t="s">
        <v>2</v>
      </c>
      <c r="D3" s="2548" t="str">
        <f>'ORÇAMENTO '!I5</f>
        <v>Ref.: Tabela de Serviços
SINAPI (MARÇO/2020)                                                          
e/ou composições PiniTCPO</v>
      </c>
      <c r="E3" s="2549"/>
      <c r="F3" s="2550"/>
      <c r="G3" s="2551"/>
    </row>
    <row r="4" spans="1:8" s="105" customFormat="1" ht="50.25" customHeight="1" thickBot="1">
      <c r="A4" s="368" t="s">
        <v>219</v>
      </c>
      <c r="B4" s="200"/>
      <c r="C4" s="659" t="s">
        <v>3</v>
      </c>
      <c r="D4" s="662" t="s">
        <v>5</v>
      </c>
      <c r="E4" s="661">
        <f>'BDI '!I30</f>
        <v>0.20349999999999999</v>
      </c>
      <c r="F4" s="2552"/>
      <c r="G4" s="2553"/>
    </row>
    <row r="5" spans="1:8" s="83" customFormat="1" ht="15" customHeight="1" thickBot="1">
      <c r="B5" s="2561" t="s">
        <v>246</v>
      </c>
      <c r="C5" s="2562"/>
      <c r="D5" s="2562"/>
      <c r="E5" s="2562"/>
      <c r="F5" s="2562"/>
      <c r="G5" s="2563"/>
    </row>
    <row r="6" spans="1:8" s="76" customFormat="1" ht="6" thickBot="1">
      <c r="B6" s="77"/>
      <c r="C6" s="196"/>
      <c r="D6" s="78"/>
      <c r="E6" s="79"/>
      <c r="F6" s="79"/>
      <c r="G6" s="80"/>
    </row>
    <row r="7" spans="1:8" s="84" customFormat="1" ht="18" customHeight="1">
      <c r="B7" s="276" t="s">
        <v>6</v>
      </c>
      <c r="C7" s="2565" t="str">
        <f>'ORÇAMENTO '!G10</f>
        <v>CONSTRUÇÃO E REVITALIZAÇÃO DE PRAÇA PÚBLICA</v>
      </c>
      <c r="D7" s="2565"/>
      <c r="E7" s="2565"/>
      <c r="F7" s="277" t="s">
        <v>7</v>
      </c>
      <c r="G7" s="278">
        <f>'ORÇAMENTO '!M10</f>
        <v>44103</v>
      </c>
    </row>
    <row r="8" spans="1:8" s="102" customFormat="1" ht="18" customHeight="1" thickBot="1">
      <c r="B8" s="279" t="s">
        <v>8</v>
      </c>
      <c r="C8" s="2566" t="str">
        <f>'ORÇAMENTO '!G11</f>
        <v>AV PRESIDENTE DUTRA, S/N, KM 264, SETOR INDUSTRIAL, SÃO PEDRO DA CIPA/MT</v>
      </c>
      <c r="D8" s="2566"/>
      <c r="E8" s="2566"/>
      <c r="F8" s="280" t="s">
        <v>9</v>
      </c>
      <c r="G8" s="281">
        <f>'ORÇAMENTO '!M11</f>
        <v>1.157</v>
      </c>
    </row>
    <row r="9" spans="1:8" s="86" customFormat="1" ht="6" thickBot="1">
      <c r="B9" s="87"/>
      <c r="C9" s="88"/>
      <c r="D9" s="89"/>
      <c r="E9" s="90"/>
      <c r="F9" s="90"/>
      <c r="G9" s="91"/>
    </row>
    <row r="10" spans="1:8" s="102" customFormat="1" ht="18.75" thickBot="1">
      <c r="B10" s="2554" t="s">
        <v>74</v>
      </c>
      <c r="C10" s="2555"/>
      <c r="D10" s="2555"/>
      <c r="E10" s="2555"/>
      <c r="F10" s="2555"/>
      <c r="G10" s="2556"/>
    </row>
    <row r="11" spans="1:8" s="86" customFormat="1" ht="6" thickBot="1">
      <c r="B11" s="87"/>
      <c r="C11" s="88"/>
      <c r="D11" s="89"/>
      <c r="E11" s="90"/>
      <c r="F11" s="90"/>
      <c r="G11" s="91"/>
    </row>
    <row r="12" spans="1:8" ht="6" customHeight="1" thickBot="1">
      <c r="B12" s="106"/>
      <c r="C12" s="106"/>
      <c r="D12" s="106"/>
      <c r="E12" s="106"/>
      <c r="F12" s="92"/>
      <c r="G12" s="92"/>
    </row>
    <row r="13" spans="1:8" s="2084" customFormat="1" ht="46.5" customHeight="1">
      <c r="A13" s="2082"/>
      <c r="B13" s="651" t="s">
        <v>1459</v>
      </c>
      <c r="C13" s="2533" t="e">
        <f>CONCATENATE("FORNECIMENTO E INSTALAÇÃO DE ",C16)</f>
        <v>#REF!</v>
      </c>
      <c r="D13" s="2533"/>
      <c r="E13" s="2533"/>
      <c r="F13" s="2533"/>
      <c r="G13" s="2083" t="s">
        <v>23</v>
      </c>
      <c r="H13" s="1441" t="e">
        <f>G21</f>
        <v>#REF!</v>
      </c>
    </row>
    <row r="14" spans="1:8" s="1089" customFormat="1" ht="31.5">
      <c r="A14" s="1387"/>
      <c r="B14" s="2001" t="s">
        <v>144</v>
      </c>
      <c r="C14" s="2085" t="s">
        <v>75</v>
      </c>
      <c r="D14" s="2085" t="s">
        <v>23</v>
      </c>
      <c r="E14" s="2085" t="s">
        <v>76</v>
      </c>
      <c r="F14" s="2086" t="s">
        <v>77</v>
      </c>
      <c r="G14" s="2087" t="s">
        <v>78</v>
      </c>
    </row>
    <row r="15" spans="1:8" s="1089" customFormat="1" ht="15.75">
      <c r="A15" s="1387"/>
      <c r="B15" s="2542" t="s">
        <v>79</v>
      </c>
      <c r="C15" s="2543"/>
      <c r="D15" s="2543"/>
      <c r="E15" s="2543"/>
      <c r="F15" s="2543"/>
      <c r="G15" s="2544"/>
    </row>
    <row r="16" spans="1:8" s="1089" customFormat="1" ht="15.75">
      <c r="A16" s="1387" t="s">
        <v>218</v>
      </c>
      <c r="B16" s="2005">
        <v>42428</v>
      </c>
      <c r="C16" s="2006" t="e">
        <f>IF($A16="INSUMO",VLOOKUP($B16,#REF!,2,FALSE),VLOOKUP($B16,#REF!,2,FALSE))</f>
        <v>#REF!</v>
      </c>
      <c r="D16" s="2007" t="e">
        <f>IF($A16="INSUMO",VLOOKUP($B16,#REF!,3,FALSE),VLOOKUP($B16,#REF!,3,FALSE))</f>
        <v>#REF!</v>
      </c>
      <c r="E16" s="2093">
        <v>1</v>
      </c>
      <c r="F16" s="2031" t="e">
        <f>IF($A16="INSUMO",VLOOKUP($B16,#REF!,4,FALSE),VLOOKUP($B16,#REF!,4,FALSE))</f>
        <v>#REF!</v>
      </c>
      <c r="G16" s="2092" t="e">
        <f>TRUNC(E16*F16,2)</f>
        <v>#REF!</v>
      </c>
    </row>
    <row r="17" spans="1:8" s="1089" customFormat="1" ht="15.75">
      <c r="A17" s="1387" t="s">
        <v>219</v>
      </c>
      <c r="B17" s="2005">
        <v>94963</v>
      </c>
      <c r="C17" s="2006" t="e">
        <f>IF($A17="INSUMO",VLOOKUP($B17,#REF!,2,FALSE),VLOOKUP($B17,#REF!,2,FALSE))</f>
        <v>#REF!</v>
      </c>
      <c r="D17" s="2007" t="e">
        <f>IF($A17="INSUMO",VLOOKUP($B17,#REF!,3,FALSE),VLOOKUP($B17,#REF!,3,FALSE))</f>
        <v>#REF!</v>
      </c>
      <c r="E17" s="2093">
        <v>6.4000000000000001E-2</v>
      </c>
      <c r="F17" s="2031" t="e">
        <f>IF($A17="INSUMO",VLOOKUP($B17,#REF!,4,FALSE),VLOOKUP($B17,#REF!,4,FALSE))</f>
        <v>#REF!</v>
      </c>
      <c r="G17" s="2092" t="e">
        <f>TRUNC(E17*F17,2)</f>
        <v>#REF!</v>
      </c>
    </row>
    <row r="18" spans="1:8" s="1089" customFormat="1" ht="15.75">
      <c r="A18" s="1387"/>
      <c r="B18" s="2542" t="s">
        <v>80</v>
      </c>
      <c r="C18" s="2543"/>
      <c r="D18" s="2543"/>
      <c r="E18" s="2543"/>
      <c r="F18" s="2543"/>
      <c r="G18" s="2544"/>
    </row>
    <row r="19" spans="1:8" s="1089" customFormat="1" ht="15.75">
      <c r="A19" s="1387" t="s">
        <v>219</v>
      </c>
      <c r="B19" s="2094">
        <v>88309</v>
      </c>
      <c r="C19" s="2006" t="e">
        <f>IF($A19="INSUMO",VLOOKUP($B19,#REF!,2,FALSE),VLOOKUP($B19,#REF!,2,FALSE))</f>
        <v>#REF!</v>
      </c>
      <c r="D19" s="2007" t="e">
        <f>IF($A19="INSUMO",VLOOKUP($B19,#REF!,3,FALSE),VLOOKUP($B19,#REF!,3,FALSE))</f>
        <v>#REF!</v>
      </c>
      <c r="E19" s="2095">
        <v>1</v>
      </c>
      <c r="F19" s="2031" t="e">
        <f>IF($A19="INSUMO",VLOOKUP($B19,#REF!,4,FALSE),VLOOKUP($B19,#REF!,4,FALSE))</f>
        <v>#REF!</v>
      </c>
      <c r="G19" s="2092" t="e">
        <f>TRUNC(E19*F19,2)</f>
        <v>#REF!</v>
      </c>
    </row>
    <row r="20" spans="1:8" s="1089" customFormat="1" ht="16.5" thickBot="1">
      <c r="A20" s="1387" t="s">
        <v>219</v>
      </c>
      <c r="B20" s="2096">
        <v>88316</v>
      </c>
      <c r="C20" s="2010" t="e">
        <f>IF($A20="INSUMO",VLOOKUP($B20,#REF!,2,FALSE),VLOOKUP($B20,#REF!,2,FALSE))</f>
        <v>#REF!</v>
      </c>
      <c r="D20" s="2011" t="e">
        <f>IF($A20="INSUMO",VLOOKUP($B20,#REF!,3,FALSE),VLOOKUP($B20,#REF!,3,FALSE))</f>
        <v>#REF!</v>
      </c>
      <c r="E20" s="2097">
        <v>1</v>
      </c>
      <c r="F20" s="2032" t="e">
        <f>IF($A20="INSUMO",VLOOKUP($B20,#REF!,4,FALSE),VLOOKUP($B20,#REF!,4,FALSE))</f>
        <v>#REF!</v>
      </c>
      <c r="G20" s="2098" t="e">
        <f>TRUNC(E20*F20,2)</f>
        <v>#REF!</v>
      </c>
    </row>
    <row r="21" spans="1:8" s="1089" customFormat="1" ht="16.5" thickBot="1">
      <c r="A21" s="1387"/>
      <c r="B21" s="307" t="s">
        <v>1454</v>
      </c>
      <c r="C21" s="328"/>
      <c r="D21" s="328"/>
      <c r="E21" s="328"/>
      <c r="F21" s="2099" t="s">
        <v>81</v>
      </c>
      <c r="G21" s="2100" t="e">
        <f>ROUND(SUM(G16:G20),2)</f>
        <v>#REF!</v>
      </c>
    </row>
    <row r="22" spans="1:8" s="1089" customFormat="1" ht="16.5" thickBot="1">
      <c r="A22" s="1387"/>
      <c r="B22" s="2051"/>
      <c r="C22" s="2051"/>
      <c r="D22" s="473"/>
      <c r="E22" s="382"/>
      <c r="F22" s="474"/>
      <c r="G22" s="475"/>
    </row>
    <row r="23" spans="1:8" s="2084" customFormat="1" ht="52.5" customHeight="1">
      <c r="A23" s="2082"/>
      <c r="B23" s="651" t="str">
        <f>IF(COUNT($H$13:H23)&lt;10,CONCATENATE("AMM ACAD 00",COUNT($H$13:H23)),CONCATENATE("AMM ACAD 0",COUNT($H$13:H23)))</f>
        <v>AMM ACAD 000</v>
      </c>
      <c r="C23" s="2533" t="e">
        <f>CONCATENATE("FORNECIMENTO E INSTALAÇÃO DE ",C26)</f>
        <v>#REF!</v>
      </c>
      <c r="D23" s="2533"/>
      <c r="E23" s="2533"/>
      <c r="F23" s="2533"/>
      <c r="G23" s="2083" t="s">
        <v>23</v>
      </c>
      <c r="H23" s="1441" t="e">
        <f>G31</f>
        <v>#REF!</v>
      </c>
    </row>
    <row r="24" spans="1:8" s="1089" customFormat="1" ht="31.5">
      <c r="A24" s="1387"/>
      <c r="B24" s="2001" t="s">
        <v>144</v>
      </c>
      <c r="C24" s="2085" t="s">
        <v>75</v>
      </c>
      <c r="D24" s="2085" t="s">
        <v>23</v>
      </c>
      <c r="E24" s="2085" t="s">
        <v>76</v>
      </c>
      <c r="F24" s="2086" t="s">
        <v>77</v>
      </c>
      <c r="G24" s="2087" t="s">
        <v>78</v>
      </c>
    </row>
    <row r="25" spans="1:8" s="1089" customFormat="1" ht="15.75">
      <c r="A25" s="1387"/>
      <c r="B25" s="2542" t="s">
        <v>79</v>
      </c>
      <c r="C25" s="2543"/>
      <c r="D25" s="2543"/>
      <c r="E25" s="2543"/>
      <c r="F25" s="2543"/>
      <c r="G25" s="2544"/>
    </row>
    <row r="26" spans="1:8" s="1089" customFormat="1" ht="15.75">
      <c r="A26" s="1387" t="s">
        <v>218</v>
      </c>
      <c r="B26" s="2005">
        <v>42432</v>
      </c>
      <c r="C26" s="2006" t="e">
        <f>IF($A26="INSUMO",VLOOKUP($B26,#REF!,2,FALSE),VLOOKUP($B26,#REF!,2,FALSE))</f>
        <v>#REF!</v>
      </c>
      <c r="D26" s="2007" t="e">
        <f>IF($A26="INSUMO",VLOOKUP($B26,#REF!,3,FALSE),VLOOKUP($B26,#REF!,3,FALSE))</f>
        <v>#REF!</v>
      </c>
      <c r="E26" s="2093">
        <v>1</v>
      </c>
      <c r="F26" s="2031" t="e">
        <f>IF($A26="INSUMO",VLOOKUP($B26,#REF!,4,FALSE),VLOOKUP($B26,#REF!,4,FALSE))</f>
        <v>#REF!</v>
      </c>
      <c r="G26" s="2092" t="e">
        <f>TRUNC(E26*F26,2)</f>
        <v>#REF!</v>
      </c>
    </row>
    <row r="27" spans="1:8" s="1089" customFormat="1" ht="15.75">
      <c r="A27" s="1387" t="s">
        <v>219</v>
      </c>
      <c r="B27" s="2005">
        <v>94963</v>
      </c>
      <c r="C27" s="2006" t="e">
        <f>IF($A27="INSUMO",VLOOKUP($B27,#REF!,2,FALSE),VLOOKUP($B27,#REF!,2,FALSE))</f>
        <v>#REF!</v>
      </c>
      <c r="D27" s="2007" t="e">
        <f>IF($A27="INSUMO",VLOOKUP($B27,#REF!,3,FALSE),VLOOKUP($B27,#REF!,3,FALSE))</f>
        <v>#REF!</v>
      </c>
      <c r="E27" s="2093">
        <v>6.4000000000000001E-2</v>
      </c>
      <c r="F27" s="2031" t="e">
        <f>IF($A27="INSUMO",VLOOKUP($B27,#REF!,4,FALSE),VLOOKUP($B27,#REF!,4,FALSE))</f>
        <v>#REF!</v>
      </c>
      <c r="G27" s="2092" t="e">
        <f>TRUNC(E27*F27,2)</f>
        <v>#REF!</v>
      </c>
    </row>
    <row r="28" spans="1:8" s="1089" customFormat="1" ht="15.75">
      <c r="A28" s="1387"/>
      <c r="B28" s="2542" t="s">
        <v>80</v>
      </c>
      <c r="C28" s="2543"/>
      <c r="D28" s="2543"/>
      <c r="E28" s="2543"/>
      <c r="F28" s="2543"/>
      <c r="G28" s="2544"/>
    </row>
    <row r="29" spans="1:8" s="1089" customFormat="1" ht="15.75">
      <c r="A29" s="1387" t="s">
        <v>219</v>
      </c>
      <c r="B29" s="2094">
        <v>88309</v>
      </c>
      <c r="C29" s="2006" t="e">
        <f>IF($A29="INSUMO",VLOOKUP($B29,#REF!,2,FALSE),VLOOKUP($B29,#REF!,2,FALSE))</f>
        <v>#REF!</v>
      </c>
      <c r="D29" s="2007" t="e">
        <f>IF($A29="INSUMO",VLOOKUP($B29,#REF!,3,FALSE),VLOOKUP($B29,#REF!,3,FALSE))</f>
        <v>#REF!</v>
      </c>
      <c r="E29" s="2095">
        <v>1</v>
      </c>
      <c r="F29" s="2031" t="e">
        <f>IF($A29="INSUMO",VLOOKUP($B29,#REF!,4,FALSE),VLOOKUP($B29,#REF!,4,FALSE))</f>
        <v>#REF!</v>
      </c>
      <c r="G29" s="2092" t="e">
        <f>TRUNC(E29*F29,2)</f>
        <v>#REF!</v>
      </c>
    </row>
    <row r="30" spans="1:8" s="1089" customFormat="1" ht="16.5" thickBot="1">
      <c r="A30" s="1387" t="s">
        <v>219</v>
      </c>
      <c r="B30" s="2096">
        <v>88316</v>
      </c>
      <c r="C30" s="2010" t="e">
        <f>IF($A30="INSUMO",VLOOKUP($B30,#REF!,2,FALSE),VLOOKUP($B30,#REF!,2,FALSE))</f>
        <v>#REF!</v>
      </c>
      <c r="D30" s="2011" t="e">
        <f>IF($A30="INSUMO",VLOOKUP($B30,#REF!,3,FALSE),VLOOKUP($B30,#REF!,3,FALSE))</f>
        <v>#REF!</v>
      </c>
      <c r="E30" s="2097">
        <v>1</v>
      </c>
      <c r="F30" s="2032" t="e">
        <f>IF($A30="INSUMO",VLOOKUP($B30,#REF!,4,FALSE),VLOOKUP($B30,#REF!,4,FALSE))</f>
        <v>#REF!</v>
      </c>
      <c r="G30" s="2098" t="e">
        <f>TRUNC(E30*F30,2)</f>
        <v>#REF!</v>
      </c>
    </row>
    <row r="31" spans="1:8" s="1089" customFormat="1" ht="16.5" thickBot="1">
      <c r="A31" s="1387"/>
      <c r="B31" s="307" t="s">
        <v>1450</v>
      </c>
      <c r="C31" s="328"/>
      <c r="D31" s="328"/>
      <c r="E31" s="328"/>
      <c r="F31" s="2099" t="s">
        <v>81</v>
      </c>
      <c r="G31" s="2100" t="e">
        <f>ROUND(SUM(G26:G30),2)</f>
        <v>#REF!</v>
      </c>
    </row>
    <row r="32" spans="1:8" s="1089" customFormat="1" ht="16.5" thickBot="1">
      <c r="A32" s="1387"/>
      <c r="B32" s="2051"/>
      <c r="C32" s="2051"/>
      <c r="D32" s="473"/>
      <c r="E32" s="382"/>
      <c r="F32" s="474"/>
      <c r="G32" s="475"/>
    </row>
    <row r="33" spans="1:8" s="2084" customFormat="1" ht="36" customHeight="1">
      <c r="A33" s="2082"/>
      <c r="B33" s="651" t="str">
        <f>IF(COUNT($H$13:H33)&lt;10,CONCATENATE("AMM ACAD 00",COUNT($H$13:H33)),CONCATENATE("AMM ACAD 0",COUNT($H$13:H33)))</f>
        <v>AMM ACAD 000</v>
      </c>
      <c r="C33" s="2533" t="e">
        <f>CONCATENATE("FORNECIMENTO E INSTALAÇÃO DE ",C36)</f>
        <v>#REF!</v>
      </c>
      <c r="D33" s="2533"/>
      <c r="E33" s="2533"/>
      <c r="F33" s="2533"/>
      <c r="G33" s="2083" t="s">
        <v>23</v>
      </c>
      <c r="H33" s="1441" t="e">
        <f>G41</f>
        <v>#REF!</v>
      </c>
    </row>
    <row r="34" spans="1:8" s="1089" customFormat="1" ht="31.5">
      <c r="A34" s="1387"/>
      <c r="B34" s="2001" t="s">
        <v>144</v>
      </c>
      <c r="C34" s="2085" t="s">
        <v>75</v>
      </c>
      <c r="D34" s="2085" t="s">
        <v>23</v>
      </c>
      <c r="E34" s="2085" t="s">
        <v>76</v>
      </c>
      <c r="F34" s="2086" t="s">
        <v>77</v>
      </c>
      <c r="G34" s="2087" t="s">
        <v>78</v>
      </c>
    </row>
    <row r="35" spans="1:8" s="1089" customFormat="1" ht="15.75">
      <c r="A35" s="1387"/>
      <c r="B35" s="2542" t="s">
        <v>79</v>
      </c>
      <c r="C35" s="2543"/>
      <c r="D35" s="2543"/>
      <c r="E35" s="2543"/>
      <c r="F35" s="2543"/>
      <c r="G35" s="2544"/>
    </row>
    <row r="36" spans="1:8" s="1089" customFormat="1" ht="15.75">
      <c r="A36" s="1387" t="s">
        <v>218</v>
      </c>
      <c r="B36" s="2005">
        <v>42436</v>
      </c>
      <c r="C36" s="2006" t="e">
        <f>IF($A36="INSUMO",VLOOKUP($B36,#REF!,2,FALSE),VLOOKUP($B36,#REF!,2,FALSE))</f>
        <v>#REF!</v>
      </c>
      <c r="D36" s="2007" t="e">
        <f>IF($A36="INSUMO",VLOOKUP($B36,#REF!,3,FALSE),VLOOKUP($B36,#REF!,3,FALSE))</f>
        <v>#REF!</v>
      </c>
      <c r="E36" s="2093">
        <v>1</v>
      </c>
      <c r="F36" s="2031" t="e">
        <f>IF($A36="INSUMO",VLOOKUP($B36,#REF!,4,FALSE),VLOOKUP($B36,#REF!,4,FALSE))</f>
        <v>#REF!</v>
      </c>
      <c r="G36" s="2092" t="e">
        <f>TRUNC(E36*F36,2)</f>
        <v>#REF!</v>
      </c>
    </row>
    <row r="37" spans="1:8" s="1089" customFormat="1" ht="15.75">
      <c r="A37" s="1387" t="s">
        <v>219</v>
      </c>
      <c r="B37" s="2005">
        <v>94963</v>
      </c>
      <c r="C37" s="2006" t="e">
        <f>IF($A37="INSUMO",VLOOKUP($B37,#REF!,2,FALSE),VLOOKUP($B37,#REF!,2,FALSE))</f>
        <v>#REF!</v>
      </c>
      <c r="D37" s="2007" t="e">
        <f>IF($A37="INSUMO",VLOOKUP($B37,#REF!,3,FALSE),VLOOKUP($B37,#REF!,3,FALSE))</f>
        <v>#REF!</v>
      </c>
      <c r="E37" s="2093">
        <v>6.4000000000000001E-2</v>
      </c>
      <c r="F37" s="2031" t="e">
        <f>IF($A37="INSUMO",VLOOKUP($B37,#REF!,4,FALSE),VLOOKUP($B37,#REF!,4,FALSE))</f>
        <v>#REF!</v>
      </c>
      <c r="G37" s="2092" t="e">
        <f>TRUNC(E37*F37,2)</f>
        <v>#REF!</v>
      </c>
    </row>
    <row r="38" spans="1:8" s="1089" customFormat="1" ht="15.75">
      <c r="A38" s="1387"/>
      <c r="B38" s="2542" t="s">
        <v>80</v>
      </c>
      <c r="C38" s="2543"/>
      <c r="D38" s="2543"/>
      <c r="E38" s="2543"/>
      <c r="F38" s="2543"/>
      <c r="G38" s="2544"/>
    </row>
    <row r="39" spans="1:8" s="1089" customFormat="1" ht="15.75">
      <c r="A39" s="1387" t="s">
        <v>219</v>
      </c>
      <c r="B39" s="2094">
        <v>88309</v>
      </c>
      <c r="C39" s="2006" t="e">
        <f>IF($A39="INSUMO",VLOOKUP($B39,#REF!,2,FALSE),VLOOKUP($B39,#REF!,2,FALSE))</f>
        <v>#REF!</v>
      </c>
      <c r="D39" s="2007" t="e">
        <f>IF($A39="INSUMO",VLOOKUP($B39,#REF!,3,FALSE),VLOOKUP($B39,#REF!,3,FALSE))</f>
        <v>#REF!</v>
      </c>
      <c r="E39" s="2095">
        <v>1</v>
      </c>
      <c r="F39" s="2031" t="e">
        <f>IF($A39="INSUMO",VLOOKUP($B39,#REF!,4,FALSE),VLOOKUP($B39,#REF!,4,FALSE))</f>
        <v>#REF!</v>
      </c>
      <c r="G39" s="2092" t="e">
        <f>TRUNC(E39*F39,2)</f>
        <v>#REF!</v>
      </c>
    </row>
    <row r="40" spans="1:8" s="1089" customFormat="1" ht="16.5" thickBot="1">
      <c r="A40" s="1387" t="s">
        <v>219</v>
      </c>
      <c r="B40" s="2096">
        <v>88316</v>
      </c>
      <c r="C40" s="2010" t="e">
        <f>IF($A40="INSUMO",VLOOKUP($B40,#REF!,2,FALSE),VLOOKUP($B40,#REF!,2,FALSE))</f>
        <v>#REF!</v>
      </c>
      <c r="D40" s="2011" t="e">
        <f>IF($A40="INSUMO",VLOOKUP($B40,#REF!,3,FALSE),VLOOKUP($B40,#REF!,3,FALSE))</f>
        <v>#REF!</v>
      </c>
      <c r="E40" s="2097">
        <v>1</v>
      </c>
      <c r="F40" s="2032" t="e">
        <f>IF($A40="INSUMO",VLOOKUP($B40,#REF!,4,FALSE),VLOOKUP($B40,#REF!,4,FALSE))</f>
        <v>#REF!</v>
      </c>
      <c r="G40" s="2098" t="e">
        <f>TRUNC(E40*F40,2)</f>
        <v>#REF!</v>
      </c>
    </row>
    <row r="41" spans="1:8" s="1089" customFormat="1" ht="16.5" thickBot="1">
      <c r="A41" s="1387"/>
      <c r="B41" s="307" t="s">
        <v>1452</v>
      </c>
      <c r="C41" s="328"/>
      <c r="D41" s="328"/>
      <c r="E41" s="328"/>
      <c r="F41" s="2099" t="s">
        <v>81</v>
      </c>
      <c r="G41" s="2100" t="e">
        <f>ROUND(SUM(G36:G40),2)</f>
        <v>#REF!</v>
      </c>
    </row>
    <row r="42" spans="1:8" s="1089" customFormat="1" ht="16.5" thickBot="1">
      <c r="A42" s="1387"/>
      <c r="B42" s="2051"/>
      <c r="C42" s="2051"/>
      <c r="D42" s="473"/>
      <c r="E42" s="382"/>
      <c r="F42" s="474"/>
      <c r="G42" s="475"/>
    </row>
    <row r="43" spans="1:8" s="2084" customFormat="1" ht="52.5" customHeight="1">
      <c r="A43" s="2082"/>
      <c r="B43" s="651" t="str">
        <f>IF(COUNT($H$13:H43)&lt;10,CONCATENATE("AMM ACAD 00",COUNT($H$13:H43)),CONCATENATE("AMM ACAD 0",COUNT($H$13:H43)))</f>
        <v>AMM ACAD 000</v>
      </c>
      <c r="C43" s="2533" t="e">
        <f>CONCATENATE("FORNECIMENTO E INSTALAÇÃO DE ",C46)</f>
        <v>#REF!</v>
      </c>
      <c r="D43" s="2533"/>
      <c r="E43" s="2533"/>
      <c r="F43" s="2533"/>
      <c r="G43" s="2083" t="s">
        <v>23</v>
      </c>
      <c r="H43" s="1441" t="e">
        <f>G51</f>
        <v>#REF!</v>
      </c>
    </row>
    <row r="44" spans="1:8" s="1089" customFormat="1" ht="31.5">
      <c r="A44" s="1387"/>
      <c r="B44" s="2001" t="s">
        <v>144</v>
      </c>
      <c r="C44" s="2085" t="s">
        <v>75</v>
      </c>
      <c r="D44" s="2085" t="s">
        <v>23</v>
      </c>
      <c r="E44" s="2085" t="s">
        <v>76</v>
      </c>
      <c r="F44" s="2086" t="s">
        <v>77</v>
      </c>
      <c r="G44" s="2087" t="s">
        <v>78</v>
      </c>
    </row>
    <row r="45" spans="1:8" s="1089" customFormat="1" ht="15.75">
      <c r="A45" s="1387"/>
      <c r="B45" s="2542" t="s">
        <v>79</v>
      </c>
      <c r="C45" s="2543"/>
      <c r="D45" s="2543"/>
      <c r="E45" s="2543"/>
      <c r="F45" s="2543"/>
      <c r="G45" s="2544"/>
    </row>
    <row r="46" spans="1:8" s="1089" customFormat="1" ht="15.75">
      <c r="A46" s="1387" t="s">
        <v>218</v>
      </c>
      <c r="B46" s="2005">
        <v>42435</v>
      </c>
      <c r="C46" s="2006" t="e">
        <f>IF($A46="INSUMO",VLOOKUP($B46,#REF!,2,FALSE),VLOOKUP($B46,#REF!,2,FALSE))</f>
        <v>#REF!</v>
      </c>
      <c r="D46" s="2007" t="e">
        <f>IF($A46="INSUMO",VLOOKUP($B46,#REF!,3,FALSE),VLOOKUP($B46,#REF!,3,FALSE))</f>
        <v>#REF!</v>
      </c>
      <c r="E46" s="2093">
        <v>2</v>
      </c>
      <c r="F46" s="2031" t="e">
        <f>IF($A46="INSUMO",VLOOKUP($B46,#REF!,4,FALSE),VLOOKUP($B46,#REF!,4,FALSE))</f>
        <v>#REF!</v>
      </c>
      <c r="G46" s="2092" t="e">
        <f>TRUNC(E46*F46,2)</f>
        <v>#REF!</v>
      </c>
    </row>
    <row r="47" spans="1:8" s="1089" customFormat="1" ht="15.75">
      <c r="A47" s="1387" t="s">
        <v>219</v>
      </c>
      <c r="B47" s="2005">
        <v>94963</v>
      </c>
      <c r="C47" s="2006" t="e">
        <f>IF($A47="INSUMO",VLOOKUP($B47,#REF!,2,FALSE),VLOOKUP($B47,#REF!,2,FALSE))</f>
        <v>#REF!</v>
      </c>
      <c r="D47" s="2007" t="e">
        <f>IF($A47="INSUMO",VLOOKUP($B47,#REF!,3,FALSE),VLOOKUP($B47,#REF!,3,FALSE))</f>
        <v>#REF!</v>
      </c>
      <c r="E47" s="2093">
        <v>6.4000000000000001E-2</v>
      </c>
      <c r="F47" s="2031" t="e">
        <f>IF($A47="INSUMO",VLOOKUP($B47,#REF!,4,FALSE),VLOOKUP($B47,#REF!,4,FALSE))</f>
        <v>#REF!</v>
      </c>
      <c r="G47" s="2092" t="e">
        <f>TRUNC(E47*F47,2)</f>
        <v>#REF!</v>
      </c>
    </row>
    <row r="48" spans="1:8" s="1089" customFormat="1" ht="15.75">
      <c r="A48" s="1387"/>
      <c r="B48" s="2542" t="s">
        <v>80</v>
      </c>
      <c r="C48" s="2543"/>
      <c r="D48" s="2543"/>
      <c r="E48" s="2543"/>
      <c r="F48" s="2543"/>
      <c r="G48" s="2544"/>
    </row>
    <row r="49" spans="1:8" s="1089" customFormat="1" ht="15.75">
      <c r="A49" s="1387" t="s">
        <v>219</v>
      </c>
      <c r="B49" s="2094">
        <v>88309</v>
      </c>
      <c r="C49" s="2006" t="e">
        <f>IF($A49="INSUMO",VLOOKUP($B49,#REF!,2,FALSE),VLOOKUP($B49,#REF!,2,FALSE))</f>
        <v>#REF!</v>
      </c>
      <c r="D49" s="2007" t="e">
        <f>IF($A49="INSUMO",VLOOKUP($B49,#REF!,3,FALSE),VLOOKUP($B49,#REF!,3,FALSE))</f>
        <v>#REF!</v>
      </c>
      <c r="E49" s="2095">
        <v>1</v>
      </c>
      <c r="F49" s="2031" t="e">
        <f>IF($A49="INSUMO",VLOOKUP($B49,#REF!,4,FALSE),VLOOKUP($B49,#REF!,4,FALSE))</f>
        <v>#REF!</v>
      </c>
      <c r="G49" s="2092" t="e">
        <f>TRUNC(E49*F49,2)</f>
        <v>#REF!</v>
      </c>
    </row>
    <row r="50" spans="1:8" s="1089" customFormat="1" ht="16.5" thickBot="1">
      <c r="A50" s="1387" t="s">
        <v>219</v>
      </c>
      <c r="B50" s="2096">
        <v>88316</v>
      </c>
      <c r="C50" s="2010" t="e">
        <f>IF($A50="INSUMO",VLOOKUP($B50,#REF!,2,FALSE),VLOOKUP($B50,#REF!,2,FALSE))</f>
        <v>#REF!</v>
      </c>
      <c r="D50" s="2011" t="e">
        <f>IF($A50="INSUMO",VLOOKUP($B50,#REF!,3,FALSE),VLOOKUP($B50,#REF!,3,FALSE))</f>
        <v>#REF!</v>
      </c>
      <c r="E50" s="2097">
        <v>1</v>
      </c>
      <c r="F50" s="2032" t="e">
        <f>IF($A50="INSUMO",VLOOKUP($B50,#REF!,4,FALSE),VLOOKUP($B50,#REF!,4,FALSE))</f>
        <v>#REF!</v>
      </c>
      <c r="G50" s="2098" t="e">
        <f>TRUNC(E50*F50,2)</f>
        <v>#REF!</v>
      </c>
    </row>
    <row r="51" spans="1:8" s="1089" customFormat="1" ht="16.5" thickBot="1">
      <c r="A51" s="1387"/>
      <c r="B51" s="307" t="s">
        <v>1456</v>
      </c>
      <c r="C51" s="328"/>
      <c r="D51" s="328"/>
      <c r="E51" s="328"/>
      <c r="F51" s="2099" t="s">
        <v>81</v>
      </c>
      <c r="G51" s="2100" t="e">
        <f>ROUND(SUM(G46:G50),2)</f>
        <v>#REF!</v>
      </c>
    </row>
    <row r="52" spans="1:8" s="1089" customFormat="1" ht="16.5" thickBot="1">
      <c r="A52" s="1387"/>
      <c r="B52" s="2051"/>
      <c r="C52" s="2051"/>
      <c r="D52" s="473"/>
      <c r="E52" s="382"/>
      <c r="F52" s="474"/>
      <c r="G52" s="475"/>
    </row>
    <row r="53" spans="1:8" s="2084" customFormat="1" ht="48.75" customHeight="1">
      <c r="A53" s="2082"/>
      <c r="B53" s="651" t="str">
        <f>IF(COUNT($H$13:H53)&lt;10,CONCATENATE("AMM ACAD 00",COUNT($H$13:H53)),CONCATENATE("AMM ACAD 0",COUNT($H$13:H53)))</f>
        <v>AMM ACAD 000</v>
      </c>
      <c r="C53" s="2533" t="str">
        <f>CONCATENATE("FORNECIMENTO E INSTALAÇÃO DE ",C56)</f>
        <v>FORNECIMENTO E INSTALAÇÃO DE SIMULADOR DE CAMINHADA INDIVIDUAL, EM TUBO DE ACO CARBONO, PINTURA NO PROCESSO ELETROSTATICO - EQUIPAMENTO DE GINASTICA PARA ACADEMIA AO AR LIVRE / ACADEMIA DA TERCEIRA IDADE - ATI</v>
      </c>
      <c r="D53" s="2533"/>
      <c r="E53" s="2533"/>
      <c r="F53" s="2533"/>
      <c r="G53" s="2083" t="s">
        <v>23</v>
      </c>
      <c r="H53" s="1441" t="e">
        <f>G61</f>
        <v>#REF!</v>
      </c>
    </row>
    <row r="54" spans="1:8" s="1089" customFormat="1" ht="31.5">
      <c r="A54" s="1387"/>
      <c r="B54" s="2001" t="s">
        <v>144</v>
      </c>
      <c r="C54" s="2085" t="s">
        <v>75</v>
      </c>
      <c r="D54" s="2085" t="s">
        <v>23</v>
      </c>
      <c r="E54" s="2085" t="s">
        <v>76</v>
      </c>
      <c r="F54" s="2086" t="s">
        <v>77</v>
      </c>
      <c r="G54" s="2087" t="s">
        <v>78</v>
      </c>
    </row>
    <row r="55" spans="1:8" s="1089" customFormat="1" ht="15.75">
      <c r="A55" s="1387"/>
      <c r="B55" s="2542" t="s">
        <v>79</v>
      </c>
      <c r="C55" s="2543"/>
      <c r="D55" s="2543"/>
      <c r="E55" s="2543"/>
      <c r="F55" s="2543"/>
      <c r="G55" s="2544"/>
    </row>
    <row r="56" spans="1:8" s="1089" customFormat="1" ht="60">
      <c r="A56" s="1387" t="s">
        <v>218</v>
      </c>
      <c r="B56" s="2005" t="s">
        <v>98</v>
      </c>
      <c r="C56" s="2006" t="str">
        <f>C63</f>
        <v>SIMULADOR DE CAMINHADA INDIVIDUAL, EM TUBO DE ACO CARBONO, PINTURA NO PROCESSO ELETROSTATICO - EQUIPAMENTO DE GINASTICA PARA ACADEMIA AO AR LIVRE / ACADEMIA DA TERCEIRA IDADE - ATI</v>
      </c>
      <c r="D56" s="2107" t="str">
        <f>G63</f>
        <v>UN</v>
      </c>
      <c r="E56" s="2093">
        <v>1</v>
      </c>
      <c r="F56" s="2074">
        <f>D68</f>
        <v>1674</v>
      </c>
      <c r="G56" s="2092">
        <f>TRUNC(E56*F56,2)</f>
        <v>1674</v>
      </c>
    </row>
    <row r="57" spans="1:8" s="1089" customFormat="1" ht="15.75">
      <c r="A57" s="1387" t="s">
        <v>219</v>
      </c>
      <c r="B57" s="2005">
        <v>94963</v>
      </c>
      <c r="C57" s="2006" t="e">
        <f>IF($A57="INSUMO",VLOOKUP($B57,#REF!,2,FALSE),VLOOKUP($B57,#REF!,2,FALSE))</f>
        <v>#REF!</v>
      </c>
      <c r="D57" s="2007" t="e">
        <f>IF($A57="INSUMO",VLOOKUP($B57,#REF!,3,FALSE),VLOOKUP($B57,#REF!,3,FALSE))</f>
        <v>#REF!</v>
      </c>
      <c r="E57" s="2108">
        <v>1.2800000000000001E-2</v>
      </c>
      <c r="F57" s="2031" t="e">
        <f>IF($A57="INSUMO",VLOOKUP($B57,#REF!,4,FALSE),VLOOKUP($B57,#REF!,4,FALSE))</f>
        <v>#REF!</v>
      </c>
      <c r="G57" s="2092" t="e">
        <f>TRUNC(E57*F57,2)</f>
        <v>#REF!</v>
      </c>
    </row>
    <row r="58" spans="1:8" s="1089" customFormat="1" ht="15.75">
      <c r="A58" s="1387"/>
      <c r="B58" s="2542" t="s">
        <v>80</v>
      </c>
      <c r="C58" s="2543"/>
      <c r="D58" s="2543"/>
      <c r="E58" s="2543"/>
      <c r="F58" s="2543"/>
      <c r="G58" s="2544"/>
    </row>
    <row r="59" spans="1:8" s="1089" customFormat="1" ht="15.75">
      <c r="A59" s="1387" t="s">
        <v>219</v>
      </c>
      <c r="B59" s="2094">
        <v>88309</v>
      </c>
      <c r="C59" s="2006" t="e">
        <f>IF($A59="INSUMO",VLOOKUP($B59,#REF!,2,FALSE),VLOOKUP($B59,#REF!,2,FALSE))</f>
        <v>#REF!</v>
      </c>
      <c r="D59" s="2007" t="e">
        <f>IF($A59="INSUMO",VLOOKUP($B59,#REF!,3,FALSE),VLOOKUP($B59,#REF!,3,FALSE))</f>
        <v>#REF!</v>
      </c>
      <c r="E59" s="2095">
        <v>1</v>
      </c>
      <c r="F59" s="2031" t="e">
        <f>IF($A59="INSUMO",VLOOKUP($B59,#REF!,4,FALSE),VLOOKUP($B59,#REF!,4,FALSE))</f>
        <v>#REF!</v>
      </c>
      <c r="G59" s="2092" t="e">
        <f>TRUNC(E59*F59,2)</f>
        <v>#REF!</v>
      </c>
    </row>
    <row r="60" spans="1:8" s="1089" customFormat="1" ht="16.5" thickBot="1">
      <c r="A60" s="1387" t="s">
        <v>219</v>
      </c>
      <c r="B60" s="2096">
        <v>88316</v>
      </c>
      <c r="C60" s="2010" t="e">
        <f>IF($A60="INSUMO",VLOOKUP($B60,#REF!,2,FALSE),VLOOKUP($B60,#REF!,2,FALSE))</f>
        <v>#REF!</v>
      </c>
      <c r="D60" s="2011" t="e">
        <f>IF($A60="INSUMO",VLOOKUP($B60,#REF!,3,FALSE),VLOOKUP($B60,#REF!,3,FALSE))</f>
        <v>#REF!</v>
      </c>
      <c r="E60" s="2097">
        <v>1</v>
      </c>
      <c r="F60" s="2032" t="e">
        <f>IF($A60="INSUMO",VLOOKUP($B60,#REF!,4,FALSE),VLOOKUP($B60,#REF!,4,FALSE))</f>
        <v>#REF!</v>
      </c>
      <c r="G60" s="2098" t="e">
        <f>TRUNC(E60*F60,2)</f>
        <v>#REF!</v>
      </c>
    </row>
    <row r="61" spans="1:8" s="1089" customFormat="1" ht="16.5" thickBot="1">
      <c r="A61" s="1387"/>
      <c r="B61" s="307" t="s">
        <v>1457</v>
      </c>
      <c r="C61" s="328"/>
      <c r="D61" s="328"/>
      <c r="E61" s="328"/>
      <c r="F61" s="2099" t="s">
        <v>81</v>
      </c>
      <c r="G61" s="2100" t="e">
        <f>ROUND(SUM(G56:G60),2)</f>
        <v>#REF!</v>
      </c>
    </row>
    <row r="62" spans="1:8" s="1089" customFormat="1" ht="16.5" thickBot="1">
      <c r="A62" s="1387"/>
      <c r="B62" s="307"/>
      <c r="C62" s="328"/>
      <c r="D62" s="328"/>
      <c r="E62" s="328"/>
      <c r="F62" s="328"/>
      <c r="G62" s="328"/>
    </row>
    <row r="63" spans="1:8" s="1089" customFormat="1" ht="63">
      <c r="A63" s="1387"/>
      <c r="B63" s="308"/>
      <c r="C63" s="1363" t="s">
        <v>1458</v>
      </c>
      <c r="D63" s="1366"/>
      <c r="E63" s="1367"/>
      <c r="F63" s="1364"/>
      <c r="G63" s="1110" t="s">
        <v>23</v>
      </c>
      <c r="H63" s="2101" t="s">
        <v>1054</v>
      </c>
    </row>
    <row r="64" spans="1:8" s="1089" customFormat="1" ht="31.5">
      <c r="A64" s="1387"/>
      <c r="B64" s="2014" t="s">
        <v>91</v>
      </c>
      <c r="C64" s="2015" t="s">
        <v>92</v>
      </c>
      <c r="D64" s="2016" t="s">
        <v>93</v>
      </c>
      <c r="E64" s="2017" t="s">
        <v>94</v>
      </c>
      <c r="F64" s="2018" t="s">
        <v>95</v>
      </c>
      <c r="G64" s="2019" t="s">
        <v>96</v>
      </c>
    </row>
    <row r="65" spans="1:256" s="1089" customFormat="1" ht="15.75">
      <c r="A65" s="1387"/>
      <c r="B65" s="2102">
        <v>43566</v>
      </c>
      <c r="C65" s="2021" t="s">
        <v>780</v>
      </c>
      <c r="D65" s="2065">
        <v>1540</v>
      </c>
      <c r="E65" s="2103" t="s">
        <v>781</v>
      </c>
      <c r="F65" s="2023" t="s">
        <v>782</v>
      </c>
      <c r="G65" s="2023" t="s">
        <v>783</v>
      </c>
      <c r="H65" s="2104"/>
    </row>
    <row r="66" spans="1:256" s="1089" customFormat="1" ht="15.75">
      <c r="A66" s="1387"/>
      <c r="B66" s="2020">
        <v>43565</v>
      </c>
      <c r="C66" s="2064" t="s">
        <v>784</v>
      </c>
      <c r="D66" s="2065">
        <v>2895</v>
      </c>
      <c r="E66" s="2103" t="s">
        <v>462</v>
      </c>
      <c r="F66" s="2023" t="s">
        <v>463</v>
      </c>
      <c r="G66" s="2023" t="s">
        <v>344</v>
      </c>
      <c r="H66" s="2104"/>
    </row>
    <row r="67" spans="1:256" s="1089" customFormat="1" ht="15.75">
      <c r="A67" s="1387"/>
      <c r="B67" s="2105">
        <v>43567</v>
      </c>
      <c r="C67" s="2064" t="s">
        <v>1156</v>
      </c>
      <c r="D67" s="2065">
        <v>1674</v>
      </c>
      <c r="E67" s="2103" t="s">
        <v>1157</v>
      </c>
      <c r="F67" s="2023" t="s">
        <v>1158</v>
      </c>
      <c r="G67" s="2023" t="s">
        <v>1066</v>
      </c>
      <c r="H67" s="2104"/>
    </row>
    <row r="68" spans="1:256" s="1089" customFormat="1" ht="16.5" thickBot="1">
      <c r="A68" s="1387"/>
      <c r="B68" s="2025"/>
      <c r="C68" s="2026" t="s">
        <v>97</v>
      </c>
      <c r="D68" s="2027">
        <f>IF(COUNT(D64:D67)=3,MEDIAN(D65:D67),SMALL(D65:D67,1))</f>
        <v>1674</v>
      </c>
      <c r="E68" s="2028"/>
      <c r="F68" s="2029"/>
      <c r="G68" s="2030"/>
    </row>
    <row r="69" spans="1:256" s="673" customFormat="1" ht="13.5" thickBot="1">
      <c r="A69" s="705"/>
      <c r="B69" s="772"/>
      <c r="C69" s="772"/>
      <c r="D69" s="772"/>
      <c r="E69" s="772"/>
      <c r="F69" s="772"/>
      <c r="G69" s="772"/>
      <c r="H69" s="705"/>
      <c r="I69" s="705"/>
      <c r="J69" s="70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  <c r="AA69" s="705"/>
      <c r="AB69" s="705"/>
      <c r="AC69" s="705"/>
      <c r="AD69" s="705"/>
      <c r="AE69" s="705"/>
      <c r="AF69" s="705"/>
      <c r="AG69" s="705"/>
      <c r="AH69" s="705"/>
      <c r="AI69" s="705"/>
      <c r="AJ69" s="705"/>
      <c r="AK69" s="705"/>
      <c r="AL69" s="705"/>
      <c r="AM69" s="705"/>
      <c r="AN69" s="705"/>
      <c r="AO69" s="705"/>
      <c r="AP69" s="705"/>
      <c r="AQ69" s="705"/>
      <c r="AR69" s="705"/>
      <c r="AS69" s="705"/>
      <c r="AT69" s="705"/>
      <c r="AU69" s="705"/>
      <c r="AV69" s="705"/>
      <c r="AW69" s="705"/>
      <c r="AX69" s="705"/>
      <c r="AY69" s="705"/>
      <c r="AZ69" s="705"/>
      <c r="BA69" s="705"/>
      <c r="BB69" s="705"/>
      <c r="BC69" s="705"/>
      <c r="BD69" s="705"/>
      <c r="BE69" s="705"/>
      <c r="BF69" s="705"/>
      <c r="BG69" s="705"/>
      <c r="BH69" s="705"/>
      <c r="BI69" s="705"/>
      <c r="BJ69" s="705"/>
      <c r="BK69" s="705"/>
      <c r="BL69" s="705"/>
      <c r="BM69" s="705"/>
      <c r="BN69" s="705"/>
      <c r="BO69" s="705"/>
      <c r="BP69" s="705"/>
      <c r="BQ69" s="705"/>
      <c r="BR69" s="705"/>
      <c r="BS69" s="705"/>
      <c r="BT69" s="705"/>
      <c r="BU69" s="705"/>
      <c r="BV69" s="705"/>
      <c r="BW69" s="705"/>
      <c r="BX69" s="705"/>
      <c r="BY69" s="705"/>
      <c r="BZ69" s="705"/>
      <c r="CA69" s="705"/>
      <c r="CB69" s="705"/>
      <c r="CC69" s="705"/>
      <c r="CD69" s="705"/>
      <c r="CE69" s="705"/>
      <c r="CF69" s="705"/>
      <c r="CG69" s="705"/>
      <c r="CH69" s="705"/>
      <c r="CI69" s="705"/>
      <c r="CJ69" s="705"/>
      <c r="CK69" s="705"/>
      <c r="CL69" s="705"/>
      <c r="CM69" s="705"/>
      <c r="CN69" s="705"/>
      <c r="CO69" s="705"/>
      <c r="CP69" s="705"/>
      <c r="CQ69" s="705"/>
      <c r="CR69" s="705"/>
      <c r="CS69" s="705"/>
      <c r="CT69" s="705"/>
      <c r="CU69" s="705"/>
      <c r="CV69" s="705"/>
      <c r="CW69" s="705"/>
      <c r="CX69" s="705"/>
      <c r="CY69" s="705"/>
      <c r="CZ69" s="705"/>
      <c r="DA69" s="705"/>
      <c r="DB69" s="705"/>
      <c r="DC69" s="705"/>
      <c r="DD69" s="705"/>
      <c r="DE69" s="705"/>
      <c r="DF69" s="705"/>
      <c r="DG69" s="705"/>
      <c r="DH69" s="705"/>
      <c r="DI69" s="705"/>
      <c r="DJ69" s="705"/>
      <c r="DK69" s="705"/>
      <c r="DL69" s="705"/>
      <c r="DM69" s="705"/>
      <c r="DN69" s="705"/>
      <c r="DO69" s="705"/>
      <c r="DP69" s="705"/>
      <c r="DQ69" s="705"/>
      <c r="DR69" s="705"/>
      <c r="DS69" s="705"/>
      <c r="DT69" s="705"/>
      <c r="DU69" s="705"/>
      <c r="DV69" s="705"/>
      <c r="DW69" s="705"/>
      <c r="DX69" s="705"/>
      <c r="DY69" s="705"/>
      <c r="DZ69" s="705"/>
      <c r="EA69" s="705"/>
      <c r="EB69" s="705"/>
      <c r="EC69" s="705"/>
      <c r="ED69" s="705"/>
      <c r="EE69" s="705"/>
      <c r="EF69" s="705"/>
      <c r="EG69" s="705"/>
      <c r="EH69" s="705"/>
      <c r="EI69" s="705"/>
      <c r="EJ69" s="705"/>
      <c r="EK69" s="705"/>
      <c r="EL69" s="705"/>
      <c r="EM69" s="705"/>
      <c r="EN69" s="705"/>
      <c r="EO69" s="705"/>
      <c r="EP69" s="705"/>
      <c r="EQ69" s="705"/>
      <c r="ER69" s="705"/>
      <c r="ES69" s="705"/>
      <c r="ET69" s="705"/>
      <c r="EU69" s="705"/>
      <c r="EV69" s="705"/>
      <c r="EW69" s="705"/>
      <c r="EX69" s="705"/>
      <c r="EY69" s="705"/>
      <c r="EZ69" s="705"/>
      <c r="FA69" s="705"/>
      <c r="FB69" s="705"/>
      <c r="FC69" s="705"/>
      <c r="FD69" s="705"/>
      <c r="FE69" s="705"/>
      <c r="FF69" s="705"/>
      <c r="FG69" s="705"/>
      <c r="FH69" s="705"/>
      <c r="FI69" s="705"/>
      <c r="FJ69" s="705"/>
      <c r="FK69" s="705"/>
      <c r="FL69" s="705"/>
      <c r="FM69" s="705"/>
      <c r="FN69" s="705"/>
      <c r="FO69" s="705"/>
      <c r="FP69" s="705"/>
      <c r="FQ69" s="705"/>
      <c r="FR69" s="705"/>
      <c r="FS69" s="705"/>
      <c r="FT69" s="705"/>
      <c r="FU69" s="705"/>
      <c r="FV69" s="705"/>
      <c r="FW69" s="705"/>
      <c r="FX69" s="705"/>
      <c r="FY69" s="705"/>
      <c r="FZ69" s="705"/>
      <c r="GA69" s="705"/>
      <c r="GB69" s="705"/>
      <c r="GC69" s="705"/>
      <c r="GD69" s="705"/>
      <c r="GE69" s="705"/>
      <c r="GF69" s="705"/>
      <c r="GG69" s="705"/>
      <c r="GH69" s="705"/>
      <c r="GI69" s="705"/>
      <c r="GJ69" s="705"/>
      <c r="GK69" s="705"/>
      <c r="GL69" s="705"/>
      <c r="GM69" s="705"/>
      <c r="GN69" s="705"/>
      <c r="GO69" s="705"/>
      <c r="GP69" s="705"/>
      <c r="GQ69" s="705"/>
      <c r="GR69" s="705"/>
      <c r="GS69" s="705"/>
      <c r="GT69" s="705"/>
      <c r="GU69" s="705"/>
      <c r="GV69" s="705"/>
      <c r="GW69" s="705"/>
      <c r="GX69" s="705"/>
      <c r="GY69" s="705"/>
      <c r="GZ69" s="705"/>
      <c r="HA69" s="705"/>
      <c r="HB69" s="705"/>
      <c r="HC69" s="705"/>
      <c r="HD69" s="705"/>
      <c r="HE69" s="705"/>
      <c r="HF69" s="705"/>
      <c r="HG69" s="705"/>
      <c r="HH69" s="705"/>
      <c r="HI69" s="705"/>
      <c r="HJ69" s="705"/>
      <c r="HK69" s="705"/>
      <c r="HL69" s="705"/>
      <c r="HM69" s="705"/>
      <c r="HN69" s="705"/>
      <c r="HO69" s="705"/>
      <c r="HP69" s="705"/>
      <c r="HQ69" s="705"/>
      <c r="HR69" s="705"/>
      <c r="HS69" s="705"/>
      <c r="HT69" s="705"/>
      <c r="HU69" s="705"/>
      <c r="HV69" s="705"/>
      <c r="HW69" s="705"/>
      <c r="HX69" s="705"/>
      <c r="HY69" s="705"/>
      <c r="HZ69" s="705"/>
      <c r="IA69" s="705"/>
      <c r="IB69" s="705"/>
      <c r="IC69" s="705"/>
      <c r="ID69" s="705"/>
      <c r="IE69" s="705"/>
      <c r="IF69" s="705"/>
      <c r="IG69" s="705"/>
      <c r="IH69" s="705"/>
      <c r="II69" s="705"/>
      <c r="IJ69" s="705"/>
      <c r="IK69" s="705"/>
      <c r="IL69" s="705"/>
      <c r="IM69" s="705"/>
      <c r="IN69" s="705"/>
      <c r="IO69" s="705"/>
      <c r="IP69" s="705"/>
      <c r="IQ69" s="705"/>
      <c r="IR69" s="705"/>
      <c r="IS69" s="705"/>
      <c r="IT69" s="705"/>
      <c r="IU69" s="705"/>
      <c r="IV69" s="705"/>
    </row>
    <row r="70" spans="1:256" s="673" customFormat="1" ht="36.75" customHeight="1">
      <c r="A70" s="705"/>
      <c r="B70" s="651" t="str">
        <f>IF(COUNT($H$13:H70)&lt;10,CONCATENATE("AMM ACAD 00",COUNT($H$13:H70)),CONCATENATE("AMM ACAD 0",COUNT($H$13:H70)))</f>
        <v>AMM ACAD 000</v>
      </c>
      <c r="C70" s="2564" t="e">
        <f>CONCATENATE("FORNECIMENTO E INSTALAÇÃO DE ",C73)</f>
        <v>#REF!</v>
      </c>
      <c r="D70" s="2564"/>
      <c r="E70" s="2564"/>
      <c r="F70" s="2564"/>
      <c r="G70" s="283" t="s">
        <v>23</v>
      </c>
      <c r="H70" s="790" t="e">
        <f>G77</f>
        <v>#REF!</v>
      </c>
      <c r="I70" s="705"/>
      <c r="J70" s="70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  <c r="AA70" s="705"/>
      <c r="AB70" s="705"/>
      <c r="AC70" s="705"/>
      <c r="AD70" s="705"/>
      <c r="AE70" s="705"/>
      <c r="AF70" s="705"/>
      <c r="AG70" s="705"/>
      <c r="AH70" s="705"/>
      <c r="AI70" s="705"/>
      <c r="AJ70" s="705"/>
      <c r="AK70" s="705"/>
      <c r="AL70" s="705"/>
      <c r="AM70" s="705"/>
      <c r="AN70" s="705"/>
      <c r="AO70" s="705"/>
      <c r="AP70" s="705"/>
      <c r="AQ70" s="705"/>
      <c r="AR70" s="705"/>
      <c r="AS70" s="705"/>
      <c r="AT70" s="705"/>
      <c r="AU70" s="705"/>
      <c r="AV70" s="705"/>
      <c r="AW70" s="705"/>
      <c r="AX70" s="705"/>
      <c r="AY70" s="705"/>
      <c r="AZ70" s="705"/>
      <c r="BA70" s="705"/>
      <c r="BB70" s="705"/>
      <c r="BC70" s="705"/>
      <c r="BD70" s="705"/>
      <c r="BE70" s="705"/>
      <c r="BF70" s="705"/>
      <c r="BG70" s="705"/>
      <c r="BH70" s="705"/>
      <c r="BI70" s="705"/>
      <c r="BJ70" s="705"/>
      <c r="BK70" s="705"/>
      <c r="BL70" s="705"/>
      <c r="BM70" s="705"/>
      <c r="BN70" s="705"/>
      <c r="BO70" s="705"/>
      <c r="BP70" s="705"/>
      <c r="BQ70" s="705"/>
      <c r="BR70" s="705"/>
      <c r="BS70" s="705"/>
      <c r="BT70" s="705"/>
      <c r="BU70" s="705"/>
      <c r="BV70" s="705"/>
      <c r="BW70" s="705"/>
      <c r="BX70" s="705"/>
      <c r="BY70" s="705"/>
      <c r="BZ70" s="705"/>
      <c r="CA70" s="705"/>
      <c r="CB70" s="705"/>
      <c r="CC70" s="705"/>
      <c r="CD70" s="705"/>
      <c r="CE70" s="705"/>
      <c r="CF70" s="705"/>
      <c r="CG70" s="705"/>
      <c r="CH70" s="705"/>
      <c r="CI70" s="705"/>
      <c r="CJ70" s="705"/>
      <c r="CK70" s="705"/>
      <c r="CL70" s="705"/>
      <c r="CM70" s="705"/>
      <c r="CN70" s="705"/>
      <c r="CO70" s="705"/>
      <c r="CP70" s="705"/>
      <c r="CQ70" s="705"/>
      <c r="CR70" s="705"/>
      <c r="CS70" s="705"/>
      <c r="CT70" s="705"/>
      <c r="CU70" s="705"/>
      <c r="CV70" s="705"/>
      <c r="CW70" s="705"/>
      <c r="CX70" s="705"/>
      <c r="CY70" s="705"/>
      <c r="CZ70" s="705"/>
      <c r="DA70" s="705"/>
      <c r="DB70" s="705"/>
      <c r="DC70" s="705"/>
      <c r="DD70" s="705"/>
      <c r="DE70" s="705"/>
      <c r="DF70" s="705"/>
      <c r="DG70" s="705"/>
      <c r="DH70" s="705"/>
      <c r="DI70" s="705"/>
      <c r="DJ70" s="705"/>
      <c r="DK70" s="705"/>
      <c r="DL70" s="705"/>
      <c r="DM70" s="705"/>
      <c r="DN70" s="705"/>
      <c r="DO70" s="705"/>
      <c r="DP70" s="705"/>
      <c r="DQ70" s="705"/>
      <c r="DR70" s="705"/>
      <c r="DS70" s="705"/>
      <c r="DT70" s="705"/>
      <c r="DU70" s="705"/>
      <c r="DV70" s="705"/>
      <c r="DW70" s="705"/>
      <c r="DX70" s="705"/>
      <c r="DY70" s="705"/>
      <c r="DZ70" s="705"/>
      <c r="EA70" s="705"/>
      <c r="EB70" s="705"/>
      <c r="EC70" s="705"/>
      <c r="ED70" s="705"/>
      <c r="EE70" s="705"/>
      <c r="EF70" s="705"/>
      <c r="EG70" s="705"/>
      <c r="EH70" s="705"/>
      <c r="EI70" s="705"/>
      <c r="EJ70" s="705"/>
      <c r="EK70" s="705"/>
      <c r="EL70" s="705"/>
      <c r="EM70" s="705"/>
      <c r="EN70" s="705"/>
      <c r="EO70" s="705"/>
      <c r="EP70" s="705"/>
      <c r="EQ70" s="705"/>
      <c r="ER70" s="705"/>
      <c r="ES70" s="705"/>
      <c r="ET70" s="705"/>
      <c r="EU70" s="705"/>
      <c r="EV70" s="705"/>
      <c r="EW70" s="705"/>
      <c r="EX70" s="705"/>
      <c r="EY70" s="705"/>
      <c r="EZ70" s="705"/>
      <c r="FA70" s="705"/>
      <c r="FB70" s="705"/>
      <c r="FC70" s="705"/>
      <c r="FD70" s="705"/>
      <c r="FE70" s="705"/>
      <c r="FF70" s="705"/>
      <c r="FG70" s="705"/>
      <c r="FH70" s="705"/>
      <c r="FI70" s="705"/>
      <c r="FJ70" s="705"/>
      <c r="FK70" s="705"/>
      <c r="FL70" s="705"/>
      <c r="FM70" s="705"/>
      <c r="FN70" s="705"/>
      <c r="FO70" s="705"/>
      <c r="FP70" s="705"/>
      <c r="FQ70" s="705"/>
      <c r="FR70" s="705"/>
      <c r="FS70" s="705"/>
      <c r="FT70" s="705"/>
      <c r="FU70" s="705"/>
      <c r="FV70" s="705"/>
      <c r="FW70" s="705"/>
      <c r="FX70" s="705"/>
      <c r="FY70" s="705"/>
      <c r="FZ70" s="705"/>
      <c r="GA70" s="705"/>
      <c r="GB70" s="705"/>
      <c r="GC70" s="705"/>
      <c r="GD70" s="705"/>
      <c r="GE70" s="705"/>
      <c r="GF70" s="705"/>
      <c r="GG70" s="705"/>
      <c r="GH70" s="705"/>
      <c r="GI70" s="705"/>
      <c r="GJ70" s="705"/>
      <c r="GK70" s="705"/>
      <c r="GL70" s="705"/>
      <c r="GM70" s="705"/>
      <c r="GN70" s="705"/>
      <c r="GO70" s="705"/>
      <c r="GP70" s="705"/>
      <c r="GQ70" s="705"/>
      <c r="GR70" s="705"/>
      <c r="GS70" s="705"/>
      <c r="GT70" s="705"/>
      <c r="GU70" s="705"/>
      <c r="GV70" s="705"/>
      <c r="GW70" s="705"/>
      <c r="GX70" s="705"/>
      <c r="GY70" s="705"/>
      <c r="GZ70" s="705"/>
      <c r="HA70" s="705"/>
      <c r="HB70" s="705"/>
      <c r="HC70" s="705"/>
      <c r="HD70" s="705"/>
      <c r="HE70" s="705"/>
      <c r="HF70" s="705"/>
      <c r="HG70" s="705"/>
      <c r="HH70" s="705"/>
      <c r="HI70" s="705"/>
      <c r="HJ70" s="705"/>
      <c r="HK70" s="705"/>
      <c r="HL70" s="705"/>
      <c r="HM70" s="705"/>
      <c r="HN70" s="705"/>
      <c r="HO70" s="705"/>
      <c r="HP70" s="705"/>
      <c r="HQ70" s="705"/>
      <c r="HR70" s="705"/>
      <c r="HS70" s="705"/>
      <c r="HT70" s="705"/>
      <c r="HU70" s="705"/>
      <c r="HV70" s="705"/>
      <c r="HW70" s="705"/>
      <c r="HX70" s="705"/>
      <c r="HY70" s="705"/>
      <c r="HZ70" s="705"/>
      <c r="IA70" s="705"/>
      <c r="IB70" s="705"/>
      <c r="IC70" s="705"/>
      <c r="ID70" s="705"/>
      <c r="IE70" s="705"/>
      <c r="IF70" s="705"/>
      <c r="IG70" s="705"/>
      <c r="IH70" s="705"/>
      <c r="II70" s="705"/>
      <c r="IJ70" s="705"/>
      <c r="IK70" s="705"/>
      <c r="IL70" s="705"/>
      <c r="IM70" s="705"/>
      <c r="IN70" s="705"/>
      <c r="IO70" s="705"/>
      <c r="IP70" s="705"/>
      <c r="IQ70" s="705"/>
      <c r="IR70" s="705"/>
      <c r="IS70" s="705"/>
      <c r="IT70" s="705"/>
      <c r="IU70" s="705"/>
      <c r="IV70" s="705"/>
    </row>
    <row r="71" spans="1:256" s="673" customFormat="1" ht="31.5">
      <c r="A71" s="705"/>
      <c r="B71" s="2068" t="s">
        <v>144</v>
      </c>
      <c r="C71" s="2069" t="s">
        <v>75</v>
      </c>
      <c r="D71" s="2069" t="s">
        <v>23</v>
      </c>
      <c r="E71" s="2069" t="s">
        <v>76</v>
      </c>
      <c r="F71" s="2070" t="s">
        <v>103</v>
      </c>
      <c r="G71" s="2071" t="s">
        <v>104</v>
      </c>
      <c r="H71" s="705"/>
      <c r="I71" s="705"/>
      <c r="J71" s="70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  <c r="AA71" s="705"/>
      <c r="AB71" s="705"/>
      <c r="AC71" s="705"/>
      <c r="AD71" s="705"/>
      <c r="AE71" s="705"/>
      <c r="AF71" s="705"/>
      <c r="AG71" s="705"/>
      <c r="AH71" s="705"/>
      <c r="AI71" s="705"/>
      <c r="AJ71" s="705"/>
      <c r="AK71" s="705"/>
      <c r="AL71" s="705"/>
      <c r="AM71" s="705"/>
      <c r="AN71" s="705"/>
      <c r="AO71" s="705"/>
      <c r="AP71" s="705"/>
      <c r="AQ71" s="705"/>
      <c r="AR71" s="705"/>
      <c r="AS71" s="705"/>
      <c r="AT71" s="705"/>
      <c r="AU71" s="705"/>
      <c r="AV71" s="705"/>
      <c r="AW71" s="705"/>
      <c r="AX71" s="705"/>
      <c r="AY71" s="705"/>
      <c r="AZ71" s="705"/>
      <c r="BA71" s="705"/>
      <c r="BB71" s="705"/>
      <c r="BC71" s="705"/>
      <c r="BD71" s="705"/>
      <c r="BE71" s="705"/>
      <c r="BF71" s="705"/>
      <c r="BG71" s="705"/>
      <c r="BH71" s="705"/>
      <c r="BI71" s="705"/>
      <c r="BJ71" s="705"/>
      <c r="BK71" s="705"/>
      <c r="BL71" s="705"/>
      <c r="BM71" s="705"/>
      <c r="BN71" s="705"/>
      <c r="BO71" s="705"/>
      <c r="BP71" s="705"/>
      <c r="BQ71" s="705"/>
      <c r="BR71" s="705"/>
      <c r="BS71" s="705"/>
      <c r="BT71" s="705"/>
      <c r="BU71" s="705"/>
      <c r="BV71" s="705"/>
      <c r="BW71" s="705"/>
      <c r="BX71" s="705"/>
      <c r="BY71" s="705"/>
      <c r="BZ71" s="705"/>
      <c r="CA71" s="705"/>
      <c r="CB71" s="705"/>
      <c r="CC71" s="705"/>
      <c r="CD71" s="705"/>
      <c r="CE71" s="705"/>
      <c r="CF71" s="705"/>
      <c r="CG71" s="705"/>
      <c r="CH71" s="705"/>
      <c r="CI71" s="705"/>
      <c r="CJ71" s="705"/>
      <c r="CK71" s="705"/>
      <c r="CL71" s="705"/>
      <c r="CM71" s="705"/>
      <c r="CN71" s="705"/>
      <c r="CO71" s="705"/>
      <c r="CP71" s="705"/>
      <c r="CQ71" s="705"/>
      <c r="CR71" s="705"/>
      <c r="CS71" s="705"/>
      <c r="CT71" s="705"/>
      <c r="CU71" s="705"/>
      <c r="CV71" s="705"/>
      <c r="CW71" s="705"/>
      <c r="CX71" s="705"/>
      <c r="CY71" s="705"/>
      <c r="CZ71" s="705"/>
      <c r="DA71" s="705"/>
      <c r="DB71" s="705"/>
      <c r="DC71" s="705"/>
      <c r="DD71" s="705"/>
      <c r="DE71" s="705"/>
      <c r="DF71" s="705"/>
      <c r="DG71" s="705"/>
      <c r="DH71" s="705"/>
      <c r="DI71" s="705"/>
      <c r="DJ71" s="705"/>
      <c r="DK71" s="705"/>
      <c r="DL71" s="705"/>
      <c r="DM71" s="705"/>
      <c r="DN71" s="705"/>
      <c r="DO71" s="705"/>
      <c r="DP71" s="705"/>
      <c r="DQ71" s="705"/>
      <c r="DR71" s="705"/>
      <c r="DS71" s="705"/>
      <c r="DT71" s="705"/>
      <c r="DU71" s="705"/>
      <c r="DV71" s="705"/>
      <c r="DW71" s="705"/>
      <c r="DX71" s="705"/>
      <c r="DY71" s="705"/>
      <c r="DZ71" s="705"/>
      <c r="EA71" s="705"/>
      <c r="EB71" s="705"/>
      <c r="EC71" s="705"/>
      <c r="ED71" s="705"/>
      <c r="EE71" s="705"/>
      <c r="EF71" s="705"/>
      <c r="EG71" s="705"/>
      <c r="EH71" s="705"/>
      <c r="EI71" s="705"/>
      <c r="EJ71" s="705"/>
      <c r="EK71" s="705"/>
      <c r="EL71" s="705"/>
      <c r="EM71" s="705"/>
      <c r="EN71" s="705"/>
      <c r="EO71" s="705"/>
      <c r="EP71" s="705"/>
      <c r="EQ71" s="705"/>
      <c r="ER71" s="705"/>
      <c r="ES71" s="705"/>
      <c r="ET71" s="705"/>
      <c r="EU71" s="705"/>
      <c r="EV71" s="705"/>
      <c r="EW71" s="705"/>
      <c r="EX71" s="705"/>
      <c r="EY71" s="705"/>
      <c r="EZ71" s="705"/>
      <c r="FA71" s="705"/>
      <c r="FB71" s="705"/>
      <c r="FC71" s="705"/>
      <c r="FD71" s="705"/>
      <c r="FE71" s="705"/>
      <c r="FF71" s="705"/>
      <c r="FG71" s="705"/>
      <c r="FH71" s="705"/>
      <c r="FI71" s="705"/>
      <c r="FJ71" s="705"/>
      <c r="FK71" s="705"/>
      <c r="FL71" s="705"/>
      <c r="FM71" s="705"/>
      <c r="FN71" s="705"/>
      <c r="FO71" s="705"/>
      <c r="FP71" s="705"/>
      <c r="FQ71" s="705"/>
      <c r="FR71" s="705"/>
      <c r="FS71" s="705"/>
      <c r="FT71" s="705"/>
      <c r="FU71" s="705"/>
      <c r="FV71" s="705"/>
      <c r="FW71" s="705"/>
      <c r="FX71" s="705"/>
      <c r="FY71" s="705"/>
      <c r="FZ71" s="705"/>
      <c r="GA71" s="705"/>
      <c r="GB71" s="705"/>
      <c r="GC71" s="705"/>
      <c r="GD71" s="705"/>
      <c r="GE71" s="705"/>
      <c r="GF71" s="705"/>
      <c r="GG71" s="705"/>
      <c r="GH71" s="705"/>
      <c r="GI71" s="705"/>
      <c r="GJ71" s="705"/>
      <c r="GK71" s="705"/>
      <c r="GL71" s="705"/>
      <c r="GM71" s="705"/>
      <c r="GN71" s="705"/>
      <c r="GO71" s="705"/>
      <c r="GP71" s="705"/>
      <c r="GQ71" s="705"/>
      <c r="GR71" s="705"/>
      <c r="GS71" s="705"/>
      <c r="GT71" s="705"/>
      <c r="GU71" s="705"/>
      <c r="GV71" s="705"/>
      <c r="GW71" s="705"/>
      <c r="GX71" s="705"/>
      <c r="GY71" s="705"/>
      <c r="GZ71" s="705"/>
      <c r="HA71" s="705"/>
      <c r="HB71" s="705"/>
      <c r="HC71" s="705"/>
      <c r="HD71" s="705"/>
      <c r="HE71" s="705"/>
      <c r="HF71" s="705"/>
      <c r="HG71" s="705"/>
      <c r="HH71" s="705"/>
      <c r="HI71" s="705"/>
      <c r="HJ71" s="705"/>
      <c r="HK71" s="705"/>
      <c r="HL71" s="705"/>
      <c r="HM71" s="705"/>
      <c r="HN71" s="705"/>
      <c r="HO71" s="705"/>
      <c r="HP71" s="705"/>
      <c r="HQ71" s="705"/>
      <c r="HR71" s="705"/>
      <c r="HS71" s="705"/>
      <c r="HT71" s="705"/>
      <c r="HU71" s="705"/>
      <c r="HV71" s="705"/>
      <c r="HW71" s="705"/>
      <c r="HX71" s="705"/>
      <c r="HY71" s="705"/>
      <c r="HZ71" s="705"/>
      <c r="IA71" s="705"/>
      <c r="IB71" s="705"/>
      <c r="IC71" s="705"/>
      <c r="ID71" s="705"/>
      <c r="IE71" s="705"/>
      <c r="IF71" s="705"/>
      <c r="IG71" s="705"/>
      <c r="IH71" s="705"/>
      <c r="II71" s="705"/>
      <c r="IJ71" s="705"/>
      <c r="IK71" s="705"/>
      <c r="IL71" s="705"/>
      <c r="IM71" s="705"/>
      <c r="IN71" s="705"/>
      <c r="IO71" s="705"/>
      <c r="IP71" s="705"/>
      <c r="IQ71" s="705"/>
      <c r="IR71" s="705"/>
      <c r="IS71" s="705"/>
      <c r="IT71" s="705"/>
      <c r="IU71" s="705"/>
      <c r="IV71" s="705"/>
    </row>
    <row r="72" spans="1:256" s="673" customFormat="1" ht="15.75">
      <c r="A72" s="705"/>
      <c r="B72" s="2663" t="s">
        <v>79</v>
      </c>
      <c r="C72" s="2664"/>
      <c r="D72" s="2664"/>
      <c r="E72" s="2664"/>
      <c r="F72" s="2664"/>
      <c r="G72" s="266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705"/>
      <c r="AC72" s="705"/>
      <c r="AD72" s="705"/>
      <c r="AE72" s="705"/>
      <c r="AF72" s="705"/>
      <c r="AG72" s="705"/>
      <c r="AH72" s="705"/>
      <c r="AI72" s="705"/>
      <c r="AJ72" s="705"/>
      <c r="AK72" s="705"/>
      <c r="AL72" s="705"/>
      <c r="AM72" s="705"/>
      <c r="AN72" s="705"/>
      <c r="AO72" s="705"/>
      <c r="AP72" s="705"/>
      <c r="AQ72" s="705"/>
      <c r="AR72" s="705"/>
      <c r="AS72" s="705"/>
      <c r="AT72" s="705"/>
      <c r="AU72" s="705"/>
      <c r="AV72" s="705"/>
      <c r="AW72" s="705"/>
      <c r="AX72" s="705"/>
      <c r="AY72" s="705"/>
      <c r="AZ72" s="705"/>
      <c r="BA72" s="705"/>
      <c r="BB72" s="705"/>
      <c r="BC72" s="705"/>
      <c r="BD72" s="705"/>
      <c r="BE72" s="705"/>
      <c r="BF72" s="705"/>
      <c r="BG72" s="705"/>
      <c r="BH72" s="705"/>
      <c r="BI72" s="705"/>
      <c r="BJ72" s="705"/>
      <c r="BK72" s="705"/>
      <c r="BL72" s="705"/>
      <c r="BM72" s="705"/>
      <c r="BN72" s="705"/>
      <c r="BO72" s="705"/>
      <c r="BP72" s="705"/>
      <c r="BQ72" s="705"/>
      <c r="BR72" s="705"/>
      <c r="BS72" s="705"/>
      <c r="BT72" s="705"/>
      <c r="BU72" s="705"/>
      <c r="BV72" s="705"/>
      <c r="BW72" s="705"/>
      <c r="BX72" s="705"/>
      <c r="BY72" s="705"/>
      <c r="BZ72" s="705"/>
      <c r="CA72" s="705"/>
      <c r="CB72" s="705"/>
      <c r="CC72" s="705"/>
      <c r="CD72" s="705"/>
      <c r="CE72" s="705"/>
      <c r="CF72" s="705"/>
      <c r="CG72" s="705"/>
      <c r="CH72" s="705"/>
      <c r="CI72" s="705"/>
      <c r="CJ72" s="705"/>
      <c r="CK72" s="705"/>
      <c r="CL72" s="705"/>
      <c r="CM72" s="705"/>
      <c r="CN72" s="705"/>
      <c r="CO72" s="705"/>
      <c r="CP72" s="705"/>
      <c r="CQ72" s="705"/>
      <c r="CR72" s="705"/>
      <c r="CS72" s="705"/>
      <c r="CT72" s="705"/>
      <c r="CU72" s="705"/>
      <c r="CV72" s="705"/>
      <c r="CW72" s="705"/>
      <c r="CX72" s="705"/>
      <c r="CY72" s="705"/>
      <c r="CZ72" s="705"/>
      <c r="DA72" s="705"/>
      <c r="DB72" s="705"/>
      <c r="DC72" s="705"/>
      <c r="DD72" s="705"/>
      <c r="DE72" s="705"/>
      <c r="DF72" s="705"/>
      <c r="DG72" s="705"/>
      <c r="DH72" s="705"/>
      <c r="DI72" s="705"/>
      <c r="DJ72" s="705"/>
      <c r="DK72" s="705"/>
      <c r="DL72" s="705"/>
      <c r="DM72" s="705"/>
      <c r="DN72" s="705"/>
      <c r="DO72" s="705"/>
      <c r="DP72" s="705"/>
      <c r="DQ72" s="705"/>
      <c r="DR72" s="705"/>
      <c r="DS72" s="705"/>
      <c r="DT72" s="705"/>
      <c r="DU72" s="705"/>
      <c r="DV72" s="705"/>
      <c r="DW72" s="705"/>
      <c r="DX72" s="705"/>
      <c r="DY72" s="705"/>
      <c r="DZ72" s="705"/>
      <c r="EA72" s="705"/>
      <c r="EB72" s="705"/>
      <c r="EC72" s="705"/>
      <c r="ED72" s="705"/>
      <c r="EE72" s="705"/>
      <c r="EF72" s="705"/>
      <c r="EG72" s="705"/>
      <c r="EH72" s="705"/>
      <c r="EI72" s="705"/>
      <c r="EJ72" s="705"/>
      <c r="EK72" s="705"/>
      <c r="EL72" s="705"/>
      <c r="EM72" s="705"/>
      <c r="EN72" s="705"/>
      <c r="EO72" s="705"/>
      <c r="EP72" s="705"/>
      <c r="EQ72" s="705"/>
      <c r="ER72" s="705"/>
      <c r="ES72" s="705"/>
      <c r="ET72" s="705"/>
      <c r="EU72" s="705"/>
      <c r="EV72" s="705"/>
      <c r="EW72" s="705"/>
      <c r="EX72" s="705"/>
      <c r="EY72" s="705"/>
      <c r="EZ72" s="705"/>
      <c r="FA72" s="705"/>
      <c r="FB72" s="705"/>
      <c r="FC72" s="705"/>
      <c r="FD72" s="705"/>
      <c r="FE72" s="705"/>
      <c r="FF72" s="705"/>
      <c r="FG72" s="705"/>
      <c r="FH72" s="705"/>
      <c r="FI72" s="705"/>
      <c r="FJ72" s="705"/>
      <c r="FK72" s="705"/>
      <c r="FL72" s="705"/>
      <c r="FM72" s="705"/>
      <c r="FN72" s="705"/>
      <c r="FO72" s="705"/>
      <c r="FP72" s="705"/>
      <c r="FQ72" s="705"/>
      <c r="FR72" s="705"/>
      <c r="FS72" s="705"/>
      <c r="FT72" s="705"/>
      <c r="FU72" s="705"/>
      <c r="FV72" s="705"/>
      <c r="FW72" s="705"/>
      <c r="FX72" s="705"/>
      <c r="FY72" s="705"/>
      <c r="FZ72" s="705"/>
      <c r="GA72" s="705"/>
      <c r="GB72" s="705"/>
      <c r="GC72" s="705"/>
      <c r="GD72" s="705"/>
      <c r="GE72" s="705"/>
      <c r="GF72" s="705"/>
      <c r="GG72" s="705"/>
      <c r="GH72" s="705"/>
      <c r="GI72" s="705"/>
      <c r="GJ72" s="705"/>
      <c r="GK72" s="705"/>
      <c r="GL72" s="705"/>
      <c r="GM72" s="705"/>
      <c r="GN72" s="705"/>
      <c r="GO72" s="705"/>
      <c r="GP72" s="705"/>
      <c r="GQ72" s="705"/>
      <c r="GR72" s="705"/>
      <c r="GS72" s="705"/>
      <c r="GT72" s="705"/>
      <c r="GU72" s="705"/>
      <c r="GV72" s="705"/>
      <c r="GW72" s="705"/>
      <c r="GX72" s="705"/>
      <c r="GY72" s="705"/>
      <c r="GZ72" s="705"/>
      <c r="HA72" s="705"/>
      <c r="HB72" s="705"/>
      <c r="HC72" s="705"/>
      <c r="HD72" s="705"/>
      <c r="HE72" s="705"/>
      <c r="HF72" s="705"/>
      <c r="HG72" s="705"/>
      <c r="HH72" s="705"/>
      <c r="HI72" s="705"/>
      <c r="HJ72" s="705"/>
      <c r="HK72" s="705"/>
      <c r="HL72" s="705"/>
      <c r="HM72" s="705"/>
      <c r="HN72" s="705"/>
      <c r="HO72" s="705"/>
      <c r="HP72" s="705"/>
      <c r="HQ72" s="705"/>
      <c r="HR72" s="705"/>
      <c r="HS72" s="705"/>
      <c r="HT72" s="705"/>
      <c r="HU72" s="705"/>
      <c r="HV72" s="705"/>
      <c r="HW72" s="705"/>
      <c r="HX72" s="705"/>
      <c r="HY72" s="705"/>
      <c r="HZ72" s="705"/>
      <c r="IA72" s="705"/>
      <c r="IB72" s="705"/>
      <c r="IC72" s="705"/>
      <c r="ID72" s="705"/>
      <c r="IE72" s="705"/>
      <c r="IF72" s="705"/>
      <c r="IG72" s="705"/>
      <c r="IH72" s="705"/>
      <c r="II72" s="705"/>
      <c r="IJ72" s="705"/>
      <c r="IK72" s="705"/>
      <c r="IL72" s="705"/>
      <c r="IM72" s="705"/>
      <c r="IN72" s="705"/>
      <c r="IO72" s="705"/>
      <c r="IP72" s="705"/>
      <c r="IQ72" s="705"/>
      <c r="IR72" s="705"/>
      <c r="IS72" s="705"/>
      <c r="IT72" s="705"/>
      <c r="IU72" s="705"/>
      <c r="IV72" s="705"/>
    </row>
    <row r="73" spans="1:256" s="673" customFormat="1" ht="45" customHeight="1">
      <c r="A73" s="1387" t="s">
        <v>218</v>
      </c>
      <c r="B73" s="2072">
        <v>42430</v>
      </c>
      <c r="C73" s="2006" t="e">
        <f>IF($A73="INSUMO",VLOOKUP($B73,#REF!,2,FALSE),VLOOKUP($B73,#REF!,2,FALSE))</f>
        <v>#REF!</v>
      </c>
      <c r="D73" s="2007" t="e">
        <f>IF($A73="INSUMO",VLOOKUP($B73,#REF!,3,FALSE),VLOOKUP($B73,#REF!,3,FALSE))</f>
        <v>#REF!</v>
      </c>
      <c r="E73" s="2073">
        <v>1</v>
      </c>
      <c r="F73" s="2031" t="e">
        <f>IF($A73="INSUMO",VLOOKUP($B73,#REF!,4,FALSE),VLOOKUP($B73,#REF!,4,FALSE))</f>
        <v>#REF!</v>
      </c>
      <c r="G73" s="2075" t="e">
        <f>TRUNC(F73*E73,2)</f>
        <v>#REF!</v>
      </c>
      <c r="H73" s="705"/>
      <c r="I73" s="705"/>
      <c r="J73" s="70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705"/>
      <c r="AC73" s="705"/>
      <c r="AD73" s="705"/>
      <c r="AE73" s="705"/>
      <c r="AF73" s="705"/>
      <c r="AG73" s="705"/>
      <c r="AH73" s="705"/>
      <c r="AI73" s="705"/>
      <c r="AJ73" s="705"/>
      <c r="AK73" s="705"/>
      <c r="AL73" s="705"/>
      <c r="AM73" s="705"/>
      <c r="AN73" s="705"/>
      <c r="AO73" s="705"/>
      <c r="AP73" s="705"/>
      <c r="AQ73" s="705"/>
      <c r="AR73" s="705"/>
      <c r="AS73" s="705"/>
      <c r="AT73" s="705"/>
      <c r="AU73" s="705"/>
      <c r="AV73" s="705"/>
      <c r="AW73" s="705"/>
      <c r="AX73" s="705"/>
      <c r="AY73" s="705"/>
      <c r="AZ73" s="705"/>
      <c r="BA73" s="705"/>
      <c r="BB73" s="705"/>
      <c r="BC73" s="705"/>
      <c r="BD73" s="705"/>
      <c r="BE73" s="705"/>
      <c r="BF73" s="705"/>
      <c r="BG73" s="705"/>
      <c r="BH73" s="705"/>
      <c r="BI73" s="705"/>
      <c r="BJ73" s="705"/>
      <c r="BK73" s="705"/>
      <c r="BL73" s="705"/>
      <c r="BM73" s="705"/>
      <c r="BN73" s="705"/>
      <c r="BO73" s="705"/>
      <c r="BP73" s="705"/>
      <c r="BQ73" s="705"/>
      <c r="BR73" s="705"/>
      <c r="BS73" s="705"/>
      <c r="BT73" s="705"/>
      <c r="BU73" s="705"/>
      <c r="BV73" s="705"/>
      <c r="BW73" s="705"/>
      <c r="BX73" s="705"/>
      <c r="BY73" s="705"/>
      <c r="BZ73" s="705"/>
      <c r="CA73" s="705"/>
      <c r="CB73" s="705"/>
      <c r="CC73" s="705"/>
      <c r="CD73" s="705"/>
      <c r="CE73" s="705"/>
      <c r="CF73" s="705"/>
      <c r="CG73" s="705"/>
      <c r="CH73" s="705"/>
      <c r="CI73" s="705"/>
      <c r="CJ73" s="705"/>
      <c r="CK73" s="705"/>
      <c r="CL73" s="705"/>
      <c r="CM73" s="705"/>
      <c r="CN73" s="705"/>
      <c r="CO73" s="705"/>
      <c r="CP73" s="705"/>
      <c r="CQ73" s="705"/>
      <c r="CR73" s="705"/>
      <c r="CS73" s="705"/>
      <c r="CT73" s="705"/>
      <c r="CU73" s="705"/>
      <c r="CV73" s="705"/>
      <c r="CW73" s="705"/>
      <c r="CX73" s="705"/>
      <c r="CY73" s="705"/>
      <c r="CZ73" s="705"/>
      <c r="DA73" s="705"/>
      <c r="DB73" s="705"/>
      <c r="DC73" s="705"/>
      <c r="DD73" s="705"/>
      <c r="DE73" s="705"/>
      <c r="DF73" s="705"/>
      <c r="DG73" s="705"/>
      <c r="DH73" s="705"/>
      <c r="DI73" s="705"/>
      <c r="DJ73" s="705"/>
      <c r="DK73" s="705"/>
      <c r="DL73" s="705"/>
      <c r="DM73" s="705"/>
      <c r="DN73" s="705"/>
      <c r="DO73" s="705"/>
      <c r="DP73" s="705"/>
      <c r="DQ73" s="705"/>
      <c r="DR73" s="705"/>
      <c r="DS73" s="705"/>
      <c r="DT73" s="705"/>
      <c r="DU73" s="705"/>
      <c r="DV73" s="705"/>
      <c r="DW73" s="705"/>
      <c r="DX73" s="705"/>
      <c r="DY73" s="705"/>
      <c r="DZ73" s="705"/>
      <c r="EA73" s="705"/>
      <c r="EB73" s="705"/>
      <c r="EC73" s="705"/>
      <c r="ED73" s="705"/>
      <c r="EE73" s="705"/>
      <c r="EF73" s="705"/>
      <c r="EG73" s="705"/>
      <c r="EH73" s="705"/>
      <c r="EI73" s="705"/>
      <c r="EJ73" s="705"/>
      <c r="EK73" s="705"/>
      <c r="EL73" s="705"/>
      <c r="EM73" s="705"/>
      <c r="EN73" s="705"/>
      <c r="EO73" s="705"/>
      <c r="EP73" s="705"/>
      <c r="EQ73" s="705"/>
      <c r="ER73" s="705"/>
      <c r="ES73" s="705"/>
      <c r="ET73" s="705"/>
      <c r="EU73" s="705"/>
      <c r="EV73" s="705"/>
      <c r="EW73" s="705"/>
      <c r="EX73" s="705"/>
      <c r="EY73" s="705"/>
      <c r="EZ73" s="705"/>
      <c r="FA73" s="705"/>
      <c r="FB73" s="705"/>
      <c r="FC73" s="705"/>
      <c r="FD73" s="705"/>
      <c r="FE73" s="705"/>
      <c r="FF73" s="705"/>
      <c r="FG73" s="705"/>
      <c r="FH73" s="705"/>
      <c r="FI73" s="705"/>
      <c r="FJ73" s="705"/>
      <c r="FK73" s="705"/>
      <c r="FL73" s="705"/>
      <c r="FM73" s="705"/>
      <c r="FN73" s="705"/>
      <c r="FO73" s="705"/>
      <c r="FP73" s="705"/>
      <c r="FQ73" s="705"/>
      <c r="FR73" s="705"/>
      <c r="FS73" s="705"/>
      <c r="FT73" s="705"/>
      <c r="FU73" s="705"/>
      <c r="FV73" s="705"/>
      <c r="FW73" s="705"/>
      <c r="FX73" s="705"/>
      <c r="FY73" s="705"/>
      <c r="FZ73" s="705"/>
      <c r="GA73" s="705"/>
      <c r="GB73" s="705"/>
      <c r="GC73" s="705"/>
      <c r="GD73" s="705"/>
      <c r="GE73" s="705"/>
      <c r="GF73" s="705"/>
      <c r="GG73" s="705"/>
      <c r="GH73" s="705"/>
      <c r="GI73" s="705"/>
      <c r="GJ73" s="705"/>
      <c r="GK73" s="705"/>
      <c r="GL73" s="705"/>
      <c r="GM73" s="705"/>
      <c r="GN73" s="705"/>
      <c r="GO73" s="705"/>
      <c r="GP73" s="705"/>
      <c r="GQ73" s="705"/>
      <c r="GR73" s="705"/>
      <c r="GS73" s="705"/>
      <c r="GT73" s="705"/>
      <c r="GU73" s="705"/>
      <c r="GV73" s="705"/>
      <c r="GW73" s="705"/>
      <c r="GX73" s="705"/>
      <c r="GY73" s="705"/>
      <c r="GZ73" s="705"/>
      <c r="HA73" s="705"/>
      <c r="HB73" s="705"/>
      <c r="HC73" s="705"/>
      <c r="HD73" s="705"/>
      <c r="HE73" s="705"/>
      <c r="HF73" s="705"/>
      <c r="HG73" s="705"/>
      <c r="HH73" s="705"/>
      <c r="HI73" s="705"/>
      <c r="HJ73" s="705"/>
      <c r="HK73" s="705"/>
      <c r="HL73" s="705"/>
      <c r="HM73" s="705"/>
      <c r="HN73" s="705"/>
      <c r="HO73" s="705"/>
      <c r="HP73" s="705"/>
      <c r="HQ73" s="705"/>
      <c r="HR73" s="705"/>
      <c r="HS73" s="705"/>
      <c r="HT73" s="705"/>
      <c r="HU73" s="705"/>
      <c r="HV73" s="705"/>
      <c r="HW73" s="705"/>
      <c r="HX73" s="705"/>
      <c r="HY73" s="705"/>
      <c r="HZ73" s="705"/>
      <c r="IA73" s="705"/>
      <c r="IB73" s="705"/>
      <c r="IC73" s="705"/>
      <c r="ID73" s="705"/>
      <c r="IE73" s="705"/>
      <c r="IF73" s="705"/>
      <c r="IG73" s="705"/>
      <c r="IH73" s="705"/>
      <c r="II73" s="705"/>
      <c r="IJ73" s="705"/>
      <c r="IK73" s="705"/>
      <c r="IL73" s="705"/>
      <c r="IM73" s="705"/>
      <c r="IN73" s="705"/>
      <c r="IO73" s="705"/>
      <c r="IP73" s="705"/>
      <c r="IQ73" s="705"/>
      <c r="IR73" s="705"/>
      <c r="IS73" s="705"/>
      <c r="IT73" s="705"/>
      <c r="IU73" s="705"/>
      <c r="IV73" s="705"/>
    </row>
    <row r="74" spans="1:256" s="673" customFormat="1" ht="15">
      <c r="A74" s="705" t="s">
        <v>219</v>
      </c>
      <c r="B74" s="2072">
        <v>93358</v>
      </c>
      <c r="C74" s="2006" t="e">
        <f>IF($A74="INSUMO",VLOOKUP($B74,#REF!,2,FALSE),VLOOKUP($B74,#REF!,2,FALSE))</f>
        <v>#REF!</v>
      </c>
      <c r="D74" s="2007" t="e">
        <f>IF($A74="INSUMO",VLOOKUP($B74,#REF!,3,FALSE),VLOOKUP($B74,#REF!,3,FALSE))</f>
        <v>#REF!</v>
      </c>
      <c r="E74" s="2076">
        <f>((0.3*0.3*0.3)*4)</f>
        <v>0.108</v>
      </c>
      <c r="F74" s="2031" t="e">
        <f>IF($A74="INSUMO",VLOOKUP($B74,#REF!,4,FALSE),VLOOKUP($B74,#REF!,4,FALSE))</f>
        <v>#REF!</v>
      </c>
      <c r="G74" s="2075" t="e">
        <f>TRUNC(F74*E74,2)</f>
        <v>#REF!</v>
      </c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705"/>
      <c r="AC74" s="705"/>
      <c r="AD74" s="705"/>
      <c r="AE74" s="705"/>
      <c r="AF74" s="705"/>
      <c r="AG74" s="705"/>
      <c r="AH74" s="705"/>
      <c r="AI74" s="705"/>
      <c r="AJ74" s="705"/>
      <c r="AK74" s="705"/>
      <c r="AL74" s="705"/>
      <c r="AM74" s="705"/>
      <c r="AN74" s="705"/>
      <c r="AO74" s="705"/>
      <c r="AP74" s="705"/>
      <c r="AQ74" s="705"/>
      <c r="AR74" s="705"/>
      <c r="AS74" s="705"/>
      <c r="AT74" s="705"/>
      <c r="AU74" s="705"/>
      <c r="AV74" s="705"/>
      <c r="AW74" s="705"/>
      <c r="AX74" s="705"/>
      <c r="AY74" s="705"/>
      <c r="AZ74" s="705"/>
      <c r="BA74" s="705"/>
      <c r="BB74" s="705"/>
      <c r="BC74" s="705"/>
      <c r="BD74" s="705"/>
      <c r="BE74" s="705"/>
      <c r="BF74" s="705"/>
      <c r="BG74" s="705"/>
      <c r="BH74" s="705"/>
      <c r="BI74" s="705"/>
      <c r="BJ74" s="705"/>
      <c r="BK74" s="705"/>
      <c r="BL74" s="705"/>
      <c r="BM74" s="705"/>
      <c r="BN74" s="705"/>
      <c r="BO74" s="705"/>
      <c r="BP74" s="705"/>
      <c r="BQ74" s="705"/>
      <c r="BR74" s="705"/>
      <c r="BS74" s="705"/>
      <c r="BT74" s="705"/>
      <c r="BU74" s="705"/>
      <c r="BV74" s="705"/>
      <c r="BW74" s="705"/>
      <c r="BX74" s="705"/>
      <c r="BY74" s="705"/>
      <c r="BZ74" s="705"/>
      <c r="CA74" s="705"/>
      <c r="CB74" s="705"/>
      <c r="CC74" s="705"/>
      <c r="CD74" s="705"/>
      <c r="CE74" s="705"/>
      <c r="CF74" s="705"/>
      <c r="CG74" s="705"/>
      <c r="CH74" s="705"/>
      <c r="CI74" s="705"/>
      <c r="CJ74" s="705"/>
      <c r="CK74" s="705"/>
      <c r="CL74" s="705"/>
      <c r="CM74" s="705"/>
      <c r="CN74" s="705"/>
      <c r="CO74" s="705"/>
      <c r="CP74" s="705"/>
      <c r="CQ74" s="705"/>
      <c r="CR74" s="705"/>
      <c r="CS74" s="705"/>
      <c r="CT74" s="705"/>
      <c r="CU74" s="705"/>
      <c r="CV74" s="705"/>
      <c r="CW74" s="705"/>
      <c r="CX74" s="705"/>
      <c r="CY74" s="705"/>
      <c r="CZ74" s="705"/>
      <c r="DA74" s="705"/>
      <c r="DB74" s="705"/>
      <c r="DC74" s="705"/>
      <c r="DD74" s="705"/>
      <c r="DE74" s="705"/>
      <c r="DF74" s="705"/>
      <c r="DG74" s="705"/>
      <c r="DH74" s="705"/>
      <c r="DI74" s="705"/>
      <c r="DJ74" s="705"/>
      <c r="DK74" s="705"/>
      <c r="DL74" s="705"/>
      <c r="DM74" s="705"/>
      <c r="DN74" s="705"/>
      <c r="DO74" s="705"/>
      <c r="DP74" s="705"/>
      <c r="DQ74" s="705"/>
      <c r="DR74" s="705"/>
      <c r="DS74" s="705"/>
      <c r="DT74" s="705"/>
      <c r="DU74" s="705"/>
      <c r="DV74" s="705"/>
      <c r="DW74" s="705"/>
      <c r="DX74" s="705"/>
      <c r="DY74" s="705"/>
      <c r="DZ74" s="705"/>
      <c r="EA74" s="705"/>
      <c r="EB74" s="705"/>
      <c r="EC74" s="705"/>
      <c r="ED74" s="705"/>
      <c r="EE74" s="705"/>
      <c r="EF74" s="705"/>
      <c r="EG74" s="705"/>
      <c r="EH74" s="705"/>
      <c r="EI74" s="705"/>
      <c r="EJ74" s="705"/>
      <c r="EK74" s="705"/>
      <c r="EL74" s="705"/>
      <c r="EM74" s="705"/>
      <c r="EN74" s="705"/>
      <c r="EO74" s="705"/>
      <c r="EP74" s="705"/>
      <c r="EQ74" s="705"/>
      <c r="ER74" s="705"/>
      <c r="ES74" s="705"/>
      <c r="ET74" s="705"/>
      <c r="EU74" s="705"/>
      <c r="EV74" s="705"/>
      <c r="EW74" s="705"/>
      <c r="EX74" s="705"/>
      <c r="EY74" s="705"/>
      <c r="EZ74" s="705"/>
      <c r="FA74" s="705"/>
      <c r="FB74" s="705"/>
      <c r="FC74" s="705"/>
      <c r="FD74" s="705"/>
      <c r="FE74" s="705"/>
      <c r="FF74" s="705"/>
      <c r="FG74" s="705"/>
      <c r="FH74" s="705"/>
      <c r="FI74" s="705"/>
      <c r="FJ74" s="705"/>
      <c r="FK74" s="705"/>
      <c r="FL74" s="705"/>
      <c r="FM74" s="705"/>
      <c r="FN74" s="705"/>
      <c r="FO74" s="705"/>
      <c r="FP74" s="705"/>
      <c r="FQ74" s="705"/>
      <c r="FR74" s="705"/>
      <c r="FS74" s="705"/>
      <c r="FT74" s="705"/>
      <c r="FU74" s="705"/>
      <c r="FV74" s="705"/>
      <c r="FW74" s="705"/>
      <c r="FX74" s="705"/>
      <c r="FY74" s="705"/>
      <c r="FZ74" s="705"/>
      <c r="GA74" s="705"/>
      <c r="GB74" s="705"/>
      <c r="GC74" s="705"/>
      <c r="GD74" s="705"/>
      <c r="GE74" s="705"/>
      <c r="GF74" s="705"/>
      <c r="GG74" s="705"/>
      <c r="GH74" s="705"/>
      <c r="GI74" s="705"/>
      <c r="GJ74" s="705"/>
      <c r="GK74" s="705"/>
      <c r="GL74" s="705"/>
      <c r="GM74" s="705"/>
      <c r="GN74" s="705"/>
      <c r="GO74" s="705"/>
      <c r="GP74" s="705"/>
      <c r="GQ74" s="705"/>
      <c r="GR74" s="705"/>
      <c r="GS74" s="705"/>
      <c r="GT74" s="705"/>
      <c r="GU74" s="705"/>
      <c r="GV74" s="705"/>
      <c r="GW74" s="705"/>
      <c r="GX74" s="705"/>
      <c r="GY74" s="705"/>
      <c r="GZ74" s="705"/>
      <c r="HA74" s="705"/>
      <c r="HB74" s="705"/>
      <c r="HC74" s="705"/>
      <c r="HD74" s="705"/>
      <c r="HE74" s="705"/>
      <c r="HF74" s="705"/>
      <c r="HG74" s="705"/>
      <c r="HH74" s="705"/>
      <c r="HI74" s="705"/>
      <c r="HJ74" s="705"/>
      <c r="HK74" s="705"/>
      <c r="HL74" s="705"/>
      <c r="HM74" s="705"/>
      <c r="HN74" s="705"/>
      <c r="HO74" s="705"/>
      <c r="HP74" s="705"/>
      <c r="HQ74" s="705"/>
      <c r="HR74" s="705"/>
      <c r="HS74" s="705"/>
      <c r="HT74" s="705"/>
      <c r="HU74" s="705"/>
      <c r="HV74" s="705"/>
      <c r="HW74" s="705"/>
      <c r="HX74" s="705"/>
      <c r="HY74" s="705"/>
      <c r="HZ74" s="705"/>
      <c r="IA74" s="705"/>
      <c r="IB74" s="705"/>
      <c r="IC74" s="705"/>
      <c r="ID74" s="705"/>
      <c r="IE74" s="705"/>
      <c r="IF74" s="705"/>
      <c r="IG74" s="705"/>
      <c r="IH74" s="705"/>
      <c r="II74" s="705"/>
      <c r="IJ74" s="705"/>
      <c r="IK74" s="705"/>
      <c r="IL74" s="705"/>
      <c r="IM74" s="705"/>
      <c r="IN74" s="705"/>
      <c r="IO74" s="705"/>
      <c r="IP74" s="705"/>
      <c r="IQ74" s="705"/>
      <c r="IR74" s="705"/>
      <c r="IS74" s="705"/>
      <c r="IT74" s="705"/>
      <c r="IU74" s="705"/>
      <c r="IV74" s="705"/>
    </row>
    <row r="75" spans="1:256" s="673" customFormat="1" ht="15">
      <c r="A75" s="705" t="s">
        <v>219</v>
      </c>
      <c r="B75" s="2072">
        <v>94965</v>
      </c>
      <c r="C75" s="2006" t="e">
        <f>IF($A75="INSUMO",VLOOKUP($B75,#REF!,2,FALSE),VLOOKUP($B75,#REF!,2,FALSE))</f>
        <v>#REF!</v>
      </c>
      <c r="D75" s="2007" t="e">
        <f>IF($A75="INSUMO",VLOOKUP($B75,#REF!,3,FALSE),VLOOKUP($B75,#REF!,3,FALSE))</f>
        <v>#REF!</v>
      </c>
      <c r="E75" s="2076">
        <f>E74</f>
        <v>0.108</v>
      </c>
      <c r="F75" s="2031" t="e">
        <f>IF($A75="INSUMO",VLOOKUP($B75,#REF!,4,FALSE),VLOOKUP($B75,#REF!,4,FALSE))</f>
        <v>#REF!</v>
      </c>
      <c r="G75" s="2075" t="e">
        <f>TRUNC(F75*E75,2)</f>
        <v>#REF!</v>
      </c>
      <c r="H75" s="705"/>
      <c r="I75" s="705"/>
      <c r="J75" s="70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705"/>
      <c r="AC75" s="705"/>
      <c r="AD75" s="705"/>
      <c r="AE75" s="705"/>
      <c r="AF75" s="705"/>
      <c r="AG75" s="705"/>
      <c r="AH75" s="705"/>
      <c r="AI75" s="705"/>
      <c r="AJ75" s="705"/>
      <c r="AK75" s="705"/>
      <c r="AL75" s="705"/>
      <c r="AM75" s="705"/>
      <c r="AN75" s="705"/>
      <c r="AO75" s="705"/>
      <c r="AP75" s="705"/>
      <c r="AQ75" s="705"/>
      <c r="AR75" s="705"/>
      <c r="AS75" s="705"/>
      <c r="AT75" s="705"/>
      <c r="AU75" s="705"/>
      <c r="AV75" s="705"/>
      <c r="AW75" s="705"/>
      <c r="AX75" s="705"/>
      <c r="AY75" s="705"/>
      <c r="AZ75" s="705"/>
      <c r="BA75" s="705"/>
      <c r="BB75" s="705"/>
      <c r="BC75" s="705"/>
      <c r="BD75" s="705"/>
      <c r="BE75" s="705"/>
      <c r="BF75" s="705"/>
      <c r="BG75" s="705"/>
      <c r="BH75" s="705"/>
      <c r="BI75" s="705"/>
      <c r="BJ75" s="705"/>
      <c r="BK75" s="705"/>
      <c r="BL75" s="705"/>
      <c r="BM75" s="705"/>
      <c r="BN75" s="705"/>
      <c r="BO75" s="705"/>
      <c r="BP75" s="705"/>
      <c r="BQ75" s="705"/>
      <c r="BR75" s="705"/>
      <c r="BS75" s="705"/>
      <c r="BT75" s="705"/>
      <c r="BU75" s="705"/>
      <c r="BV75" s="705"/>
      <c r="BW75" s="705"/>
      <c r="BX75" s="705"/>
      <c r="BY75" s="705"/>
      <c r="BZ75" s="705"/>
      <c r="CA75" s="705"/>
      <c r="CB75" s="705"/>
      <c r="CC75" s="705"/>
      <c r="CD75" s="705"/>
      <c r="CE75" s="705"/>
      <c r="CF75" s="705"/>
      <c r="CG75" s="705"/>
      <c r="CH75" s="705"/>
      <c r="CI75" s="705"/>
      <c r="CJ75" s="705"/>
      <c r="CK75" s="705"/>
      <c r="CL75" s="705"/>
      <c r="CM75" s="705"/>
      <c r="CN75" s="705"/>
      <c r="CO75" s="705"/>
      <c r="CP75" s="705"/>
      <c r="CQ75" s="705"/>
      <c r="CR75" s="705"/>
      <c r="CS75" s="705"/>
      <c r="CT75" s="705"/>
      <c r="CU75" s="705"/>
      <c r="CV75" s="705"/>
      <c r="CW75" s="705"/>
      <c r="CX75" s="705"/>
      <c r="CY75" s="705"/>
      <c r="CZ75" s="705"/>
      <c r="DA75" s="705"/>
      <c r="DB75" s="705"/>
      <c r="DC75" s="705"/>
      <c r="DD75" s="705"/>
      <c r="DE75" s="705"/>
      <c r="DF75" s="705"/>
      <c r="DG75" s="705"/>
      <c r="DH75" s="705"/>
      <c r="DI75" s="705"/>
      <c r="DJ75" s="705"/>
      <c r="DK75" s="705"/>
      <c r="DL75" s="705"/>
      <c r="DM75" s="705"/>
      <c r="DN75" s="705"/>
      <c r="DO75" s="705"/>
      <c r="DP75" s="705"/>
      <c r="DQ75" s="705"/>
      <c r="DR75" s="705"/>
      <c r="DS75" s="705"/>
      <c r="DT75" s="705"/>
      <c r="DU75" s="705"/>
      <c r="DV75" s="705"/>
      <c r="DW75" s="705"/>
      <c r="DX75" s="705"/>
      <c r="DY75" s="705"/>
      <c r="DZ75" s="705"/>
      <c r="EA75" s="705"/>
      <c r="EB75" s="705"/>
      <c r="EC75" s="705"/>
      <c r="ED75" s="705"/>
      <c r="EE75" s="705"/>
      <c r="EF75" s="705"/>
      <c r="EG75" s="705"/>
      <c r="EH75" s="705"/>
      <c r="EI75" s="705"/>
      <c r="EJ75" s="705"/>
      <c r="EK75" s="705"/>
      <c r="EL75" s="705"/>
      <c r="EM75" s="705"/>
      <c r="EN75" s="705"/>
      <c r="EO75" s="705"/>
      <c r="EP75" s="705"/>
      <c r="EQ75" s="705"/>
      <c r="ER75" s="705"/>
      <c r="ES75" s="705"/>
      <c r="ET75" s="705"/>
      <c r="EU75" s="705"/>
      <c r="EV75" s="705"/>
      <c r="EW75" s="705"/>
      <c r="EX75" s="705"/>
      <c r="EY75" s="705"/>
      <c r="EZ75" s="705"/>
      <c r="FA75" s="705"/>
      <c r="FB75" s="705"/>
      <c r="FC75" s="705"/>
      <c r="FD75" s="705"/>
      <c r="FE75" s="705"/>
      <c r="FF75" s="705"/>
      <c r="FG75" s="705"/>
      <c r="FH75" s="705"/>
      <c r="FI75" s="705"/>
      <c r="FJ75" s="705"/>
      <c r="FK75" s="705"/>
      <c r="FL75" s="705"/>
      <c r="FM75" s="705"/>
      <c r="FN75" s="705"/>
      <c r="FO75" s="705"/>
      <c r="FP75" s="705"/>
      <c r="FQ75" s="705"/>
      <c r="FR75" s="705"/>
      <c r="FS75" s="705"/>
      <c r="FT75" s="705"/>
      <c r="FU75" s="705"/>
      <c r="FV75" s="705"/>
      <c r="FW75" s="705"/>
      <c r="FX75" s="705"/>
      <c r="FY75" s="705"/>
      <c r="FZ75" s="705"/>
      <c r="GA75" s="705"/>
      <c r="GB75" s="705"/>
      <c r="GC75" s="705"/>
      <c r="GD75" s="705"/>
      <c r="GE75" s="705"/>
      <c r="GF75" s="705"/>
      <c r="GG75" s="705"/>
      <c r="GH75" s="705"/>
      <c r="GI75" s="705"/>
      <c r="GJ75" s="705"/>
      <c r="GK75" s="705"/>
      <c r="GL75" s="705"/>
      <c r="GM75" s="705"/>
      <c r="GN75" s="705"/>
      <c r="GO75" s="705"/>
      <c r="GP75" s="705"/>
      <c r="GQ75" s="705"/>
      <c r="GR75" s="705"/>
      <c r="GS75" s="705"/>
      <c r="GT75" s="705"/>
      <c r="GU75" s="705"/>
      <c r="GV75" s="705"/>
      <c r="GW75" s="705"/>
      <c r="GX75" s="705"/>
      <c r="GY75" s="705"/>
      <c r="GZ75" s="705"/>
      <c r="HA75" s="705"/>
      <c r="HB75" s="705"/>
      <c r="HC75" s="705"/>
      <c r="HD75" s="705"/>
      <c r="HE75" s="705"/>
      <c r="HF75" s="705"/>
      <c r="HG75" s="705"/>
      <c r="HH75" s="705"/>
      <c r="HI75" s="705"/>
      <c r="HJ75" s="705"/>
      <c r="HK75" s="705"/>
      <c r="HL75" s="705"/>
      <c r="HM75" s="705"/>
      <c r="HN75" s="705"/>
      <c r="HO75" s="705"/>
      <c r="HP75" s="705"/>
      <c r="HQ75" s="705"/>
      <c r="HR75" s="705"/>
      <c r="HS75" s="705"/>
      <c r="HT75" s="705"/>
      <c r="HU75" s="705"/>
      <c r="HV75" s="705"/>
      <c r="HW75" s="705"/>
      <c r="HX75" s="705"/>
      <c r="HY75" s="705"/>
      <c r="HZ75" s="705"/>
      <c r="IA75" s="705"/>
      <c r="IB75" s="705"/>
      <c r="IC75" s="705"/>
      <c r="ID75" s="705"/>
      <c r="IE75" s="705"/>
      <c r="IF75" s="705"/>
      <c r="IG75" s="705"/>
      <c r="IH75" s="705"/>
      <c r="II75" s="705"/>
      <c r="IJ75" s="705"/>
      <c r="IK75" s="705"/>
      <c r="IL75" s="705"/>
      <c r="IM75" s="705"/>
      <c r="IN75" s="705"/>
      <c r="IO75" s="705"/>
      <c r="IP75" s="705"/>
      <c r="IQ75" s="705"/>
      <c r="IR75" s="705"/>
      <c r="IS75" s="705"/>
      <c r="IT75" s="705"/>
      <c r="IU75" s="705"/>
      <c r="IV75" s="705"/>
    </row>
    <row r="76" spans="1:256" s="673" customFormat="1" ht="15.75" thickBot="1">
      <c r="A76" s="705" t="s">
        <v>219</v>
      </c>
      <c r="B76" s="2077" t="s">
        <v>33</v>
      </c>
      <c r="C76" s="2010" t="e">
        <f>IF($A76="INSUMO",VLOOKUP($B76,#REF!,2,FALSE),VLOOKUP($B76,#REF!,2,FALSE))</f>
        <v>#REF!</v>
      </c>
      <c r="D76" s="2011" t="e">
        <f>IF($A76="INSUMO",VLOOKUP($B76,#REF!,3,FALSE),VLOOKUP($B76,#REF!,3,FALSE))</f>
        <v>#REF!</v>
      </c>
      <c r="E76" s="2078">
        <f>E74</f>
        <v>0.108</v>
      </c>
      <c r="F76" s="2032" t="e">
        <f>IF($A76="INSUMO",VLOOKUP($B76,#REF!,4,FALSE),VLOOKUP($B76,#REF!,4,FALSE))</f>
        <v>#REF!</v>
      </c>
      <c r="G76" s="2079" t="e">
        <f>TRUNC(F76*E76,2)</f>
        <v>#REF!</v>
      </c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705"/>
      <c r="AC76" s="705"/>
      <c r="AD76" s="705"/>
      <c r="AE76" s="705"/>
      <c r="AF76" s="705"/>
      <c r="AG76" s="705"/>
      <c r="AH76" s="705"/>
      <c r="AI76" s="705"/>
      <c r="AJ76" s="705"/>
      <c r="AK76" s="705"/>
      <c r="AL76" s="705"/>
      <c r="AM76" s="705"/>
      <c r="AN76" s="705"/>
      <c r="AO76" s="705"/>
      <c r="AP76" s="705"/>
      <c r="AQ76" s="705"/>
      <c r="AR76" s="705"/>
      <c r="AS76" s="705"/>
      <c r="AT76" s="705"/>
      <c r="AU76" s="705"/>
      <c r="AV76" s="705"/>
      <c r="AW76" s="705"/>
      <c r="AX76" s="705"/>
      <c r="AY76" s="705"/>
      <c r="AZ76" s="705"/>
      <c r="BA76" s="705"/>
      <c r="BB76" s="705"/>
      <c r="BC76" s="705"/>
      <c r="BD76" s="705"/>
      <c r="BE76" s="705"/>
      <c r="BF76" s="705"/>
      <c r="BG76" s="705"/>
      <c r="BH76" s="705"/>
      <c r="BI76" s="705"/>
      <c r="BJ76" s="705"/>
      <c r="BK76" s="705"/>
      <c r="BL76" s="705"/>
      <c r="BM76" s="705"/>
      <c r="BN76" s="705"/>
      <c r="BO76" s="705"/>
      <c r="BP76" s="705"/>
      <c r="BQ76" s="705"/>
      <c r="BR76" s="705"/>
      <c r="BS76" s="705"/>
      <c r="BT76" s="705"/>
      <c r="BU76" s="705"/>
      <c r="BV76" s="705"/>
      <c r="BW76" s="705"/>
      <c r="BX76" s="705"/>
      <c r="BY76" s="705"/>
      <c r="BZ76" s="705"/>
      <c r="CA76" s="705"/>
      <c r="CB76" s="705"/>
      <c r="CC76" s="705"/>
      <c r="CD76" s="705"/>
      <c r="CE76" s="705"/>
      <c r="CF76" s="705"/>
      <c r="CG76" s="705"/>
      <c r="CH76" s="705"/>
      <c r="CI76" s="705"/>
      <c r="CJ76" s="705"/>
      <c r="CK76" s="705"/>
      <c r="CL76" s="705"/>
      <c r="CM76" s="705"/>
      <c r="CN76" s="705"/>
      <c r="CO76" s="705"/>
      <c r="CP76" s="705"/>
      <c r="CQ76" s="705"/>
      <c r="CR76" s="705"/>
      <c r="CS76" s="705"/>
      <c r="CT76" s="705"/>
      <c r="CU76" s="705"/>
      <c r="CV76" s="705"/>
      <c r="CW76" s="705"/>
      <c r="CX76" s="705"/>
      <c r="CY76" s="705"/>
      <c r="CZ76" s="705"/>
      <c r="DA76" s="705"/>
      <c r="DB76" s="705"/>
      <c r="DC76" s="705"/>
      <c r="DD76" s="705"/>
      <c r="DE76" s="705"/>
      <c r="DF76" s="705"/>
      <c r="DG76" s="705"/>
      <c r="DH76" s="705"/>
      <c r="DI76" s="705"/>
      <c r="DJ76" s="705"/>
      <c r="DK76" s="705"/>
      <c r="DL76" s="705"/>
      <c r="DM76" s="705"/>
      <c r="DN76" s="705"/>
      <c r="DO76" s="705"/>
      <c r="DP76" s="705"/>
      <c r="DQ76" s="705"/>
      <c r="DR76" s="705"/>
      <c r="DS76" s="705"/>
      <c r="DT76" s="705"/>
      <c r="DU76" s="705"/>
      <c r="DV76" s="705"/>
      <c r="DW76" s="705"/>
      <c r="DX76" s="705"/>
      <c r="DY76" s="705"/>
      <c r="DZ76" s="705"/>
      <c r="EA76" s="705"/>
      <c r="EB76" s="705"/>
      <c r="EC76" s="705"/>
      <c r="ED76" s="705"/>
      <c r="EE76" s="705"/>
      <c r="EF76" s="705"/>
      <c r="EG76" s="705"/>
      <c r="EH76" s="705"/>
      <c r="EI76" s="705"/>
      <c r="EJ76" s="705"/>
      <c r="EK76" s="705"/>
      <c r="EL76" s="705"/>
      <c r="EM76" s="705"/>
      <c r="EN76" s="705"/>
      <c r="EO76" s="705"/>
      <c r="EP76" s="705"/>
      <c r="EQ76" s="705"/>
      <c r="ER76" s="705"/>
      <c r="ES76" s="705"/>
      <c r="ET76" s="705"/>
      <c r="EU76" s="705"/>
      <c r="EV76" s="705"/>
      <c r="EW76" s="705"/>
      <c r="EX76" s="705"/>
      <c r="EY76" s="705"/>
      <c r="EZ76" s="705"/>
      <c r="FA76" s="705"/>
      <c r="FB76" s="705"/>
      <c r="FC76" s="705"/>
      <c r="FD76" s="705"/>
      <c r="FE76" s="705"/>
      <c r="FF76" s="705"/>
      <c r="FG76" s="705"/>
      <c r="FH76" s="705"/>
      <c r="FI76" s="705"/>
      <c r="FJ76" s="705"/>
      <c r="FK76" s="705"/>
      <c r="FL76" s="705"/>
      <c r="FM76" s="705"/>
      <c r="FN76" s="705"/>
      <c r="FO76" s="705"/>
      <c r="FP76" s="705"/>
      <c r="FQ76" s="705"/>
      <c r="FR76" s="705"/>
      <c r="FS76" s="705"/>
      <c r="FT76" s="705"/>
      <c r="FU76" s="705"/>
      <c r="FV76" s="705"/>
      <c r="FW76" s="705"/>
      <c r="FX76" s="705"/>
      <c r="FY76" s="705"/>
      <c r="FZ76" s="705"/>
      <c r="GA76" s="705"/>
      <c r="GB76" s="705"/>
      <c r="GC76" s="705"/>
      <c r="GD76" s="705"/>
      <c r="GE76" s="705"/>
      <c r="GF76" s="705"/>
      <c r="GG76" s="705"/>
      <c r="GH76" s="705"/>
      <c r="GI76" s="705"/>
      <c r="GJ76" s="705"/>
      <c r="GK76" s="705"/>
      <c r="GL76" s="705"/>
      <c r="GM76" s="705"/>
      <c r="GN76" s="705"/>
      <c r="GO76" s="705"/>
      <c r="GP76" s="705"/>
      <c r="GQ76" s="705"/>
      <c r="GR76" s="705"/>
      <c r="GS76" s="705"/>
      <c r="GT76" s="705"/>
      <c r="GU76" s="705"/>
      <c r="GV76" s="705"/>
      <c r="GW76" s="705"/>
      <c r="GX76" s="705"/>
      <c r="GY76" s="705"/>
      <c r="GZ76" s="705"/>
      <c r="HA76" s="705"/>
      <c r="HB76" s="705"/>
      <c r="HC76" s="705"/>
      <c r="HD76" s="705"/>
      <c r="HE76" s="705"/>
      <c r="HF76" s="705"/>
      <c r="HG76" s="705"/>
      <c r="HH76" s="705"/>
      <c r="HI76" s="705"/>
      <c r="HJ76" s="705"/>
      <c r="HK76" s="705"/>
      <c r="HL76" s="705"/>
      <c r="HM76" s="705"/>
      <c r="HN76" s="705"/>
      <c r="HO76" s="705"/>
      <c r="HP76" s="705"/>
      <c r="HQ76" s="705"/>
      <c r="HR76" s="705"/>
      <c r="HS76" s="705"/>
      <c r="HT76" s="705"/>
      <c r="HU76" s="705"/>
      <c r="HV76" s="705"/>
      <c r="HW76" s="705"/>
      <c r="HX76" s="705"/>
      <c r="HY76" s="705"/>
      <c r="HZ76" s="705"/>
      <c r="IA76" s="705"/>
      <c r="IB76" s="705"/>
      <c r="IC76" s="705"/>
      <c r="ID76" s="705"/>
      <c r="IE76" s="705"/>
      <c r="IF76" s="705"/>
      <c r="IG76" s="705"/>
      <c r="IH76" s="705"/>
      <c r="II76" s="705"/>
      <c r="IJ76" s="705"/>
      <c r="IK76" s="705"/>
      <c r="IL76" s="705"/>
      <c r="IM76" s="705"/>
      <c r="IN76" s="705"/>
      <c r="IO76" s="705"/>
      <c r="IP76" s="705"/>
      <c r="IQ76" s="705"/>
      <c r="IR76" s="705"/>
      <c r="IS76" s="705"/>
      <c r="IT76" s="705"/>
      <c r="IU76" s="705"/>
      <c r="IV76" s="705"/>
    </row>
    <row r="77" spans="1:256" s="673" customFormat="1" ht="16.5" thickBot="1">
      <c r="A77" s="705"/>
      <c r="B77" s="763" t="s">
        <v>663</v>
      </c>
      <c r="C77" s="764"/>
      <c r="D77" s="765"/>
      <c r="E77" s="766"/>
      <c r="F77" s="767" t="s">
        <v>81</v>
      </c>
      <c r="G77" s="768" t="e">
        <f>TRUNC(SUM(G73:G76),2)</f>
        <v>#REF!</v>
      </c>
      <c r="H77" s="705"/>
      <c r="I77" s="705"/>
      <c r="J77" s="70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  <c r="AA77" s="705"/>
      <c r="AB77" s="705"/>
      <c r="AC77" s="705"/>
      <c r="AD77" s="705"/>
      <c r="AE77" s="705"/>
      <c r="AF77" s="705"/>
      <c r="AG77" s="705"/>
      <c r="AH77" s="705"/>
      <c r="AI77" s="705"/>
      <c r="AJ77" s="705"/>
      <c r="AK77" s="705"/>
      <c r="AL77" s="705"/>
      <c r="AM77" s="705"/>
      <c r="AN77" s="705"/>
      <c r="AO77" s="705"/>
      <c r="AP77" s="705"/>
      <c r="AQ77" s="705"/>
      <c r="AR77" s="705"/>
      <c r="AS77" s="705"/>
      <c r="AT77" s="705"/>
      <c r="AU77" s="705"/>
      <c r="AV77" s="705"/>
      <c r="AW77" s="705"/>
      <c r="AX77" s="705"/>
      <c r="AY77" s="705"/>
      <c r="AZ77" s="705"/>
      <c r="BA77" s="705"/>
      <c r="BB77" s="705"/>
      <c r="BC77" s="705"/>
      <c r="BD77" s="705"/>
      <c r="BE77" s="705"/>
      <c r="BF77" s="705"/>
      <c r="BG77" s="705"/>
      <c r="BH77" s="705"/>
      <c r="BI77" s="705"/>
      <c r="BJ77" s="705"/>
      <c r="BK77" s="705"/>
      <c r="BL77" s="705"/>
      <c r="BM77" s="705"/>
      <c r="BN77" s="705"/>
      <c r="BO77" s="705"/>
      <c r="BP77" s="705"/>
      <c r="BQ77" s="705"/>
      <c r="BR77" s="705"/>
      <c r="BS77" s="705"/>
      <c r="BT77" s="705"/>
      <c r="BU77" s="705"/>
      <c r="BV77" s="705"/>
      <c r="BW77" s="705"/>
      <c r="BX77" s="705"/>
      <c r="BY77" s="705"/>
      <c r="BZ77" s="705"/>
      <c r="CA77" s="705"/>
      <c r="CB77" s="705"/>
      <c r="CC77" s="705"/>
      <c r="CD77" s="705"/>
      <c r="CE77" s="705"/>
      <c r="CF77" s="705"/>
      <c r="CG77" s="705"/>
      <c r="CH77" s="705"/>
      <c r="CI77" s="705"/>
      <c r="CJ77" s="705"/>
      <c r="CK77" s="705"/>
      <c r="CL77" s="705"/>
      <c r="CM77" s="705"/>
      <c r="CN77" s="705"/>
      <c r="CO77" s="705"/>
      <c r="CP77" s="705"/>
      <c r="CQ77" s="705"/>
      <c r="CR77" s="705"/>
      <c r="CS77" s="705"/>
      <c r="CT77" s="705"/>
      <c r="CU77" s="705"/>
      <c r="CV77" s="705"/>
      <c r="CW77" s="705"/>
      <c r="CX77" s="705"/>
      <c r="CY77" s="705"/>
      <c r="CZ77" s="705"/>
      <c r="DA77" s="705"/>
      <c r="DB77" s="705"/>
      <c r="DC77" s="705"/>
      <c r="DD77" s="705"/>
      <c r="DE77" s="705"/>
      <c r="DF77" s="705"/>
      <c r="DG77" s="705"/>
      <c r="DH77" s="705"/>
      <c r="DI77" s="705"/>
      <c r="DJ77" s="705"/>
      <c r="DK77" s="705"/>
      <c r="DL77" s="705"/>
      <c r="DM77" s="705"/>
      <c r="DN77" s="705"/>
      <c r="DO77" s="705"/>
      <c r="DP77" s="705"/>
      <c r="DQ77" s="705"/>
      <c r="DR77" s="705"/>
      <c r="DS77" s="705"/>
      <c r="DT77" s="705"/>
      <c r="DU77" s="705"/>
      <c r="DV77" s="705"/>
      <c r="DW77" s="705"/>
      <c r="DX77" s="705"/>
      <c r="DY77" s="705"/>
      <c r="DZ77" s="705"/>
      <c r="EA77" s="705"/>
      <c r="EB77" s="705"/>
      <c r="EC77" s="705"/>
      <c r="ED77" s="705"/>
      <c r="EE77" s="705"/>
      <c r="EF77" s="705"/>
      <c r="EG77" s="705"/>
      <c r="EH77" s="705"/>
      <c r="EI77" s="705"/>
      <c r="EJ77" s="705"/>
      <c r="EK77" s="705"/>
      <c r="EL77" s="705"/>
      <c r="EM77" s="705"/>
      <c r="EN77" s="705"/>
      <c r="EO77" s="705"/>
      <c r="EP77" s="705"/>
      <c r="EQ77" s="705"/>
      <c r="ER77" s="705"/>
      <c r="ES77" s="705"/>
      <c r="ET77" s="705"/>
      <c r="EU77" s="705"/>
      <c r="EV77" s="705"/>
      <c r="EW77" s="705"/>
      <c r="EX77" s="705"/>
      <c r="EY77" s="705"/>
      <c r="EZ77" s="705"/>
      <c r="FA77" s="705"/>
      <c r="FB77" s="705"/>
      <c r="FC77" s="705"/>
      <c r="FD77" s="705"/>
      <c r="FE77" s="705"/>
      <c r="FF77" s="705"/>
      <c r="FG77" s="705"/>
      <c r="FH77" s="705"/>
      <c r="FI77" s="705"/>
      <c r="FJ77" s="705"/>
      <c r="FK77" s="705"/>
      <c r="FL77" s="705"/>
      <c r="FM77" s="705"/>
      <c r="FN77" s="705"/>
      <c r="FO77" s="705"/>
      <c r="FP77" s="705"/>
      <c r="FQ77" s="705"/>
      <c r="FR77" s="705"/>
      <c r="FS77" s="705"/>
      <c r="FT77" s="705"/>
      <c r="FU77" s="705"/>
      <c r="FV77" s="705"/>
      <c r="FW77" s="705"/>
      <c r="FX77" s="705"/>
      <c r="FY77" s="705"/>
      <c r="FZ77" s="705"/>
      <c r="GA77" s="705"/>
      <c r="GB77" s="705"/>
      <c r="GC77" s="705"/>
      <c r="GD77" s="705"/>
      <c r="GE77" s="705"/>
      <c r="GF77" s="705"/>
      <c r="GG77" s="705"/>
      <c r="GH77" s="705"/>
      <c r="GI77" s="705"/>
      <c r="GJ77" s="705"/>
      <c r="GK77" s="705"/>
      <c r="GL77" s="705"/>
      <c r="GM77" s="705"/>
      <c r="GN77" s="705"/>
      <c r="GO77" s="705"/>
      <c r="GP77" s="705"/>
      <c r="GQ77" s="705"/>
      <c r="GR77" s="705"/>
      <c r="GS77" s="705"/>
      <c r="GT77" s="705"/>
      <c r="GU77" s="705"/>
      <c r="GV77" s="705"/>
      <c r="GW77" s="705"/>
      <c r="GX77" s="705"/>
      <c r="GY77" s="705"/>
      <c r="GZ77" s="705"/>
      <c r="HA77" s="705"/>
      <c r="HB77" s="705"/>
      <c r="HC77" s="705"/>
      <c r="HD77" s="705"/>
      <c r="HE77" s="705"/>
      <c r="HF77" s="705"/>
      <c r="HG77" s="705"/>
      <c r="HH77" s="705"/>
      <c r="HI77" s="705"/>
      <c r="HJ77" s="705"/>
      <c r="HK77" s="705"/>
      <c r="HL77" s="705"/>
      <c r="HM77" s="705"/>
      <c r="HN77" s="705"/>
      <c r="HO77" s="705"/>
      <c r="HP77" s="705"/>
      <c r="HQ77" s="705"/>
      <c r="HR77" s="705"/>
      <c r="HS77" s="705"/>
      <c r="HT77" s="705"/>
      <c r="HU77" s="705"/>
      <c r="HV77" s="705"/>
      <c r="HW77" s="705"/>
      <c r="HX77" s="705"/>
      <c r="HY77" s="705"/>
      <c r="HZ77" s="705"/>
      <c r="IA77" s="705"/>
      <c r="IB77" s="705"/>
      <c r="IC77" s="705"/>
      <c r="ID77" s="705"/>
      <c r="IE77" s="705"/>
      <c r="IF77" s="705"/>
      <c r="IG77" s="705"/>
      <c r="IH77" s="705"/>
      <c r="II77" s="705"/>
      <c r="IJ77" s="705"/>
      <c r="IK77" s="705"/>
      <c r="IL77" s="705"/>
      <c r="IM77" s="705"/>
      <c r="IN77" s="705"/>
      <c r="IO77" s="705"/>
      <c r="IP77" s="705"/>
      <c r="IQ77" s="705"/>
      <c r="IR77" s="705"/>
      <c r="IS77" s="705"/>
      <c r="IT77" s="705"/>
      <c r="IU77" s="705"/>
      <c r="IV77" s="705"/>
    </row>
    <row r="78" spans="1:256" s="673" customFormat="1" ht="364.5" customHeight="1">
      <c r="A78" s="705"/>
      <c r="B78" s="2752"/>
      <c r="C78" s="2752"/>
      <c r="D78" s="2752"/>
      <c r="E78" s="2752"/>
      <c r="F78" s="2752"/>
      <c r="G78" s="2752"/>
      <c r="H78" s="705"/>
      <c r="I78" s="705"/>
      <c r="J78" s="70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705"/>
      <c r="AU78" s="705"/>
      <c r="AV78" s="705"/>
      <c r="AW78" s="705"/>
      <c r="AX78" s="705"/>
      <c r="AY78" s="705"/>
      <c r="AZ78" s="705"/>
      <c r="BA78" s="705"/>
      <c r="BB78" s="705"/>
      <c r="BC78" s="705"/>
      <c r="BD78" s="705"/>
      <c r="BE78" s="705"/>
      <c r="BF78" s="705"/>
      <c r="BG78" s="705"/>
      <c r="BH78" s="705"/>
      <c r="BI78" s="705"/>
      <c r="BJ78" s="705"/>
      <c r="BK78" s="705"/>
      <c r="BL78" s="705"/>
      <c r="BM78" s="705"/>
      <c r="BN78" s="705"/>
      <c r="BO78" s="705"/>
      <c r="BP78" s="705"/>
      <c r="BQ78" s="705"/>
      <c r="BR78" s="705"/>
      <c r="BS78" s="705"/>
      <c r="BT78" s="705"/>
      <c r="BU78" s="705"/>
      <c r="BV78" s="705"/>
      <c r="BW78" s="705"/>
      <c r="BX78" s="705"/>
      <c r="BY78" s="705"/>
      <c r="BZ78" s="705"/>
      <c r="CA78" s="705"/>
      <c r="CB78" s="705"/>
      <c r="CC78" s="705"/>
      <c r="CD78" s="705"/>
      <c r="CE78" s="705"/>
      <c r="CF78" s="705"/>
      <c r="CG78" s="705"/>
      <c r="CH78" s="705"/>
      <c r="CI78" s="705"/>
      <c r="CJ78" s="705"/>
      <c r="CK78" s="705"/>
      <c r="CL78" s="705"/>
      <c r="CM78" s="705"/>
      <c r="CN78" s="705"/>
      <c r="CO78" s="705"/>
      <c r="CP78" s="705"/>
      <c r="CQ78" s="705"/>
      <c r="CR78" s="705"/>
      <c r="CS78" s="705"/>
      <c r="CT78" s="705"/>
      <c r="CU78" s="705"/>
      <c r="CV78" s="705"/>
      <c r="CW78" s="705"/>
      <c r="CX78" s="705"/>
      <c r="CY78" s="705"/>
      <c r="CZ78" s="705"/>
      <c r="DA78" s="705"/>
      <c r="DB78" s="705"/>
      <c r="DC78" s="705"/>
      <c r="DD78" s="705"/>
      <c r="DE78" s="705"/>
      <c r="DF78" s="705"/>
      <c r="DG78" s="705"/>
      <c r="DH78" s="705"/>
      <c r="DI78" s="705"/>
      <c r="DJ78" s="705"/>
      <c r="DK78" s="705"/>
      <c r="DL78" s="705"/>
      <c r="DM78" s="705"/>
      <c r="DN78" s="705"/>
      <c r="DO78" s="705"/>
      <c r="DP78" s="705"/>
      <c r="DQ78" s="705"/>
      <c r="DR78" s="705"/>
      <c r="DS78" s="705"/>
      <c r="DT78" s="705"/>
      <c r="DU78" s="705"/>
      <c r="DV78" s="705"/>
      <c r="DW78" s="705"/>
      <c r="DX78" s="705"/>
      <c r="DY78" s="705"/>
      <c r="DZ78" s="705"/>
      <c r="EA78" s="705"/>
      <c r="EB78" s="705"/>
      <c r="EC78" s="705"/>
      <c r="ED78" s="705"/>
      <c r="EE78" s="705"/>
      <c r="EF78" s="705"/>
      <c r="EG78" s="705"/>
      <c r="EH78" s="705"/>
      <c r="EI78" s="705"/>
      <c r="EJ78" s="705"/>
      <c r="EK78" s="705"/>
      <c r="EL78" s="705"/>
      <c r="EM78" s="705"/>
      <c r="EN78" s="705"/>
      <c r="EO78" s="705"/>
      <c r="EP78" s="705"/>
      <c r="EQ78" s="705"/>
      <c r="ER78" s="705"/>
      <c r="ES78" s="705"/>
      <c r="ET78" s="705"/>
      <c r="EU78" s="705"/>
      <c r="EV78" s="705"/>
      <c r="EW78" s="705"/>
      <c r="EX78" s="705"/>
      <c r="EY78" s="705"/>
      <c r="EZ78" s="705"/>
      <c r="FA78" s="705"/>
      <c r="FB78" s="705"/>
      <c r="FC78" s="705"/>
      <c r="FD78" s="705"/>
      <c r="FE78" s="705"/>
      <c r="FF78" s="705"/>
      <c r="FG78" s="705"/>
      <c r="FH78" s="705"/>
      <c r="FI78" s="705"/>
      <c r="FJ78" s="705"/>
      <c r="FK78" s="705"/>
      <c r="FL78" s="705"/>
      <c r="FM78" s="705"/>
      <c r="FN78" s="705"/>
      <c r="FO78" s="705"/>
      <c r="FP78" s="705"/>
      <c r="FQ78" s="705"/>
      <c r="FR78" s="705"/>
      <c r="FS78" s="705"/>
      <c r="FT78" s="705"/>
      <c r="FU78" s="705"/>
      <c r="FV78" s="705"/>
      <c r="FW78" s="705"/>
      <c r="FX78" s="705"/>
      <c r="FY78" s="705"/>
      <c r="FZ78" s="705"/>
      <c r="GA78" s="705"/>
      <c r="GB78" s="705"/>
      <c r="GC78" s="705"/>
      <c r="GD78" s="705"/>
      <c r="GE78" s="705"/>
      <c r="GF78" s="705"/>
      <c r="GG78" s="705"/>
      <c r="GH78" s="705"/>
      <c r="GI78" s="705"/>
      <c r="GJ78" s="705"/>
      <c r="GK78" s="705"/>
      <c r="GL78" s="705"/>
      <c r="GM78" s="705"/>
      <c r="GN78" s="705"/>
      <c r="GO78" s="705"/>
      <c r="GP78" s="705"/>
      <c r="GQ78" s="705"/>
      <c r="GR78" s="705"/>
      <c r="GS78" s="705"/>
      <c r="GT78" s="705"/>
      <c r="GU78" s="705"/>
      <c r="GV78" s="705"/>
      <c r="GW78" s="705"/>
      <c r="GX78" s="705"/>
      <c r="GY78" s="705"/>
      <c r="GZ78" s="705"/>
      <c r="HA78" s="705"/>
      <c r="HB78" s="705"/>
      <c r="HC78" s="705"/>
      <c r="HD78" s="705"/>
      <c r="HE78" s="705"/>
      <c r="HF78" s="705"/>
      <c r="HG78" s="705"/>
      <c r="HH78" s="705"/>
      <c r="HI78" s="705"/>
      <c r="HJ78" s="705"/>
      <c r="HK78" s="705"/>
      <c r="HL78" s="705"/>
      <c r="HM78" s="705"/>
      <c r="HN78" s="705"/>
      <c r="HO78" s="705"/>
      <c r="HP78" s="705"/>
      <c r="HQ78" s="705"/>
      <c r="HR78" s="705"/>
      <c r="HS78" s="705"/>
      <c r="HT78" s="705"/>
      <c r="HU78" s="705"/>
      <c r="HV78" s="705"/>
      <c r="HW78" s="705"/>
      <c r="HX78" s="705"/>
      <c r="HY78" s="705"/>
      <c r="HZ78" s="705"/>
      <c r="IA78" s="705"/>
      <c r="IB78" s="705"/>
      <c r="IC78" s="705"/>
      <c r="ID78" s="705"/>
      <c r="IE78" s="705"/>
      <c r="IF78" s="705"/>
      <c r="IG78" s="705"/>
      <c r="IH78" s="705"/>
      <c r="II78" s="705"/>
      <c r="IJ78" s="705"/>
      <c r="IK78" s="705"/>
      <c r="IL78" s="705"/>
      <c r="IM78" s="705"/>
      <c r="IN78" s="705"/>
      <c r="IO78" s="705"/>
      <c r="IP78" s="705"/>
      <c r="IQ78" s="705"/>
      <c r="IR78" s="705"/>
      <c r="IS78" s="705"/>
      <c r="IT78" s="705"/>
      <c r="IU78" s="705"/>
      <c r="IV78" s="705"/>
    </row>
    <row r="79" spans="1:256" s="673" customFormat="1" ht="366.75" customHeight="1" thickBot="1">
      <c r="A79" s="705"/>
      <c r="B79" s="2753"/>
      <c r="C79" s="2753"/>
      <c r="D79" s="2753"/>
      <c r="E79" s="2753"/>
      <c r="F79" s="2753"/>
      <c r="G79" s="2753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705"/>
      <c r="AC79" s="705"/>
      <c r="AD79" s="705"/>
      <c r="AE79" s="705"/>
      <c r="AF79" s="705"/>
      <c r="AG79" s="705"/>
      <c r="AH79" s="705"/>
      <c r="AI79" s="705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705"/>
      <c r="AU79" s="705"/>
      <c r="AV79" s="705"/>
      <c r="AW79" s="705"/>
      <c r="AX79" s="705"/>
      <c r="AY79" s="705"/>
      <c r="AZ79" s="705"/>
      <c r="BA79" s="705"/>
      <c r="BB79" s="705"/>
      <c r="BC79" s="705"/>
      <c r="BD79" s="705"/>
      <c r="BE79" s="705"/>
      <c r="BF79" s="705"/>
      <c r="BG79" s="705"/>
      <c r="BH79" s="705"/>
      <c r="BI79" s="705"/>
      <c r="BJ79" s="705"/>
      <c r="BK79" s="705"/>
      <c r="BL79" s="705"/>
      <c r="BM79" s="705"/>
      <c r="BN79" s="705"/>
      <c r="BO79" s="705"/>
      <c r="BP79" s="705"/>
      <c r="BQ79" s="705"/>
      <c r="BR79" s="705"/>
      <c r="BS79" s="705"/>
      <c r="BT79" s="705"/>
      <c r="BU79" s="705"/>
      <c r="BV79" s="705"/>
      <c r="BW79" s="705"/>
      <c r="BX79" s="705"/>
      <c r="BY79" s="705"/>
      <c r="BZ79" s="705"/>
      <c r="CA79" s="705"/>
      <c r="CB79" s="705"/>
      <c r="CC79" s="705"/>
      <c r="CD79" s="705"/>
      <c r="CE79" s="705"/>
      <c r="CF79" s="705"/>
      <c r="CG79" s="705"/>
      <c r="CH79" s="705"/>
      <c r="CI79" s="705"/>
      <c r="CJ79" s="705"/>
      <c r="CK79" s="705"/>
      <c r="CL79" s="705"/>
      <c r="CM79" s="705"/>
      <c r="CN79" s="705"/>
      <c r="CO79" s="705"/>
      <c r="CP79" s="705"/>
      <c r="CQ79" s="705"/>
      <c r="CR79" s="705"/>
      <c r="CS79" s="705"/>
      <c r="CT79" s="705"/>
      <c r="CU79" s="705"/>
      <c r="CV79" s="705"/>
      <c r="CW79" s="705"/>
      <c r="CX79" s="705"/>
      <c r="CY79" s="705"/>
      <c r="CZ79" s="705"/>
      <c r="DA79" s="705"/>
      <c r="DB79" s="705"/>
      <c r="DC79" s="705"/>
      <c r="DD79" s="705"/>
      <c r="DE79" s="705"/>
      <c r="DF79" s="705"/>
      <c r="DG79" s="705"/>
      <c r="DH79" s="705"/>
      <c r="DI79" s="705"/>
      <c r="DJ79" s="705"/>
      <c r="DK79" s="705"/>
      <c r="DL79" s="705"/>
      <c r="DM79" s="705"/>
      <c r="DN79" s="705"/>
      <c r="DO79" s="705"/>
      <c r="DP79" s="705"/>
      <c r="DQ79" s="705"/>
      <c r="DR79" s="705"/>
      <c r="DS79" s="705"/>
      <c r="DT79" s="705"/>
      <c r="DU79" s="705"/>
      <c r="DV79" s="705"/>
      <c r="DW79" s="705"/>
      <c r="DX79" s="705"/>
      <c r="DY79" s="705"/>
      <c r="DZ79" s="705"/>
      <c r="EA79" s="705"/>
      <c r="EB79" s="705"/>
      <c r="EC79" s="705"/>
      <c r="ED79" s="705"/>
      <c r="EE79" s="705"/>
      <c r="EF79" s="705"/>
      <c r="EG79" s="705"/>
      <c r="EH79" s="705"/>
      <c r="EI79" s="705"/>
      <c r="EJ79" s="705"/>
      <c r="EK79" s="705"/>
      <c r="EL79" s="705"/>
      <c r="EM79" s="705"/>
      <c r="EN79" s="705"/>
      <c r="EO79" s="705"/>
      <c r="EP79" s="705"/>
      <c r="EQ79" s="705"/>
      <c r="ER79" s="705"/>
      <c r="ES79" s="705"/>
      <c r="ET79" s="705"/>
      <c r="EU79" s="705"/>
      <c r="EV79" s="705"/>
      <c r="EW79" s="705"/>
      <c r="EX79" s="705"/>
      <c r="EY79" s="705"/>
      <c r="EZ79" s="705"/>
      <c r="FA79" s="705"/>
      <c r="FB79" s="705"/>
      <c r="FC79" s="705"/>
      <c r="FD79" s="705"/>
      <c r="FE79" s="705"/>
      <c r="FF79" s="705"/>
      <c r="FG79" s="705"/>
      <c r="FH79" s="705"/>
      <c r="FI79" s="705"/>
      <c r="FJ79" s="705"/>
      <c r="FK79" s="705"/>
      <c r="FL79" s="705"/>
      <c r="FM79" s="705"/>
      <c r="FN79" s="705"/>
      <c r="FO79" s="705"/>
      <c r="FP79" s="705"/>
      <c r="FQ79" s="705"/>
      <c r="FR79" s="705"/>
      <c r="FS79" s="705"/>
      <c r="FT79" s="705"/>
      <c r="FU79" s="705"/>
      <c r="FV79" s="705"/>
      <c r="FW79" s="705"/>
      <c r="FX79" s="705"/>
      <c r="FY79" s="705"/>
      <c r="FZ79" s="705"/>
      <c r="GA79" s="705"/>
      <c r="GB79" s="705"/>
      <c r="GC79" s="705"/>
      <c r="GD79" s="705"/>
      <c r="GE79" s="705"/>
      <c r="GF79" s="705"/>
      <c r="GG79" s="705"/>
      <c r="GH79" s="705"/>
      <c r="GI79" s="705"/>
      <c r="GJ79" s="705"/>
      <c r="GK79" s="705"/>
      <c r="GL79" s="705"/>
      <c r="GM79" s="705"/>
      <c r="GN79" s="705"/>
      <c r="GO79" s="705"/>
      <c r="GP79" s="705"/>
      <c r="GQ79" s="705"/>
      <c r="GR79" s="705"/>
      <c r="GS79" s="705"/>
      <c r="GT79" s="705"/>
      <c r="GU79" s="705"/>
      <c r="GV79" s="705"/>
      <c r="GW79" s="705"/>
      <c r="GX79" s="705"/>
      <c r="GY79" s="705"/>
      <c r="GZ79" s="705"/>
      <c r="HA79" s="705"/>
      <c r="HB79" s="705"/>
      <c r="HC79" s="705"/>
      <c r="HD79" s="705"/>
      <c r="HE79" s="705"/>
      <c r="HF79" s="705"/>
      <c r="HG79" s="705"/>
      <c r="HH79" s="705"/>
      <c r="HI79" s="705"/>
      <c r="HJ79" s="705"/>
      <c r="HK79" s="705"/>
      <c r="HL79" s="705"/>
      <c r="HM79" s="705"/>
      <c r="HN79" s="705"/>
      <c r="HO79" s="705"/>
      <c r="HP79" s="705"/>
      <c r="HQ79" s="705"/>
      <c r="HR79" s="705"/>
      <c r="HS79" s="705"/>
      <c r="HT79" s="705"/>
      <c r="HU79" s="705"/>
      <c r="HV79" s="705"/>
      <c r="HW79" s="705"/>
      <c r="HX79" s="705"/>
      <c r="HY79" s="705"/>
      <c r="HZ79" s="705"/>
      <c r="IA79" s="705"/>
      <c r="IB79" s="705"/>
      <c r="IC79" s="705"/>
      <c r="ID79" s="705"/>
      <c r="IE79" s="705"/>
      <c r="IF79" s="705"/>
      <c r="IG79" s="705"/>
      <c r="IH79" s="705"/>
      <c r="II79" s="705"/>
      <c r="IJ79" s="705"/>
      <c r="IK79" s="705"/>
      <c r="IL79" s="705"/>
      <c r="IM79" s="705"/>
      <c r="IN79" s="705"/>
      <c r="IO79" s="705"/>
      <c r="IP79" s="705"/>
      <c r="IQ79" s="705"/>
      <c r="IR79" s="705"/>
      <c r="IS79" s="705"/>
      <c r="IT79" s="705"/>
      <c r="IU79" s="705"/>
      <c r="IV79" s="705"/>
    </row>
    <row r="80" spans="1:256" s="673" customFormat="1" ht="31.5">
      <c r="A80" s="705"/>
      <c r="B80" s="981" t="s">
        <v>664</v>
      </c>
      <c r="C80" s="2746" t="s">
        <v>1155</v>
      </c>
      <c r="D80" s="2747"/>
      <c r="E80" s="2747"/>
      <c r="F80" s="2748"/>
      <c r="G80" s="887" t="s">
        <v>23</v>
      </c>
      <c r="H80" s="705"/>
      <c r="I80" s="705"/>
      <c r="J80" s="70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5"/>
      <c r="AC80" s="705"/>
      <c r="AD80" s="705"/>
      <c r="AE80" s="705"/>
      <c r="AF80" s="705"/>
      <c r="AG80" s="705"/>
      <c r="AH80" s="705"/>
      <c r="AI80" s="705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705"/>
      <c r="AU80" s="705"/>
      <c r="AV80" s="705"/>
      <c r="AW80" s="705"/>
      <c r="AX80" s="705"/>
      <c r="AY80" s="705"/>
      <c r="AZ80" s="705"/>
      <c r="BA80" s="705"/>
      <c r="BB80" s="705"/>
      <c r="BC80" s="705"/>
      <c r="BD80" s="705"/>
      <c r="BE80" s="705"/>
      <c r="BF80" s="705"/>
      <c r="BG80" s="705"/>
      <c r="BH80" s="705"/>
      <c r="BI80" s="705"/>
      <c r="BJ80" s="705"/>
      <c r="BK80" s="705"/>
      <c r="BL80" s="705"/>
      <c r="BM80" s="705"/>
      <c r="BN80" s="705"/>
      <c r="BO80" s="705"/>
      <c r="BP80" s="705"/>
      <c r="BQ80" s="705"/>
      <c r="BR80" s="705"/>
      <c r="BS80" s="705"/>
      <c r="BT80" s="705"/>
      <c r="BU80" s="705"/>
      <c r="BV80" s="705"/>
      <c r="BW80" s="705"/>
      <c r="BX80" s="705"/>
      <c r="BY80" s="705"/>
      <c r="BZ80" s="705"/>
      <c r="CA80" s="705"/>
      <c r="CB80" s="705"/>
      <c r="CC80" s="705"/>
      <c r="CD80" s="705"/>
      <c r="CE80" s="705"/>
      <c r="CF80" s="705"/>
      <c r="CG80" s="705"/>
      <c r="CH80" s="705"/>
      <c r="CI80" s="705"/>
      <c r="CJ80" s="705"/>
      <c r="CK80" s="705"/>
      <c r="CL80" s="705"/>
      <c r="CM80" s="705"/>
      <c r="CN80" s="705"/>
      <c r="CO80" s="705"/>
      <c r="CP80" s="705"/>
      <c r="CQ80" s="705"/>
      <c r="CR80" s="705"/>
      <c r="CS80" s="705"/>
      <c r="CT80" s="705"/>
      <c r="CU80" s="705"/>
      <c r="CV80" s="705"/>
      <c r="CW80" s="705"/>
      <c r="CX80" s="705"/>
      <c r="CY80" s="705"/>
      <c r="CZ80" s="705"/>
      <c r="DA80" s="705"/>
      <c r="DB80" s="705"/>
      <c r="DC80" s="705"/>
      <c r="DD80" s="705"/>
      <c r="DE80" s="705"/>
      <c r="DF80" s="705"/>
      <c r="DG80" s="705"/>
      <c r="DH80" s="705"/>
      <c r="DI80" s="705"/>
      <c r="DJ80" s="705"/>
      <c r="DK80" s="705"/>
      <c r="DL80" s="705"/>
      <c r="DM80" s="705"/>
      <c r="DN80" s="705"/>
      <c r="DO80" s="705"/>
      <c r="DP80" s="705"/>
      <c r="DQ80" s="705"/>
      <c r="DR80" s="705"/>
      <c r="DS80" s="705"/>
      <c r="DT80" s="705"/>
      <c r="DU80" s="705"/>
      <c r="DV80" s="705"/>
      <c r="DW80" s="705"/>
      <c r="DX80" s="705"/>
      <c r="DY80" s="705"/>
      <c r="DZ80" s="705"/>
      <c r="EA80" s="705"/>
      <c r="EB80" s="705"/>
      <c r="EC80" s="705"/>
      <c r="ED80" s="705"/>
      <c r="EE80" s="705"/>
      <c r="EF80" s="705"/>
      <c r="EG80" s="705"/>
      <c r="EH80" s="705"/>
      <c r="EI80" s="705"/>
      <c r="EJ80" s="705"/>
      <c r="EK80" s="705"/>
      <c r="EL80" s="705"/>
      <c r="EM80" s="705"/>
      <c r="EN80" s="705"/>
      <c r="EO80" s="705"/>
      <c r="EP80" s="705"/>
      <c r="EQ80" s="705"/>
      <c r="ER80" s="705"/>
      <c r="ES80" s="705"/>
      <c r="ET80" s="705"/>
      <c r="EU80" s="705"/>
      <c r="EV80" s="705"/>
      <c r="EW80" s="705"/>
      <c r="EX80" s="705"/>
      <c r="EY80" s="705"/>
      <c r="EZ80" s="705"/>
      <c r="FA80" s="705"/>
      <c r="FB80" s="705"/>
      <c r="FC80" s="705"/>
      <c r="FD80" s="705"/>
      <c r="FE80" s="705"/>
      <c r="FF80" s="705"/>
      <c r="FG80" s="705"/>
      <c r="FH80" s="705"/>
      <c r="FI80" s="705"/>
      <c r="FJ80" s="705"/>
      <c r="FK80" s="705"/>
      <c r="FL80" s="705"/>
      <c r="FM80" s="705"/>
      <c r="FN80" s="705"/>
      <c r="FO80" s="705"/>
      <c r="FP80" s="705"/>
      <c r="FQ80" s="705"/>
      <c r="FR80" s="705"/>
      <c r="FS80" s="705"/>
      <c r="FT80" s="705"/>
      <c r="FU80" s="705"/>
      <c r="FV80" s="705"/>
      <c r="FW80" s="705"/>
      <c r="FX80" s="705"/>
      <c r="FY80" s="705"/>
      <c r="FZ80" s="705"/>
      <c r="GA80" s="705"/>
      <c r="GB80" s="705"/>
      <c r="GC80" s="705"/>
      <c r="GD80" s="705"/>
      <c r="GE80" s="705"/>
      <c r="GF80" s="705"/>
      <c r="GG80" s="705"/>
      <c r="GH80" s="705"/>
      <c r="GI80" s="705"/>
      <c r="GJ80" s="705"/>
      <c r="GK80" s="705"/>
      <c r="GL80" s="705"/>
      <c r="GM80" s="705"/>
      <c r="GN80" s="705"/>
      <c r="GO80" s="705"/>
      <c r="GP80" s="705"/>
      <c r="GQ80" s="705"/>
      <c r="GR80" s="705"/>
      <c r="GS80" s="705"/>
      <c r="GT80" s="705"/>
      <c r="GU80" s="705"/>
      <c r="GV80" s="705"/>
      <c r="GW80" s="705"/>
      <c r="GX80" s="705"/>
      <c r="GY80" s="705"/>
      <c r="GZ80" s="705"/>
      <c r="HA80" s="705"/>
      <c r="HB80" s="705"/>
      <c r="HC80" s="705"/>
      <c r="HD80" s="705"/>
      <c r="HE80" s="705"/>
      <c r="HF80" s="705"/>
      <c r="HG80" s="705"/>
      <c r="HH80" s="705"/>
      <c r="HI80" s="705"/>
      <c r="HJ80" s="705"/>
      <c r="HK80" s="705"/>
      <c r="HL80" s="705"/>
      <c r="HM80" s="705"/>
      <c r="HN80" s="705"/>
      <c r="HO80" s="705"/>
      <c r="HP80" s="705"/>
      <c r="HQ80" s="705"/>
      <c r="HR80" s="705"/>
      <c r="HS80" s="705"/>
      <c r="HT80" s="705"/>
      <c r="HU80" s="705"/>
      <c r="HV80" s="705"/>
      <c r="HW80" s="705"/>
      <c r="HX80" s="705"/>
      <c r="HY80" s="705"/>
      <c r="HZ80" s="705"/>
      <c r="IA80" s="705"/>
      <c r="IB80" s="705"/>
      <c r="IC80" s="705"/>
      <c r="ID80" s="705"/>
      <c r="IE80" s="705"/>
      <c r="IF80" s="705"/>
      <c r="IG80" s="705"/>
      <c r="IH80" s="705"/>
      <c r="II80" s="705"/>
      <c r="IJ80" s="705"/>
      <c r="IK80" s="705"/>
      <c r="IL80" s="705"/>
      <c r="IM80" s="705"/>
      <c r="IN80" s="705"/>
      <c r="IO80" s="705"/>
      <c r="IP80" s="705"/>
      <c r="IQ80" s="705"/>
      <c r="IR80" s="705"/>
      <c r="IS80" s="705"/>
      <c r="IT80" s="705"/>
      <c r="IU80" s="705"/>
      <c r="IV80" s="705"/>
    </row>
    <row r="81" spans="1:256" s="673" customFormat="1" ht="31.5">
      <c r="A81" s="705"/>
      <c r="B81" s="2001" t="s">
        <v>666</v>
      </c>
      <c r="C81" s="2080" t="s">
        <v>75</v>
      </c>
      <c r="D81" s="2080" t="s">
        <v>23</v>
      </c>
      <c r="E81" s="2749" t="s">
        <v>76</v>
      </c>
      <c r="F81" s="2750"/>
      <c r="G81" s="2751"/>
      <c r="H81" s="705"/>
      <c r="I81" s="705"/>
      <c r="J81" s="70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5"/>
      <c r="AC81" s="705"/>
      <c r="AD81" s="705"/>
      <c r="AE81" s="705"/>
      <c r="AF81" s="705"/>
      <c r="AG81" s="705"/>
      <c r="AH81" s="705"/>
      <c r="AI81" s="705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705"/>
      <c r="AU81" s="705"/>
      <c r="AV81" s="705"/>
      <c r="AW81" s="705"/>
      <c r="AX81" s="705"/>
      <c r="AY81" s="705"/>
      <c r="AZ81" s="705"/>
      <c r="BA81" s="705"/>
      <c r="BB81" s="705"/>
      <c r="BC81" s="705"/>
      <c r="BD81" s="705"/>
      <c r="BE81" s="705"/>
      <c r="BF81" s="705"/>
      <c r="BG81" s="705"/>
      <c r="BH81" s="705"/>
      <c r="BI81" s="705"/>
      <c r="BJ81" s="705"/>
      <c r="BK81" s="705"/>
      <c r="BL81" s="705"/>
      <c r="BM81" s="705"/>
      <c r="BN81" s="705"/>
      <c r="BO81" s="705"/>
      <c r="BP81" s="705"/>
      <c r="BQ81" s="705"/>
      <c r="BR81" s="705"/>
      <c r="BS81" s="705"/>
      <c r="BT81" s="705"/>
      <c r="BU81" s="705"/>
      <c r="BV81" s="705"/>
      <c r="BW81" s="705"/>
      <c r="BX81" s="705"/>
      <c r="BY81" s="705"/>
      <c r="BZ81" s="705"/>
      <c r="CA81" s="705"/>
      <c r="CB81" s="705"/>
      <c r="CC81" s="705"/>
      <c r="CD81" s="705"/>
      <c r="CE81" s="705"/>
      <c r="CF81" s="705"/>
      <c r="CG81" s="705"/>
      <c r="CH81" s="705"/>
      <c r="CI81" s="705"/>
      <c r="CJ81" s="705"/>
      <c r="CK81" s="705"/>
      <c r="CL81" s="705"/>
      <c r="CM81" s="705"/>
      <c r="CN81" s="705"/>
      <c r="CO81" s="705"/>
      <c r="CP81" s="705"/>
      <c r="CQ81" s="705"/>
      <c r="CR81" s="705"/>
      <c r="CS81" s="705"/>
      <c r="CT81" s="705"/>
      <c r="CU81" s="705"/>
      <c r="CV81" s="705"/>
      <c r="CW81" s="705"/>
      <c r="CX81" s="705"/>
      <c r="CY81" s="705"/>
      <c r="CZ81" s="705"/>
      <c r="DA81" s="705"/>
      <c r="DB81" s="705"/>
      <c r="DC81" s="705"/>
      <c r="DD81" s="705"/>
      <c r="DE81" s="705"/>
      <c r="DF81" s="705"/>
      <c r="DG81" s="705"/>
      <c r="DH81" s="705"/>
      <c r="DI81" s="705"/>
      <c r="DJ81" s="705"/>
      <c r="DK81" s="705"/>
      <c r="DL81" s="705"/>
      <c r="DM81" s="705"/>
      <c r="DN81" s="705"/>
      <c r="DO81" s="705"/>
      <c r="DP81" s="705"/>
      <c r="DQ81" s="705"/>
      <c r="DR81" s="705"/>
      <c r="DS81" s="705"/>
      <c r="DT81" s="705"/>
      <c r="DU81" s="705"/>
      <c r="DV81" s="705"/>
      <c r="DW81" s="705"/>
      <c r="DX81" s="705"/>
      <c r="DY81" s="705"/>
      <c r="DZ81" s="705"/>
      <c r="EA81" s="705"/>
      <c r="EB81" s="705"/>
      <c r="EC81" s="705"/>
      <c r="ED81" s="705"/>
      <c r="EE81" s="705"/>
      <c r="EF81" s="705"/>
      <c r="EG81" s="705"/>
      <c r="EH81" s="705"/>
      <c r="EI81" s="705"/>
      <c r="EJ81" s="705"/>
      <c r="EK81" s="705"/>
      <c r="EL81" s="705"/>
      <c r="EM81" s="705"/>
      <c r="EN81" s="705"/>
      <c r="EO81" s="705"/>
      <c r="EP81" s="705"/>
      <c r="EQ81" s="705"/>
      <c r="ER81" s="705"/>
      <c r="ES81" s="705"/>
      <c r="ET81" s="705"/>
      <c r="EU81" s="705"/>
      <c r="EV81" s="705"/>
      <c r="EW81" s="705"/>
      <c r="EX81" s="705"/>
      <c r="EY81" s="705"/>
      <c r="EZ81" s="705"/>
      <c r="FA81" s="705"/>
      <c r="FB81" s="705"/>
      <c r="FC81" s="705"/>
      <c r="FD81" s="705"/>
      <c r="FE81" s="705"/>
      <c r="FF81" s="705"/>
      <c r="FG81" s="705"/>
      <c r="FH81" s="705"/>
      <c r="FI81" s="705"/>
      <c r="FJ81" s="705"/>
      <c r="FK81" s="705"/>
      <c r="FL81" s="705"/>
      <c r="FM81" s="705"/>
      <c r="FN81" s="705"/>
      <c r="FO81" s="705"/>
      <c r="FP81" s="705"/>
      <c r="FQ81" s="705"/>
      <c r="FR81" s="705"/>
      <c r="FS81" s="705"/>
      <c r="FT81" s="705"/>
      <c r="FU81" s="705"/>
      <c r="FV81" s="705"/>
      <c r="FW81" s="705"/>
      <c r="FX81" s="705"/>
      <c r="FY81" s="705"/>
      <c r="FZ81" s="705"/>
      <c r="GA81" s="705"/>
      <c r="GB81" s="705"/>
      <c r="GC81" s="705"/>
      <c r="GD81" s="705"/>
      <c r="GE81" s="705"/>
      <c r="GF81" s="705"/>
      <c r="GG81" s="705"/>
      <c r="GH81" s="705"/>
      <c r="GI81" s="705"/>
      <c r="GJ81" s="705"/>
      <c r="GK81" s="705"/>
      <c r="GL81" s="705"/>
      <c r="GM81" s="705"/>
      <c r="GN81" s="705"/>
      <c r="GO81" s="705"/>
      <c r="GP81" s="705"/>
      <c r="GQ81" s="705"/>
      <c r="GR81" s="705"/>
      <c r="GS81" s="705"/>
      <c r="GT81" s="705"/>
      <c r="GU81" s="705"/>
      <c r="GV81" s="705"/>
      <c r="GW81" s="705"/>
      <c r="GX81" s="705"/>
      <c r="GY81" s="705"/>
      <c r="GZ81" s="705"/>
      <c r="HA81" s="705"/>
      <c r="HB81" s="705"/>
      <c r="HC81" s="705"/>
      <c r="HD81" s="705"/>
      <c r="HE81" s="705"/>
      <c r="HF81" s="705"/>
      <c r="HG81" s="705"/>
      <c r="HH81" s="705"/>
      <c r="HI81" s="705"/>
      <c r="HJ81" s="705"/>
      <c r="HK81" s="705"/>
      <c r="HL81" s="705"/>
      <c r="HM81" s="705"/>
      <c r="HN81" s="705"/>
      <c r="HO81" s="705"/>
      <c r="HP81" s="705"/>
      <c r="HQ81" s="705"/>
      <c r="HR81" s="705"/>
      <c r="HS81" s="705"/>
      <c r="HT81" s="705"/>
      <c r="HU81" s="705"/>
      <c r="HV81" s="705"/>
      <c r="HW81" s="705"/>
      <c r="HX81" s="705"/>
      <c r="HY81" s="705"/>
      <c r="HZ81" s="705"/>
      <c r="IA81" s="705"/>
      <c r="IB81" s="705"/>
      <c r="IC81" s="705"/>
      <c r="ID81" s="705"/>
      <c r="IE81" s="705"/>
      <c r="IF81" s="705"/>
      <c r="IG81" s="705"/>
      <c r="IH81" s="705"/>
      <c r="II81" s="705"/>
      <c r="IJ81" s="705"/>
      <c r="IK81" s="705"/>
      <c r="IL81" s="705"/>
      <c r="IM81" s="705"/>
      <c r="IN81" s="705"/>
      <c r="IO81" s="705"/>
      <c r="IP81" s="705"/>
      <c r="IQ81" s="705"/>
      <c r="IR81" s="705"/>
      <c r="IS81" s="705"/>
      <c r="IT81" s="705"/>
      <c r="IU81" s="705"/>
      <c r="IV81" s="705"/>
    </row>
    <row r="82" spans="1:256" s="673" customFormat="1" ht="15.75">
      <c r="A82" s="705"/>
      <c r="B82" s="2542" t="s">
        <v>79</v>
      </c>
      <c r="C82" s="2543"/>
      <c r="D82" s="2543"/>
      <c r="E82" s="2543"/>
      <c r="F82" s="2543"/>
      <c r="G82" s="2544"/>
      <c r="H82" s="705"/>
      <c r="I82" s="705"/>
      <c r="J82" s="70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5"/>
      <c r="AC82" s="705"/>
      <c r="AD82" s="705"/>
      <c r="AE82" s="705"/>
      <c r="AF82" s="705"/>
      <c r="AG82" s="705"/>
      <c r="AH82" s="705"/>
      <c r="AI82" s="705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705"/>
      <c r="AU82" s="705"/>
      <c r="AV82" s="705"/>
      <c r="AW82" s="705"/>
      <c r="AX82" s="705"/>
      <c r="AY82" s="705"/>
      <c r="AZ82" s="705"/>
      <c r="BA82" s="705"/>
      <c r="BB82" s="705"/>
      <c r="BC82" s="705"/>
      <c r="BD82" s="705"/>
      <c r="BE82" s="705"/>
      <c r="BF82" s="705"/>
      <c r="BG82" s="705"/>
      <c r="BH82" s="705"/>
      <c r="BI82" s="705"/>
      <c r="BJ82" s="705"/>
      <c r="BK82" s="705"/>
      <c r="BL82" s="705"/>
      <c r="BM82" s="705"/>
      <c r="BN82" s="705"/>
      <c r="BO82" s="705"/>
      <c r="BP82" s="705"/>
      <c r="BQ82" s="705"/>
      <c r="BR82" s="705"/>
      <c r="BS82" s="705"/>
      <c r="BT82" s="705"/>
      <c r="BU82" s="705"/>
      <c r="BV82" s="705"/>
      <c r="BW82" s="705"/>
      <c r="BX82" s="705"/>
      <c r="BY82" s="705"/>
      <c r="BZ82" s="705"/>
      <c r="CA82" s="705"/>
      <c r="CB82" s="705"/>
      <c r="CC82" s="705"/>
      <c r="CD82" s="705"/>
      <c r="CE82" s="705"/>
      <c r="CF82" s="705"/>
      <c r="CG82" s="705"/>
      <c r="CH82" s="705"/>
      <c r="CI82" s="705"/>
      <c r="CJ82" s="705"/>
      <c r="CK82" s="705"/>
      <c r="CL82" s="705"/>
      <c r="CM82" s="705"/>
      <c r="CN82" s="705"/>
      <c r="CO82" s="705"/>
      <c r="CP82" s="705"/>
      <c r="CQ82" s="705"/>
      <c r="CR82" s="705"/>
      <c r="CS82" s="705"/>
      <c r="CT82" s="705"/>
      <c r="CU82" s="705"/>
      <c r="CV82" s="705"/>
      <c r="CW82" s="705"/>
      <c r="CX82" s="705"/>
      <c r="CY82" s="705"/>
      <c r="CZ82" s="705"/>
      <c r="DA82" s="705"/>
      <c r="DB82" s="705"/>
      <c r="DC82" s="705"/>
      <c r="DD82" s="705"/>
      <c r="DE82" s="705"/>
      <c r="DF82" s="705"/>
      <c r="DG82" s="705"/>
      <c r="DH82" s="705"/>
      <c r="DI82" s="705"/>
      <c r="DJ82" s="705"/>
      <c r="DK82" s="705"/>
      <c r="DL82" s="705"/>
      <c r="DM82" s="705"/>
      <c r="DN82" s="705"/>
      <c r="DO82" s="705"/>
      <c r="DP82" s="705"/>
      <c r="DQ82" s="705"/>
      <c r="DR82" s="705"/>
      <c r="DS82" s="705"/>
      <c r="DT82" s="705"/>
      <c r="DU82" s="705"/>
      <c r="DV82" s="705"/>
      <c r="DW82" s="705"/>
      <c r="DX82" s="705"/>
      <c r="DY82" s="705"/>
      <c r="DZ82" s="705"/>
      <c r="EA82" s="705"/>
      <c r="EB82" s="705"/>
      <c r="EC82" s="705"/>
      <c r="ED82" s="705"/>
      <c r="EE82" s="705"/>
      <c r="EF82" s="705"/>
      <c r="EG82" s="705"/>
      <c r="EH82" s="705"/>
      <c r="EI82" s="705"/>
      <c r="EJ82" s="705"/>
      <c r="EK82" s="705"/>
      <c r="EL82" s="705"/>
      <c r="EM82" s="705"/>
      <c r="EN82" s="705"/>
      <c r="EO82" s="705"/>
      <c r="EP82" s="705"/>
      <c r="EQ82" s="705"/>
      <c r="ER82" s="705"/>
      <c r="ES82" s="705"/>
      <c r="ET82" s="705"/>
      <c r="EU82" s="705"/>
      <c r="EV82" s="705"/>
      <c r="EW82" s="705"/>
      <c r="EX82" s="705"/>
      <c r="EY82" s="705"/>
      <c r="EZ82" s="705"/>
      <c r="FA82" s="705"/>
      <c r="FB82" s="705"/>
      <c r="FC82" s="705"/>
      <c r="FD82" s="705"/>
      <c r="FE82" s="705"/>
      <c r="FF82" s="705"/>
      <c r="FG82" s="705"/>
      <c r="FH82" s="705"/>
      <c r="FI82" s="705"/>
      <c r="FJ82" s="705"/>
      <c r="FK82" s="705"/>
      <c r="FL82" s="705"/>
      <c r="FM82" s="705"/>
      <c r="FN82" s="705"/>
      <c r="FO82" s="705"/>
      <c r="FP82" s="705"/>
      <c r="FQ82" s="705"/>
      <c r="FR82" s="705"/>
      <c r="FS82" s="705"/>
      <c r="FT82" s="705"/>
      <c r="FU82" s="705"/>
      <c r="FV82" s="705"/>
      <c r="FW82" s="705"/>
      <c r="FX82" s="705"/>
      <c r="FY82" s="705"/>
      <c r="FZ82" s="705"/>
      <c r="GA82" s="705"/>
      <c r="GB82" s="705"/>
      <c r="GC82" s="705"/>
      <c r="GD82" s="705"/>
      <c r="GE82" s="705"/>
      <c r="GF82" s="705"/>
      <c r="GG82" s="705"/>
      <c r="GH82" s="705"/>
      <c r="GI82" s="705"/>
      <c r="GJ82" s="705"/>
      <c r="GK82" s="705"/>
      <c r="GL82" s="705"/>
      <c r="GM82" s="705"/>
      <c r="GN82" s="705"/>
      <c r="GO82" s="705"/>
      <c r="GP82" s="705"/>
      <c r="GQ82" s="705"/>
      <c r="GR82" s="705"/>
      <c r="GS82" s="705"/>
      <c r="GT82" s="705"/>
      <c r="GU82" s="705"/>
      <c r="GV82" s="705"/>
      <c r="GW82" s="705"/>
      <c r="GX82" s="705"/>
      <c r="GY82" s="705"/>
      <c r="GZ82" s="705"/>
      <c r="HA82" s="705"/>
      <c r="HB82" s="705"/>
      <c r="HC82" s="705"/>
      <c r="HD82" s="705"/>
      <c r="HE82" s="705"/>
      <c r="HF82" s="705"/>
      <c r="HG82" s="705"/>
      <c r="HH82" s="705"/>
      <c r="HI82" s="705"/>
      <c r="HJ82" s="705"/>
      <c r="HK82" s="705"/>
      <c r="HL82" s="705"/>
      <c r="HM82" s="705"/>
      <c r="HN82" s="705"/>
      <c r="HO82" s="705"/>
      <c r="HP82" s="705"/>
      <c r="HQ82" s="705"/>
      <c r="HR82" s="705"/>
      <c r="HS82" s="705"/>
      <c r="HT82" s="705"/>
      <c r="HU82" s="705"/>
      <c r="HV82" s="705"/>
      <c r="HW82" s="705"/>
      <c r="HX82" s="705"/>
      <c r="HY82" s="705"/>
      <c r="HZ82" s="705"/>
      <c r="IA82" s="705"/>
      <c r="IB82" s="705"/>
      <c r="IC82" s="705"/>
      <c r="ID82" s="705"/>
      <c r="IE82" s="705"/>
      <c r="IF82" s="705"/>
      <c r="IG82" s="705"/>
      <c r="IH82" s="705"/>
      <c r="II82" s="705"/>
      <c r="IJ82" s="705"/>
      <c r="IK82" s="705"/>
      <c r="IL82" s="705"/>
      <c r="IM82" s="705"/>
      <c r="IN82" s="705"/>
      <c r="IO82" s="705"/>
      <c r="IP82" s="705"/>
      <c r="IQ82" s="705"/>
      <c r="IR82" s="705"/>
      <c r="IS82" s="705"/>
      <c r="IT82" s="705"/>
      <c r="IU82" s="705"/>
      <c r="IV82" s="705"/>
    </row>
    <row r="83" spans="1:256" s="673" customFormat="1" ht="15.75">
      <c r="A83" s="705"/>
      <c r="B83" s="2740" t="e">
        <f>C74</f>
        <v>#REF!</v>
      </c>
      <c r="C83" s="2741"/>
      <c r="D83" s="983" t="s">
        <v>20</v>
      </c>
      <c r="E83" s="2754" t="s">
        <v>680</v>
      </c>
      <c r="F83" s="2754"/>
      <c r="G83" s="275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705"/>
      <c r="AC83" s="705"/>
      <c r="AD83" s="705"/>
      <c r="AE83" s="705"/>
      <c r="AF83" s="705"/>
      <c r="AG83" s="705"/>
      <c r="AH83" s="705"/>
      <c r="AI83" s="705"/>
      <c r="AJ83" s="705"/>
      <c r="AK83" s="705"/>
      <c r="AL83" s="705"/>
      <c r="AM83" s="705"/>
      <c r="AN83" s="705"/>
      <c r="AO83" s="705"/>
      <c r="AP83" s="705"/>
      <c r="AQ83" s="705"/>
      <c r="AR83" s="705"/>
      <c r="AS83" s="705"/>
      <c r="AT83" s="705"/>
      <c r="AU83" s="705"/>
      <c r="AV83" s="705"/>
      <c r="AW83" s="705"/>
      <c r="AX83" s="705"/>
      <c r="AY83" s="705"/>
      <c r="AZ83" s="705"/>
      <c r="BA83" s="705"/>
      <c r="BB83" s="705"/>
      <c r="BC83" s="705"/>
      <c r="BD83" s="705"/>
      <c r="BE83" s="705"/>
      <c r="BF83" s="705"/>
      <c r="BG83" s="705"/>
      <c r="BH83" s="705"/>
      <c r="BI83" s="705"/>
      <c r="BJ83" s="705"/>
      <c r="BK83" s="705"/>
      <c r="BL83" s="705"/>
      <c r="BM83" s="705"/>
      <c r="BN83" s="705"/>
      <c r="BO83" s="705"/>
      <c r="BP83" s="705"/>
      <c r="BQ83" s="705"/>
      <c r="BR83" s="705"/>
      <c r="BS83" s="705"/>
      <c r="BT83" s="705"/>
      <c r="BU83" s="705"/>
      <c r="BV83" s="705"/>
      <c r="BW83" s="705"/>
      <c r="BX83" s="705"/>
      <c r="BY83" s="705"/>
      <c r="BZ83" s="705"/>
      <c r="CA83" s="705"/>
      <c r="CB83" s="705"/>
      <c r="CC83" s="705"/>
      <c r="CD83" s="705"/>
      <c r="CE83" s="705"/>
      <c r="CF83" s="705"/>
      <c r="CG83" s="705"/>
      <c r="CH83" s="705"/>
      <c r="CI83" s="705"/>
      <c r="CJ83" s="705"/>
      <c r="CK83" s="705"/>
      <c r="CL83" s="705"/>
      <c r="CM83" s="705"/>
      <c r="CN83" s="705"/>
      <c r="CO83" s="705"/>
      <c r="CP83" s="705"/>
      <c r="CQ83" s="705"/>
      <c r="CR83" s="705"/>
      <c r="CS83" s="705"/>
      <c r="CT83" s="705"/>
      <c r="CU83" s="705"/>
      <c r="CV83" s="705"/>
      <c r="CW83" s="705"/>
      <c r="CX83" s="705"/>
      <c r="CY83" s="705"/>
      <c r="CZ83" s="705"/>
      <c r="DA83" s="705"/>
      <c r="DB83" s="705"/>
      <c r="DC83" s="705"/>
      <c r="DD83" s="705"/>
      <c r="DE83" s="705"/>
      <c r="DF83" s="705"/>
      <c r="DG83" s="705"/>
      <c r="DH83" s="705"/>
      <c r="DI83" s="705"/>
      <c r="DJ83" s="705"/>
      <c r="DK83" s="705"/>
      <c r="DL83" s="705"/>
      <c r="DM83" s="705"/>
      <c r="DN83" s="705"/>
      <c r="DO83" s="705"/>
      <c r="DP83" s="705"/>
      <c r="DQ83" s="705"/>
      <c r="DR83" s="705"/>
      <c r="DS83" s="705"/>
      <c r="DT83" s="705"/>
      <c r="DU83" s="705"/>
      <c r="DV83" s="705"/>
      <c r="DW83" s="705"/>
      <c r="DX83" s="705"/>
      <c r="DY83" s="705"/>
      <c r="DZ83" s="705"/>
      <c r="EA83" s="705"/>
      <c r="EB83" s="705"/>
      <c r="EC83" s="705"/>
      <c r="ED83" s="705"/>
      <c r="EE83" s="705"/>
      <c r="EF83" s="705"/>
      <c r="EG83" s="705"/>
      <c r="EH83" s="705"/>
      <c r="EI83" s="705"/>
      <c r="EJ83" s="705"/>
      <c r="EK83" s="705"/>
      <c r="EL83" s="705"/>
      <c r="EM83" s="705"/>
      <c r="EN83" s="705"/>
      <c r="EO83" s="705"/>
      <c r="EP83" s="705"/>
      <c r="EQ83" s="705"/>
      <c r="ER83" s="705"/>
      <c r="ES83" s="705"/>
      <c r="ET83" s="705"/>
      <c r="EU83" s="705"/>
      <c r="EV83" s="705"/>
      <c r="EW83" s="705"/>
      <c r="EX83" s="705"/>
      <c r="EY83" s="705"/>
      <c r="EZ83" s="705"/>
      <c r="FA83" s="705"/>
      <c r="FB83" s="705"/>
      <c r="FC83" s="705"/>
      <c r="FD83" s="705"/>
      <c r="FE83" s="705"/>
      <c r="FF83" s="705"/>
      <c r="FG83" s="705"/>
      <c r="FH83" s="705"/>
      <c r="FI83" s="705"/>
      <c r="FJ83" s="705"/>
      <c r="FK83" s="705"/>
      <c r="FL83" s="705"/>
      <c r="FM83" s="705"/>
      <c r="FN83" s="705"/>
      <c r="FO83" s="705"/>
      <c r="FP83" s="705"/>
      <c r="FQ83" s="705"/>
      <c r="FR83" s="705"/>
      <c r="FS83" s="705"/>
      <c r="FT83" s="705"/>
      <c r="FU83" s="705"/>
      <c r="FV83" s="705"/>
      <c r="FW83" s="705"/>
      <c r="FX83" s="705"/>
      <c r="FY83" s="705"/>
      <c r="FZ83" s="705"/>
      <c r="GA83" s="705"/>
      <c r="GB83" s="705"/>
      <c r="GC83" s="705"/>
      <c r="GD83" s="705"/>
      <c r="GE83" s="705"/>
      <c r="GF83" s="705"/>
      <c r="GG83" s="705"/>
      <c r="GH83" s="705"/>
      <c r="GI83" s="705"/>
      <c r="GJ83" s="705"/>
      <c r="GK83" s="705"/>
      <c r="GL83" s="705"/>
      <c r="GM83" s="705"/>
      <c r="GN83" s="705"/>
      <c r="GO83" s="705"/>
      <c r="GP83" s="705"/>
      <c r="GQ83" s="705"/>
      <c r="GR83" s="705"/>
      <c r="GS83" s="705"/>
      <c r="GT83" s="705"/>
      <c r="GU83" s="705"/>
      <c r="GV83" s="705"/>
      <c r="GW83" s="705"/>
      <c r="GX83" s="705"/>
      <c r="GY83" s="705"/>
      <c r="GZ83" s="705"/>
      <c r="HA83" s="705"/>
      <c r="HB83" s="705"/>
      <c r="HC83" s="705"/>
      <c r="HD83" s="705"/>
      <c r="HE83" s="705"/>
      <c r="HF83" s="705"/>
      <c r="HG83" s="705"/>
      <c r="HH83" s="705"/>
      <c r="HI83" s="705"/>
      <c r="HJ83" s="705"/>
      <c r="HK83" s="705"/>
      <c r="HL83" s="705"/>
      <c r="HM83" s="705"/>
      <c r="HN83" s="705"/>
      <c r="HO83" s="705"/>
      <c r="HP83" s="705"/>
      <c r="HQ83" s="705"/>
      <c r="HR83" s="705"/>
      <c r="HS83" s="705"/>
      <c r="HT83" s="705"/>
      <c r="HU83" s="705"/>
      <c r="HV83" s="705"/>
      <c r="HW83" s="705"/>
      <c r="HX83" s="705"/>
      <c r="HY83" s="705"/>
      <c r="HZ83" s="705"/>
      <c r="IA83" s="705"/>
      <c r="IB83" s="705"/>
      <c r="IC83" s="705"/>
      <c r="ID83" s="705"/>
      <c r="IE83" s="705"/>
      <c r="IF83" s="705"/>
      <c r="IG83" s="705"/>
      <c r="IH83" s="705"/>
      <c r="II83" s="705"/>
      <c r="IJ83" s="705"/>
      <c r="IK83" s="705"/>
      <c r="IL83" s="705"/>
      <c r="IM83" s="705"/>
      <c r="IN83" s="705"/>
      <c r="IO83" s="705"/>
      <c r="IP83" s="705"/>
      <c r="IQ83" s="705"/>
      <c r="IR83" s="705"/>
      <c r="IS83" s="705"/>
      <c r="IT83" s="705"/>
      <c r="IU83" s="705"/>
      <c r="IV83" s="705"/>
    </row>
    <row r="84" spans="1:256" s="673" customFormat="1" ht="36" customHeight="1">
      <c r="A84" s="705"/>
      <c r="B84" s="2740" t="e">
        <f>C75</f>
        <v>#REF!</v>
      </c>
      <c r="C84" s="2741"/>
      <c r="D84" s="2081" t="s">
        <v>20</v>
      </c>
      <c r="E84" s="2756" t="str">
        <f>E83</f>
        <v>(0,30*0,30*0,30)*4</v>
      </c>
      <c r="F84" s="2756"/>
      <c r="G84" s="2757"/>
      <c r="H84" s="705"/>
      <c r="I84" s="705"/>
      <c r="J84" s="70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  <c r="AA84" s="705"/>
      <c r="AB84" s="705"/>
      <c r="AC84" s="705"/>
      <c r="AD84" s="705"/>
      <c r="AE84" s="705"/>
      <c r="AF84" s="705"/>
      <c r="AG84" s="705"/>
      <c r="AH84" s="705"/>
      <c r="AI84" s="705"/>
      <c r="AJ84" s="705"/>
      <c r="AK84" s="705"/>
      <c r="AL84" s="705"/>
      <c r="AM84" s="705"/>
      <c r="AN84" s="705"/>
      <c r="AO84" s="705"/>
      <c r="AP84" s="705"/>
      <c r="AQ84" s="705"/>
      <c r="AR84" s="705"/>
      <c r="AS84" s="705"/>
      <c r="AT84" s="705"/>
      <c r="AU84" s="705"/>
      <c r="AV84" s="705"/>
      <c r="AW84" s="705"/>
      <c r="AX84" s="705"/>
      <c r="AY84" s="705"/>
      <c r="AZ84" s="705"/>
      <c r="BA84" s="705"/>
      <c r="BB84" s="705"/>
      <c r="BC84" s="705"/>
      <c r="BD84" s="705"/>
      <c r="BE84" s="705"/>
      <c r="BF84" s="705"/>
      <c r="BG84" s="705"/>
      <c r="BH84" s="705"/>
      <c r="BI84" s="705"/>
      <c r="BJ84" s="705"/>
      <c r="BK84" s="705"/>
      <c r="BL84" s="705"/>
      <c r="BM84" s="705"/>
      <c r="BN84" s="705"/>
      <c r="BO84" s="705"/>
      <c r="BP84" s="705"/>
      <c r="BQ84" s="705"/>
      <c r="BR84" s="705"/>
      <c r="BS84" s="705"/>
      <c r="BT84" s="705"/>
      <c r="BU84" s="705"/>
      <c r="BV84" s="705"/>
      <c r="BW84" s="705"/>
      <c r="BX84" s="705"/>
      <c r="BY84" s="705"/>
      <c r="BZ84" s="705"/>
      <c r="CA84" s="705"/>
      <c r="CB84" s="705"/>
      <c r="CC84" s="705"/>
      <c r="CD84" s="705"/>
      <c r="CE84" s="705"/>
      <c r="CF84" s="705"/>
      <c r="CG84" s="705"/>
      <c r="CH84" s="705"/>
      <c r="CI84" s="705"/>
      <c r="CJ84" s="705"/>
      <c r="CK84" s="705"/>
      <c r="CL84" s="705"/>
      <c r="CM84" s="705"/>
      <c r="CN84" s="705"/>
      <c r="CO84" s="705"/>
      <c r="CP84" s="705"/>
      <c r="CQ84" s="705"/>
      <c r="CR84" s="705"/>
      <c r="CS84" s="705"/>
      <c r="CT84" s="705"/>
      <c r="CU84" s="705"/>
      <c r="CV84" s="705"/>
      <c r="CW84" s="705"/>
      <c r="CX84" s="705"/>
      <c r="CY84" s="705"/>
      <c r="CZ84" s="705"/>
      <c r="DA84" s="705"/>
      <c r="DB84" s="705"/>
      <c r="DC84" s="705"/>
      <c r="DD84" s="705"/>
      <c r="DE84" s="705"/>
      <c r="DF84" s="705"/>
      <c r="DG84" s="705"/>
      <c r="DH84" s="705"/>
      <c r="DI84" s="705"/>
      <c r="DJ84" s="705"/>
      <c r="DK84" s="705"/>
      <c r="DL84" s="705"/>
      <c r="DM84" s="705"/>
      <c r="DN84" s="705"/>
      <c r="DO84" s="705"/>
      <c r="DP84" s="705"/>
      <c r="DQ84" s="705"/>
      <c r="DR84" s="705"/>
      <c r="DS84" s="705"/>
      <c r="DT84" s="705"/>
      <c r="DU84" s="705"/>
      <c r="DV84" s="705"/>
      <c r="DW84" s="705"/>
      <c r="DX84" s="705"/>
      <c r="DY84" s="705"/>
      <c r="DZ84" s="705"/>
      <c r="EA84" s="705"/>
      <c r="EB84" s="705"/>
      <c r="EC84" s="705"/>
      <c r="ED84" s="705"/>
      <c r="EE84" s="705"/>
      <c r="EF84" s="705"/>
      <c r="EG84" s="705"/>
      <c r="EH84" s="705"/>
      <c r="EI84" s="705"/>
      <c r="EJ84" s="705"/>
      <c r="EK84" s="705"/>
      <c r="EL84" s="705"/>
      <c r="EM84" s="705"/>
      <c r="EN84" s="705"/>
      <c r="EO84" s="705"/>
      <c r="EP84" s="705"/>
      <c r="EQ84" s="705"/>
      <c r="ER84" s="705"/>
      <c r="ES84" s="705"/>
      <c r="ET84" s="705"/>
      <c r="EU84" s="705"/>
      <c r="EV84" s="705"/>
      <c r="EW84" s="705"/>
      <c r="EX84" s="705"/>
      <c r="EY84" s="705"/>
      <c r="EZ84" s="705"/>
      <c r="FA84" s="705"/>
      <c r="FB84" s="705"/>
      <c r="FC84" s="705"/>
      <c r="FD84" s="705"/>
      <c r="FE84" s="705"/>
      <c r="FF84" s="705"/>
      <c r="FG84" s="705"/>
      <c r="FH84" s="705"/>
      <c r="FI84" s="705"/>
      <c r="FJ84" s="705"/>
      <c r="FK84" s="705"/>
      <c r="FL84" s="705"/>
      <c r="FM84" s="705"/>
      <c r="FN84" s="705"/>
      <c r="FO84" s="705"/>
      <c r="FP84" s="705"/>
      <c r="FQ84" s="705"/>
      <c r="FR84" s="705"/>
      <c r="FS84" s="705"/>
      <c r="FT84" s="705"/>
      <c r="FU84" s="705"/>
      <c r="FV84" s="705"/>
      <c r="FW84" s="705"/>
      <c r="FX84" s="705"/>
      <c r="FY84" s="705"/>
      <c r="FZ84" s="705"/>
      <c r="GA84" s="705"/>
      <c r="GB84" s="705"/>
      <c r="GC84" s="705"/>
      <c r="GD84" s="705"/>
      <c r="GE84" s="705"/>
      <c r="GF84" s="705"/>
      <c r="GG84" s="705"/>
      <c r="GH84" s="705"/>
      <c r="GI84" s="705"/>
      <c r="GJ84" s="705"/>
      <c r="GK84" s="705"/>
      <c r="GL84" s="705"/>
      <c r="GM84" s="705"/>
      <c r="GN84" s="705"/>
      <c r="GO84" s="705"/>
      <c r="GP84" s="705"/>
      <c r="GQ84" s="705"/>
      <c r="GR84" s="705"/>
      <c r="GS84" s="705"/>
      <c r="GT84" s="705"/>
      <c r="GU84" s="705"/>
      <c r="GV84" s="705"/>
      <c r="GW84" s="705"/>
      <c r="GX84" s="705"/>
      <c r="GY84" s="705"/>
      <c r="GZ84" s="705"/>
      <c r="HA84" s="705"/>
      <c r="HB84" s="705"/>
      <c r="HC84" s="705"/>
      <c r="HD84" s="705"/>
      <c r="HE84" s="705"/>
      <c r="HF84" s="705"/>
      <c r="HG84" s="705"/>
      <c r="HH84" s="705"/>
      <c r="HI84" s="705"/>
      <c r="HJ84" s="705"/>
      <c r="HK84" s="705"/>
      <c r="HL84" s="705"/>
      <c r="HM84" s="705"/>
      <c r="HN84" s="705"/>
      <c r="HO84" s="705"/>
      <c r="HP84" s="705"/>
      <c r="HQ84" s="705"/>
      <c r="HR84" s="705"/>
      <c r="HS84" s="705"/>
      <c r="HT84" s="705"/>
      <c r="HU84" s="705"/>
      <c r="HV84" s="705"/>
      <c r="HW84" s="705"/>
      <c r="HX84" s="705"/>
      <c r="HY84" s="705"/>
      <c r="HZ84" s="705"/>
      <c r="IA84" s="705"/>
      <c r="IB84" s="705"/>
      <c r="IC84" s="705"/>
      <c r="ID84" s="705"/>
      <c r="IE84" s="705"/>
      <c r="IF84" s="705"/>
      <c r="IG84" s="705"/>
      <c r="IH84" s="705"/>
      <c r="II84" s="705"/>
      <c r="IJ84" s="705"/>
      <c r="IK84" s="705"/>
      <c r="IL84" s="705"/>
      <c r="IM84" s="705"/>
      <c r="IN84" s="705"/>
      <c r="IO84" s="705"/>
      <c r="IP84" s="705"/>
      <c r="IQ84" s="705"/>
      <c r="IR84" s="705"/>
      <c r="IS84" s="705"/>
      <c r="IT84" s="705"/>
      <c r="IU84" s="705"/>
      <c r="IV84" s="705"/>
    </row>
    <row r="85" spans="1:256" s="673" customFormat="1" ht="15.75">
      <c r="A85" s="705"/>
      <c r="B85" s="2740" t="e">
        <f>C76</f>
        <v>#REF!</v>
      </c>
      <c r="C85" s="2741"/>
      <c r="D85" s="2081" t="s">
        <v>20</v>
      </c>
      <c r="E85" s="2756" t="str">
        <f>E83</f>
        <v>(0,30*0,30*0,30)*4</v>
      </c>
      <c r="F85" s="2756"/>
      <c r="G85" s="2757"/>
      <c r="H85" s="705"/>
      <c r="I85" s="705"/>
      <c r="J85" s="70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  <c r="AA85" s="705"/>
      <c r="AB85" s="705"/>
      <c r="AC85" s="705"/>
      <c r="AD85" s="705"/>
      <c r="AE85" s="705"/>
      <c r="AF85" s="705"/>
      <c r="AG85" s="705"/>
      <c r="AH85" s="705"/>
      <c r="AI85" s="705"/>
      <c r="AJ85" s="705"/>
      <c r="AK85" s="705"/>
      <c r="AL85" s="705"/>
      <c r="AM85" s="705"/>
      <c r="AN85" s="705"/>
      <c r="AO85" s="705"/>
      <c r="AP85" s="705"/>
      <c r="AQ85" s="705"/>
      <c r="AR85" s="705"/>
      <c r="AS85" s="705"/>
      <c r="AT85" s="705"/>
      <c r="AU85" s="705"/>
      <c r="AV85" s="705"/>
      <c r="AW85" s="705"/>
      <c r="AX85" s="705"/>
      <c r="AY85" s="705"/>
      <c r="AZ85" s="705"/>
      <c r="BA85" s="705"/>
      <c r="BB85" s="705"/>
      <c r="BC85" s="705"/>
      <c r="BD85" s="705"/>
      <c r="BE85" s="705"/>
      <c r="BF85" s="705"/>
      <c r="BG85" s="705"/>
      <c r="BH85" s="705"/>
      <c r="BI85" s="705"/>
      <c r="BJ85" s="705"/>
      <c r="BK85" s="705"/>
      <c r="BL85" s="705"/>
      <c r="BM85" s="705"/>
      <c r="BN85" s="705"/>
      <c r="BO85" s="705"/>
      <c r="BP85" s="705"/>
      <c r="BQ85" s="705"/>
      <c r="BR85" s="705"/>
      <c r="BS85" s="705"/>
      <c r="BT85" s="705"/>
      <c r="BU85" s="705"/>
      <c r="BV85" s="705"/>
      <c r="BW85" s="705"/>
      <c r="BX85" s="705"/>
      <c r="BY85" s="705"/>
      <c r="BZ85" s="705"/>
      <c r="CA85" s="705"/>
      <c r="CB85" s="705"/>
      <c r="CC85" s="705"/>
      <c r="CD85" s="705"/>
      <c r="CE85" s="705"/>
      <c r="CF85" s="705"/>
      <c r="CG85" s="705"/>
      <c r="CH85" s="705"/>
      <c r="CI85" s="705"/>
      <c r="CJ85" s="705"/>
      <c r="CK85" s="705"/>
      <c r="CL85" s="705"/>
      <c r="CM85" s="705"/>
      <c r="CN85" s="705"/>
      <c r="CO85" s="705"/>
      <c r="CP85" s="705"/>
      <c r="CQ85" s="705"/>
      <c r="CR85" s="705"/>
      <c r="CS85" s="705"/>
      <c r="CT85" s="705"/>
      <c r="CU85" s="705"/>
      <c r="CV85" s="705"/>
      <c r="CW85" s="705"/>
      <c r="CX85" s="705"/>
      <c r="CY85" s="705"/>
      <c r="CZ85" s="705"/>
      <c r="DA85" s="705"/>
      <c r="DB85" s="705"/>
      <c r="DC85" s="705"/>
      <c r="DD85" s="705"/>
      <c r="DE85" s="705"/>
      <c r="DF85" s="705"/>
      <c r="DG85" s="705"/>
      <c r="DH85" s="705"/>
      <c r="DI85" s="705"/>
      <c r="DJ85" s="705"/>
      <c r="DK85" s="705"/>
      <c r="DL85" s="705"/>
      <c r="DM85" s="705"/>
      <c r="DN85" s="705"/>
      <c r="DO85" s="705"/>
      <c r="DP85" s="705"/>
      <c r="DQ85" s="705"/>
      <c r="DR85" s="705"/>
      <c r="DS85" s="705"/>
      <c r="DT85" s="705"/>
      <c r="DU85" s="705"/>
      <c r="DV85" s="705"/>
      <c r="DW85" s="705"/>
      <c r="DX85" s="705"/>
      <c r="DY85" s="705"/>
      <c r="DZ85" s="705"/>
      <c r="EA85" s="705"/>
      <c r="EB85" s="705"/>
      <c r="EC85" s="705"/>
      <c r="ED85" s="705"/>
      <c r="EE85" s="705"/>
      <c r="EF85" s="705"/>
      <c r="EG85" s="705"/>
      <c r="EH85" s="705"/>
      <c r="EI85" s="705"/>
      <c r="EJ85" s="705"/>
      <c r="EK85" s="705"/>
      <c r="EL85" s="705"/>
      <c r="EM85" s="705"/>
      <c r="EN85" s="705"/>
      <c r="EO85" s="705"/>
      <c r="EP85" s="705"/>
      <c r="EQ85" s="705"/>
      <c r="ER85" s="705"/>
      <c r="ES85" s="705"/>
      <c r="ET85" s="705"/>
      <c r="EU85" s="705"/>
      <c r="EV85" s="705"/>
      <c r="EW85" s="705"/>
      <c r="EX85" s="705"/>
      <c r="EY85" s="705"/>
      <c r="EZ85" s="705"/>
      <c r="FA85" s="705"/>
      <c r="FB85" s="705"/>
      <c r="FC85" s="705"/>
      <c r="FD85" s="705"/>
      <c r="FE85" s="705"/>
      <c r="FF85" s="705"/>
      <c r="FG85" s="705"/>
      <c r="FH85" s="705"/>
      <c r="FI85" s="705"/>
      <c r="FJ85" s="705"/>
      <c r="FK85" s="705"/>
      <c r="FL85" s="705"/>
      <c r="FM85" s="705"/>
      <c r="FN85" s="705"/>
      <c r="FO85" s="705"/>
      <c r="FP85" s="705"/>
      <c r="FQ85" s="705"/>
      <c r="FR85" s="705"/>
      <c r="FS85" s="705"/>
      <c r="FT85" s="705"/>
      <c r="FU85" s="705"/>
      <c r="FV85" s="705"/>
      <c r="FW85" s="705"/>
      <c r="FX85" s="705"/>
      <c r="FY85" s="705"/>
      <c r="FZ85" s="705"/>
      <c r="GA85" s="705"/>
      <c r="GB85" s="705"/>
      <c r="GC85" s="705"/>
      <c r="GD85" s="705"/>
      <c r="GE85" s="705"/>
      <c r="GF85" s="705"/>
      <c r="GG85" s="705"/>
      <c r="GH85" s="705"/>
      <c r="GI85" s="705"/>
      <c r="GJ85" s="705"/>
      <c r="GK85" s="705"/>
      <c r="GL85" s="705"/>
      <c r="GM85" s="705"/>
      <c r="GN85" s="705"/>
      <c r="GO85" s="705"/>
      <c r="GP85" s="705"/>
      <c r="GQ85" s="705"/>
      <c r="GR85" s="705"/>
      <c r="GS85" s="705"/>
      <c r="GT85" s="705"/>
      <c r="GU85" s="705"/>
      <c r="GV85" s="705"/>
      <c r="GW85" s="705"/>
      <c r="GX85" s="705"/>
      <c r="GY85" s="705"/>
      <c r="GZ85" s="705"/>
      <c r="HA85" s="705"/>
      <c r="HB85" s="705"/>
      <c r="HC85" s="705"/>
      <c r="HD85" s="705"/>
      <c r="HE85" s="705"/>
      <c r="HF85" s="705"/>
      <c r="HG85" s="705"/>
      <c r="HH85" s="705"/>
      <c r="HI85" s="705"/>
      <c r="HJ85" s="705"/>
      <c r="HK85" s="705"/>
      <c r="HL85" s="705"/>
      <c r="HM85" s="705"/>
      <c r="HN85" s="705"/>
      <c r="HO85" s="705"/>
      <c r="HP85" s="705"/>
      <c r="HQ85" s="705"/>
      <c r="HR85" s="705"/>
      <c r="HS85" s="705"/>
      <c r="HT85" s="705"/>
      <c r="HU85" s="705"/>
      <c r="HV85" s="705"/>
      <c r="HW85" s="705"/>
      <c r="HX85" s="705"/>
      <c r="HY85" s="705"/>
      <c r="HZ85" s="705"/>
      <c r="IA85" s="705"/>
      <c r="IB85" s="705"/>
      <c r="IC85" s="705"/>
      <c r="ID85" s="705"/>
      <c r="IE85" s="705"/>
      <c r="IF85" s="705"/>
      <c r="IG85" s="705"/>
      <c r="IH85" s="705"/>
      <c r="II85" s="705"/>
      <c r="IJ85" s="705"/>
      <c r="IK85" s="705"/>
      <c r="IL85" s="705"/>
      <c r="IM85" s="705"/>
      <c r="IN85" s="705"/>
      <c r="IO85" s="705"/>
      <c r="IP85" s="705"/>
      <c r="IQ85" s="705"/>
      <c r="IR85" s="705"/>
      <c r="IS85" s="705"/>
      <c r="IT85" s="705"/>
      <c r="IU85" s="705"/>
      <c r="IV85" s="705"/>
    </row>
    <row r="86" spans="1:256" s="1389" customFormat="1" ht="13.5" thickBot="1">
      <c r="B86" s="1398"/>
      <c r="C86" s="1398"/>
      <c r="D86" s="1399"/>
      <c r="E86" s="1400"/>
      <c r="F86" s="1401"/>
      <c r="G86" s="1402"/>
    </row>
    <row r="87" spans="1:256" s="673" customFormat="1" ht="38.25" customHeight="1">
      <c r="A87" s="705"/>
      <c r="B87" s="651" t="str">
        <f>IF(COUNT($H$13:H87)&lt;10,CONCATENATE("AMM ACAD 00",COUNT($H$13:H87)),CONCATENATE("AMM ACAD 0",COUNT($H$13:H87)))</f>
        <v>AMM ACAD 000</v>
      </c>
      <c r="C87" s="2564" t="e">
        <f>CONCATENATE("FORNECIMENTO E INSTALAÇÃO DE ",C90)</f>
        <v>#REF!</v>
      </c>
      <c r="D87" s="2564"/>
      <c r="E87" s="2564"/>
      <c r="F87" s="2564"/>
      <c r="G87" s="283" t="s">
        <v>23</v>
      </c>
      <c r="H87" s="790" t="e">
        <f>G94</f>
        <v>#REF!</v>
      </c>
      <c r="I87" s="705"/>
      <c r="J87" s="705"/>
      <c r="K87" s="705"/>
      <c r="L87" s="705"/>
      <c r="M87" s="705"/>
      <c r="N87" s="705"/>
      <c r="O87" s="705"/>
      <c r="P87" s="705"/>
      <c r="Q87" s="705"/>
      <c r="R87" s="705"/>
      <c r="S87" s="705"/>
      <c r="T87" s="705"/>
      <c r="U87" s="705"/>
      <c r="V87" s="705"/>
      <c r="W87" s="705"/>
      <c r="X87" s="705"/>
      <c r="Y87" s="705"/>
      <c r="Z87" s="705"/>
      <c r="AA87" s="705"/>
      <c r="AB87" s="705"/>
      <c r="AC87" s="705"/>
      <c r="AD87" s="705"/>
      <c r="AE87" s="705"/>
      <c r="AF87" s="705"/>
      <c r="AG87" s="705"/>
      <c r="AH87" s="705"/>
      <c r="AI87" s="705"/>
      <c r="AJ87" s="705"/>
      <c r="AK87" s="705"/>
      <c r="AL87" s="705"/>
      <c r="AM87" s="705"/>
      <c r="AN87" s="705"/>
      <c r="AO87" s="705"/>
      <c r="AP87" s="705"/>
      <c r="AQ87" s="705"/>
      <c r="AR87" s="705"/>
      <c r="AS87" s="705"/>
      <c r="AT87" s="705"/>
      <c r="AU87" s="705"/>
      <c r="AV87" s="705"/>
      <c r="AW87" s="705"/>
      <c r="AX87" s="705"/>
      <c r="AY87" s="705"/>
      <c r="AZ87" s="705"/>
      <c r="BA87" s="705"/>
      <c r="BB87" s="705"/>
      <c r="BC87" s="705"/>
      <c r="BD87" s="705"/>
      <c r="BE87" s="705"/>
      <c r="BF87" s="705"/>
      <c r="BG87" s="705"/>
      <c r="BH87" s="705"/>
      <c r="BI87" s="705"/>
      <c r="BJ87" s="705"/>
      <c r="BK87" s="705"/>
      <c r="BL87" s="705"/>
      <c r="BM87" s="705"/>
      <c r="BN87" s="705"/>
      <c r="BO87" s="705"/>
      <c r="BP87" s="705"/>
      <c r="BQ87" s="705"/>
      <c r="BR87" s="705"/>
      <c r="BS87" s="705"/>
      <c r="BT87" s="705"/>
      <c r="BU87" s="705"/>
      <c r="BV87" s="705"/>
      <c r="BW87" s="705"/>
      <c r="BX87" s="705"/>
      <c r="BY87" s="705"/>
      <c r="BZ87" s="705"/>
      <c r="CA87" s="705"/>
      <c r="CB87" s="705"/>
      <c r="CC87" s="705"/>
      <c r="CD87" s="705"/>
      <c r="CE87" s="705"/>
      <c r="CF87" s="705"/>
      <c r="CG87" s="705"/>
      <c r="CH87" s="705"/>
      <c r="CI87" s="705"/>
      <c r="CJ87" s="705"/>
      <c r="CK87" s="705"/>
      <c r="CL87" s="705"/>
      <c r="CM87" s="705"/>
      <c r="CN87" s="705"/>
      <c r="CO87" s="705"/>
      <c r="CP87" s="705"/>
      <c r="CQ87" s="705"/>
      <c r="CR87" s="705"/>
      <c r="CS87" s="705"/>
      <c r="CT87" s="705"/>
      <c r="CU87" s="705"/>
      <c r="CV87" s="705"/>
      <c r="CW87" s="705"/>
      <c r="CX87" s="705"/>
      <c r="CY87" s="705"/>
      <c r="CZ87" s="705"/>
      <c r="DA87" s="705"/>
      <c r="DB87" s="705"/>
      <c r="DC87" s="705"/>
      <c r="DD87" s="705"/>
      <c r="DE87" s="705"/>
      <c r="DF87" s="705"/>
      <c r="DG87" s="705"/>
      <c r="DH87" s="705"/>
      <c r="DI87" s="705"/>
      <c r="DJ87" s="705"/>
      <c r="DK87" s="705"/>
      <c r="DL87" s="705"/>
      <c r="DM87" s="705"/>
      <c r="DN87" s="705"/>
      <c r="DO87" s="705"/>
      <c r="DP87" s="705"/>
      <c r="DQ87" s="705"/>
      <c r="DR87" s="705"/>
      <c r="DS87" s="705"/>
      <c r="DT87" s="705"/>
      <c r="DU87" s="705"/>
      <c r="DV87" s="705"/>
      <c r="DW87" s="705"/>
      <c r="DX87" s="705"/>
      <c r="DY87" s="705"/>
      <c r="DZ87" s="705"/>
      <c r="EA87" s="705"/>
      <c r="EB87" s="705"/>
      <c r="EC87" s="705"/>
      <c r="ED87" s="705"/>
      <c r="EE87" s="705"/>
      <c r="EF87" s="705"/>
      <c r="EG87" s="705"/>
      <c r="EH87" s="705"/>
      <c r="EI87" s="705"/>
      <c r="EJ87" s="705"/>
      <c r="EK87" s="705"/>
      <c r="EL87" s="705"/>
      <c r="EM87" s="705"/>
      <c r="EN87" s="705"/>
      <c r="EO87" s="705"/>
      <c r="EP87" s="705"/>
      <c r="EQ87" s="705"/>
      <c r="ER87" s="705"/>
      <c r="ES87" s="705"/>
      <c r="ET87" s="705"/>
      <c r="EU87" s="705"/>
      <c r="EV87" s="705"/>
      <c r="EW87" s="705"/>
      <c r="EX87" s="705"/>
      <c r="EY87" s="705"/>
      <c r="EZ87" s="705"/>
      <c r="FA87" s="705"/>
      <c r="FB87" s="705"/>
      <c r="FC87" s="705"/>
      <c r="FD87" s="705"/>
      <c r="FE87" s="705"/>
      <c r="FF87" s="705"/>
      <c r="FG87" s="705"/>
      <c r="FH87" s="705"/>
      <c r="FI87" s="705"/>
      <c r="FJ87" s="705"/>
      <c r="FK87" s="705"/>
      <c r="FL87" s="705"/>
      <c r="FM87" s="705"/>
      <c r="FN87" s="705"/>
      <c r="FO87" s="705"/>
      <c r="FP87" s="705"/>
      <c r="FQ87" s="705"/>
      <c r="FR87" s="705"/>
      <c r="FS87" s="705"/>
      <c r="FT87" s="705"/>
      <c r="FU87" s="705"/>
      <c r="FV87" s="705"/>
      <c r="FW87" s="705"/>
      <c r="FX87" s="705"/>
      <c r="FY87" s="705"/>
      <c r="FZ87" s="705"/>
      <c r="GA87" s="705"/>
      <c r="GB87" s="705"/>
      <c r="GC87" s="705"/>
      <c r="GD87" s="705"/>
      <c r="GE87" s="705"/>
      <c r="GF87" s="705"/>
      <c r="GG87" s="705"/>
      <c r="GH87" s="705"/>
      <c r="GI87" s="705"/>
      <c r="GJ87" s="705"/>
      <c r="GK87" s="705"/>
      <c r="GL87" s="705"/>
      <c r="GM87" s="705"/>
      <c r="GN87" s="705"/>
      <c r="GO87" s="705"/>
      <c r="GP87" s="705"/>
      <c r="GQ87" s="705"/>
      <c r="GR87" s="705"/>
      <c r="GS87" s="705"/>
      <c r="GT87" s="705"/>
      <c r="GU87" s="705"/>
      <c r="GV87" s="705"/>
      <c r="GW87" s="705"/>
      <c r="GX87" s="705"/>
      <c r="GY87" s="705"/>
      <c r="GZ87" s="705"/>
      <c r="HA87" s="705"/>
      <c r="HB87" s="705"/>
      <c r="HC87" s="705"/>
      <c r="HD87" s="705"/>
      <c r="HE87" s="705"/>
      <c r="HF87" s="705"/>
      <c r="HG87" s="705"/>
      <c r="HH87" s="705"/>
      <c r="HI87" s="705"/>
      <c r="HJ87" s="705"/>
      <c r="HK87" s="705"/>
      <c r="HL87" s="705"/>
      <c r="HM87" s="705"/>
      <c r="HN87" s="705"/>
      <c r="HO87" s="705"/>
      <c r="HP87" s="705"/>
      <c r="HQ87" s="705"/>
      <c r="HR87" s="705"/>
      <c r="HS87" s="705"/>
      <c r="HT87" s="705"/>
      <c r="HU87" s="705"/>
      <c r="HV87" s="705"/>
      <c r="HW87" s="705"/>
      <c r="HX87" s="705"/>
      <c r="HY87" s="705"/>
      <c r="HZ87" s="705"/>
      <c r="IA87" s="705"/>
      <c r="IB87" s="705"/>
      <c r="IC87" s="705"/>
      <c r="ID87" s="705"/>
      <c r="IE87" s="705"/>
      <c r="IF87" s="705"/>
      <c r="IG87" s="705"/>
      <c r="IH87" s="705"/>
      <c r="II87" s="705"/>
      <c r="IJ87" s="705"/>
      <c r="IK87" s="705"/>
      <c r="IL87" s="705"/>
      <c r="IM87" s="705"/>
      <c r="IN87" s="705"/>
      <c r="IO87" s="705"/>
      <c r="IP87" s="705"/>
      <c r="IQ87" s="705"/>
      <c r="IR87" s="705"/>
      <c r="IS87" s="705"/>
      <c r="IT87" s="705"/>
      <c r="IU87" s="705"/>
      <c r="IV87" s="705"/>
    </row>
    <row r="88" spans="1:256" s="673" customFormat="1" ht="31.5">
      <c r="A88" s="705"/>
      <c r="B88" s="2068" t="s">
        <v>144</v>
      </c>
      <c r="C88" s="2069" t="s">
        <v>75</v>
      </c>
      <c r="D88" s="2069" t="s">
        <v>23</v>
      </c>
      <c r="E88" s="2069" t="s">
        <v>76</v>
      </c>
      <c r="F88" s="2070" t="s">
        <v>103</v>
      </c>
      <c r="G88" s="2071" t="s">
        <v>104</v>
      </c>
      <c r="H88" s="705"/>
      <c r="I88" s="705"/>
      <c r="J88" s="705"/>
      <c r="K88" s="705"/>
      <c r="L88" s="705"/>
      <c r="M88" s="705"/>
      <c r="N88" s="705"/>
      <c r="O88" s="705"/>
      <c r="P88" s="705"/>
      <c r="Q88" s="705"/>
      <c r="R88" s="705"/>
      <c r="S88" s="705"/>
      <c r="T88" s="705"/>
      <c r="U88" s="705"/>
      <c r="V88" s="705"/>
      <c r="W88" s="705"/>
      <c r="X88" s="705"/>
      <c r="Y88" s="705"/>
      <c r="Z88" s="705"/>
      <c r="AA88" s="705"/>
      <c r="AB88" s="705"/>
      <c r="AC88" s="705"/>
      <c r="AD88" s="705"/>
      <c r="AE88" s="705"/>
      <c r="AF88" s="705"/>
      <c r="AG88" s="705"/>
      <c r="AH88" s="705"/>
      <c r="AI88" s="705"/>
      <c r="AJ88" s="705"/>
      <c r="AK88" s="705"/>
      <c r="AL88" s="705"/>
      <c r="AM88" s="705"/>
      <c r="AN88" s="705"/>
      <c r="AO88" s="705"/>
      <c r="AP88" s="705"/>
      <c r="AQ88" s="705"/>
      <c r="AR88" s="705"/>
      <c r="AS88" s="705"/>
      <c r="AT88" s="705"/>
      <c r="AU88" s="705"/>
      <c r="AV88" s="705"/>
      <c r="AW88" s="705"/>
      <c r="AX88" s="705"/>
      <c r="AY88" s="705"/>
      <c r="AZ88" s="705"/>
      <c r="BA88" s="705"/>
      <c r="BB88" s="705"/>
      <c r="BC88" s="705"/>
      <c r="BD88" s="705"/>
      <c r="BE88" s="705"/>
      <c r="BF88" s="705"/>
      <c r="BG88" s="705"/>
      <c r="BH88" s="705"/>
      <c r="BI88" s="705"/>
      <c r="BJ88" s="705"/>
      <c r="BK88" s="705"/>
      <c r="BL88" s="705"/>
      <c r="BM88" s="705"/>
      <c r="BN88" s="705"/>
      <c r="BO88" s="705"/>
      <c r="BP88" s="705"/>
      <c r="BQ88" s="705"/>
      <c r="BR88" s="705"/>
      <c r="BS88" s="705"/>
      <c r="BT88" s="705"/>
      <c r="BU88" s="705"/>
      <c r="BV88" s="705"/>
      <c r="BW88" s="705"/>
      <c r="BX88" s="705"/>
      <c r="BY88" s="705"/>
      <c r="BZ88" s="705"/>
      <c r="CA88" s="705"/>
      <c r="CB88" s="705"/>
      <c r="CC88" s="705"/>
      <c r="CD88" s="705"/>
      <c r="CE88" s="705"/>
      <c r="CF88" s="705"/>
      <c r="CG88" s="705"/>
      <c r="CH88" s="705"/>
      <c r="CI88" s="705"/>
      <c r="CJ88" s="705"/>
      <c r="CK88" s="705"/>
      <c r="CL88" s="705"/>
      <c r="CM88" s="705"/>
      <c r="CN88" s="705"/>
      <c r="CO88" s="705"/>
      <c r="CP88" s="705"/>
      <c r="CQ88" s="705"/>
      <c r="CR88" s="705"/>
      <c r="CS88" s="705"/>
      <c r="CT88" s="705"/>
      <c r="CU88" s="705"/>
      <c r="CV88" s="705"/>
      <c r="CW88" s="705"/>
      <c r="CX88" s="705"/>
      <c r="CY88" s="705"/>
      <c r="CZ88" s="705"/>
      <c r="DA88" s="705"/>
      <c r="DB88" s="705"/>
      <c r="DC88" s="705"/>
      <c r="DD88" s="705"/>
      <c r="DE88" s="705"/>
      <c r="DF88" s="705"/>
      <c r="DG88" s="705"/>
      <c r="DH88" s="705"/>
      <c r="DI88" s="705"/>
      <c r="DJ88" s="705"/>
      <c r="DK88" s="705"/>
      <c r="DL88" s="705"/>
      <c r="DM88" s="705"/>
      <c r="DN88" s="705"/>
      <c r="DO88" s="705"/>
      <c r="DP88" s="705"/>
      <c r="DQ88" s="705"/>
      <c r="DR88" s="705"/>
      <c r="DS88" s="705"/>
      <c r="DT88" s="705"/>
      <c r="DU88" s="705"/>
      <c r="DV88" s="705"/>
      <c r="DW88" s="705"/>
      <c r="DX88" s="705"/>
      <c r="DY88" s="705"/>
      <c r="DZ88" s="705"/>
      <c r="EA88" s="705"/>
      <c r="EB88" s="705"/>
      <c r="EC88" s="705"/>
      <c r="ED88" s="705"/>
      <c r="EE88" s="705"/>
      <c r="EF88" s="705"/>
      <c r="EG88" s="705"/>
      <c r="EH88" s="705"/>
      <c r="EI88" s="705"/>
      <c r="EJ88" s="705"/>
      <c r="EK88" s="705"/>
      <c r="EL88" s="705"/>
      <c r="EM88" s="705"/>
      <c r="EN88" s="705"/>
      <c r="EO88" s="705"/>
      <c r="EP88" s="705"/>
      <c r="EQ88" s="705"/>
      <c r="ER88" s="705"/>
      <c r="ES88" s="705"/>
      <c r="ET88" s="705"/>
      <c r="EU88" s="705"/>
      <c r="EV88" s="705"/>
      <c r="EW88" s="705"/>
      <c r="EX88" s="705"/>
      <c r="EY88" s="705"/>
      <c r="EZ88" s="705"/>
      <c r="FA88" s="705"/>
      <c r="FB88" s="705"/>
      <c r="FC88" s="705"/>
      <c r="FD88" s="705"/>
      <c r="FE88" s="705"/>
      <c r="FF88" s="705"/>
      <c r="FG88" s="705"/>
      <c r="FH88" s="705"/>
      <c r="FI88" s="705"/>
      <c r="FJ88" s="705"/>
      <c r="FK88" s="705"/>
      <c r="FL88" s="705"/>
      <c r="FM88" s="705"/>
      <c r="FN88" s="705"/>
      <c r="FO88" s="705"/>
      <c r="FP88" s="705"/>
      <c r="FQ88" s="705"/>
      <c r="FR88" s="705"/>
      <c r="FS88" s="705"/>
      <c r="FT88" s="705"/>
      <c r="FU88" s="705"/>
      <c r="FV88" s="705"/>
      <c r="FW88" s="705"/>
      <c r="FX88" s="705"/>
      <c r="FY88" s="705"/>
      <c r="FZ88" s="705"/>
      <c r="GA88" s="705"/>
      <c r="GB88" s="705"/>
      <c r="GC88" s="705"/>
      <c r="GD88" s="705"/>
      <c r="GE88" s="705"/>
      <c r="GF88" s="705"/>
      <c r="GG88" s="705"/>
      <c r="GH88" s="705"/>
      <c r="GI88" s="705"/>
      <c r="GJ88" s="705"/>
      <c r="GK88" s="705"/>
      <c r="GL88" s="705"/>
      <c r="GM88" s="705"/>
      <c r="GN88" s="705"/>
      <c r="GO88" s="705"/>
      <c r="GP88" s="705"/>
      <c r="GQ88" s="705"/>
      <c r="GR88" s="705"/>
      <c r="GS88" s="705"/>
      <c r="GT88" s="705"/>
      <c r="GU88" s="705"/>
      <c r="GV88" s="705"/>
      <c r="GW88" s="705"/>
      <c r="GX88" s="705"/>
      <c r="GY88" s="705"/>
      <c r="GZ88" s="705"/>
      <c r="HA88" s="705"/>
      <c r="HB88" s="705"/>
      <c r="HC88" s="705"/>
      <c r="HD88" s="705"/>
      <c r="HE88" s="705"/>
      <c r="HF88" s="705"/>
      <c r="HG88" s="705"/>
      <c r="HH88" s="705"/>
      <c r="HI88" s="705"/>
      <c r="HJ88" s="705"/>
      <c r="HK88" s="705"/>
      <c r="HL88" s="705"/>
      <c r="HM88" s="705"/>
      <c r="HN88" s="705"/>
      <c r="HO88" s="705"/>
      <c r="HP88" s="705"/>
      <c r="HQ88" s="705"/>
      <c r="HR88" s="705"/>
      <c r="HS88" s="705"/>
      <c r="HT88" s="705"/>
      <c r="HU88" s="705"/>
      <c r="HV88" s="705"/>
      <c r="HW88" s="705"/>
      <c r="HX88" s="705"/>
      <c r="HY88" s="705"/>
      <c r="HZ88" s="705"/>
      <c r="IA88" s="705"/>
      <c r="IB88" s="705"/>
      <c r="IC88" s="705"/>
      <c r="ID88" s="705"/>
      <c r="IE88" s="705"/>
      <c r="IF88" s="705"/>
      <c r="IG88" s="705"/>
      <c r="IH88" s="705"/>
      <c r="II88" s="705"/>
      <c r="IJ88" s="705"/>
      <c r="IK88" s="705"/>
      <c r="IL88" s="705"/>
      <c r="IM88" s="705"/>
      <c r="IN88" s="705"/>
      <c r="IO88" s="705"/>
      <c r="IP88" s="705"/>
      <c r="IQ88" s="705"/>
      <c r="IR88" s="705"/>
      <c r="IS88" s="705"/>
      <c r="IT88" s="705"/>
      <c r="IU88" s="705"/>
      <c r="IV88" s="705"/>
    </row>
    <row r="89" spans="1:256" s="673" customFormat="1" ht="15.75">
      <c r="A89" s="705"/>
      <c r="B89" s="2663" t="s">
        <v>79</v>
      </c>
      <c r="C89" s="2664"/>
      <c r="D89" s="2664"/>
      <c r="E89" s="2664"/>
      <c r="F89" s="2664"/>
      <c r="G89" s="2665"/>
      <c r="H89" s="705"/>
      <c r="I89" s="705"/>
      <c r="J89" s="705"/>
      <c r="K89" s="705"/>
      <c r="L89" s="705"/>
      <c r="M89" s="705"/>
      <c r="N89" s="705"/>
      <c r="O89" s="705"/>
      <c r="P89" s="705"/>
      <c r="Q89" s="705"/>
      <c r="R89" s="705"/>
      <c r="S89" s="705"/>
      <c r="T89" s="705"/>
      <c r="U89" s="705"/>
      <c r="V89" s="705"/>
      <c r="W89" s="705"/>
      <c r="X89" s="705"/>
      <c r="Y89" s="705"/>
      <c r="Z89" s="705"/>
      <c r="AA89" s="705"/>
      <c r="AB89" s="705"/>
      <c r="AC89" s="705"/>
      <c r="AD89" s="705"/>
      <c r="AE89" s="705"/>
      <c r="AF89" s="705"/>
      <c r="AG89" s="705"/>
      <c r="AH89" s="705"/>
      <c r="AI89" s="705"/>
      <c r="AJ89" s="705"/>
      <c r="AK89" s="705"/>
      <c r="AL89" s="705"/>
      <c r="AM89" s="705"/>
      <c r="AN89" s="705"/>
      <c r="AO89" s="705"/>
      <c r="AP89" s="705"/>
      <c r="AQ89" s="705"/>
      <c r="AR89" s="705"/>
      <c r="AS89" s="705"/>
      <c r="AT89" s="705"/>
      <c r="AU89" s="705"/>
      <c r="AV89" s="705"/>
      <c r="AW89" s="705"/>
      <c r="AX89" s="705"/>
      <c r="AY89" s="705"/>
      <c r="AZ89" s="705"/>
      <c r="BA89" s="705"/>
      <c r="BB89" s="705"/>
      <c r="BC89" s="705"/>
      <c r="BD89" s="705"/>
      <c r="BE89" s="705"/>
      <c r="BF89" s="705"/>
      <c r="BG89" s="705"/>
      <c r="BH89" s="705"/>
      <c r="BI89" s="705"/>
      <c r="BJ89" s="705"/>
      <c r="BK89" s="705"/>
      <c r="BL89" s="705"/>
      <c r="BM89" s="705"/>
      <c r="BN89" s="705"/>
      <c r="BO89" s="705"/>
      <c r="BP89" s="705"/>
      <c r="BQ89" s="705"/>
      <c r="BR89" s="705"/>
      <c r="BS89" s="705"/>
      <c r="BT89" s="705"/>
      <c r="BU89" s="705"/>
      <c r="BV89" s="705"/>
      <c r="BW89" s="705"/>
      <c r="BX89" s="705"/>
      <c r="BY89" s="705"/>
      <c r="BZ89" s="705"/>
      <c r="CA89" s="705"/>
      <c r="CB89" s="705"/>
      <c r="CC89" s="705"/>
      <c r="CD89" s="705"/>
      <c r="CE89" s="705"/>
      <c r="CF89" s="705"/>
      <c r="CG89" s="705"/>
      <c r="CH89" s="705"/>
      <c r="CI89" s="705"/>
      <c r="CJ89" s="705"/>
      <c r="CK89" s="705"/>
      <c r="CL89" s="705"/>
      <c r="CM89" s="705"/>
      <c r="CN89" s="705"/>
      <c r="CO89" s="705"/>
      <c r="CP89" s="705"/>
      <c r="CQ89" s="705"/>
      <c r="CR89" s="705"/>
      <c r="CS89" s="705"/>
      <c r="CT89" s="705"/>
      <c r="CU89" s="705"/>
      <c r="CV89" s="705"/>
      <c r="CW89" s="705"/>
      <c r="CX89" s="705"/>
      <c r="CY89" s="705"/>
      <c r="CZ89" s="705"/>
      <c r="DA89" s="705"/>
      <c r="DB89" s="705"/>
      <c r="DC89" s="705"/>
      <c r="DD89" s="705"/>
      <c r="DE89" s="705"/>
      <c r="DF89" s="705"/>
      <c r="DG89" s="705"/>
      <c r="DH89" s="705"/>
      <c r="DI89" s="705"/>
      <c r="DJ89" s="705"/>
      <c r="DK89" s="705"/>
      <c r="DL89" s="705"/>
      <c r="DM89" s="705"/>
      <c r="DN89" s="705"/>
      <c r="DO89" s="705"/>
      <c r="DP89" s="705"/>
      <c r="DQ89" s="705"/>
      <c r="DR89" s="705"/>
      <c r="DS89" s="705"/>
      <c r="DT89" s="705"/>
      <c r="DU89" s="705"/>
      <c r="DV89" s="705"/>
      <c r="DW89" s="705"/>
      <c r="DX89" s="705"/>
      <c r="DY89" s="705"/>
      <c r="DZ89" s="705"/>
      <c r="EA89" s="705"/>
      <c r="EB89" s="705"/>
      <c r="EC89" s="705"/>
      <c r="ED89" s="705"/>
      <c r="EE89" s="705"/>
      <c r="EF89" s="705"/>
      <c r="EG89" s="705"/>
      <c r="EH89" s="705"/>
      <c r="EI89" s="705"/>
      <c r="EJ89" s="705"/>
      <c r="EK89" s="705"/>
      <c r="EL89" s="705"/>
      <c r="EM89" s="705"/>
      <c r="EN89" s="705"/>
      <c r="EO89" s="705"/>
      <c r="EP89" s="705"/>
      <c r="EQ89" s="705"/>
      <c r="ER89" s="705"/>
      <c r="ES89" s="705"/>
      <c r="ET89" s="705"/>
      <c r="EU89" s="705"/>
      <c r="EV89" s="705"/>
      <c r="EW89" s="705"/>
      <c r="EX89" s="705"/>
      <c r="EY89" s="705"/>
      <c r="EZ89" s="705"/>
      <c r="FA89" s="705"/>
      <c r="FB89" s="705"/>
      <c r="FC89" s="705"/>
      <c r="FD89" s="705"/>
      <c r="FE89" s="705"/>
      <c r="FF89" s="705"/>
      <c r="FG89" s="705"/>
      <c r="FH89" s="705"/>
      <c r="FI89" s="705"/>
      <c r="FJ89" s="705"/>
      <c r="FK89" s="705"/>
      <c r="FL89" s="705"/>
      <c r="FM89" s="705"/>
      <c r="FN89" s="705"/>
      <c r="FO89" s="705"/>
      <c r="FP89" s="705"/>
      <c r="FQ89" s="705"/>
      <c r="FR89" s="705"/>
      <c r="FS89" s="705"/>
      <c r="FT89" s="705"/>
      <c r="FU89" s="705"/>
      <c r="FV89" s="705"/>
      <c r="FW89" s="705"/>
      <c r="FX89" s="705"/>
      <c r="FY89" s="705"/>
      <c r="FZ89" s="705"/>
      <c r="GA89" s="705"/>
      <c r="GB89" s="705"/>
      <c r="GC89" s="705"/>
      <c r="GD89" s="705"/>
      <c r="GE89" s="705"/>
      <c r="GF89" s="705"/>
      <c r="GG89" s="705"/>
      <c r="GH89" s="705"/>
      <c r="GI89" s="705"/>
      <c r="GJ89" s="705"/>
      <c r="GK89" s="705"/>
      <c r="GL89" s="705"/>
      <c r="GM89" s="705"/>
      <c r="GN89" s="705"/>
      <c r="GO89" s="705"/>
      <c r="GP89" s="705"/>
      <c r="GQ89" s="705"/>
      <c r="GR89" s="705"/>
      <c r="GS89" s="705"/>
      <c r="GT89" s="705"/>
      <c r="GU89" s="705"/>
      <c r="GV89" s="705"/>
      <c r="GW89" s="705"/>
      <c r="GX89" s="705"/>
      <c r="GY89" s="705"/>
      <c r="GZ89" s="705"/>
      <c r="HA89" s="705"/>
      <c r="HB89" s="705"/>
      <c r="HC89" s="705"/>
      <c r="HD89" s="705"/>
      <c r="HE89" s="705"/>
      <c r="HF89" s="705"/>
      <c r="HG89" s="705"/>
      <c r="HH89" s="705"/>
      <c r="HI89" s="705"/>
      <c r="HJ89" s="705"/>
      <c r="HK89" s="705"/>
      <c r="HL89" s="705"/>
      <c r="HM89" s="705"/>
      <c r="HN89" s="705"/>
      <c r="HO89" s="705"/>
      <c r="HP89" s="705"/>
      <c r="HQ89" s="705"/>
      <c r="HR89" s="705"/>
      <c r="HS89" s="705"/>
      <c r="HT89" s="705"/>
      <c r="HU89" s="705"/>
      <c r="HV89" s="705"/>
      <c r="HW89" s="705"/>
      <c r="HX89" s="705"/>
      <c r="HY89" s="705"/>
      <c r="HZ89" s="705"/>
      <c r="IA89" s="705"/>
      <c r="IB89" s="705"/>
      <c r="IC89" s="705"/>
      <c r="ID89" s="705"/>
      <c r="IE89" s="705"/>
      <c r="IF89" s="705"/>
      <c r="IG89" s="705"/>
      <c r="IH89" s="705"/>
      <c r="II89" s="705"/>
      <c r="IJ89" s="705"/>
      <c r="IK89" s="705"/>
      <c r="IL89" s="705"/>
      <c r="IM89" s="705"/>
      <c r="IN89" s="705"/>
      <c r="IO89" s="705"/>
      <c r="IP89" s="705"/>
      <c r="IQ89" s="705"/>
      <c r="IR89" s="705"/>
      <c r="IS89" s="705"/>
      <c r="IT89" s="705"/>
      <c r="IU89" s="705"/>
      <c r="IV89" s="705"/>
    </row>
    <row r="90" spans="1:256" s="673" customFormat="1" ht="15.75">
      <c r="A90" s="1387" t="s">
        <v>218</v>
      </c>
      <c r="B90" s="2072">
        <v>42438</v>
      </c>
      <c r="C90" s="2006" t="e">
        <f>IF($A90="INSUMO",VLOOKUP($B90,#REF!,2,FALSE),VLOOKUP($B90,#REF!,2,FALSE))</f>
        <v>#REF!</v>
      </c>
      <c r="D90" s="2007" t="e">
        <f>IF($A90="INSUMO",VLOOKUP($B90,#REF!,3,FALSE),VLOOKUP($B90,#REF!,3,FALSE))</f>
        <v>#REF!</v>
      </c>
      <c r="E90" s="2073">
        <v>1</v>
      </c>
      <c r="F90" s="2031" t="e">
        <f>IF($A90="INSUMO",VLOOKUP($B90,#REF!,4,FALSE),VLOOKUP($B90,#REF!,4,FALSE))</f>
        <v>#REF!</v>
      </c>
      <c r="G90" s="2075" t="e">
        <f>TRUNC(F90*E90,2)</f>
        <v>#REF!</v>
      </c>
      <c r="H90" s="705"/>
      <c r="I90" s="705"/>
      <c r="J90" s="705"/>
      <c r="K90" s="705"/>
      <c r="L90" s="705"/>
      <c r="M90" s="705"/>
      <c r="N90" s="705"/>
      <c r="O90" s="705"/>
      <c r="P90" s="705"/>
      <c r="Q90" s="705"/>
      <c r="R90" s="705"/>
      <c r="S90" s="705"/>
      <c r="T90" s="705"/>
      <c r="U90" s="705"/>
      <c r="V90" s="705"/>
      <c r="W90" s="705"/>
      <c r="X90" s="705"/>
      <c r="Y90" s="705"/>
      <c r="Z90" s="705"/>
      <c r="AA90" s="705"/>
      <c r="AB90" s="705"/>
      <c r="AC90" s="705"/>
      <c r="AD90" s="705"/>
      <c r="AE90" s="705"/>
      <c r="AF90" s="705"/>
      <c r="AG90" s="705"/>
      <c r="AH90" s="705"/>
      <c r="AI90" s="705"/>
      <c r="AJ90" s="705"/>
      <c r="AK90" s="705"/>
      <c r="AL90" s="705"/>
      <c r="AM90" s="705"/>
      <c r="AN90" s="705"/>
      <c r="AO90" s="705"/>
      <c r="AP90" s="705"/>
      <c r="AQ90" s="705"/>
      <c r="AR90" s="705"/>
      <c r="AS90" s="705"/>
      <c r="AT90" s="705"/>
      <c r="AU90" s="705"/>
      <c r="AV90" s="705"/>
      <c r="AW90" s="705"/>
      <c r="AX90" s="705"/>
      <c r="AY90" s="705"/>
      <c r="AZ90" s="705"/>
      <c r="BA90" s="705"/>
      <c r="BB90" s="705"/>
      <c r="BC90" s="705"/>
      <c r="BD90" s="705"/>
      <c r="BE90" s="705"/>
      <c r="BF90" s="705"/>
      <c r="BG90" s="705"/>
      <c r="BH90" s="705"/>
      <c r="BI90" s="705"/>
      <c r="BJ90" s="705"/>
      <c r="BK90" s="705"/>
      <c r="BL90" s="705"/>
      <c r="BM90" s="705"/>
      <c r="BN90" s="705"/>
      <c r="BO90" s="705"/>
      <c r="BP90" s="705"/>
      <c r="BQ90" s="705"/>
      <c r="BR90" s="705"/>
      <c r="BS90" s="705"/>
      <c r="BT90" s="705"/>
      <c r="BU90" s="705"/>
      <c r="BV90" s="705"/>
      <c r="BW90" s="705"/>
      <c r="BX90" s="705"/>
      <c r="BY90" s="705"/>
      <c r="BZ90" s="705"/>
      <c r="CA90" s="705"/>
      <c r="CB90" s="705"/>
      <c r="CC90" s="705"/>
      <c r="CD90" s="705"/>
      <c r="CE90" s="705"/>
      <c r="CF90" s="705"/>
      <c r="CG90" s="705"/>
      <c r="CH90" s="705"/>
      <c r="CI90" s="705"/>
      <c r="CJ90" s="705"/>
      <c r="CK90" s="705"/>
      <c r="CL90" s="705"/>
      <c r="CM90" s="705"/>
      <c r="CN90" s="705"/>
      <c r="CO90" s="705"/>
      <c r="CP90" s="705"/>
      <c r="CQ90" s="705"/>
      <c r="CR90" s="705"/>
      <c r="CS90" s="705"/>
      <c r="CT90" s="705"/>
      <c r="CU90" s="705"/>
      <c r="CV90" s="705"/>
      <c r="CW90" s="705"/>
      <c r="CX90" s="705"/>
      <c r="CY90" s="705"/>
      <c r="CZ90" s="705"/>
      <c r="DA90" s="705"/>
      <c r="DB90" s="705"/>
      <c r="DC90" s="705"/>
      <c r="DD90" s="705"/>
      <c r="DE90" s="705"/>
      <c r="DF90" s="705"/>
      <c r="DG90" s="705"/>
      <c r="DH90" s="705"/>
      <c r="DI90" s="705"/>
      <c r="DJ90" s="705"/>
      <c r="DK90" s="705"/>
      <c r="DL90" s="705"/>
      <c r="DM90" s="705"/>
      <c r="DN90" s="705"/>
      <c r="DO90" s="705"/>
      <c r="DP90" s="705"/>
      <c r="DQ90" s="705"/>
      <c r="DR90" s="705"/>
      <c r="DS90" s="705"/>
      <c r="DT90" s="705"/>
      <c r="DU90" s="705"/>
      <c r="DV90" s="705"/>
      <c r="DW90" s="705"/>
      <c r="DX90" s="705"/>
      <c r="DY90" s="705"/>
      <c r="DZ90" s="705"/>
      <c r="EA90" s="705"/>
      <c r="EB90" s="705"/>
      <c r="EC90" s="705"/>
      <c r="ED90" s="705"/>
      <c r="EE90" s="705"/>
      <c r="EF90" s="705"/>
      <c r="EG90" s="705"/>
      <c r="EH90" s="705"/>
      <c r="EI90" s="705"/>
      <c r="EJ90" s="705"/>
      <c r="EK90" s="705"/>
      <c r="EL90" s="705"/>
      <c r="EM90" s="705"/>
      <c r="EN90" s="705"/>
      <c r="EO90" s="705"/>
      <c r="EP90" s="705"/>
      <c r="EQ90" s="705"/>
      <c r="ER90" s="705"/>
      <c r="ES90" s="705"/>
      <c r="ET90" s="705"/>
      <c r="EU90" s="705"/>
      <c r="EV90" s="705"/>
      <c r="EW90" s="705"/>
      <c r="EX90" s="705"/>
      <c r="EY90" s="705"/>
      <c r="EZ90" s="705"/>
      <c r="FA90" s="705"/>
      <c r="FB90" s="705"/>
      <c r="FC90" s="705"/>
      <c r="FD90" s="705"/>
      <c r="FE90" s="705"/>
      <c r="FF90" s="705"/>
      <c r="FG90" s="705"/>
      <c r="FH90" s="705"/>
      <c r="FI90" s="705"/>
      <c r="FJ90" s="705"/>
      <c r="FK90" s="705"/>
      <c r="FL90" s="705"/>
      <c r="FM90" s="705"/>
      <c r="FN90" s="705"/>
      <c r="FO90" s="705"/>
      <c r="FP90" s="705"/>
      <c r="FQ90" s="705"/>
      <c r="FR90" s="705"/>
      <c r="FS90" s="705"/>
      <c r="FT90" s="705"/>
      <c r="FU90" s="705"/>
      <c r="FV90" s="705"/>
      <c r="FW90" s="705"/>
      <c r="FX90" s="705"/>
      <c r="FY90" s="705"/>
      <c r="FZ90" s="705"/>
      <c r="GA90" s="705"/>
      <c r="GB90" s="705"/>
      <c r="GC90" s="705"/>
      <c r="GD90" s="705"/>
      <c r="GE90" s="705"/>
      <c r="GF90" s="705"/>
      <c r="GG90" s="705"/>
      <c r="GH90" s="705"/>
      <c r="GI90" s="705"/>
      <c r="GJ90" s="705"/>
      <c r="GK90" s="705"/>
      <c r="GL90" s="705"/>
      <c r="GM90" s="705"/>
      <c r="GN90" s="705"/>
      <c r="GO90" s="705"/>
      <c r="GP90" s="705"/>
      <c r="GQ90" s="705"/>
      <c r="GR90" s="705"/>
      <c r="GS90" s="705"/>
      <c r="GT90" s="705"/>
      <c r="GU90" s="705"/>
      <c r="GV90" s="705"/>
      <c r="GW90" s="705"/>
      <c r="GX90" s="705"/>
      <c r="GY90" s="705"/>
      <c r="GZ90" s="705"/>
      <c r="HA90" s="705"/>
      <c r="HB90" s="705"/>
      <c r="HC90" s="705"/>
      <c r="HD90" s="705"/>
      <c r="HE90" s="705"/>
      <c r="HF90" s="705"/>
      <c r="HG90" s="705"/>
      <c r="HH90" s="705"/>
      <c r="HI90" s="705"/>
      <c r="HJ90" s="705"/>
      <c r="HK90" s="705"/>
      <c r="HL90" s="705"/>
      <c r="HM90" s="705"/>
      <c r="HN90" s="705"/>
      <c r="HO90" s="705"/>
      <c r="HP90" s="705"/>
      <c r="HQ90" s="705"/>
      <c r="HR90" s="705"/>
      <c r="HS90" s="705"/>
      <c r="HT90" s="705"/>
      <c r="HU90" s="705"/>
      <c r="HV90" s="705"/>
      <c r="HW90" s="705"/>
      <c r="HX90" s="705"/>
      <c r="HY90" s="705"/>
      <c r="HZ90" s="705"/>
      <c r="IA90" s="705"/>
      <c r="IB90" s="705"/>
      <c r="IC90" s="705"/>
      <c r="ID90" s="705"/>
      <c r="IE90" s="705"/>
      <c r="IF90" s="705"/>
      <c r="IG90" s="705"/>
      <c r="IH90" s="705"/>
      <c r="II90" s="705"/>
      <c r="IJ90" s="705"/>
      <c r="IK90" s="705"/>
      <c r="IL90" s="705"/>
      <c r="IM90" s="705"/>
      <c r="IN90" s="705"/>
      <c r="IO90" s="705"/>
      <c r="IP90" s="705"/>
      <c r="IQ90" s="705"/>
      <c r="IR90" s="705"/>
      <c r="IS90" s="705"/>
      <c r="IT90" s="705"/>
      <c r="IU90" s="705"/>
      <c r="IV90" s="705"/>
    </row>
    <row r="91" spans="1:256" s="673" customFormat="1" ht="15">
      <c r="A91" s="705" t="s">
        <v>219</v>
      </c>
      <c r="B91" s="2072">
        <v>93358</v>
      </c>
      <c r="C91" s="2006" t="e">
        <f>IF($A91="INSUMO",VLOOKUP($B91,#REF!,2,FALSE),VLOOKUP($B91,#REF!,2,FALSE))</f>
        <v>#REF!</v>
      </c>
      <c r="D91" s="2007" t="e">
        <f>IF($A91="INSUMO",VLOOKUP($B91,#REF!,3,FALSE),VLOOKUP($B91,#REF!,3,FALSE))</f>
        <v>#REF!</v>
      </c>
      <c r="E91" s="2076">
        <f>((0.3*0.3*0.6)*2)</f>
        <v>0.108</v>
      </c>
      <c r="F91" s="2031" t="e">
        <f>IF($A91="INSUMO",VLOOKUP($B91,#REF!,4,FALSE),VLOOKUP($B91,#REF!,4,FALSE))</f>
        <v>#REF!</v>
      </c>
      <c r="G91" s="2075" t="e">
        <f>TRUNC(F91*E91,2)</f>
        <v>#REF!</v>
      </c>
      <c r="H91" s="705"/>
      <c r="I91" s="705"/>
      <c r="J91" s="705"/>
      <c r="K91" s="705"/>
      <c r="L91" s="705"/>
      <c r="M91" s="705"/>
      <c r="N91" s="705"/>
      <c r="O91" s="705"/>
      <c r="P91" s="705"/>
      <c r="Q91" s="705"/>
      <c r="R91" s="705"/>
      <c r="S91" s="705"/>
      <c r="T91" s="705"/>
      <c r="U91" s="705"/>
      <c r="V91" s="705"/>
      <c r="W91" s="705"/>
      <c r="X91" s="705"/>
      <c r="Y91" s="705"/>
      <c r="Z91" s="705"/>
      <c r="AA91" s="705"/>
      <c r="AB91" s="705"/>
      <c r="AC91" s="705"/>
      <c r="AD91" s="705"/>
      <c r="AE91" s="705"/>
      <c r="AF91" s="705"/>
      <c r="AG91" s="705"/>
      <c r="AH91" s="705"/>
      <c r="AI91" s="705"/>
      <c r="AJ91" s="705"/>
      <c r="AK91" s="705"/>
      <c r="AL91" s="705"/>
      <c r="AM91" s="705"/>
      <c r="AN91" s="705"/>
      <c r="AO91" s="705"/>
      <c r="AP91" s="705"/>
      <c r="AQ91" s="705"/>
      <c r="AR91" s="705"/>
      <c r="AS91" s="705"/>
      <c r="AT91" s="705"/>
      <c r="AU91" s="705"/>
      <c r="AV91" s="705"/>
      <c r="AW91" s="705"/>
      <c r="AX91" s="705"/>
      <c r="AY91" s="705"/>
      <c r="AZ91" s="705"/>
      <c r="BA91" s="705"/>
      <c r="BB91" s="705"/>
      <c r="BC91" s="705"/>
      <c r="BD91" s="705"/>
      <c r="BE91" s="705"/>
      <c r="BF91" s="705"/>
      <c r="BG91" s="705"/>
      <c r="BH91" s="705"/>
      <c r="BI91" s="705"/>
      <c r="BJ91" s="705"/>
      <c r="BK91" s="705"/>
      <c r="BL91" s="705"/>
      <c r="BM91" s="705"/>
      <c r="BN91" s="705"/>
      <c r="BO91" s="705"/>
      <c r="BP91" s="705"/>
      <c r="BQ91" s="705"/>
      <c r="BR91" s="705"/>
      <c r="BS91" s="705"/>
      <c r="BT91" s="705"/>
      <c r="BU91" s="705"/>
      <c r="BV91" s="705"/>
      <c r="BW91" s="705"/>
      <c r="BX91" s="705"/>
      <c r="BY91" s="705"/>
      <c r="BZ91" s="705"/>
      <c r="CA91" s="705"/>
      <c r="CB91" s="705"/>
      <c r="CC91" s="705"/>
      <c r="CD91" s="705"/>
      <c r="CE91" s="705"/>
      <c r="CF91" s="705"/>
      <c r="CG91" s="705"/>
      <c r="CH91" s="705"/>
      <c r="CI91" s="705"/>
      <c r="CJ91" s="705"/>
      <c r="CK91" s="705"/>
      <c r="CL91" s="705"/>
      <c r="CM91" s="705"/>
      <c r="CN91" s="705"/>
      <c r="CO91" s="705"/>
      <c r="CP91" s="705"/>
      <c r="CQ91" s="705"/>
      <c r="CR91" s="705"/>
      <c r="CS91" s="705"/>
      <c r="CT91" s="705"/>
      <c r="CU91" s="705"/>
      <c r="CV91" s="705"/>
      <c r="CW91" s="705"/>
      <c r="CX91" s="705"/>
      <c r="CY91" s="705"/>
      <c r="CZ91" s="705"/>
      <c r="DA91" s="705"/>
      <c r="DB91" s="705"/>
      <c r="DC91" s="705"/>
      <c r="DD91" s="705"/>
      <c r="DE91" s="705"/>
      <c r="DF91" s="705"/>
      <c r="DG91" s="705"/>
      <c r="DH91" s="705"/>
      <c r="DI91" s="705"/>
      <c r="DJ91" s="705"/>
      <c r="DK91" s="705"/>
      <c r="DL91" s="705"/>
      <c r="DM91" s="705"/>
      <c r="DN91" s="705"/>
      <c r="DO91" s="705"/>
      <c r="DP91" s="705"/>
      <c r="DQ91" s="705"/>
      <c r="DR91" s="705"/>
      <c r="DS91" s="705"/>
      <c r="DT91" s="705"/>
      <c r="DU91" s="705"/>
      <c r="DV91" s="705"/>
      <c r="DW91" s="705"/>
      <c r="DX91" s="705"/>
      <c r="DY91" s="705"/>
      <c r="DZ91" s="705"/>
      <c r="EA91" s="705"/>
      <c r="EB91" s="705"/>
      <c r="EC91" s="705"/>
      <c r="ED91" s="705"/>
      <c r="EE91" s="705"/>
      <c r="EF91" s="705"/>
      <c r="EG91" s="705"/>
      <c r="EH91" s="705"/>
      <c r="EI91" s="705"/>
      <c r="EJ91" s="705"/>
      <c r="EK91" s="705"/>
      <c r="EL91" s="705"/>
      <c r="EM91" s="705"/>
      <c r="EN91" s="705"/>
      <c r="EO91" s="705"/>
      <c r="EP91" s="705"/>
      <c r="EQ91" s="705"/>
      <c r="ER91" s="705"/>
      <c r="ES91" s="705"/>
      <c r="ET91" s="705"/>
      <c r="EU91" s="705"/>
      <c r="EV91" s="705"/>
      <c r="EW91" s="705"/>
      <c r="EX91" s="705"/>
      <c r="EY91" s="705"/>
      <c r="EZ91" s="705"/>
      <c r="FA91" s="705"/>
      <c r="FB91" s="705"/>
      <c r="FC91" s="705"/>
      <c r="FD91" s="705"/>
      <c r="FE91" s="705"/>
      <c r="FF91" s="705"/>
      <c r="FG91" s="705"/>
      <c r="FH91" s="705"/>
      <c r="FI91" s="705"/>
      <c r="FJ91" s="705"/>
      <c r="FK91" s="705"/>
      <c r="FL91" s="705"/>
      <c r="FM91" s="705"/>
      <c r="FN91" s="705"/>
      <c r="FO91" s="705"/>
      <c r="FP91" s="705"/>
      <c r="FQ91" s="705"/>
      <c r="FR91" s="705"/>
      <c r="FS91" s="705"/>
      <c r="FT91" s="705"/>
      <c r="FU91" s="705"/>
      <c r="FV91" s="705"/>
      <c r="FW91" s="705"/>
      <c r="FX91" s="705"/>
      <c r="FY91" s="705"/>
      <c r="FZ91" s="705"/>
      <c r="GA91" s="705"/>
      <c r="GB91" s="705"/>
      <c r="GC91" s="705"/>
      <c r="GD91" s="705"/>
      <c r="GE91" s="705"/>
      <c r="GF91" s="705"/>
      <c r="GG91" s="705"/>
      <c r="GH91" s="705"/>
      <c r="GI91" s="705"/>
      <c r="GJ91" s="705"/>
      <c r="GK91" s="705"/>
      <c r="GL91" s="705"/>
      <c r="GM91" s="705"/>
      <c r="GN91" s="705"/>
      <c r="GO91" s="705"/>
      <c r="GP91" s="705"/>
      <c r="GQ91" s="705"/>
      <c r="GR91" s="705"/>
      <c r="GS91" s="705"/>
      <c r="GT91" s="705"/>
      <c r="GU91" s="705"/>
      <c r="GV91" s="705"/>
      <c r="GW91" s="705"/>
      <c r="GX91" s="705"/>
      <c r="GY91" s="705"/>
      <c r="GZ91" s="705"/>
      <c r="HA91" s="705"/>
      <c r="HB91" s="705"/>
      <c r="HC91" s="705"/>
      <c r="HD91" s="705"/>
      <c r="HE91" s="705"/>
      <c r="HF91" s="705"/>
      <c r="HG91" s="705"/>
      <c r="HH91" s="705"/>
      <c r="HI91" s="705"/>
      <c r="HJ91" s="705"/>
      <c r="HK91" s="705"/>
      <c r="HL91" s="705"/>
      <c r="HM91" s="705"/>
      <c r="HN91" s="705"/>
      <c r="HO91" s="705"/>
      <c r="HP91" s="705"/>
      <c r="HQ91" s="705"/>
      <c r="HR91" s="705"/>
      <c r="HS91" s="705"/>
      <c r="HT91" s="705"/>
      <c r="HU91" s="705"/>
      <c r="HV91" s="705"/>
      <c r="HW91" s="705"/>
      <c r="HX91" s="705"/>
      <c r="HY91" s="705"/>
      <c r="HZ91" s="705"/>
      <c r="IA91" s="705"/>
      <c r="IB91" s="705"/>
      <c r="IC91" s="705"/>
      <c r="ID91" s="705"/>
      <c r="IE91" s="705"/>
      <c r="IF91" s="705"/>
      <c r="IG91" s="705"/>
      <c r="IH91" s="705"/>
      <c r="II91" s="705"/>
      <c r="IJ91" s="705"/>
      <c r="IK91" s="705"/>
      <c r="IL91" s="705"/>
      <c r="IM91" s="705"/>
      <c r="IN91" s="705"/>
      <c r="IO91" s="705"/>
      <c r="IP91" s="705"/>
      <c r="IQ91" s="705"/>
      <c r="IR91" s="705"/>
      <c r="IS91" s="705"/>
      <c r="IT91" s="705"/>
      <c r="IU91" s="705"/>
      <c r="IV91" s="705"/>
    </row>
    <row r="92" spans="1:256" s="673" customFormat="1" ht="15">
      <c r="A92" s="705" t="s">
        <v>219</v>
      </c>
      <c r="B92" s="2072">
        <v>94965</v>
      </c>
      <c r="C92" s="2006" t="e">
        <f>IF($A92="INSUMO",VLOOKUP($B92,#REF!,2,FALSE),VLOOKUP($B92,#REF!,2,FALSE))</f>
        <v>#REF!</v>
      </c>
      <c r="D92" s="2007" t="e">
        <f>IF($A92="INSUMO",VLOOKUP($B92,#REF!,3,FALSE),VLOOKUP($B92,#REF!,3,FALSE))</f>
        <v>#REF!</v>
      </c>
      <c r="E92" s="2076">
        <f>E91</f>
        <v>0.108</v>
      </c>
      <c r="F92" s="2031" t="e">
        <f>IF($A92="INSUMO",VLOOKUP($B92,#REF!,4,FALSE),VLOOKUP($B92,#REF!,4,FALSE))</f>
        <v>#REF!</v>
      </c>
      <c r="G92" s="2075" t="e">
        <f>TRUNC(F92*E92,2)</f>
        <v>#REF!</v>
      </c>
      <c r="H92" s="705"/>
      <c r="I92" s="705"/>
      <c r="J92" s="705"/>
      <c r="K92" s="705"/>
      <c r="L92" s="705"/>
      <c r="M92" s="705"/>
      <c r="N92" s="705"/>
      <c r="O92" s="705"/>
      <c r="P92" s="705"/>
      <c r="Q92" s="705"/>
      <c r="R92" s="705"/>
      <c r="S92" s="705"/>
      <c r="T92" s="705"/>
      <c r="U92" s="705"/>
      <c r="V92" s="705"/>
      <c r="W92" s="705"/>
      <c r="X92" s="705"/>
      <c r="Y92" s="705"/>
      <c r="Z92" s="705"/>
      <c r="AA92" s="705"/>
      <c r="AB92" s="705"/>
      <c r="AC92" s="705"/>
      <c r="AD92" s="705"/>
      <c r="AE92" s="705"/>
      <c r="AF92" s="705"/>
      <c r="AG92" s="705"/>
      <c r="AH92" s="705"/>
      <c r="AI92" s="705"/>
      <c r="AJ92" s="705"/>
      <c r="AK92" s="705"/>
      <c r="AL92" s="705"/>
      <c r="AM92" s="705"/>
      <c r="AN92" s="705"/>
      <c r="AO92" s="705"/>
      <c r="AP92" s="705"/>
      <c r="AQ92" s="705"/>
      <c r="AR92" s="705"/>
      <c r="AS92" s="705"/>
      <c r="AT92" s="705"/>
      <c r="AU92" s="705"/>
      <c r="AV92" s="705"/>
      <c r="AW92" s="705"/>
      <c r="AX92" s="705"/>
      <c r="AY92" s="705"/>
      <c r="AZ92" s="705"/>
      <c r="BA92" s="705"/>
      <c r="BB92" s="705"/>
      <c r="BC92" s="705"/>
      <c r="BD92" s="705"/>
      <c r="BE92" s="705"/>
      <c r="BF92" s="705"/>
      <c r="BG92" s="705"/>
      <c r="BH92" s="705"/>
      <c r="BI92" s="705"/>
      <c r="BJ92" s="705"/>
      <c r="BK92" s="705"/>
      <c r="BL92" s="705"/>
      <c r="BM92" s="705"/>
      <c r="BN92" s="705"/>
      <c r="BO92" s="705"/>
      <c r="BP92" s="705"/>
      <c r="BQ92" s="705"/>
      <c r="BR92" s="705"/>
      <c r="BS92" s="705"/>
      <c r="BT92" s="705"/>
      <c r="BU92" s="705"/>
      <c r="BV92" s="705"/>
      <c r="BW92" s="705"/>
      <c r="BX92" s="705"/>
      <c r="BY92" s="705"/>
      <c r="BZ92" s="705"/>
      <c r="CA92" s="705"/>
      <c r="CB92" s="705"/>
      <c r="CC92" s="705"/>
      <c r="CD92" s="705"/>
      <c r="CE92" s="705"/>
      <c r="CF92" s="705"/>
      <c r="CG92" s="705"/>
      <c r="CH92" s="705"/>
      <c r="CI92" s="705"/>
      <c r="CJ92" s="705"/>
      <c r="CK92" s="705"/>
      <c r="CL92" s="705"/>
      <c r="CM92" s="705"/>
      <c r="CN92" s="705"/>
      <c r="CO92" s="705"/>
      <c r="CP92" s="705"/>
      <c r="CQ92" s="705"/>
      <c r="CR92" s="705"/>
      <c r="CS92" s="705"/>
      <c r="CT92" s="705"/>
      <c r="CU92" s="705"/>
      <c r="CV92" s="705"/>
      <c r="CW92" s="705"/>
      <c r="CX92" s="705"/>
      <c r="CY92" s="705"/>
      <c r="CZ92" s="705"/>
      <c r="DA92" s="705"/>
      <c r="DB92" s="705"/>
      <c r="DC92" s="705"/>
      <c r="DD92" s="705"/>
      <c r="DE92" s="705"/>
      <c r="DF92" s="705"/>
      <c r="DG92" s="705"/>
      <c r="DH92" s="705"/>
      <c r="DI92" s="705"/>
      <c r="DJ92" s="705"/>
      <c r="DK92" s="705"/>
      <c r="DL92" s="705"/>
      <c r="DM92" s="705"/>
      <c r="DN92" s="705"/>
      <c r="DO92" s="705"/>
      <c r="DP92" s="705"/>
      <c r="DQ92" s="705"/>
      <c r="DR92" s="705"/>
      <c r="DS92" s="705"/>
      <c r="DT92" s="705"/>
      <c r="DU92" s="705"/>
      <c r="DV92" s="705"/>
      <c r="DW92" s="705"/>
      <c r="DX92" s="705"/>
      <c r="DY92" s="705"/>
      <c r="DZ92" s="705"/>
      <c r="EA92" s="705"/>
      <c r="EB92" s="705"/>
      <c r="EC92" s="705"/>
      <c r="ED92" s="705"/>
      <c r="EE92" s="705"/>
      <c r="EF92" s="705"/>
      <c r="EG92" s="705"/>
      <c r="EH92" s="705"/>
      <c r="EI92" s="705"/>
      <c r="EJ92" s="705"/>
      <c r="EK92" s="705"/>
      <c r="EL92" s="705"/>
      <c r="EM92" s="705"/>
      <c r="EN92" s="705"/>
      <c r="EO92" s="705"/>
      <c r="EP92" s="705"/>
      <c r="EQ92" s="705"/>
      <c r="ER92" s="705"/>
      <c r="ES92" s="705"/>
      <c r="ET92" s="705"/>
      <c r="EU92" s="705"/>
      <c r="EV92" s="705"/>
      <c r="EW92" s="705"/>
      <c r="EX92" s="705"/>
      <c r="EY92" s="705"/>
      <c r="EZ92" s="705"/>
      <c r="FA92" s="705"/>
      <c r="FB92" s="705"/>
      <c r="FC92" s="705"/>
      <c r="FD92" s="705"/>
      <c r="FE92" s="705"/>
      <c r="FF92" s="705"/>
      <c r="FG92" s="705"/>
      <c r="FH92" s="705"/>
      <c r="FI92" s="705"/>
      <c r="FJ92" s="705"/>
      <c r="FK92" s="705"/>
      <c r="FL92" s="705"/>
      <c r="FM92" s="705"/>
      <c r="FN92" s="705"/>
      <c r="FO92" s="705"/>
      <c r="FP92" s="705"/>
      <c r="FQ92" s="705"/>
      <c r="FR92" s="705"/>
      <c r="FS92" s="705"/>
      <c r="FT92" s="705"/>
      <c r="FU92" s="705"/>
      <c r="FV92" s="705"/>
      <c r="FW92" s="705"/>
      <c r="FX92" s="705"/>
      <c r="FY92" s="705"/>
      <c r="FZ92" s="705"/>
      <c r="GA92" s="705"/>
      <c r="GB92" s="705"/>
      <c r="GC92" s="705"/>
      <c r="GD92" s="705"/>
      <c r="GE92" s="705"/>
      <c r="GF92" s="705"/>
      <c r="GG92" s="705"/>
      <c r="GH92" s="705"/>
      <c r="GI92" s="705"/>
      <c r="GJ92" s="705"/>
      <c r="GK92" s="705"/>
      <c r="GL92" s="705"/>
      <c r="GM92" s="705"/>
      <c r="GN92" s="705"/>
      <c r="GO92" s="705"/>
      <c r="GP92" s="705"/>
      <c r="GQ92" s="705"/>
      <c r="GR92" s="705"/>
      <c r="GS92" s="705"/>
      <c r="GT92" s="705"/>
      <c r="GU92" s="705"/>
      <c r="GV92" s="705"/>
      <c r="GW92" s="705"/>
      <c r="GX92" s="705"/>
      <c r="GY92" s="705"/>
      <c r="GZ92" s="705"/>
      <c r="HA92" s="705"/>
      <c r="HB92" s="705"/>
      <c r="HC92" s="705"/>
      <c r="HD92" s="705"/>
      <c r="HE92" s="705"/>
      <c r="HF92" s="705"/>
      <c r="HG92" s="705"/>
      <c r="HH92" s="705"/>
      <c r="HI92" s="705"/>
      <c r="HJ92" s="705"/>
      <c r="HK92" s="705"/>
      <c r="HL92" s="705"/>
      <c r="HM92" s="705"/>
      <c r="HN92" s="705"/>
      <c r="HO92" s="705"/>
      <c r="HP92" s="705"/>
      <c r="HQ92" s="705"/>
      <c r="HR92" s="705"/>
      <c r="HS92" s="705"/>
      <c r="HT92" s="705"/>
      <c r="HU92" s="705"/>
      <c r="HV92" s="705"/>
      <c r="HW92" s="705"/>
      <c r="HX92" s="705"/>
      <c r="HY92" s="705"/>
      <c r="HZ92" s="705"/>
      <c r="IA92" s="705"/>
      <c r="IB92" s="705"/>
      <c r="IC92" s="705"/>
      <c r="ID92" s="705"/>
      <c r="IE92" s="705"/>
      <c r="IF92" s="705"/>
      <c r="IG92" s="705"/>
      <c r="IH92" s="705"/>
      <c r="II92" s="705"/>
      <c r="IJ92" s="705"/>
      <c r="IK92" s="705"/>
      <c r="IL92" s="705"/>
      <c r="IM92" s="705"/>
      <c r="IN92" s="705"/>
      <c r="IO92" s="705"/>
      <c r="IP92" s="705"/>
      <c r="IQ92" s="705"/>
      <c r="IR92" s="705"/>
      <c r="IS92" s="705"/>
      <c r="IT92" s="705"/>
      <c r="IU92" s="705"/>
      <c r="IV92" s="705"/>
    </row>
    <row r="93" spans="1:256" s="673" customFormat="1" ht="15.75" thickBot="1">
      <c r="A93" s="705" t="s">
        <v>219</v>
      </c>
      <c r="B93" s="2077" t="s">
        <v>33</v>
      </c>
      <c r="C93" s="2010" t="e">
        <f>IF($A93="INSUMO",VLOOKUP($B93,#REF!,2,FALSE),VLOOKUP($B93,#REF!,2,FALSE))</f>
        <v>#REF!</v>
      </c>
      <c r="D93" s="2011" t="e">
        <f>IF($A93="INSUMO",VLOOKUP($B93,#REF!,3,FALSE),VLOOKUP($B93,#REF!,3,FALSE))</f>
        <v>#REF!</v>
      </c>
      <c r="E93" s="2078">
        <f>E91</f>
        <v>0.108</v>
      </c>
      <c r="F93" s="2032" t="e">
        <f>IF($A93="INSUMO",VLOOKUP($B93,#REF!,4,FALSE),VLOOKUP($B93,#REF!,4,FALSE))</f>
        <v>#REF!</v>
      </c>
      <c r="G93" s="2079" t="e">
        <f>TRUNC(F93*E93,2)</f>
        <v>#REF!</v>
      </c>
      <c r="H93" s="705"/>
      <c r="I93" s="705"/>
      <c r="J93" s="705"/>
      <c r="K93" s="705"/>
      <c r="L93" s="705"/>
      <c r="M93" s="705"/>
      <c r="N93" s="705"/>
      <c r="O93" s="705"/>
      <c r="P93" s="705"/>
      <c r="Q93" s="705"/>
      <c r="R93" s="705"/>
      <c r="S93" s="705"/>
      <c r="T93" s="705"/>
      <c r="U93" s="705"/>
      <c r="V93" s="705"/>
      <c r="W93" s="705"/>
      <c r="X93" s="705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05"/>
      <c r="AK93" s="705"/>
      <c r="AL93" s="705"/>
      <c r="AM93" s="705"/>
      <c r="AN93" s="705"/>
      <c r="AO93" s="705"/>
      <c r="AP93" s="705"/>
      <c r="AQ93" s="705"/>
      <c r="AR93" s="705"/>
      <c r="AS93" s="705"/>
      <c r="AT93" s="705"/>
      <c r="AU93" s="705"/>
      <c r="AV93" s="705"/>
      <c r="AW93" s="705"/>
      <c r="AX93" s="705"/>
      <c r="AY93" s="705"/>
      <c r="AZ93" s="705"/>
      <c r="BA93" s="705"/>
      <c r="BB93" s="705"/>
      <c r="BC93" s="705"/>
      <c r="BD93" s="705"/>
      <c r="BE93" s="705"/>
      <c r="BF93" s="705"/>
      <c r="BG93" s="705"/>
      <c r="BH93" s="705"/>
      <c r="BI93" s="705"/>
      <c r="BJ93" s="705"/>
      <c r="BK93" s="705"/>
      <c r="BL93" s="705"/>
      <c r="BM93" s="705"/>
      <c r="BN93" s="705"/>
      <c r="BO93" s="705"/>
      <c r="BP93" s="705"/>
      <c r="BQ93" s="705"/>
      <c r="BR93" s="705"/>
      <c r="BS93" s="705"/>
      <c r="BT93" s="705"/>
      <c r="BU93" s="705"/>
      <c r="BV93" s="705"/>
      <c r="BW93" s="705"/>
      <c r="BX93" s="705"/>
      <c r="BY93" s="705"/>
      <c r="BZ93" s="705"/>
      <c r="CA93" s="705"/>
      <c r="CB93" s="705"/>
      <c r="CC93" s="705"/>
      <c r="CD93" s="705"/>
      <c r="CE93" s="705"/>
      <c r="CF93" s="705"/>
      <c r="CG93" s="705"/>
      <c r="CH93" s="705"/>
      <c r="CI93" s="705"/>
      <c r="CJ93" s="705"/>
      <c r="CK93" s="705"/>
      <c r="CL93" s="705"/>
      <c r="CM93" s="705"/>
      <c r="CN93" s="705"/>
      <c r="CO93" s="705"/>
      <c r="CP93" s="705"/>
      <c r="CQ93" s="705"/>
      <c r="CR93" s="705"/>
      <c r="CS93" s="705"/>
      <c r="CT93" s="705"/>
      <c r="CU93" s="705"/>
      <c r="CV93" s="705"/>
      <c r="CW93" s="705"/>
      <c r="CX93" s="705"/>
      <c r="CY93" s="705"/>
      <c r="CZ93" s="705"/>
      <c r="DA93" s="705"/>
      <c r="DB93" s="705"/>
      <c r="DC93" s="705"/>
      <c r="DD93" s="705"/>
      <c r="DE93" s="705"/>
      <c r="DF93" s="705"/>
      <c r="DG93" s="705"/>
      <c r="DH93" s="705"/>
      <c r="DI93" s="705"/>
      <c r="DJ93" s="705"/>
      <c r="DK93" s="705"/>
      <c r="DL93" s="705"/>
      <c r="DM93" s="705"/>
      <c r="DN93" s="705"/>
      <c r="DO93" s="705"/>
      <c r="DP93" s="705"/>
      <c r="DQ93" s="705"/>
      <c r="DR93" s="705"/>
      <c r="DS93" s="705"/>
      <c r="DT93" s="705"/>
      <c r="DU93" s="705"/>
      <c r="DV93" s="705"/>
      <c r="DW93" s="705"/>
      <c r="DX93" s="705"/>
      <c r="DY93" s="705"/>
      <c r="DZ93" s="705"/>
      <c r="EA93" s="705"/>
      <c r="EB93" s="705"/>
      <c r="EC93" s="705"/>
      <c r="ED93" s="705"/>
      <c r="EE93" s="705"/>
      <c r="EF93" s="705"/>
      <c r="EG93" s="705"/>
      <c r="EH93" s="705"/>
      <c r="EI93" s="705"/>
      <c r="EJ93" s="705"/>
      <c r="EK93" s="705"/>
      <c r="EL93" s="705"/>
      <c r="EM93" s="705"/>
      <c r="EN93" s="705"/>
      <c r="EO93" s="705"/>
      <c r="EP93" s="705"/>
      <c r="EQ93" s="705"/>
      <c r="ER93" s="705"/>
      <c r="ES93" s="705"/>
      <c r="ET93" s="705"/>
      <c r="EU93" s="705"/>
      <c r="EV93" s="705"/>
      <c r="EW93" s="705"/>
      <c r="EX93" s="705"/>
      <c r="EY93" s="705"/>
      <c r="EZ93" s="705"/>
      <c r="FA93" s="705"/>
      <c r="FB93" s="705"/>
      <c r="FC93" s="705"/>
      <c r="FD93" s="705"/>
      <c r="FE93" s="705"/>
      <c r="FF93" s="705"/>
      <c r="FG93" s="705"/>
      <c r="FH93" s="705"/>
      <c r="FI93" s="705"/>
      <c r="FJ93" s="705"/>
      <c r="FK93" s="705"/>
      <c r="FL93" s="705"/>
      <c r="FM93" s="705"/>
      <c r="FN93" s="705"/>
      <c r="FO93" s="705"/>
      <c r="FP93" s="705"/>
      <c r="FQ93" s="705"/>
      <c r="FR93" s="705"/>
      <c r="FS93" s="705"/>
      <c r="FT93" s="705"/>
      <c r="FU93" s="705"/>
      <c r="FV93" s="705"/>
      <c r="FW93" s="705"/>
      <c r="FX93" s="705"/>
      <c r="FY93" s="705"/>
      <c r="FZ93" s="705"/>
      <c r="GA93" s="705"/>
      <c r="GB93" s="705"/>
      <c r="GC93" s="705"/>
      <c r="GD93" s="705"/>
      <c r="GE93" s="705"/>
      <c r="GF93" s="705"/>
      <c r="GG93" s="705"/>
      <c r="GH93" s="705"/>
      <c r="GI93" s="705"/>
      <c r="GJ93" s="705"/>
      <c r="GK93" s="705"/>
      <c r="GL93" s="705"/>
      <c r="GM93" s="705"/>
      <c r="GN93" s="705"/>
      <c r="GO93" s="705"/>
      <c r="GP93" s="705"/>
      <c r="GQ93" s="705"/>
      <c r="GR93" s="705"/>
      <c r="GS93" s="705"/>
      <c r="GT93" s="705"/>
      <c r="GU93" s="705"/>
      <c r="GV93" s="705"/>
      <c r="GW93" s="705"/>
      <c r="GX93" s="705"/>
      <c r="GY93" s="705"/>
      <c r="GZ93" s="705"/>
      <c r="HA93" s="705"/>
      <c r="HB93" s="705"/>
      <c r="HC93" s="705"/>
      <c r="HD93" s="705"/>
      <c r="HE93" s="705"/>
      <c r="HF93" s="705"/>
      <c r="HG93" s="705"/>
      <c r="HH93" s="705"/>
      <c r="HI93" s="705"/>
      <c r="HJ93" s="705"/>
      <c r="HK93" s="705"/>
      <c r="HL93" s="705"/>
      <c r="HM93" s="705"/>
      <c r="HN93" s="705"/>
      <c r="HO93" s="705"/>
      <c r="HP93" s="705"/>
      <c r="HQ93" s="705"/>
      <c r="HR93" s="705"/>
      <c r="HS93" s="705"/>
      <c r="HT93" s="705"/>
      <c r="HU93" s="705"/>
      <c r="HV93" s="705"/>
      <c r="HW93" s="705"/>
      <c r="HX93" s="705"/>
      <c r="HY93" s="705"/>
      <c r="HZ93" s="705"/>
      <c r="IA93" s="705"/>
      <c r="IB93" s="705"/>
      <c r="IC93" s="705"/>
      <c r="ID93" s="705"/>
      <c r="IE93" s="705"/>
      <c r="IF93" s="705"/>
      <c r="IG93" s="705"/>
      <c r="IH93" s="705"/>
      <c r="II93" s="705"/>
      <c r="IJ93" s="705"/>
      <c r="IK93" s="705"/>
      <c r="IL93" s="705"/>
      <c r="IM93" s="705"/>
      <c r="IN93" s="705"/>
      <c r="IO93" s="705"/>
      <c r="IP93" s="705"/>
      <c r="IQ93" s="705"/>
      <c r="IR93" s="705"/>
      <c r="IS93" s="705"/>
      <c r="IT93" s="705"/>
      <c r="IU93" s="705"/>
      <c r="IV93" s="705"/>
    </row>
    <row r="94" spans="1:256" s="673" customFormat="1" ht="16.5" thickBot="1">
      <c r="A94" s="705"/>
      <c r="B94" s="763" t="s">
        <v>663</v>
      </c>
      <c r="C94" s="764"/>
      <c r="D94" s="765"/>
      <c r="E94" s="766"/>
      <c r="F94" s="767" t="s">
        <v>81</v>
      </c>
      <c r="G94" s="768" t="e">
        <f>TRUNC(SUM(G90:G93),2)</f>
        <v>#REF!</v>
      </c>
      <c r="H94" s="705"/>
      <c r="I94" s="705"/>
      <c r="J94" s="70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05"/>
      <c r="AK94" s="705"/>
      <c r="AL94" s="705"/>
      <c r="AM94" s="705"/>
      <c r="AN94" s="705"/>
      <c r="AO94" s="705"/>
      <c r="AP94" s="705"/>
      <c r="AQ94" s="705"/>
      <c r="AR94" s="705"/>
      <c r="AS94" s="705"/>
      <c r="AT94" s="705"/>
      <c r="AU94" s="705"/>
      <c r="AV94" s="705"/>
      <c r="AW94" s="705"/>
      <c r="AX94" s="705"/>
      <c r="AY94" s="705"/>
      <c r="AZ94" s="705"/>
      <c r="BA94" s="705"/>
      <c r="BB94" s="705"/>
      <c r="BC94" s="705"/>
      <c r="BD94" s="705"/>
      <c r="BE94" s="705"/>
      <c r="BF94" s="705"/>
      <c r="BG94" s="705"/>
      <c r="BH94" s="705"/>
      <c r="BI94" s="705"/>
      <c r="BJ94" s="705"/>
      <c r="BK94" s="705"/>
      <c r="BL94" s="705"/>
      <c r="BM94" s="705"/>
      <c r="BN94" s="705"/>
      <c r="BO94" s="705"/>
      <c r="BP94" s="705"/>
      <c r="BQ94" s="705"/>
      <c r="BR94" s="705"/>
      <c r="BS94" s="705"/>
      <c r="BT94" s="705"/>
      <c r="BU94" s="705"/>
      <c r="BV94" s="705"/>
      <c r="BW94" s="705"/>
      <c r="BX94" s="705"/>
      <c r="BY94" s="705"/>
      <c r="BZ94" s="705"/>
      <c r="CA94" s="705"/>
      <c r="CB94" s="705"/>
      <c r="CC94" s="705"/>
      <c r="CD94" s="705"/>
      <c r="CE94" s="705"/>
      <c r="CF94" s="705"/>
      <c r="CG94" s="705"/>
      <c r="CH94" s="705"/>
      <c r="CI94" s="705"/>
      <c r="CJ94" s="705"/>
      <c r="CK94" s="705"/>
      <c r="CL94" s="705"/>
      <c r="CM94" s="705"/>
      <c r="CN94" s="705"/>
      <c r="CO94" s="705"/>
      <c r="CP94" s="705"/>
      <c r="CQ94" s="705"/>
      <c r="CR94" s="705"/>
      <c r="CS94" s="705"/>
      <c r="CT94" s="705"/>
      <c r="CU94" s="705"/>
      <c r="CV94" s="705"/>
      <c r="CW94" s="705"/>
      <c r="CX94" s="705"/>
      <c r="CY94" s="705"/>
      <c r="CZ94" s="705"/>
      <c r="DA94" s="705"/>
      <c r="DB94" s="705"/>
      <c r="DC94" s="705"/>
      <c r="DD94" s="705"/>
      <c r="DE94" s="705"/>
      <c r="DF94" s="705"/>
      <c r="DG94" s="705"/>
      <c r="DH94" s="705"/>
      <c r="DI94" s="705"/>
      <c r="DJ94" s="705"/>
      <c r="DK94" s="705"/>
      <c r="DL94" s="705"/>
      <c r="DM94" s="705"/>
      <c r="DN94" s="705"/>
      <c r="DO94" s="705"/>
      <c r="DP94" s="705"/>
      <c r="DQ94" s="705"/>
      <c r="DR94" s="705"/>
      <c r="DS94" s="705"/>
      <c r="DT94" s="705"/>
      <c r="DU94" s="705"/>
      <c r="DV94" s="705"/>
      <c r="DW94" s="705"/>
      <c r="DX94" s="705"/>
      <c r="DY94" s="705"/>
      <c r="DZ94" s="705"/>
      <c r="EA94" s="705"/>
      <c r="EB94" s="705"/>
      <c r="EC94" s="705"/>
      <c r="ED94" s="705"/>
      <c r="EE94" s="705"/>
      <c r="EF94" s="705"/>
      <c r="EG94" s="705"/>
      <c r="EH94" s="705"/>
      <c r="EI94" s="705"/>
      <c r="EJ94" s="705"/>
      <c r="EK94" s="705"/>
      <c r="EL94" s="705"/>
      <c r="EM94" s="705"/>
      <c r="EN94" s="705"/>
      <c r="EO94" s="705"/>
      <c r="EP94" s="705"/>
      <c r="EQ94" s="705"/>
      <c r="ER94" s="705"/>
      <c r="ES94" s="705"/>
      <c r="ET94" s="705"/>
      <c r="EU94" s="705"/>
      <c r="EV94" s="705"/>
      <c r="EW94" s="705"/>
      <c r="EX94" s="705"/>
      <c r="EY94" s="705"/>
      <c r="EZ94" s="705"/>
      <c r="FA94" s="705"/>
      <c r="FB94" s="705"/>
      <c r="FC94" s="705"/>
      <c r="FD94" s="705"/>
      <c r="FE94" s="705"/>
      <c r="FF94" s="705"/>
      <c r="FG94" s="705"/>
      <c r="FH94" s="705"/>
      <c r="FI94" s="705"/>
      <c r="FJ94" s="705"/>
      <c r="FK94" s="705"/>
      <c r="FL94" s="705"/>
      <c r="FM94" s="705"/>
      <c r="FN94" s="705"/>
      <c r="FO94" s="705"/>
      <c r="FP94" s="705"/>
      <c r="FQ94" s="705"/>
      <c r="FR94" s="705"/>
      <c r="FS94" s="705"/>
      <c r="FT94" s="705"/>
      <c r="FU94" s="705"/>
      <c r="FV94" s="705"/>
      <c r="FW94" s="705"/>
      <c r="FX94" s="705"/>
      <c r="FY94" s="705"/>
      <c r="FZ94" s="705"/>
      <c r="GA94" s="705"/>
      <c r="GB94" s="705"/>
      <c r="GC94" s="705"/>
      <c r="GD94" s="705"/>
      <c r="GE94" s="705"/>
      <c r="GF94" s="705"/>
      <c r="GG94" s="705"/>
      <c r="GH94" s="705"/>
      <c r="GI94" s="705"/>
      <c r="GJ94" s="705"/>
      <c r="GK94" s="705"/>
      <c r="GL94" s="705"/>
      <c r="GM94" s="705"/>
      <c r="GN94" s="705"/>
      <c r="GO94" s="705"/>
      <c r="GP94" s="705"/>
      <c r="GQ94" s="705"/>
      <c r="GR94" s="705"/>
      <c r="GS94" s="705"/>
      <c r="GT94" s="705"/>
      <c r="GU94" s="705"/>
      <c r="GV94" s="705"/>
      <c r="GW94" s="705"/>
      <c r="GX94" s="705"/>
      <c r="GY94" s="705"/>
      <c r="GZ94" s="705"/>
      <c r="HA94" s="705"/>
      <c r="HB94" s="705"/>
      <c r="HC94" s="705"/>
      <c r="HD94" s="705"/>
      <c r="HE94" s="705"/>
      <c r="HF94" s="705"/>
      <c r="HG94" s="705"/>
      <c r="HH94" s="705"/>
      <c r="HI94" s="705"/>
      <c r="HJ94" s="705"/>
      <c r="HK94" s="705"/>
      <c r="HL94" s="705"/>
      <c r="HM94" s="705"/>
      <c r="HN94" s="705"/>
      <c r="HO94" s="705"/>
      <c r="HP94" s="705"/>
      <c r="HQ94" s="705"/>
      <c r="HR94" s="705"/>
      <c r="HS94" s="705"/>
      <c r="HT94" s="705"/>
      <c r="HU94" s="705"/>
      <c r="HV94" s="705"/>
      <c r="HW94" s="705"/>
      <c r="HX94" s="705"/>
      <c r="HY94" s="705"/>
      <c r="HZ94" s="705"/>
      <c r="IA94" s="705"/>
      <c r="IB94" s="705"/>
      <c r="IC94" s="705"/>
      <c r="ID94" s="705"/>
      <c r="IE94" s="705"/>
      <c r="IF94" s="705"/>
      <c r="IG94" s="705"/>
      <c r="IH94" s="705"/>
      <c r="II94" s="705"/>
      <c r="IJ94" s="705"/>
      <c r="IK94" s="705"/>
      <c r="IL94" s="705"/>
      <c r="IM94" s="705"/>
      <c r="IN94" s="705"/>
      <c r="IO94" s="705"/>
      <c r="IP94" s="705"/>
      <c r="IQ94" s="705"/>
      <c r="IR94" s="705"/>
      <c r="IS94" s="705"/>
      <c r="IT94" s="705"/>
      <c r="IU94" s="705"/>
      <c r="IV94" s="705"/>
    </row>
    <row r="95" spans="1:256" s="673" customFormat="1" ht="364.5" customHeight="1">
      <c r="A95" s="705"/>
      <c r="B95" s="2752"/>
      <c r="C95" s="2752"/>
      <c r="D95" s="2752"/>
      <c r="E95" s="2752"/>
      <c r="F95" s="2752"/>
      <c r="G95" s="2752"/>
      <c r="H95" s="705"/>
      <c r="I95" s="705"/>
      <c r="J95" s="705"/>
      <c r="K95" s="705"/>
      <c r="L95" s="705"/>
      <c r="M95" s="705"/>
      <c r="N95" s="705"/>
      <c r="O95" s="705"/>
      <c r="P95" s="705"/>
      <c r="Q95" s="705"/>
      <c r="R95" s="705"/>
      <c r="S95" s="705"/>
      <c r="T95" s="705"/>
      <c r="U95" s="705"/>
      <c r="V95" s="705"/>
      <c r="W95" s="705"/>
      <c r="X95" s="705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05"/>
      <c r="AK95" s="705"/>
      <c r="AL95" s="705"/>
      <c r="AM95" s="705"/>
      <c r="AN95" s="705"/>
      <c r="AO95" s="705"/>
      <c r="AP95" s="705"/>
      <c r="AQ95" s="705"/>
      <c r="AR95" s="705"/>
      <c r="AS95" s="705"/>
      <c r="AT95" s="705"/>
      <c r="AU95" s="705"/>
      <c r="AV95" s="705"/>
      <c r="AW95" s="705"/>
      <c r="AX95" s="705"/>
      <c r="AY95" s="705"/>
      <c r="AZ95" s="705"/>
      <c r="BA95" s="705"/>
      <c r="BB95" s="705"/>
      <c r="BC95" s="705"/>
      <c r="BD95" s="705"/>
      <c r="BE95" s="705"/>
      <c r="BF95" s="705"/>
      <c r="BG95" s="705"/>
      <c r="BH95" s="705"/>
      <c r="BI95" s="705"/>
      <c r="BJ95" s="705"/>
      <c r="BK95" s="705"/>
      <c r="BL95" s="705"/>
      <c r="BM95" s="705"/>
      <c r="BN95" s="705"/>
      <c r="BO95" s="705"/>
      <c r="BP95" s="705"/>
      <c r="BQ95" s="705"/>
      <c r="BR95" s="705"/>
      <c r="BS95" s="705"/>
      <c r="BT95" s="705"/>
      <c r="BU95" s="705"/>
      <c r="BV95" s="705"/>
      <c r="BW95" s="705"/>
      <c r="BX95" s="705"/>
      <c r="BY95" s="705"/>
      <c r="BZ95" s="705"/>
      <c r="CA95" s="705"/>
      <c r="CB95" s="705"/>
      <c r="CC95" s="705"/>
      <c r="CD95" s="705"/>
      <c r="CE95" s="705"/>
      <c r="CF95" s="705"/>
      <c r="CG95" s="705"/>
      <c r="CH95" s="705"/>
      <c r="CI95" s="705"/>
      <c r="CJ95" s="705"/>
      <c r="CK95" s="705"/>
      <c r="CL95" s="705"/>
      <c r="CM95" s="705"/>
      <c r="CN95" s="705"/>
      <c r="CO95" s="705"/>
      <c r="CP95" s="705"/>
      <c r="CQ95" s="705"/>
      <c r="CR95" s="705"/>
      <c r="CS95" s="705"/>
      <c r="CT95" s="705"/>
      <c r="CU95" s="705"/>
      <c r="CV95" s="705"/>
      <c r="CW95" s="705"/>
      <c r="CX95" s="705"/>
      <c r="CY95" s="705"/>
      <c r="CZ95" s="705"/>
      <c r="DA95" s="705"/>
      <c r="DB95" s="705"/>
      <c r="DC95" s="705"/>
      <c r="DD95" s="705"/>
      <c r="DE95" s="705"/>
      <c r="DF95" s="705"/>
      <c r="DG95" s="705"/>
      <c r="DH95" s="705"/>
      <c r="DI95" s="705"/>
      <c r="DJ95" s="705"/>
      <c r="DK95" s="705"/>
      <c r="DL95" s="705"/>
      <c r="DM95" s="705"/>
      <c r="DN95" s="705"/>
      <c r="DO95" s="705"/>
      <c r="DP95" s="705"/>
      <c r="DQ95" s="705"/>
      <c r="DR95" s="705"/>
      <c r="DS95" s="705"/>
      <c r="DT95" s="705"/>
      <c r="DU95" s="705"/>
      <c r="DV95" s="705"/>
      <c r="DW95" s="705"/>
      <c r="DX95" s="705"/>
      <c r="DY95" s="705"/>
      <c r="DZ95" s="705"/>
      <c r="EA95" s="705"/>
      <c r="EB95" s="705"/>
      <c r="EC95" s="705"/>
      <c r="ED95" s="705"/>
      <c r="EE95" s="705"/>
      <c r="EF95" s="705"/>
      <c r="EG95" s="705"/>
      <c r="EH95" s="705"/>
      <c r="EI95" s="705"/>
      <c r="EJ95" s="705"/>
      <c r="EK95" s="705"/>
      <c r="EL95" s="705"/>
      <c r="EM95" s="705"/>
      <c r="EN95" s="705"/>
      <c r="EO95" s="705"/>
      <c r="EP95" s="705"/>
      <c r="EQ95" s="705"/>
      <c r="ER95" s="705"/>
      <c r="ES95" s="705"/>
      <c r="ET95" s="705"/>
      <c r="EU95" s="705"/>
      <c r="EV95" s="705"/>
      <c r="EW95" s="705"/>
      <c r="EX95" s="705"/>
      <c r="EY95" s="705"/>
      <c r="EZ95" s="705"/>
      <c r="FA95" s="705"/>
      <c r="FB95" s="705"/>
      <c r="FC95" s="705"/>
      <c r="FD95" s="705"/>
      <c r="FE95" s="705"/>
      <c r="FF95" s="705"/>
      <c r="FG95" s="705"/>
      <c r="FH95" s="705"/>
      <c r="FI95" s="705"/>
      <c r="FJ95" s="705"/>
      <c r="FK95" s="705"/>
      <c r="FL95" s="705"/>
      <c r="FM95" s="705"/>
      <c r="FN95" s="705"/>
      <c r="FO95" s="705"/>
      <c r="FP95" s="705"/>
      <c r="FQ95" s="705"/>
      <c r="FR95" s="705"/>
      <c r="FS95" s="705"/>
      <c r="FT95" s="705"/>
      <c r="FU95" s="705"/>
      <c r="FV95" s="705"/>
      <c r="FW95" s="705"/>
      <c r="FX95" s="705"/>
      <c r="FY95" s="705"/>
      <c r="FZ95" s="705"/>
      <c r="GA95" s="705"/>
      <c r="GB95" s="705"/>
      <c r="GC95" s="705"/>
      <c r="GD95" s="705"/>
      <c r="GE95" s="705"/>
      <c r="GF95" s="705"/>
      <c r="GG95" s="705"/>
      <c r="GH95" s="705"/>
      <c r="GI95" s="705"/>
      <c r="GJ95" s="705"/>
      <c r="GK95" s="705"/>
      <c r="GL95" s="705"/>
      <c r="GM95" s="705"/>
      <c r="GN95" s="705"/>
      <c r="GO95" s="705"/>
      <c r="GP95" s="705"/>
      <c r="GQ95" s="705"/>
      <c r="GR95" s="705"/>
      <c r="GS95" s="705"/>
      <c r="GT95" s="705"/>
      <c r="GU95" s="705"/>
      <c r="GV95" s="705"/>
      <c r="GW95" s="705"/>
      <c r="GX95" s="705"/>
      <c r="GY95" s="705"/>
      <c r="GZ95" s="705"/>
      <c r="HA95" s="705"/>
      <c r="HB95" s="705"/>
      <c r="HC95" s="705"/>
      <c r="HD95" s="705"/>
      <c r="HE95" s="705"/>
      <c r="HF95" s="705"/>
      <c r="HG95" s="705"/>
      <c r="HH95" s="705"/>
      <c r="HI95" s="705"/>
      <c r="HJ95" s="705"/>
      <c r="HK95" s="705"/>
      <c r="HL95" s="705"/>
      <c r="HM95" s="705"/>
      <c r="HN95" s="705"/>
      <c r="HO95" s="705"/>
      <c r="HP95" s="705"/>
      <c r="HQ95" s="705"/>
      <c r="HR95" s="705"/>
      <c r="HS95" s="705"/>
      <c r="HT95" s="705"/>
      <c r="HU95" s="705"/>
      <c r="HV95" s="705"/>
      <c r="HW95" s="705"/>
      <c r="HX95" s="705"/>
      <c r="HY95" s="705"/>
      <c r="HZ95" s="705"/>
      <c r="IA95" s="705"/>
      <c r="IB95" s="705"/>
      <c r="IC95" s="705"/>
      <c r="ID95" s="705"/>
      <c r="IE95" s="705"/>
      <c r="IF95" s="705"/>
      <c r="IG95" s="705"/>
      <c r="IH95" s="705"/>
      <c r="II95" s="705"/>
      <c r="IJ95" s="705"/>
      <c r="IK95" s="705"/>
      <c r="IL95" s="705"/>
      <c r="IM95" s="705"/>
      <c r="IN95" s="705"/>
      <c r="IO95" s="705"/>
      <c r="IP95" s="705"/>
      <c r="IQ95" s="705"/>
      <c r="IR95" s="705"/>
      <c r="IS95" s="705"/>
      <c r="IT95" s="705"/>
      <c r="IU95" s="705"/>
      <c r="IV95" s="705"/>
    </row>
    <row r="96" spans="1:256" s="673" customFormat="1" ht="324.75" customHeight="1" thickBot="1">
      <c r="A96" s="705"/>
      <c r="B96" s="2753"/>
      <c r="C96" s="2753"/>
      <c r="D96" s="2753"/>
      <c r="E96" s="2753"/>
      <c r="F96" s="2753"/>
      <c r="G96" s="2753"/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705"/>
      <c r="V96" s="705"/>
      <c r="W96" s="705"/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  <c r="AK96" s="705"/>
      <c r="AL96" s="705"/>
      <c r="AM96" s="705"/>
      <c r="AN96" s="705"/>
      <c r="AO96" s="705"/>
      <c r="AP96" s="705"/>
      <c r="AQ96" s="705"/>
      <c r="AR96" s="705"/>
      <c r="AS96" s="705"/>
      <c r="AT96" s="705"/>
      <c r="AU96" s="705"/>
      <c r="AV96" s="705"/>
      <c r="AW96" s="705"/>
      <c r="AX96" s="705"/>
      <c r="AY96" s="705"/>
      <c r="AZ96" s="705"/>
      <c r="BA96" s="705"/>
      <c r="BB96" s="705"/>
      <c r="BC96" s="705"/>
      <c r="BD96" s="705"/>
      <c r="BE96" s="705"/>
      <c r="BF96" s="705"/>
      <c r="BG96" s="705"/>
      <c r="BH96" s="705"/>
      <c r="BI96" s="705"/>
      <c r="BJ96" s="705"/>
      <c r="BK96" s="705"/>
      <c r="BL96" s="705"/>
      <c r="BM96" s="705"/>
      <c r="BN96" s="705"/>
      <c r="BO96" s="705"/>
      <c r="BP96" s="705"/>
      <c r="BQ96" s="705"/>
      <c r="BR96" s="705"/>
      <c r="BS96" s="705"/>
      <c r="BT96" s="705"/>
      <c r="BU96" s="705"/>
      <c r="BV96" s="705"/>
      <c r="BW96" s="705"/>
      <c r="BX96" s="705"/>
      <c r="BY96" s="705"/>
      <c r="BZ96" s="705"/>
      <c r="CA96" s="705"/>
      <c r="CB96" s="705"/>
      <c r="CC96" s="705"/>
      <c r="CD96" s="705"/>
      <c r="CE96" s="705"/>
      <c r="CF96" s="705"/>
      <c r="CG96" s="705"/>
      <c r="CH96" s="705"/>
      <c r="CI96" s="705"/>
      <c r="CJ96" s="705"/>
      <c r="CK96" s="705"/>
      <c r="CL96" s="705"/>
      <c r="CM96" s="705"/>
      <c r="CN96" s="705"/>
      <c r="CO96" s="705"/>
      <c r="CP96" s="705"/>
      <c r="CQ96" s="705"/>
      <c r="CR96" s="705"/>
      <c r="CS96" s="705"/>
      <c r="CT96" s="705"/>
      <c r="CU96" s="705"/>
      <c r="CV96" s="705"/>
      <c r="CW96" s="705"/>
      <c r="CX96" s="705"/>
      <c r="CY96" s="705"/>
      <c r="CZ96" s="705"/>
      <c r="DA96" s="705"/>
      <c r="DB96" s="705"/>
      <c r="DC96" s="705"/>
      <c r="DD96" s="705"/>
      <c r="DE96" s="705"/>
      <c r="DF96" s="705"/>
      <c r="DG96" s="705"/>
      <c r="DH96" s="705"/>
      <c r="DI96" s="705"/>
      <c r="DJ96" s="705"/>
      <c r="DK96" s="705"/>
      <c r="DL96" s="705"/>
      <c r="DM96" s="705"/>
      <c r="DN96" s="705"/>
      <c r="DO96" s="705"/>
      <c r="DP96" s="705"/>
      <c r="DQ96" s="705"/>
      <c r="DR96" s="705"/>
      <c r="DS96" s="705"/>
      <c r="DT96" s="705"/>
      <c r="DU96" s="705"/>
      <c r="DV96" s="705"/>
      <c r="DW96" s="705"/>
      <c r="DX96" s="705"/>
      <c r="DY96" s="705"/>
      <c r="DZ96" s="705"/>
      <c r="EA96" s="705"/>
      <c r="EB96" s="705"/>
      <c r="EC96" s="705"/>
      <c r="ED96" s="705"/>
      <c r="EE96" s="705"/>
      <c r="EF96" s="705"/>
      <c r="EG96" s="705"/>
      <c r="EH96" s="705"/>
      <c r="EI96" s="705"/>
      <c r="EJ96" s="705"/>
      <c r="EK96" s="705"/>
      <c r="EL96" s="705"/>
      <c r="EM96" s="705"/>
      <c r="EN96" s="705"/>
      <c r="EO96" s="705"/>
      <c r="EP96" s="705"/>
      <c r="EQ96" s="705"/>
      <c r="ER96" s="705"/>
      <c r="ES96" s="705"/>
      <c r="ET96" s="705"/>
      <c r="EU96" s="705"/>
      <c r="EV96" s="705"/>
      <c r="EW96" s="705"/>
      <c r="EX96" s="705"/>
      <c r="EY96" s="705"/>
      <c r="EZ96" s="705"/>
      <c r="FA96" s="705"/>
      <c r="FB96" s="705"/>
      <c r="FC96" s="705"/>
      <c r="FD96" s="705"/>
      <c r="FE96" s="705"/>
      <c r="FF96" s="705"/>
      <c r="FG96" s="705"/>
      <c r="FH96" s="705"/>
      <c r="FI96" s="705"/>
      <c r="FJ96" s="705"/>
      <c r="FK96" s="705"/>
      <c r="FL96" s="705"/>
      <c r="FM96" s="705"/>
      <c r="FN96" s="705"/>
      <c r="FO96" s="705"/>
      <c r="FP96" s="705"/>
      <c r="FQ96" s="705"/>
      <c r="FR96" s="705"/>
      <c r="FS96" s="705"/>
      <c r="FT96" s="705"/>
      <c r="FU96" s="705"/>
      <c r="FV96" s="705"/>
      <c r="FW96" s="705"/>
      <c r="FX96" s="705"/>
      <c r="FY96" s="705"/>
      <c r="FZ96" s="705"/>
      <c r="GA96" s="705"/>
      <c r="GB96" s="705"/>
      <c r="GC96" s="705"/>
      <c r="GD96" s="705"/>
      <c r="GE96" s="705"/>
      <c r="GF96" s="705"/>
      <c r="GG96" s="705"/>
      <c r="GH96" s="705"/>
      <c r="GI96" s="705"/>
      <c r="GJ96" s="705"/>
      <c r="GK96" s="705"/>
      <c r="GL96" s="705"/>
      <c r="GM96" s="705"/>
      <c r="GN96" s="705"/>
      <c r="GO96" s="705"/>
      <c r="GP96" s="705"/>
      <c r="GQ96" s="705"/>
      <c r="GR96" s="705"/>
      <c r="GS96" s="705"/>
      <c r="GT96" s="705"/>
      <c r="GU96" s="705"/>
      <c r="GV96" s="705"/>
      <c r="GW96" s="705"/>
      <c r="GX96" s="705"/>
      <c r="GY96" s="705"/>
      <c r="GZ96" s="705"/>
      <c r="HA96" s="705"/>
      <c r="HB96" s="705"/>
      <c r="HC96" s="705"/>
      <c r="HD96" s="705"/>
      <c r="HE96" s="705"/>
      <c r="HF96" s="705"/>
      <c r="HG96" s="705"/>
      <c r="HH96" s="705"/>
      <c r="HI96" s="705"/>
      <c r="HJ96" s="705"/>
      <c r="HK96" s="705"/>
      <c r="HL96" s="705"/>
      <c r="HM96" s="705"/>
      <c r="HN96" s="705"/>
      <c r="HO96" s="705"/>
      <c r="HP96" s="705"/>
      <c r="HQ96" s="705"/>
      <c r="HR96" s="705"/>
      <c r="HS96" s="705"/>
      <c r="HT96" s="705"/>
      <c r="HU96" s="705"/>
      <c r="HV96" s="705"/>
      <c r="HW96" s="705"/>
      <c r="HX96" s="705"/>
      <c r="HY96" s="705"/>
      <c r="HZ96" s="705"/>
      <c r="IA96" s="705"/>
      <c r="IB96" s="705"/>
      <c r="IC96" s="705"/>
      <c r="ID96" s="705"/>
      <c r="IE96" s="705"/>
      <c r="IF96" s="705"/>
      <c r="IG96" s="705"/>
      <c r="IH96" s="705"/>
      <c r="II96" s="705"/>
      <c r="IJ96" s="705"/>
      <c r="IK96" s="705"/>
      <c r="IL96" s="705"/>
      <c r="IM96" s="705"/>
      <c r="IN96" s="705"/>
      <c r="IO96" s="705"/>
      <c r="IP96" s="705"/>
      <c r="IQ96" s="705"/>
      <c r="IR96" s="705"/>
      <c r="IS96" s="705"/>
      <c r="IT96" s="705"/>
      <c r="IU96" s="705"/>
      <c r="IV96" s="705"/>
    </row>
    <row r="97" spans="1:256" s="673" customFormat="1" ht="31.5">
      <c r="A97" s="705"/>
      <c r="B97" s="981" t="s">
        <v>664</v>
      </c>
      <c r="C97" s="2746" t="s">
        <v>1154</v>
      </c>
      <c r="D97" s="2747"/>
      <c r="E97" s="2747"/>
      <c r="F97" s="2748"/>
      <c r="G97" s="887" t="s">
        <v>23</v>
      </c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5"/>
      <c r="AT97" s="705"/>
      <c r="AU97" s="705"/>
      <c r="AV97" s="705"/>
      <c r="AW97" s="705"/>
      <c r="AX97" s="705"/>
      <c r="AY97" s="705"/>
      <c r="AZ97" s="705"/>
      <c r="BA97" s="705"/>
      <c r="BB97" s="705"/>
      <c r="BC97" s="705"/>
      <c r="BD97" s="705"/>
      <c r="BE97" s="705"/>
      <c r="BF97" s="705"/>
      <c r="BG97" s="705"/>
      <c r="BH97" s="705"/>
      <c r="BI97" s="705"/>
      <c r="BJ97" s="705"/>
      <c r="BK97" s="705"/>
      <c r="BL97" s="705"/>
      <c r="BM97" s="705"/>
      <c r="BN97" s="705"/>
      <c r="BO97" s="705"/>
      <c r="BP97" s="705"/>
      <c r="BQ97" s="705"/>
      <c r="BR97" s="705"/>
      <c r="BS97" s="705"/>
      <c r="BT97" s="705"/>
      <c r="BU97" s="705"/>
      <c r="BV97" s="705"/>
      <c r="BW97" s="705"/>
      <c r="BX97" s="705"/>
      <c r="BY97" s="705"/>
      <c r="BZ97" s="705"/>
      <c r="CA97" s="705"/>
      <c r="CB97" s="705"/>
      <c r="CC97" s="705"/>
      <c r="CD97" s="705"/>
      <c r="CE97" s="705"/>
      <c r="CF97" s="705"/>
      <c r="CG97" s="705"/>
      <c r="CH97" s="705"/>
      <c r="CI97" s="705"/>
      <c r="CJ97" s="705"/>
      <c r="CK97" s="705"/>
      <c r="CL97" s="705"/>
      <c r="CM97" s="705"/>
      <c r="CN97" s="705"/>
      <c r="CO97" s="705"/>
      <c r="CP97" s="705"/>
      <c r="CQ97" s="705"/>
      <c r="CR97" s="705"/>
      <c r="CS97" s="705"/>
      <c r="CT97" s="705"/>
      <c r="CU97" s="705"/>
      <c r="CV97" s="705"/>
      <c r="CW97" s="705"/>
      <c r="CX97" s="705"/>
      <c r="CY97" s="705"/>
      <c r="CZ97" s="705"/>
      <c r="DA97" s="705"/>
      <c r="DB97" s="705"/>
      <c r="DC97" s="705"/>
      <c r="DD97" s="705"/>
      <c r="DE97" s="705"/>
      <c r="DF97" s="705"/>
      <c r="DG97" s="705"/>
      <c r="DH97" s="705"/>
      <c r="DI97" s="705"/>
      <c r="DJ97" s="705"/>
      <c r="DK97" s="705"/>
      <c r="DL97" s="705"/>
      <c r="DM97" s="705"/>
      <c r="DN97" s="705"/>
      <c r="DO97" s="705"/>
      <c r="DP97" s="705"/>
      <c r="DQ97" s="705"/>
      <c r="DR97" s="705"/>
      <c r="DS97" s="705"/>
      <c r="DT97" s="705"/>
      <c r="DU97" s="705"/>
      <c r="DV97" s="705"/>
      <c r="DW97" s="705"/>
      <c r="DX97" s="705"/>
      <c r="DY97" s="705"/>
      <c r="DZ97" s="705"/>
      <c r="EA97" s="705"/>
      <c r="EB97" s="705"/>
      <c r="EC97" s="705"/>
      <c r="ED97" s="705"/>
      <c r="EE97" s="705"/>
      <c r="EF97" s="705"/>
      <c r="EG97" s="705"/>
      <c r="EH97" s="705"/>
      <c r="EI97" s="705"/>
      <c r="EJ97" s="705"/>
      <c r="EK97" s="705"/>
      <c r="EL97" s="705"/>
      <c r="EM97" s="705"/>
      <c r="EN97" s="705"/>
      <c r="EO97" s="705"/>
      <c r="EP97" s="705"/>
      <c r="EQ97" s="705"/>
      <c r="ER97" s="705"/>
      <c r="ES97" s="705"/>
      <c r="ET97" s="705"/>
      <c r="EU97" s="705"/>
      <c r="EV97" s="705"/>
      <c r="EW97" s="705"/>
      <c r="EX97" s="705"/>
      <c r="EY97" s="705"/>
      <c r="EZ97" s="705"/>
      <c r="FA97" s="705"/>
      <c r="FB97" s="705"/>
      <c r="FC97" s="705"/>
      <c r="FD97" s="705"/>
      <c r="FE97" s="705"/>
      <c r="FF97" s="705"/>
      <c r="FG97" s="705"/>
      <c r="FH97" s="705"/>
      <c r="FI97" s="705"/>
      <c r="FJ97" s="705"/>
      <c r="FK97" s="705"/>
      <c r="FL97" s="705"/>
      <c r="FM97" s="705"/>
      <c r="FN97" s="705"/>
      <c r="FO97" s="705"/>
      <c r="FP97" s="705"/>
      <c r="FQ97" s="705"/>
      <c r="FR97" s="705"/>
      <c r="FS97" s="705"/>
      <c r="FT97" s="705"/>
      <c r="FU97" s="705"/>
      <c r="FV97" s="705"/>
      <c r="FW97" s="705"/>
      <c r="FX97" s="705"/>
      <c r="FY97" s="705"/>
      <c r="FZ97" s="705"/>
      <c r="GA97" s="705"/>
      <c r="GB97" s="705"/>
      <c r="GC97" s="705"/>
      <c r="GD97" s="705"/>
      <c r="GE97" s="705"/>
      <c r="GF97" s="705"/>
      <c r="GG97" s="705"/>
      <c r="GH97" s="705"/>
      <c r="GI97" s="705"/>
      <c r="GJ97" s="705"/>
      <c r="GK97" s="705"/>
      <c r="GL97" s="705"/>
      <c r="GM97" s="705"/>
      <c r="GN97" s="705"/>
      <c r="GO97" s="705"/>
      <c r="GP97" s="705"/>
      <c r="GQ97" s="705"/>
      <c r="GR97" s="705"/>
      <c r="GS97" s="705"/>
      <c r="GT97" s="705"/>
      <c r="GU97" s="705"/>
      <c r="GV97" s="705"/>
      <c r="GW97" s="705"/>
      <c r="GX97" s="705"/>
      <c r="GY97" s="705"/>
      <c r="GZ97" s="705"/>
      <c r="HA97" s="705"/>
      <c r="HB97" s="705"/>
      <c r="HC97" s="705"/>
      <c r="HD97" s="705"/>
      <c r="HE97" s="705"/>
      <c r="HF97" s="705"/>
      <c r="HG97" s="705"/>
      <c r="HH97" s="705"/>
      <c r="HI97" s="705"/>
      <c r="HJ97" s="705"/>
      <c r="HK97" s="705"/>
      <c r="HL97" s="705"/>
      <c r="HM97" s="705"/>
      <c r="HN97" s="705"/>
      <c r="HO97" s="705"/>
      <c r="HP97" s="705"/>
      <c r="HQ97" s="705"/>
      <c r="HR97" s="705"/>
      <c r="HS97" s="705"/>
      <c r="HT97" s="705"/>
      <c r="HU97" s="705"/>
      <c r="HV97" s="705"/>
      <c r="HW97" s="705"/>
      <c r="HX97" s="705"/>
      <c r="HY97" s="705"/>
      <c r="HZ97" s="705"/>
      <c r="IA97" s="705"/>
      <c r="IB97" s="705"/>
      <c r="IC97" s="705"/>
      <c r="ID97" s="705"/>
      <c r="IE97" s="705"/>
      <c r="IF97" s="705"/>
      <c r="IG97" s="705"/>
      <c r="IH97" s="705"/>
      <c r="II97" s="705"/>
      <c r="IJ97" s="705"/>
      <c r="IK97" s="705"/>
      <c r="IL97" s="705"/>
      <c r="IM97" s="705"/>
      <c r="IN97" s="705"/>
      <c r="IO97" s="705"/>
      <c r="IP97" s="705"/>
      <c r="IQ97" s="705"/>
      <c r="IR97" s="705"/>
      <c r="IS97" s="705"/>
      <c r="IT97" s="705"/>
      <c r="IU97" s="705"/>
      <c r="IV97" s="705"/>
    </row>
    <row r="98" spans="1:256" s="673" customFormat="1" ht="31.5">
      <c r="A98" s="705"/>
      <c r="B98" s="2001" t="s">
        <v>666</v>
      </c>
      <c r="C98" s="2080" t="s">
        <v>75</v>
      </c>
      <c r="D98" s="2080" t="s">
        <v>23</v>
      </c>
      <c r="E98" s="2749" t="s">
        <v>76</v>
      </c>
      <c r="F98" s="2750"/>
      <c r="G98" s="2751"/>
      <c r="H98" s="705"/>
      <c r="I98" s="705"/>
      <c r="J98" s="705"/>
      <c r="K98" s="705"/>
      <c r="L98" s="705"/>
      <c r="M98" s="705"/>
      <c r="N98" s="705"/>
      <c r="O98" s="705"/>
      <c r="P98" s="705"/>
      <c r="Q98" s="705"/>
      <c r="R98" s="705"/>
      <c r="S98" s="705"/>
      <c r="T98" s="705"/>
      <c r="U98" s="705"/>
      <c r="V98" s="705"/>
      <c r="W98" s="705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05"/>
      <c r="AK98" s="705"/>
      <c r="AL98" s="705"/>
      <c r="AM98" s="705"/>
      <c r="AN98" s="705"/>
      <c r="AO98" s="705"/>
      <c r="AP98" s="705"/>
      <c r="AQ98" s="705"/>
      <c r="AR98" s="705"/>
      <c r="AS98" s="705"/>
      <c r="AT98" s="705"/>
      <c r="AU98" s="705"/>
      <c r="AV98" s="705"/>
      <c r="AW98" s="705"/>
      <c r="AX98" s="705"/>
      <c r="AY98" s="705"/>
      <c r="AZ98" s="705"/>
      <c r="BA98" s="705"/>
      <c r="BB98" s="705"/>
      <c r="BC98" s="705"/>
      <c r="BD98" s="705"/>
      <c r="BE98" s="705"/>
      <c r="BF98" s="705"/>
      <c r="BG98" s="705"/>
      <c r="BH98" s="705"/>
      <c r="BI98" s="705"/>
      <c r="BJ98" s="705"/>
      <c r="BK98" s="705"/>
      <c r="BL98" s="705"/>
      <c r="BM98" s="705"/>
      <c r="BN98" s="705"/>
      <c r="BO98" s="705"/>
      <c r="BP98" s="705"/>
      <c r="BQ98" s="705"/>
      <c r="BR98" s="705"/>
      <c r="BS98" s="705"/>
      <c r="BT98" s="705"/>
      <c r="BU98" s="705"/>
      <c r="BV98" s="705"/>
      <c r="BW98" s="705"/>
      <c r="BX98" s="705"/>
      <c r="BY98" s="705"/>
      <c r="BZ98" s="705"/>
      <c r="CA98" s="705"/>
      <c r="CB98" s="705"/>
      <c r="CC98" s="705"/>
      <c r="CD98" s="705"/>
      <c r="CE98" s="705"/>
      <c r="CF98" s="705"/>
      <c r="CG98" s="705"/>
      <c r="CH98" s="705"/>
      <c r="CI98" s="705"/>
      <c r="CJ98" s="705"/>
      <c r="CK98" s="705"/>
      <c r="CL98" s="705"/>
      <c r="CM98" s="705"/>
      <c r="CN98" s="705"/>
      <c r="CO98" s="705"/>
      <c r="CP98" s="705"/>
      <c r="CQ98" s="705"/>
      <c r="CR98" s="705"/>
      <c r="CS98" s="705"/>
      <c r="CT98" s="705"/>
      <c r="CU98" s="705"/>
      <c r="CV98" s="705"/>
      <c r="CW98" s="705"/>
      <c r="CX98" s="705"/>
      <c r="CY98" s="705"/>
      <c r="CZ98" s="705"/>
      <c r="DA98" s="705"/>
      <c r="DB98" s="705"/>
      <c r="DC98" s="705"/>
      <c r="DD98" s="705"/>
      <c r="DE98" s="705"/>
      <c r="DF98" s="705"/>
      <c r="DG98" s="705"/>
      <c r="DH98" s="705"/>
      <c r="DI98" s="705"/>
      <c r="DJ98" s="705"/>
      <c r="DK98" s="705"/>
      <c r="DL98" s="705"/>
      <c r="DM98" s="705"/>
      <c r="DN98" s="705"/>
      <c r="DO98" s="705"/>
      <c r="DP98" s="705"/>
      <c r="DQ98" s="705"/>
      <c r="DR98" s="705"/>
      <c r="DS98" s="705"/>
      <c r="DT98" s="705"/>
      <c r="DU98" s="705"/>
      <c r="DV98" s="705"/>
      <c r="DW98" s="705"/>
      <c r="DX98" s="705"/>
      <c r="DY98" s="705"/>
      <c r="DZ98" s="705"/>
      <c r="EA98" s="705"/>
      <c r="EB98" s="705"/>
      <c r="EC98" s="705"/>
      <c r="ED98" s="705"/>
      <c r="EE98" s="705"/>
      <c r="EF98" s="705"/>
      <c r="EG98" s="705"/>
      <c r="EH98" s="705"/>
      <c r="EI98" s="705"/>
      <c r="EJ98" s="705"/>
      <c r="EK98" s="705"/>
      <c r="EL98" s="705"/>
      <c r="EM98" s="705"/>
      <c r="EN98" s="705"/>
      <c r="EO98" s="705"/>
      <c r="EP98" s="705"/>
      <c r="EQ98" s="705"/>
      <c r="ER98" s="705"/>
      <c r="ES98" s="705"/>
      <c r="ET98" s="705"/>
      <c r="EU98" s="705"/>
      <c r="EV98" s="705"/>
      <c r="EW98" s="705"/>
      <c r="EX98" s="705"/>
      <c r="EY98" s="705"/>
      <c r="EZ98" s="705"/>
      <c r="FA98" s="705"/>
      <c r="FB98" s="705"/>
      <c r="FC98" s="705"/>
      <c r="FD98" s="705"/>
      <c r="FE98" s="705"/>
      <c r="FF98" s="705"/>
      <c r="FG98" s="705"/>
      <c r="FH98" s="705"/>
      <c r="FI98" s="705"/>
      <c r="FJ98" s="705"/>
      <c r="FK98" s="705"/>
      <c r="FL98" s="705"/>
      <c r="FM98" s="705"/>
      <c r="FN98" s="705"/>
      <c r="FO98" s="705"/>
      <c r="FP98" s="705"/>
      <c r="FQ98" s="705"/>
      <c r="FR98" s="705"/>
      <c r="FS98" s="705"/>
      <c r="FT98" s="705"/>
      <c r="FU98" s="705"/>
      <c r="FV98" s="705"/>
      <c r="FW98" s="705"/>
      <c r="FX98" s="705"/>
      <c r="FY98" s="705"/>
      <c r="FZ98" s="705"/>
      <c r="GA98" s="705"/>
      <c r="GB98" s="705"/>
      <c r="GC98" s="705"/>
      <c r="GD98" s="705"/>
      <c r="GE98" s="705"/>
      <c r="GF98" s="705"/>
      <c r="GG98" s="705"/>
      <c r="GH98" s="705"/>
      <c r="GI98" s="705"/>
      <c r="GJ98" s="705"/>
      <c r="GK98" s="705"/>
      <c r="GL98" s="705"/>
      <c r="GM98" s="705"/>
      <c r="GN98" s="705"/>
      <c r="GO98" s="705"/>
      <c r="GP98" s="705"/>
      <c r="GQ98" s="705"/>
      <c r="GR98" s="705"/>
      <c r="GS98" s="705"/>
      <c r="GT98" s="705"/>
      <c r="GU98" s="705"/>
      <c r="GV98" s="705"/>
      <c r="GW98" s="705"/>
      <c r="GX98" s="705"/>
      <c r="GY98" s="705"/>
      <c r="GZ98" s="705"/>
      <c r="HA98" s="705"/>
      <c r="HB98" s="705"/>
      <c r="HC98" s="705"/>
      <c r="HD98" s="705"/>
      <c r="HE98" s="705"/>
      <c r="HF98" s="705"/>
      <c r="HG98" s="705"/>
      <c r="HH98" s="705"/>
      <c r="HI98" s="705"/>
      <c r="HJ98" s="705"/>
      <c r="HK98" s="705"/>
      <c r="HL98" s="705"/>
      <c r="HM98" s="705"/>
      <c r="HN98" s="705"/>
      <c r="HO98" s="705"/>
      <c r="HP98" s="705"/>
      <c r="HQ98" s="705"/>
      <c r="HR98" s="705"/>
      <c r="HS98" s="705"/>
      <c r="HT98" s="705"/>
      <c r="HU98" s="705"/>
      <c r="HV98" s="705"/>
      <c r="HW98" s="705"/>
      <c r="HX98" s="705"/>
      <c r="HY98" s="705"/>
      <c r="HZ98" s="705"/>
      <c r="IA98" s="705"/>
      <c r="IB98" s="705"/>
      <c r="IC98" s="705"/>
      <c r="ID98" s="705"/>
      <c r="IE98" s="705"/>
      <c r="IF98" s="705"/>
      <c r="IG98" s="705"/>
      <c r="IH98" s="705"/>
      <c r="II98" s="705"/>
      <c r="IJ98" s="705"/>
      <c r="IK98" s="705"/>
      <c r="IL98" s="705"/>
      <c r="IM98" s="705"/>
      <c r="IN98" s="705"/>
      <c r="IO98" s="705"/>
      <c r="IP98" s="705"/>
      <c r="IQ98" s="705"/>
      <c r="IR98" s="705"/>
      <c r="IS98" s="705"/>
      <c r="IT98" s="705"/>
      <c r="IU98" s="705"/>
      <c r="IV98" s="705"/>
    </row>
    <row r="99" spans="1:256" s="673" customFormat="1" ht="15.75">
      <c r="A99" s="705"/>
      <c r="B99" s="2542" t="s">
        <v>79</v>
      </c>
      <c r="C99" s="2543"/>
      <c r="D99" s="2543"/>
      <c r="E99" s="2543"/>
      <c r="F99" s="2543"/>
      <c r="G99" s="2544"/>
      <c r="H99" s="705"/>
      <c r="I99" s="705"/>
      <c r="J99" s="705"/>
      <c r="K99" s="705"/>
      <c r="L99" s="705"/>
      <c r="M99" s="705"/>
      <c r="N99" s="705"/>
      <c r="O99" s="705"/>
      <c r="P99" s="705"/>
      <c r="Q99" s="705"/>
      <c r="R99" s="705"/>
      <c r="S99" s="705"/>
      <c r="T99" s="705"/>
      <c r="U99" s="705"/>
      <c r="V99" s="705"/>
      <c r="W99" s="705"/>
      <c r="X99" s="705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05"/>
      <c r="AK99" s="705"/>
      <c r="AL99" s="705"/>
      <c r="AM99" s="705"/>
      <c r="AN99" s="705"/>
      <c r="AO99" s="705"/>
      <c r="AP99" s="705"/>
      <c r="AQ99" s="705"/>
      <c r="AR99" s="705"/>
      <c r="AS99" s="705"/>
      <c r="AT99" s="705"/>
      <c r="AU99" s="705"/>
      <c r="AV99" s="705"/>
      <c r="AW99" s="705"/>
      <c r="AX99" s="705"/>
      <c r="AY99" s="705"/>
      <c r="AZ99" s="705"/>
      <c r="BA99" s="705"/>
      <c r="BB99" s="705"/>
      <c r="BC99" s="705"/>
      <c r="BD99" s="705"/>
      <c r="BE99" s="705"/>
      <c r="BF99" s="705"/>
      <c r="BG99" s="705"/>
      <c r="BH99" s="705"/>
      <c r="BI99" s="705"/>
      <c r="BJ99" s="705"/>
      <c r="BK99" s="705"/>
      <c r="BL99" s="705"/>
      <c r="BM99" s="705"/>
      <c r="BN99" s="705"/>
      <c r="BO99" s="705"/>
      <c r="BP99" s="705"/>
      <c r="BQ99" s="705"/>
      <c r="BR99" s="705"/>
      <c r="BS99" s="705"/>
      <c r="BT99" s="705"/>
      <c r="BU99" s="705"/>
      <c r="BV99" s="705"/>
      <c r="BW99" s="705"/>
      <c r="BX99" s="705"/>
      <c r="BY99" s="705"/>
      <c r="BZ99" s="705"/>
      <c r="CA99" s="705"/>
      <c r="CB99" s="705"/>
      <c r="CC99" s="705"/>
      <c r="CD99" s="705"/>
      <c r="CE99" s="705"/>
      <c r="CF99" s="705"/>
      <c r="CG99" s="705"/>
      <c r="CH99" s="705"/>
      <c r="CI99" s="705"/>
      <c r="CJ99" s="705"/>
      <c r="CK99" s="705"/>
      <c r="CL99" s="705"/>
      <c r="CM99" s="705"/>
      <c r="CN99" s="705"/>
      <c r="CO99" s="705"/>
      <c r="CP99" s="705"/>
      <c r="CQ99" s="705"/>
      <c r="CR99" s="705"/>
      <c r="CS99" s="705"/>
      <c r="CT99" s="705"/>
      <c r="CU99" s="705"/>
      <c r="CV99" s="705"/>
      <c r="CW99" s="705"/>
      <c r="CX99" s="705"/>
      <c r="CY99" s="705"/>
      <c r="CZ99" s="705"/>
      <c r="DA99" s="705"/>
      <c r="DB99" s="705"/>
      <c r="DC99" s="705"/>
      <c r="DD99" s="705"/>
      <c r="DE99" s="705"/>
      <c r="DF99" s="705"/>
      <c r="DG99" s="705"/>
      <c r="DH99" s="705"/>
      <c r="DI99" s="705"/>
      <c r="DJ99" s="705"/>
      <c r="DK99" s="705"/>
      <c r="DL99" s="705"/>
      <c r="DM99" s="705"/>
      <c r="DN99" s="705"/>
      <c r="DO99" s="705"/>
      <c r="DP99" s="705"/>
      <c r="DQ99" s="705"/>
      <c r="DR99" s="705"/>
      <c r="DS99" s="705"/>
      <c r="DT99" s="705"/>
      <c r="DU99" s="705"/>
      <c r="DV99" s="705"/>
      <c r="DW99" s="705"/>
      <c r="DX99" s="705"/>
      <c r="DY99" s="705"/>
      <c r="DZ99" s="705"/>
      <c r="EA99" s="705"/>
      <c r="EB99" s="705"/>
      <c r="EC99" s="705"/>
      <c r="ED99" s="705"/>
      <c r="EE99" s="705"/>
      <c r="EF99" s="705"/>
      <c r="EG99" s="705"/>
      <c r="EH99" s="705"/>
      <c r="EI99" s="705"/>
      <c r="EJ99" s="705"/>
      <c r="EK99" s="705"/>
      <c r="EL99" s="705"/>
      <c r="EM99" s="705"/>
      <c r="EN99" s="705"/>
      <c r="EO99" s="705"/>
      <c r="EP99" s="705"/>
      <c r="EQ99" s="705"/>
      <c r="ER99" s="705"/>
      <c r="ES99" s="705"/>
      <c r="ET99" s="705"/>
      <c r="EU99" s="705"/>
      <c r="EV99" s="705"/>
      <c r="EW99" s="705"/>
      <c r="EX99" s="705"/>
      <c r="EY99" s="705"/>
      <c r="EZ99" s="705"/>
      <c r="FA99" s="705"/>
      <c r="FB99" s="705"/>
      <c r="FC99" s="705"/>
      <c r="FD99" s="705"/>
      <c r="FE99" s="705"/>
      <c r="FF99" s="705"/>
      <c r="FG99" s="705"/>
      <c r="FH99" s="705"/>
      <c r="FI99" s="705"/>
      <c r="FJ99" s="705"/>
      <c r="FK99" s="705"/>
      <c r="FL99" s="705"/>
      <c r="FM99" s="705"/>
      <c r="FN99" s="705"/>
      <c r="FO99" s="705"/>
      <c r="FP99" s="705"/>
      <c r="FQ99" s="705"/>
      <c r="FR99" s="705"/>
      <c r="FS99" s="705"/>
      <c r="FT99" s="705"/>
      <c r="FU99" s="705"/>
      <c r="FV99" s="705"/>
      <c r="FW99" s="705"/>
      <c r="FX99" s="705"/>
      <c r="FY99" s="705"/>
      <c r="FZ99" s="705"/>
      <c r="GA99" s="705"/>
      <c r="GB99" s="705"/>
      <c r="GC99" s="705"/>
      <c r="GD99" s="705"/>
      <c r="GE99" s="705"/>
      <c r="GF99" s="705"/>
      <c r="GG99" s="705"/>
      <c r="GH99" s="705"/>
      <c r="GI99" s="705"/>
      <c r="GJ99" s="705"/>
      <c r="GK99" s="705"/>
      <c r="GL99" s="705"/>
      <c r="GM99" s="705"/>
      <c r="GN99" s="705"/>
      <c r="GO99" s="705"/>
      <c r="GP99" s="705"/>
      <c r="GQ99" s="705"/>
      <c r="GR99" s="705"/>
      <c r="GS99" s="705"/>
      <c r="GT99" s="705"/>
      <c r="GU99" s="705"/>
      <c r="GV99" s="705"/>
      <c r="GW99" s="705"/>
      <c r="GX99" s="705"/>
      <c r="GY99" s="705"/>
      <c r="GZ99" s="705"/>
      <c r="HA99" s="705"/>
      <c r="HB99" s="705"/>
      <c r="HC99" s="705"/>
      <c r="HD99" s="705"/>
      <c r="HE99" s="705"/>
      <c r="HF99" s="705"/>
      <c r="HG99" s="705"/>
      <c r="HH99" s="705"/>
      <c r="HI99" s="705"/>
      <c r="HJ99" s="705"/>
      <c r="HK99" s="705"/>
      <c r="HL99" s="705"/>
      <c r="HM99" s="705"/>
      <c r="HN99" s="705"/>
      <c r="HO99" s="705"/>
      <c r="HP99" s="705"/>
      <c r="HQ99" s="705"/>
      <c r="HR99" s="705"/>
      <c r="HS99" s="705"/>
      <c r="HT99" s="705"/>
      <c r="HU99" s="705"/>
      <c r="HV99" s="705"/>
      <c r="HW99" s="705"/>
      <c r="HX99" s="705"/>
      <c r="HY99" s="705"/>
      <c r="HZ99" s="705"/>
      <c r="IA99" s="705"/>
      <c r="IB99" s="705"/>
      <c r="IC99" s="705"/>
      <c r="ID99" s="705"/>
      <c r="IE99" s="705"/>
      <c r="IF99" s="705"/>
      <c r="IG99" s="705"/>
      <c r="IH99" s="705"/>
      <c r="II99" s="705"/>
      <c r="IJ99" s="705"/>
      <c r="IK99" s="705"/>
      <c r="IL99" s="705"/>
      <c r="IM99" s="705"/>
      <c r="IN99" s="705"/>
      <c r="IO99" s="705"/>
      <c r="IP99" s="705"/>
      <c r="IQ99" s="705"/>
      <c r="IR99" s="705"/>
      <c r="IS99" s="705"/>
      <c r="IT99" s="705"/>
      <c r="IU99" s="705"/>
      <c r="IV99" s="705"/>
    </row>
    <row r="100" spans="1:256" s="673" customFormat="1" ht="15">
      <c r="A100" s="705"/>
      <c r="B100" s="2740" t="e">
        <f>C91</f>
        <v>#REF!</v>
      </c>
      <c r="C100" s="2741"/>
      <c r="D100" s="983" t="s">
        <v>20</v>
      </c>
      <c r="E100" s="2742" t="s">
        <v>676</v>
      </c>
      <c r="F100" s="2742"/>
      <c r="G100" s="2743"/>
      <c r="H100" s="705"/>
      <c r="I100" s="705"/>
      <c r="J100" s="705"/>
      <c r="K100" s="705"/>
      <c r="L100" s="705"/>
      <c r="M100" s="705"/>
      <c r="N100" s="705"/>
      <c r="O100" s="705"/>
      <c r="P100" s="705"/>
      <c r="Q100" s="705"/>
      <c r="R100" s="705"/>
      <c r="S100" s="705"/>
      <c r="T100" s="705"/>
      <c r="U100" s="705"/>
      <c r="V100" s="705"/>
      <c r="W100" s="705"/>
      <c r="X100" s="705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  <c r="AI100" s="705"/>
      <c r="AJ100" s="705"/>
      <c r="AK100" s="705"/>
      <c r="AL100" s="705"/>
      <c r="AM100" s="705"/>
      <c r="AN100" s="705"/>
      <c r="AO100" s="705"/>
      <c r="AP100" s="705"/>
      <c r="AQ100" s="705"/>
      <c r="AR100" s="705"/>
      <c r="AS100" s="705"/>
      <c r="AT100" s="705"/>
      <c r="AU100" s="705"/>
      <c r="AV100" s="705"/>
      <c r="AW100" s="705"/>
      <c r="AX100" s="705"/>
      <c r="AY100" s="705"/>
      <c r="AZ100" s="705"/>
      <c r="BA100" s="705"/>
      <c r="BB100" s="705"/>
      <c r="BC100" s="705"/>
      <c r="BD100" s="705"/>
      <c r="BE100" s="705"/>
      <c r="BF100" s="705"/>
      <c r="BG100" s="705"/>
      <c r="BH100" s="705"/>
      <c r="BI100" s="705"/>
      <c r="BJ100" s="705"/>
      <c r="BK100" s="705"/>
      <c r="BL100" s="705"/>
      <c r="BM100" s="705"/>
      <c r="BN100" s="705"/>
      <c r="BO100" s="705"/>
      <c r="BP100" s="705"/>
      <c r="BQ100" s="705"/>
      <c r="BR100" s="705"/>
      <c r="BS100" s="705"/>
      <c r="BT100" s="705"/>
      <c r="BU100" s="705"/>
      <c r="BV100" s="705"/>
      <c r="BW100" s="705"/>
      <c r="BX100" s="705"/>
      <c r="BY100" s="705"/>
      <c r="BZ100" s="705"/>
      <c r="CA100" s="705"/>
      <c r="CB100" s="705"/>
      <c r="CC100" s="705"/>
      <c r="CD100" s="705"/>
      <c r="CE100" s="705"/>
      <c r="CF100" s="705"/>
      <c r="CG100" s="705"/>
      <c r="CH100" s="705"/>
      <c r="CI100" s="705"/>
      <c r="CJ100" s="705"/>
      <c r="CK100" s="705"/>
      <c r="CL100" s="705"/>
      <c r="CM100" s="705"/>
      <c r="CN100" s="705"/>
      <c r="CO100" s="705"/>
      <c r="CP100" s="705"/>
      <c r="CQ100" s="705"/>
      <c r="CR100" s="705"/>
      <c r="CS100" s="705"/>
      <c r="CT100" s="705"/>
      <c r="CU100" s="705"/>
      <c r="CV100" s="705"/>
      <c r="CW100" s="705"/>
      <c r="CX100" s="705"/>
      <c r="CY100" s="705"/>
      <c r="CZ100" s="705"/>
      <c r="DA100" s="705"/>
      <c r="DB100" s="705"/>
      <c r="DC100" s="705"/>
      <c r="DD100" s="705"/>
      <c r="DE100" s="705"/>
      <c r="DF100" s="705"/>
      <c r="DG100" s="705"/>
      <c r="DH100" s="705"/>
      <c r="DI100" s="705"/>
      <c r="DJ100" s="705"/>
      <c r="DK100" s="705"/>
      <c r="DL100" s="705"/>
      <c r="DM100" s="705"/>
      <c r="DN100" s="705"/>
      <c r="DO100" s="705"/>
      <c r="DP100" s="705"/>
      <c r="DQ100" s="705"/>
      <c r="DR100" s="705"/>
      <c r="DS100" s="705"/>
      <c r="DT100" s="705"/>
      <c r="DU100" s="705"/>
      <c r="DV100" s="705"/>
      <c r="DW100" s="705"/>
      <c r="DX100" s="705"/>
      <c r="DY100" s="705"/>
      <c r="DZ100" s="705"/>
      <c r="EA100" s="705"/>
      <c r="EB100" s="705"/>
      <c r="EC100" s="705"/>
      <c r="ED100" s="705"/>
      <c r="EE100" s="705"/>
      <c r="EF100" s="705"/>
      <c r="EG100" s="705"/>
      <c r="EH100" s="705"/>
      <c r="EI100" s="705"/>
      <c r="EJ100" s="705"/>
      <c r="EK100" s="705"/>
      <c r="EL100" s="705"/>
      <c r="EM100" s="705"/>
      <c r="EN100" s="705"/>
      <c r="EO100" s="705"/>
      <c r="EP100" s="705"/>
      <c r="EQ100" s="705"/>
      <c r="ER100" s="705"/>
      <c r="ES100" s="705"/>
      <c r="ET100" s="705"/>
      <c r="EU100" s="705"/>
      <c r="EV100" s="705"/>
      <c r="EW100" s="705"/>
      <c r="EX100" s="705"/>
      <c r="EY100" s="705"/>
      <c r="EZ100" s="705"/>
      <c r="FA100" s="705"/>
      <c r="FB100" s="705"/>
      <c r="FC100" s="705"/>
      <c r="FD100" s="705"/>
      <c r="FE100" s="705"/>
      <c r="FF100" s="705"/>
      <c r="FG100" s="705"/>
      <c r="FH100" s="705"/>
      <c r="FI100" s="705"/>
      <c r="FJ100" s="705"/>
      <c r="FK100" s="705"/>
      <c r="FL100" s="705"/>
      <c r="FM100" s="705"/>
      <c r="FN100" s="705"/>
      <c r="FO100" s="705"/>
      <c r="FP100" s="705"/>
      <c r="FQ100" s="705"/>
      <c r="FR100" s="705"/>
      <c r="FS100" s="705"/>
      <c r="FT100" s="705"/>
      <c r="FU100" s="705"/>
      <c r="FV100" s="705"/>
      <c r="FW100" s="705"/>
      <c r="FX100" s="705"/>
      <c r="FY100" s="705"/>
      <c r="FZ100" s="705"/>
      <c r="GA100" s="705"/>
      <c r="GB100" s="705"/>
      <c r="GC100" s="705"/>
      <c r="GD100" s="705"/>
      <c r="GE100" s="705"/>
      <c r="GF100" s="705"/>
      <c r="GG100" s="705"/>
      <c r="GH100" s="705"/>
      <c r="GI100" s="705"/>
      <c r="GJ100" s="705"/>
      <c r="GK100" s="705"/>
      <c r="GL100" s="705"/>
      <c r="GM100" s="705"/>
      <c r="GN100" s="705"/>
      <c r="GO100" s="705"/>
      <c r="GP100" s="705"/>
      <c r="GQ100" s="705"/>
      <c r="GR100" s="705"/>
      <c r="GS100" s="705"/>
      <c r="GT100" s="705"/>
      <c r="GU100" s="705"/>
      <c r="GV100" s="705"/>
      <c r="GW100" s="705"/>
      <c r="GX100" s="705"/>
      <c r="GY100" s="705"/>
      <c r="GZ100" s="705"/>
      <c r="HA100" s="705"/>
      <c r="HB100" s="705"/>
      <c r="HC100" s="705"/>
      <c r="HD100" s="705"/>
      <c r="HE100" s="705"/>
      <c r="HF100" s="705"/>
      <c r="HG100" s="705"/>
      <c r="HH100" s="705"/>
      <c r="HI100" s="705"/>
      <c r="HJ100" s="705"/>
      <c r="HK100" s="705"/>
      <c r="HL100" s="705"/>
      <c r="HM100" s="705"/>
      <c r="HN100" s="705"/>
      <c r="HO100" s="705"/>
      <c r="HP100" s="705"/>
      <c r="HQ100" s="705"/>
      <c r="HR100" s="705"/>
      <c r="HS100" s="705"/>
      <c r="HT100" s="705"/>
      <c r="HU100" s="705"/>
      <c r="HV100" s="705"/>
      <c r="HW100" s="705"/>
      <c r="HX100" s="705"/>
      <c r="HY100" s="705"/>
      <c r="HZ100" s="705"/>
      <c r="IA100" s="705"/>
      <c r="IB100" s="705"/>
      <c r="IC100" s="705"/>
      <c r="ID100" s="705"/>
      <c r="IE100" s="705"/>
      <c r="IF100" s="705"/>
      <c r="IG100" s="705"/>
      <c r="IH100" s="705"/>
      <c r="II100" s="705"/>
      <c r="IJ100" s="705"/>
      <c r="IK100" s="705"/>
      <c r="IL100" s="705"/>
      <c r="IM100" s="705"/>
      <c r="IN100" s="705"/>
      <c r="IO100" s="705"/>
      <c r="IP100" s="705"/>
      <c r="IQ100" s="705"/>
      <c r="IR100" s="705"/>
      <c r="IS100" s="705"/>
      <c r="IT100" s="705"/>
      <c r="IU100" s="705"/>
      <c r="IV100" s="705"/>
    </row>
    <row r="101" spans="1:256" s="673" customFormat="1" ht="36" customHeight="1">
      <c r="A101" s="705"/>
      <c r="B101" s="2740" t="e">
        <f>C92</f>
        <v>#REF!</v>
      </c>
      <c r="C101" s="2741"/>
      <c r="D101" s="2081" t="s">
        <v>20</v>
      </c>
      <c r="E101" s="2744" t="str">
        <f>E100</f>
        <v>(0,30*0,30*0,60)*2</v>
      </c>
      <c r="F101" s="2744"/>
      <c r="G101" s="2745"/>
      <c r="H101" s="705"/>
      <c r="I101" s="705"/>
      <c r="J101" s="705"/>
      <c r="K101" s="705"/>
      <c r="L101" s="705"/>
      <c r="M101" s="705"/>
      <c r="N101" s="705"/>
      <c r="O101" s="705"/>
      <c r="P101" s="705"/>
      <c r="Q101" s="705"/>
      <c r="R101" s="705"/>
      <c r="S101" s="705"/>
      <c r="T101" s="705"/>
      <c r="U101" s="705"/>
      <c r="V101" s="705"/>
      <c r="W101" s="705"/>
      <c r="X101" s="705"/>
      <c r="Y101" s="705"/>
      <c r="Z101" s="705"/>
      <c r="AA101" s="705"/>
      <c r="AB101" s="705"/>
      <c r="AC101" s="705"/>
      <c r="AD101" s="705"/>
      <c r="AE101" s="705"/>
      <c r="AF101" s="705"/>
      <c r="AG101" s="705"/>
      <c r="AH101" s="705"/>
      <c r="AI101" s="705"/>
      <c r="AJ101" s="705"/>
      <c r="AK101" s="705"/>
      <c r="AL101" s="705"/>
      <c r="AM101" s="705"/>
      <c r="AN101" s="705"/>
      <c r="AO101" s="705"/>
      <c r="AP101" s="705"/>
      <c r="AQ101" s="705"/>
      <c r="AR101" s="705"/>
      <c r="AS101" s="705"/>
      <c r="AT101" s="705"/>
      <c r="AU101" s="705"/>
      <c r="AV101" s="705"/>
      <c r="AW101" s="705"/>
      <c r="AX101" s="705"/>
      <c r="AY101" s="705"/>
      <c r="AZ101" s="705"/>
      <c r="BA101" s="705"/>
      <c r="BB101" s="705"/>
      <c r="BC101" s="705"/>
      <c r="BD101" s="705"/>
      <c r="BE101" s="705"/>
      <c r="BF101" s="705"/>
      <c r="BG101" s="705"/>
      <c r="BH101" s="705"/>
      <c r="BI101" s="705"/>
      <c r="BJ101" s="705"/>
      <c r="BK101" s="705"/>
      <c r="BL101" s="705"/>
      <c r="BM101" s="705"/>
      <c r="BN101" s="705"/>
      <c r="BO101" s="705"/>
      <c r="BP101" s="705"/>
      <c r="BQ101" s="705"/>
      <c r="BR101" s="705"/>
      <c r="BS101" s="705"/>
      <c r="BT101" s="705"/>
      <c r="BU101" s="705"/>
      <c r="BV101" s="705"/>
      <c r="BW101" s="705"/>
      <c r="BX101" s="705"/>
      <c r="BY101" s="705"/>
      <c r="BZ101" s="705"/>
      <c r="CA101" s="705"/>
      <c r="CB101" s="705"/>
      <c r="CC101" s="705"/>
      <c r="CD101" s="705"/>
      <c r="CE101" s="705"/>
      <c r="CF101" s="705"/>
      <c r="CG101" s="705"/>
      <c r="CH101" s="705"/>
      <c r="CI101" s="705"/>
      <c r="CJ101" s="705"/>
      <c r="CK101" s="705"/>
      <c r="CL101" s="705"/>
      <c r="CM101" s="705"/>
      <c r="CN101" s="705"/>
      <c r="CO101" s="705"/>
      <c r="CP101" s="705"/>
      <c r="CQ101" s="705"/>
      <c r="CR101" s="705"/>
      <c r="CS101" s="705"/>
      <c r="CT101" s="705"/>
      <c r="CU101" s="705"/>
      <c r="CV101" s="705"/>
      <c r="CW101" s="705"/>
      <c r="CX101" s="705"/>
      <c r="CY101" s="705"/>
      <c r="CZ101" s="705"/>
      <c r="DA101" s="705"/>
      <c r="DB101" s="705"/>
      <c r="DC101" s="705"/>
      <c r="DD101" s="705"/>
      <c r="DE101" s="705"/>
      <c r="DF101" s="705"/>
      <c r="DG101" s="705"/>
      <c r="DH101" s="705"/>
      <c r="DI101" s="705"/>
      <c r="DJ101" s="705"/>
      <c r="DK101" s="705"/>
      <c r="DL101" s="705"/>
      <c r="DM101" s="705"/>
      <c r="DN101" s="705"/>
      <c r="DO101" s="705"/>
      <c r="DP101" s="705"/>
      <c r="DQ101" s="705"/>
      <c r="DR101" s="705"/>
      <c r="DS101" s="705"/>
      <c r="DT101" s="705"/>
      <c r="DU101" s="705"/>
      <c r="DV101" s="705"/>
      <c r="DW101" s="705"/>
      <c r="DX101" s="705"/>
      <c r="DY101" s="705"/>
      <c r="DZ101" s="705"/>
      <c r="EA101" s="705"/>
      <c r="EB101" s="705"/>
      <c r="EC101" s="705"/>
      <c r="ED101" s="705"/>
      <c r="EE101" s="705"/>
      <c r="EF101" s="705"/>
      <c r="EG101" s="705"/>
      <c r="EH101" s="705"/>
      <c r="EI101" s="705"/>
      <c r="EJ101" s="705"/>
      <c r="EK101" s="705"/>
      <c r="EL101" s="705"/>
      <c r="EM101" s="705"/>
      <c r="EN101" s="705"/>
      <c r="EO101" s="705"/>
      <c r="EP101" s="705"/>
      <c r="EQ101" s="705"/>
      <c r="ER101" s="705"/>
      <c r="ES101" s="705"/>
      <c r="ET101" s="705"/>
      <c r="EU101" s="705"/>
      <c r="EV101" s="705"/>
      <c r="EW101" s="705"/>
      <c r="EX101" s="705"/>
      <c r="EY101" s="705"/>
      <c r="EZ101" s="705"/>
      <c r="FA101" s="705"/>
      <c r="FB101" s="705"/>
      <c r="FC101" s="705"/>
      <c r="FD101" s="705"/>
      <c r="FE101" s="705"/>
      <c r="FF101" s="705"/>
      <c r="FG101" s="705"/>
      <c r="FH101" s="705"/>
      <c r="FI101" s="705"/>
      <c r="FJ101" s="705"/>
      <c r="FK101" s="705"/>
      <c r="FL101" s="705"/>
      <c r="FM101" s="705"/>
      <c r="FN101" s="705"/>
      <c r="FO101" s="705"/>
      <c r="FP101" s="705"/>
      <c r="FQ101" s="705"/>
      <c r="FR101" s="705"/>
      <c r="FS101" s="705"/>
      <c r="FT101" s="705"/>
      <c r="FU101" s="705"/>
      <c r="FV101" s="705"/>
      <c r="FW101" s="705"/>
      <c r="FX101" s="705"/>
      <c r="FY101" s="705"/>
      <c r="FZ101" s="705"/>
      <c r="GA101" s="705"/>
      <c r="GB101" s="705"/>
      <c r="GC101" s="705"/>
      <c r="GD101" s="705"/>
      <c r="GE101" s="705"/>
      <c r="GF101" s="705"/>
      <c r="GG101" s="705"/>
      <c r="GH101" s="705"/>
      <c r="GI101" s="705"/>
      <c r="GJ101" s="705"/>
      <c r="GK101" s="705"/>
      <c r="GL101" s="705"/>
      <c r="GM101" s="705"/>
      <c r="GN101" s="705"/>
      <c r="GO101" s="705"/>
      <c r="GP101" s="705"/>
      <c r="GQ101" s="705"/>
      <c r="GR101" s="705"/>
      <c r="GS101" s="705"/>
      <c r="GT101" s="705"/>
      <c r="GU101" s="705"/>
      <c r="GV101" s="705"/>
      <c r="GW101" s="705"/>
      <c r="GX101" s="705"/>
      <c r="GY101" s="705"/>
      <c r="GZ101" s="705"/>
      <c r="HA101" s="705"/>
      <c r="HB101" s="705"/>
      <c r="HC101" s="705"/>
      <c r="HD101" s="705"/>
      <c r="HE101" s="705"/>
      <c r="HF101" s="705"/>
      <c r="HG101" s="705"/>
      <c r="HH101" s="705"/>
      <c r="HI101" s="705"/>
      <c r="HJ101" s="705"/>
      <c r="HK101" s="705"/>
      <c r="HL101" s="705"/>
      <c r="HM101" s="705"/>
      <c r="HN101" s="705"/>
      <c r="HO101" s="705"/>
      <c r="HP101" s="705"/>
      <c r="HQ101" s="705"/>
      <c r="HR101" s="705"/>
      <c r="HS101" s="705"/>
      <c r="HT101" s="705"/>
      <c r="HU101" s="705"/>
      <c r="HV101" s="705"/>
      <c r="HW101" s="705"/>
      <c r="HX101" s="705"/>
      <c r="HY101" s="705"/>
      <c r="HZ101" s="705"/>
      <c r="IA101" s="705"/>
      <c r="IB101" s="705"/>
      <c r="IC101" s="705"/>
      <c r="ID101" s="705"/>
      <c r="IE101" s="705"/>
      <c r="IF101" s="705"/>
      <c r="IG101" s="705"/>
      <c r="IH101" s="705"/>
      <c r="II101" s="705"/>
      <c r="IJ101" s="705"/>
      <c r="IK101" s="705"/>
      <c r="IL101" s="705"/>
      <c r="IM101" s="705"/>
      <c r="IN101" s="705"/>
      <c r="IO101" s="705"/>
      <c r="IP101" s="705"/>
      <c r="IQ101" s="705"/>
      <c r="IR101" s="705"/>
      <c r="IS101" s="705"/>
      <c r="IT101" s="705"/>
      <c r="IU101" s="705"/>
      <c r="IV101" s="705"/>
    </row>
    <row r="102" spans="1:256" s="673" customFormat="1" ht="15">
      <c r="A102" s="705"/>
      <c r="B102" s="2740" t="e">
        <f>C93</f>
        <v>#REF!</v>
      </c>
      <c r="C102" s="2741"/>
      <c r="D102" s="2081" t="s">
        <v>20</v>
      </c>
      <c r="E102" s="2744" t="str">
        <f>E100</f>
        <v>(0,30*0,30*0,60)*2</v>
      </c>
      <c r="F102" s="2744"/>
      <c r="G102" s="2745"/>
      <c r="H102" s="705"/>
      <c r="I102" s="705"/>
      <c r="J102" s="705"/>
      <c r="K102" s="705"/>
      <c r="L102" s="705"/>
      <c r="M102" s="705"/>
      <c r="N102" s="705"/>
      <c r="O102" s="705"/>
      <c r="P102" s="705"/>
      <c r="Q102" s="705"/>
      <c r="R102" s="705"/>
      <c r="S102" s="705"/>
      <c r="T102" s="705"/>
      <c r="U102" s="705"/>
      <c r="V102" s="705"/>
      <c r="W102" s="705"/>
      <c r="X102" s="705"/>
      <c r="Y102" s="705"/>
      <c r="Z102" s="705"/>
      <c r="AA102" s="705"/>
      <c r="AB102" s="705"/>
      <c r="AC102" s="705"/>
      <c r="AD102" s="705"/>
      <c r="AE102" s="705"/>
      <c r="AF102" s="705"/>
      <c r="AG102" s="705"/>
      <c r="AH102" s="705"/>
      <c r="AI102" s="705"/>
      <c r="AJ102" s="705"/>
      <c r="AK102" s="705"/>
      <c r="AL102" s="705"/>
      <c r="AM102" s="705"/>
      <c r="AN102" s="705"/>
      <c r="AO102" s="705"/>
      <c r="AP102" s="705"/>
      <c r="AQ102" s="705"/>
      <c r="AR102" s="705"/>
      <c r="AS102" s="705"/>
      <c r="AT102" s="705"/>
      <c r="AU102" s="705"/>
      <c r="AV102" s="705"/>
      <c r="AW102" s="705"/>
      <c r="AX102" s="705"/>
      <c r="AY102" s="705"/>
      <c r="AZ102" s="705"/>
      <c r="BA102" s="705"/>
      <c r="BB102" s="705"/>
      <c r="BC102" s="705"/>
      <c r="BD102" s="705"/>
      <c r="BE102" s="705"/>
      <c r="BF102" s="705"/>
      <c r="BG102" s="705"/>
      <c r="BH102" s="705"/>
      <c r="BI102" s="705"/>
      <c r="BJ102" s="705"/>
      <c r="BK102" s="705"/>
      <c r="BL102" s="705"/>
      <c r="BM102" s="705"/>
      <c r="BN102" s="705"/>
      <c r="BO102" s="705"/>
      <c r="BP102" s="705"/>
      <c r="BQ102" s="705"/>
      <c r="BR102" s="705"/>
      <c r="BS102" s="705"/>
      <c r="BT102" s="705"/>
      <c r="BU102" s="705"/>
      <c r="BV102" s="705"/>
      <c r="BW102" s="705"/>
      <c r="BX102" s="705"/>
      <c r="BY102" s="705"/>
      <c r="BZ102" s="705"/>
      <c r="CA102" s="705"/>
      <c r="CB102" s="705"/>
      <c r="CC102" s="705"/>
      <c r="CD102" s="705"/>
      <c r="CE102" s="705"/>
      <c r="CF102" s="705"/>
      <c r="CG102" s="705"/>
      <c r="CH102" s="705"/>
      <c r="CI102" s="705"/>
      <c r="CJ102" s="705"/>
      <c r="CK102" s="705"/>
      <c r="CL102" s="705"/>
      <c r="CM102" s="705"/>
      <c r="CN102" s="705"/>
      <c r="CO102" s="705"/>
      <c r="CP102" s="705"/>
      <c r="CQ102" s="705"/>
      <c r="CR102" s="705"/>
      <c r="CS102" s="705"/>
      <c r="CT102" s="705"/>
      <c r="CU102" s="705"/>
      <c r="CV102" s="705"/>
      <c r="CW102" s="705"/>
      <c r="CX102" s="705"/>
      <c r="CY102" s="705"/>
      <c r="CZ102" s="705"/>
      <c r="DA102" s="705"/>
      <c r="DB102" s="705"/>
      <c r="DC102" s="705"/>
      <c r="DD102" s="705"/>
      <c r="DE102" s="705"/>
      <c r="DF102" s="705"/>
      <c r="DG102" s="705"/>
      <c r="DH102" s="705"/>
      <c r="DI102" s="705"/>
      <c r="DJ102" s="705"/>
      <c r="DK102" s="705"/>
      <c r="DL102" s="705"/>
      <c r="DM102" s="705"/>
      <c r="DN102" s="705"/>
      <c r="DO102" s="705"/>
      <c r="DP102" s="705"/>
      <c r="DQ102" s="705"/>
      <c r="DR102" s="705"/>
      <c r="DS102" s="705"/>
      <c r="DT102" s="705"/>
      <c r="DU102" s="705"/>
      <c r="DV102" s="705"/>
      <c r="DW102" s="705"/>
      <c r="DX102" s="705"/>
      <c r="DY102" s="705"/>
      <c r="DZ102" s="705"/>
      <c r="EA102" s="705"/>
      <c r="EB102" s="705"/>
      <c r="EC102" s="705"/>
      <c r="ED102" s="705"/>
      <c r="EE102" s="705"/>
      <c r="EF102" s="705"/>
      <c r="EG102" s="705"/>
      <c r="EH102" s="705"/>
      <c r="EI102" s="705"/>
      <c r="EJ102" s="705"/>
      <c r="EK102" s="705"/>
      <c r="EL102" s="705"/>
      <c r="EM102" s="705"/>
      <c r="EN102" s="705"/>
      <c r="EO102" s="705"/>
      <c r="EP102" s="705"/>
      <c r="EQ102" s="705"/>
      <c r="ER102" s="705"/>
      <c r="ES102" s="705"/>
      <c r="ET102" s="705"/>
      <c r="EU102" s="705"/>
      <c r="EV102" s="705"/>
      <c r="EW102" s="705"/>
      <c r="EX102" s="705"/>
      <c r="EY102" s="705"/>
      <c r="EZ102" s="705"/>
      <c r="FA102" s="705"/>
      <c r="FB102" s="705"/>
      <c r="FC102" s="705"/>
      <c r="FD102" s="705"/>
      <c r="FE102" s="705"/>
      <c r="FF102" s="705"/>
      <c r="FG102" s="705"/>
      <c r="FH102" s="705"/>
      <c r="FI102" s="705"/>
      <c r="FJ102" s="705"/>
      <c r="FK102" s="705"/>
      <c r="FL102" s="705"/>
      <c r="FM102" s="705"/>
      <c r="FN102" s="705"/>
      <c r="FO102" s="705"/>
      <c r="FP102" s="705"/>
      <c r="FQ102" s="705"/>
      <c r="FR102" s="705"/>
      <c r="FS102" s="705"/>
      <c r="FT102" s="705"/>
      <c r="FU102" s="705"/>
      <c r="FV102" s="705"/>
      <c r="FW102" s="705"/>
      <c r="FX102" s="705"/>
      <c r="FY102" s="705"/>
      <c r="FZ102" s="705"/>
      <c r="GA102" s="705"/>
      <c r="GB102" s="705"/>
      <c r="GC102" s="705"/>
      <c r="GD102" s="705"/>
      <c r="GE102" s="705"/>
      <c r="GF102" s="705"/>
      <c r="GG102" s="705"/>
      <c r="GH102" s="705"/>
      <c r="GI102" s="705"/>
      <c r="GJ102" s="705"/>
      <c r="GK102" s="705"/>
      <c r="GL102" s="705"/>
      <c r="GM102" s="705"/>
      <c r="GN102" s="705"/>
      <c r="GO102" s="705"/>
      <c r="GP102" s="705"/>
      <c r="GQ102" s="705"/>
      <c r="GR102" s="705"/>
      <c r="GS102" s="705"/>
      <c r="GT102" s="705"/>
      <c r="GU102" s="705"/>
      <c r="GV102" s="705"/>
      <c r="GW102" s="705"/>
      <c r="GX102" s="705"/>
      <c r="GY102" s="705"/>
      <c r="GZ102" s="705"/>
      <c r="HA102" s="705"/>
      <c r="HB102" s="705"/>
      <c r="HC102" s="705"/>
      <c r="HD102" s="705"/>
      <c r="HE102" s="705"/>
      <c r="HF102" s="705"/>
      <c r="HG102" s="705"/>
      <c r="HH102" s="705"/>
      <c r="HI102" s="705"/>
      <c r="HJ102" s="705"/>
      <c r="HK102" s="705"/>
      <c r="HL102" s="705"/>
      <c r="HM102" s="705"/>
      <c r="HN102" s="705"/>
      <c r="HO102" s="705"/>
      <c r="HP102" s="705"/>
      <c r="HQ102" s="705"/>
      <c r="HR102" s="705"/>
      <c r="HS102" s="705"/>
      <c r="HT102" s="705"/>
      <c r="HU102" s="705"/>
      <c r="HV102" s="705"/>
      <c r="HW102" s="705"/>
      <c r="HX102" s="705"/>
      <c r="HY102" s="705"/>
      <c r="HZ102" s="705"/>
      <c r="IA102" s="705"/>
      <c r="IB102" s="705"/>
      <c r="IC102" s="705"/>
      <c r="ID102" s="705"/>
      <c r="IE102" s="705"/>
      <c r="IF102" s="705"/>
      <c r="IG102" s="705"/>
      <c r="IH102" s="705"/>
      <c r="II102" s="705"/>
      <c r="IJ102" s="705"/>
      <c r="IK102" s="705"/>
      <c r="IL102" s="705"/>
      <c r="IM102" s="705"/>
      <c r="IN102" s="705"/>
      <c r="IO102" s="705"/>
      <c r="IP102" s="705"/>
      <c r="IQ102" s="705"/>
      <c r="IR102" s="705"/>
      <c r="IS102" s="705"/>
      <c r="IT102" s="705"/>
      <c r="IU102" s="705"/>
      <c r="IV102" s="705"/>
    </row>
    <row r="103" spans="1:256" s="1089" customFormat="1" ht="16.5" thickBot="1">
      <c r="A103" s="1387"/>
      <c r="B103" s="2051"/>
      <c r="C103" s="2051"/>
      <c r="D103" s="473"/>
      <c r="E103" s="382"/>
      <c r="F103" s="474"/>
      <c r="G103" s="475"/>
    </row>
    <row r="104" spans="1:256" s="2084" customFormat="1" ht="36" customHeight="1">
      <c r="A104" s="2082"/>
      <c r="B104" s="651" t="str">
        <f>IF(COUNT($H$13:H104)&lt;10,CONCATENATE("AMM ACAD 00",COUNT($H$13:H104)),CONCATENATE("AMM ACAD 0",COUNT($H$13:H104)))</f>
        <v>AMM ACAD 000</v>
      </c>
      <c r="C104" s="2533" t="e">
        <f>CONCATENATE("FORNECIMENTO E INSTALAÇÃO DE ",C107)</f>
        <v>#REF!</v>
      </c>
      <c r="D104" s="2533"/>
      <c r="E104" s="2533"/>
      <c r="F104" s="2533"/>
      <c r="G104" s="2083" t="s">
        <v>23</v>
      </c>
      <c r="H104" s="1441" t="e">
        <f>G112</f>
        <v>#REF!</v>
      </c>
    </row>
    <row r="105" spans="1:256" s="1089" customFormat="1" ht="31.5">
      <c r="A105" s="1387"/>
      <c r="B105" s="2001" t="s">
        <v>144</v>
      </c>
      <c r="C105" s="2085" t="s">
        <v>75</v>
      </c>
      <c r="D105" s="2085" t="s">
        <v>23</v>
      </c>
      <c r="E105" s="2085" t="s">
        <v>76</v>
      </c>
      <c r="F105" s="2086" t="s">
        <v>77</v>
      </c>
      <c r="G105" s="2087" t="s">
        <v>78</v>
      </c>
    </row>
    <row r="106" spans="1:256" s="1089" customFormat="1" ht="15.75">
      <c r="A106" s="1387"/>
      <c r="B106" s="2542" t="s">
        <v>79</v>
      </c>
      <c r="C106" s="2543"/>
      <c r="D106" s="2543"/>
      <c r="E106" s="2543"/>
      <c r="F106" s="2543"/>
      <c r="G106" s="2544"/>
    </row>
    <row r="107" spans="1:256" s="1089" customFormat="1" ht="15.75">
      <c r="A107" s="1387" t="s">
        <v>218</v>
      </c>
      <c r="B107" s="2005">
        <v>42429</v>
      </c>
      <c r="C107" s="2006" t="e">
        <f>IF($A107="INSUMO",VLOOKUP($B107,#REF!,2,FALSE),VLOOKUP($B107,#REF!,2,FALSE))</f>
        <v>#REF!</v>
      </c>
      <c r="D107" s="2007" t="e">
        <f>IF($A107="INSUMO",VLOOKUP($B107,#REF!,3,FALSE),VLOOKUP($B107,#REF!,3,FALSE))</f>
        <v>#REF!</v>
      </c>
      <c r="E107" s="2093">
        <v>1</v>
      </c>
      <c r="F107" s="2031" t="e">
        <f>IF($A107="INSUMO",VLOOKUP($B107,#REF!,4,FALSE),VLOOKUP($B107,#REF!,4,FALSE))</f>
        <v>#REF!</v>
      </c>
      <c r="G107" s="2092" t="e">
        <f>TRUNC(E107*F107,2)</f>
        <v>#REF!</v>
      </c>
    </row>
    <row r="108" spans="1:256" s="1089" customFormat="1" ht="15.75">
      <c r="A108" s="1387" t="s">
        <v>219</v>
      </c>
      <c r="B108" s="2005">
        <v>94963</v>
      </c>
      <c r="C108" s="2006" t="e">
        <f>IF($A108="INSUMO",VLOOKUP($B108,#REF!,2,FALSE),VLOOKUP($B108,#REF!,2,FALSE))</f>
        <v>#REF!</v>
      </c>
      <c r="D108" s="2007" t="e">
        <f>IF($A108="INSUMO",VLOOKUP($B108,#REF!,3,FALSE),VLOOKUP($B108,#REF!,3,FALSE))</f>
        <v>#REF!</v>
      </c>
      <c r="E108" s="2093">
        <f>0.064*3</f>
        <v>0.192</v>
      </c>
      <c r="F108" s="2031" t="e">
        <f>IF($A108="INSUMO",VLOOKUP($B108,#REF!,4,FALSE),VLOOKUP($B108,#REF!,4,FALSE))</f>
        <v>#REF!</v>
      </c>
      <c r="G108" s="2092" t="e">
        <f>TRUNC(E108*F108,2)</f>
        <v>#REF!</v>
      </c>
    </row>
    <row r="109" spans="1:256" s="1089" customFormat="1" ht="15.75">
      <c r="A109" s="1387"/>
      <c r="B109" s="2542" t="s">
        <v>80</v>
      </c>
      <c r="C109" s="2543"/>
      <c r="D109" s="2543"/>
      <c r="E109" s="2543"/>
      <c r="F109" s="2543"/>
      <c r="G109" s="2544"/>
    </row>
    <row r="110" spans="1:256" s="1089" customFormat="1" ht="15.75">
      <c r="A110" s="1387" t="s">
        <v>219</v>
      </c>
      <c r="B110" s="2094">
        <v>88309</v>
      </c>
      <c r="C110" s="2006" t="e">
        <f>IF($A110="INSUMO",VLOOKUP($B110,#REF!,2,FALSE),VLOOKUP($B110,#REF!,2,FALSE))</f>
        <v>#REF!</v>
      </c>
      <c r="D110" s="2007" t="e">
        <f>IF($A110="INSUMO",VLOOKUP($B110,#REF!,3,FALSE),VLOOKUP($B110,#REF!,3,FALSE))</f>
        <v>#REF!</v>
      </c>
      <c r="E110" s="2095">
        <v>1</v>
      </c>
      <c r="F110" s="2031" t="e">
        <f>IF($A110="INSUMO",VLOOKUP($B110,#REF!,4,FALSE),VLOOKUP($B110,#REF!,4,FALSE))</f>
        <v>#REF!</v>
      </c>
      <c r="G110" s="2092" t="e">
        <f>TRUNC(E110*F110,2)</f>
        <v>#REF!</v>
      </c>
    </row>
    <row r="111" spans="1:256" s="1089" customFormat="1" ht="16.5" thickBot="1">
      <c r="A111" s="1387" t="s">
        <v>219</v>
      </c>
      <c r="B111" s="2096">
        <v>88316</v>
      </c>
      <c r="C111" s="2010" t="e">
        <f>IF($A111="INSUMO",VLOOKUP($B111,#REF!,2,FALSE),VLOOKUP($B111,#REF!,2,FALSE))</f>
        <v>#REF!</v>
      </c>
      <c r="D111" s="2011" t="e">
        <f>IF($A111="INSUMO",VLOOKUP($B111,#REF!,3,FALSE),VLOOKUP($B111,#REF!,3,FALSE))</f>
        <v>#REF!</v>
      </c>
      <c r="E111" s="2097">
        <v>1</v>
      </c>
      <c r="F111" s="2032" t="e">
        <f>IF($A111="INSUMO",VLOOKUP($B111,#REF!,4,FALSE),VLOOKUP($B111,#REF!,4,FALSE))</f>
        <v>#REF!</v>
      </c>
      <c r="G111" s="2098" t="e">
        <f>TRUNC(E111*F111,2)</f>
        <v>#REF!</v>
      </c>
    </row>
    <row r="112" spans="1:256" s="1089" customFormat="1" ht="16.5" thickBot="1">
      <c r="A112" s="1387"/>
      <c r="B112" s="307" t="s">
        <v>1451</v>
      </c>
      <c r="C112" s="328"/>
      <c r="D112" s="328"/>
      <c r="E112" s="328"/>
      <c r="F112" s="2099" t="s">
        <v>81</v>
      </c>
      <c r="G112" s="2100" t="e">
        <f>ROUND(SUM(G107:G111),2)</f>
        <v>#REF!</v>
      </c>
    </row>
    <row r="113" spans="1:256" s="1089" customFormat="1" ht="16.5" thickBot="1">
      <c r="A113" s="1387"/>
      <c r="B113" s="2051"/>
      <c r="C113" s="2051"/>
      <c r="D113" s="473"/>
      <c r="E113" s="382"/>
      <c r="F113" s="474"/>
      <c r="G113" s="475"/>
    </row>
    <row r="114" spans="1:256" s="2084" customFormat="1" ht="36" customHeight="1">
      <c r="A114" s="2082"/>
      <c r="B114" s="651" t="str">
        <f>IF(COUNT($H$13:H114)&lt;10,CONCATENATE("AMM ACAD 00",COUNT($H$13:H114)),CONCATENATE("AMM ACAD 0",COUNT($H$13:H114)))</f>
        <v>AMM ACAD 000</v>
      </c>
      <c r="C114" s="2533" t="e">
        <f>CONCATENATE("FORNECIMENTO E INSTALAÇÃO DE ",C117)</f>
        <v>#REF!</v>
      </c>
      <c r="D114" s="2533"/>
      <c r="E114" s="2533"/>
      <c r="F114" s="2533"/>
      <c r="G114" s="2083" t="s">
        <v>23</v>
      </c>
      <c r="H114" s="1441" t="e">
        <f>G122</f>
        <v>#REF!</v>
      </c>
    </row>
    <row r="115" spans="1:256" s="1089" customFormat="1" ht="31.5">
      <c r="A115" s="1387"/>
      <c r="B115" s="2001" t="s">
        <v>144</v>
      </c>
      <c r="C115" s="2085" t="s">
        <v>75</v>
      </c>
      <c r="D115" s="2085" t="s">
        <v>23</v>
      </c>
      <c r="E115" s="2085" t="s">
        <v>76</v>
      </c>
      <c r="F115" s="2086" t="s">
        <v>77</v>
      </c>
      <c r="G115" s="2087" t="s">
        <v>78</v>
      </c>
    </row>
    <row r="116" spans="1:256" s="1089" customFormat="1" ht="15.75">
      <c r="A116" s="1387"/>
      <c r="B116" s="2542" t="s">
        <v>79</v>
      </c>
      <c r="C116" s="2543"/>
      <c r="D116" s="2543"/>
      <c r="E116" s="2543"/>
      <c r="F116" s="2543"/>
      <c r="G116" s="2544"/>
    </row>
    <row r="117" spans="1:256" s="1089" customFormat="1" ht="15.75">
      <c r="A117" s="1387" t="s">
        <v>218</v>
      </c>
      <c r="B117" s="2005">
        <v>42433</v>
      </c>
      <c r="C117" s="2006" t="e">
        <f>IF($A117="INSUMO",VLOOKUP($B117,#REF!,2,FALSE),VLOOKUP($B117,#REF!,2,FALSE))</f>
        <v>#REF!</v>
      </c>
      <c r="D117" s="2007" t="e">
        <f>IF($A117="INSUMO",VLOOKUP($B117,#REF!,3,FALSE),VLOOKUP($B117,#REF!,3,FALSE))</f>
        <v>#REF!</v>
      </c>
      <c r="E117" s="2093">
        <v>1</v>
      </c>
      <c r="F117" s="2031" t="e">
        <f>IF($A117="INSUMO",VLOOKUP($B117,#REF!,4,FALSE),VLOOKUP($B117,#REF!,4,FALSE))</f>
        <v>#REF!</v>
      </c>
      <c r="G117" s="2092" t="e">
        <f>TRUNC(E117*F117,2)</f>
        <v>#REF!</v>
      </c>
    </row>
    <row r="118" spans="1:256" s="1089" customFormat="1" ht="15.75">
      <c r="A118" s="1387" t="s">
        <v>219</v>
      </c>
      <c r="B118" s="2005">
        <v>94963</v>
      </c>
      <c r="C118" s="2006" t="e">
        <f>IF($A118="INSUMO",VLOOKUP($B118,#REF!,2,FALSE),VLOOKUP($B118,#REF!,2,FALSE))</f>
        <v>#REF!</v>
      </c>
      <c r="D118" s="2007" t="e">
        <f>IF($A118="INSUMO",VLOOKUP($B118,#REF!,3,FALSE),VLOOKUP($B118,#REF!,3,FALSE))</f>
        <v>#REF!</v>
      </c>
      <c r="E118" s="2093">
        <f>0.064*3</f>
        <v>0.192</v>
      </c>
      <c r="F118" s="2031" t="e">
        <f>IF($A118="INSUMO",VLOOKUP($B118,#REF!,4,FALSE),VLOOKUP($B118,#REF!,4,FALSE))</f>
        <v>#REF!</v>
      </c>
      <c r="G118" s="2092" t="e">
        <f>TRUNC(E118*F118,2)</f>
        <v>#REF!</v>
      </c>
    </row>
    <row r="119" spans="1:256" s="1089" customFormat="1" ht="15.75">
      <c r="A119" s="1387"/>
      <c r="B119" s="2542" t="s">
        <v>80</v>
      </c>
      <c r="C119" s="2543"/>
      <c r="D119" s="2543"/>
      <c r="E119" s="2543"/>
      <c r="F119" s="2543"/>
      <c r="G119" s="2544"/>
    </row>
    <row r="120" spans="1:256" s="1089" customFormat="1" ht="15.75">
      <c r="A120" s="1387" t="s">
        <v>219</v>
      </c>
      <c r="B120" s="2094">
        <v>88309</v>
      </c>
      <c r="C120" s="2006" t="e">
        <f>IF($A120="INSUMO",VLOOKUP($B120,#REF!,2,FALSE),VLOOKUP($B120,#REF!,2,FALSE))</f>
        <v>#REF!</v>
      </c>
      <c r="D120" s="2007" t="e">
        <f>IF($A120="INSUMO",VLOOKUP($B120,#REF!,3,FALSE),VLOOKUP($B120,#REF!,3,FALSE))</f>
        <v>#REF!</v>
      </c>
      <c r="E120" s="2095">
        <v>1</v>
      </c>
      <c r="F120" s="2031" t="e">
        <f>IF($A120="INSUMO",VLOOKUP($B120,#REF!,4,FALSE),VLOOKUP($B120,#REF!,4,FALSE))</f>
        <v>#REF!</v>
      </c>
      <c r="G120" s="2092" t="e">
        <f>TRUNC(E120*F120,2)</f>
        <v>#REF!</v>
      </c>
    </row>
    <row r="121" spans="1:256" s="1089" customFormat="1" ht="16.5" thickBot="1">
      <c r="A121" s="1387" t="s">
        <v>219</v>
      </c>
      <c r="B121" s="2096">
        <v>88316</v>
      </c>
      <c r="C121" s="2010" t="e">
        <f>IF($A121="INSUMO",VLOOKUP($B121,#REF!,2,FALSE),VLOOKUP($B121,#REF!,2,FALSE))</f>
        <v>#REF!</v>
      </c>
      <c r="D121" s="2011" t="e">
        <f>IF($A121="INSUMO",VLOOKUP($B121,#REF!,3,FALSE),VLOOKUP($B121,#REF!,3,FALSE))</f>
        <v>#REF!</v>
      </c>
      <c r="E121" s="2097">
        <v>1</v>
      </c>
      <c r="F121" s="2032" t="e">
        <f>IF($A121="INSUMO",VLOOKUP($B121,#REF!,4,FALSE),VLOOKUP($B121,#REF!,4,FALSE))</f>
        <v>#REF!</v>
      </c>
      <c r="G121" s="2098" t="e">
        <f>TRUNC(E121*F121,2)</f>
        <v>#REF!</v>
      </c>
    </row>
    <row r="122" spans="1:256" s="1089" customFormat="1" ht="16.5" thickBot="1">
      <c r="A122" s="1387"/>
      <c r="B122" s="307" t="s">
        <v>1451</v>
      </c>
      <c r="C122" s="328"/>
      <c r="D122" s="328"/>
      <c r="E122" s="328"/>
      <c r="F122" s="2099" t="s">
        <v>81</v>
      </c>
      <c r="G122" s="2100" t="e">
        <f>ROUND(SUM(G117:G121),2)</f>
        <v>#REF!</v>
      </c>
    </row>
    <row r="123" spans="1:256" s="673" customFormat="1" ht="13.5" thickBot="1">
      <c r="A123" s="705"/>
      <c r="B123" s="772"/>
      <c r="C123" s="772"/>
      <c r="D123" s="772"/>
      <c r="E123" s="772"/>
      <c r="F123" s="772"/>
      <c r="G123" s="772"/>
      <c r="H123" s="705"/>
      <c r="I123" s="705"/>
      <c r="J123" s="705"/>
      <c r="K123" s="705"/>
      <c r="L123" s="705"/>
      <c r="M123" s="705"/>
      <c r="N123" s="705"/>
      <c r="O123" s="705"/>
      <c r="P123" s="705"/>
      <c r="Q123" s="705"/>
      <c r="R123" s="705"/>
      <c r="S123" s="705"/>
      <c r="T123" s="705"/>
      <c r="U123" s="705"/>
      <c r="V123" s="705"/>
      <c r="W123" s="705"/>
      <c r="X123" s="705"/>
      <c r="Y123" s="705"/>
      <c r="Z123" s="705"/>
      <c r="AA123" s="705"/>
      <c r="AB123" s="705"/>
      <c r="AC123" s="705"/>
      <c r="AD123" s="705"/>
      <c r="AE123" s="705"/>
      <c r="AF123" s="705"/>
      <c r="AG123" s="705"/>
      <c r="AH123" s="705"/>
      <c r="AI123" s="705"/>
      <c r="AJ123" s="705"/>
      <c r="AK123" s="705"/>
      <c r="AL123" s="705"/>
      <c r="AM123" s="705"/>
      <c r="AN123" s="705"/>
      <c r="AO123" s="705"/>
      <c r="AP123" s="705"/>
      <c r="AQ123" s="705"/>
      <c r="AR123" s="705"/>
      <c r="AS123" s="705"/>
      <c r="AT123" s="705"/>
      <c r="AU123" s="705"/>
      <c r="AV123" s="705"/>
      <c r="AW123" s="705"/>
      <c r="AX123" s="705"/>
      <c r="AY123" s="705"/>
      <c r="AZ123" s="705"/>
      <c r="BA123" s="705"/>
      <c r="BB123" s="705"/>
      <c r="BC123" s="705"/>
      <c r="BD123" s="705"/>
      <c r="BE123" s="705"/>
      <c r="BF123" s="705"/>
      <c r="BG123" s="705"/>
      <c r="BH123" s="705"/>
      <c r="BI123" s="705"/>
      <c r="BJ123" s="705"/>
      <c r="BK123" s="705"/>
      <c r="BL123" s="705"/>
      <c r="BM123" s="705"/>
      <c r="BN123" s="705"/>
      <c r="BO123" s="705"/>
      <c r="BP123" s="705"/>
      <c r="BQ123" s="705"/>
      <c r="BR123" s="705"/>
      <c r="BS123" s="705"/>
      <c r="BT123" s="705"/>
      <c r="BU123" s="705"/>
      <c r="BV123" s="705"/>
      <c r="BW123" s="705"/>
      <c r="BX123" s="705"/>
      <c r="BY123" s="705"/>
      <c r="BZ123" s="705"/>
      <c r="CA123" s="705"/>
      <c r="CB123" s="705"/>
      <c r="CC123" s="705"/>
      <c r="CD123" s="705"/>
      <c r="CE123" s="705"/>
      <c r="CF123" s="705"/>
      <c r="CG123" s="705"/>
      <c r="CH123" s="705"/>
      <c r="CI123" s="705"/>
      <c r="CJ123" s="705"/>
      <c r="CK123" s="705"/>
      <c r="CL123" s="705"/>
      <c r="CM123" s="705"/>
      <c r="CN123" s="705"/>
      <c r="CO123" s="705"/>
      <c r="CP123" s="705"/>
      <c r="CQ123" s="705"/>
      <c r="CR123" s="705"/>
      <c r="CS123" s="705"/>
      <c r="CT123" s="705"/>
      <c r="CU123" s="705"/>
      <c r="CV123" s="705"/>
      <c r="CW123" s="705"/>
      <c r="CX123" s="705"/>
      <c r="CY123" s="705"/>
      <c r="CZ123" s="705"/>
      <c r="DA123" s="705"/>
      <c r="DB123" s="705"/>
      <c r="DC123" s="705"/>
      <c r="DD123" s="705"/>
      <c r="DE123" s="705"/>
      <c r="DF123" s="705"/>
      <c r="DG123" s="705"/>
      <c r="DH123" s="705"/>
      <c r="DI123" s="705"/>
      <c r="DJ123" s="705"/>
      <c r="DK123" s="705"/>
      <c r="DL123" s="705"/>
      <c r="DM123" s="705"/>
      <c r="DN123" s="705"/>
      <c r="DO123" s="705"/>
      <c r="DP123" s="705"/>
      <c r="DQ123" s="705"/>
      <c r="DR123" s="705"/>
      <c r="DS123" s="705"/>
      <c r="DT123" s="705"/>
      <c r="DU123" s="705"/>
      <c r="DV123" s="705"/>
      <c r="DW123" s="705"/>
      <c r="DX123" s="705"/>
      <c r="DY123" s="705"/>
      <c r="DZ123" s="705"/>
      <c r="EA123" s="705"/>
      <c r="EB123" s="705"/>
      <c r="EC123" s="705"/>
      <c r="ED123" s="705"/>
      <c r="EE123" s="705"/>
      <c r="EF123" s="705"/>
      <c r="EG123" s="705"/>
      <c r="EH123" s="705"/>
      <c r="EI123" s="705"/>
      <c r="EJ123" s="705"/>
      <c r="EK123" s="705"/>
      <c r="EL123" s="705"/>
      <c r="EM123" s="705"/>
      <c r="EN123" s="705"/>
      <c r="EO123" s="705"/>
      <c r="EP123" s="705"/>
      <c r="EQ123" s="705"/>
      <c r="ER123" s="705"/>
      <c r="ES123" s="705"/>
      <c r="ET123" s="705"/>
      <c r="EU123" s="705"/>
      <c r="EV123" s="705"/>
      <c r="EW123" s="705"/>
      <c r="EX123" s="705"/>
      <c r="EY123" s="705"/>
      <c r="EZ123" s="705"/>
      <c r="FA123" s="705"/>
      <c r="FB123" s="705"/>
      <c r="FC123" s="705"/>
      <c r="FD123" s="705"/>
      <c r="FE123" s="705"/>
      <c r="FF123" s="705"/>
      <c r="FG123" s="705"/>
      <c r="FH123" s="705"/>
      <c r="FI123" s="705"/>
      <c r="FJ123" s="705"/>
      <c r="FK123" s="705"/>
      <c r="FL123" s="705"/>
      <c r="FM123" s="705"/>
      <c r="FN123" s="705"/>
      <c r="FO123" s="705"/>
      <c r="FP123" s="705"/>
      <c r="FQ123" s="705"/>
      <c r="FR123" s="705"/>
      <c r="FS123" s="705"/>
      <c r="FT123" s="705"/>
      <c r="FU123" s="705"/>
      <c r="FV123" s="705"/>
      <c r="FW123" s="705"/>
      <c r="FX123" s="705"/>
      <c r="FY123" s="705"/>
      <c r="FZ123" s="705"/>
      <c r="GA123" s="705"/>
      <c r="GB123" s="705"/>
      <c r="GC123" s="705"/>
      <c r="GD123" s="705"/>
      <c r="GE123" s="705"/>
      <c r="GF123" s="705"/>
      <c r="GG123" s="705"/>
      <c r="GH123" s="705"/>
      <c r="GI123" s="705"/>
      <c r="GJ123" s="705"/>
      <c r="GK123" s="705"/>
      <c r="GL123" s="705"/>
      <c r="GM123" s="705"/>
      <c r="GN123" s="705"/>
      <c r="GO123" s="705"/>
      <c r="GP123" s="705"/>
      <c r="GQ123" s="705"/>
      <c r="GR123" s="705"/>
      <c r="GS123" s="705"/>
      <c r="GT123" s="705"/>
      <c r="GU123" s="705"/>
      <c r="GV123" s="705"/>
      <c r="GW123" s="705"/>
      <c r="GX123" s="705"/>
      <c r="GY123" s="705"/>
      <c r="GZ123" s="705"/>
      <c r="HA123" s="705"/>
      <c r="HB123" s="705"/>
      <c r="HC123" s="705"/>
      <c r="HD123" s="705"/>
      <c r="HE123" s="705"/>
      <c r="HF123" s="705"/>
      <c r="HG123" s="705"/>
      <c r="HH123" s="705"/>
      <c r="HI123" s="705"/>
      <c r="HJ123" s="705"/>
      <c r="HK123" s="705"/>
      <c r="HL123" s="705"/>
      <c r="HM123" s="705"/>
      <c r="HN123" s="705"/>
      <c r="HO123" s="705"/>
      <c r="HP123" s="705"/>
      <c r="HQ123" s="705"/>
      <c r="HR123" s="705"/>
      <c r="HS123" s="705"/>
      <c r="HT123" s="705"/>
      <c r="HU123" s="705"/>
      <c r="HV123" s="705"/>
      <c r="HW123" s="705"/>
      <c r="HX123" s="705"/>
      <c r="HY123" s="705"/>
      <c r="HZ123" s="705"/>
      <c r="IA123" s="705"/>
      <c r="IB123" s="705"/>
      <c r="IC123" s="705"/>
      <c r="ID123" s="705"/>
      <c r="IE123" s="705"/>
      <c r="IF123" s="705"/>
      <c r="IG123" s="705"/>
      <c r="IH123" s="705"/>
      <c r="II123" s="705"/>
      <c r="IJ123" s="705"/>
      <c r="IK123" s="705"/>
      <c r="IL123" s="705"/>
      <c r="IM123" s="705"/>
      <c r="IN123" s="705"/>
      <c r="IO123" s="705"/>
      <c r="IP123" s="705"/>
      <c r="IQ123" s="705"/>
      <c r="IR123" s="705"/>
      <c r="IS123" s="705"/>
      <c r="IT123" s="705"/>
      <c r="IU123" s="705"/>
      <c r="IV123" s="705"/>
    </row>
    <row r="124" spans="1:256" s="2084" customFormat="1" ht="42.75" customHeight="1">
      <c r="A124" s="2082"/>
      <c r="B124" s="651" t="str">
        <f>IF(COUNT($H$13:H124)&lt;10,CONCATENATE("AMM ACAD 00",COUNT($H$13:H124)),CONCATENATE("AMM ACAD 0",COUNT($H$13:H124)))</f>
        <v>AMM ACAD 000</v>
      </c>
      <c r="C124" s="2533" t="str">
        <f>CONCATENATE("FORNECIMENTO E INSTALAÇÃO DE ",C127)</f>
        <v>FORNECIMENTO E INSTALAÇÃO DE SIMULADOR DE CAVALGADA DUPLO EM TUBO DE ACO CARBONO, PINTURA NO PROCESSO ELETROSTATICO - EQUIPAMENTO DE GINASTICA PARA ACADEMIA AO AR LIVRE / ACADEMIA DA TERCEIRA IDADE - ATI</v>
      </c>
      <c r="D124" s="2533"/>
      <c r="E124" s="2533"/>
      <c r="F124" s="2533"/>
      <c r="G124" s="2083" t="s">
        <v>23</v>
      </c>
      <c r="H124" s="1441" t="e">
        <f>G132</f>
        <v>#REF!</v>
      </c>
    </row>
    <row r="125" spans="1:256" s="1089" customFormat="1" ht="31.5">
      <c r="A125" s="1387"/>
      <c r="B125" s="2001" t="s">
        <v>144</v>
      </c>
      <c r="C125" s="2085" t="s">
        <v>75</v>
      </c>
      <c r="D125" s="2085" t="s">
        <v>23</v>
      </c>
      <c r="E125" s="2085" t="s">
        <v>76</v>
      </c>
      <c r="F125" s="2086" t="s">
        <v>77</v>
      </c>
      <c r="G125" s="2087" t="s">
        <v>78</v>
      </c>
    </row>
    <row r="126" spans="1:256" s="1089" customFormat="1" ht="15.75">
      <c r="A126" s="1387"/>
      <c r="B126" s="2542" t="s">
        <v>79</v>
      </c>
      <c r="C126" s="2543"/>
      <c r="D126" s="2543"/>
      <c r="E126" s="2543"/>
      <c r="F126" s="2543"/>
      <c r="G126" s="2544"/>
    </row>
    <row r="127" spans="1:256" s="1089" customFormat="1" ht="60">
      <c r="A127" s="1387"/>
      <c r="B127" s="2088" t="s">
        <v>98</v>
      </c>
      <c r="C127" s="2006" t="str">
        <f>C134</f>
        <v>SIMULADOR DE CAVALGADA DUPLO EM TUBO DE ACO CARBONO, PINTURA NO PROCESSO ELETROSTATICO - EQUIPAMENTO DE GINASTICA PARA ACADEMIA AO AR LIVRE / ACADEMIA DA TERCEIRA IDADE - ATI</v>
      </c>
      <c r="D127" s="2089" t="str">
        <f>G134</f>
        <v>UN</v>
      </c>
      <c r="E127" s="2090">
        <v>1</v>
      </c>
      <c r="F127" s="2091">
        <f>D139</f>
        <v>2674.5</v>
      </c>
      <c r="G127" s="2092">
        <f>TRUNC(E127*F127,2)</f>
        <v>2674.5</v>
      </c>
    </row>
    <row r="128" spans="1:256" s="1089" customFormat="1" ht="15.75">
      <c r="A128" s="1387" t="s">
        <v>219</v>
      </c>
      <c r="B128" s="2005">
        <v>94963</v>
      </c>
      <c r="C128" s="2006" t="e">
        <f>IF($A128="INSUMO",VLOOKUP($B128,#REF!,2,FALSE),VLOOKUP($B128,#REF!,2,FALSE))</f>
        <v>#REF!</v>
      </c>
      <c r="D128" s="2007" t="e">
        <f>IF($A128="INSUMO",VLOOKUP($B128,#REF!,3,FALSE),VLOOKUP($B128,#REF!,3,FALSE))</f>
        <v>#REF!</v>
      </c>
      <c r="E128" s="2093">
        <v>0.128</v>
      </c>
      <c r="F128" s="2031" t="e">
        <f>IF($A128="INSUMO",VLOOKUP($B128,#REF!,4,FALSE),VLOOKUP($B128,#REF!,4,FALSE))</f>
        <v>#REF!</v>
      </c>
      <c r="G128" s="2092" t="e">
        <f>TRUNC(E128*F128,2)</f>
        <v>#REF!</v>
      </c>
    </row>
    <row r="129" spans="1:256" s="1089" customFormat="1" ht="15.75">
      <c r="A129" s="1387"/>
      <c r="B129" s="2542" t="s">
        <v>80</v>
      </c>
      <c r="C129" s="2543"/>
      <c r="D129" s="2543"/>
      <c r="E129" s="2543"/>
      <c r="F129" s="2543"/>
      <c r="G129" s="2544"/>
    </row>
    <row r="130" spans="1:256" s="1089" customFormat="1" ht="15.75">
      <c r="A130" s="1387" t="s">
        <v>219</v>
      </c>
      <c r="B130" s="2094">
        <v>88309</v>
      </c>
      <c r="C130" s="2006" t="e">
        <f>IF($A130="INSUMO",VLOOKUP($B130,#REF!,2,FALSE),VLOOKUP($B130,#REF!,2,FALSE))</f>
        <v>#REF!</v>
      </c>
      <c r="D130" s="2007" t="e">
        <f>IF($A130="INSUMO",VLOOKUP($B130,#REF!,3,FALSE),VLOOKUP($B130,#REF!,3,FALSE))</f>
        <v>#REF!</v>
      </c>
      <c r="E130" s="2095">
        <v>1</v>
      </c>
      <c r="F130" s="2031" t="e">
        <f>IF($A130="INSUMO",VLOOKUP($B130,#REF!,4,FALSE),VLOOKUP($B130,#REF!,4,FALSE))</f>
        <v>#REF!</v>
      </c>
      <c r="G130" s="2092" t="e">
        <f>TRUNC(E130*F130,2)</f>
        <v>#REF!</v>
      </c>
    </row>
    <row r="131" spans="1:256" s="1089" customFormat="1" ht="16.5" thickBot="1">
      <c r="A131" s="1387" t="s">
        <v>219</v>
      </c>
      <c r="B131" s="2096">
        <v>88316</v>
      </c>
      <c r="C131" s="2010" t="e">
        <f>IF($A131="INSUMO",VLOOKUP($B131,#REF!,2,FALSE),VLOOKUP($B131,#REF!,2,FALSE))</f>
        <v>#REF!</v>
      </c>
      <c r="D131" s="2011" t="e">
        <f>IF($A131="INSUMO",VLOOKUP($B131,#REF!,3,FALSE),VLOOKUP($B131,#REF!,3,FALSE))</f>
        <v>#REF!</v>
      </c>
      <c r="E131" s="2097">
        <v>1</v>
      </c>
      <c r="F131" s="2032" t="e">
        <f>IF($A131="INSUMO",VLOOKUP($B131,#REF!,4,FALSE),VLOOKUP($B131,#REF!,4,FALSE))</f>
        <v>#REF!</v>
      </c>
      <c r="G131" s="2098" t="e">
        <f>TRUNC(E131*F131,2)</f>
        <v>#REF!</v>
      </c>
    </row>
    <row r="132" spans="1:256" s="1089" customFormat="1" ht="16.5" thickBot="1">
      <c r="A132" s="1387"/>
      <c r="B132" s="307" t="s">
        <v>1449</v>
      </c>
      <c r="C132" s="328"/>
      <c r="D132" s="328"/>
      <c r="E132" s="328"/>
      <c r="F132" s="2099" t="s">
        <v>81</v>
      </c>
      <c r="G132" s="2100" t="e">
        <f>ROUND(SUM(G127:G131),2)</f>
        <v>#REF!</v>
      </c>
    </row>
    <row r="133" spans="1:256" s="1089" customFormat="1" ht="16.5" thickBot="1">
      <c r="A133" s="1387"/>
      <c r="B133" s="307"/>
      <c r="C133" s="328"/>
      <c r="D133" s="328"/>
      <c r="E133" s="328"/>
      <c r="F133" s="328"/>
      <c r="G133" s="328"/>
    </row>
    <row r="134" spans="1:256" s="1089" customFormat="1" ht="63">
      <c r="A134" s="1387"/>
      <c r="B134" s="308"/>
      <c r="C134" s="1363" t="s">
        <v>1453</v>
      </c>
      <c r="D134" s="1366"/>
      <c r="E134" s="1367"/>
      <c r="F134" s="1364"/>
      <c r="G134" s="1110" t="s">
        <v>23</v>
      </c>
      <c r="H134" s="2101" t="s">
        <v>1054</v>
      </c>
    </row>
    <row r="135" spans="1:256" s="1089" customFormat="1" ht="31.5">
      <c r="A135" s="1387"/>
      <c r="B135" s="2014" t="s">
        <v>91</v>
      </c>
      <c r="C135" s="2015" t="s">
        <v>92</v>
      </c>
      <c r="D135" s="2016" t="s">
        <v>93</v>
      </c>
      <c r="E135" s="2017" t="s">
        <v>94</v>
      </c>
      <c r="F135" s="2018" t="s">
        <v>95</v>
      </c>
      <c r="G135" s="2019" t="s">
        <v>96</v>
      </c>
    </row>
    <row r="136" spans="1:256" s="1089" customFormat="1" ht="15.75">
      <c r="A136" s="1387"/>
      <c r="B136" s="2102">
        <v>43566</v>
      </c>
      <c r="C136" s="2021" t="s">
        <v>780</v>
      </c>
      <c r="D136" s="2065">
        <v>2520</v>
      </c>
      <c r="E136" s="2103" t="s">
        <v>781</v>
      </c>
      <c r="F136" s="2023" t="s">
        <v>782</v>
      </c>
      <c r="G136" s="2106" t="s">
        <v>783</v>
      </c>
      <c r="H136" s="2104"/>
    </row>
    <row r="137" spans="1:256" s="1089" customFormat="1" ht="15.75">
      <c r="A137" s="1387"/>
      <c r="B137" s="2020">
        <v>43565</v>
      </c>
      <c r="C137" s="2064" t="s">
        <v>784</v>
      </c>
      <c r="D137" s="2065">
        <v>3200</v>
      </c>
      <c r="E137" s="2103" t="s">
        <v>462</v>
      </c>
      <c r="F137" s="2023" t="s">
        <v>463</v>
      </c>
      <c r="G137" s="2106" t="s">
        <v>344</v>
      </c>
      <c r="H137" s="2104"/>
    </row>
    <row r="138" spans="1:256" s="1089" customFormat="1" ht="15.75">
      <c r="A138" s="1387"/>
      <c r="B138" s="2105">
        <v>43567</v>
      </c>
      <c r="C138" s="2064" t="s">
        <v>1156</v>
      </c>
      <c r="D138" s="2065">
        <v>2674.5</v>
      </c>
      <c r="E138" s="2103" t="s">
        <v>1157</v>
      </c>
      <c r="F138" s="2023" t="s">
        <v>1158</v>
      </c>
      <c r="G138" s="2106" t="s">
        <v>1066</v>
      </c>
      <c r="H138" s="2104"/>
    </row>
    <row r="139" spans="1:256" s="1089" customFormat="1" ht="16.5" thickBot="1">
      <c r="A139" s="1387"/>
      <c r="B139" s="2025"/>
      <c r="C139" s="2026" t="s">
        <v>97</v>
      </c>
      <c r="D139" s="2027">
        <f>IF(COUNT(D135:D138)=3,MEDIAN(D136:D138),SMALL(D136:D138,1))</f>
        <v>2674.5</v>
      </c>
      <c r="E139" s="2028"/>
      <c r="F139" s="2029"/>
      <c r="G139" s="2030"/>
    </row>
    <row r="140" spans="1:256" s="673" customFormat="1" ht="13.5" thickBot="1">
      <c r="A140" s="705"/>
      <c r="B140" s="772"/>
      <c r="C140" s="772"/>
      <c r="D140" s="772"/>
      <c r="E140" s="772"/>
      <c r="F140" s="772"/>
      <c r="G140" s="772"/>
      <c r="H140" s="705"/>
      <c r="I140" s="705"/>
      <c r="J140" s="705"/>
      <c r="K140" s="705"/>
      <c r="L140" s="705"/>
      <c r="M140" s="705"/>
      <c r="N140" s="705"/>
      <c r="O140" s="705"/>
      <c r="P140" s="705"/>
      <c r="Q140" s="705"/>
      <c r="R140" s="705"/>
      <c r="S140" s="705"/>
      <c r="T140" s="705"/>
      <c r="U140" s="705"/>
      <c r="V140" s="705"/>
      <c r="W140" s="705"/>
      <c r="X140" s="705"/>
      <c r="Y140" s="705"/>
      <c r="Z140" s="705"/>
      <c r="AA140" s="705"/>
      <c r="AB140" s="705"/>
      <c r="AC140" s="705"/>
      <c r="AD140" s="705"/>
      <c r="AE140" s="705"/>
      <c r="AF140" s="705"/>
      <c r="AG140" s="705"/>
      <c r="AH140" s="705"/>
      <c r="AI140" s="705"/>
      <c r="AJ140" s="705"/>
      <c r="AK140" s="705"/>
      <c r="AL140" s="705"/>
      <c r="AM140" s="705"/>
      <c r="AN140" s="705"/>
      <c r="AO140" s="705"/>
      <c r="AP140" s="705"/>
      <c r="AQ140" s="705"/>
      <c r="AR140" s="705"/>
      <c r="AS140" s="705"/>
      <c r="AT140" s="705"/>
      <c r="AU140" s="705"/>
      <c r="AV140" s="705"/>
      <c r="AW140" s="705"/>
      <c r="AX140" s="705"/>
      <c r="AY140" s="705"/>
      <c r="AZ140" s="705"/>
      <c r="BA140" s="705"/>
      <c r="BB140" s="705"/>
      <c r="BC140" s="705"/>
      <c r="BD140" s="705"/>
      <c r="BE140" s="705"/>
      <c r="BF140" s="705"/>
      <c r="BG140" s="705"/>
      <c r="BH140" s="705"/>
      <c r="BI140" s="705"/>
      <c r="BJ140" s="705"/>
      <c r="BK140" s="705"/>
      <c r="BL140" s="705"/>
      <c r="BM140" s="705"/>
      <c r="BN140" s="705"/>
      <c r="BO140" s="705"/>
      <c r="BP140" s="705"/>
      <c r="BQ140" s="705"/>
      <c r="BR140" s="705"/>
      <c r="BS140" s="705"/>
      <c r="BT140" s="705"/>
      <c r="BU140" s="705"/>
      <c r="BV140" s="705"/>
      <c r="BW140" s="705"/>
      <c r="BX140" s="705"/>
      <c r="BY140" s="705"/>
      <c r="BZ140" s="705"/>
      <c r="CA140" s="705"/>
      <c r="CB140" s="705"/>
      <c r="CC140" s="705"/>
      <c r="CD140" s="705"/>
      <c r="CE140" s="705"/>
      <c r="CF140" s="705"/>
      <c r="CG140" s="705"/>
      <c r="CH140" s="705"/>
      <c r="CI140" s="705"/>
      <c r="CJ140" s="705"/>
      <c r="CK140" s="705"/>
      <c r="CL140" s="705"/>
      <c r="CM140" s="705"/>
      <c r="CN140" s="705"/>
      <c r="CO140" s="705"/>
      <c r="CP140" s="705"/>
      <c r="CQ140" s="705"/>
      <c r="CR140" s="705"/>
      <c r="CS140" s="705"/>
      <c r="CT140" s="705"/>
      <c r="CU140" s="705"/>
      <c r="CV140" s="705"/>
      <c r="CW140" s="705"/>
      <c r="CX140" s="705"/>
      <c r="CY140" s="705"/>
      <c r="CZ140" s="705"/>
      <c r="DA140" s="705"/>
      <c r="DB140" s="705"/>
      <c r="DC140" s="705"/>
      <c r="DD140" s="705"/>
      <c r="DE140" s="705"/>
      <c r="DF140" s="705"/>
      <c r="DG140" s="705"/>
      <c r="DH140" s="705"/>
      <c r="DI140" s="705"/>
      <c r="DJ140" s="705"/>
      <c r="DK140" s="705"/>
      <c r="DL140" s="705"/>
      <c r="DM140" s="705"/>
      <c r="DN140" s="705"/>
      <c r="DO140" s="705"/>
      <c r="DP140" s="705"/>
      <c r="DQ140" s="705"/>
      <c r="DR140" s="705"/>
      <c r="DS140" s="705"/>
      <c r="DT140" s="705"/>
      <c r="DU140" s="705"/>
      <c r="DV140" s="705"/>
      <c r="DW140" s="705"/>
      <c r="DX140" s="705"/>
      <c r="DY140" s="705"/>
      <c r="DZ140" s="705"/>
      <c r="EA140" s="705"/>
      <c r="EB140" s="705"/>
      <c r="EC140" s="705"/>
      <c r="ED140" s="705"/>
      <c r="EE140" s="705"/>
      <c r="EF140" s="705"/>
      <c r="EG140" s="705"/>
      <c r="EH140" s="705"/>
      <c r="EI140" s="705"/>
      <c r="EJ140" s="705"/>
      <c r="EK140" s="705"/>
      <c r="EL140" s="705"/>
      <c r="EM140" s="705"/>
      <c r="EN140" s="705"/>
      <c r="EO140" s="705"/>
      <c r="EP140" s="705"/>
      <c r="EQ140" s="705"/>
      <c r="ER140" s="705"/>
      <c r="ES140" s="705"/>
      <c r="ET140" s="705"/>
      <c r="EU140" s="705"/>
      <c r="EV140" s="705"/>
      <c r="EW140" s="705"/>
      <c r="EX140" s="705"/>
      <c r="EY140" s="705"/>
      <c r="EZ140" s="705"/>
      <c r="FA140" s="705"/>
      <c r="FB140" s="705"/>
      <c r="FC140" s="705"/>
      <c r="FD140" s="705"/>
      <c r="FE140" s="705"/>
      <c r="FF140" s="705"/>
      <c r="FG140" s="705"/>
      <c r="FH140" s="705"/>
      <c r="FI140" s="705"/>
      <c r="FJ140" s="705"/>
      <c r="FK140" s="705"/>
      <c r="FL140" s="705"/>
      <c r="FM140" s="705"/>
      <c r="FN140" s="705"/>
      <c r="FO140" s="705"/>
      <c r="FP140" s="705"/>
      <c r="FQ140" s="705"/>
      <c r="FR140" s="705"/>
      <c r="FS140" s="705"/>
      <c r="FT140" s="705"/>
      <c r="FU140" s="705"/>
      <c r="FV140" s="705"/>
      <c r="FW140" s="705"/>
      <c r="FX140" s="705"/>
      <c r="FY140" s="705"/>
      <c r="FZ140" s="705"/>
      <c r="GA140" s="705"/>
      <c r="GB140" s="705"/>
      <c r="GC140" s="705"/>
      <c r="GD140" s="705"/>
      <c r="GE140" s="705"/>
      <c r="GF140" s="705"/>
      <c r="GG140" s="705"/>
      <c r="GH140" s="705"/>
      <c r="GI140" s="705"/>
      <c r="GJ140" s="705"/>
      <c r="GK140" s="705"/>
      <c r="GL140" s="705"/>
      <c r="GM140" s="705"/>
      <c r="GN140" s="705"/>
      <c r="GO140" s="705"/>
      <c r="GP140" s="705"/>
      <c r="GQ140" s="705"/>
      <c r="GR140" s="705"/>
      <c r="GS140" s="705"/>
      <c r="GT140" s="705"/>
      <c r="GU140" s="705"/>
      <c r="GV140" s="705"/>
      <c r="GW140" s="705"/>
      <c r="GX140" s="705"/>
      <c r="GY140" s="705"/>
      <c r="GZ140" s="705"/>
      <c r="HA140" s="705"/>
      <c r="HB140" s="705"/>
      <c r="HC140" s="705"/>
      <c r="HD140" s="705"/>
      <c r="HE140" s="705"/>
      <c r="HF140" s="705"/>
      <c r="HG140" s="705"/>
      <c r="HH140" s="705"/>
      <c r="HI140" s="705"/>
      <c r="HJ140" s="705"/>
      <c r="HK140" s="705"/>
      <c r="HL140" s="705"/>
      <c r="HM140" s="705"/>
      <c r="HN140" s="705"/>
      <c r="HO140" s="705"/>
      <c r="HP140" s="705"/>
      <c r="HQ140" s="705"/>
      <c r="HR140" s="705"/>
      <c r="HS140" s="705"/>
      <c r="HT140" s="705"/>
      <c r="HU140" s="705"/>
      <c r="HV140" s="705"/>
      <c r="HW140" s="705"/>
      <c r="HX140" s="705"/>
      <c r="HY140" s="705"/>
      <c r="HZ140" s="705"/>
      <c r="IA140" s="705"/>
      <c r="IB140" s="705"/>
      <c r="IC140" s="705"/>
      <c r="ID140" s="705"/>
      <c r="IE140" s="705"/>
      <c r="IF140" s="705"/>
      <c r="IG140" s="705"/>
      <c r="IH140" s="705"/>
      <c r="II140" s="705"/>
      <c r="IJ140" s="705"/>
      <c r="IK140" s="705"/>
      <c r="IL140" s="705"/>
      <c r="IM140" s="705"/>
      <c r="IN140" s="705"/>
      <c r="IO140" s="705"/>
      <c r="IP140" s="705"/>
      <c r="IQ140" s="705"/>
      <c r="IR140" s="705"/>
      <c r="IS140" s="705"/>
      <c r="IT140" s="705"/>
      <c r="IU140" s="705"/>
      <c r="IV140" s="705"/>
    </row>
    <row r="141" spans="1:256" s="2084" customFormat="1" ht="45.75" customHeight="1">
      <c r="A141" s="2082"/>
      <c r="B141" s="651" t="str">
        <f>IF(COUNT($H$13:H141)&lt;10,CONCATENATE("AMM ACAD 00",COUNT($H$13:H141)),CONCATENATE("AMM ACAD 0",COUNT($H$13:H141)))</f>
        <v>AMM ACAD 000</v>
      </c>
      <c r="C141" s="2533" t="e">
        <f>CONCATENATE("FORNECIMENTO E INSTALAÇÃO DE ",C144)</f>
        <v>#REF!</v>
      </c>
      <c r="D141" s="2533"/>
      <c r="E141" s="2533"/>
      <c r="F141" s="2533"/>
      <c r="G141" s="2083" t="s">
        <v>23</v>
      </c>
      <c r="H141" s="1441" t="e">
        <f>G149</f>
        <v>#REF!</v>
      </c>
    </row>
    <row r="142" spans="1:256" s="1089" customFormat="1" ht="31.5">
      <c r="A142" s="1387"/>
      <c r="B142" s="2001" t="s">
        <v>144</v>
      </c>
      <c r="C142" s="2085" t="s">
        <v>75</v>
      </c>
      <c r="D142" s="2085" t="s">
        <v>23</v>
      </c>
      <c r="E142" s="2085" t="s">
        <v>76</v>
      </c>
      <c r="F142" s="2086" t="s">
        <v>77</v>
      </c>
      <c r="G142" s="2087" t="s">
        <v>78</v>
      </c>
    </row>
    <row r="143" spans="1:256" s="1089" customFormat="1" ht="15.75">
      <c r="A143" s="1387"/>
      <c r="B143" s="2542" t="s">
        <v>79</v>
      </c>
      <c r="C143" s="2543"/>
      <c r="D143" s="2543"/>
      <c r="E143" s="2543"/>
      <c r="F143" s="2543"/>
      <c r="G143" s="2544"/>
    </row>
    <row r="144" spans="1:256" s="1089" customFormat="1" ht="15.75">
      <c r="A144" s="1387" t="s">
        <v>218</v>
      </c>
      <c r="B144" s="2005">
        <v>42434</v>
      </c>
      <c r="C144" s="2006" t="e">
        <f>IF($A144="INSUMO",VLOOKUP($B144,#REF!,2,FALSE),VLOOKUP($B144,#REF!,2,FALSE))</f>
        <v>#REF!</v>
      </c>
      <c r="D144" s="2007" t="e">
        <f>IF($A144="INSUMO",VLOOKUP($B144,#REF!,3,FALSE),VLOOKUP($B144,#REF!,3,FALSE))</f>
        <v>#REF!</v>
      </c>
      <c r="E144" s="2093">
        <v>1</v>
      </c>
      <c r="F144" s="2031" t="e">
        <f>IF($A144="INSUMO",VLOOKUP($B144,#REF!,4,FALSE),VLOOKUP($B144,#REF!,4,FALSE))</f>
        <v>#REF!</v>
      </c>
      <c r="G144" s="2092" t="e">
        <f>TRUNC(E144*F144,2)</f>
        <v>#REF!</v>
      </c>
    </row>
    <row r="145" spans="1:7" s="1089" customFormat="1" ht="15.75">
      <c r="A145" s="1387" t="s">
        <v>219</v>
      </c>
      <c r="B145" s="2005">
        <v>94963</v>
      </c>
      <c r="C145" s="2006" t="e">
        <f>IF($A145="INSUMO",VLOOKUP($B145,#REF!,2,FALSE),VLOOKUP($B145,#REF!,2,FALSE))</f>
        <v>#REF!</v>
      </c>
      <c r="D145" s="2007" t="e">
        <f>IF($A145="INSUMO",VLOOKUP($B145,#REF!,3,FALSE),VLOOKUP($B145,#REF!,3,FALSE))</f>
        <v>#REF!</v>
      </c>
      <c r="E145" s="2093">
        <f>0.064*3</f>
        <v>0.192</v>
      </c>
      <c r="F145" s="2031" t="e">
        <f>IF($A145="INSUMO",VLOOKUP($B145,#REF!,4,FALSE),VLOOKUP($B145,#REF!,4,FALSE))</f>
        <v>#REF!</v>
      </c>
      <c r="G145" s="2092" t="e">
        <f>TRUNC(E145*F145,2)</f>
        <v>#REF!</v>
      </c>
    </row>
    <row r="146" spans="1:7" s="1089" customFormat="1" ht="15.75">
      <c r="A146" s="1387"/>
      <c r="B146" s="2542" t="s">
        <v>80</v>
      </c>
      <c r="C146" s="2543"/>
      <c r="D146" s="2543"/>
      <c r="E146" s="2543"/>
      <c r="F146" s="2543"/>
      <c r="G146" s="2544"/>
    </row>
    <row r="147" spans="1:7" s="1089" customFormat="1" ht="15.75">
      <c r="A147" s="1387" t="s">
        <v>219</v>
      </c>
      <c r="B147" s="2094">
        <v>88309</v>
      </c>
      <c r="C147" s="2006" t="e">
        <f>IF($A147="INSUMO",VLOOKUP($B147,#REF!,2,FALSE),VLOOKUP($B147,#REF!,2,FALSE))</f>
        <v>#REF!</v>
      </c>
      <c r="D147" s="2007" t="e">
        <f>IF($A147="INSUMO",VLOOKUP($B147,#REF!,3,FALSE),VLOOKUP($B147,#REF!,3,FALSE))</f>
        <v>#REF!</v>
      </c>
      <c r="E147" s="2095">
        <v>1</v>
      </c>
      <c r="F147" s="2031" t="e">
        <f>IF($A147="INSUMO",VLOOKUP($B147,#REF!,4,FALSE),VLOOKUP($B147,#REF!,4,FALSE))</f>
        <v>#REF!</v>
      </c>
      <c r="G147" s="2092" t="e">
        <f>TRUNC(E147*F147,2)</f>
        <v>#REF!</v>
      </c>
    </row>
    <row r="148" spans="1:7" s="1089" customFormat="1" ht="16.5" thickBot="1">
      <c r="A148" s="1387" t="s">
        <v>219</v>
      </c>
      <c r="B148" s="2096">
        <v>88316</v>
      </c>
      <c r="C148" s="2010" t="e">
        <f>IF($A148="INSUMO",VLOOKUP($B148,#REF!,2,FALSE),VLOOKUP($B148,#REF!,2,FALSE))</f>
        <v>#REF!</v>
      </c>
      <c r="D148" s="2011" t="e">
        <f>IF($A148="INSUMO",VLOOKUP($B148,#REF!,3,FALSE),VLOOKUP($B148,#REF!,3,FALSE))</f>
        <v>#REF!</v>
      </c>
      <c r="E148" s="2097">
        <v>1</v>
      </c>
      <c r="F148" s="2032" t="e">
        <f>IF($A148="INSUMO",VLOOKUP($B148,#REF!,4,FALSE),VLOOKUP($B148,#REF!,4,FALSE))</f>
        <v>#REF!</v>
      </c>
      <c r="G148" s="2098" t="e">
        <f>TRUNC(E148*F148,2)</f>
        <v>#REF!</v>
      </c>
    </row>
    <row r="149" spans="1:7" s="1089" customFormat="1" ht="36" customHeight="1" thickBot="1">
      <c r="A149" s="1387"/>
      <c r="B149" s="2537" t="s">
        <v>1455</v>
      </c>
      <c r="C149" s="2537"/>
      <c r="D149" s="2537"/>
      <c r="E149" s="2538"/>
      <c r="F149" s="2099" t="s">
        <v>81</v>
      </c>
      <c r="G149" s="2100" t="e">
        <f>ROUND(SUM(G144:G148),2)</f>
        <v>#REF!</v>
      </c>
    </row>
  </sheetData>
  <mergeCells count="58">
    <mergeCell ref="B84:C84"/>
    <mergeCell ref="E84:G84"/>
    <mergeCell ref="B146:G146"/>
    <mergeCell ref="B149:E149"/>
    <mergeCell ref="E85:G85"/>
    <mergeCell ref="C87:F87"/>
    <mergeCell ref="B89:G89"/>
    <mergeCell ref="B95:G96"/>
    <mergeCell ref="C97:F97"/>
    <mergeCell ref="E98:G98"/>
    <mergeCell ref="B102:C102"/>
    <mergeCell ref="E102:G102"/>
    <mergeCell ref="C124:F124"/>
    <mergeCell ref="B129:G129"/>
    <mergeCell ref="C141:F141"/>
    <mergeCell ref="B38:G38"/>
    <mergeCell ref="B126:G126"/>
    <mergeCell ref="B116:G116"/>
    <mergeCell ref="B119:G119"/>
    <mergeCell ref="B143:G143"/>
    <mergeCell ref="C80:F80"/>
    <mergeCell ref="E81:G81"/>
    <mergeCell ref="B82:G82"/>
    <mergeCell ref="B78:G79"/>
    <mergeCell ref="C53:F53"/>
    <mergeCell ref="B55:G55"/>
    <mergeCell ref="B58:G58"/>
    <mergeCell ref="C70:F70"/>
    <mergeCell ref="B72:G72"/>
    <mergeCell ref="B83:C83"/>
    <mergeCell ref="E83:G83"/>
    <mergeCell ref="C13:F13"/>
    <mergeCell ref="B15:G15"/>
    <mergeCell ref="B18:G18"/>
    <mergeCell ref="C23:F23"/>
    <mergeCell ref="B25:G25"/>
    <mergeCell ref="B28:G28"/>
    <mergeCell ref="C104:F104"/>
    <mergeCell ref="B106:G106"/>
    <mergeCell ref="B109:G109"/>
    <mergeCell ref="C114:F114"/>
    <mergeCell ref="B45:G45"/>
    <mergeCell ref="B48:G48"/>
    <mergeCell ref="B85:C85"/>
    <mergeCell ref="B99:G99"/>
    <mergeCell ref="B100:C100"/>
    <mergeCell ref="E100:G100"/>
    <mergeCell ref="B101:C101"/>
    <mergeCell ref="E101:G101"/>
    <mergeCell ref="C43:F43"/>
    <mergeCell ref="C33:F33"/>
    <mergeCell ref="B35:G35"/>
    <mergeCell ref="B10:G10"/>
    <mergeCell ref="D3:E3"/>
    <mergeCell ref="F3:G4"/>
    <mergeCell ref="B5:G5"/>
    <mergeCell ref="C7:E7"/>
    <mergeCell ref="C8:E8"/>
  </mergeCells>
  <dataValidations disablePrompts="1" count="1">
    <dataValidation type="list" allowBlank="1" showInputMessage="1" showErrorMessage="1" sqref="A90 A73 A107:A108 A110:A111 A117:A118 A120:A121 A128 A130:A131 A46:A47 A49:A50 A26:A27 A29:A30 A56:A57 A59:A60 A36:A37 A39:A40 A19:A20 A147:A148 A16:A17 A144:A145">
      <formula1>$A$3:$A$4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51" fitToHeight="100" orientation="portrait" r:id="rId1"/>
  <headerFooter scaleWithDoc="0" alignWithMargins="0">
    <oddHeader>&amp;RPágina &amp;P de &amp;N</oddHeader>
    <oddFooter>&amp;R&amp;G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:IV373"/>
  <sheetViews>
    <sheetView view="pageBreakPreview" topLeftCell="A13" zoomScale="70" zoomScaleNormal="100" zoomScaleSheetLayoutView="70" workbookViewId="0">
      <selection activeCell="I20" sqref="I20:I24"/>
    </sheetView>
  </sheetViews>
  <sheetFormatPr defaultRowHeight="12.75"/>
  <cols>
    <col min="1" max="1" width="9.140625" style="673"/>
    <col min="2" max="2" width="23.5703125" style="673" customWidth="1"/>
    <col min="3" max="3" width="81.5703125" style="673" customWidth="1"/>
    <col min="4" max="4" width="16.5703125" style="673" customWidth="1"/>
    <col min="5" max="5" width="18.85546875" style="673" customWidth="1"/>
    <col min="6" max="6" width="18.140625" style="673" customWidth="1"/>
    <col min="7" max="7" width="17.85546875" style="673" bestFit="1" customWidth="1"/>
    <col min="8" max="8" width="9.140625" style="673"/>
    <col min="9" max="9" width="11" style="673" bestFit="1" customWidth="1"/>
    <col min="10" max="16384" width="9.140625" style="673"/>
  </cols>
  <sheetData>
    <row r="1" spans="1:256" ht="13.5" thickBot="1"/>
    <row r="2" spans="1:256" ht="4.5" customHeight="1" thickBot="1">
      <c r="A2" s="674"/>
      <c r="B2" s="675"/>
      <c r="C2" s="676"/>
      <c r="D2" s="677"/>
      <c r="E2" s="678"/>
      <c r="F2" s="678"/>
      <c r="G2" s="679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674"/>
      <c r="X2" s="674"/>
      <c r="Y2" s="674"/>
      <c r="Z2" s="674"/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674"/>
      <c r="AU2" s="674"/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  <c r="BM2" s="674"/>
      <c r="BN2" s="674"/>
      <c r="BO2" s="674"/>
      <c r="BP2" s="674"/>
      <c r="BQ2" s="674"/>
      <c r="BR2" s="674"/>
      <c r="BS2" s="674"/>
      <c r="BT2" s="674"/>
      <c r="BU2" s="674"/>
      <c r="BV2" s="674"/>
      <c r="BW2" s="674"/>
      <c r="BX2" s="674"/>
      <c r="BY2" s="674"/>
      <c r="BZ2" s="674"/>
      <c r="CA2" s="674"/>
      <c r="CB2" s="674"/>
      <c r="CC2" s="674"/>
      <c r="CD2" s="674"/>
      <c r="CE2" s="674"/>
      <c r="CF2" s="674"/>
      <c r="CG2" s="674"/>
      <c r="CH2" s="674"/>
      <c r="CI2" s="674"/>
      <c r="CJ2" s="674"/>
      <c r="CK2" s="674"/>
      <c r="CL2" s="674"/>
      <c r="CM2" s="674"/>
      <c r="CN2" s="674"/>
      <c r="CO2" s="674"/>
      <c r="CP2" s="674"/>
      <c r="CQ2" s="674"/>
      <c r="CR2" s="674"/>
      <c r="CS2" s="674"/>
      <c r="CT2" s="674"/>
      <c r="CU2" s="674"/>
      <c r="CV2" s="674"/>
      <c r="CW2" s="674"/>
      <c r="CX2" s="674"/>
      <c r="CY2" s="674"/>
      <c r="CZ2" s="674"/>
      <c r="DA2" s="674"/>
      <c r="DB2" s="674"/>
      <c r="DC2" s="674"/>
      <c r="DD2" s="674"/>
      <c r="DE2" s="674"/>
      <c r="DF2" s="674"/>
      <c r="DG2" s="674"/>
      <c r="DH2" s="674"/>
      <c r="DI2" s="674"/>
      <c r="DJ2" s="674"/>
      <c r="DK2" s="674"/>
      <c r="DL2" s="674"/>
      <c r="DM2" s="674"/>
      <c r="DN2" s="674"/>
      <c r="DO2" s="674"/>
      <c r="DP2" s="674"/>
      <c r="DQ2" s="674"/>
      <c r="DR2" s="674"/>
      <c r="DS2" s="674"/>
      <c r="DT2" s="674"/>
      <c r="DU2" s="674"/>
      <c r="DV2" s="674"/>
      <c r="DW2" s="674"/>
      <c r="DX2" s="674"/>
      <c r="DY2" s="674"/>
      <c r="DZ2" s="674"/>
      <c r="EA2" s="674"/>
      <c r="EB2" s="674"/>
      <c r="EC2" s="674"/>
      <c r="ED2" s="674"/>
      <c r="EE2" s="674"/>
      <c r="EF2" s="674"/>
      <c r="EG2" s="674"/>
      <c r="EH2" s="674"/>
      <c r="EI2" s="674"/>
      <c r="EJ2" s="674"/>
      <c r="EK2" s="674"/>
      <c r="EL2" s="674"/>
      <c r="EM2" s="674"/>
      <c r="EN2" s="674"/>
      <c r="EO2" s="674"/>
      <c r="EP2" s="674"/>
      <c r="EQ2" s="674"/>
      <c r="ER2" s="674"/>
      <c r="ES2" s="674"/>
      <c r="ET2" s="674"/>
      <c r="EU2" s="674"/>
      <c r="EV2" s="674"/>
      <c r="EW2" s="674"/>
      <c r="EX2" s="674"/>
      <c r="EY2" s="674"/>
      <c r="EZ2" s="674"/>
      <c r="FA2" s="674"/>
      <c r="FB2" s="674"/>
      <c r="FC2" s="674"/>
      <c r="FD2" s="674"/>
      <c r="FE2" s="674"/>
      <c r="FF2" s="674"/>
      <c r="FG2" s="674"/>
      <c r="FH2" s="674"/>
      <c r="FI2" s="674"/>
      <c r="FJ2" s="674"/>
      <c r="FK2" s="674"/>
      <c r="FL2" s="674"/>
      <c r="FM2" s="674"/>
      <c r="FN2" s="674"/>
      <c r="FO2" s="674"/>
      <c r="FP2" s="674"/>
      <c r="FQ2" s="674"/>
      <c r="FR2" s="674"/>
      <c r="FS2" s="674"/>
      <c r="FT2" s="674"/>
      <c r="FU2" s="674"/>
      <c r="FV2" s="674"/>
      <c r="FW2" s="674"/>
      <c r="FX2" s="674"/>
      <c r="FY2" s="674"/>
      <c r="FZ2" s="674"/>
      <c r="GA2" s="674"/>
      <c r="GB2" s="674"/>
      <c r="GC2" s="674"/>
      <c r="GD2" s="674"/>
      <c r="GE2" s="674"/>
      <c r="GF2" s="674"/>
      <c r="GG2" s="674"/>
      <c r="GH2" s="674"/>
      <c r="GI2" s="674"/>
      <c r="GJ2" s="674"/>
      <c r="GK2" s="674"/>
      <c r="GL2" s="674"/>
      <c r="GM2" s="674"/>
      <c r="GN2" s="674"/>
      <c r="GO2" s="674"/>
      <c r="GP2" s="674"/>
      <c r="GQ2" s="674"/>
      <c r="GR2" s="674"/>
      <c r="GS2" s="674"/>
      <c r="GT2" s="674"/>
      <c r="GU2" s="674"/>
      <c r="GV2" s="674"/>
      <c r="GW2" s="674"/>
      <c r="GX2" s="674"/>
      <c r="GY2" s="674"/>
      <c r="GZ2" s="674"/>
      <c r="HA2" s="674"/>
      <c r="HB2" s="674"/>
      <c r="HC2" s="674"/>
      <c r="HD2" s="674"/>
      <c r="HE2" s="674"/>
      <c r="HF2" s="674"/>
      <c r="HG2" s="674"/>
      <c r="HH2" s="674"/>
      <c r="HI2" s="674"/>
      <c r="HJ2" s="674"/>
      <c r="HK2" s="674"/>
      <c r="HL2" s="674"/>
      <c r="HM2" s="674"/>
      <c r="HN2" s="674"/>
      <c r="HO2" s="674"/>
      <c r="HP2" s="674"/>
      <c r="HQ2" s="674"/>
      <c r="HR2" s="674"/>
      <c r="HS2" s="674"/>
      <c r="HT2" s="674"/>
      <c r="HU2" s="674"/>
      <c r="HV2" s="674"/>
      <c r="HW2" s="674"/>
      <c r="HX2" s="674"/>
      <c r="HY2" s="674"/>
      <c r="HZ2" s="674"/>
      <c r="IA2" s="674"/>
      <c r="IB2" s="674"/>
      <c r="IC2" s="674"/>
      <c r="ID2" s="674"/>
      <c r="IE2" s="674"/>
      <c r="IF2" s="674"/>
      <c r="IG2" s="674"/>
      <c r="IH2" s="674"/>
      <c r="II2" s="674"/>
      <c r="IJ2" s="674"/>
      <c r="IK2" s="674"/>
      <c r="IL2" s="674"/>
      <c r="IM2" s="674"/>
      <c r="IN2" s="674"/>
      <c r="IO2" s="674"/>
      <c r="IP2" s="674"/>
      <c r="IQ2" s="674"/>
      <c r="IR2" s="674"/>
      <c r="IS2" s="674"/>
      <c r="IT2" s="674"/>
      <c r="IU2" s="674"/>
      <c r="IV2" s="674"/>
    </row>
    <row r="3" spans="1:256" ht="78" customHeight="1" thickBot="1">
      <c r="A3" s="680"/>
      <c r="B3" s="681"/>
      <c r="C3" s="2653" t="s">
        <v>2</v>
      </c>
      <c r="D3" s="2654"/>
      <c r="E3" s="2654"/>
      <c r="F3" s="682"/>
      <c r="G3" s="683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L3" s="684"/>
      <c r="BM3" s="684"/>
      <c r="BN3" s="684"/>
      <c r="BO3" s="684"/>
      <c r="BP3" s="684"/>
      <c r="BQ3" s="684"/>
      <c r="BR3" s="684"/>
      <c r="BS3" s="684"/>
      <c r="BT3" s="684"/>
      <c r="BU3" s="684"/>
      <c r="BV3" s="684"/>
      <c r="BW3" s="684"/>
      <c r="BX3" s="684"/>
      <c r="BY3" s="684"/>
      <c r="BZ3" s="684"/>
      <c r="CA3" s="684"/>
      <c r="CB3" s="684"/>
      <c r="CC3" s="684"/>
      <c r="CD3" s="684"/>
      <c r="CE3" s="684"/>
      <c r="CF3" s="684"/>
      <c r="CG3" s="684"/>
      <c r="CH3" s="684"/>
      <c r="CI3" s="684"/>
      <c r="CJ3" s="684"/>
      <c r="CK3" s="684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  <c r="DD3" s="684"/>
      <c r="DE3" s="684"/>
      <c r="DF3" s="684"/>
      <c r="DG3" s="684"/>
      <c r="DH3" s="684"/>
      <c r="DI3" s="684"/>
      <c r="DJ3" s="684"/>
      <c r="DK3" s="684"/>
      <c r="DL3" s="684"/>
      <c r="DM3" s="684"/>
      <c r="DN3" s="684"/>
      <c r="DO3" s="684"/>
      <c r="DP3" s="684"/>
      <c r="DQ3" s="684"/>
      <c r="DR3" s="684"/>
      <c r="DS3" s="684"/>
      <c r="DT3" s="684"/>
      <c r="DU3" s="684"/>
      <c r="DV3" s="684"/>
      <c r="DW3" s="684"/>
      <c r="DX3" s="684"/>
      <c r="DY3" s="684"/>
      <c r="DZ3" s="684"/>
      <c r="EA3" s="684"/>
      <c r="EB3" s="684"/>
      <c r="EC3" s="684"/>
      <c r="ED3" s="684"/>
      <c r="EE3" s="684"/>
      <c r="EF3" s="684"/>
      <c r="EG3" s="684"/>
      <c r="EH3" s="684"/>
      <c r="EI3" s="684"/>
      <c r="EJ3" s="684"/>
      <c r="EK3" s="684"/>
      <c r="EL3" s="684"/>
      <c r="EM3" s="684"/>
      <c r="EN3" s="684"/>
      <c r="EO3" s="684"/>
      <c r="EP3" s="684"/>
      <c r="EQ3" s="684"/>
      <c r="ER3" s="684"/>
      <c r="ES3" s="684"/>
      <c r="ET3" s="684"/>
      <c r="EU3" s="684"/>
      <c r="EV3" s="684"/>
      <c r="EW3" s="684"/>
      <c r="EX3" s="684"/>
      <c r="EY3" s="684"/>
      <c r="EZ3" s="684"/>
      <c r="FA3" s="684"/>
      <c r="FB3" s="684"/>
      <c r="FC3" s="684"/>
      <c r="FD3" s="684"/>
      <c r="FE3" s="684"/>
      <c r="FF3" s="684"/>
      <c r="FG3" s="684"/>
      <c r="FH3" s="684"/>
      <c r="FI3" s="684"/>
      <c r="FJ3" s="684"/>
      <c r="FK3" s="684"/>
      <c r="FL3" s="684"/>
      <c r="FM3" s="684"/>
      <c r="FN3" s="684"/>
      <c r="FO3" s="684"/>
      <c r="FP3" s="684"/>
      <c r="FQ3" s="684"/>
      <c r="FR3" s="684"/>
      <c r="FS3" s="684"/>
      <c r="FT3" s="684"/>
      <c r="FU3" s="684"/>
      <c r="FV3" s="684"/>
      <c r="FW3" s="684"/>
      <c r="FX3" s="684"/>
      <c r="FY3" s="684"/>
      <c r="FZ3" s="684"/>
      <c r="GA3" s="684"/>
      <c r="GB3" s="684"/>
      <c r="GC3" s="684"/>
      <c r="GD3" s="684"/>
      <c r="GE3" s="684"/>
      <c r="GF3" s="684"/>
      <c r="GG3" s="684"/>
      <c r="GH3" s="684"/>
      <c r="GI3" s="684"/>
      <c r="GJ3" s="684"/>
      <c r="GK3" s="684"/>
      <c r="GL3" s="684"/>
      <c r="GM3" s="684"/>
      <c r="GN3" s="684"/>
      <c r="GO3" s="684"/>
      <c r="GP3" s="684"/>
      <c r="GQ3" s="684"/>
      <c r="GR3" s="684"/>
      <c r="GS3" s="684"/>
      <c r="GT3" s="684"/>
      <c r="GU3" s="684"/>
      <c r="GV3" s="684"/>
      <c r="GW3" s="684"/>
      <c r="GX3" s="684"/>
      <c r="GY3" s="684"/>
      <c r="GZ3" s="684"/>
      <c r="HA3" s="684"/>
      <c r="HB3" s="684"/>
      <c r="HC3" s="684"/>
      <c r="HD3" s="684"/>
      <c r="HE3" s="684"/>
      <c r="HF3" s="684"/>
      <c r="HG3" s="684"/>
      <c r="HH3" s="684"/>
      <c r="HI3" s="684"/>
      <c r="HJ3" s="684"/>
      <c r="HK3" s="684"/>
      <c r="HL3" s="684"/>
      <c r="HM3" s="684"/>
      <c r="HN3" s="684"/>
      <c r="HO3" s="684"/>
      <c r="HP3" s="684"/>
      <c r="HQ3" s="684"/>
      <c r="HR3" s="684"/>
      <c r="HS3" s="684"/>
      <c r="HT3" s="684"/>
      <c r="HU3" s="684"/>
      <c r="HV3" s="684"/>
      <c r="HW3" s="684"/>
      <c r="HX3" s="684"/>
      <c r="HY3" s="684"/>
      <c r="HZ3" s="684"/>
      <c r="IA3" s="684"/>
      <c r="IB3" s="684"/>
      <c r="IC3" s="684"/>
      <c r="ID3" s="684"/>
      <c r="IE3" s="684"/>
      <c r="IF3" s="684"/>
      <c r="IG3" s="684"/>
      <c r="IH3" s="684"/>
      <c r="II3" s="684"/>
      <c r="IJ3" s="684"/>
      <c r="IK3" s="684"/>
      <c r="IL3" s="684"/>
      <c r="IM3" s="684"/>
      <c r="IN3" s="684"/>
      <c r="IO3" s="684"/>
      <c r="IP3" s="684"/>
      <c r="IQ3" s="684"/>
      <c r="IR3" s="684"/>
      <c r="IS3" s="684"/>
      <c r="IT3" s="684"/>
      <c r="IU3" s="684"/>
      <c r="IV3" s="684"/>
    </row>
    <row r="4" spans="1:256" ht="18.75" thickBot="1">
      <c r="A4" s="685"/>
      <c r="B4" s="686"/>
      <c r="C4" s="2808" t="s">
        <v>432</v>
      </c>
      <c r="D4" s="2809"/>
      <c r="E4" s="2809"/>
      <c r="F4" s="2809"/>
      <c r="G4" s="2810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5"/>
      <c r="W4" s="685"/>
      <c r="X4" s="685"/>
      <c r="Y4" s="685"/>
      <c r="Z4" s="685"/>
      <c r="AA4" s="685"/>
      <c r="AB4" s="685"/>
      <c r="AC4" s="685"/>
      <c r="AD4" s="685"/>
      <c r="AE4" s="685"/>
      <c r="AF4" s="685"/>
      <c r="AG4" s="685"/>
      <c r="AH4" s="685"/>
      <c r="AI4" s="685"/>
      <c r="AJ4" s="685"/>
      <c r="AK4" s="685"/>
      <c r="AL4" s="685"/>
      <c r="AM4" s="685"/>
      <c r="AN4" s="685"/>
      <c r="AO4" s="685"/>
      <c r="AP4" s="685"/>
      <c r="AQ4" s="685"/>
      <c r="AR4" s="685"/>
      <c r="AS4" s="685"/>
      <c r="AT4" s="685"/>
      <c r="AU4" s="685"/>
      <c r="AV4" s="685"/>
      <c r="AW4" s="685"/>
      <c r="AX4" s="685"/>
      <c r="AY4" s="685"/>
      <c r="AZ4" s="685"/>
      <c r="BA4" s="685"/>
      <c r="BB4" s="685"/>
      <c r="BC4" s="685"/>
      <c r="BD4" s="685"/>
      <c r="BE4" s="685"/>
      <c r="BF4" s="685"/>
      <c r="BG4" s="685"/>
      <c r="BH4" s="685"/>
      <c r="BI4" s="685"/>
      <c r="BJ4" s="685"/>
      <c r="BK4" s="685"/>
      <c r="BL4" s="685"/>
      <c r="BM4" s="685"/>
      <c r="BN4" s="685"/>
      <c r="BO4" s="685"/>
      <c r="BP4" s="685"/>
      <c r="BQ4" s="685"/>
      <c r="BR4" s="685"/>
      <c r="BS4" s="685"/>
      <c r="BT4" s="685"/>
      <c r="BU4" s="685"/>
      <c r="BV4" s="685"/>
      <c r="BW4" s="685"/>
      <c r="BX4" s="685"/>
      <c r="BY4" s="685"/>
      <c r="BZ4" s="685"/>
      <c r="CA4" s="685"/>
      <c r="CB4" s="685"/>
      <c r="CC4" s="685"/>
      <c r="CD4" s="685"/>
      <c r="CE4" s="685"/>
      <c r="CF4" s="685"/>
      <c r="CG4" s="685"/>
      <c r="CH4" s="685"/>
      <c r="CI4" s="685"/>
      <c r="CJ4" s="685"/>
      <c r="CK4" s="685"/>
      <c r="CL4" s="685"/>
      <c r="CM4" s="685"/>
      <c r="CN4" s="685"/>
      <c r="CO4" s="685"/>
      <c r="CP4" s="685"/>
      <c r="CQ4" s="685"/>
      <c r="CR4" s="685"/>
      <c r="CS4" s="685"/>
      <c r="CT4" s="685"/>
      <c r="CU4" s="685"/>
      <c r="CV4" s="685"/>
      <c r="CW4" s="685"/>
      <c r="CX4" s="685"/>
      <c r="CY4" s="685"/>
      <c r="CZ4" s="685"/>
      <c r="DA4" s="685"/>
      <c r="DB4" s="685"/>
      <c r="DC4" s="685"/>
      <c r="DD4" s="685"/>
      <c r="DE4" s="685"/>
      <c r="DF4" s="685"/>
      <c r="DG4" s="685"/>
      <c r="DH4" s="685"/>
      <c r="DI4" s="685"/>
      <c r="DJ4" s="685"/>
      <c r="DK4" s="685"/>
      <c r="DL4" s="685"/>
      <c r="DM4" s="685"/>
      <c r="DN4" s="685"/>
      <c r="DO4" s="685"/>
      <c r="DP4" s="685"/>
      <c r="DQ4" s="685"/>
      <c r="DR4" s="685"/>
      <c r="DS4" s="685"/>
      <c r="DT4" s="685"/>
      <c r="DU4" s="685"/>
      <c r="DV4" s="685"/>
      <c r="DW4" s="685"/>
      <c r="DX4" s="685"/>
      <c r="DY4" s="685"/>
      <c r="DZ4" s="685"/>
      <c r="EA4" s="685"/>
      <c r="EB4" s="685"/>
      <c r="EC4" s="685"/>
      <c r="ED4" s="685"/>
      <c r="EE4" s="685"/>
      <c r="EF4" s="685"/>
      <c r="EG4" s="685"/>
      <c r="EH4" s="685"/>
      <c r="EI4" s="685"/>
      <c r="EJ4" s="685"/>
      <c r="EK4" s="685"/>
      <c r="EL4" s="685"/>
      <c r="EM4" s="685"/>
      <c r="EN4" s="685"/>
      <c r="EO4" s="685"/>
      <c r="EP4" s="685"/>
      <c r="EQ4" s="685"/>
      <c r="ER4" s="685"/>
      <c r="ES4" s="685"/>
      <c r="ET4" s="685"/>
      <c r="EU4" s="685"/>
      <c r="EV4" s="685"/>
      <c r="EW4" s="685"/>
      <c r="EX4" s="685"/>
      <c r="EY4" s="685"/>
      <c r="EZ4" s="685"/>
      <c r="FA4" s="685"/>
      <c r="FB4" s="685"/>
      <c r="FC4" s="685"/>
      <c r="FD4" s="685"/>
      <c r="FE4" s="685"/>
      <c r="FF4" s="685"/>
      <c r="FG4" s="685"/>
      <c r="FH4" s="685"/>
      <c r="FI4" s="685"/>
      <c r="FJ4" s="685"/>
      <c r="FK4" s="685"/>
      <c r="FL4" s="685"/>
      <c r="FM4" s="685"/>
      <c r="FN4" s="685"/>
      <c r="FO4" s="685"/>
      <c r="FP4" s="685"/>
      <c r="FQ4" s="685"/>
      <c r="FR4" s="685"/>
      <c r="FS4" s="685"/>
      <c r="FT4" s="685"/>
      <c r="FU4" s="685"/>
      <c r="FV4" s="685"/>
      <c r="FW4" s="685"/>
      <c r="FX4" s="685"/>
      <c r="FY4" s="685"/>
      <c r="FZ4" s="685"/>
      <c r="GA4" s="685"/>
      <c r="GB4" s="685"/>
      <c r="GC4" s="685"/>
      <c r="GD4" s="685"/>
      <c r="GE4" s="685"/>
      <c r="GF4" s="685"/>
      <c r="GG4" s="685"/>
      <c r="GH4" s="685"/>
      <c r="GI4" s="685"/>
      <c r="GJ4" s="685"/>
      <c r="GK4" s="685"/>
      <c r="GL4" s="685"/>
      <c r="GM4" s="685"/>
      <c r="GN4" s="685"/>
      <c r="GO4" s="685"/>
      <c r="GP4" s="685"/>
      <c r="GQ4" s="685"/>
      <c r="GR4" s="685"/>
      <c r="GS4" s="685"/>
      <c r="GT4" s="685"/>
      <c r="GU4" s="685"/>
      <c r="GV4" s="685"/>
      <c r="GW4" s="685"/>
      <c r="GX4" s="685"/>
      <c r="GY4" s="685"/>
      <c r="GZ4" s="685"/>
      <c r="HA4" s="685"/>
      <c r="HB4" s="685"/>
      <c r="HC4" s="685"/>
      <c r="HD4" s="685"/>
      <c r="HE4" s="685"/>
      <c r="HF4" s="685"/>
      <c r="HG4" s="685"/>
      <c r="HH4" s="685"/>
      <c r="HI4" s="685"/>
      <c r="HJ4" s="685"/>
      <c r="HK4" s="685"/>
      <c r="HL4" s="685"/>
      <c r="HM4" s="685"/>
      <c r="HN4" s="685"/>
      <c r="HO4" s="685"/>
      <c r="HP4" s="685"/>
      <c r="HQ4" s="685"/>
      <c r="HR4" s="685"/>
      <c r="HS4" s="685"/>
      <c r="HT4" s="685"/>
      <c r="HU4" s="685"/>
      <c r="HV4" s="685"/>
      <c r="HW4" s="685"/>
      <c r="HX4" s="685"/>
      <c r="HY4" s="685"/>
      <c r="HZ4" s="685"/>
      <c r="IA4" s="685"/>
      <c r="IB4" s="685"/>
      <c r="IC4" s="685"/>
      <c r="ID4" s="685"/>
      <c r="IE4" s="685"/>
      <c r="IF4" s="685"/>
      <c r="IG4" s="685"/>
      <c r="IH4" s="685"/>
      <c r="II4" s="685"/>
      <c r="IJ4" s="685"/>
      <c r="IK4" s="685"/>
      <c r="IL4" s="685"/>
      <c r="IM4" s="685"/>
      <c r="IN4" s="685"/>
      <c r="IO4" s="685"/>
      <c r="IP4" s="685"/>
      <c r="IQ4" s="685"/>
      <c r="IR4" s="685"/>
      <c r="IS4" s="685"/>
      <c r="IT4" s="685"/>
      <c r="IU4" s="685"/>
      <c r="IV4" s="685"/>
    </row>
    <row r="5" spans="1:256" ht="13.5" thickBot="1">
      <c r="A5" s="674"/>
      <c r="B5" s="675"/>
      <c r="C5" s="676"/>
      <c r="D5" s="677"/>
      <c r="E5" s="678"/>
      <c r="F5" s="678"/>
      <c r="G5" s="679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4"/>
      <c r="T5" s="674"/>
      <c r="U5" s="674"/>
      <c r="V5" s="674"/>
      <c r="W5" s="674"/>
      <c r="X5" s="674"/>
      <c r="Y5" s="674"/>
      <c r="Z5" s="674"/>
      <c r="AA5" s="674"/>
      <c r="AB5" s="674"/>
      <c r="AC5" s="674"/>
      <c r="AD5" s="674"/>
      <c r="AE5" s="674"/>
      <c r="AF5" s="674"/>
      <c r="AG5" s="674"/>
      <c r="AH5" s="674"/>
      <c r="AI5" s="674"/>
      <c r="AJ5" s="674"/>
      <c r="AK5" s="674"/>
      <c r="AL5" s="674"/>
      <c r="AM5" s="674"/>
      <c r="AN5" s="674"/>
      <c r="AO5" s="674"/>
      <c r="AP5" s="674"/>
      <c r="AQ5" s="674"/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4"/>
      <c r="BF5" s="674"/>
      <c r="BG5" s="674"/>
      <c r="BH5" s="674"/>
      <c r="BI5" s="674"/>
      <c r="BJ5" s="674"/>
      <c r="BK5" s="674"/>
      <c r="BL5" s="674"/>
      <c r="BM5" s="674"/>
      <c r="BN5" s="674"/>
      <c r="BO5" s="674"/>
      <c r="BP5" s="674"/>
      <c r="BQ5" s="674"/>
      <c r="BR5" s="674"/>
      <c r="BS5" s="674"/>
      <c r="BT5" s="674"/>
      <c r="BU5" s="674"/>
      <c r="BV5" s="674"/>
      <c r="BW5" s="674"/>
      <c r="BX5" s="674"/>
      <c r="BY5" s="674"/>
      <c r="BZ5" s="674"/>
      <c r="CA5" s="674"/>
      <c r="CB5" s="674"/>
      <c r="CC5" s="674"/>
      <c r="CD5" s="674"/>
      <c r="CE5" s="674"/>
      <c r="CF5" s="674"/>
      <c r="CG5" s="674"/>
      <c r="CH5" s="674"/>
      <c r="CI5" s="674"/>
      <c r="CJ5" s="674"/>
      <c r="CK5" s="674"/>
      <c r="CL5" s="674"/>
      <c r="CM5" s="674"/>
      <c r="CN5" s="674"/>
      <c r="CO5" s="674"/>
      <c r="CP5" s="674"/>
      <c r="CQ5" s="674"/>
      <c r="CR5" s="674"/>
      <c r="CS5" s="674"/>
      <c r="CT5" s="674"/>
      <c r="CU5" s="674"/>
      <c r="CV5" s="674"/>
      <c r="CW5" s="674"/>
      <c r="CX5" s="674"/>
      <c r="CY5" s="674"/>
      <c r="CZ5" s="674"/>
      <c r="DA5" s="674"/>
      <c r="DB5" s="674"/>
      <c r="DC5" s="674"/>
      <c r="DD5" s="674"/>
      <c r="DE5" s="674"/>
      <c r="DF5" s="674"/>
      <c r="DG5" s="674"/>
      <c r="DH5" s="674"/>
      <c r="DI5" s="674"/>
      <c r="DJ5" s="674"/>
      <c r="DK5" s="674"/>
      <c r="DL5" s="674"/>
      <c r="DM5" s="674"/>
      <c r="DN5" s="674"/>
      <c r="DO5" s="674"/>
      <c r="DP5" s="674"/>
      <c r="DQ5" s="674"/>
      <c r="DR5" s="674"/>
      <c r="DS5" s="674"/>
      <c r="DT5" s="674"/>
      <c r="DU5" s="674"/>
      <c r="DV5" s="674"/>
      <c r="DW5" s="674"/>
      <c r="DX5" s="674"/>
      <c r="DY5" s="674"/>
      <c r="DZ5" s="674"/>
      <c r="EA5" s="674"/>
      <c r="EB5" s="674"/>
      <c r="EC5" s="674"/>
      <c r="ED5" s="674"/>
      <c r="EE5" s="674"/>
      <c r="EF5" s="674"/>
      <c r="EG5" s="674"/>
      <c r="EH5" s="674"/>
      <c r="EI5" s="674"/>
      <c r="EJ5" s="674"/>
      <c r="EK5" s="674"/>
      <c r="EL5" s="674"/>
      <c r="EM5" s="674"/>
      <c r="EN5" s="674"/>
      <c r="EO5" s="674"/>
      <c r="EP5" s="674"/>
      <c r="EQ5" s="674"/>
      <c r="ER5" s="674"/>
      <c r="ES5" s="674"/>
      <c r="ET5" s="674"/>
      <c r="EU5" s="674"/>
      <c r="EV5" s="674"/>
      <c r="EW5" s="674"/>
      <c r="EX5" s="674"/>
      <c r="EY5" s="674"/>
      <c r="EZ5" s="674"/>
      <c r="FA5" s="674"/>
      <c r="FB5" s="674"/>
      <c r="FC5" s="674"/>
      <c r="FD5" s="674"/>
      <c r="FE5" s="674"/>
      <c r="FF5" s="674"/>
      <c r="FG5" s="674"/>
      <c r="FH5" s="674"/>
      <c r="FI5" s="674"/>
      <c r="FJ5" s="674"/>
      <c r="FK5" s="674"/>
      <c r="FL5" s="674"/>
      <c r="FM5" s="674"/>
      <c r="FN5" s="674"/>
      <c r="FO5" s="674"/>
      <c r="FP5" s="674"/>
      <c r="FQ5" s="674"/>
      <c r="FR5" s="674"/>
      <c r="FS5" s="674"/>
      <c r="FT5" s="674"/>
      <c r="FU5" s="674"/>
      <c r="FV5" s="674"/>
      <c r="FW5" s="674"/>
      <c r="FX5" s="674"/>
      <c r="FY5" s="674"/>
      <c r="FZ5" s="674"/>
      <c r="GA5" s="674"/>
      <c r="GB5" s="674"/>
      <c r="GC5" s="674"/>
      <c r="GD5" s="674"/>
      <c r="GE5" s="674"/>
      <c r="GF5" s="674"/>
      <c r="GG5" s="674"/>
      <c r="GH5" s="674"/>
      <c r="GI5" s="674"/>
      <c r="GJ5" s="674"/>
      <c r="GK5" s="674"/>
      <c r="GL5" s="674"/>
      <c r="GM5" s="674"/>
      <c r="GN5" s="674"/>
      <c r="GO5" s="674"/>
      <c r="GP5" s="674"/>
      <c r="GQ5" s="674"/>
      <c r="GR5" s="674"/>
      <c r="GS5" s="674"/>
      <c r="GT5" s="674"/>
      <c r="GU5" s="674"/>
      <c r="GV5" s="674"/>
      <c r="GW5" s="674"/>
      <c r="GX5" s="674"/>
      <c r="GY5" s="674"/>
      <c r="GZ5" s="674"/>
      <c r="HA5" s="674"/>
      <c r="HB5" s="674"/>
      <c r="HC5" s="674"/>
      <c r="HD5" s="674"/>
      <c r="HE5" s="674"/>
      <c r="HF5" s="674"/>
      <c r="HG5" s="674"/>
      <c r="HH5" s="674"/>
      <c r="HI5" s="674"/>
      <c r="HJ5" s="674"/>
      <c r="HK5" s="674"/>
      <c r="HL5" s="674"/>
      <c r="HM5" s="674"/>
      <c r="HN5" s="674"/>
      <c r="HO5" s="674"/>
      <c r="HP5" s="674"/>
      <c r="HQ5" s="674"/>
      <c r="HR5" s="674"/>
      <c r="HS5" s="674"/>
      <c r="HT5" s="674"/>
      <c r="HU5" s="674"/>
      <c r="HV5" s="674"/>
      <c r="HW5" s="674"/>
      <c r="HX5" s="674"/>
      <c r="HY5" s="674"/>
      <c r="HZ5" s="674"/>
      <c r="IA5" s="674"/>
      <c r="IB5" s="674"/>
      <c r="IC5" s="674"/>
      <c r="ID5" s="674"/>
      <c r="IE5" s="674"/>
      <c r="IF5" s="674"/>
      <c r="IG5" s="674"/>
      <c r="IH5" s="674"/>
      <c r="II5" s="674"/>
      <c r="IJ5" s="674"/>
      <c r="IK5" s="674"/>
      <c r="IL5" s="674"/>
      <c r="IM5" s="674"/>
      <c r="IN5" s="674"/>
      <c r="IO5" s="674"/>
      <c r="IP5" s="674"/>
      <c r="IQ5" s="674"/>
      <c r="IR5" s="674"/>
      <c r="IS5" s="674"/>
      <c r="IT5" s="674"/>
      <c r="IU5" s="674"/>
      <c r="IV5" s="674"/>
    </row>
    <row r="6" spans="1:256" ht="15.75">
      <c r="A6" s="687"/>
      <c r="B6" s="688" t="s">
        <v>6</v>
      </c>
      <c r="C6" s="978" t="str">
        <f>'ORÇAMENTO '!G10</f>
        <v>CONSTRUÇÃO E REVITALIZAÇÃO DE PRAÇA PÚBLICA</v>
      </c>
      <c r="D6" s="979"/>
      <c r="E6" s="689" t="s">
        <v>7</v>
      </c>
      <c r="F6" s="690">
        <f ca="1">TODAY()</f>
        <v>44111</v>
      </c>
      <c r="G6" s="691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  <c r="BY6" s="687"/>
      <c r="BZ6" s="687"/>
      <c r="CA6" s="687"/>
      <c r="CB6" s="687"/>
      <c r="CC6" s="687"/>
      <c r="CD6" s="687"/>
      <c r="CE6" s="687"/>
      <c r="CF6" s="687"/>
      <c r="CG6" s="687"/>
      <c r="CH6" s="687"/>
      <c r="CI6" s="687"/>
      <c r="CJ6" s="687"/>
      <c r="CK6" s="687"/>
      <c r="CL6" s="687"/>
      <c r="CM6" s="687"/>
      <c r="CN6" s="687"/>
      <c r="CO6" s="687"/>
      <c r="CP6" s="687"/>
      <c r="CQ6" s="687"/>
      <c r="CR6" s="687"/>
      <c r="CS6" s="687"/>
      <c r="CT6" s="687"/>
      <c r="CU6" s="687"/>
      <c r="CV6" s="687"/>
      <c r="CW6" s="687"/>
      <c r="CX6" s="687"/>
      <c r="CY6" s="687"/>
      <c r="CZ6" s="687"/>
      <c r="DA6" s="687"/>
      <c r="DB6" s="687"/>
      <c r="DC6" s="687"/>
      <c r="DD6" s="687"/>
      <c r="DE6" s="687"/>
      <c r="DF6" s="687"/>
      <c r="DG6" s="687"/>
      <c r="DH6" s="687"/>
      <c r="DI6" s="687"/>
      <c r="DJ6" s="687"/>
      <c r="DK6" s="687"/>
      <c r="DL6" s="687"/>
      <c r="DM6" s="687"/>
      <c r="DN6" s="687"/>
      <c r="DO6" s="687"/>
      <c r="DP6" s="687"/>
      <c r="DQ6" s="687"/>
      <c r="DR6" s="687"/>
      <c r="DS6" s="687"/>
      <c r="DT6" s="687"/>
      <c r="DU6" s="687"/>
      <c r="DV6" s="687"/>
      <c r="DW6" s="687"/>
      <c r="DX6" s="687"/>
      <c r="DY6" s="687"/>
      <c r="DZ6" s="687"/>
      <c r="EA6" s="687"/>
      <c r="EB6" s="687"/>
      <c r="EC6" s="687"/>
      <c r="ED6" s="687"/>
      <c r="EE6" s="687"/>
      <c r="EF6" s="687"/>
      <c r="EG6" s="687"/>
      <c r="EH6" s="687"/>
      <c r="EI6" s="687"/>
      <c r="EJ6" s="687"/>
      <c r="EK6" s="687"/>
      <c r="EL6" s="687"/>
      <c r="EM6" s="687"/>
      <c r="EN6" s="687"/>
      <c r="EO6" s="687"/>
      <c r="EP6" s="687"/>
      <c r="EQ6" s="687"/>
      <c r="ER6" s="687"/>
      <c r="ES6" s="687"/>
      <c r="ET6" s="687"/>
      <c r="EU6" s="687"/>
      <c r="EV6" s="687"/>
      <c r="EW6" s="687"/>
      <c r="EX6" s="687"/>
      <c r="EY6" s="687"/>
      <c r="EZ6" s="687"/>
      <c r="FA6" s="687"/>
      <c r="FB6" s="687"/>
      <c r="FC6" s="687"/>
      <c r="FD6" s="687"/>
      <c r="FE6" s="687"/>
      <c r="FF6" s="687"/>
      <c r="FG6" s="687"/>
      <c r="FH6" s="687"/>
      <c r="FI6" s="687"/>
      <c r="FJ6" s="687"/>
      <c r="FK6" s="687"/>
      <c r="FL6" s="687"/>
      <c r="FM6" s="687"/>
      <c r="FN6" s="687"/>
      <c r="FO6" s="687"/>
      <c r="FP6" s="687"/>
      <c r="FQ6" s="687"/>
      <c r="FR6" s="687"/>
      <c r="FS6" s="687"/>
      <c r="FT6" s="687"/>
      <c r="FU6" s="687"/>
      <c r="FV6" s="687"/>
      <c r="FW6" s="687"/>
      <c r="FX6" s="687"/>
      <c r="FY6" s="687"/>
      <c r="FZ6" s="687"/>
      <c r="GA6" s="687"/>
      <c r="GB6" s="687"/>
      <c r="GC6" s="687"/>
      <c r="GD6" s="687"/>
      <c r="GE6" s="687"/>
      <c r="GF6" s="687"/>
      <c r="GG6" s="687"/>
      <c r="GH6" s="687"/>
      <c r="GI6" s="687"/>
      <c r="GJ6" s="687"/>
      <c r="GK6" s="687"/>
      <c r="GL6" s="687"/>
      <c r="GM6" s="687"/>
      <c r="GN6" s="687"/>
      <c r="GO6" s="687"/>
      <c r="GP6" s="687"/>
      <c r="GQ6" s="687"/>
      <c r="GR6" s="687"/>
      <c r="GS6" s="687"/>
      <c r="GT6" s="687"/>
      <c r="GU6" s="687"/>
      <c r="GV6" s="687"/>
      <c r="GW6" s="687"/>
      <c r="GX6" s="687"/>
      <c r="GY6" s="687"/>
      <c r="GZ6" s="687"/>
      <c r="HA6" s="687"/>
      <c r="HB6" s="687"/>
      <c r="HC6" s="687"/>
      <c r="HD6" s="687"/>
      <c r="HE6" s="687"/>
      <c r="HF6" s="687"/>
      <c r="HG6" s="687"/>
      <c r="HH6" s="687"/>
      <c r="HI6" s="687"/>
      <c r="HJ6" s="687"/>
      <c r="HK6" s="687"/>
      <c r="HL6" s="687"/>
      <c r="HM6" s="687"/>
      <c r="HN6" s="687"/>
      <c r="HO6" s="687"/>
      <c r="HP6" s="687"/>
      <c r="HQ6" s="687"/>
      <c r="HR6" s="687"/>
      <c r="HS6" s="687"/>
      <c r="HT6" s="687"/>
      <c r="HU6" s="687"/>
      <c r="HV6" s="687"/>
      <c r="HW6" s="687"/>
      <c r="HX6" s="687"/>
      <c r="HY6" s="687"/>
      <c r="HZ6" s="687"/>
      <c r="IA6" s="687"/>
      <c r="IB6" s="687"/>
      <c r="IC6" s="687"/>
      <c r="ID6" s="687"/>
      <c r="IE6" s="687"/>
      <c r="IF6" s="687"/>
      <c r="IG6" s="687"/>
      <c r="IH6" s="687"/>
      <c r="II6" s="687"/>
      <c r="IJ6" s="687"/>
      <c r="IK6" s="687"/>
      <c r="IL6" s="687"/>
      <c r="IM6" s="687"/>
      <c r="IN6" s="687"/>
      <c r="IO6" s="687"/>
      <c r="IP6" s="687"/>
      <c r="IQ6" s="687"/>
      <c r="IR6" s="687"/>
      <c r="IS6" s="687"/>
      <c r="IT6" s="687"/>
      <c r="IU6" s="687"/>
      <c r="IV6" s="687"/>
    </row>
    <row r="7" spans="1:256" ht="15.75">
      <c r="A7" s="692"/>
      <c r="B7" s="897" t="s">
        <v>8</v>
      </c>
      <c r="C7" s="978" t="str">
        <f>'ORÇAMENTO '!G11</f>
        <v>AV PRESIDENTE DUTRA, S/N, KM 264, SETOR INDUSTRIAL, SÃO PEDRO DA CIPA/MT</v>
      </c>
      <c r="D7" s="980"/>
      <c r="E7" s="898" t="s">
        <v>9</v>
      </c>
      <c r="F7" s="899">
        <f>'ORÇAMENTO '!M11</f>
        <v>1.157</v>
      </c>
      <c r="G7" s="900"/>
      <c r="H7" s="692"/>
      <c r="I7" s="692"/>
      <c r="J7" s="692"/>
      <c r="K7" s="692"/>
      <c r="L7" s="692"/>
      <c r="M7" s="692"/>
      <c r="N7" s="692"/>
      <c r="O7" s="692"/>
      <c r="P7" s="692"/>
      <c r="Q7" s="692"/>
      <c r="R7" s="692"/>
      <c r="S7" s="692"/>
      <c r="T7" s="692"/>
      <c r="U7" s="692"/>
      <c r="V7" s="692"/>
      <c r="W7" s="692"/>
      <c r="X7" s="692"/>
      <c r="Y7" s="692"/>
      <c r="Z7" s="692"/>
      <c r="AA7" s="692"/>
      <c r="AB7" s="692"/>
      <c r="AC7" s="692"/>
      <c r="AD7" s="692"/>
      <c r="AE7" s="692"/>
      <c r="AF7" s="692"/>
      <c r="AG7" s="692"/>
      <c r="AH7" s="692"/>
      <c r="AI7" s="692"/>
      <c r="AJ7" s="692"/>
      <c r="AK7" s="692"/>
      <c r="AL7" s="692"/>
      <c r="AM7" s="692"/>
      <c r="AN7" s="692"/>
      <c r="AO7" s="692"/>
      <c r="AP7" s="692"/>
      <c r="AQ7" s="692"/>
      <c r="AR7" s="692"/>
      <c r="AS7" s="692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  <c r="CE7" s="692"/>
      <c r="CF7" s="692"/>
      <c r="CG7" s="692"/>
      <c r="CH7" s="692"/>
      <c r="CI7" s="692"/>
      <c r="CJ7" s="692"/>
      <c r="CK7" s="692"/>
      <c r="CL7" s="692"/>
      <c r="CM7" s="692"/>
      <c r="CN7" s="692"/>
      <c r="CO7" s="692"/>
      <c r="CP7" s="692"/>
      <c r="CQ7" s="692"/>
      <c r="CR7" s="692"/>
      <c r="CS7" s="692"/>
      <c r="CT7" s="692"/>
      <c r="CU7" s="692"/>
      <c r="CV7" s="692"/>
      <c r="CW7" s="692"/>
      <c r="CX7" s="692"/>
      <c r="CY7" s="692"/>
      <c r="CZ7" s="692"/>
      <c r="DA7" s="692"/>
      <c r="DB7" s="692"/>
      <c r="DC7" s="692"/>
      <c r="DD7" s="692"/>
      <c r="DE7" s="692"/>
      <c r="DF7" s="692"/>
      <c r="DG7" s="692"/>
      <c r="DH7" s="692"/>
      <c r="DI7" s="692"/>
      <c r="DJ7" s="692"/>
      <c r="DK7" s="692"/>
      <c r="DL7" s="692"/>
      <c r="DM7" s="692"/>
      <c r="DN7" s="692"/>
      <c r="DO7" s="692"/>
      <c r="DP7" s="692"/>
      <c r="DQ7" s="692"/>
      <c r="DR7" s="692"/>
      <c r="DS7" s="692"/>
      <c r="DT7" s="692"/>
      <c r="DU7" s="692"/>
      <c r="DV7" s="692"/>
      <c r="DW7" s="692"/>
      <c r="DX7" s="692"/>
      <c r="DY7" s="692"/>
      <c r="DZ7" s="692"/>
      <c r="EA7" s="692"/>
      <c r="EB7" s="692"/>
      <c r="EC7" s="692"/>
      <c r="ED7" s="692"/>
      <c r="EE7" s="692"/>
      <c r="EF7" s="692"/>
      <c r="EG7" s="692"/>
      <c r="EH7" s="692"/>
      <c r="EI7" s="692"/>
      <c r="EJ7" s="692"/>
      <c r="EK7" s="692"/>
      <c r="EL7" s="692"/>
      <c r="EM7" s="692"/>
      <c r="EN7" s="692"/>
      <c r="EO7" s="692"/>
      <c r="EP7" s="692"/>
      <c r="EQ7" s="692"/>
      <c r="ER7" s="692"/>
      <c r="ES7" s="692"/>
      <c r="ET7" s="692"/>
      <c r="EU7" s="692"/>
      <c r="EV7" s="692"/>
      <c r="EW7" s="692"/>
      <c r="EX7" s="692"/>
      <c r="EY7" s="692"/>
      <c r="EZ7" s="692"/>
      <c r="FA7" s="692"/>
      <c r="FB7" s="692"/>
      <c r="FC7" s="692"/>
      <c r="FD7" s="692"/>
      <c r="FE7" s="692"/>
      <c r="FF7" s="692"/>
      <c r="FG7" s="692"/>
      <c r="FH7" s="692"/>
      <c r="FI7" s="692"/>
      <c r="FJ7" s="692"/>
      <c r="FK7" s="692"/>
      <c r="FL7" s="692"/>
      <c r="FM7" s="692"/>
      <c r="FN7" s="692"/>
      <c r="FO7" s="692"/>
      <c r="FP7" s="692"/>
      <c r="FQ7" s="692"/>
      <c r="FR7" s="692"/>
      <c r="FS7" s="692"/>
      <c r="FT7" s="692"/>
      <c r="FU7" s="692"/>
      <c r="FV7" s="692"/>
      <c r="FW7" s="692"/>
      <c r="FX7" s="692"/>
      <c r="FY7" s="692"/>
      <c r="FZ7" s="692"/>
      <c r="GA7" s="692"/>
      <c r="GB7" s="692"/>
      <c r="GC7" s="692"/>
      <c r="GD7" s="692"/>
      <c r="GE7" s="692"/>
      <c r="GF7" s="692"/>
      <c r="GG7" s="692"/>
      <c r="GH7" s="692"/>
      <c r="GI7" s="692"/>
      <c r="GJ7" s="692"/>
      <c r="GK7" s="692"/>
      <c r="GL7" s="692"/>
      <c r="GM7" s="692"/>
      <c r="GN7" s="692"/>
      <c r="GO7" s="692"/>
      <c r="GP7" s="692"/>
      <c r="GQ7" s="692"/>
      <c r="GR7" s="692"/>
      <c r="GS7" s="692"/>
      <c r="GT7" s="692"/>
      <c r="GU7" s="692"/>
      <c r="GV7" s="692"/>
      <c r="GW7" s="692"/>
      <c r="GX7" s="692"/>
      <c r="GY7" s="692"/>
      <c r="GZ7" s="692"/>
      <c r="HA7" s="692"/>
      <c r="HB7" s="692"/>
      <c r="HC7" s="692"/>
      <c r="HD7" s="692"/>
      <c r="HE7" s="692"/>
      <c r="HF7" s="692"/>
      <c r="HG7" s="692"/>
      <c r="HH7" s="692"/>
      <c r="HI7" s="692"/>
      <c r="HJ7" s="692"/>
      <c r="HK7" s="692"/>
      <c r="HL7" s="692"/>
      <c r="HM7" s="692"/>
      <c r="HN7" s="692"/>
      <c r="HO7" s="692"/>
      <c r="HP7" s="692"/>
      <c r="HQ7" s="692"/>
      <c r="HR7" s="692"/>
      <c r="HS7" s="692"/>
      <c r="HT7" s="692"/>
      <c r="HU7" s="692"/>
      <c r="HV7" s="692"/>
      <c r="HW7" s="692"/>
      <c r="HX7" s="692"/>
      <c r="HY7" s="692"/>
      <c r="HZ7" s="692"/>
      <c r="IA7" s="692"/>
      <c r="IB7" s="692"/>
      <c r="IC7" s="692"/>
      <c r="ID7" s="692"/>
      <c r="IE7" s="692"/>
      <c r="IF7" s="692"/>
      <c r="IG7" s="692"/>
      <c r="IH7" s="692"/>
      <c r="II7" s="692"/>
      <c r="IJ7" s="692"/>
      <c r="IK7" s="692"/>
      <c r="IL7" s="692"/>
      <c r="IM7" s="692"/>
      <c r="IN7" s="692"/>
      <c r="IO7" s="692"/>
      <c r="IP7" s="692"/>
      <c r="IQ7" s="692"/>
      <c r="IR7" s="692"/>
      <c r="IS7" s="692"/>
      <c r="IT7" s="692"/>
      <c r="IU7" s="692"/>
      <c r="IV7" s="692"/>
    </row>
    <row r="8" spans="1:256" ht="16.5" thickBot="1">
      <c r="A8" s="694"/>
      <c r="B8" s="901"/>
      <c r="C8" s="902"/>
      <c r="D8" s="902"/>
      <c r="E8" s="903" t="s">
        <v>533</v>
      </c>
      <c r="F8" s="693"/>
      <c r="G8" s="90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4"/>
      <c r="W8" s="694"/>
      <c r="X8" s="694"/>
      <c r="Y8" s="694"/>
      <c r="Z8" s="694"/>
      <c r="AA8" s="694"/>
      <c r="AB8" s="694"/>
      <c r="AC8" s="694"/>
      <c r="AD8" s="694"/>
      <c r="AE8" s="694"/>
      <c r="AF8" s="694"/>
      <c r="AG8" s="694"/>
      <c r="AH8" s="694"/>
      <c r="AI8" s="694"/>
      <c r="AJ8" s="694"/>
      <c r="AK8" s="694"/>
      <c r="AL8" s="694"/>
      <c r="AM8" s="694"/>
      <c r="AN8" s="694"/>
      <c r="AO8" s="694"/>
      <c r="AP8" s="694"/>
      <c r="AQ8" s="694"/>
      <c r="AR8" s="694"/>
      <c r="AS8" s="694"/>
      <c r="AT8" s="694"/>
      <c r="AU8" s="694"/>
      <c r="AV8" s="694"/>
      <c r="AW8" s="694"/>
      <c r="AX8" s="694"/>
      <c r="AY8" s="694"/>
      <c r="AZ8" s="694"/>
      <c r="BA8" s="694"/>
      <c r="BB8" s="694"/>
      <c r="BC8" s="694"/>
      <c r="BD8" s="694"/>
      <c r="BE8" s="694"/>
      <c r="BF8" s="694"/>
      <c r="BG8" s="694"/>
      <c r="BH8" s="694"/>
      <c r="BI8" s="694"/>
      <c r="BJ8" s="694"/>
      <c r="BK8" s="694"/>
      <c r="BL8" s="694"/>
      <c r="BM8" s="694"/>
      <c r="BN8" s="694"/>
      <c r="BO8" s="694"/>
      <c r="BP8" s="694"/>
      <c r="BQ8" s="694"/>
      <c r="BR8" s="694"/>
      <c r="BS8" s="694"/>
      <c r="BT8" s="694"/>
      <c r="BU8" s="694"/>
      <c r="BV8" s="694"/>
      <c r="BW8" s="694"/>
      <c r="BX8" s="694"/>
      <c r="BY8" s="694"/>
      <c r="BZ8" s="694"/>
      <c r="CA8" s="694"/>
      <c r="CB8" s="694"/>
      <c r="CC8" s="694"/>
      <c r="CD8" s="694"/>
      <c r="CE8" s="694"/>
      <c r="CF8" s="694"/>
      <c r="CG8" s="694"/>
      <c r="CH8" s="694"/>
      <c r="CI8" s="694"/>
      <c r="CJ8" s="694"/>
      <c r="CK8" s="694"/>
      <c r="CL8" s="694"/>
      <c r="CM8" s="694"/>
      <c r="CN8" s="694"/>
      <c r="CO8" s="694"/>
      <c r="CP8" s="694"/>
      <c r="CQ8" s="694"/>
      <c r="CR8" s="694"/>
      <c r="CS8" s="694"/>
      <c r="CT8" s="694"/>
      <c r="CU8" s="694"/>
      <c r="CV8" s="694"/>
      <c r="CW8" s="694"/>
      <c r="CX8" s="694"/>
      <c r="CY8" s="694"/>
      <c r="CZ8" s="694"/>
      <c r="DA8" s="694"/>
      <c r="DB8" s="694"/>
      <c r="DC8" s="694"/>
      <c r="DD8" s="694"/>
      <c r="DE8" s="694"/>
      <c r="DF8" s="694"/>
      <c r="DG8" s="694"/>
      <c r="DH8" s="694"/>
      <c r="DI8" s="694"/>
      <c r="DJ8" s="694"/>
      <c r="DK8" s="694"/>
      <c r="DL8" s="694"/>
      <c r="DM8" s="694"/>
      <c r="DN8" s="694"/>
      <c r="DO8" s="694"/>
      <c r="DP8" s="694"/>
      <c r="DQ8" s="694"/>
      <c r="DR8" s="694"/>
      <c r="DS8" s="694"/>
      <c r="DT8" s="694"/>
      <c r="DU8" s="694"/>
      <c r="DV8" s="694"/>
      <c r="DW8" s="694"/>
      <c r="DX8" s="694"/>
      <c r="DY8" s="694"/>
      <c r="DZ8" s="694"/>
      <c r="EA8" s="694"/>
      <c r="EB8" s="694"/>
      <c r="EC8" s="694"/>
      <c r="ED8" s="694"/>
      <c r="EE8" s="694"/>
      <c r="EF8" s="694"/>
      <c r="EG8" s="694"/>
      <c r="EH8" s="694"/>
      <c r="EI8" s="694"/>
      <c r="EJ8" s="694"/>
      <c r="EK8" s="694"/>
      <c r="EL8" s="694"/>
      <c r="EM8" s="694"/>
      <c r="EN8" s="694"/>
      <c r="EO8" s="694"/>
      <c r="EP8" s="694"/>
      <c r="EQ8" s="694"/>
      <c r="ER8" s="694"/>
      <c r="ES8" s="694"/>
      <c r="ET8" s="694"/>
      <c r="EU8" s="694"/>
      <c r="EV8" s="694"/>
      <c r="EW8" s="694"/>
      <c r="EX8" s="694"/>
      <c r="EY8" s="694"/>
      <c r="EZ8" s="694"/>
      <c r="FA8" s="694"/>
      <c r="FB8" s="694"/>
      <c r="FC8" s="694"/>
      <c r="FD8" s="694"/>
      <c r="FE8" s="694"/>
      <c r="FF8" s="694"/>
      <c r="FG8" s="694"/>
      <c r="FH8" s="694"/>
      <c r="FI8" s="694"/>
      <c r="FJ8" s="694"/>
      <c r="FK8" s="694"/>
      <c r="FL8" s="694"/>
      <c r="FM8" s="694"/>
      <c r="FN8" s="694"/>
      <c r="FO8" s="694"/>
      <c r="FP8" s="694"/>
      <c r="FQ8" s="694"/>
      <c r="FR8" s="694"/>
      <c r="FS8" s="694"/>
      <c r="FT8" s="694"/>
      <c r="FU8" s="694"/>
      <c r="FV8" s="694"/>
      <c r="FW8" s="694"/>
      <c r="FX8" s="694"/>
      <c r="FY8" s="694"/>
      <c r="FZ8" s="694"/>
      <c r="GA8" s="694"/>
      <c r="GB8" s="694"/>
      <c r="GC8" s="694"/>
      <c r="GD8" s="694"/>
      <c r="GE8" s="694"/>
      <c r="GF8" s="694"/>
      <c r="GG8" s="694"/>
      <c r="GH8" s="694"/>
      <c r="GI8" s="694"/>
      <c r="GJ8" s="694"/>
      <c r="GK8" s="694"/>
      <c r="GL8" s="694"/>
      <c r="GM8" s="694"/>
      <c r="GN8" s="694"/>
      <c r="GO8" s="694"/>
      <c r="GP8" s="694"/>
      <c r="GQ8" s="694"/>
      <c r="GR8" s="694"/>
      <c r="GS8" s="694"/>
      <c r="GT8" s="694"/>
      <c r="GU8" s="694"/>
      <c r="GV8" s="694"/>
      <c r="GW8" s="694"/>
      <c r="GX8" s="694"/>
      <c r="GY8" s="694"/>
      <c r="GZ8" s="694"/>
      <c r="HA8" s="694"/>
      <c r="HB8" s="694"/>
      <c r="HC8" s="694"/>
      <c r="HD8" s="694"/>
      <c r="HE8" s="694"/>
      <c r="HF8" s="694"/>
      <c r="HG8" s="694"/>
      <c r="HH8" s="694"/>
      <c r="HI8" s="694"/>
      <c r="HJ8" s="694"/>
      <c r="HK8" s="694"/>
      <c r="HL8" s="694"/>
      <c r="HM8" s="694"/>
      <c r="HN8" s="694"/>
      <c r="HO8" s="694"/>
      <c r="HP8" s="694"/>
      <c r="HQ8" s="694"/>
      <c r="HR8" s="694"/>
      <c r="HS8" s="694"/>
      <c r="HT8" s="694"/>
      <c r="HU8" s="694"/>
      <c r="HV8" s="694"/>
      <c r="HW8" s="694"/>
      <c r="HX8" s="694"/>
      <c r="HY8" s="694"/>
      <c r="HZ8" s="694"/>
      <c r="IA8" s="694"/>
      <c r="IB8" s="694"/>
      <c r="IC8" s="694"/>
      <c r="ID8" s="694"/>
      <c r="IE8" s="694"/>
      <c r="IF8" s="694"/>
      <c r="IG8" s="694"/>
      <c r="IH8" s="694"/>
      <c r="II8" s="694"/>
      <c r="IJ8" s="694"/>
      <c r="IK8" s="694"/>
      <c r="IL8" s="694"/>
      <c r="IM8" s="694"/>
      <c r="IN8" s="694"/>
      <c r="IO8" s="694"/>
      <c r="IP8" s="694"/>
      <c r="IQ8" s="694"/>
      <c r="IR8" s="694"/>
      <c r="IS8" s="694"/>
      <c r="IT8" s="694"/>
      <c r="IU8" s="694"/>
      <c r="IV8" s="694"/>
    </row>
    <row r="9" spans="1:256" ht="5.25" customHeight="1" thickBot="1">
      <c r="A9" s="694"/>
      <c r="B9" s="695"/>
      <c r="C9" s="696"/>
      <c r="D9" s="697"/>
      <c r="E9" s="698"/>
      <c r="F9" s="698"/>
      <c r="G9" s="699"/>
      <c r="H9" s="694"/>
      <c r="I9" s="694"/>
      <c r="J9" s="694"/>
      <c r="K9" s="694"/>
      <c r="L9" s="694"/>
      <c r="M9" s="694"/>
      <c r="N9" s="694"/>
      <c r="O9" s="694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694"/>
      <c r="AB9" s="694"/>
      <c r="AC9" s="694"/>
      <c r="AD9" s="694"/>
      <c r="AE9" s="694"/>
      <c r="AF9" s="694"/>
      <c r="AG9" s="694"/>
      <c r="AH9" s="694"/>
      <c r="AI9" s="694"/>
      <c r="AJ9" s="694"/>
      <c r="AK9" s="694"/>
      <c r="AL9" s="694"/>
      <c r="AM9" s="694"/>
      <c r="AN9" s="694"/>
      <c r="AO9" s="694"/>
      <c r="AP9" s="694"/>
      <c r="AQ9" s="694"/>
      <c r="AR9" s="694"/>
      <c r="AS9" s="694"/>
      <c r="AT9" s="694"/>
      <c r="AU9" s="694"/>
      <c r="AV9" s="694"/>
      <c r="AW9" s="694"/>
      <c r="AX9" s="694"/>
      <c r="AY9" s="694"/>
      <c r="AZ9" s="694"/>
      <c r="BA9" s="694"/>
      <c r="BB9" s="694"/>
      <c r="BC9" s="694"/>
      <c r="BD9" s="694"/>
      <c r="BE9" s="694"/>
      <c r="BF9" s="694"/>
      <c r="BG9" s="694"/>
      <c r="BH9" s="694"/>
      <c r="BI9" s="694"/>
      <c r="BJ9" s="694"/>
      <c r="BK9" s="694"/>
      <c r="BL9" s="694"/>
      <c r="BM9" s="694"/>
      <c r="BN9" s="694"/>
      <c r="BO9" s="694"/>
      <c r="BP9" s="694"/>
      <c r="BQ9" s="694"/>
      <c r="BR9" s="694"/>
      <c r="BS9" s="694"/>
      <c r="BT9" s="694"/>
      <c r="BU9" s="694"/>
      <c r="BV9" s="694"/>
      <c r="BW9" s="694"/>
      <c r="BX9" s="694"/>
      <c r="BY9" s="694"/>
      <c r="BZ9" s="694"/>
      <c r="CA9" s="694"/>
      <c r="CB9" s="694"/>
      <c r="CC9" s="694"/>
      <c r="CD9" s="694"/>
      <c r="CE9" s="694"/>
      <c r="CF9" s="694"/>
      <c r="CG9" s="694"/>
      <c r="CH9" s="694"/>
      <c r="CI9" s="694"/>
      <c r="CJ9" s="694"/>
      <c r="CK9" s="694"/>
      <c r="CL9" s="694"/>
      <c r="CM9" s="694"/>
      <c r="CN9" s="694"/>
      <c r="CO9" s="694"/>
      <c r="CP9" s="694"/>
      <c r="CQ9" s="694"/>
      <c r="CR9" s="694"/>
      <c r="CS9" s="694"/>
      <c r="CT9" s="694"/>
      <c r="CU9" s="694"/>
      <c r="CV9" s="694"/>
      <c r="CW9" s="694"/>
      <c r="CX9" s="694"/>
      <c r="CY9" s="694"/>
      <c r="CZ9" s="694"/>
      <c r="DA9" s="694"/>
      <c r="DB9" s="694"/>
      <c r="DC9" s="694"/>
      <c r="DD9" s="694"/>
      <c r="DE9" s="694"/>
      <c r="DF9" s="694"/>
      <c r="DG9" s="694"/>
      <c r="DH9" s="694"/>
      <c r="DI9" s="694"/>
      <c r="DJ9" s="694"/>
      <c r="DK9" s="694"/>
      <c r="DL9" s="694"/>
      <c r="DM9" s="694"/>
      <c r="DN9" s="694"/>
      <c r="DO9" s="694"/>
      <c r="DP9" s="694"/>
      <c r="DQ9" s="694"/>
      <c r="DR9" s="694"/>
      <c r="DS9" s="694"/>
      <c r="DT9" s="694"/>
      <c r="DU9" s="694"/>
      <c r="DV9" s="694"/>
      <c r="DW9" s="694"/>
      <c r="DX9" s="694"/>
      <c r="DY9" s="694"/>
      <c r="DZ9" s="694"/>
      <c r="EA9" s="694"/>
      <c r="EB9" s="694"/>
      <c r="EC9" s="694"/>
      <c r="ED9" s="694"/>
      <c r="EE9" s="694"/>
      <c r="EF9" s="694"/>
      <c r="EG9" s="694"/>
      <c r="EH9" s="694"/>
      <c r="EI9" s="694"/>
      <c r="EJ9" s="694"/>
      <c r="EK9" s="694"/>
      <c r="EL9" s="694"/>
      <c r="EM9" s="694"/>
      <c r="EN9" s="694"/>
      <c r="EO9" s="694"/>
      <c r="EP9" s="694"/>
      <c r="EQ9" s="694"/>
      <c r="ER9" s="694"/>
      <c r="ES9" s="694"/>
      <c r="ET9" s="694"/>
      <c r="EU9" s="694"/>
      <c r="EV9" s="694"/>
      <c r="EW9" s="694"/>
      <c r="EX9" s="694"/>
      <c r="EY9" s="694"/>
      <c r="EZ9" s="694"/>
      <c r="FA9" s="694"/>
      <c r="FB9" s="694"/>
      <c r="FC9" s="694"/>
      <c r="FD9" s="694"/>
      <c r="FE9" s="694"/>
      <c r="FF9" s="694"/>
      <c r="FG9" s="694"/>
      <c r="FH9" s="694"/>
      <c r="FI9" s="694"/>
      <c r="FJ9" s="694"/>
      <c r="FK9" s="694"/>
      <c r="FL9" s="694"/>
      <c r="FM9" s="694"/>
      <c r="FN9" s="694"/>
      <c r="FO9" s="694"/>
      <c r="FP9" s="694"/>
      <c r="FQ9" s="694"/>
      <c r="FR9" s="694"/>
      <c r="FS9" s="694"/>
      <c r="FT9" s="694"/>
      <c r="FU9" s="694"/>
      <c r="FV9" s="694"/>
      <c r="FW9" s="694"/>
      <c r="FX9" s="694"/>
      <c r="FY9" s="694"/>
      <c r="FZ9" s="694"/>
      <c r="GA9" s="694"/>
      <c r="GB9" s="694"/>
      <c r="GC9" s="694"/>
      <c r="GD9" s="694"/>
      <c r="GE9" s="694"/>
      <c r="GF9" s="694"/>
      <c r="GG9" s="694"/>
      <c r="GH9" s="694"/>
      <c r="GI9" s="694"/>
      <c r="GJ9" s="694"/>
      <c r="GK9" s="694"/>
      <c r="GL9" s="694"/>
      <c r="GM9" s="694"/>
      <c r="GN9" s="694"/>
      <c r="GO9" s="694"/>
      <c r="GP9" s="694"/>
      <c r="GQ9" s="694"/>
      <c r="GR9" s="694"/>
      <c r="GS9" s="694"/>
      <c r="GT9" s="694"/>
      <c r="GU9" s="694"/>
      <c r="GV9" s="694"/>
      <c r="GW9" s="694"/>
      <c r="GX9" s="694"/>
      <c r="GY9" s="694"/>
      <c r="GZ9" s="694"/>
      <c r="HA9" s="694"/>
      <c r="HB9" s="694"/>
      <c r="HC9" s="694"/>
      <c r="HD9" s="694"/>
      <c r="HE9" s="694"/>
      <c r="HF9" s="694"/>
      <c r="HG9" s="694"/>
      <c r="HH9" s="694"/>
      <c r="HI9" s="694"/>
      <c r="HJ9" s="694"/>
      <c r="HK9" s="694"/>
      <c r="HL9" s="694"/>
      <c r="HM9" s="694"/>
      <c r="HN9" s="694"/>
      <c r="HO9" s="694"/>
      <c r="HP9" s="694"/>
      <c r="HQ9" s="694"/>
      <c r="HR9" s="694"/>
      <c r="HS9" s="694"/>
      <c r="HT9" s="694"/>
      <c r="HU9" s="694"/>
      <c r="HV9" s="694"/>
      <c r="HW9" s="694"/>
      <c r="HX9" s="694"/>
      <c r="HY9" s="694"/>
      <c r="HZ9" s="694"/>
      <c r="IA9" s="694"/>
      <c r="IB9" s="694"/>
      <c r="IC9" s="694"/>
      <c r="ID9" s="694"/>
      <c r="IE9" s="694"/>
      <c r="IF9" s="694"/>
      <c r="IG9" s="694"/>
      <c r="IH9" s="694"/>
      <c r="II9" s="694"/>
      <c r="IJ9" s="694"/>
      <c r="IK9" s="694"/>
      <c r="IL9" s="694"/>
      <c r="IM9" s="694"/>
      <c r="IN9" s="694"/>
      <c r="IO9" s="694"/>
      <c r="IP9" s="694"/>
      <c r="IQ9" s="694"/>
      <c r="IR9" s="694"/>
      <c r="IS9" s="694"/>
      <c r="IT9" s="694"/>
      <c r="IU9" s="694"/>
      <c r="IV9" s="694"/>
    </row>
    <row r="10" spans="1:256" ht="18.75" thickBot="1">
      <c r="A10" s="692"/>
      <c r="B10" s="2811" t="s">
        <v>433</v>
      </c>
      <c r="C10" s="2812"/>
      <c r="D10" s="2812"/>
      <c r="E10" s="2812"/>
      <c r="F10" s="2812"/>
      <c r="G10" s="2813"/>
      <c r="H10" s="692"/>
      <c r="I10" s="692"/>
      <c r="J10" s="692"/>
      <c r="K10" s="692"/>
      <c r="L10" s="692"/>
      <c r="M10" s="692"/>
      <c r="N10" s="692"/>
      <c r="O10" s="692"/>
      <c r="P10" s="692"/>
      <c r="Q10" s="692"/>
      <c r="R10" s="692"/>
      <c r="S10" s="692"/>
      <c r="T10" s="692"/>
      <c r="U10" s="692"/>
      <c r="V10" s="692"/>
      <c r="W10" s="692"/>
      <c r="X10" s="692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  <c r="CE10" s="692"/>
      <c r="CF10" s="692"/>
      <c r="CG10" s="692"/>
      <c r="CH10" s="692"/>
      <c r="CI10" s="692"/>
      <c r="CJ10" s="692"/>
      <c r="CK10" s="692"/>
      <c r="CL10" s="692"/>
      <c r="CM10" s="692"/>
      <c r="CN10" s="692"/>
      <c r="CO10" s="692"/>
      <c r="CP10" s="692"/>
      <c r="CQ10" s="692"/>
      <c r="CR10" s="692"/>
      <c r="CS10" s="692"/>
      <c r="CT10" s="692"/>
      <c r="CU10" s="692"/>
      <c r="CV10" s="692"/>
      <c r="CW10" s="692"/>
      <c r="CX10" s="692"/>
      <c r="CY10" s="692"/>
      <c r="CZ10" s="692"/>
      <c r="DA10" s="692"/>
      <c r="DB10" s="692"/>
      <c r="DC10" s="692"/>
      <c r="DD10" s="692"/>
      <c r="DE10" s="692"/>
      <c r="DF10" s="692"/>
      <c r="DG10" s="692"/>
      <c r="DH10" s="692"/>
      <c r="DI10" s="692"/>
      <c r="DJ10" s="692"/>
      <c r="DK10" s="692"/>
      <c r="DL10" s="692"/>
      <c r="DM10" s="692"/>
      <c r="DN10" s="692"/>
      <c r="DO10" s="692"/>
      <c r="DP10" s="692"/>
      <c r="DQ10" s="692"/>
      <c r="DR10" s="692"/>
      <c r="DS10" s="692"/>
      <c r="DT10" s="692"/>
      <c r="DU10" s="692"/>
      <c r="DV10" s="692"/>
      <c r="DW10" s="692"/>
      <c r="DX10" s="692"/>
      <c r="DY10" s="692"/>
      <c r="DZ10" s="692"/>
      <c r="EA10" s="692"/>
      <c r="EB10" s="692"/>
      <c r="EC10" s="692"/>
      <c r="ED10" s="692"/>
      <c r="EE10" s="692"/>
      <c r="EF10" s="692"/>
      <c r="EG10" s="692"/>
      <c r="EH10" s="692"/>
      <c r="EI10" s="692"/>
      <c r="EJ10" s="692"/>
      <c r="EK10" s="692"/>
      <c r="EL10" s="692"/>
      <c r="EM10" s="692"/>
      <c r="EN10" s="692"/>
      <c r="EO10" s="692"/>
      <c r="EP10" s="692"/>
      <c r="EQ10" s="692"/>
      <c r="ER10" s="692"/>
      <c r="ES10" s="692"/>
      <c r="ET10" s="692"/>
      <c r="EU10" s="692"/>
      <c r="EV10" s="692"/>
      <c r="EW10" s="692"/>
      <c r="EX10" s="692"/>
      <c r="EY10" s="692"/>
      <c r="EZ10" s="692"/>
      <c r="FA10" s="692"/>
      <c r="FB10" s="692"/>
      <c r="FC10" s="692"/>
      <c r="FD10" s="692"/>
      <c r="FE10" s="692"/>
      <c r="FF10" s="692"/>
      <c r="FG10" s="692"/>
      <c r="FH10" s="692"/>
      <c r="FI10" s="692"/>
      <c r="FJ10" s="692"/>
      <c r="FK10" s="692"/>
      <c r="FL10" s="692"/>
      <c r="FM10" s="692"/>
      <c r="FN10" s="692"/>
      <c r="FO10" s="692"/>
      <c r="FP10" s="692"/>
      <c r="FQ10" s="692"/>
      <c r="FR10" s="692"/>
      <c r="FS10" s="692"/>
      <c r="FT10" s="692"/>
      <c r="FU10" s="692"/>
      <c r="FV10" s="692"/>
      <c r="FW10" s="692"/>
      <c r="FX10" s="692"/>
      <c r="FY10" s="692"/>
      <c r="FZ10" s="692"/>
      <c r="GA10" s="692"/>
      <c r="GB10" s="692"/>
      <c r="GC10" s="692"/>
      <c r="GD10" s="692"/>
      <c r="GE10" s="692"/>
      <c r="GF10" s="692"/>
      <c r="GG10" s="692"/>
      <c r="GH10" s="692"/>
      <c r="GI10" s="692"/>
      <c r="GJ10" s="692"/>
      <c r="GK10" s="692"/>
      <c r="GL10" s="692"/>
      <c r="GM10" s="692"/>
      <c r="GN10" s="692"/>
      <c r="GO10" s="692"/>
      <c r="GP10" s="692"/>
      <c r="GQ10" s="692"/>
      <c r="GR10" s="692"/>
      <c r="GS10" s="692"/>
      <c r="GT10" s="692"/>
      <c r="GU10" s="692"/>
      <c r="GV10" s="692"/>
      <c r="GW10" s="692"/>
      <c r="GX10" s="692"/>
      <c r="GY10" s="692"/>
      <c r="GZ10" s="692"/>
      <c r="HA10" s="692"/>
      <c r="HB10" s="692"/>
      <c r="HC10" s="692"/>
      <c r="HD10" s="692"/>
      <c r="HE10" s="692"/>
      <c r="HF10" s="692"/>
      <c r="HG10" s="692"/>
      <c r="HH10" s="692"/>
      <c r="HI10" s="692"/>
      <c r="HJ10" s="692"/>
      <c r="HK10" s="692"/>
      <c r="HL10" s="692"/>
      <c r="HM10" s="692"/>
      <c r="HN10" s="692"/>
      <c r="HO10" s="692"/>
      <c r="HP10" s="692"/>
      <c r="HQ10" s="692"/>
      <c r="HR10" s="692"/>
      <c r="HS10" s="692"/>
      <c r="HT10" s="692"/>
      <c r="HU10" s="692"/>
      <c r="HV10" s="692"/>
      <c r="HW10" s="692"/>
      <c r="HX10" s="692"/>
      <c r="HY10" s="692"/>
      <c r="HZ10" s="692"/>
      <c r="IA10" s="692"/>
      <c r="IB10" s="692"/>
      <c r="IC10" s="692"/>
      <c r="ID10" s="692"/>
      <c r="IE10" s="692"/>
      <c r="IF10" s="692"/>
      <c r="IG10" s="692"/>
      <c r="IH10" s="692"/>
      <c r="II10" s="692"/>
      <c r="IJ10" s="692"/>
      <c r="IK10" s="692"/>
      <c r="IL10" s="692"/>
      <c r="IM10" s="692"/>
      <c r="IN10" s="692"/>
      <c r="IO10" s="692"/>
      <c r="IP10" s="692"/>
      <c r="IQ10" s="692"/>
      <c r="IR10" s="692"/>
      <c r="IS10" s="692"/>
      <c r="IT10" s="692"/>
      <c r="IU10" s="692"/>
      <c r="IV10" s="692"/>
    </row>
    <row r="11" spans="1:256" ht="5.25" customHeight="1" thickBot="1">
      <c r="A11" s="694"/>
      <c r="B11" s="700"/>
      <c r="C11" s="701"/>
      <c r="D11" s="702"/>
      <c r="E11" s="703"/>
      <c r="F11" s="703"/>
      <c r="G11" s="70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694"/>
      <c r="W11" s="694"/>
      <c r="X11" s="694"/>
      <c r="Y11" s="694"/>
      <c r="Z11" s="694"/>
      <c r="AA11" s="694"/>
      <c r="AB11" s="694"/>
      <c r="AC11" s="694"/>
      <c r="AD11" s="694"/>
      <c r="AE11" s="694"/>
      <c r="AF11" s="694"/>
      <c r="AG11" s="694"/>
      <c r="AH11" s="694"/>
      <c r="AI11" s="694"/>
      <c r="AJ11" s="694"/>
      <c r="AK11" s="694"/>
      <c r="AL11" s="694"/>
      <c r="AM11" s="694"/>
      <c r="AN11" s="694"/>
      <c r="AO11" s="694"/>
      <c r="AP11" s="694"/>
      <c r="AQ11" s="694"/>
      <c r="AR11" s="694"/>
      <c r="AS11" s="694"/>
      <c r="AT11" s="694"/>
      <c r="AU11" s="694"/>
      <c r="AV11" s="694"/>
      <c r="AW11" s="694"/>
      <c r="AX11" s="694"/>
      <c r="AY11" s="694"/>
      <c r="AZ11" s="694"/>
      <c r="BA11" s="694"/>
      <c r="BB11" s="694"/>
      <c r="BC11" s="694"/>
      <c r="BD11" s="694"/>
      <c r="BE11" s="694"/>
      <c r="BF11" s="694"/>
      <c r="BG11" s="694"/>
      <c r="BH11" s="694"/>
      <c r="BI11" s="694"/>
      <c r="BJ11" s="694"/>
      <c r="BK11" s="694"/>
      <c r="BL11" s="694"/>
      <c r="BM11" s="694"/>
      <c r="BN11" s="694"/>
      <c r="BO11" s="694"/>
      <c r="BP11" s="694"/>
      <c r="BQ11" s="694"/>
      <c r="BR11" s="694"/>
      <c r="BS11" s="694"/>
      <c r="BT11" s="694"/>
      <c r="BU11" s="694"/>
      <c r="BV11" s="694"/>
      <c r="BW11" s="694"/>
      <c r="BX11" s="694"/>
      <c r="BY11" s="694"/>
      <c r="BZ11" s="694"/>
      <c r="CA11" s="694"/>
      <c r="CB11" s="694"/>
      <c r="CC11" s="694"/>
      <c r="CD11" s="694"/>
      <c r="CE11" s="694"/>
      <c r="CF11" s="694"/>
      <c r="CG11" s="694"/>
      <c r="CH11" s="694"/>
      <c r="CI11" s="694"/>
      <c r="CJ11" s="694"/>
      <c r="CK11" s="694"/>
      <c r="CL11" s="694"/>
      <c r="CM11" s="694"/>
      <c r="CN11" s="694"/>
      <c r="CO11" s="694"/>
      <c r="CP11" s="694"/>
      <c r="CQ11" s="694"/>
      <c r="CR11" s="694"/>
      <c r="CS11" s="694"/>
      <c r="CT11" s="694"/>
      <c r="CU11" s="694"/>
      <c r="CV11" s="694"/>
      <c r="CW11" s="694"/>
      <c r="CX11" s="694"/>
      <c r="CY11" s="694"/>
      <c r="CZ11" s="694"/>
      <c r="DA11" s="694"/>
      <c r="DB11" s="694"/>
      <c r="DC11" s="694"/>
      <c r="DD11" s="694"/>
      <c r="DE11" s="694"/>
      <c r="DF11" s="694"/>
      <c r="DG11" s="694"/>
      <c r="DH11" s="694"/>
      <c r="DI11" s="694"/>
      <c r="DJ11" s="694"/>
      <c r="DK11" s="694"/>
      <c r="DL11" s="694"/>
      <c r="DM11" s="694"/>
      <c r="DN11" s="694"/>
      <c r="DO11" s="694"/>
      <c r="DP11" s="694"/>
      <c r="DQ11" s="694"/>
      <c r="DR11" s="694"/>
      <c r="DS11" s="694"/>
      <c r="DT11" s="694"/>
      <c r="DU11" s="694"/>
      <c r="DV11" s="694"/>
      <c r="DW11" s="694"/>
      <c r="DX11" s="694"/>
      <c r="DY11" s="694"/>
      <c r="DZ11" s="694"/>
      <c r="EA11" s="694"/>
      <c r="EB11" s="694"/>
      <c r="EC11" s="694"/>
      <c r="ED11" s="694"/>
      <c r="EE11" s="694"/>
      <c r="EF11" s="694"/>
      <c r="EG11" s="694"/>
      <c r="EH11" s="694"/>
      <c r="EI11" s="694"/>
      <c r="EJ11" s="694"/>
      <c r="EK11" s="694"/>
      <c r="EL11" s="694"/>
      <c r="EM11" s="694"/>
      <c r="EN11" s="694"/>
      <c r="EO11" s="694"/>
      <c r="EP11" s="694"/>
      <c r="EQ11" s="694"/>
      <c r="ER11" s="694"/>
      <c r="ES11" s="694"/>
      <c r="ET11" s="694"/>
      <c r="EU11" s="694"/>
      <c r="EV11" s="694"/>
      <c r="EW11" s="694"/>
      <c r="EX11" s="694"/>
      <c r="EY11" s="694"/>
      <c r="EZ11" s="694"/>
      <c r="FA11" s="694"/>
      <c r="FB11" s="694"/>
      <c r="FC11" s="694"/>
      <c r="FD11" s="694"/>
      <c r="FE11" s="694"/>
      <c r="FF11" s="694"/>
      <c r="FG11" s="694"/>
      <c r="FH11" s="694"/>
      <c r="FI11" s="694"/>
      <c r="FJ11" s="694"/>
      <c r="FK11" s="694"/>
      <c r="FL11" s="694"/>
      <c r="FM11" s="694"/>
      <c r="FN11" s="694"/>
      <c r="FO11" s="694"/>
      <c r="FP11" s="694"/>
      <c r="FQ11" s="694"/>
      <c r="FR11" s="694"/>
      <c r="FS11" s="694"/>
      <c r="FT11" s="694"/>
      <c r="FU11" s="694"/>
      <c r="FV11" s="694"/>
      <c r="FW11" s="694"/>
      <c r="FX11" s="694"/>
      <c r="FY11" s="694"/>
      <c r="FZ11" s="694"/>
      <c r="GA11" s="694"/>
      <c r="GB11" s="694"/>
      <c r="GC11" s="694"/>
      <c r="GD11" s="694"/>
      <c r="GE11" s="694"/>
      <c r="GF11" s="694"/>
      <c r="GG11" s="694"/>
      <c r="GH11" s="694"/>
      <c r="GI11" s="694"/>
      <c r="GJ11" s="694"/>
      <c r="GK11" s="694"/>
      <c r="GL11" s="694"/>
      <c r="GM11" s="694"/>
      <c r="GN11" s="694"/>
      <c r="GO11" s="694"/>
      <c r="GP11" s="694"/>
      <c r="GQ11" s="694"/>
      <c r="GR11" s="694"/>
      <c r="GS11" s="694"/>
      <c r="GT11" s="694"/>
      <c r="GU11" s="694"/>
      <c r="GV11" s="694"/>
      <c r="GW11" s="694"/>
      <c r="GX11" s="694"/>
      <c r="GY11" s="694"/>
      <c r="GZ11" s="694"/>
      <c r="HA11" s="694"/>
      <c r="HB11" s="694"/>
      <c r="HC11" s="694"/>
      <c r="HD11" s="694"/>
      <c r="HE11" s="694"/>
      <c r="HF11" s="694"/>
      <c r="HG11" s="694"/>
      <c r="HH11" s="694"/>
      <c r="HI11" s="694"/>
      <c r="HJ11" s="694"/>
      <c r="HK11" s="694"/>
      <c r="HL11" s="694"/>
      <c r="HM11" s="694"/>
      <c r="HN11" s="694"/>
      <c r="HO11" s="694"/>
      <c r="HP11" s="694"/>
      <c r="HQ11" s="694"/>
      <c r="HR11" s="694"/>
      <c r="HS11" s="694"/>
      <c r="HT11" s="694"/>
      <c r="HU11" s="694"/>
      <c r="HV11" s="694"/>
      <c r="HW11" s="694"/>
      <c r="HX11" s="694"/>
      <c r="HY11" s="694"/>
      <c r="HZ11" s="694"/>
      <c r="IA11" s="694"/>
      <c r="IB11" s="694"/>
      <c r="IC11" s="694"/>
      <c r="ID11" s="694"/>
      <c r="IE11" s="694"/>
      <c r="IF11" s="694"/>
      <c r="IG11" s="694"/>
      <c r="IH11" s="694"/>
      <c r="II11" s="694"/>
      <c r="IJ11" s="694"/>
      <c r="IK11" s="694"/>
      <c r="IL11" s="694"/>
      <c r="IM11" s="694"/>
      <c r="IN11" s="694"/>
      <c r="IO11" s="694"/>
      <c r="IP11" s="694"/>
      <c r="IQ11" s="694"/>
      <c r="IR11" s="694"/>
      <c r="IS11" s="694"/>
      <c r="IT11" s="694"/>
      <c r="IU11" s="694"/>
      <c r="IV11" s="694"/>
    </row>
    <row r="12" spans="1:256" ht="9" customHeight="1" thickBot="1">
      <c r="A12" s="705"/>
      <c r="B12" s="706"/>
      <c r="C12" s="706"/>
      <c r="D12" s="706"/>
      <c r="E12" s="706"/>
      <c r="F12" s="707"/>
      <c r="G12" s="707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05"/>
      <c r="CG12" s="705"/>
      <c r="CH12" s="705"/>
      <c r="CI12" s="705"/>
      <c r="CJ12" s="705"/>
      <c r="CK12" s="705"/>
      <c r="CL12" s="705"/>
      <c r="CM12" s="705"/>
      <c r="CN12" s="705"/>
      <c r="CO12" s="705"/>
      <c r="CP12" s="705"/>
      <c r="CQ12" s="705"/>
      <c r="CR12" s="705"/>
      <c r="CS12" s="705"/>
      <c r="CT12" s="705"/>
      <c r="CU12" s="705"/>
      <c r="CV12" s="705"/>
      <c r="CW12" s="705"/>
      <c r="CX12" s="705"/>
      <c r="CY12" s="705"/>
      <c r="CZ12" s="705"/>
      <c r="DA12" s="705"/>
      <c r="DB12" s="705"/>
      <c r="DC12" s="705"/>
      <c r="DD12" s="705"/>
      <c r="DE12" s="705"/>
      <c r="DF12" s="705"/>
      <c r="DG12" s="705"/>
      <c r="DH12" s="705"/>
      <c r="DI12" s="705"/>
      <c r="DJ12" s="705"/>
      <c r="DK12" s="705"/>
      <c r="DL12" s="705"/>
      <c r="DM12" s="705"/>
      <c r="DN12" s="705"/>
      <c r="DO12" s="705"/>
      <c r="DP12" s="705"/>
      <c r="DQ12" s="705"/>
      <c r="DR12" s="705"/>
      <c r="DS12" s="705"/>
      <c r="DT12" s="705"/>
      <c r="DU12" s="705"/>
      <c r="DV12" s="705"/>
      <c r="DW12" s="705"/>
      <c r="DX12" s="705"/>
      <c r="DY12" s="705"/>
      <c r="DZ12" s="705"/>
      <c r="EA12" s="705"/>
      <c r="EB12" s="705"/>
      <c r="EC12" s="705"/>
      <c r="ED12" s="705"/>
      <c r="EE12" s="705"/>
      <c r="EF12" s="705"/>
      <c r="EG12" s="705"/>
      <c r="EH12" s="705"/>
      <c r="EI12" s="705"/>
      <c r="EJ12" s="705"/>
      <c r="EK12" s="705"/>
      <c r="EL12" s="705"/>
      <c r="EM12" s="705"/>
      <c r="EN12" s="705"/>
      <c r="EO12" s="705"/>
      <c r="EP12" s="705"/>
      <c r="EQ12" s="705"/>
      <c r="ER12" s="705"/>
      <c r="ES12" s="705"/>
      <c r="ET12" s="705"/>
      <c r="EU12" s="705"/>
      <c r="EV12" s="705"/>
      <c r="EW12" s="705"/>
      <c r="EX12" s="705"/>
      <c r="EY12" s="705"/>
      <c r="EZ12" s="705"/>
      <c r="FA12" s="705"/>
      <c r="FB12" s="705"/>
      <c r="FC12" s="705"/>
      <c r="FD12" s="705"/>
      <c r="FE12" s="705"/>
      <c r="FF12" s="705"/>
      <c r="FG12" s="705"/>
      <c r="FH12" s="705"/>
      <c r="FI12" s="705"/>
      <c r="FJ12" s="705"/>
      <c r="FK12" s="705"/>
      <c r="FL12" s="705"/>
      <c r="FM12" s="705"/>
      <c r="FN12" s="705"/>
      <c r="FO12" s="705"/>
      <c r="FP12" s="705"/>
      <c r="FQ12" s="705"/>
      <c r="FR12" s="705"/>
      <c r="FS12" s="705"/>
      <c r="FT12" s="705"/>
      <c r="FU12" s="705"/>
      <c r="FV12" s="705"/>
      <c r="FW12" s="705"/>
      <c r="FX12" s="705"/>
      <c r="FY12" s="705"/>
      <c r="FZ12" s="705"/>
      <c r="GA12" s="705"/>
      <c r="GB12" s="705"/>
      <c r="GC12" s="705"/>
      <c r="GD12" s="705"/>
      <c r="GE12" s="705"/>
      <c r="GF12" s="705"/>
      <c r="GG12" s="705"/>
      <c r="GH12" s="705"/>
      <c r="GI12" s="705"/>
      <c r="GJ12" s="705"/>
      <c r="GK12" s="705"/>
      <c r="GL12" s="705"/>
      <c r="GM12" s="705"/>
      <c r="GN12" s="705"/>
      <c r="GO12" s="705"/>
      <c r="GP12" s="705"/>
      <c r="GQ12" s="705"/>
      <c r="GR12" s="705"/>
      <c r="GS12" s="705"/>
      <c r="GT12" s="705"/>
      <c r="GU12" s="705"/>
      <c r="GV12" s="705"/>
      <c r="GW12" s="705"/>
      <c r="GX12" s="705"/>
      <c r="GY12" s="705"/>
      <c r="GZ12" s="705"/>
      <c r="HA12" s="705"/>
      <c r="HB12" s="705"/>
      <c r="HC12" s="705"/>
      <c r="HD12" s="705"/>
      <c r="HE12" s="705"/>
      <c r="HF12" s="705"/>
      <c r="HG12" s="705"/>
      <c r="HH12" s="705"/>
      <c r="HI12" s="705"/>
      <c r="HJ12" s="705"/>
      <c r="HK12" s="705"/>
      <c r="HL12" s="705"/>
      <c r="HM12" s="705"/>
      <c r="HN12" s="705"/>
      <c r="HO12" s="705"/>
      <c r="HP12" s="705"/>
      <c r="HQ12" s="705"/>
      <c r="HR12" s="705"/>
      <c r="HS12" s="705"/>
      <c r="HT12" s="705"/>
      <c r="HU12" s="705"/>
      <c r="HV12" s="705"/>
      <c r="HW12" s="705"/>
      <c r="HX12" s="705"/>
      <c r="HY12" s="705"/>
      <c r="HZ12" s="705"/>
      <c r="IA12" s="705"/>
      <c r="IB12" s="705"/>
      <c r="IC12" s="705"/>
      <c r="ID12" s="705"/>
      <c r="IE12" s="705"/>
      <c r="IF12" s="705"/>
      <c r="IG12" s="705"/>
      <c r="IH12" s="705"/>
      <c r="II12" s="705"/>
      <c r="IJ12" s="705"/>
      <c r="IK12" s="705"/>
      <c r="IL12" s="705"/>
      <c r="IM12" s="705"/>
      <c r="IN12" s="705"/>
      <c r="IO12" s="705"/>
      <c r="IP12" s="705"/>
      <c r="IQ12" s="705"/>
      <c r="IR12" s="705"/>
      <c r="IS12" s="705"/>
      <c r="IT12" s="705"/>
      <c r="IU12" s="705"/>
      <c r="IV12" s="705"/>
    </row>
    <row r="13" spans="1:256" ht="16.5" thickBot="1">
      <c r="A13" s="705"/>
      <c r="B13" s="708"/>
      <c r="C13" s="709" t="s">
        <v>434</v>
      </c>
      <c r="D13" s="710"/>
      <c r="E13" s="711"/>
      <c r="F13" s="710"/>
      <c r="G13" s="712"/>
      <c r="H13" s="705"/>
      <c r="I13" s="705"/>
      <c r="J13" s="705"/>
      <c r="K13" s="705"/>
      <c r="L13" s="705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  <c r="AI13" s="705"/>
      <c r="AJ13" s="705"/>
      <c r="AK13" s="705"/>
      <c r="AL13" s="705"/>
      <c r="AM13" s="705"/>
      <c r="AN13" s="705"/>
      <c r="AO13" s="705"/>
      <c r="AP13" s="705"/>
      <c r="AQ13" s="705"/>
      <c r="AR13" s="705"/>
      <c r="AS13" s="705"/>
      <c r="AT13" s="705"/>
      <c r="AU13" s="705"/>
      <c r="AV13" s="705"/>
      <c r="AW13" s="705"/>
      <c r="AX13" s="705"/>
      <c r="AY13" s="705"/>
      <c r="AZ13" s="705"/>
      <c r="BA13" s="705"/>
      <c r="BB13" s="705"/>
      <c r="BC13" s="705"/>
      <c r="BD13" s="705"/>
      <c r="BE13" s="705"/>
      <c r="BF13" s="705"/>
      <c r="BG13" s="705"/>
      <c r="BH13" s="705"/>
      <c r="BI13" s="705"/>
      <c r="BJ13" s="705"/>
      <c r="BK13" s="705"/>
      <c r="BL13" s="705"/>
      <c r="BM13" s="705"/>
      <c r="BN13" s="705"/>
      <c r="BO13" s="705"/>
      <c r="BP13" s="705"/>
      <c r="BQ13" s="705"/>
      <c r="BR13" s="705"/>
      <c r="BS13" s="705"/>
      <c r="BT13" s="705"/>
      <c r="BU13" s="705"/>
      <c r="BV13" s="705"/>
      <c r="BW13" s="705"/>
      <c r="BX13" s="705"/>
      <c r="BY13" s="705"/>
      <c r="BZ13" s="705"/>
      <c r="CA13" s="705"/>
      <c r="CB13" s="705"/>
      <c r="CC13" s="705"/>
      <c r="CD13" s="705"/>
      <c r="CE13" s="705"/>
      <c r="CF13" s="705"/>
      <c r="CG13" s="705"/>
      <c r="CH13" s="705"/>
      <c r="CI13" s="705"/>
      <c r="CJ13" s="705"/>
      <c r="CK13" s="705"/>
      <c r="CL13" s="705"/>
      <c r="CM13" s="705"/>
      <c r="CN13" s="705"/>
      <c r="CO13" s="705"/>
      <c r="CP13" s="705"/>
      <c r="CQ13" s="705"/>
      <c r="CR13" s="705"/>
      <c r="CS13" s="705"/>
      <c r="CT13" s="705"/>
      <c r="CU13" s="705"/>
      <c r="CV13" s="705"/>
      <c r="CW13" s="705"/>
      <c r="CX13" s="705"/>
      <c r="CY13" s="705"/>
      <c r="CZ13" s="705"/>
      <c r="DA13" s="705"/>
      <c r="DB13" s="705"/>
      <c r="DC13" s="705"/>
      <c r="DD13" s="705"/>
      <c r="DE13" s="705"/>
      <c r="DF13" s="705"/>
      <c r="DG13" s="705"/>
      <c r="DH13" s="705"/>
      <c r="DI13" s="705"/>
      <c r="DJ13" s="705"/>
      <c r="DK13" s="705"/>
      <c r="DL13" s="705"/>
      <c r="DM13" s="705"/>
      <c r="DN13" s="705"/>
      <c r="DO13" s="705"/>
      <c r="DP13" s="705"/>
      <c r="DQ13" s="705"/>
      <c r="DR13" s="705"/>
      <c r="DS13" s="705"/>
      <c r="DT13" s="705"/>
      <c r="DU13" s="705"/>
      <c r="DV13" s="705"/>
      <c r="DW13" s="705"/>
      <c r="DX13" s="705"/>
      <c r="DY13" s="705"/>
      <c r="DZ13" s="705"/>
      <c r="EA13" s="705"/>
      <c r="EB13" s="705"/>
      <c r="EC13" s="705"/>
      <c r="ED13" s="705"/>
      <c r="EE13" s="705"/>
      <c r="EF13" s="705"/>
      <c r="EG13" s="705"/>
      <c r="EH13" s="705"/>
      <c r="EI13" s="705"/>
      <c r="EJ13" s="705"/>
      <c r="EK13" s="705"/>
      <c r="EL13" s="705"/>
      <c r="EM13" s="705"/>
      <c r="EN13" s="705"/>
      <c r="EO13" s="705"/>
      <c r="EP13" s="705"/>
      <c r="EQ13" s="705"/>
      <c r="ER13" s="705"/>
      <c r="ES13" s="705"/>
      <c r="ET13" s="705"/>
      <c r="EU13" s="705"/>
      <c r="EV13" s="705"/>
      <c r="EW13" s="705"/>
      <c r="EX13" s="705"/>
      <c r="EY13" s="705"/>
      <c r="EZ13" s="705"/>
      <c r="FA13" s="705"/>
      <c r="FB13" s="705"/>
      <c r="FC13" s="705"/>
      <c r="FD13" s="705"/>
      <c r="FE13" s="705"/>
      <c r="FF13" s="705"/>
      <c r="FG13" s="705"/>
      <c r="FH13" s="705"/>
      <c r="FI13" s="705"/>
      <c r="FJ13" s="705"/>
      <c r="FK13" s="705"/>
      <c r="FL13" s="705"/>
      <c r="FM13" s="705"/>
      <c r="FN13" s="705"/>
      <c r="FO13" s="705"/>
      <c r="FP13" s="705"/>
      <c r="FQ13" s="705"/>
      <c r="FR13" s="705"/>
      <c r="FS13" s="705"/>
      <c r="FT13" s="705"/>
      <c r="FU13" s="705"/>
      <c r="FV13" s="705"/>
      <c r="FW13" s="705"/>
      <c r="FX13" s="705"/>
      <c r="FY13" s="705"/>
      <c r="FZ13" s="705"/>
      <c r="GA13" s="705"/>
      <c r="GB13" s="705"/>
      <c r="GC13" s="705"/>
      <c r="GD13" s="705"/>
      <c r="GE13" s="705"/>
      <c r="GF13" s="705"/>
      <c r="GG13" s="705"/>
      <c r="GH13" s="705"/>
      <c r="GI13" s="705"/>
      <c r="GJ13" s="705"/>
      <c r="GK13" s="705"/>
      <c r="GL13" s="705"/>
      <c r="GM13" s="705"/>
      <c r="GN13" s="705"/>
      <c r="GO13" s="705"/>
      <c r="GP13" s="705"/>
      <c r="GQ13" s="705"/>
      <c r="GR13" s="705"/>
      <c r="GS13" s="705"/>
      <c r="GT13" s="705"/>
      <c r="GU13" s="705"/>
      <c r="GV13" s="705"/>
      <c r="GW13" s="705"/>
      <c r="GX13" s="705"/>
      <c r="GY13" s="705"/>
      <c r="GZ13" s="705"/>
      <c r="HA13" s="705"/>
      <c r="HB13" s="705"/>
      <c r="HC13" s="705"/>
      <c r="HD13" s="705"/>
      <c r="HE13" s="705"/>
      <c r="HF13" s="705"/>
      <c r="HG13" s="705"/>
      <c r="HH13" s="705"/>
      <c r="HI13" s="705"/>
      <c r="HJ13" s="705"/>
      <c r="HK13" s="705"/>
      <c r="HL13" s="705"/>
      <c r="HM13" s="705"/>
      <c r="HN13" s="705"/>
      <c r="HO13" s="705"/>
      <c r="HP13" s="705"/>
      <c r="HQ13" s="705"/>
      <c r="HR13" s="705"/>
      <c r="HS13" s="705"/>
      <c r="HT13" s="705"/>
      <c r="HU13" s="705"/>
      <c r="HV13" s="705"/>
      <c r="HW13" s="705"/>
      <c r="HX13" s="705"/>
      <c r="HY13" s="705"/>
      <c r="HZ13" s="705"/>
      <c r="IA13" s="705"/>
      <c r="IB13" s="705"/>
      <c r="IC13" s="705"/>
      <c r="ID13" s="705"/>
      <c r="IE13" s="705"/>
      <c r="IF13" s="705"/>
      <c r="IG13" s="705"/>
      <c r="IH13" s="705"/>
      <c r="II13" s="705"/>
      <c r="IJ13" s="705"/>
      <c r="IK13" s="705"/>
      <c r="IL13" s="705"/>
      <c r="IM13" s="705"/>
      <c r="IN13" s="705"/>
      <c r="IO13" s="705"/>
      <c r="IP13" s="705"/>
      <c r="IQ13" s="705"/>
      <c r="IR13" s="705"/>
      <c r="IS13" s="705"/>
      <c r="IT13" s="705"/>
      <c r="IU13" s="705"/>
      <c r="IV13" s="705"/>
    </row>
    <row r="14" spans="1:256" ht="32.25" thickBot="1">
      <c r="A14" s="705"/>
      <c r="B14" s="2700" t="s">
        <v>435</v>
      </c>
      <c r="C14" s="2701"/>
      <c r="D14" s="2702"/>
      <c r="E14" s="1426" t="s">
        <v>1159</v>
      </c>
      <c r="F14" s="1426" t="s">
        <v>1160</v>
      </c>
      <c r="G14" s="1426" t="s">
        <v>1161</v>
      </c>
      <c r="H14" s="713"/>
      <c r="I14" s="705"/>
      <c r="J14" s="705"/>
      <c r="K14" s="705"/>
      <c r="L14" s="705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5"/>
      <c r="AN14" s="705"/>
      <c r="AO14" s="705"/>
      <c r="AP14" s="705"/>
      <c r="AQ14" s="705"/>
      <c r="AR14" s="705"/>
      <c r="AS14" s="705"/>
      <c r="AT14" s="705"/>
      <c r="AU14" s="705"/>
      <c r="AV14" s="705"/>
      <c r="AW14" s="705"/>
      <c r="AX14" s="705"/>
      <c r="AY14" s="705"/>
      <c r="AZ14" s="705"/>
      <c r="BA14" s="705"/>
      <c r="BB14" s="705"/>
      <c r="BC14" s="705"/>
      <c r="BD14" s="705"/>
      <c r="BE14" s="705"/>
      <c r="BF14" s="705"/>
      <c r="BG14" s="705"/>
      <c r="BH14" s="705"/>
      <c r="BI14" s="705"/>
      <c r="BJ14" s="705"/>
      <c r="BK14" s="705"/>
      <c r="BL14" s="705"/>
      <c r="BM14" s="705"/>
      <c r="BN14" s="705"/>
      <c r="BO14" s="705"/>
      <c r="BP14" s="705"/>
      <c r="BQ14" s="705"/>
      <c r="BR14" s="705"/>
      <c r="BS14" s="705"/>
      <c r="BT14" s="705"/>
      <c r="BU14" s="705"/>
      <c r="BV14" s="705"/>
      <c r="BW14" s="705"/>
      <c r="BX14" s="705"/>
      <c r="BY14" s="705"/>
      <c r="BZ14" s="705"/>
      <c r="CA14" s="705"/>
      <c r="CB14" s="705"/>
      <c r="CC14" s="705"/>
      <c r="CD14" s="705"/>
      <c r="CE14" s="705"/>
      <c r="CF14" s="705"/>
      <c r="CG14" s="705"/>
      <c r="CH14" s="705"/>
      <c r="CI14" s="705"/>
      <c r="CJ14" s="705"/>
      <c r="CK14" s="705"/>
      <c r="CL14" s="705"/>
      <c r="CM14" s="705"/>
      <c r="CN14" s="705"/>
      <c r="CO14" s="705"/>
      <c r="CP14" s="705"/>
      <c r="CQ14" s="705"/>
      <c r="CR14" s="705"/>
      <c r="CS14" s="705"/>
      <c r="CT14" s="705"/>
      <c r="CU14" s="705"/>
      <c r="CV14" s="705"/>
      <c r="CW14" s="705"/>
      <c r="CX14" s="705"/>
      <c r="CY14" s="705"/>
      <c r="CZ14" s="705"/>
      <c r="DA14" s="705"/>
      <c r="DB14" s="705"/>
      <c r="DC14" s="705"/>
      <c r="DD14" s="705"/>
      <c r="DE14" s="705"/>
      <c r="DF14" s="705"/>
      <c r="DG14" s="705"/>
      <c r="DH14" s="705"/>
      <c r="DI14" s="705"/>
      <c r="DJ14" s="705"/>
      <c r="DK14" s="705"/>
      <c r="DL14" s="705"/>
      <c r="DM14" s="705"/>
      <c r="DN14" s="705"/>
      <c r="DO14" s="705"/>
      <c r="DP14" s="705"/>
      <c r="DQ14" s="705"/>
      <c r="DR14" s="705"/>
      <c r="DS14" s="705"/>
      <c r="DT14" s="705"/>
      <c r="DU14" s="705"/>
      <c r="DV14" s="705"/>
      <c r="DW14" s="705"/>
      <c r="DX14" s="705"/>
      <c r="DY14" s="705"/>
      <c r="DZ14" s="705"/>
      <c r="EA14" s="705"/>
      <c r="EB14" s="705"/>
      <c r="EC14" s="705"/>
      <c r="ED14" s="705"/>
      <c r="EE14" s="705"/>
      <c r="EF14" s="705"/>
      <c r="EG14" s="705"/>
      <c r="EH14" s="705"/>
      <c r="EI14" s="705"/>
      <c r="EJ14" s="705"/>
      <c r="EK14" s="705"/>
      <c r="EL14" s="705"/>
      <c r="EM14" s="705"/>
      <c r="EN14" s="705"/>
      <c r="EO14" s="705"/>
      <c r="EP14" s="705"/>
      <c r="EQ14" s="705"/>
      <c r="ER14" s="705"/>
      <c r="ES14" s="705"/>
      <c r="ET14" s="705"/>
      <c r="EU14" s="705"/>
      <c r="EV14" s="705"/>
      <c r="EW14" s="705"/>
      <c r="EX14" s="705"/>
      <c r="EY14" s="705"/>
      <c r="EZ14" s="705"/>
      <c r="FA14" s="705"/>
      <c r="FB14" s="705"/>
      <c r="FC14" s="705"/>
      <c r="FD14" s="705"/>
      <c r="FE14" s="705"/>
      <c r="FF14" s="705"/>
      <c r="FG14" s="705"/>
      <c r="FH14" s="705"/>
      <c r="FI14" s="705"/>
      <c r="FJ14" s="705"/>
      <c r="FK14" s="705"/>
      <c r="FL14" s="705"/>
      <c r="FM14" s="705"/>
      <c r="FN14" s="705"/>
      <c r="FO14" s="705"/>
      <c r="FP14" s="705"/>
      <c r="FQ14" s="705"/>
      <c r="FR14" s="705"/>
      <c r="FS14" s="705"/>
      <c r="FT14" s="705"/>
      <c r="FU14" s="705"/>
      <c r="FV14" s="705"/>
      <c r="FW14" s="705"/>
      <c r="FX14" s="705"/>
      <c r="FY14" s="705"/>
      <c r="FZ14" s="705"/>
      <c r="GA14" s="705"/>
      <c r="GB14" s="705"/>
      <c r="GC14" s="705"/>
      <c r="GD14" s="705"/>
      <c r="GE14" s="705"/>
      <c r="GF14" s="705"/>
      <c r="GG14" s="705"/>
      <c r="GH14" s="705"/>
      <c r="GI14" s="705"/>
      <c r="GJ14" s="705"/>
      <c r="GK14" s="705"/>
      <c r="GL14" s="705"/>
      <c r="GM14" s="705"/>
      <c r="GN14" s="705"/>
      <c r="GO14" s="705"/>
      <c r="GP14" s="705"/>
      <c r="GQ14" s="705"/>
      <c r="GR14" s="705"/>
      <c r="GS14" s="705"/>
      <c r="GT14" s="705"/>
      <c r="GU14" s="705"/>
      <c r="GV14" s="705"/>
      <c r="GW14" s="705"/>
      <c r="GX14" s="705"/>
      <c r="GY14" s="705"/>
      <c r="GZ14" s="705"/>
      <c r="HA14" s="705"/>
      <c r="HB14" s="705"/>
      <c r="HC14" s="705"/>
      <c r="HD14" s="705"/>
      <c r="HE14" s="705"/>
      <c r="HF14" s="705"/>
      <c r="HG14" s="705"/>
      <c r="HH14" s="705"/>
      <c r="HI14" s="705"/>
      <c r="HJ14" s="705"/>
      <c r="HK14" s="705"/>
      <c r="HL14" s="705"/>
      <c r="HM14" s="705"/>
      <c r="HN14" s="705"/>
      <c r="HO14" s="705"/>
      <c r="HP14" s="705"/>
      <c r="HQ14" s="705"/>
      <c r="HR14" s="705"/>
      <c r="HS14" s="705"/>
      <c r="HT14" s="705"/>
      <c r="HU14" s="705"/>
      <c r="HV14" s="705"/>
      <c r="HW14" s="705"/>
      <c r="HX14" s="705"/>
      <c r="HY14" s="705"/>
      <c r="HZ14" s="705"/>
      <c r="IA14" s="705"/>
      <c r="IB14" s="705"/>
      <c r="IC14" s="705"/>
      <c r="ID14" s="705"/>
      <c r="IE14" s="705"/>
      <c r="IF14" s="705"/>
      <c r="IG14" s="705"/>
      <c r="IH14" s="705"/>
      <c r="II14" s="705"/>
      <c r="IJ14" s="705"/>
      <c r="IK14" s="705"/>
      <c r="IL14" s="705"/>
      <c r="IM14" s="705"/>
      <c r="IN14" s="705"/>
      <c r="IO14" s="705"/>
      <c r="IP14" s="705"/>
      <c r="IQ14" s="705"/>
      <c r="IR14" s="705"/>
      <c r="IS14" s="705"/>
      <c r="IT14" s="705"/>
      <c r="IU14" s="705"/>
      <c r="IV14" s="705"/>
    </row>
    <row r="15" spans="1:256" ht="15.75">
      <c r="A15" s="705"/>
      <c r="B15" s="714" t="s">
        <v>105</v>
      </c>
      <c r="C15" s="2814" t="s">
        <v>439</v>
      </c>
      <c r="D15" s="2814"/>
      <c r="E15" s="715">
        <v>1470</v>
      </c>
      <c r="F15" s="716">
        <v>1684</v>
      </c>
      <c r="G15" s="717">
        <v>1435</v>
      </c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  <c r="AI15" s="705"/>
      <c r="AJ15" s="705"/>
      <c r="AK15" s="705"/>
      <c r="AL15" s="705"/>
      <c r="AM15" s="705"/>
      <c r="AN15" s="705"/>
      <c r="AO15" s="705"/>
      <c r="AP15" s="705"/>
      <c r="AQ15" s="705"/>
      <c r="AR15" s="705"/>
      <c r="AS15" s="705"/>
      <c r="AT15" s="705"/>
      <c r="AU15" s="705"/>
      <c r="AV15" s="705"/>
      <c r="AW15" s="705"/>
      <c r="AX15" s="705"/>
      <c r="AY15" s="705"/>
      <c r="AZ15" s="705"/>
      <c r="BA15" s="705"/>
      <c r="BB15" s="705"/>
      <c r="BC15" s="705"/>
      <c r="BD15" s="705"/>
      <c r="BE15" s="705"/>
      <c r="BF15" s="705"/>
      <c r="BG15" s="705"/>
      <c r="BH15" s="705"/>
      <c r="BI15" s="705"/>
      <c r="BJ15" s="705"/>
      <c r="BK15" s="705"/>
      <c r="BL15" s="705"/>
      <c r="BM15" s="705"/>
      <c r="BN15" s="705"/>
      <c r="BO15" s="705"/>
      <c r="BP15" s="705"/>
      <c r="BQ15" s="705"/>
      <c r="BR15" s="705"/>
      <c r="BS15" s="705"/>
      <c r="BT15" s="705"/>
      <c r="BU15" s="705"/>
      <c r="BV15" s="705"/>
      <c r="BW15" s="705"/>
      <c r="BX15" s="705"/>
      <c r="BY15" s="705"/>
      <c r="BZ15" s="705"/>
      <c r="CA15" s="705"/>
      <c r="CB15" s="705"/>
      <c r="CC15" s="705"/>
      <c r="CD15" s="705"/>
      <c r="CE15" s="705"/>
      <c r="CF15" s="705"/>
      <c r="CG15" s="705"/>
      <c r="CH15" s="705"/>
      <c r="CI15" s="705"/>
      <c r="CJ15" s="705"/>
      <c r="CK15" s="705"/>
      <c r="CL15" s="705"/>
      <c r="CM15" s="705"/>
      <c r="CN15" s="705"/>
      <c r="CO15" s="705"/>
      <c r="CP15" s="705"/>
      <c r="CQ15" s="705"/>
      <c r="CR15" s="705"/>
      <c r="CS15" s="705"/>
      <c r="CT15" s="705"/>
      <c r="CU15" s="705"/>
      <c r="CV15" s="705"/>
      <c r="CW15" s="705"/>
      <c r="CX15" s="705"/>
      <c r="CY15" s="705"/>
      <c r="CZ15" s="705"/>
      <c r="DA15" s="705"/>
      <c r="DB15" s="705"/>
      <c r="DC15" s="705"/>
      <c r="DD15" s="705"/>
      <c r="DE15" s="705"/>
      <c r="DF15" s="705"/>
      <c r="DG15" s="705"/>
      <c r="DH15" s="705"/>
      <c r="DI15" s="705"/>
      <c r="DJ15" s="705"/>
      <c r="DK15" s="705"/>
      <c r="DL15" s="705"/>
      <c r="DM15" s="705"/>
      <c r="DN15" s="705"/>
      <c r="DO15" s="705"/>
      <c r="DP15" s="705"/>
      <c r="DQ15" s="705"/>
      <c r="DR15" s="705"/>
      <c r="DS15" s="705"/>
      <c r="DT15" s="705"/>
      <c r="DU15" s="705"/>
      <c r="DV15" s="705"/>
      <c r="DW15" s="705"/>
      <c r="DX15" s="705"/>
      <c r="DY15" s="705"/>
      <c r="DZ15" s="705"/>
      <c r="EA15" s="705"/>
      <c r="EB15" s="705"/>
      <c r="EC15" s="705"/>
      <c r="ED15" s="705"/>
      <c r="EE15" s="705"/>
      <c r="EF15" s="705"/>
      <c r="EG15" s="705"/>
      <c r="EH15" s="705"/>
      <c r="EI15" s="705"/>
      <c r="EJ15" s="705"/>
      <c r="EK15" s="705"/>
      <c r="EL15" s="705"/>
      <c r="EM15" s="705"/>
      <c r="EN15" s="705"/>
      <c r="EO15" s="705"/>
      <c r="EP15" s="705"/>
      <c r="EQ15" s="705"/>
      <c r="ER15" s="705"/>
      <c r="ES15" s="705"/>
      <c r="ET15" s="705"/>
      <c r="EU15" s="705"/>
      <c r="EV15" s="705"/>
      <c r="EW15" s="705"/>
      <c r="EX15" s="705"/>
      <c r="EY15" s="705"/>
      <c r="EZ15" s="705"/>
      <c r="FA15" s="705"/>
      <c r="FB15" s="705"/>
      <c r="FC15" s="705"/>
      <c r="FD15" s="705"/>
      <c r="FE15" s="705"/>
      <c r="FF15" s="705"/>
      <c r="FG15" s="705"/>
      <c r="FH15" s="705"/>
      <c r="FI15" s="705"/>
      <c r="FJ15" s="705"/>
      <c r="FK15" s="705"/>
      <c r="FL15" s="705"/>
      <c r="FM15" s="705"/>
      <c r="FN15" s="705"/>
      <c r="FO15" s="705"/>
      <c r="FP15" s="705"/>
      <c r="FQ15" s="705"/>
      <c r="FR15" s="705"/>
      <c r="FS15" s="705"/>
      <c r="FT15" s="705"/>
      <c r="FU15" s="705"/>
      <c r="FV15" s="705"/>
      <c r="FW15" s="705"/>
      <c r="FX15" s="705"/>
      <c r="FY15" s="705"/>
      <c r="FZ15" s="705"/>
      <c r="GA15" s="705"/>
      <c r="GB15" s="705"/>
      <c r="GC15" s="705"/>
      <c r="GD15" s="705"/>
      <c r="GE15" s="705"/>
      <c r="GF15" s="705"/>
      <c r="GG15" s="705"/>
      <c r="GH15" s="705"/>
      <c r="GI15" s="705"/>
      <c r="GJ15" s="705"/>
      <c r="GK15" s="705"/>
      <c r="GL15" s="705"/>
      <c r="GM15" s="705"/>
      <c r="GN15" s="705"/>
      <c r="GO15" s="705"/>
      <c r="GP15" s="705"/>
      <c r="GQ15" s="705"/>
      <c r="GR15" s="705"/>
      <c r="GS15" s="705"/>
      <c r="GT15" s="705"/>
      <c r="GU15" s="705"/>
      <c r="GV15" s="705"/>
      <c r="GW15" s="705"/>
      <c r="GX15" s="705"/>
      <c r="GY15" s="705"/>
      <c r="GZ15" s="705"/>
      <c r="HA15" s="705"/>
      <c r="HB15" s="705"/>
      <c r="HC15" s="705"/>
      <c r="HD15" s="705"/>
      <c r="HE15" s="705"/>
      <c r="HF15" s="705"/>
      <c r="HG15" s="705"/>
      <c r="HH15" s="705"/>
      <c r="HI15" s="705"/>
      <c r="HJ15" s="705"/>
      <c r="HK15" s="705"/>
      <c r="HL15" s="705"/>
      <c r="HM15" s="705"/>
      <c r="HN15" s="705"/>
      <c r="HO15" s="705"/>
      <c r="HP15" s="705"/>
      <c r="HQ15" s="705"/>
      <c r="HR15" s="705"/>
      <c r="HS15" s="705"/>
      <c r="HT15" s="705"/>
      <c r="HU15" s="705"/>
      <c r="HV15" s="705"/>
      <c r="HW15" s="705"/>
      <c r="HX15" s="705"/>
      <c r="HY15" s="705"/>
      <c r="HZ15" s="705"/>
      <c r="IA15" s="705"/>
      <c r="IB15" s="705"/>
      <c r="IC15" s="705"/>
      <c r="ID15" s="705"/>
      <c r="IE15" s="705"/>
      <c r="IF15" s="705"/>
      <c r="IG15" s="705"/>
      <c r="IH15" s="705"/>
      <c r="II15" s="705"/>
      <c r="IJ15" s="705"/>
      <c r="IK15" s="705"/>
      <c r="IL15" s="705"/>
      <c r="IM15" s="705"/>
      <c r="IN15" s="705"/>
      <c r="IO15" s="705"/>
      <c r="IP15" s="705"/>
      <c r="IQ15" s="705"/>
      <c r="IR15" s="705"/>
      <c r="IS15" s="705"/>
      <c r="IT15" s="705"/>
      <c r="IU15" s="705"/>
      <c r="IV15" s="705"/>
    </row>
    <row r="16" spans="1:256" ht="15.75">
      <c r="A16" s="705"/>
      <c r="B16" s="718" t="s">
        <v>122</v>
      </c>
      <c r="C16" s="2807" t="s">
        <v>440</v>
      </c>
      <c r="D16" s="2807"/>
      <c r="E16" s="1427">
        <v>1470</v>
      </c>
      <c r="F16" s="1428">
        <v>1905</v>
      </c>
      <c r="G16" s="1429">
        <v>1422</v>
      </c>
      <c r="H16" s="705"/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  <c r="AI16" s="705"/>
      <c r="AJ16" s="705"/>
      <c r="AK16" s="705"/>
      <c r="AL16" s="705"/>
      <c r="AM16" s="705"/>
      <c r="AN16" s="705"/>
      <c r="AO16" s="705"/>
      <c r="AP16" s="705"/>
      <c r="AQ16" s="705"/>
      <c r="AR16" s="705"/>
      <c r="AS16" s="705"/>
      <c r="AT16" s="705"/>
      <c r="AU16" s="705"/>
      <c r="AV16" s="705"/>
      <c r="AW16" s="705"/>
      <c r="AX16" s="705"/>
      <c r="AY16" s="705"/>
      <c r="AZ16" s="705"/>
      <c r="BA16" s="705"/>
      <c r="BB16" s="705"/>
      <c r="BC16" s="705"/>
      <c r="BD16" s="705"/>
      <c r="BE16" s="705"/>
      <c r="BF16" s="705"/>
      <c r="BG16" s="705"/>
      <c r="BH16" s="705"/>
      <c r="BI16" s="705"/>
      <c r="BJ16" s="705"/>
      <c r="BK16" s="705"/>
      <c r="BL16" s="705"/>
      <c r="BM16" s="705"/>
      <c r="BN16" s="705"/>
      <c r="BO16" s="705"/>
      <c r="BP16" s="705"/>
      <c r="BQ16" s="705"/>
      <c r="BR16" s="705"/>
      <c r="BS16" s="705"/>
      <c r="BT16" s="705"/>
      <c r="BU16" s="705"/>
      <c r="BV16" s="705"/>
      <c r="BW16" s="705"/>
      <c r="BX16" s="705"/>
      <c r="BY16" s="705"/>
      <c r="BZ16" s="705"/>
      <c r="CA16" s="705"/>
      <c r="CB16" s="705"/>
      <c r="CC16" s="705"/>
      <c r="CD16" s="705"/>
      <c r="CE16" s="705"/>
      <c r="CF16" s="705"/>
      <c r="CG16" s="705"/>
      <c r="CH16" s="705"/>
      <c r="CI16" s="705"/>
      <c r="CJ16" s="705"/>
      <c r="CK16" s="705"/>
      <c r="CL16" s="705"/>
      <c r="CM16" s="705"/>
      <c r="CN16" s="705"/>
      <c r="CO16" s="705"/>
      <c r="CP16" s="705"/>
      <c r="CQ16" s="705"/>
      <c r="CR16" s="705"/>
      <c r="CS16" s="705"/>
      <c r="CT16" s="705"/>
      <c r="CU16" s="705"/>
      <c r="CV16" s="705"/>
      <c r="CW16" s="705"/>
      <c r="CX16" s="705"/>
      <c r="CY16" s="705"/>
      <c r="CZ16" s="705"/>
      <c r="DA16" s="705"/>
      <c r="DB16" s="705"/>
      <c r="DC16" s="705"/>
      <c r="DD16" s="705"/>
      <c r="DE16" s="705"/>
      <c r="DF16" s="705"/>
      <c r="DG16" s="705"/>
      <c r="DH16" s="705"/>
      <c r="DI16" s="705"/>
      <c r="DJ16" s="705"/>
      <c r="DK16" s="705"/>
      <c r="DL16" s="705"/>
      <c r="DM16" s="705"/>
      <c r="DN16" s="705"/>
      <c r="DO16" s="705"/>
      <c r="DP16" s="705"/>
      <c r="DQ16" s="705"/>
      <c r="DR16" s="705"/>
      <c r="DS16" s="705"/>
      <c r="DT16" s="705"/>
      <c r="DU16" s="705"/>
      <c r="DV16" s="705"/>
      <c r="DW16" s="705"/>
      <c r="DX16" s="705"/>
      <c r="DY16" s="705"/>
      <c r="DZ16" s="705"/>
      <c r="EA16" s="705"/>
      <c r="EB16" s="705"/>
      <c r="EC16" s="705"/>
      <c r="ED16" s="705"/>
      <c r="EE16" s="705"/>
      <c r="EF16" s="705"/>
      <c r="EG16" s="705"/>
      <c r="EH16" s="705"/>
      <c r="EI16" s="705"/>
      <c r="EJ16" s="705"/>
      <c r="EK16" s="705"/>
      <c r="EL16" s="705"/>
      <c r="EM16" s="705"/>
      <c r="EN16" s="705"/>
      <c r="EO16" s="705"/>
      <c r="EP16" s="705"/>
      <c r="EQ16" s="705"/>
      <c r="ER16" s="705"/>
      <c r="ES16" s="705"/>
      <c r="ET16" s="705"/>
      <c r="EU16" s="705"/>
      <c r="EV16" s="705"/>
      <c r="EW16" s="705"/>
      <c r="EX16" s="705"/>
      <c r="EY16" s="705"/>
      <c r="EZ16" s="705"/>
      <c r="FA16" s="705"/>
      <c r="FB16" s="705"/>
      <c r="FC16" s="705"/>
      <c r="FD16" s="705"/>
      <c r="FE16" s="705"/>
      <c r="FF16" s="705"/>
      <c r="FG16" s="705"/>
      <c r="FH16" s="705"/>
      <c r="FI16" s="705"/>
      <c r="FJ16" s="705"/>
      <c r="FK16" s="705"/>
      <c r="FL16" s="705"/>
      <c r="FM16" s="705"/>
      <c r="FN16" s="705"/>
      <c r="FO16" s="705"/>
      <c r="FP16" s="705"/>
      <c r="FQ16" s="705"/>
      <c r="FR16" s="705"/>
      <c r="FS16" s="705"/>
      <c r="FT16" s="705"/>
      <c r="FU16" s="705"/>
      <c r="FV16" s="705"/>
      <c r="FW16" s="705"/>
      <c r="FX16" s="705"/>
      <c r="FY16" s="705"/>
      <c r="FZ16" s="705"/>
      <c r="GA16" s="705"/>
      <c r="GB16" s="705"/>
      <c r="GC16" s="705"/>
      <c r="GD16" s="705"/>
      <c r="GE16" s="705"/>
      <c r="GF16" s="705"/>
      <c r="GG16" s="705"/>
      <c r="GH16" s="705"/>
      <c r="GI16" s="705"/>
      <c r="GJ16" s="705"/>
      <c r="GK16" s="705"/>
      <c r="GL16" s="705"/>
      <c r="GM16" s="705"/>
      <c r="GN16" s="705"/>
      <c r="GO16" s="705"/>
      <c r="GP16" s="705"/>
      <c r="GQ16" s="705"/>
      <c r="GR16" s="705"/>
      <c r="GS16" s="705"/>
      <c r="GT16" s="705"/>
      <c r="GU16" s="705"/>
      <c r="GV16" s="705"/>
      <c r="GW16" s="705"/>
      <c r="GX16" s="705"/>
      <c r="GY16" s="705"/>
      <c r="GZ16" s="705"/>
      <c r="HA16" s="705"/>
      <c r="HB16" s="705"/>
      <c r="HC16" s="705"/>
      <c r="HD16" s="705"/>
      <c r="HE16" s="705"/>
      <c r="HF16" s="705"/>
      <c r="HG16" s="705"/>
      <c r="HH16" s="705"/>
      <c r="HI16" s="705"/>
      <c r="HJ16" s="705"/>
      <c r="HK16" s="705"/>
      <c r="HL16" s="705"/>
      <c r="HM16" s="705"/>
      <c r="HN16" s="705"/>
      <c r="HO16" s="705"/>
      <c r="HP16" s="705"/>
      <c r="HQ16" s="705"/>
      <c r="HR16" s="705"/>
      <c r="HS16" s="705"/>
      <c r="HT16" s="705"/>
      <c r="HU16" s="705"/>
      <c r="HV16" s="705"/>
      <c r="HW16" s="705"/>
      <c r="HX16" s="705"/>
      <c r="HY16" s="705"/>
      <c r="HZ16" s="705"/>
      <c r="IA16" s="705"/>
      <c r="IB16" s="705"/>
      <c r="IC16" s="705"/>
      <c r="ID16" s="705"/>
      <c r="IE16" s="705"/>
      <c r="IF16" s="705"/>
      <c r="IG16" s="705"/>
      <c r="IH16" s="705"/>
      <c r="II16" s="705"/>
      <c r="IJ16" s="705"/>
      <c r="IK16" s="705"/>
      <c r="IL16" s="705"/>
      <c r="IM16" s="705"/>
      <c r="IN16" s="705"/>
      <c r="IO16" s="705"/>
      <c r="IP16" s="705"/>
      <c r="IQ16" s="705"/>
      <c r="IR16" s="705"/>
      <c r="IS16" s="705"/>
      <c r="IT16" s="705"/>
      <c r="IU16" s="705"/>
      <c r="IV16" s="705"/>
    </row>
    <row r="17" spans="1:256" ht="15.75">
      <c r="A17" s="705"/>
      <c r="B17" s="718" t="s">
        <v>441</v>
      </c>
      <c r="C17" s="2807" t="s">
        <v>442</v>
      </c>
      <c r="D17" s="2807"/>
      <c r="E17" s="1427">
        <v>1330</v>
      </c>
      <c r="F17" s="1430">
        <v>1454</v>
      </c>
      <c r="G17" s="1429">
        <v>1543</v>
      </c>
      <c r="H17" s="705"/>
      <c r="I17" s="705"/>
      <c r="J17" s="705"/>
      <c r="K17" s="705"/>
      <c r="L17" s="705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5"/>
      <c r="AD17" s="705"/>
      <c r="AE17" s="705"/>
      <c r="AF17" s="705"/>
      <c r="AG17" s="705"/>
      <c r="AH17" s="705"/>
      <c r="AI17" s="705"/>
      <c r="AJ17" s="705"/>
      <c r="AK17" s="705"/>
      <c r="AL17" s="705"/>
      <c r="AM17" s="705"/>
      <c r="AN17" s="705"/>
      <c r="AO17" s="705"/>
      <c r="AP17" s="705"/>
      <c r="AQ17" s="705"/>
      <c r="AR17" s="705"/>
      <c r="AS17" s="705"/>
      <c r="AT17" s="705"/>
      <c r="AU17" s="705"/>
      <c r="AV17" s="705"/>
      <c r="AW17" s="705"/>
      <c r="AX17" s="705"/>
      <c r="AY17" s="705"/>
      <c r="AZ17" s="705"/>
      <c r="BA17" s="705"/>
      <c r="BB17" s="705"/>
      <c r="BC17" s="705"/>
      <c r="BD17" s="705"/>
      <c r="BE17" s="705"/>
      <c r="BF17" s="705"/>
      <c r="BG17" s="705"/>
      <c r="BH17" s="705"/>
      <c r="BI17" s="705"/>
      <c r="BJ17" s="705"/>
      <c r="BK17" s="705"/>
      <c r="BL17" s="705"/>
      <c r="BM17" s="705"/>
      <c r="BN17" s="705"/>
      <c r="BO17" s="705"/>
      <c r="BP17" s="705"/>
      <c r="BQ17" s="705"/>
      <c r="BR17" s="705"/>
      <c r="BS17" s="705"/>
      <c r="BT17" s="705"/>
      <c r="BU17" s="705"/>
      <c r="BV17" s="705"/>
      <c r="BW17" s="705"/>
      <c r="BX17" s="705"/>
      <c r="BY17" s="705"/>
      <c r="BZ17" s="705"/>
      <c r="CA17" s="705"/>
      <c r="CB17" s="705"/>
      <c r="CC17" s="705"/>
      <c r="CD17" s="705"/>
      <c r="CE17" s="705"/>
      <c r="CF17" s="705"/>
      <c r="CG17" s="705"/>
      <c r="CH17" s="705"/>
      <c r="CI17" s="705"/>
      <c r="CJ17" s="705"/>
      <c r="CK17" s="705"/>
      <c r="CL17" s="705"/>
      <c r="CM17" s="705"/>
      <c r="CN17" s="705"/>
      <c r="CO17" s="705"/>
      <c r="CP17" s="705"/>
      <c r="CQ17" s="705"/>
      <c r="CR17" s="705"/>
      <c r="CS17" s="705"/>
      <c r="CT17" s="705"/>
      <c r="CU17" s="705"/>
      <c r="CV17" s="705"/>
      <c r="CW17" s="705"/>
      <c r="CX17" s="705"/>
      <c r="CY17" s="705"/>
      <c r="CZ17" s="705"/>
      <c r="DA17" s="705"/>
      <c r="DB17" s="705"/>
      <c r="DC17" s="705"/>
      <c r="DD17" s="705"/>
      <c r="DE17" s="705"/>
      <c r="DF17" s="705"/>
      <c r="DG17" s="705"/>
      <c r="DH17" s="705"/>
      <c r="DI17" s="705"/>
      <c r="DJ17" s="705"/>
      <c r="DK17" s="705"/>
      <c r="DL17" s="705"/>
      <c r="DM17" s="705"/>
      <c r="DN17" s="705"/>
      <c r="DO17" s="705"/>
      <c r="DP17" s="705"/>
      <c r="DQ17" s="705"/>
      <c r="DR17" s="705"/>
      <c r="DS17" s="705"/>
      <c r="DT17" s="705"/>
      <c r="DU17" s="705"/>
      <c r="DV17" s="705"/>
      <c r="DW17" s="705"/>
      <c r="DX17" s="705"/>
      <c r="DY17" s="705"/>
      <c r="DZ17" s="705"/>
      <c r="EA17" s="705"/>
      <c r="EB17" s="705"/>
      <c r="EC17" s="705"/>
      <c r="ED17" s="705"/>
      <c r="EE17" s="705"/>
      <c r="EF17" s="705"/>
      <c r="EG17" s="705"/>
      <c r="EH17" s="705"/>
      <c r="EI17" s="705"/>
      <c r="EJ17" s="705"/>
      <c r="EK17" s="705"/>
      <c r="EL17" s="705"/>
      <c r="EM17" s="705"/>
      <c r="EN17" s="705"/>
      <c r="EO17" s="705"/>
      <c r="EP17" s="705"/>
      <c r="EQ17" s="705"/>
      <c r="ER17" s="705"/>
      <c r="ES17" s="705"/>
      <c r="ET17" s="705"/>
      <c r="EU17" s="705"/>
      <c r="EV17" s="705"/>
      <c r="EW17" s="705"/>
      <c r="EX17" s="705"/>
      <c r="EY17" s="705"/>
      <c r="EZ17" s="705"/>
      <c r="FA17" s="705"/>
      <c r="FB17" s="705"/>
      <c r="FC17" s="705"/>
      <c r="FD17" s="705"/>
      <c r="FE17" s="705"/>
      <c r="FF17" s="705"/>
      <c r="FG17" s="705"/>
      <c r="FH17" s="705"/>
      <c r="FI17" s="705"/>
      <c r="FJ17" s="705"/>
      <c r="FK17" s="705"/>
      <c r="FL17" s="705"/>
      <c r="FM17" s="705"/>
      <c r="FN17" s="705"/>
      <c r="FO17" s="705"/>
      <c r="FP17" s="705"/>
      <c r="FQ17" s="705"/>
      <c r="FR17" s="705"/>
      <c r="FS17" s="705"/>
      <c r="FT17" s="705"/>
      <c r="FU17" s="705"/>
      <c r="FV17" s="705"/>
      <c r="FW17" s="705"/>
      <c r="FX17" s="705"/>
      <c r="FY17" s="705"/>
      <c r="FZ17" s="705"/>
      <c r="GA17" s="705"/>
      <c r="GB17" s="705"/>
      <c r="GC17" s="705"/>
      <c r="GD17" s="705"/>
      <c r="GE17" s="705"/>
      <c r="GF17" s="705"/>
      <c r="GG17" s="705"/>
      <c r="GH17" s="705"/>
      <c r="GI17" s="705"/>
      <c r="GJ17" s="705"/>
      <c r="GK17" s="705"/>
      <c r="GL17" s="705"/>
      <c r="GM17" s="705"/>
      <c r="GN17" s="705"/>
      <c r="GO17" s="705"/>
      <c r="GP17" s="705"/>
      <c r="GQ17" s="705"/>
      <c r="GR17" s="705"/>
      <c r="GS17" s="705"/>
      <c r="GT17" s="705"/>
      <c r="GU17" s="705"/>
      <c r="GV17" s="705"/>
      <c r="GW17" s="705"/>
      <c r="GX17" s="705"/>
      <c r="GY17" s="705"/>
      <c r="GZ17" s="705"/>
      <c r="HA17" s="705"/>
      <c r="HB17" s="705"/>
      <c r="HC17" s="705"/>
      <c r="HD17" s="705"/>
      <c r="HE17" s="705"/>
      <c r="HF17" s="705"/>
      <c r="HG17" s="705"/>
      <c r="HH17" s="705"/>
      <c r="HI17" s="705"/>
      <c r="HJ17" s="705"/>
      <c r="HK17" s="705"/>
      <c r="HL17" s="705"/>
      <c r="HM17" s="705"/>
      <c r="HN17" s="705"/>
      <c r="HO17" s="705"/>
      <c r="HP17" s="705"/>
      <c r="HQ17" s="705"/>
      <c r="HR17" s="705"/>
      <c r="HS17" s="705"/>
      <c r="HT17" s="705"/>
      <c r="HU17" s="705"/>
      <c r="HV17" s="705"/>
      <c r="HW17" s="705"/>
      <c r="HX17" s="705"/>
      <c r="HY17" s="705"/>
      <c r="HZ17" s="705"/>
      <c r="IA17" s="705"/>
      <c r="IB17" s="705"/>
      <c r="IC17" s="705"/>
      <c r="ID17" s="705"/>
      <c r="IE17" s="705"/>
      <c r="IF17" s="705"/>
      <c r="IG17" s="705"/>
      <c r="IH17" s="705"/>
      <c r="II17" s="705"/>
      <c r="IJ17" s="705"/>
      <c r="IK17" s="705"/>
      <c r="IL17" s="705"/>
      <c r="IM17" s="705"/>
      <c r="IN17" s="705"/>
      <c r="IO17" s="705"/>
      <c r="IP17" s="705"/>
      <c r="IQ17" s="705"/>
      <c r="IR17" s="705"/>
      <c r="IS17" s="705"/>
      <c r="IT17" s="705"/>
      <c r="IU17" s="705"/>
      <c r="IV17" s="705"/>
    </row>
    <row r="18" spans="1:256" ht="15.75">
      <c r="A18" s="705"/>
      <c r="B18" s="718" t="s">
        <v>443</v>
      </c>
      <c r="C18" s="2807" t="s">
        <v>444</v>
      </c>
      <c r="D18" s="2807"/>
      <c r="E18" s="1427">
        <v>2030</v>
      </c>
      <c r="F18" s="1430">
        <v>1914</v>
      </c>
      <c r="G18" s="1429">
        <v>1976</v>
      </c>
      <c r="H18" s="705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705"/>
      <c r="CH18" s="705"/>
      <c r="CI18" s="705"/>
      <c r="CJ18" s="705"/>
      <c r="CK18" s="705"/>
      <c r="CL18" s="705"/>
      <c r="CM18" s="705"/>
      <c r="CN18" s="705"/>
      <c r="CO18" s="705"/>
      <c r="CP18" s="705"/>
      <c r="CQ18" s="705"/>
      <c r="CR18" s="705"/>
      <c r="CS18" s="705"/>
      <c r="CT18" s="705"/>
      <c r="CU18" s="705"/>
      <c r="CV18" s="705"/>
      <c r="CW18" s="705"/>
      <c r="CX18" s="705"/>
      <c r="CY18" s="705"/>
      <c r="CZ18" s="705"/>
      <c r="DA18" s="705"/>
      <c r="DB18" s="705"/>
      <c r="DC18" s="705"/>
      <c r="DD18" s="705"/>
      <c r="DE18" s="705"/>
      <c r="DF18" s="705"/>
      <c r="DG18" s="705"/>
      <c r="DH18" s="705"/>
      <c r="DI18" s="705"/>
      <c r="DJ18" s="705"/>
      <c r="DK18" s="705"/>
      <c r="DL18" s="705"/>
      <c r="DM18" s="705"/>
      <c r="DN18" s="705"/>
      <c r="DO18" s="705"/>
      <c r="DP18" s="705"/>
      <c r="DQ18" s="705"/>
      <c r="DR18" s="705"/>
      <c r="DS18" s="705"/>
      <c r="DT18" s="705"/>
      <c r="DU18" s="705"/>
      <c r="DV18" s="705"/>
      <c r="DW18" s="705"/>
      <c r="DX18" s="705"/>
      <c r="DY18" s="705"/>
      <c r="DZ18" s="705"/>
      <c r="EA18" s="705"/>
      <c r="EB18" s="705"/>
      <c r="EC18" s="705"/>
      <c r="ED18" s="705"/>
      <c r="EE18" s="705"/>
      <c r="EF18" s="705"/>
      <c r="EG18" s="705"/>
      <c r="EH18" s="705"/>
      <c r="EI18" s="705"/>
      <c r="EJ18" s="705"/>
      <c r="EK18" s="705"/>
      <c r="EL18" s="705"/>
      <c r="EM18" s="705"/>
      <c r="EN18" s="705"/>
      <c r="EO18" s="705"/>
      <c r="EP18" s="705"/>
      <c r="EQ18" s="705"/>
      <c r="ER18" s="705"/>
      <c r="ES18" s="705"/>
      <c r="ET18" s="705"/>
      <c r="EU18" s="705"/>
      <c r="EV18" s="705"/>
      <c r="EW18" s="705"/>
      <c r="EX18" s="705"/>
      <c r="EY18" s="705"/>
      <c r="EZ18" s="705"/>
      <c r="FA18" s="705"/>
      <c r="FB18" s="705"/>
      <c r="FC18" s="705"/>
      <c r="FD18" s="705"/>
      <c r="FE18" s="705"/>
      <c r="FF18" s="705"/>
      <c r="FG18" s="705"/>
      <c r="FH18" s="705"/>
      <c r="FI18" s="705"/>
      <c r="FJ18" s="705"/>
      <c r="FK18" s="705"/>
      <c r="FL18" s="705"/>
      <c r="FM18" s="705"/>
      <c r="FN18" s="705"/>
      <c r="FO18" s="705"/>
      <c r="FP18" s="705"/>
      <c r="FQ18" s="705"/>
      <c r="FR18" s="705"/>
      <c r="FS18" s="705"/>
      <c r="FT18" s="705"/>
      <c r="FU18" s="705"/>
      <c r="FV18" s="705"/>
      <c r="FW18" s="705"/>
      <c r="FX18" s="705"/>
      <c r="FY18" s="705"/>
      <c r="FZ18" s="705"/>
      <c r="GA18" s="705"/>
      <c r="GB18" s="705"/>
      <c r="GC18" s="705"/>
      <c r="GD18" s="705"/>
      <c r="GE18" s="705"/>
      <c r="GF18" s="705"/>
      <c r="GG18" s="705"/>
      <c r="GH18" s="705"/>
      <c r="GI18" s="705"/>
      <c r="GJ18" s="705"/>
      <c r="GK18" s="705"/>
      <c r="GL18" s="705"/>
      <c r="GM18" s="705"/>
      <c r="GN18" s="705"/>
      <c r="GO18" s="705"/>
      <c r="GP18" s="705"/>
      <c r="GQ18" s="705"/>
      <c r="GR18" s="705"/>
      <c r="GS18" s="705"/>
      <c r="GT18" s="705"/>
      <c r="GU18" s="705"/>
      <c r="GV18" s="705"/>
      <c r="GW18" s="705"/>
      <c r="GX18" s="705"/>
      <c r="GY18" s="705"/>
      <c r="GZ18" s="705"/>
      <c r="HA18" s="705"/>
      <c r="HB18" s="705"/>
      <c r="HC18" s="705"/>
      <c r="HD18" s="705"/>
      <c r="HE18" s="705"/>
      <c r="HF18" s="705"/>
      <c r="HG18" s="705"/>
      <c r="HH18" s="705"/>
      <c r="HI18" s="705"/>
      <c r="HJ18" s="705"/>
      <c r="HK18" s="705"/>
      <c r="HL18" s="705"/>
      <c r="HM18" s="705"/>
      <c r="HN18" s="705"/>
      <c r="HO18" s="705"/>
      <c r="HP18" s="705"/>
      <c r="HQ18" s="705"/>
      <c r="HR18" s="705"/>
      <c r="HS18" s="705"/>
      <c r="HT18" s="705"/>
      <c r="HU18" s="705"/>
      <c r="HV18" s="705"/>
      <c r="HW18" s="705"/>
      <c r="HX18" s="705"/>
      <c r="HY18" s="705"/>
      <c r="HZ18" s="705"/>
      <c r="IA18" s="705"/>
      <c r="IB18" s="705"/>
      <c r="IC18" s="705"/>
      <c r="ID18" s="705"/>
      <c r="IE18" s="705"/>
      <c r="IF18" s="705"/>
      <c r="IG18" s="705"/>
      <c r="IH18" s="705"/>
      <c r="II18" s="705"/>
      <c r="IJ18" s="705"/>
      <c r="IK18" s="705"/>
      <c r="IL18" s="705"/>
      <c r="IM18" s="705"/>
      <c r="IN18" s="705"/>
      <c r="IO18" s="705"/>
      <c r="IP18" s="705"/>
      <c r="IQ18" s="705"/>
      <c r="IR18" s="705"/>
      <c r="IS18" s="705"/>
      <c r="IT18" s="705"/>
      <c r="IU18" s="705"/>
      <c r="IV18" s="705"/>
    </row>
    <row r="19" spans="1:256" ht="15.75">
      <c r="A19" s="705"/>
      <c r="B19" s="718" t="s">
        <v>445</v>
      </c>
      <c r="C19" s="2807" t="s">
        <v>446</v>
      </c>
      <c r="D19" s="2807"/>
      <c r="E19" s="1427">
        <v>1890</v>
      </c>
      <c r="F19" s="1430">
        <v>2098</v>
      </c>
      <c r="G19" s="1429">
        <v>2326</v>
      </c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  <c r="AA19" s="705"/>
      <c r="AB19" s="705"/>
      <c r="AC19" s="705"/>
      <c r="AD19" s="705"/>
      <c r="AE19" s="705"/>
      <c r="AF19" s="705"/>
      <c r="AG19" s="705"/>
      <c r="AH19" s="705"/>
      <c r="AI19" s="705"/>
      <c r="AJ19" s="705"/>
      <c r="AK19" s="705"/>
      <c r="AL19" s="705"/>
      <c r="AM19" s="705"/>
      <c r="AN19" s="705"/>
      <c r="AO19" s="705"/>
      <c r="AP19" s="705"/>
      <c r="AQ19" s="705"/>
      <c r="AR19" s="705"/>
      <c r="AS19" s="705"/>
      <c r="AT19" s="705"/>
      <c r="AU19" s="705"/>
      <c r="AV19" s="705"/>
      <c r="AW19" s="705"/>
      <c r="AX19" s="705"/>
      <c r="AY19" s="705"/>
      <c r="AZ19" s="705"/>
      <c r="BA19" s="705"/>
      <c r="BB19" s="705"/>
      <c r="BC19" s="705"/>
      <c r="BD19" s="705"/>
      <c r="BE19" s="705"/>
      <c r="BF19" s="705"/>
      <c r="BG19" s="705"/>
      <c r="BH19" s="705"/>
      <c r="BI19" s="705"/>
      <c r="BJ19" s="705"/>
      <c r="BK19" s="705"/>
      <c r="BL19" s="705"/>
      <c r="BM19" s="705"/>
      <c r="BN19" s="705"/>
      <c r="BO19" s="705"/>
      <c r="BP19" s="705"/>
      <c r="BQ19" s="705"/>
      <c r="BR19" s="705"/>
      <c r="BS19" s="705"/>
      <c r="BT19" s="705"/>
      <c r="BU19" s="705"/>
      <c r="BV19" s="705"/>
      <c r="BW19" s="705"/>
      <c r="BX19" s="705"/>
      <c r="BY19" s="705"/>
      <c r="BZ19" s="705"/>
      <c r="CA19" s="705"/>
      <c r="CB19" s="705"/>
      <c r="CC19" s="705"/>
      <c r="CD19" s="705"/>
      <c r="CE19" s="705"/>
      <c r="CF19" s="705"/>
      <c r="CG19" s="705"/>
      <c r="CH19" s="705"/>
      <c r="CI19" s="705"/>
      <c r="CJ19" s="705"/>
      <c r="CK19" s="705"/>
      <c r="CL19" s="705"/>
      <c r="CM19" s="705"/>
      <c r="CN19" s="705"/>
      <c r="CO19" s="705"/>
      <c r="CP19" s="705"/>
      <c r="CQ19" s="705"/>
      <c r="CR19" s="705"/>
      <c r="CS19" s="705"/>
      <c r="CT19" s="705"/>
      <c r="CU19" s="705"/>
      <c r="CV19" s="705"/>
      <c r="CW19" s="705"/>
      <c r="CX19" s="705"/>
      <c r="CY19" s="705"/>
      <c r="CZ19" s="705"/>
      <c r="DA19" s="705"/>
      <c r="DB19" s="705"/>
      <c r="DC19" s="705"/>
      <c r="DD19" s="705"/>
      <c r="DE19" s="705"/>
      <c r="DF19" s="705"/>
      <c r="DG19" s="705"/>
      <c r="DH19" s="705"/>
      <c r="DI19" s="705"/>
      <c r="DJ19" s="705"/>
      <c r="DK19" s="705"/>
      <c r="DL19" s="705"/>
      <c r="DM19" s="705"/>
      <c r="DN19" s="705"/>
      <c r="DO19" s="705"/>
      <c r="DP19" s="705"/>
      <c r="DQ19" s="705"/>
      <c r="DR19" s="705"/>
      <c r="DS19" s="705"/>
      <c r="DT19" s="705"/>
      <c r="DU19" s="705"/>
      <c r="DV19" s="705"/>
      <c r="DW19" s="705"/>
      <c r="DX19" s="705"/>
      <c r="DY19" s="705"/>
      <c r="DZ19" s="705"/>
      <c r="EA19" s="705"/>
      <c r="EB19" s="705"/>
      <c r="EC19" s="705"/>
      <c r="ED19" s="705"/>
      <c r="EE19" s="705"/>
      <c r="EF19" s="705"/>
      <c r="EG19" s="705"/>
      <c r="EH19" s="705"/>
      <c r="EI19" s="705"/>
      <c r="EJ19" s="705"/>
      <c r="EK19" s="705"/>
      <c r="EL19" s="705"/>
      <c r="EM19" s="705"/>
      <c r="EN19" s="705"/>
      <c r="EO19" s="705"/>
      <c r="EP19" s="705"/>
      <c r="EQ19" s="705"/>
      <c r="ER19" s="705"/>
      <c r="ES19" s="705"/>
      <c r="ET19" s="705"/>
      <c r="EU19" s="705"/>
      <c r="EV19" s="705"/>
      <c r="EW19" s="705"/>
      <c r="EX19" s="705"/>
      <c r="EY19" s="705"/>
      <c r="EZ19" s="705"/>
      <c r="FA19" s="705"/>
      <c r="FB19" s="705"/>
      <c r="FC19" s="705"/>
      <c r="FD19" s="705"/>
      <c r="FE19" s="705"/>
      <c r="FF19" s="705"/>
      <c r="FG19" s="705"/>
      <c r="FH19" s="705"/>
      <c r="FI19" s="705"/>
      <c r="FJ19" s="705"/>
      <c r="FK19" s="705"/>
      <c r="FL19" s="705"/>
      <c r="FM19" s="705"/>
      <c r="FN19" s="705"/>
      <c r="FO19" s="705"/>
      <c r="FP19" s="705"/>
      <c r="FQ19" s="705"/>
      <c r="FR19" s="705"/>
      <c r="FS19" s="705"/>
      <c r="FT19" s="705"/>
      <c r="FU19" s="705"/>
      <c r="FV19" s="705"/>
      <c r="FW19" s="705"/>
      <c r="FX19" s="705"/>
      <c r="FY19" s="705"/>
      <c r="FZ19" s="705"/>
      <c r="GA19" s="705"/>
      <c r="GB19" s="705"/>
      <c r="GC19" s="705"/>
      <c r="GD19" s="705"/>
      <c r="GE19" s="705"/>
      <c r="GF19" s="705"/>
      <c r="GG19" s="705"/>
      <c r="GH19" s="705"/>
      <c r="GI19" s="705"/>
      <c r="GJ19" s="705"/>
      <c r="GK19" s="705"/>
      <c r="GL19" s="705"/>
      <c r="GM19" s="705"/>
      <c r="GN19" s="705"/>
      <c r="GO19" s="705"/>
      <c r="GP19" s="705"/>
      <c r="GQ19" s="705"/>
      <c r="GR19" s="705"/>
      <c r="GS19" s="705"/>
      <c r="GT19" s="705"/>
      <c r="GU19" s="705"/>
      <c r="GV19" s="705"/>
      <c r="GW19" s="705"/>
      <c r="GX19" s="705"/>
      <c r="GY19" s="705"/>
      <c r="GZ19" s="705"/>
      <c r="HA19" s="705"/>
      <c r="HB19" s="705"/>
      <c r="HC19" s="705"/>
      <c r="HD19" s="705"/>
      <c r="HE19" s="705"/>
      <c r="HF19" s="705"/>
      <c r="HG19" s="705"/>
      <c r="HH19" s="705"/>
      <c r="HI19" s="705"/>
      <c r="HJ19" s="705"/>
      <c r="HK19" s="705"/>
      <c r="HL19" s="705"/>
      <c r="HM19" s="705"/>
      <c r="HN19" s="705"/>
      <c r="HO19" s="705"/>
      <c r="HP19" s="705"/>
      <c r="HQ19" s="705"/>
      <c r="HR19" s="705"/>
      <c r="HS19" s="705"/>
      <c r="HT19" s="705"/>
      <c r="HU19" s="705"/>
      <c r="HV19" s="705"/>
      <c r="HW19" s="705"/>
      <c r="HX19" s="705"/>
      <c r="HY19" s="705"/>
      <c r="HZ19" s="705"/>
      <c r="IA19" s="705"/>
      <c r="IB19" s="705"/>
      <c r="IC19" s="705"/>
      <c r="ID19" s="705"/>
      <c r="IE19" s="705"/>
      <c r="IF19" s="705"/>
      <c r="IG19" s="705"/>
      <c r="IH19" s="705"/>
      <c r="II19" s="705"/>
      <c r="IJ19" s="705"/>
      <c r="IK19" s="705"/>
      <c r="IL19" s="705"/>
      <c r="IM19" s="705"/>
      <c r="IN19" s="705"/>
      <c r="IO19" s="705"/>
      <c r="IP19" s="705"/>
      <c r="IQ19" s="705"/>
      <c r="IR19" s="705"/>
      <c r="IS19" s="705"/>
      <c r="IT19" s="705"/>
      <c r="IU19" s="705"/>
      <c r="IV19" s="705"/>
    </row>
    <row r="20" spans="1:256" ht="15.75">
      <c r="A20" s="705"/>
      <c r="B20" s="718" t="s">
        <v>447</v>
      </c>
      <c r="C20" s="2807" t="s">
        <v>448</v>
      </c>
      <c r="D20" s="2807"/>
      <c r="E20" s="1427">
        <v>1960</v>
      </c>
      <c r="F20" s="1430">
        <v>1665</v>
      </c>
      <c r="G20" s="1429">
        <v>1948</v>
      </c>
      <c r="H20" s="719"/>
      <c r="I20" s="705"/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  <c r="AI20" s="705"/>
      <c r="AJ20" s="705"/>
      <c r="AK20" s="705"/>
      <c r="AL20" s="705"/>
      <c r="AM20" s="705"/>
      <c r="AN20" s="705"/>
      <c r="AO20" s="705"/>
      <c r="AP20" s="705"/>
      <c r="AQ20" s="705"/>
      <c r="AR20" s="705"/>
      <c r="AS20" s="705"/>
      <c r="AT20" s="705"/>
      <c r="AU20" s="705"/>
      <c r="AV20" s="705"/>
      <c r="AW20" s="705"/>
      <c r="AX20" s="705"/>
      <c r="AY20" s="705"/>
      <c r="AZ20" s="705"/>
      <c r="BA20" s="705"/>
      <c r="BB20" s="705"/>
      <c r="BC20" s="705"/>
      <c r="BD20" s="705"/>
      <c r="BE20" s="705"/>
      <c r="BF20" s="705"/>
      <c r="BG20" s="705"/>
      <c r="BH20" s="705"/>
      <c r="BI20" s="705"/>
      <c r="BJ20" s="705"/>
      <c r="BK20" s="705"/>
      <c r="BL20" s="705"/>
      <c r="BM20" s="705"/>
      <c r="BN20" s="705"/>
      <c r="BO20" s="705"/>
      <c r="BP20" s="705"/>
      <c r="BQ20" s="705"/>
      <c r="BR20" s="705"/>
      <c r="BS20" s="705"/>
      <c r="BT20" s="705"/>
      <c r="BU20" s="705"/>
      <c r="BV20" s="705"/>
      <c r="BW20" s="705"/>
      <c r="BX20" s="705"/>
      <c r="BY20" s="705"/>
      <c r="BZ20" s="705"/>
      <c r="CA20" s="705"/>
      <c r="CB20" s="705"/>
      <c r="CC20" s="705"/>
      <c r="CD20" s="705"/>
      <c r="CE20" s="705"/>
      <c r="CF20" s="705"/>
      <c r="CG20" s="705"/>
      <c r="CH20" s="705"/>
      <c r="CI20" s="705"/>
      <c r="CJ20" s="705"/>
      <c r="CK20" s="705"/>
      <c r="CL20" s="705"/>
      <c r="CM20" s="705"/>
      <c r="CN20" s="705"/>
      <c r="CO20" s="705"/>
      <c r="CP20" s="705"/>
      <c r="CQ20" s="705"/>
      <c r="CR20" s="705"/>
      <c r="CS20" s="705"/>
      <c r="CT20" s="705"/>
      <c r="CU20" s="705"/>
      <c r="CV20" s="705"/>
      <c r="CW20" s="705"/>
      <c r="CX20" s="705"/>
      <c r="CY20" s="705"/>
      <c r="CZ20" s="705"/>
      <c r="DA20" s="705"/>
      <c r="DB20" s="705"/>
      <c r="DC20" s="705"/>
      <c r="DD20" s="705"/>
      <c r="DE20" s="705"/>
      <c r="DF20" s="705"/>
      <c r="DG20" s="705"/>
      <c r="DH20" s="705"/>
      <c r="DI20" s="705"/>
      <c r="DJ20" s="705"/>
      <c r="DK20" s="705"/>
      <c r="DL20" s="705"/>
      <c r="DM20" s="705"/>
      <c r="DN20" s="705"/>
      <c r="DO20" s="705"/>
      <c r="DP20" s="705"/>
      <c r="DQ20" s="705"/>
      <c r="DR20" s="705"/>
      <c r="DS20" s="705"/>
      <c r="DT20" s="705"/>
      <c r="DU20" s="705"/>
      <c r="DV20" s="705"/>
      <c r="DW20" s="705"/>
      <c r="DX20" s="705"/>
      <c r="DY20" s="705"/>
      <c r="DZ20" s="705"/>
      <c r="EA20" s="705"/>
      <c r="EB20" s="705"/>
      <c r="EC20" s="705"/>
      <c r="ED20" s="705"/>
      <c r="EE20" s="705"/>
      <c r="EF20" s="705"/>
      <c r="EG20" s="705"/>
      <c r="EH20" s="705"/>
      <c r="EI20" s="705"/>
      <c r="EJ20" s="705"/>
      <c r="EK20" s="705"/>
      <c r="EL20" s="705"/>
      <c r="EM20" s="705"/>
      <c r="EN20" s="705"/>
      <c r="EO20" s="705"/>
      <c r="EP20" s="705"/>
      <c r="EQ20" s="705"/>
      <c r="ER20" s="705"/>
      <c r="ES20" s="705"/>
      <c r="ET20" s="705"/>
      <c r="EU20" s="705"/>
      <c r="EV20" s="705"/>
      <c r="EW20" s="705"/>
      <c r="EX20" s="705"/>
      <c r="EY20" s="705"/>
      <c r="EZ20" s="705"/>
      <c r="FA20" s="705"/>
      <c r="FB20" s="705"/>
      <c r="FC20" s="705"/>
      <c r="FD20" s="705"/>
      <c r="FE20" s="705"/>
      <c r="FF20" s="705"/>
      <c r="FG20" s="705"/>
      <c r="FH20" s="705"/>
      <c r="FI20" s="705"/>
      <c r="FJ20" s="705"/>
      <c r="FK20" s="705"/>
      <c r="FL20" s="705"/>
      <c r="FM20" s="705"/>
      <c r="FN20" s="705"/>
      <c r="FO20" s="705"/>
      <c r="FP20" s="705"/>
      <c r="FQ20" s="705"/>
      <c r="FR20" s="705"/>
      <c r="FS20" s="705"/>
      <c r="FT20" s="705"/>
      <c r="FU20" s="705"/>
      <c r="FV20" s="705"/>
      <c r="FW20" s="705"/>
      <c r="FX20" s="705"/>
      <c r="FY20" s="705"/>
      <c r="FZ20" s="705"/>
      <c r="GA20" s="705"/>
      <c r="GB20" s="705"/>
      <c r="GC20" s="705"/>
      <c r="GD20" s="705"/>
      <c r="GE20" s="705"/>
      <c r="GF20" s="705"/>
      <c r="GG20" s="705"/>
      <c r="GH20" s="705"/>
      <c r="GI20" s="705"/>
      <c r="GJ20" s="705"/>
      <c r="GK20" s="705"/>
      <c r="GL20" s="705"/>
      <c r="GM20" s="705"/>
      <c r="GN20" s="705"/>
      <c r="GO20" s="705"/>
      <c r="GP20" s="705"/>
      <c r="GQ20" s="705"/>
      <c r="GR20" s="705"/>
      <c r="GS20" s="705"/>
      <c r="GT20" s="705"/>
      <c r="GU20" s="705"/>
      <c r="GV20" s="705"/>
      <c r="GW20" s="705"/>
      <c r="GX20" s="705"/>
      <c r="GY20" s="705"/>
      <c r="GZ20" s="705"/>
      <c r="HA20" s="705"/>
      <c r="HB20" s="705"/>
      <c r="HC20" s="705"/>
      <c r="HD20" s="705"/>
      <c r="HE20" s="705"/>
      <c r="HF20" s="705"/>
      <c r="HG20" s="705"/>
      <c r="HH20" s="705"/>
      <c r="HI20" s="705"/>
      <c r="HJ20" s="705"/>
      <c r="HK20" s="705"/>
      <c r="HL20" s="705"/>
      <c r="HM20" s="705"/>
      <c r="HN20" s="705"/>
      <c r="HO20" s="705"/>
      <c r="HP20" s="705"/>
      <c r="HQ20" s="705"/>
      <c r="HR20" s="705"/>
      <c r="HS20" s="705"/>
      <c r="HT20" s="705"/>
      <c r="HU20" s="705"/>
      <c r="HV20" s="705"/>
      <c r="HW20" s="705"/>
      <c r="HX20" s="705"/>
      <c r="HY20" s="705"/>
      <c r="HZ20" s="705"/>
      <c r="IA20" s="705"/>
      <c r="IB20" s="705"/>
      <c r="IC20" s="705"/>
      <c r="ID20" s="705"/>
      <c r="IE20" s="705"/>
      <c r="IF20" s="705"/>
      <c r="IG20" s="705"/>
      <c r="IH20" s="705"/>
      <c r="II20" s="705"/>
      <c r="IJ20" s="705"/>
      <c r="IK20" s="705"/>
      <c r="IL20" s="705"/>
      <c r="IM20" s="705"/>
      <c r="IN20" s="705"/>
      <c r="IO20" s="705"/>
      <c r="IP20" s="705"/>
      <c r="IQ20" s="705"/>
      <c r="IR20" s="705"/>
      <c r="IS20" s="705"/>
      <c r="IT20" s="705"/>
      <c r="IU20" s="705"/>
      <c r="IV20" s="705"/>
    </row>
    <row r="21" spans="1:256" ht="15.75">
      <c r="A21" s="705"/>
      <c r="B21" s="718" t="s">
        <v>449</v>
      </c>
      <c r="C21" s="2807" t="s">
        <v>450</v>
      </c>
      <c r="D21" s="2807"/>
      <c r="E21" s="1431">
        <v>1680</v>
      </c>
      <c r="F21" s="1428">
        <v>3128</v>
      </c>
      <c r="G21" s="1429">
        <v>1783</v>
      </c>
      <c r="H21" s="705"/>
      <c r="I21" s="1014"/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05"/>
      <c r="U21" s="705"/>
      <c r="V21" s="705"/>
      <c r="W21" s="705"/>
      <c r="X21" s="705"/>
      <c r="Y21" s="705"/>
      <c r="Z21" s="705"/>
      <c r="AA21" s="705"/>
      <c r="AB21" s="705"/>
      <c r="AC21" s="705"/>
      <c r="AD21" s="705"/>
      <c r="AE21" s="705"/>
      <c r="AF21" s="705"/>
      <c r="AG21" s="705"/>
      <c r="AH21" s="705"/>
      <c r="AI21" s="705"/>
      <c r="AJ21" s="705"/>
      <c r="AK21" s="705"/>
      <c r="AL21" s="705"/>
      <c r="AM21" s="705"/>
      <c r="AN21" s="705"/>
      <c r="AO21" s="705"/>
      <c r="AP21" s="705"/>
      <c r="AQ21" s="705"/>
      <c r="AR21" s="705"/>
      <c r="AS21" s="705"/>
      <c r="AT21" s="705"/>
      <c r="AU21" s="705"/>
      <c r="AV21" s="705"/>
      <c r="AW21" s="705"/>
      <c r="AX21" s="705"/>
      <c r="AY21" s="705"/>
      <c r="AZ21" s="705"/>
      <c r="BA21" s="705"/>
      <c r="BB21" s="705"/>
      <c r="BC21" s="705"/>
      <c r="BD21" s="705"/>
      <c r="BE21" s="705"/>
      <c r="BF21" s="705"/>
      <c r="BG21" s="705"/>
      <c r="BH21" s="705"/>
      <c r="BI21" s="705"/>
      <c r="BJ21" s="705"/>
      <c r="BK21" s="705"/>
      <c r="BL21" s="705"/>
      <c r="BM21" s="705"/>
      <c r="BN21" s="705"/>
      <c r="BO21" s="705"/>
      <c r="BP21" s="705"/>
      <c r="BQ21" s="705"/>
      <c r="BR21" s="705"/>
      <c r="BS21" s="705"/>
      <c r="BT21" s="705"/>
      <c r="BU21" s="705"/>
      <c r="BV21" s="705"/>
      <c r="BW21" s="705"/>
      <c r="BX21" s="705"/>
      <c r="BY21" s="705"/>
      <c r="BZ21" s="705"/>
      <c r="CA21" s="705"/>
      <c r="CB21" s="705"/>
      <c r="CC21" s="705"/>
      <c r="CD21" s="705"/>
      <c r="CE21" s="705"/>
      <c r="CF21" s="705"/>
      <c r="CG21" s="705"/>
      <c r="CH21" s="705"/>
      <c r="CI21" s="705"/>
      <c r="CJ21" s="705"/>
      <c r="CK21" s="705"/>
      <c r="CL21" s="705"/>
      <c r="CM21" s="705"/>
      <c r="CN21" s="705"/>
      <c r="CO21" s="705"/>
      <c r="CP21" s="705"/>
      <c r="CQ21" s="705"/>
      <c r="CR21" s="705"/>
      <c r="CS21" s="705"/>
      <c r="CT21" s="705"/>
      <c r="CU21" s="705"/>
      <c r="CV21" s="705"/>
      <c r="CW21" s="705"/>
      <c r="CX21" s="705"/>
      <c r="CY21" s="705"/>
      <c r="CZ21" s="705"/>
      <c r="DA21" s="705"/>
      <c r="DB21" s="705"/>
      <c r="DC21" s="705"/>
      <c r="DD21" s="705"/>
      <c r="DE21" s="705"/>
      <c r="DF21" s="705"/>
      <c r="DG21" s="705"/>
      <c r="DH21" s="705"/>
      <c r="DI21" s="705"/>
      <c r="DJ21" s="705"/>
      <c r="DK21" s="705"/>
      <c r="DL21" s="705"/>
      <c r="DM21" s="705"/>
      <c r="DN21" s="705"/>
      <c r="DO21" s="705"/>
      <c r="DP21" s="705"/>
      <c r="DQ21" s="705"/>
      <c r="DR21" s="705"/>
      <c r="DS21" s="705"/>
      <c r="DT21" s="705"/>
      <c r="DU21" s="705"/>
      <c r="DV21" s="705"/>
      <c r="DW21" s="705"/>
      <c r="DX21" s="705"/>
      <c r="DY21" s="705"/>
      <c r="DZ21" s="705"/>
      <c r="EA21" s="705"/>
      <c r="EB21" s="705"/>
      <c r="EC21" s="705"/>
      <c r="ED21" s="705"/>
      <c r="EE21" s="705"/>
      <c r="EF21" s="705"/>
      <c r="EG21" s="705"/>
      <c r="EH21" s="705"/>
      <c r="EI21" s="705"/>
      <c r="EJ21" s="705"/>
      <c r="EK21" s="705"/>
      <c r="EL21" s="705"/>
      <c r="EM21" s="705"/>
      <c r="EN21" s="705"/>
      <c r="EO21" s="705"/>
      <c r="EP21" s="705"/>
      <c r="EQ21" s="705"/>
      <c r="ER21" s="705"/>
      <c r="ES21" s="705"/>
      <c r="ET21" s="705"/>
      <c r="EU21" s="705"/>
      <c r="EV21" s="705"/>
      <c r="EW21" s="705"/>
      <c r="EX21" s="705"/>
      <c r="EY21" s="705"/>
      <c r="EZ21" s="705"/>
      <c r="FA21" s="705"/>
      <c r="FB21" s="705"/>
      <c r="FC21" s="705"/>
      <c r="FD21" s="705"/>
      <c r="FE21" s="705"/>
      <c r="FF21" s="705"/>
      <c r="FG21" s="705"/>
      <c r="FH21" s="705"/>
      <c r="FI21" s="705"/>
      <c r="FJ21" s="705"/>
      <c r="FK21" s="705"/>
      <c r="FL21" s="705"/>
      <c r="FM21" s="705"/>
      <c r="FN21" s="705"/>
      <c r="FO21" s="705"/>
      <c r="FP21" s="705"/>
      <c r="FQ21" s="705"/>
      <c r="FR21" s="705"/>
      <c r="FS21" s="705"/>
      <c r="FT21" s="705"/>
      <c r="FU21" s="705"/>
      <c r="FV21" s="705"/>
      <c r="FW21" s="705"/>
      <c r="FX21" s="705"/>
      <c r="FY21" s="705"/>
      <c r="FZ21" s="705"/>
      <c r="GA21" s="705"/>
      <c r="GB21" s="705"/>
      <c r="GC21" s="705"/>
      <c r="GD21" s="705"/>
      <c r="GE21" s="705"/>
      <c r="GF21" s="705"/>
      <c r="GG21" s="705"/>
      <c r="GH21" s="705"/>
      <c r="GI21" s="705"/>
      <c r="GJ21" s="705"/>
      <c r="GK21" s="705"/>
      <c r="GL21" s="705"/>
      <c r="GM21" s="705"/>
      <c r="GN21" s="705"/>
      <c r="GO21" s="705"/>
      <c r="GP21" s="705"/>
      <c r="GQ21" s="705"/>
      <c r="GR21" s="705"/>
      <c r="GS21" s="705"/>
      <c r="GT21" s="705"/>
      <c r="GU21" s="705"/>
      <c r="GV21" s="705"/>
      <c r="GW21" s="705"/>
      <c r="GX21" s="705"/>
      <c r="GY21" s="705"/>
      <c r="GZ21" s="705"/>
      <c r="HA21" s="705"/>
      <c r="HB21" s="705"/>
      <c r="HC21" s="705"/>
      <c r="HD21" s="705"/>
      <c r="HE21" s="705"/>
      <c r="HF21" s="705"/>
      <c r="HG21" s="705"/>
      <c r="HH21" s="705"/>
      <c r="HI21" s="705"/>
      <c r="HJ21" s="705"/>
      <c r="HK21" s="705"/>
      <c r="HL21" s="705"/>
      <c r="HM21" s="705"/>
      <c r="HN21" s="705"/>
      <c r="HO21" s="705"/>
      <c r="HP21" s="705"/>
      <c r="HQ21" s="705"/>
      <c r="HR21" s="705"/>
      <c r="HS21" s="705"/>
      <c r="HT21" s="705"/>
      <c r="HU21" s="705"/>
      <c r="HV21" s="705"/>
      <c r="HW21" s="705"/>
      <c r="HX21" s="705"/>
      <c r="HY21" s="705"/>
      <c r="HZ21" s="705"/>
      <c r="IA21" s="705"/>
      <c r="IB21" s="705"/>
      <c r="IC21" s="705"/>
      <c r="ID21" s="705"/>
      <c r="IE21" s="705"/>
      <c r="IF21" s="705"/>
      <c r="IG21" s="705"/>
      <c r="IH21" s="705"/>
      <c r="II21" s="705"/>
      <c r="IJ21" s="705"/>
      <c r="IK21" s="705"/>
      <c r="IL21" s="705"/>
      <c r="IM21" s="705"/>
      <c r="IN21" s="705"/>
      <c r="IO21" s="705"/>
      <c r="IP21" s="705"/>
      <c r="IQ21" s="705"/>
      <c r="IR21" s="705"/>
      <c r="IS21" s="705"/>
      <c r="IT21" s="705"/>
      <c r="IU21" s="705"/>
      <c r="IV21" s="705"/>
    </row>
    <row r="22" spans="1:256" ht="15.75">
      <c r="A22" s="705"/>
      <c r="B22" s="718" t="s">
        <v>451</v>
      </c>
      <c r="C22" s="2807" t="s">
        <v>452</v>
      </c>
      <c r="D22" s="2807"/>
      <c r="E22" s="1427">
        <v>1960</v>
      </c>
      <c r="F22" s="1430">
        <v>1771</v>
      </c>
      <c r="G22" s="1429">
        <v>1637</v>
      </c>
      <c r="H22" s="705"/>
      <c r="I22" s="1014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  <c r="AA22" s="705"/>
      <c r="AB22" s="705"/>
      <c r="AC22" s="705"/>
      <c r="AD22" s="705"/>
      <c r="AE22" s="705"/>
      <c r="AF22" s="705"/>
      <c r="AG22" s="705"/>
      <c r="AH22" s="705"/>
      <c r="AI22" s="705"/>
      <c r="AJ22" s="705"/>
      <c r="AK22" s="705"/>
      <c r="AL22" s="705"/>
      <c r="AM22" s="705"/>
      <c r="AN22" s="705"/>
      <c r="AO22" s="705"/>
      <c r="AP22" s="705"/>
      <c r="AQ22" s="705"/>
      <c r="AR22" s="705"/>
      <c r="AS22" s="705"/>
      <c r="AT22" s="705"/>
      <c r="AU22" s="705"/>
      <c r="AV22" s="705"/>
      <c r="AW22" s="705"/>
      <c r="AX22" s="705"/>
      <c r="AY22" s="705"/>
      <c r="AZ22" s="705"/>
      <c r="BA22" s="705"/>
      <c r="BB22" s="705"/>
      <c r="BC22" s="705"/>
      <c r="BD22" s="705"/>
      <c r="BE22" s="705"/>
      <c r="BF22" s="705"/>
      <c r="BG22" s="705"/>
      <c r="BH22" s="705"/>
      <c r="BI22" s="705"/>
      <c r="BJ22" s="705"/>
      <c r="BK22" s="705"/>
      <c r="BL22" s="705"/>
      <c r="BM22" s="705"/>
      <c r="BN22" s="705"/>
      <c r="BO22" s="705"/>
      <c r="BP22" s="705"/>
      <c r="BQ22" s="705"/>
      <c r="BR22" s="705"/>
      <c r="BS22" s="705"/>
      <c r="BT22" s="705"/>
      <c r="BU22" s="705"/>
      <c r="BV22" s="705"/>
      <c r="BW22" s="705"/>
      <c r="BX22" s="705"/>
      <c r="BY22" s="705"/>
      <c r="BZ22" s="705"/>
      <c r="CA22" s="705"/>
      <c r="CB22" s="705"/>
      <c r="CC22" s="705"/>
      <c r="CD22" s="705"/>
      <c r="CE22" s="705"/>
      <c r="CF22" s="705"/>
      <c r="CG22" s="705"/>
      <c r="CH22" s="705"/>
      <c r="CI22" s="705"/>
      <c r="CJ22" s="705"/>
      <c r="CK22" s="705"/>
      <c r="CL22" s="705"/>
      <c r="CM22" s="705"/>
      <c r="CN22" s="705"/>
      <c r="CO22" s="705"/>
      <c r="CP22" s="705"/>
      <c r="CQ22" s="705"/>
      <c r="CR22" s="705"/>
      <c r="CS22" s="705"/>
      <c r="CT22" s="705"/>
      <c r="CU22" s="705"/>
      <c r="CV22" s="705"/>
      <c r="CW22" s="705"/>
      <c r="CX22" s="705"/>
      <c r="CY22" s="705"/>
      <c r="CZ22" s="705"/>
      <c r="DA22" s="705"/>
      <c r="DB22" s="705"/>
      <c r="DC22" s="705"/>
      <c r="DD22" s="705"/>
      <c r="DE22" s="705"/>
      <c r="DF22" s="705"/>
      <c r="DG22" s="705"/>
      <c r="DH22" s="705"/>
      <c r="DI22" s="705"/>
      <c r="DJ22" s="705"/>
      <c r="DK22" s="705"/>
      <c r="DL22" s="705"/>
      <c r="DM22" s="705"/>
      <c r="DN22" s="705"/>
      <c r="DO22" s="705"/>
      <c r="DP22" s="705"/>
      <c r="DQ22" s="705"/>
      <c r="DR22" s="705"/>
      <c r="DS22" s="705"/>
      <c r="DT22" s="705"/>
      <c r="DU22" s="705"/>
      <c r="DV22" s="705"/>
      <c r="DW22" s="705"/>
      <c r="DX22" s="705"/>
      <c r="DY22" s="705"/>
      <c r="DZ22" s="705"/>
      <c r="EA22" s="705"/>
      <c r="EB22" s="705"/>
      <c r="EC22" s="705"/>
      <c r="ED22" s="705"/>
      <c r="EE22" s="705"/>
      <c r="EF22" s="705"/>
      <c r="EG22" s="705"/>
      <c r="EH22" s="705"/>
      <c r="EI22" s="705"/>
      <c r="EJ22" s="705"/>
      <c r="EK22" s="705"/>
      <c r="EL22" s="705"/>
      <c r="EM22" s="705"/>
      <c r="EN22" s="705"/>
      <c r="EO22" s="705"/>
      <c r="EP22" s="705"/>
      <c r="EQ22" s="705"/>
      <c r="ER22" s="705"/>
      <c r="ES22" s="705"/>
      <c r="ET22" s="705"/>
      <c r="EU22" s="705"/>
      <c r="EV22" s="705"/>
      <c r="EW22" s="705"/>
      <c r="EX22" s="705"/>
      <c r="EY22" s="705"/>
      <c r="EZ22" s="705"/>
      <c r="FA22" s="705"/>
      <c r="FB22" s="705"/>
      <c r="FC22" s="705"/>
      <c r="FD22" s="705"/>
      <c r="FE22" s="705"/>
      <c r="FF22" s="705"/>
      <c r="FG22" s="705"/>
      <c r="FH22" s="705"/>
      <c r="FI22" s="705"/>
      <c r="FJ22" s="705"/>
      <c r="FK22" s="705"/>
      <c r="FL22" s="705"/>
      <c r="FM22" s="705"/>
      <c r="FN22" s="705"/>
      <c r="FO22" s="705"/>
      <c r="FP22" s="705"/>
      <c r="FQ22" s="705"/>
      <c r="FR22" s="705"/>
      <c r="FS22" s="705"/>
      <c r="FT22" s="705"/>
      <c r="FU22" s="705"/>
      <c r="FV22" s="705"/>
      <c r="FW22" s="705"/>
      <c r="FX22" s="705"/>
      <c r="FY22" s="705"/>
      <c r="FZ22" s="705"/>
      <c r="GA22" s="705"/>
      <c r="GB22" s="705"/>
      <c r="GC22" s="705"/>
      <c r="GD22" s="705"/>
      <c r="GE22" s="705"/>
      <c r="GF22" s="705"/>
      <c r="GG22" s="705"/>
      <c r="GH22" s="705"/>
      <c r="GI22" s="705"/>
      <c r="GJ22" s="705"/>
      <c r="GK22" s="705"/>
      <c r="GL22" s="705"/>
      <c r="GM22" s="705"/>
      <c r="GN22" s="705"/>
      <c r="GO22" s="705"/>
      <c r="GP22" s="705"/>
      <c r="GQ22" s="705"/>
      <c r="GR22" s="705"/>
      <c r="GS22" s="705"/>
      <c r="GT22" s="705"/>
      <c r="GU22" s="705"/>
      <c r="GV22" s="705"/>
      <c r="GW22" s="705"/>
      <c r="GX22" s="705"/>
      <c r="GY22" s="705"/>
      <c r="GZ22" s="705"/>
      <c r="HA22" s="705"/>
      <c r="HB22" s="705"/>
      <c r="HC22" s="705"/>
      <c r="HD22" s="705"/>
      <c r="HE22" s="705"/>
      <c r="HF22" s="705"/>
      <c r="HG22" s="705"/>
      <c r="HH22" s="705"/>
      <c r="HI22" s="705"/>
      <c r="HJ22" s="705"/>
      <c r="HK22" s="705"/>
      <c r="HL22" s="705"/>
      <c r="HM22" s="705"/>
      <c r="HN22" s="705"/>
      <c r="HO22" s="705"/>
      <c r="HP22" s="705"/>
      <c r="HQ22" s="705"/>
      <c r="HR22" s="705"/>
      <c r="HS22" s="705"/>
      <c r="HT22" s="705"/>
      <c r="HU22" s="705"/>
      <c r="HV22" s="705"/>
      <c r="HW22" s="705"/>
      <c r="HX22" s="705"/>
      <c r="HY22" s="705"/>
      <c r="HZ22" s="705"/>
      <c r="IA22" s="705"/>
      <c r="IB22" s="705"/>
      <c r="IC22" s="705"/>
      <c r="ID22" s="705"/>
      <c r="IE22" s="705"/>
      <c r="IF22" s="705"/>
      <c r="IG22" s="705"/>
      <c r="IH22" s="705"/>
      <c r="II22" s="705"/>
      <c r="IJ22" s="705"/>
      <c r="IK22" s="705"/>
      <c r="IL22" s="705"/>
      <c r="IM22" s="705"/>
      <c r="IN22" s="705"/>
      <c r="IO22" s="705"/>
      <c r="IP22" s="705"/>
      <c r="IQ22" s="705"/>
      <c r="IR22" s="705"/>
      <c r="IS22" s="705"/>
      <c r="IT22" s="705"/>
      <c r="IU22" s="705"/>
      <c r="IV22" s="705"/>
    </row>
    <row r="23" spans="1:256" ht="15.75">
      <c r="A23" s="705"/>
      <c r="B23" s="718" t="s">
        <v>453</v>
      </c>
      <c r="C23" s="2807" t="s">
        <v>454</v>
      </c>
      <c r="D23" s="2807"/>
      <c r="E23" s="1427">
        <v>1540</v>
      </c>
      <c r="F23" s="1428">
        <v>2895</v>
      </c>
      <c r="G23" s="1432">
        <v>1674</v>
      </c>
      <c r="H23" s="720"/>
      <c r="I23" s="2109"/>
      <c r="J23" s="705"/>
      <c r="K23" s="705"/>
      <c r="L23" s="705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  <c r="AA23" s="705"/>
      <c r="AB23" s="705"/>
      <c r="AC23" s="705"/>
      <c r="AD23" s="705"/>
      <c r="AE23" s="705"/>
      <c r="AF23" s="705"/>
      <c r="AG23" s="705"/>
      <c r="AH23" s="705"/>
      <c r="AI23" s="705"/>
      <c r="AJ23" s="705"/>
      <c r="AK23" s="705"/>
      <c r="AL23" s="705"/>
      <c r="AM23" s="705"/>
      <c r="AN23" s="705"/>
      <c r="AO23" s="705"/>
      <c r="AP23" s="705"/>
      <c r="AQ23" s="705"/>
      <c r="AR23" s="705"/>
      <c r="AS23" s="705"/>
      <c r="AT23" s="705"/>
      <c r="AU23" s="705"/>
      <c r="AV23" s="705"/>
      <c r="AW23" s="705"/>
      <c r="AX23" s="705"/>
      <c r="AY23" s="705"/>
      <c r="AZ23" s="705"/>
      <c r="BA23" s="705"/>
      <c r="BB23" s="705"/>
      <c r="BC23" s="705"/>
      <c r="BD23" s="705"/>
      <c r="BE23" s="705"/>
      <c r="BF23" s="705"/>
      <c r="BG23" s="705"/>
      <c r="BH23" s="705"/>
      <c r="BI23" s="705"/>
      <c r="BJ23" s="705"/>
      <c r="BK23" s="705"/>
      <c r="BL23" s="705"/>
      <c r="BM23" s="705"/>
      <c r="BN23" s="705"/>
      <c r="BO23" s="705"/>
      <c r="BP23" s="705"/>
      <c r="BQ23" s="705"/>
      <c r="BR23" s="705"/>
      <c r="BS23" s="705"/>
      <c r="BT23" s="705"/>
      <c r="BU23" s="705"/>
      <c r="BV23" s="705"/>
      <c r="BW23" s="705"/>
      <c r="BX23" s="705"/>
      <c r="BY23" s="705"/>
      <c r="BZ23" s="705"/>
      <c r="CA23" s="705"/>
      <c r="CB23" s="705"/>
      <c r="CC23" s="705"/>
      <c r="CD23" s="705"/>
      <c r="CE23" s="705"/>
      <c r="CF23" s="705"/>
      <c r="CG23" s="705"/>
      <c r="CH23" s="705"/>
      <c r="CI23" s="705"/>
      <c r="CJ23" s="705"/>
      <c r="CK23" s="705"/>
      <c r="CL23" s="705"/>
      <c r="CM23" s="705"/>
      <c r="CN23" s="705"/>
      <c r="CO23" s="705"/>
      <c r="CP23" s="705"/>
      <c r="CQ23" s="705"/>
      <c r="CR23" s="705"/>
      <c r="CS23" s="705"/>
      <c r="CT23" s="705"/>
      <c r="CU23" s="705"/>
      <c r="CV23" s="705"/>
      <c r="CW23" s="705"/>
      <c r="CX23" s="705"/>
      <c r="CY23" s="705"/>
      <c r="CZ23" s="705"/>
      <c r="DA23" s="705"/>
      <c r="DB23" s="705"/>
      <c r="DC23" s="705"/>
      <c r="DD23" s="705"/>
      <c r="DE23" s="705"/>
      <c r="DF23" s="705"/>
      <c r="DG23" s="705"/>
      <c r="DH23" s="705"/>
      <c r="DI23" s="705"/>
      <c r="DJ23" s="705"/>
      <c r="DK23" s="705"/>
      <c r="DL23" s="705"/>
      <c r="DM23" s="705"/>
      <c r="DN23" s="705"/>
      <c r="DO23" s="705"/>
      <c r="DP23" s="705"/>
      <c r="DQ23" s="705"/>
      <c r="DR23" s="705"/>
      <c r="DS23" s="705"/>
      <c r="DT23" s="705"/>
      <c r="DU23" s="705"/>
      <c r="DV23" s="705"/>
      <c r="DW23" s="705"/>
      <c r="DX23" s="705"/>
      <c r="DY23" s="705"/>
      <c r="DZ23" s="705"/>
      <c r="EA23" s="705"/>
      <c r="EB23" s="705"/>
      <c r="EC23" s="705"/>
      <c r="ED23" s="705"/>
      <c r="EE23" s="705"/>
      <c r="EF23" s="705"/>
      <c r="EG23" s="705"/>
      <c r="EH23" s="705"/>
      <c r="EI23" s="705"/>
      <c r="EJ23" s="705"/>
      <c r="EK23" s="705"/>
      <c r="EL23" s="705"/>
      <c r="EM23" s="705"/>
      <c r="EN23" s="705"/>
      <c r="EO23" s="705"/>
      <c r="EP23" s="705"/>
      <c r="EQ23" s="705"/>
      <c r="ER23" s="705"/>
      <c r="ES23" s="705"/>
      <c r="ET23" s="705"/>
      <c r="EU23" s="705"/>
      <c r="EV23" s="705"/>
      <c r="EW23" s="705"/>
      <c r="EX23" s="705"/>
      <c r="EY23" s="705"/>
      <c r="EZ23" s="705"/>
      <c r="FA23" s="705"/>
      <c r="FB23" s="705"/>
      <c r="FC23" s="705"/>
      <c r="FD23" s="705"/>
      <c r="FE23" s="705"/>
      <c r="FF23" s="705"/>
      <c r="FG23" s="705"/>
      <c r="FH23" s="705"/>
      <c r="FI23" s="705"/>
      <c r="FJ23" s="705"/>
      <c r="FK23" s="705"/>
      <c r="FL23" s="705"/>
      <c r="FM23" s="705"/>
      <c r="FN23" s="705"/>
      <c r="FO23" s="705"/>
      <c r="FP23" s="705"/>
      <c r="FQ23" s="705"/>
      <c r="FR23" s="705"/>
      <c r="FS23" s="705"/>
      <c r="FT23" s="705"/>
      <c r="FU23" s="705"/>
      <c r="FV23" s="705"/>
      <c r="FW23" s="705"/>
      <c r="FX23" s="705"/>
      <c r="FY23" s="705"/>
      <c r="FZ23" s="705"/>
      <c r="GA23" s="705"/>
      <c r="GB23" s="705"/>
      <c r="GC23" s="705"/>
      <c r="GD23" s="705"/>
      <c r="GE23" s="705"/>
      <c r="GF23" s="705"/>
      <c r="GG23" s="705"/>
      <c r="GH23" s="705"/>
      <c r="GI23" s="705"/>
      <c r="GJ23" s="705"/>
      <c r="GK23" s="705"/>
      <c r="GL23" s="705"/>
      <c r="GM23" s="705"/>
      <c r="GN23" s="705"/>
      <c r="GO23" s="705"/>
      <c r="GP23" s="705"/>
      <c r="GQ23" s="705"/>
      <c r="GR23" s="705"/>
      <c r="GS23" s="705"/>
      <c r="GT23" s="705"/>
      <c r="GU23" s="705"/>
      <c r="GV23" s="705"/>
      <c r="GW23" s="705"/>
      <c r="GX23" s="705"/>
      <c r="GY23" s="705"/>
      <c r="GZ23" s="705"/>
      <c r="HA23" s="705"/>
      <c r="HB23" s="705"/>
      <c r="HC23" s="705"/>
      <c r="HD23" s="705"/>
      <c r="HE23" s="705"/>
      <c r="HF23" s="705"/>
      <c r="HG23" s="705"/>
      <c r="HH23" s="705"/>
      <c r="HI23" s="705"/>
      <c r="HJ23" s="705"/>
      <c r="HK23" s="705"/>
      <c r="HL23" s="705"/>
      <c r="HM23" s="705"/>
      <c r="HN23" s="705"/>
      <c r="HO23" s="705"/>
      <c r="HP23" s="705"/>
      <c r="HQ23" s="705"/>
      <c r="HR23" s="705"/>
      <c r="HS23" s="705"/>
      <c r="HT23" s="705"/>
      <c r="HU23" s="705"/>
      <c r="HV23" s="705"/>
      <c r="HW23" s="705"/>
      <c r="HX23" s="705"/>
      <c r="HY23" s="705"/>
      <c r="HZ23" s="705"/>
      <c r="IA23" s="705"/>
      <c r="IB23" s="705"/>
      <c r="IC23" s="705"/>
      <c r="ID23" s="705"/>
      <c r="IE23" s="705"/>
      <c r="IF23" s="705"/>
      <c r="IG23" s="705"/>
      <c r="IH23" s="705"/>
      <c r="II23" s="705"/>
      <c r="IJ23" s="705"/>
      <c r="IK23" s="705"/>
      <c r="IL23" s="705"/>
      <c r="IM23" s="705"/>
      <c r="IN23" s="705"/>
      <c r="IO23" s="705"/>
      <c r="IP23" s="705"/>
      <c r="IQ23" s="705"/>
      <c r="IR23" s="705"/>
      <c r="IS23" s="705"/>
      <c r="IT23" s="705"/>
      <c r="IU23" s="705"/>
      <c r="IV23" s="705"/>
    </row>
    <row r="24" spans="1:256" ht="15.75">
      <c r="A24" s="705"/>
      <c r="B24" s="718" t="s">
        <v>455</v>
      </c>
      <c r="C24" s="2807" t="s">
        <v>456</v>
      </c>
      <c r="D24" s="2807"/>
      <c r="E24" s="1427">
        <v>6972</v>
      </c>
      <c r="F24" s="1430">
        <v>4106</v>
      </c>
      <c r="G24" s="1429">
        <v>4639</v>
      </c>
      <c r="H24" s="705"/>
      <c r="I24" s="705"/>
      <c r="J24" s="705"/>
      <c r="K24" s="705"/>
      <c r="L24" s="705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  <c r="AA24" s="705"/>
      <c r="AB24" s="705"/>
      <c r="AC24" s="705"/>
      <c r="AD24" s="705"/>
      <c r="AE24" s="705"/>
      <c r="AF24" s="705"/>
      <c r="AG24" s="705"/>
      <c r="AH24" s="705"/>
      <c r="AI24" s="705"/>
      <c r="AJ24" s="705"/>
      <c r="AK24" s="705"/>
      <c r="AL24" s="705"/>
      <c r="AM24" s="705"/>
      <c r="AN24" s="705"/>
      <c r="AO24" s="705"/>
      <c r="AP24" s="705"/>
      <c r="AQ24" s="705"/>
      <c r="AR24" s="705"/>
      <c r="AS24" s="705"/>
      <c r="AT24" s="705"/>
      <c r="AU24" s="705"/>
      <c r="AV24" s="705"/>
      <c r="AW24" s="705"/>
      <c r="AX24" s="705"/>
      <c r="AY24" s="705"/>
      <c r="AZ24" s="705"/>
      <c r="BA24" s="705"/>
      <c r="BB24" s="705"/>
      <c r="BC24" s="705"/>
      <c r="BD24" s="705"/>
      <c r="BE24" s="705"/>
      <c r="BF24" s="705"/>
      <c r="BG24" s="705"/>
      <c r="BH24" s="705"/>
      <c r="BI24" s="705"/>
      <c r="BJ24" s="705"/>
      <c r="BK24" s="705"/>
      <c r="BL24" s="705"/>
      <c r="BM24" s="705"/>
      <c r="BN24" s="705"/>
      <c r="BO24" s="705"/>
      <c r="BP24" s="705"/>
      <c r="BQ24" s="705"/>
      <c r="BR24" s="705"/>
      <c r="BS24" s="705"/>
      <c r="BT24" s="705"/>
      <c r="BU24" s="705"/>
      <c r="BV24" s="705"/>
      <c r="BW24" s="705"/>
      <c r="BX24" s="705"/>
      <c r="BY24" s="705"/>
      <c r="BZ24" s="705"/>
      <c r="CA24" s="705"/>
      <c r="CB24" s="705"/>
      <c r="CC24" s="705"/>
      <c r="CD24" s="705"/>
      <c r="CE24" s="705"/>
      <c r="CF24" s="705"/>
      <c r="CG24" s="705"/>
      <c r="CH24" s="705"/>
      <c r="CI24" s="705"/>
      <c r="CJ24" s="705"/>
      <c r="CK24" s="705"/>
      <c r="CL24" s="705"/>
      <c r="CM24" s="705"/>
      <c r="CN24" s="705"/>
      <c r="CO24" s="705"/>
      <c r="CP24" s="705"/>
      <c r="CQ24" s="705"/>
      <c r="CR24" s="705"/>
      <c r="CS24" s="705"/>
      <c r="CT24" s="705"/>
      <c r="CU24" s="705"/>
      <c r="CV24" s="705"/>
      <c r="CW24" s="705"/>
      <c r="CX24" s="705"/>
      <c r="CY24" s="705"/>
      <c r="CZ24" s="705"/>
      <c r="DA24" s="705"/>
      <c r="DB24" s="705"/>
      <c r="DC24" s="705"/>
      <c r="DD24" s="705"/>
      <c r="DE24" s="705"/>
      <c r="DF24" s="705"/>
      <c r="DG24" s="705"/>
      <c r="DH24" s="705"/>
      <c r="DI24" s="705"/>
      <c r="DJ24" s="705"/>
      <c r="DK24" s="705"/>
      <c r="DL24" s="705"/>
      <c r="DM24" s="705"/>
      <c r="DN24" s="705"/>
      <c r="DO24" s="705"/>
      <c r="DP24" s="705"/>
      <c r="DQ24" s="705"/>
      <c r="DR24" s="705"/>
      <c r="DS24" s="705"/>
      <c r="DT24" s="705"/>
      <c r="DU24" s="705"/>
      <c r="DV24" s="705"/>
      <c r="DW24" s="705"/>
      <c r="DX24" s="705"/>
      <c r="DY24" s="705"/>
      <c r="DZ24" s="705"/>
      <c r="EA24" s="705"/>
      <c r="EB24" s="705"/>
      <c r="EC24" s="705"/>
      <c r="ED24" s="705"/>
      <c r="EE24" s="705"/>
      <c r="EF24" s="705"/>
      <c r="EG24" s="705"/>
      <c r="EH24" s="705"/>
      <c r="EI24" s="705"/>
      <c r="EJ24" s="705"/>
      <c r="EK24" s="705"/>
      <c r="EL24" s="705"/>
      <c r="EM24" s="705"/>
      <c r="EN24" s="705"/>
      <c r="EO24" s="705"/>
      <c r="EP24" s="705"/>
      <c r="EQ24" s="705"/>
      <c r="ER24" s="705"/>
      <c r="ES24" s="705"/>
      <c r="ET24" s="705"/>
      <c r="EU24" s="705"/>
      <c r="EV24" s="705"/>
      <c r="EW24" s="705"/>
      <c r="EX24" s="705"/>
      <c r="EY24" s="705"/>
      <c r="EZ24" s="705"/>
      <c r="FA24" s="705"/>
      <c r="FB24" s="705"/>
      <c r="FC24" s="705"/>
      <c r="FD24" s="705"/>
      <c r="FE24" s="705"/>
      <c r="FF24" s="705"/>
      <c r="FG24" s="705"/>
      <c r="FH24" s="705"/>
      <c r="FI24" s="705"/>
      <c r="FJ24" s="705"/>
      <c r="FK24" s="705"/>
      <c r="FL24" s="705"/>
      <c r="FM24" s="705"/>
      <c r="FN24" s="705"/>
      <c r="FO24" s="705"/>
      <c r="FP24" s="705"/>
      <c r="FQ24" s="705"/>
      <c r="FR24" s="705"/>
      <c r="FS24" s="705"/>
      <c r="FT24" s="705"/>
      <c r="FU24" s="705"/>
      <c r="FV24" s="705"/>
      <c r="FW24" s="705"/>
      <c r="FX24" s="705"/>
      <c r="FY24" s="705"/>
      <c r="FZ24" s="705"/>
      <c r="GA24" s="705"/>
      <c r="GB24" s="705"/>
      <c r="GC24" s="705"/>
      <c r="GD24" s="705"/>
      <c r="GE24" s="705"/>
      <c r="GF24" s="705"/>
      <c r="GG24" s="705"/>
      <c r="GH24" s="705"/>
      <c r="GI24" s="705"/>
      <c r="GJ24" s="705"/>
      <c r="GK24" s="705"/>
      <c r="GL24" s="705"/>
      <c r="GM24" s="705"/>
      <c r="GN24" s="705"/>
      <c r="GO24" s="705"/>
      <c r="GP24" s="705"/>
      <c r="GQ24" s="705"/>
      <c r="GR24" s="705"/>
      <c r="GS24" s="705"/>
      <c r="GT24" s="705"/>
      <c r="GU24" s="705"/>
      <c r="GV24" s="705"/>
      <c r="GW24" s="705"/>
      <c r="GX24" s="705"/>
      <c r="GY24" s="705"/>
      <c r="GZ24" s="705"/>
      <c r="HA24" s="705"/>
      <c r="HB24" s="705"/>
      <c r="HC24" s="705"/>
      <c r="HD24" s="705"/>
      <c r="HE24" s="705"/>
      <c r="HF24" s="705"/>
      <c r="HG24" s="705"/>
      <c r="HH24" s="705"/>
      <c r="HI24" s="705"/>
      <c r="HJ24" s="705"/>
      <c r="HK24" s="705"/>
      <c r="HL24" s="705"/>
      <c r="HM24" s="705"/>
      <c r="HN24" s="705"/>
      <c r="HO24" s="705"/>
      <c r="HP24" s="705"/>
      <c r="HQ24" s="705"/>
      <c r="HR24" s="705"/>
      <c r="HS24" s="705"/>
      <c r="HT24" s="705"/>
      <c r="HU24" s="705"/>
      <c r="HV24" s="705"/>
      <c r="HW24" s="705"/>
      <c r="HX24" s="705"/>
      <c r="HY24" s="705"/>
      <c r="HZ24" s="705"/>
      <c r="IA24" s="705"/>
      <c r="IB24" s="705"/>
      <c r="IC24" s="705"/>
      <c r="ID24" s="705"/>
      <c r="IE24" s="705"/>
      <c r="IF24" s="705"/>
      <c r="IG24" s="705"/>
      <c r="IH24" s="705"/>
      <c r="II24" s="705"/>
      <c r="IJ24" s="705"/>
      <c r="IK24" s="705"/>
      <c r="IL24" s="705"/>
      <c r="IM24" s="705"/>
      <c r="IN24" s="705"/>
      <c r="IO24" s="705"/>
      <c r="IP24" s="705"/>
      <c r="IQ24" s="705"/>
      <c r="IR24" s="705"/>
      <c r="IS24" s="705"/>
      <c r="IT24" s="705"/>
      <c r="IU24" s="705"/>
      <c r="IV24" s="705"/>
    </row>
    <row r="25" spans="1:256" ht="16.5" thickBot="1">
      <c r="A25" s="705"/>
      <c r="B25" s="721" t="s">
        <v>457</v>
      </c>
      <c r="C25" s="2815" t="s">
        <v>458</v>
      </c>
      <c r="D25" s="2815"/>
      <c r="E25" s="722">
        <v>1260</v>
      </c>
      <c r="F25" s="723">
        <v>1080</v>
      </c>
      <c r="G25" s="724">
        <v>1705</v>
      </c>
      <c r="H25" s="705"/>
      <c r="I25" s="705"/>
      <c r="J25" s="705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  <c r="AA25" s="705"/>
      <c r="AB25" s="705"/>
      <c r="AC25" s="705"/>
      <c r="AD25" s="705"/>
      <c r="AE25" s="705"/>
      <c r="AF25" s="705"/>
      <c r="AG25" s="705"/>
      <c r="AH25" s="705"/>
      <c r="AI25" s="705"/>
      <c r="AJ25" s="705"/>
      <c r="AK25" s="705"/>
      <c r="AL25" s="705"/>
      <c r="AM25" s="705"/>
      <c r="AN25" s="705"/>
      <c r="AO25" s="705"/>
      <c r="AP25" s="705"/>
      <c r="AQ25" s="705"/>
      <c r="AR25" s="705"/>
      <c r="AS25" s="705"/>
      <c r="AT25" s="705"/>
      <c r="AU25" s="705"/>
      <c r="AV25" s="705"/>
      <c r="AW25" s="705"/>
      <c r="AX25" s="705"/>
      <c r="AY25" s="705"/>
      <c r="AZ25" s="705"/>
      <c r="BA25" s="705"/>
      <c r="BB25" s="705"/>
      <c r="BC25" s="705"/>
      <c r="BD25" s="705"/>
      <c r="BE25" s="705"/>
      <c r="BF25" s="705"/>
      <c r="BG25" s="705"/>
      <c r="BH25" s="705"/>
      <c r="BI25" s="705"/>
      <c r="BJ25" s="705"/>
      <c r="BK25" s="705"/>
      <c r="BL25" s="705"/>
      <c r="BM25" s="705"/>
      <c r="BN25" s="705"/>
      <c r="BO25" s="705"/>
      <c r="BP25" s="705"/>
      <c r="BQ25" s="705"/>
      <c r="BR25" s="705"/>
      <c r="BS25" s="705"/>
      <c r="BT25" s="705"/>
      <c r="BU25" s="705"/>
      <c r="BV25" s="705"/>
      <c r="BW25" s="705"/>
      <c r="BX25" s="705"/>
      <c r="BY25" s="705"/>
      <c r="BZ25" s="705"/>
      <c r="CA25" s="705"/>
      <c r="CB25" s="705"/>
      <c r="CC25" s="705"/>
      <c r="CD25" s="705"/>
      <c r="CE25" s="705"/>
      <c r="CF25" s="705"/>
      <c r="CG25" s="705"/>
      <c r="CH25" s="705"/>
      <c r="CI25" s="705"/>
      <c r="CJ25" s="705"/>
      <c r="CK25" s="705"/>
      <c r="CL25" s="705"/>
      <c r="CM25" s="705"/>
      <c r="CN25" s="705"/>
      <c r="CO25" s="705"/>
      <c r="CP25" s="705"/>
      <c r="CQ25" s="705"/>
      <c r="CR25" s="705"/>
      <c r="CS25" s="705"/>
      <c r="CT25" s="705"/>
      <c r="CU25" s="705"/>
      <c r="CV25" s="705"/>
      <c r="CW25" s="705"/>
      <c r="CX25" s="705"/>
      <c r="CY25" s="705"/>
      <c r="CZ25" s="705"/>
      <c r="DA25" s="705"/>
      <c r="DB25" s="705"/>
      <c r="DC25" s="705"/>
      <c r="DD25" s="705"/>
      <c r="DE25" s="705"/>
      <c r="DF25" s="705"/>
      <c r="DG25" s="705"/>
      <c r="DH25" s="705"/>
      <c r="DI25" s="705"/>
      <c r="DJ25" s="705"/>
      <c r="DK25" s="705"/>
      <c r="DL25" s="705"/>
      <c r="DM25" s="705"/>
      <c r="DN25" s="705"/>
      <c r="DO25" s="705"/>
      <c r="DP25" s="705"/>
      <c r="DQ25" s="705"/>
      <c r="DR25" s="705"/>
      <c r="DS25" s="705"/>
      <c r="DT25" s="705"/>
      <c r="DU25" s="705"/>
      <c r="DV25" s="705"/>
      <c r="DW25" s="705"/>
      <c r="DX25" s="705"/>
      <c r="DY25" s="705"/>
      <c r="DZ25" s="705"/>
      <c r="EA25" s="705"/>
      <c r="EB25" s="705"/>
      <c r="EC25" s="705"/>
      <c r="ED25" s="705"/>
      <c r="EE25" s="705"/>
      <c r="EF25" s="705"/>
      <c r="EG25" s="705"/>
      <c r="EH25" s="705"/>
      <c r="EI25" s="705"/>
      <c r="EJ25" s="705"/>
      <c r="EK25" s="705"/>
      <c r="EL25" s="705"/>
      <c r="EM25" s="705"/>
      <c r="EN25" s="705"/>
      <c r="EO25" s="705"/>
      <c r="EP25" s="705"/>
      <c r="EQ25" s="705"/>
      <c r="ER25" s="705"/>
      <c r="ES25" s="705"/>
      <c r="ET25" s="705"/>
      <c r="EU25" s="705"/>
      <c r="EV25" s="705"/>
      <c r="EW25" s="705"/>
      <c r="EX25" s="705"/>
      <c r="EY25" s="705"/>
      <c r="EZ25" s="705"/>
      <c r="FA25" s="705"/>
      <c r="FB25" s="705"/>
      <c r="FC25" s="705"/>
      <c r="FD25" s="705"/>
      <c r="FE25" s="705"/>
      <c r="FF25" s="705"/>
      <c r="FG25" s="705"/>
      <c r="FH25" s="705"/>
      <c r="FI25" s="705"/>
      <c r="FJ25" s="705"/>
      <c r="FK25" s="705"/>
      <c r="FL25" s="705"/>
      <c r="FM25" s="705"/>
      <c r="FN25" s="705"/>
      <c r="FO25" s="705"/>
      <c r="FP25" s="705"/>
      <c r="FQ25" s="705"/>
      <c r="FR25" s="705"/>
      <c r="FS25" s="705"/>
      <c r="FT25" s="705"/>
      <c r="FU25" s="705"/>
      <c r="FV25" s="705"/>
      <c r="FW25" s="705"/>
      <c r="FX25" s="705"/>
      <c r="FY25" s="705"/>
      <c r="FZ25" s="705"/>
      <c r="GA25" s="705"/>
      <c r="GB25" s="705"/>
      <c r="GC25" s="705"/>
      <c r="GD25" s="705"/>
      <c r="GE25" s="705"/>
      <c r="GF25" s="705"/>
      <c r="GG25" s="705"/>
      <c r="GH25" s="705"/>
      <c r="GI25" s="705"/>
      <c r="GJ25" s="705"/>
      <c r="GK25" s="705"/>
      <c r="GL25" s="705"/>
      <c r="GM25" s="705"/>
      <c r="GN25" s="705"/>
      <c r="GO25" s="705"/>
      <c r="GP25" s="705"/>
      <c r="GQ25" s="705"/>
      <c r="GR25" s="705"/>
      <c r="GS25" s="705"/>
      <c r="GT25" s="705"/>
      <c r="GU25" s="705"/>
      <c r="GV25" s="705"/>
      <c r="GW25" s="705"/>
      <c r="GX25" s="705"/>
      <c r="GY25" s="705"/>
      <c r="GZ25" s="705"/>
      <c r="HA25" s="705"/>
      <c r="HB25" s="705"/>
      <c r="HC25" s="705"/>
      <c r="HD25" s="705"/>
      <c r="HE25" s="705"/>
      <c r="HF25" s="705"/>
      <c r="HG25" s="705"/>
      <c r="HH25" s="705"/>
      <c r="HI25" s="705"/>
      <c r="HJ25" s="705"/>
      <c r="HK25" s="705"/>
      <c r="HL25" s="705"/>
      <c r="HM25" s="705"/>
      <c r="HN25" s="705"/>
      <c r="HO25" s="705"/>
      <c r="HP25" s="705"/>
      <c r="HQ25" s="705"/>
      <c r="HR25" s="705"/>
      <c r="HS25" s="705"/>
      <c r="HT25" s="705"/>
      <c r="HU25" s="705"/>
      <c r="HV25" s="705"/>
      <c r="HW25" s="705"/>
      <c r="HX25" s="705"/>
      <c r="HY25" s="705"/>
      <c r="HZ25" s="705"/>
      <c r="IA25" s="705"/>
      <c r="IB25" s="705"/>
      <c r="IC25" s="705"/>
      <c r="ID25" s="705"/>
      <c r="IE25" s="705"/>
      <c r="IF25" s="705"/>
      <c r="IG25" s="705"/>
      <c r="IH25" s="705"/>
      <c r="II25" s="705"/>
      <c r="IJ25" s="705"/>
      <c r="IK25" s="705"/>
      <c r="IL25" s="705"/>
      <c r="IM25" s="705"/>
      <c r="IN25" s="705"/>
      <c r="IO25" s="705"/>
      <c r="IP25" s="705"/>
      <c r="IQ25" s="705"/>
      <c r="IR25" s="705"/>
      <c r="IS25" s="705"/>
      <c r="IT25" s="705"/>
      <c r="IU25" s="705"/>
      <c r="IV25" s="705"/>
    </row>
    <row r="26" spans="1:256" ht="16.5" thickBot="1">
      <c r="A26" s="705"/>
      <c r="B26" s="2707" t="s">
        <v>459</v>
      </c>
      <c r="C26" s="2708"/>
      <c r="D26" s="2709"/>
      <c r="E26" s="725">
        <f>SUM(E15:E25)</f>
        <v>23562</v>
      </c>
      <c r="F26" s="725">
        <f>SUM(F15:F25)</f>
        <v>23700</v>
      </c>
      <c r="G26" s="726">
        <f>SUM(G15:G25)</f>
        <v>22088</v>
      </c>
      <c r="H26" s="705"/>
      <c r="I26" s="705"/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705"/>
      <c r="AB26" s="705"/>
      <c r="AC26" s="705"/>
      <c r="AD26" s="705"/>
      <c r="AE26" s="705"/>
      <c r="AF26" s="705"/>
      <c r="AG26" s="705"/>
      <c r="AH26" s="705"/>
      <c r="AI26" s="705"/>
      <c r="AJ26" s="705"/>
      <c r="AK26" s="705"/>
      <c r="AL26" s="705"/>
      <c r="AM26" s="705"/>
      <c r="AN26" s="705"/>
      <c r="AO26" s="705"/>
      <c r="AP26" s="705"/>
      <c r="AQ26" s="705"/>
      <c r="AR26" s="705"/>
      <c r="AS26" s="705"/>
      <c r="AT26" s="705"/>
      <c r="AU26" s="705"/>
      <c r="AV26" s="705"/>
      <c r="AW26" s="705"/>
      <c r="AX26" s="705"/>
      <c r="AY26" s="705"/>
      <c r="AZ26" s="705"/>
      <c r="BA26" s="705"/>
      <c r="BB26" s="705"/>
      <c r="BC26" s="705"/>
      <c r="BD26" s="705"/>
      <c r="BE26" s="705"/>
      <c r="BF26" s="705"/>
      <c r="BG26" s="705"/>
      <c r="BH26" s="705"/>
      <c r="BI26" s="705"/>
      <c r="BJ26" s="705"/>
      <c r="BK26" s="705"/>
      <c r="BL26" s="705"/>
      <c r="BM26" s="705"/>
      <c r="BN26" s="705"/>
      <c r="BO26" s="705"/>
      <c r="BP26" s="705"/>
      <c r="BQ26" s="705"/>
      <c r="BR26" s="705"/>
      <c r="BS26" s="705"/>
      <c r="BT26" s="705"/>
      <c r="BU26" s="705"/>
      <c r="BV26" s="705"/>
      <c r="BW26" s="705"/>
      <c r="BX26" s="705"/>
      <c r="BY26" s="705"/>
      <c r="BZ26" s="705"/>
      <c r="CA26" s="705"/>
      <c r="CB26" s="705"/>
      <c r="CC26" s="705"/>
      <c r="CD26" s="705"/>
      <c r="CE26" s="705"/>
      <c r="CF26" s="705"/>
      <c r="CG26" s="705"/>
      <c r="CH26" s="705"/>
      <c r="CI26" s="705"/>
      <c r="CJ26" s="705"/>
      <c r="CK26" s="705"/>
      <c r="CL26" s="705"/>
      <c r="CM26" s="705"/>
      <c r="CN26" s="705"/>
      <c r="CO26" s="705"/>
      <c r="CP26" s="705"/>
      <c r="CQ26" s="705"/>
      <c r="CR26" s="705"/>
      <c r="CS26" s="705"/>
      <c r="CT26" s="705"/>
      <c r="CU26" s="705"/>
      <c r="CV26" s="705"/>
      <c r="CW26" s="705"/>
      <c r="CX26" s="705"/>
      <c r="CY26" s="705"/>
      <c r="CZ26" s="705"/>
      <c r="DA26" s="705"/>
      <c r="DB26" s="705"/>
      <c r="DC26" s="705"/>
      <c r="DD26" s="705"/>
      <c r="DE26" s="705"/>
      <c r="DF26" s="705"/>
      <c r="DG26" s="705"/>
      <c r="DH26" s="705"/>
      <c r="DI26" s="705"/>
      <c r="DJ26" s="705"/>
      <c r="DK26" s="705"/>
      <c r="DL26" s="705"/>
      <c r="DM26" s="705"/>
      <c r="DN26" s="705"/>
      <c r="DO26" s="705"/>
      <c r="DP26" s="705"/>
      <c r="DQ26" s="705"/>
      <c r="DR26" s="705"/>
      <c r="DS26" s="705"/>
      <c r="DT26" s="705"/>
      <c r="DU26" s="705"/>
      <c r="DV26" s="705"/>
      <c r="DW26" s="705"/>
      <c r="DX26" s="705"/>
      <c r="DY26" s="705"/>
      <c r="DZ26" s="705"/>
      <c r="EA26" s="705"/>
      <c r="EB26" s="705"/>
      <c r="EC26" s="705"/>
      <c r="ED26" s="705"/>
      <c r="EE26" s="705"/>
      <c r="EF26" s="705"/>
      <c r="EG26" s="705"/>
      <c r="EH26" s="705"/>
      <c r="EI26" s="705"/>
      <c r="EJ26" s="705"/>
      <c r="EK26" s="705"/>
      <c r="EL26" s="705"/>
      <c r="EM26" s="705"/>
      <c r="EN26" s="705"/>
      <c r="EO26" s="705"/>
      <c r="EP26" s="705"/>
      <c r="EQ26" s="705"/>
      <c r="ER26" s="705"/>
      <c r="ES26" s="705"/>
      <c r="ET26" s="705"/>
      <c r="EU26" s="705"/>
      <c r="EV26" s="705"/>
      <c r="EW26" s="705"/>
      <c r="EX26" s="705"/>
      <c r="EY26" s="705"/>
      <c r="EZ26" s="705"/>
      <c r="FA26" s="705"/>
      <c r="FB26" s="705"/>
      <c r="FC26" s="705"/>
      <c r="FD26" s="705"/>
      <c r="FE26" s="705"/>
      <c r="FF26" s="705"/>
      <c r="FG26" s="705"/>
      <c r="FH26" s="705"/>
      <c r="FI26" s="705"/>
      <c r="FJ26" s="705"/>
      <c r="FK26" s="705"/>
      <c r="FL26" s="705"/>
      <c r="FM26" s="705"/>
      <c r="FN26" s="705"/>
      <c r="FO26" s="705"/>
      <c r="FP26" s="705"/>
      <c r="FQ26" s="705"/>
      <c r="FR26" s="705"/>
      <c r="FS26" s="705"/>
      <c r="FT26" s="705"/>
      <c r="FU26" s="705"/>
      <c r="FV26" s="705"/>
      <c r="FW26" s="705"/>
      <c r="FX26" s="705"/>
      <c r="FY26" s="705"/>
      <c r="FZ26" s="705"/>
      <c r="GA26" s="705"/>
      <c r="GB26" s="705"/>
      <c r="GC26" s="705"/>
      <c r="GD26" s="705"/>
      <c r="GE26" s="705"/>
      <c r="GF26" s="705"/>
      <c r="GG26" s="705"/>
      <c r="GH26" s="705"/>
      <c r="GI26" s="705"/>
      <c r="GJ26" s="705"/>
      <c r="GK26" s="705"/>
      <c r="GL26" s="705"/>
      <c r="GM26" s="705"/>
      <c r="GN26" s="705"/>
      <c r="GO26" s="705"/>
      <c r="GP26" s="705"/>
      <c r="GQ26" s="705"/>
      <c r="GR26" s="705"/>
      <c r="GS26" s="705"/>
      <c r="GT26" s="705"/>
      <c r="GU26" s="705"/>
      <c r="GV26" s="705"/>
      <c r="GW26" s="705"/>
      <c r="GX26" s="705"/>
      <c r="GY26" s="705"/>
      <c r="GZ26" s="705"/>
      <c r="HA26" s="705"/>
      <c r="HB26" s="705"/>
      <c r="HC26" s="705"/>
      <c r="HD26" s="705"/>
      <c r="HE26" s="705"/>
      <c r="HF26" s="705"/>
      <c r="HG26" s="705"/>
      <c r="HH26" s="705"/>
      <c r="HI26" s="705"/>
      <c r="HJ26" s="705"/>
      <c r="HK26" s="705"/>
      <c r="HL26" s="705"/>
      <c r="HM26" s="705"/>
      <c r="HN26" s="705"/>
      <c r="HO26" s="705"/>
      <c r="HP26" s="705"/>
      <c r="HQ26" s="705"/>
      <c r="HR26" s="705"/>
      <c r="HS26" s="705"/>
      <c r="HT26" s="705"/>
      <c r="HU26" s="705"/>
      <c r="HV26" s="705"/>
      <c r="HW26" s="705"/>
      <c r="HX26" s="705"/>
      <c r="HY26" s="705"/>
      <c r="HZ26" s="705"/>
      <c r="IA26" s="705"/>
      <c r="IB26" s="705"/>
      <c r="IC26" s="705"/>
      <c r="ID26" s="705"/>
      <c r="IE26" s="705"/>
      <c r="IF26" s="705"/>
      <c r="IG26" s="705"/>
      <c r="IH26" s="705"/>
      <c r="II26" s="705"/>
      <c r="IJ26" s="705"/>
      <c r="IK26" s="705"/>
      <c r="IL26" s="705"/>
      <c r="IM26" s="705"/>
      <c r="IN26" s="705"/>
      <c r="IO26" s="705"/>
      <c r="IP26" s="705"/>
      <c r="IQ26" s="705"/>
      <c r="IR26" s="705"/>
      <c r="IS26" s="705"/>
      <c r="IT26" s="705"/>
      <c r="IU26" s="705"/>
      <c r="IV26" s="705"/>
    </row>
    <row r="27" spans="1:256" ht="16.5" thickBot="1">
      <c r="A27" s="705"/>
      <c r="B27" s="2710" t="s">
        <v>97</v>
      </c>
      <c r="C27" s="2711"/>
      <c r="D27" s="2712">
        <v>8923.75</v>
      </c>
      <c r="E27" s="2692">
        <f>MEDIAN(E26:G26)</f>
        <v>23562</v>
      </c>
      <c r="F27" s="2692"/>
      <c r="G27" s="2693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  <c r="AA27" s="705"/>
      <c r="AB27" s="705"/>
      <c r="AC27" s="705"/>
      <c r="AD27" s="705"/>
      <c r="AE27" s="705"/>
      <c r="AF27" s="705"/>
      <c r="AG27" s="705"/>
      <c r="AH27" s="705"/>
      <c r="AI27" s="705"/>
      <c r="AJ27" s="705"/>
      <c r="AK27" s="705"/>
      <c r="AL27" s="705"/>
      <c r="AM27" s="705"/>
      <c r="AN27" s="705"/>
      <c r="AO27" s="705"/>
      <c r="AP27" s="705"/>
      <c r="AQ27" s="705"/>
      <c r="AR27" s="705"/>
      <c r="AS27" s="705"/>
      <c r="AT27" s="705"/>
      <c r="AU27" s="705"/>
      <c r="AV27" s="705"/>
      <c r="AW27" s="705"/>
      <c r="AX27" s="705"/>
      <c r="AY27" s="705"/>
      <c r="AZ27" s="705"/>
      <c r="BA27" s="705"/>
      <c r="BB27" s="705"/>
      <c r="BC27" s="705"/>
      <c r="BD27" s="705"/>
      <c r="BE27" s="705"/>
      <c r="BF27" s="705"/>
      <c r="BG27" s="705"/>
      <c r="BH27" s="705"/>
      <c r="BI27" s="705"/>
      <c r="BJ27" s="705"/>
      <c r="BK27" s="705"/>
      <c r="BL27" s="705"/>
      <c r="BM27" s="705"/>
      <c r="BN27" s="705"/>
      <c r="BO27" s="705"/>
      <c r="BP27" s="705"/>
      <c r="BQ27" s="705"/>
      <c r="BR27" s="705"/>
      <c r="BS27" s="705"/>
      <c r="BT27" s="705"/>
      <c r="BU27" s="705"/>
      <c r="BV27" s="705"/>
      <c r="BW27" s="705"/>
      <c r="BX27" s="705"/>
      <c r="BY27" s="705"/>
      <c r="BZ27" s="705"/>
      <c r="CA27" s="705"/>
      <c r="CB27" s="705"/>
      <c r="CC27" s="705"/>
      <c r="CD27" s="705"/>
      <c r="CE27" s="705"/>
      <c r="CF27" s="705"/>
      <c r="CG27" s="705"/>
      <c r="CH27" s="705"/>
      <c r="CI27" s="705"/>
      <c r="CJ27" s="705"/>
      <c r="CK27" s="705"/>
      <c r="CL27" s="705"/>
      <c r="CM27" s="705"/>
      <c r="CN27" s="705"/>
      <c r="CO27" s="705"/>
      <c r="CP27" s="705"/>
      <c r="CQ27" s="705"/>
      <c r="CR27" s="705"/>
      <c r="CS27" s="705"/>
      <c r="CT27" s="705"/>
      <c r="CU27" s="705"/>
      <c r="CV27" s="705"/>
      <c r="CW27" s="705"/>
      <c r="CX27" s="705"/>
      <c r="CY27" s="705"/>
      <c r="CZ27" s="705"/>
      <c r="DA27" s="705"/>
      <c r="DB27" s="705"/>
      <c r="DC27" s="705"/>
      <c r="DD27" s="705"/>
      <c r="DE27" s="705"/>
      <c r="DF27" s="705"/>
      <c r="DG27" s="705"/>
      <c r="DH27" s="705"/>
      <c r="DI27" s="705"/>
      <c r="DJ27" s="705"/>
      <c r="DK27" s="705"/>
      <c r="DL27" s="705"/>
      <c r="DM27" s="705"/>
      <c r="DN27" s="705"/>
      <c r="DO27" s="705"/>
      <c r="DP27" s="705"/>
      <c r="DQ27" s="705"/>
      <c r="DR27" s="705"/>
      <c r="DS27" s="705"/>
      <c r="DT27" s="705"/>
      <c r="DU27" s="705"/>
      <c r="DV27" s="705"/>
      <c r="DW27" s="705"/>
      <c r="DX27" s="705"/>
      <c r="DY27" s="705"/>
      <c r="DZ27" s="705"/>
      <c r="EA27" s="705"/>
      <c r="EB27" s="705"/>
      <c r="EC27" s="705"/>
      <c r="ED27" s="705"/>
      <c r="EE27" s="705"/>
      <c r="EF27" s="705"/>
      <c r="EG27" s="705"/>
      <c r="EH27" s="705"/>
      <c r="EI27" s="705"/>
      <c r="EJ27" s="705"/>
      <c r="EK27" s="705"/>
      <c r="EL27" s="705"/>
      <c r="EM27" s="705"/>
      <c r="EN27" s="705"/>
      <c r="EO27" s="705"/>
      <c r="EP27" s="705"/>
      <c r="EQ27" s="705"/>
      <c r="ER27" s="705"/>
      <c r="ES27" s="705"/>
      <c r="ET27" s="705"/>
      <c r="EU27" s="705"/>
      <c r="EV27" s="705"/>
      <c r="EW27" s="705"/>
      <c r="EX27" s="705"/>
      <c r="EY27" s="705"/>
      <c r="EZ27" s="705"/>
      <c r="FA27" s="705"/>
      <c r="FB27" s="705"/>
      <c r="FC27" s="705"/>
      <c r="FD27" s="705"/>
      <c r="FE27" s="705"/>
      <c r="FF27" s="705"/>
      <c r="FG27" s="705"/>
      <c r="FH27" s="705"/>
      <c r="FI27" s="705"/>
      <c r="FJ27" s="705"/>
      <c r="FK27" s="705"/>
      <c r="FL27" s="705"/>
      <c r="FM27" s="705"/>
      <c r="FN27" s="705"/>
      <c r="FO27" s="705"/>
      <c r="FP27" s="705"/>
      <c r="FQ27" s="705"/>
      <c r="FR27" s="705"/>
      <c r="FS27" s="705"/>
      <c r="FT27" s="705"/>
      <c r="FU27" s="705"/>
      <c r="FV27" s="705"/>
      <c r="FW27" s="705"/>
      <c r="FX27" s="705"/>
      <c r="FY27" s="705"/>
      <c r="FZ27" s="705"/>
      <c r="GA27" s="705"/>
      <c r="GB27" s="705"/>
      <c r="GC27" s="705"/>
      <c r="GD27" s="705"/>
      <c r="GE27" s="705"/>
      <c r="GF27" s="705"/>
      <c r="GG27" s="705"/>
      <c r="GH27" s="705"/>
      <c r="GI27" s="705"/>
      <c r="GJ27" s="705"/>
      <c r="GK27" s="705"/>
      <c r="GL27" s="705"/>
      <c r="GM27" s="705"/>
      <c r="GN27" s="705"/>
      <c r="GO27" s="705"/>
      <c r="GP27" s="705"/>
      <c r="GQ27" s="705"/>
      <c r="GR27" s="705"/>
      <c r="GS27" s="705"/>
      <c r="GT27" s="705"/>
      <c r="GU27" s="705"/>
      <c r="GV27" s="705"/>
      <c r="GW27" s="705"/>
      <c r="GX27" s="705"/>
      <c r="GY27" s="705"/>
      <c r="GZ27" s="705"/>
      <c r="HA27" s="705"/>
      <c r="HB27" s="705"/>
      <c r="HC27" s="705"/>
      <c r="HD27" s="705"/>
      <c r="HE27" s="705"/>
      <c r="HF27" s="705"/>
      <c r="HG27" s="705"/>
      <c r="HH27" s="705"/>
      <c r="HI27" s="705"/>
      <c r="HJ27" s="705"/>
      <c r="HK27" s="705"/>
      <c r="HL27" s="705"/>
      <c r="HM27" s="705"/>
      <c r="HN27" s="705"/>
      <c r="HO27" s="705"/>
      <c r="HP27" s="705"/>
      <c r="HQ27" s="705"/>
      <c r="HR27" s="705"/>
      <c r="HS27" s="705"/>
      <c r="HT27" s="705"/>
      <c r="HU27" s="705"/>
      <c r="HV27" s="705"/>
      <c r="HW27" s="705"/>
      <c r="HX27" s="705"/>
      <c r="HY27" s="705"/>
      <c r="HZ27" s="705"/>
      <c r="IA27" s="705"/>
      <c r="IB27" s="705"/>
      <c r="IC27" s="705"/>
      <c r="ID27" s="705"/>
      <c r="IE27" s="705"/>
      <c r="IF27" s="705"/>
      <c r="IG27" s="705"/>
      <c r="IH27" s="705"/>
      <c r="II27" s="705"/>
      <c r="IJ27" s="705"/>
      <c r="IK27" s="705"/>
      <c r="IL27" s="705"/>
      <c r="IM27" s="705"/>
      <c r="IN27" s="705"/>
      <c r="IO27" s="705"/>
      <c r="IP27" s="705"/>
      <c r="IQ27" s="705"/>
      <c r="IR27" s="705"/>
      <c r="IS27" s="705"/>
      <c r="IT27" s="705"/>
      <c r="IU27" s="705"/>
      <c r="IV27" s="705"/>
    </row>
    <row r="28" spans="1:256" s="727" customFormat="1" ht="22.5" customHeight="1" thickBot="1">
      <c r="B28" s="728"/>
      <c r="C28" s="728"/>
      <c r="D28" s="728"/>
      <c r="E28" s="729"/>
      <c r="F28" s="730"/>
      <c r="G28" s="730"/>
    </row>
    <row r="29" spans="1:256" ht="16.5" thickBot="1">
      <c r="A29" s="705"/>
      <c r="B29" s="2797" t="s">
        <v>460</v>
      </c>
      <c r="C29" s="2798"/>
      <c r="D29" s="2798"/>
      <c r="E29" s="2798"/>
      <c r="F29" s="2798"/>
      <c r="G29" s="2799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  <c r="AA29" s="705"/>
      <c r="AB29" s="705"/>
      <c r="AC29" s="705"/>
      <c r="AD29" s="705"/>
      <c r="AE29" s="705"/>
      <c r="AF29" s="705"/>
      <c r="AG29" s="705"/>
      <c r="AH29" s="705"/>
      <c r="AI29" s="705"/>
      <c r="AJ29" s="705"/>
      <c r="AK29" s="705"/>
      <c r="AL29" s="705"/>
      <c r="AM29" s="705"/>
      <c r="AN29" s="705"/>
      <c r="AO29" s="705"/>
      <c r="AP29" s="705"/>
      <c r="AQ29" s="705"/>
      <c r="AR29" s="705"/>
      <c r="AS29" s="705"/>
      <c r="AT29" s="705"/>
      <c r="AU29" s="705"/>
      <c r="AV29" s="705"/>
      <c r="AW29" s="705"/>
      <c r="AX29" s="705"/>
      <c r="AY29" s="705"/>
      <c r="AZ29" s="705"/>
      <c r="BA29" s="705"/>
      <c r="BB29" s="705"/>
      <c r="BC29" s="705"/>
      <c r="BD29" s="705"/>
      <c r="BE29" s="705"/>
      <c r="BF29" s="705"/>
      <c r="BG29" s="705"/>
      <c r="BH29" s="705"/>
      <c r="BI29" s="705"/>
      <c r="BJ29" s="705"/>
      <c r="BK29" s="705"/>
      <c r="BL29" s="705"/>
      <c r="BM29" s="705"/>
      <c r="BN29" s="705"/>
      <c r="BO29" s="705"/>
      <c r="BP29" s="705"/>
      <c r="BQ29" s="705"/>
      <c r="BR29" s="705"/>
      <c r="BS29" s="705"/>
      <c r="BT29" s="705"/>
      <c r="BU29" s="705"/>
      <c r="BV29" s="705"/>
      <c r="BW29" s="705"/>
      <c r="BX29" s="705"/>
      <c r="BY29" s="705"/>
      <c r="BZ29" s="705"/>
      <c r="CA29" s="705"/>
      <c r="CB29" s="705"/>
      <c r="CC29" s="705"/>
      <c r="CD29" s="705"/>
      <c r="CE29" s="705"/>
      <c r="CF29" s="705"/>
      <c r="CG29" s="705"/>
      <c r="CH29" s="705"/>
      <c r="CI29" s="705"/>
      <c r="CJ29" s="705"/>
      <c r="CK29" s="705"/>
      <c r="CL29" s="705"/>
      <c r="CM29" s="705"/>
      <c r="CN29" s="705"/>
      <c r="CO29" s="705"/>
      <c r="CP29" s="705"/>
      <c r="CQ29" s="705"/>
      <c r="CR29" s="705"/>
      <c r="CS29" s="705"/>
      <c r="CT29" s="705"/>
      <c r="CU29" s="705"/>
      <c r="CV29" s="705"/>
      <c r="CW29" s="705"/>
      <c r="CX29" s="705"/>
      <c r="CY29" s="705"/>
      <c r="CZ29" s="705"/>
      <c r="DA29" s="705"/>
      <c r="DB29" s="705"/>
      <c r="DC29" s="705"/>
      <c r="DD29" s="705"/>
      <c r="DE29" s="705"/>
      <c r="DF29" s="705"/>
      <c r="DG29" s="705"/>
      <c r="DH29" s="705"/>
      <c r="DI29" s="705"/>
      <c r="DJ29" s="705"/>
      <c r="DK29" s="705"/>
      <c r="DL29" s="705"/>
      <c r="DM29" s="705"/>
      <c r="DN29" s="705"/>
      <c r="DO29" s="705"/>
      <c r="DP29" s="705"/>
      <c r="DQ29" s="705"/>
      <c r="DR29" s="705"/>
      <c r="DS29" s="705"/>
      <c r="DT29" s="705"/>
      <c r="DU29" s="705"/>
      <c r="DV29" s="705"/>
      <c r="DW29" s="705"/>
      <c r="DX29" s="705"/>
      <c r="DY29" s="705"/>
      <c r="DZ29" s="705"/>
      <c r="EA29" s="705"/>
      <c r="EB29" s="705"/>
      <c r="EC29" s="705"/>
      <c r="ED29" s="705"/>
      <c r="EE29" s="705"/>
      <c r="EF29" s="705"/>
      <c r="EG29" s="705"/>
      <c r="EH29" s="705"/>
      <c r="EI29" s="705"/>
      <c r="EJ29" s="705"/>
      <c r="EK29" s="705"/>
      <c r="EL29" s="705"/>
      <c r="EM29" s="705"/>
      <c r="EN29" s="705"/>
      <c r="EO29" s="705"/>
      <c r="EP29" s="705"/>
      <c r="EQ29" s="705"/>
      <c r="ER29" s="705"/>
      <c r="ES29" s="705"/>
      <c r="ET29" s="705"/>
      <c r="EU29" s="705"/>
      <c r="EV29" s="705"/>
      <c r="EW29" s="705"/>
      <c r="EX29" s="705"/>
      <c r="EY29" s="705"/>
      <c r="EZ29" s="705"/>
      <c r="FA29" s="705"/>
      <c r="FB29" s="705"/>
      <c r="FC29" s="705"/>
      <c r="FD29" s="705"/>
      <c r="FE29" s="705"/>
      <c r="FF29" s="705"/>
      <c r="FG29" s="705"/>
      <c r="FH29" s="705"/>
      <c r="FI29" s="705"/>
      <c r="FJ29" s="705"/>
      <c r="FK29" s="705"/>
      <c r="FL29" s="705"/>
      <c r="FM29" s="705"/>
      <c r="FN29" s="705"/>
      <c r="FO29" s="705"/>
      <c r="FP29" s="705"/>
      <c r="FQ29" s="705"/>
      <c r="FR29" s="705"/>
      <c r="FS29" s="705"/>
      <c r="FT29" s="705"/>
      <c r="FU29" s="705"/>
      <c r="FV29" s="705"/>
      <c r="FW29" s="705"/>
      <c r="FX29" s="705"/>
      <c r="FY29" s="705"/>
      <c r="FZ29" s="705"/>
      <c r="GA29" s="705"/>
      <c r="GB29" s="705"/>
      <c r="GC29" s="705"/>
      <c r="GD29" s="705"/>
      <c r="GE29" s="705"/>
      <c r="GF29" s="705"/>
      <c r="GG29" s="705"/>
      <c r="GH29" s="705"/>
      <c r="GI29" s="705"/>
      <c r="GJ29" s="705"/>
      <c r="GK29" s="705"/>
      <c r="GL29" s="705"/>
      <c r="GM29" s="705"/>
      <c r="GN29" s="705"/>
      <c r="GO29" s="705"/>
      <c r="GP29" s="705"/>
      <c r="GQ29" s="705"/>
      <c r="GR29" s="705"/>
      <c r="GS29" s="705"/>
      <c r="GT29" s="705"/>
      <c r="GU29" s="705"/>
      <c r="GV29" s="705"/>
      <c r="GW29" s="705"/>
      <c r="GX29" s="705"/>
      <c r="GY29" s="705"/>
      <c r="GZ29" s="705"/>
      <c r="HA29" s="705"/>
      <c r="HB29" s="705"/>
      <c r="HC29" s="705"/>
      <c r="HD29" s="705"/>
      <c r="HE29" s="705"/>
      <c r="HF29" s="705"/>
      <c r="HG29" s="705"/>
      <c r="HH29" s="705"/>
      <c r="HI29" s="705"/>
      <c r="HJ29" s="705"/>
      <c r="HK29" s="705"/>
      <c r="HL29" s="705"/>
      <c r="HM29" s="705"/>
      <c r="HN29" s="705"/>
      <c r="HO29" s="705"/>
      <c r="HP29" s="705"/>
      <c r="HQ29" s="705"/>
      <c r="HR29" s="705"/>
      <c r="HS29" s="705"/>
      <c r="HT29" s="705"/>
      <c r="HU29" s="705"/>
      <c r="HV29" s="705"/>
      <c r="HW29" s="705"/>
      <c r="HX29" s="705"/>
      <c r="HY29" s="705"/>
      <c r="HZ29" s="705"/>
      <c r="IA29" s="705"/>
      <c r="IB29" s="705"/>
      <c r="IC29" s="705"/>
      <c r="ID29" s="705"/>
      <c r="IE29" s="705"/>
      <c r="IF29" s="705"/>
      <c r="IG29" s="705"/>
      <c r="IH29" s="705"/>
      <c r="II29" s="705"/>
      <c r="IJ29" s="705"/>
      <c r="IK29" s="705"/>
      <c r="IL29" s="705"/>
      <c r="IM29" s="705"/>
      <c r="IN29" s="705"/>
      <c r="IO29" s="705"/>
      <c r="IP29" s="705"/>
      <c r="IQ29" s="705"/>
      <c r="IR29" s="705"/>
      <c r="IS29" s="705"/>
      <c r="IT29" s="705"/>
      <c r="IU29" s="705"/>
      <c r="IV29" s="705"/>
    </row>
    <row r="30" spans="1:256" s="731" customFormat="1" ht="15.75">
      <c r="B30" s="732" t="s">
        <v>91</v>
      </c>
      <c r="C30" s="733" t="s">
        <v>461</v>
      </c>
      <c r="D30" s="734"/>
      <c r="E30" s="735"/>
      <c r="F30" s="736"/>
      <c r="G30" s="737"/>
    </row>
    <row r="31" spans="1:256" s="731" customFormat="1" ht="15.75">
      <c r="B31" s="738"/>
      <c r="C31" s="739" t="s">
        <v>92</v>
      </c>
      <c r="D31" s="2800" t="s">
        <v>94</v>
      </c>
      <c r="E31" s="2801"/>
      <c r="F31" s="740" t="s">
        <v>95</v>
      </c>
      <c r="G31" s="741" t="s">
        <v>96</v>
      </c>
    </row>
    <row r="32" spans="1:256" s="731" customFormat="1" ht="15" customHeight="1">
      <c r="B32" s="742">
        <v>43761</v>
      </c>
      <c r="C32" s="1423" t="s">
        <v>780</v>
      </c>
      <c r="D32" s="2802" t="s">
        <v>781</v>
      </c>
      <c r="E32" s="2803"/>
      <c r="F32" s="1424" t="s">
        <v>782</v>
      </c>
      <c r="G32" s="1425" t="s">
        <v>783</v>
      </c>
    </row>
    <row r="33" spans="1:256" s="731" customFormat="1" ht="15" customHeight="1">
      <c r="B33" s="742">
        <v>43761</v>
      </c>
      <c r="C33" s="1423" t="s">
        <v>784</v>
      </c>
      <c r="D33" s="2802" t="s">
        <v>462</v>
      </c>
      <c r="E33" s="2803"/>
      <c r="F33" s="1424" t="s">
        <v>463</v>
      </c>
      <c r="G33" s="1425" t="s">
        <v>344</v>
      </c>
    </row>
    <row r="34" spans="1:256" s="731" customFormat="1" ht="15">
      <c r="B34" s="742">
        <v>43761</v>
      </c>
      <c r="C34" s="1423" t="s">
        <v>1156</v>
      </c>
      <c r="D34" s="2802" t="s">
        <v>1157</v>
      </c>
      <c r="E34" s="2803"/>
      <c r="F34" s="1424" t="s">
        <v>1158</v>
      </c>
      <c r="G34" s="1425" t="s">
        <v>1066</v>
      </c>
    </row>
    <row r="35" spans="1:256" s="731" customFormat="1" ht="16.5" thickBot="1">
      <c r="B35" s="746"/>
      <c r="C35" s="747"/>
      <c r="D35" s="748"/>
      <c r="E35" s="749"/>
      <c r="F35" s="750"/>
      <c r="G35" s="751"/>
    </row>
    <row r="36" spans="1:256" s="727" customFormat="1" ht="6" customHeight="1" thickBot="1">
      <c r="B36" s="728"/>
      <c r="C36" s="728"/>
      <c r="D36" s="728"/>
      <c r="E36" s="729"/>
      <c r="F36" s="730"/>
      <c r="G36" s="730"/>
    </row>
    <row r="37" spans="1:256" ht="15.75">
      <c r="A37" s="705"/>
      <c r="B37" s="752" t="s">
        <v>464</v>
      </c>
      <c r="C37" s="753" t="s">
        <v>465</v>
      </c>
      <c r="D37" s="753"/>
      <c r="E37" s="753"/>
      <c r="F37" s="753"/>
      <c r="G37" s="754" t="s">
        <v>23</v>
      </c>
      <c r="H37" s="705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5"/>
      <c r="AO37" s="705"/>
      <c r="AP37" s="705"/>
      <c r="AQ37" s="705"/>
      <c r="AR37" s="705"/>
      <c r="AS37" s="705"/>
      <c r="AT37" s="705"/>
      <c r="AU37" s="705"/>
      <c r="AV37" s="705"/>
      <c r="AW37" s="705"/>
      <c r="AX37" s="705"/>
      <c r="AY37" s="705"/>
      <c r="AZ37" s="705"/>
      <c r="BA37" s="705"/>
      <c r="BB37" s="705"/>
      <c r="BC37" s="705"/>
      <c r="BD37" s="705"/>
      <c r="BE37" s="705"/>
      <c r="BF37" s="705"/>
      <c r="BG37" s="705"/>
      <c r="BH37" s="705"/>
      <c r="BI37" s="705"/>
      <c r="BJ37" s="705"/>
      <c r="BK37" s="705"/>
      <c r="BL37" s="705"/>
      <c r="BM37" s="705"/>
      <c r="BN37" s="705"/>
      <c r="BO37" s="705"/>
      <c r="BP37" s="705"/>
      <c r="BQ37" s="705"/>
      <c r="BR37" s="705"/>
      <c r="BS37" s="705"/>
      <c r="BT37" s="705"/>
      <c r="BU37" s="705"/>
      <c r="BV37" s="705"/>
      <c r="BW37" s="705"/>
      <c r="BX37" s="705"/>
      <c r="BY37" s="705"/>
      <c r="BZ37" s="705"/>
      <c r="CA37" s="705"/>
      <c r="CB37" s="705"/>
      <c r="CC37" s="705"/>
      <c r="CD37" s="705"/>
      <c r="CE37" s="705"/>
      <c r="CF37" s="705"/>
      <c r="CG37" s="705"/>
      <c r="CH37" s="705"/>
      <c r="CI37" s="705"/>
      <c r="CJ37" s="705"/>
      <c r="CK37" s="705"/>
      <c r="CL37" s="705"/>
      <c r="CM37" s="705"/>
      <c r="CN37" s="705"/>
      <c r="CO37" s="705"/>
      <c r="CP37" s="705"/>
      <c r="CQ37" s="705"/>
      <c r="CR37" s="705"/>
      <c r="CS37" s="705"/>
      <c r="CT37" s="705"/>
      <c r="CU37" s="705"/>
      <c r="CV37" s="705"/>
      <c r="CW37" s="705"/>
      <c r="CX37" s="705"/>
      <c r="CY37" s="705"/>
      <c r="CZ37" s="705"/>
      <c r="DA37" s="705"/>
      <c r="DB37" s="705"/>
      <c r="DC37" s="705"/>
      <c r="DD37" s="705"/>
      <c r="DE37" s="705"/>
      <c r="DF37" s="705"/>
      <c r="DG37" s="705"/>
      <c r="DH37" s="705"/>
      <c r="DI37" s="705"/>
      <c r="DJ37" s="705"/>
      <c r="DK37" s="705"/>
      <c r="DL37" s="705"/>
      <c r="DM37" s="705"/>
      <c r="DN37" s="705"/>
      <c r="DO37" s="705"/>
      <c r="DP37" s="705"/>
      <c r="DQ37" s="705"/>
      <c r="DR37" s="705"/>
      <c r="DS37" s="705"/>
      <c r="DT37" s="705"/>
      <c r="DU37" s="705"/>
      <c r="DV37" s="705"/>
      <c r="DW37" s="705"/>
      <c r="DX37" s="705"/>
      <c r="DY37" s="705"/>
      <c r="DZ37" s="705"/>
      <c r="EA37" s="705"/>
      <c r="EB37" s="705"/>
      <c r="EC37" s="705"/>
      <c r="ED37" s="705"/>
      <c r="EE37" s="705"/>
      <c r="EF37" s="705"/>
      <c r="EG37" s="705"/>
      <c r="EH37" s="705"/>
      <c r="EI37" s="705"/>
      <c r="EJ37" s="705"/>
      <c r="EK37" s="705"/>
      <c r="EL37" s="705"/>
      <c r="EM37" s="705"/>
      <c r="EN37" s="705"/>
      <c r="EO37" s="705"/>
      <c r="EP37" s="705"/>
      <c r="EQ37" s="705"/>
      <c r="ER37" s="705"/>
      <c r="ES37" s="705"/>
      <c r="ET37" s="705"/>
      <c r="EU37" s="705"/>
      <c r="EV37" s="705"/>
      <c r="EW37" s="705"/>
      <c r="EX37" s="705"/>
      <c r="EY37" s="705"/>
      <c r="EZ37" s="705"/>
      <c r="FA37" s="705"/>
      <c r="FB37" s="705"/>
      <c r="FC37" s="705"/>
      <c r="FD37" s="705"/>
      <c r="FE37" s="705"/>
      <c r="FF37" s="705"/>
      <c r="FG37" s="705"/>
      <c r="FH37" s="705"/>
      <c r="FI37" s="705"/>
      <c r="FJ37" s="705"/>
      <c r="FK37" s="705"/>
      <c r="FL37" s="705"/>
      <c r="FM37" s="705"/>
      <c r="FN37" s="705"/>
      <c r="FO37" s="705"/>
      <c r="FP37" s="705"/>
      <c r="FQ37" s="705"/>
      <c r="FR37" s="705"/>
      <c r="FS37" s="705"/>
      <c r="FT37" s="705"/>
      <c r="FU37" s="705"/>
      <c r="FV37" s="705"/>
      <c r="FW37" s="705"/>
      <c r="FX37" s="705"/>
      <c r="FY37" s="705"/>
      <c r="FZ37" s="705"/>
      <c r="GA37" s="705"/>
      <c r="GB37" s="705"/>
      <c r="GC37" s="705"/>
      <c r="GD37" s="705"/>
      <c r="GE37" s="705"/>
      <c r="GF37" s="705"/>
      <c r="GG37" s="705"/>
      <c r="GH37" s="705"/>
      <c r="GI37" s="705"/>
      <c r="GJ37" s="705"/>
      <c r="GK37" s="705"/>
      <c r="GL37" s="705"/>
      <c r="GM37" s="705"/>
      <c r="GN37" s="705"/>
      <c r="GO37" s="705"/>
      <c r="GP37" s="705"/>
      <c r="GQ37" s="705"/>
      <c r="GR37" s="705"/>
      <c r="GS37" s="705"/>
      <c r="GT37" s="705"/>
      <c r="GU37" s="705"/>
      <c r="GV37" s="705"/>
      <c r="GW37" s="705"/>
      <c r="GX37" s="705"/>
      <c r="GY37" s="705"/>
      <c r="GZ37" s="705"/>
      <c r="HA37" s="705"/>
      <c r="HB37" s="705"/>
      <c r="HC37" s="705"/>
      <c r="HD37" s="705"/>
      <c r="HE37" s="705"/>
      <c r="HF37" s="705"/>
      <c r="HG37" s="705"/>
      <c r="HH37" s="705"/>
      <c r="HI37" s="705"/>
      <c r="HJ37" s="705"/>
      <c r="HK37" s="705"/>
      <c r="HL37" s="705"/>
      <c r="HM37" s="705"/>
      <c r="HN37" s="705"/>
      <c r="HO37" s="705"/>
      <c r="HP37" s="705"/>
      <c r="HQ37" s="705"/>
      <c r="HR37" s="705"/>
      <c r="HS37" s="705"/>
      <c r="HT37" s="705"/>
      <c r="HU37" s="705"/>
      <c r="HV37" s="705"/>
      <c r="HW37" s="705"/>
      <c r="HX37" s="705"/>
      <c r="HY37" s="705"/>
      <c r="HZ37" s="705"/>
      <c r="IA37" s="705"/>
      <c r="IB37" s="705"/>
      <c r="IC37" s="705"/>
      <c r="ID37" s="705"/>
      <c r="IE37" s="705"/>
      <c r="IF37" s="705"/>
      <c r="IG37" s="705"/>
      <c r="IH37" s="705"/>
      <c r="II37" s="705"/>
      <c r="IJ37" s="705"/>
      <c r="IK37" s="705"/>
      <c r="IL37" s="705"/>
      <c r="IM37" s="705"/>
      <c r="IN37" s="705"/>
      <c r="IO37" s="705"/>
      <c r="IP37" s="705"/>
      <c r="IQ37" s="705"/>
      <c r="IR37" s="705"/>
      <c r="IS37" s="705"/>
      <c r="IT37" s="705"/>
      <c r="IU37" s="705"/>
      <c r="IV37" s="705"/>
    </row>
    <row r="38" spans="1:256" ht="31.5">
      <c r="A38" s="705"/>
      <c r="B38" s="1899" t="s">
        <v>144</v>
      </c>
      <c r="C38" s="1892" t="s">
        <v>75</v>
      </c>
      <c r="D38" s="1892" t="s">
        <v>23</v>
      </c>
      <c r="E38" s="1892" t="s">
        <v>76</v>
      </c>
      <c r="F38" s="1893" t="s">
        <v>103</v>
      </c>
      <c r="G38" s="1900" t="s">
        <v>104</v>
      </c>
      <c r="H38" s="705"/>
      <c r="I38" s="705"/>
      <c r="J38" s="70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  <c r="AA38" s="705"/>
      <c r="AB38" s="705"/>
      <c r="AC38" s="705"/>
      <c r="AD38" s="705"/>
      <c r="AE38" s="705"/>
      <c r="AF38" s="705"/>
      <c r="AG38" s="705"/>
      <c r="AH38" s="705"/>
      <c r="AI38" s="705"/>
      <c r="AJ38" s="705"/>
      <c r="AK38" s="705"/>
      <c r="AL38" s="705"/>
      <c r="AM38" s="705"/>
      <c r="AN38" s="705"/>
      <c r="AO38" s="705"/>
      <c r="AP38" s="705"/>
      <c r="AQ38" s="705"/>
      <c r="AR38" s="705"/>
      <c r="AS38" s="705"/>
      <c r="AT38" s="705"/>
      <c r="AU38" s="705"/>
      <c r="AV38" s="705"/>
      <c r="AW38" s="705"/>
      <c r="AX38" s="705"/>
      <c r="AY38" s="705"/>
      <c r="AZ38" s="705"/>
      <c r="BA38" s="705"/>
      <c r="BB38" s="705"/>
      <c r="BC38" s="705"/>
      <c r="BD38" s="705"/>
      <c r="BE38" s="705"/>
      <c r="BF38" s="705"/>
      <c r="BG38" s="705"/>
      <c r="BH38" s="705"/>
      <c r="BI38" s="705"/>
      <c r="BJ38" s="705"/>
      <c r="BK38" s="705"/>
      <c r="BL38" s="705"/>
      <c r="BM38" s="705"/>
      <c r="BN38" s="705"/>
      <c r="BO38" s="705"/>
      <c r="BP38" s="705"/>
      <c r="BQ38" s="705"/>
      <c r="BR38" s="705"/>
      <c r="BS38" s="705"/>
      <c r="BT38" s="705"/>
      <c r="BU38" s="705"/>
      <c r="BV38" s="705"/>
      <c r="BW38" s="705"/>
      <c r="BX38" s="705"/>
      <c r="BY38" s="705"/>
      <c r="BZ38" s="705"/>
      <c r="CA38" s="705"/>
      <c r="CB38" s="705"/>
      <c r="CC38" s="705"/>
      <c r="CD38" s="705"/>
      <c r="CE38" s="705"/>
      <c r="CF38" s="705"/>
      <c r="CG38" s="705"/>
      <c r="CH38" s="705"/>
      <c r="CI38" s="705"/>
      <c r="CJ38" s="705"/>
      <c r="CK38" s="705"/>
      <c r="CL38" s="705"/>
      <c r="CM38" s="705"/>
      <c r="CN38" s="705"/>
      <c r="CO38" s="705"/>
      <c r="CP38" s="705"/>
      <c r="CQ38" s="705"/>
      <c r="CR38" s="705"/>
      <c r="CS38" s="705"/>
      <c r="CT38" s="705"/>
      <c r="CU38" s="705"/>
      <c r="CV38" s="705"/>
      <c r="CW38" s="705"/>
      <c r="CX38" s="705"/>
      <c r="CY38" s="705"/>
      <c r="CZ38" s="705"/>
      <c r="DA38" s="705"/>
      <c r="DB38" s="705"/>
      <c r="DC38" s="705"/>
      <c r="DD38" s="705"/>
      <c r="DE38" s="705"/>
      <c r="DF38" s="705"/>
      <c r="DG38" s="705"/>
      <c r="DH38" s="705"/>
      <c r="DI38" s="705"/>
      <c r="DJ38" s="705"/>
      <c r="DK38" s="705"/>
      <c r="DL38" s="705"/>
      <c r="DM38" s="705"/>
      <c r="DN38" s="705"/>
      <c r="DO38" s="705"/>
      <c r="DP38" s="705"/>
      <c r="DQ38" s="705"/>
      <c r="DR38" s="705"/>
      <c r="DS38" s="705"/>
      <c r="DT38" s="705"/>
      <c r="DU38" s="705"/>
      <c r="DV38" s="705"/>
      <c r="DW38" s="705"/>
      <c r="DX38" s="705"/>
      <c r="DY38" s="705"/>
      <c r="DZ38" s="705"/>
      <c r="EA38" s="705"/>
      <c r="EB38" s="705"/>
      <c r="EC38" s="705"/>
      <c r="ED38" s="705"/>
      <c r="EE38" s="705"/>
      <c r="EF38" s="705"/>
      <c r="EG38" s="705"/>
      <c r="EH38" s="705"/>
      <c r="EI38" s="705"/>
      <c r="EJ38" s="705"/>
      <c r="EK38" s="705"/>
      <c r="EL38" s="705"/>
      <c r="EM38" s="705"/>
      <c r="EN38" s="705"/>
      <c r="EO38" s="705"/>
      <c r="EP38" s="705"/>
      <c r="EQ38" s="705"/>
      <c r="ER38" s="705"/>
      <c r="ES38" s="705"/>
      <c r="ET38" s="705"/>
      <c r="EU38" s="705"/>
      <c r="EV38" s="705"/>
      <c r="EW38" s="705"/>
      <c r="EX38" s="705"/>
      <c r="EY38" s="705"/>
      <c r="EZ38" s="705"/>
      <c r="FA38" s="705"/>
      <c r="FB38" s="705"/>
      <c r="FC38" s="705"/>
      <c r="FD38" s="705"/>
      <c r="FE38" s="705"/>
      <c r="FF38" s="705"/>
      <c r="FG38" s="705"/>
      <c r="FH38" s="705"/>
      <c r="FI38" s="705"/>
      <c r="FJ38" s="705"/>
      <c r="FK38" s="705"/>
      <c r="FL38" s="705"/>
      <c r="FM38" s="705"/>
      <c r="FN38" s="705"/>
      <c r="FO38" s="705"/>
      <c r="FP38" s="705"/>
      <c r="FQ38" s="705"/>
      <c r="FR38" s="705"/>
      <c r="FS38" s="705"/>
      <c r="FT38" s="705"/>
      <c r="FU38" s="705"/>
      <c r="FV38" s="705"/>
      <c r="FW38" s="705"/>
      <c r="FX38" s="705"/>
      <c r="FY38" s="705"/>
      <c r="FZ38" s="705"/>
      <c r="GA38" s="705"/>
      <c r="GB38" s="705"/>
      <c r="GC38" s="705"/>
      <c r="GD38" s="705"/>
      <c r="GE38" s="705"/>
      <c r="GF38" s="705"/>
      <c r="GG38" s="705"/>
      <c r="GH38" s="705"/>
      <c r="GI38" s="705"/>
      <c r="GJ38" s="705"/>
      <c r="GK38" s="705"/>
      <c r="GL38" s="705"/>
      <c r="GM38" s="705"/>
      <c r="GN38" s="705"/>
      <c r="GO38" s="705"/>
      <c r="GP38" s="705"/>
      <c r="GQ38" s="705"/>
      <c r="GR38" s="705"/>
      <c r="GS38" s="705"/>
      <c r="GT38" s="705"/>
      <c r="GU38" s="705"/>
      <c r="GV38" s="705"/>
      <c r="GW38" s="705"/>
      <c r="GX38" s="705"/>
      <c r="GY38" s="705"/>
      <c r="GZ38" s="705"/>
      <c r="HA38" s="705"/>
      <c r="HB38" s="705"/>
      <c r="HC38" s="705"/>
      <c r="HD38" s="705"/>
      <c r="HE38" s="705"/>
      <c r="HF38" s="705"/>
      <c r="HG38" s="705"/>
      <c r="HH38" s="705"/>
      <c r="HI38" s="705"/>
      <c r="HJ38" s="705"/>
      <c r="HK38" s="705"/>
      <c r="HL38" s="705"/>
      <c r="HM38" s="705"/>
      <c r="HN38" s="705"/>
      <c r="HO38" s="705"/>
      <c r="HP38" s="705"/>
      <c r="HQ38" s="705"/>
      <c r="HR38" s="705"/>
      <c r="HS38" s="705"/>
      <c r="HT38" s="705"/>
      <c r="HU38" s="705"/>
      <c r="HV38" s="705"/>
      <c r="HW38" s="705"/>
      <c r="HX38" s="705"/>
      <c r="HY38" s="705"/>
      <c r="HZ38" s="705"/>
      <c r="IA38" s="705"/>
      <c r="IB38" s="705"/>
      <c r="IC38" s="705"/>
      <c r="ID38" s="705"/>
      <c r="IE38" s="705"/>
      <c r="IF38" s="705"/>
      <c r="IG38" s="705"/>
      <c r="IH38" s="705"/>
      <c r="II38" s="705"/>
      <c r="IJ38" s="705"/>
      <c r="IK38" s="705"/>
      <c r="IL38" s="705"/>
      <c r="IM38" s="705"/>
      <c r="IN38" s="705"/>
      <c r="IO38" s="705"/>
      <c r="IP38" s="705"/>
      <c r="IQ38" s="705"/>
      <c r="IR38" s="705"/>
      <c r="IS38" s="705"/>
      <c r="IT38" s="705"/>
      <c r="IU38" s="705"/>
      <c r="IV38" s="705"/>
    </row>
    <row r="39" spans="1:256" ht="15.75">
      <c r="A39" s="705"/>
      <c r="B39" s="2804" t="s">
        <v>79</v>
      </c>
      <c r="C39" s="2805"/>
      <c r="D39" s="2805"/>
      <c r="E39" s="2805"/>
      <c r="F39" s="2805"/>
      <c r="G39" s="2806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F39" s="705"/>
      <c r="BG39" s="705"/>
      <c r="BH39" s="705"/>
      <c r="BI39" s="705"/>
      <c r="BJ39" s="705"/>
      <c r="BK39" s="705"/>
      <c r="BL39" s="705"/>
      <c r="BM39" s="705"/>
      <c r="BN39" s="705"/>
      <c r="BO39" s="705"/>
      <c r="BP39" s="705"/>
      <c r="BQ39" s="705"/>
      <c r="BR39" s="705"/>
      <c r="BS39" s="705"/>
      <c r="BT39" s="705"/>
      <c r="BU39" s="705"/>
      <c r="BV39" s="705"/>
      <c r="BW39" s="705"/>
      <c r="BX39" s="705"/>
      <c r="BY39" s="705"/>
      <c r="BZ39" s="705"/>
      <c r="CA39" s="705"/>
      <c r="CB39" s="705"/>
      <c r="CC39" s="705"/>
      <c r="CD39" s="705"/>
      <c r="CE39" s="705"/>
      <c r="CF39" s="705"/>
      <c r="CG39" s="705"/>
      <c r="CH39" s="705"/>
      <c r="CI39" s="705"/>
      <c r="CJ39" s="705"/>
      <c r="CK39" s="705"/>
      <c r="CL39" s="705"/>
      <c r="CM39" s="705"/>
      <c r="CN39" s="705"/>
      <c r="CO39" s="705"/>
      <c r="CP39" s="705"/>
      <c r="CQ39" s="705"/>
      <c r="CR39" s="705"/>
      <c r="CS39" s="705"/>
      <c r="CT39" s="705"/>
      <c r="CU39" s="705"/>
      <c r="CV39" s="705"/>
      <c r="CW39" s="705"/>
      <c r="CX39" s="705"/>
      <c r="CY39" s="705"/>
      <c r="CZ39" s="705"/>
      <c r="DA39" s="705"/>
      <c r="DB39" s="705"/>
      <c r="DC39" s="705"/>
      <c r="DD39" s="705"/>
      <c r="DE39" s="705"/>
      <c r="DF39" s="705"/>
      <c r="DG39" s="705"/>
      <c r="DH39" s="705"/>
      <c r="DI39" s="705"/>
      <c r="DJ39" s="705"/>
      <c r="DK39" s="705"/>
      <c r="DL39" s="705"/>
      <c r="DM39" s="705"/>
      <c r="DN39" s="705"/>
      <c r="DO39" s="705"/>
      <c r="DP39" s="705"/>
      <c r="DQ39" s="705"/>
      <c r="DR39" s="705"/>
      <c r="DS39" s="705"/>
      <c r="DT39" s="705"/>
      <c r="DU39" s="705"/>
      <c r="DV39" s="705"/>
      <c r="DW39" s="705"/>
      <c r="DX39" s="705"/>
      <c r="DY39" s="705"/>
      <c r="DZ39" s="705"/>
      <c r="EA39" s="705"/>
      <c r="EB39" s="705"/>
      <c r="EC39" s="705"/>
      <c r="ED39" s="705"/>
      <c r="EE39" s="705"/>
      <c r="EF39" s="705"/>
      <c r="EG39" s="705"/>
      <c r="EH39" s="705"/>
      <c r="EI39" s="705"/>
      <c r="EJ39" s="705"/>
      <c r="EK39" s="705"/>
      <c r="EL39" s="705"/>
      <c r="EM39" s="705"/>
      <c r="EN39" s="705"/>
      <c r="EO39" s="705"/>
      <c r="EP39" s="705"/>
      <c r="EQ39" s="705"/>
      <c r="ER39" s="705"/>
      <c r="ES39" s="705"/>
      <c r="ET39" s="705"/>
      <c r="EU39" s="705"/>
      <c r="EV39" s="705"/>
      <c r="EW39" s="705"/>
      <c r="EX39" s="705"/>
      <c r="EY39" s="705"/>
      <c r="EZ39" s="705"/>
      <c r="FA39" s="705"/>
      <c r="FB39" s="705"/>
      <c r="FC39" s="705"/>
      <c r="FD39" s="705"/>
      <c r="FE39" s="705"/>
      <c r="FF39" s="705"/>
      <c r="FG39" s="705"/>
      <c r="FH39" s="705"/>
      <c r="FI39" s="705"/>
      <c r="FJ39" s="705"/>
      <c r="FK39" s="705"/>
      <c r="FL39" s="705"/>
      <c r="FM39" s="705"/>
      <c r="FN39" s="705"/>
      <c r="FO39" s="705"/>
      <c r="FP39" s="705"/>
      <c r="FQ39" s="705"/>
      <c r="FR39" s="705"/>
      <c r="FS39" s="705"/>
      <c r="FT39" s="705"/>
      <c r="FU39" s="705"/>
      <c r="FV39" s="705"/>
      <c r="FW39" s="705"/>
      <c r="FX39" s="705"/>
      <c r="FY39" s="705"/>
      <c r="FZ39" s="705"/>
      <c r="GA39" s="705"/>
      <c r="GB39" s="705"/>
      <c r="GC39" s="705"/>
      <c r="GD39" s="705"/>
      <c r="GE39" s="705"/>
      <c r="GF39" s="705"/>
      <c r="GG39" s="705"/>
      <c r="GH39" s="705"/>
      <c r="GI39" s="705"/>
      <c r="GJ39" s="705"/>
      <c r="GK39" s="705"/>
      <c r="GL39" s="705"/>
      <c r="GM39" s="705"/>
      <c r="GN39" s="705"/>
      <c r="GO39" s="705"/>
      <c r="GP39" s="705"/>
      <c r="GQ39" s="705"/>
      <c r="GR39" s="705"/>
      <c r="GS39" s="705"/>
      <c r="GT39" s="705"/>
      <c r="GU39" s="705"/>
      <c r="GV39" s="705"/>
      <c r="GW39" s="705"/>
      <c r="GX39" s="705"/>
      <c r="GY39" s="705"/>
      <c r="GZ39" s="705"/>
      <c r="HA39" s="705"/>
      <c r="HB39" s="705"/>
      <c r="HC39" s="705"/>
      <c r="HD39" s="705"/>
      <c r="HE39" s="705"/>
      <c r="HF39" s="705"/>
      <c r="HG39" s="705"/>
      <c r="HH39" s="705"/>
      <c r="HI39" s="705"/>
      <c r="HJ39" s="705"/>
      <c r="HK39" s="705"/>
      <c r="HL39" s="705"/>
      <c r="HM39" s="705"/>
      <c r="HN39" s="705"/>
      <c r="HO39" s="705"/>
      <c r="HP39" s="705"/>
      <c r="HQ39" s="705"/>
      <c r="HR39" s="705"/>
      <c r="HS39" s="705"/>
      <c r="HT39" s="705"/>
      <c r="HU39" s="705"/>
      <c r="HV39" s="705"/>
      <c r="HW39" s="705"/>
      <c r="HX39" s="705"/>
      <c r="HY39" s="705"/>
      <c r="HZ39" s="705"/>
      <c r="IA39" s="705"/>
      <c r="IB39" s="705"/>
      <c r="IC39" s="705"/>
      <c r="ID39" s="705"/>
      <c r="IE39" s="705"/>
      <c r="IF39" s="705"/>
      <c r="IG39" s="705"/>
      <c r="IH39" s="705"/>
      <c r="II39" s="705"/>
      <c r="IJ39" s="705"/>
      <c r="IK39" s="705"/>
      <c r="IL39" s="705"/>
      <c r="IM39" s="705"/>
      <c r="IN39" s="705"/>
      <c r="IO39" s="705"/>
      <c r="IP39" s="705"/>
      <c r="IQ39" s="705"/>
      <c r="IR39" s="705"/>
      <c r="IS39" s="705"/>
      <c r="IT39" s="705"/>
      <c r="IU39" s="705"/>
      <c r="IV39" s="705"/>
    </row>
    <row r="40" spans="1:256" ht="15.75">
      <c r="A40" s="705"/>
      <c r="B40" s="1901" t="s">
        <v>105</v>
      </c>
      <c r="C40" s="1894" t="str">
        <f>C15</f>
        <v>ALONGADOR</v>
      </c>
      <c r="D40" s="1895" t="s">
        <v>23</v>
      </c>
      <c r="E40" s="1896">
        <v>1</v>
      </c>
      <c r="F40" s="1897">
        <f>E15</f>
        <v>1470</v>
      </c>
      <c r="G40" s="1902">
        <f>TRUNC(F40*E40,2)</f>
        <v>1470</v>
      </c>
      <c r="H40" s="705"/>
      <c r="I40" s="705"/>
      <c r="J40" s="705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  <c r="AA40" s="705"/>
      <c r="AB40" s="705"/>
      <c r="AC40" s="705"/>
      <c r="AD40" s="705"/>
      <c r="AE40" s="705"/>
      <c r="AF40" s="705"/>
      <c r="AG40" s="705"/>
      <c r="AH40" s="705"/>
      <c r="AI40" s="705"/>
      <c r="AJ40" s="705"/>
      <c r="AK40" s="705"/>
      <c r="AL40" s="705"/>
      <c r="AM40" s="705"/>
      <c r="AN40" s="705"/>
      <c r="AO40" s="705"/>
      <c r="AP40" s="705"/>
      <c r="AQ40" s="705"/>
      <c r="AR40" s="705"/>
      <c r="AS40" s="705"/>
      <c r="AT40" s="705"/>
      <c r="AU40" s="705"/>
      <c r="AV40" s="705"/>
      <c r="AW40" s="705"/>
      <c r="AX40" s="705"/>
      <c r="AY40" s="705"/>
      <c r="AZ40" s="705"/>
      <c r="BA40" s="705"/>
      <c r="BB40" s="705"/>
      <c r="BC40" s="705"/>
      <c r="BD40" s="705"/>
      <c r="BE40" s="705"/>
      <c r="BF40" s="705"/>
      <c r="BG40" s="705"/>
      <c r="BH40" s="705"/>
      <c r="BI40" s="705"/>
      <c r="BJ40" s="705"/>
      <c r="BK40" s="705"/>
      <c r="BL40" s="705"/>
      <c r="BM40" s="705"/>
      <c r="BN40" s="705"/>
      <c r="BO40" s="705"/>
      <c r="BP40" s="705"/>
      <c r="BQ40" s="705"/>
      <c r="BR40" s="705"/>
      <c r="BS40" s="705"/>
      <c r="BT40" s="705"/>
      <c r="BU40" s="705"/>
      <c r="BV40" s="705"/>
      <c r="BW40" s="705"/>
      <c r="BX40" s="705"/>
      <c r="BY40" s="705"/>
      <c r="BZ40" s="705"/>
      <c r="CA40" s="705"/>
      <c r="CB40" s="705"/>
      <c r="CC40" s="705"/>
      <c r="CD40" s="705"/>
      <c r="CE40" s="705"/>
      <c r="CF40" s="705"/>
      <c r="CG40" s="705"/>
      <c r="CH40" s="705"/>
      <c r="CI40" s="705"/>
      <c r="CJ40" s="705"/>
      <c r="CK40" s="705"/>
      <c r="CL40" s="705"/>
      <c r="CM40" s="705"/>
      <c r="CN40" s="705"/>
      <c r="CO40" s="705"/>
      <c r="CP40" s="705"/>
      <c r="CQ40" s="705"/>
      <c r="CR40" s="705"/>
      <c r="CS40" s="705"/>
      <c r="CT40" s="705"/>
      <c r="CU40" s="705"/>
      <c r="CV40" s="705"/>
      <c r="CW40" s="705"/>
      <c r="CX40" s="705"/>
      <c r="CY40" s="705"/>
      <c r="CZ40" s="705"/>
      <c r="DA40" s="705"/>
      <c r="DB40" s="705"/>
      <c r="DC40" s="705"/>
      <c r="DD40" s="705"/>
      <c r="DE40" s="705"/>
      <c r="DF40" s="705"/>
      <c r="DG40" s="705"/>
      <c r="DH40" s="705"/>
      <c r="DI40" s="705"/>
      <c r="DJ40" s="705"/>
      <c r="DK40" s="705"/>
      <c r="DL40" s="705"/>
      <c r="DM40" s="705"/>
      <c r="DN40" s="705"/>
      <c r="DO40" s="705"/>
      <c r="DP40" s="705"/>
      <c r="DQ40" s="705"/>
      <c r="DR40" s="705"/>
      <c r="DS40" s="705"/>
      <c r="DT40" s="705"/>
      <c r="DU40" s="705"/>
      <c r="DV40" s="705"/>
      <c r="DW40" s="705"/>
      <c r="DX40" s="705"/>
      <c r="DY40" s="705"/>
      <c r="DZ40" s="705"/>
      <c r="EA40" s="705"/>
      <c r="EB40" s="705"/>
      <c r="EC40" s="705"/>
      <c r="ED40" s="705"/>
      <c r="EE40" s="705"/>
      <c r="EF40" s="705"/>
      <c r="EG40" s="705"/>
      <c r="EH40" s="705"/>
      <c r="EI40" s="705"/>
      <c r="EJ40" s="705"/>
      <c r="EK40" s="705"/>
      <c r="EL40" s="705"/>
      <c r="EM40" s="705"/>
      <c r="EN40" s="705"/>
      <c r="EO40" s="705"/>
      <c r="EP40" s="705"/>
      <c r="EQ40" s="705"/>
      <c r="ER40" s="705"/>
      <c r="ES40" s="705"/>
      <c r="ET40" s="705"/>
      <c r="EU40" s="705"/>
      <c r="EV40" s="705"/>
      <c r="EW40" s="705"/>
      <c r="EX40" s="705"/>
      <c r="EY40" s="705"/>
      <c r="EZ40" s="705"/>
      <c r="FA40" s="705"/>
      <c r="FB40" s="705"/>
      <c r="FC40" s="705"/>
      <c r="FD40" s="705"/>
      <c r="FE40" s="705"/>
      <c r="FF40" s="705"/>
      <c r="FG40" s="705"/>
      <c r="FH40" s="705"/>
      <c r="FI40" s="705"/>
      <c r="FJ40" s="705"/>
      <c r="FK40" s="705"/>
      <c r="FL40" s="705"/>
      <c r="FM40" s="705"/>
      <c r="FN40" s="705"/>
      <c r="FO40" s="705"/>
      <c r="FP40" s="705"/>
      <c r="FQ40" s="705"/>
      <c r="FR40" s="705"/>
      <c r="FS40" s="705"/>
      <c r="FT40" s="705"/>
      <c r="FU40" s="705"/>
      <c r="FV40" s="705"/>
      <c r="FW40" s="705"/>
      <c r="FX40" s="705"/>
      <c r="FY40" s="705"/>
      <c r="FZ40" s="705"/>
      <c r="GA40" s="705"/>
      <c r="GB40" s="705"/>
      <c r="GC40" s="705"/>
      <c r="GD40" s="705"/>
      <c r="GE40" s="705"/>
      <c r="GF40" s="705"/>
      <c r="GG40" s="705"/>
      <c r="GH40" s="705"/>
      <c r="GI40" s="705"/>
      <c r="GJ40" s="705"/>
      <c r="GK40" s="705"/>
      <c r="GL40" s="705"/>
      <c r="GM40" s="705"/>
      <c r="GN40" s="705"/>
      <c r="GO40" s="705"/>
      <c r="GP40" s="705"/>
      <c r="GQ40" s="705"/>
      <c r="GR40" s="705"/>
      <c r="GS40" s="705"/>
      <c r="GT40" s="705"/>
      <c r="GU40" s="705"/>
      <c r="GV40" s="705"/>
      <c r="GW40" s="705"/>
      <c r="GX40" s="705"/>
      <c r="GY40" s="705"/>
      <c r="GZ40" s="705"/>
      <c r="HA40" s="705"/>
      <c r="HB40" s="705"/>
      <c r="HC40" s="705"/>
      <c r="HD40" s="705"/>
      <c r="HE40" s="705"/>
      <c r="HF40" s="705"/>
      <c r="HG40" s="705"/>
      <c r="HH40" s="705"/>
      <c r="HI40" s="705"/>
      <c r="HJ40" s="705"/>
      <c r="HK40" s="705"/>
      <c r="HL40" s="705"/>
      <c r="HM40" s="705"/>
      <c r="HN40" s="705"/>
      <c r="HO40" s="705"/>
      <c r="HP40" s="705"/>
      <c r="HQ40" s="705"/>
      <c r="HR40" s="705"/>
      <c r="HS40" s="705"/>
      <c r="HT40" s="705"/>
      <c r="HU40" s="705"/>
      <c r="HV40" s="705"/>
      <c r="HW40" s="705"/>
      <c r="HX40" s="705"/>
      <c r="HY40" s="705"/>
      <c r="HZ40" s="705"/>
      <c r="IA40" s="705"/>
      <c r="IB40" s="705"/>
      <c r="IC40" s="705"/>
      <c r="ID40" s="705"/>
      <c r="IE40" s="705"/>
      <c r="IF40" s="705"/>
      <c r="IG40" s="705"/>
      <c r="IH40" s="705"/>
      <c r="II40" s="705"/>
      <c r="IJ40" s="705"/>
      <c r="IK40" s="705"/>
      <c r="IL40" s="705"/>
      <c r="IM40" s="705"/>
      <c r="IN40" s="705"/>
      <c r="IO40" s="705"/>
      <c r="IP40" s="705"/>
      <c r="IQ40" s="705"/>
      <c r="IR40" s="705"/>
      <c r="IS40" s="705"/>
      <c r="IT40" s="705"/>
      <c r="IU40" s="705"/>
      <c r="IV40" s="705"/>
    </row>
    <row r="41" spans="1:256" ht="15">
      <c r="A41" s="705" t="s">
        <v>219</v>
      </c>
      <c r="B41" s="1903">
        <v>93358</v>
      </c>
      <c r="C41" s="1800" t="e">
        <f>IF($A41="INSUMO",VLOOKUP($B41,#REF!,2,FALSE),VLOOKUP($B41,#REF!,2,FALSE))</f>
        <v>#REF!</v>
      </c>
      <c r="D41" s="1801" t="e">
        <f>IF($A41="INSUMO",VLOOKUP($B41,#REF!,3,FALSE),VLOOKUP($B41,#REF!,3,FALSE))</f>
        <v>#REF!</v>
      </c>
      <c r="E41" s="1898">
        <f>(0.8*0.4*0.4)</f>
        <v>0.12800000000000003</v>
      </c>
      <c r="F41" s="1802" t="e">
        <f>IF($A41="INSUMO",VLOOKUP($B41,#REF!,4,FALSE),VLOOKUP($B41,#REF!,4,FALSE))</f>
        <v>#REF!</v>
      </c>
      <c r="G41" s="1902" t="e">
        <f>TRUNC(F41*E41,2)</f>
        <v>#REF!</v>
      </c>
      <c r="H41" s="705"/>
      <c r="I41" s="705"/>
      <c r="J41" s="705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  <c r="AA41" s="705"/>
      <c r="AB41" s="705"/>
      <c r="AC41" s="705"/>
      <c r="AD41" s="705"/>
      <c r="AE41" s="705"/>
      <c r="AF41" s="705"/>
      <c r="AG41" s="705"/>
      <c r="AH41" s="705"/>
      <c r="AI41" s="705"/>
      <c r="AJ41" s="705"/>
      <c r="AK41" s="705"/>
      <c r="AL41" s="705"/>
      <c r="AM41" s="705"/>
      <c r="AN41" s="705"/>
      <c r="AO41" s="705"/>
      <c r="AP41" s="705"/>
      <c r="AQ41" s="705"/>
      <c r="AR41" s="705"/>
      <c r="AS41" s="705"/>
      <c r="AT41" s="705"/>
      <c r="AU41" s="705"/>
      <c r="AV41" s="705"/>
      <c r="AW41" s="705"/>
      <c r="AX41" s="705"/>
      <c r="AY41" s="705"/>
      <c r="AZ41" s="705"/>
      <c r="BA41" s="705"/>
      <c r="BB41" s="705"/>
      <c r="BC41" s="705"/>
      <c r="BD41" s="705"/>
      <c r="BE41" s="705"/>
      <c r="BF41" s="705"/>
      <c r="BG41" s="705"/>
      <c r="BH41" s="705"/>
      <c r="BI41" s="705"/>
      <c r="BJ41" s="705"/>
      <c r="BK41" s="705"/>
      <c r="BL41" s="705"/>
      <c r="BM41" s="705"/>
      <c r="BN41" s="705"/>
      <c r="BO41" s="705"/>
      <c r="BP41" s="705"/>
      <c r="BQ41" s="705"/>
      <c r="BR41" s="705"/>
      <c r="BS41" s="705"/>
      <c r="BT41" s="705"/>
      <c r="BU41" s="705"/>
      <c r="BV41" s="705"/>
      <c r="BW41" s="705"/>
      <c r="BX41" s="705"/>
      <c r="BY41" s="705"/>
      <c r="BZ41" s="705"/>
      <c r="CA41" s="705"/>
      <c r="CB41" s="705"/>
      <c r="CC41" s="705"/>
      <c r="CD41" s="705"/>
      <c r="CE41" s="705"/>
      <c r="CF41" s="705"/>
      <c r="CG41" s="705"/>
      <c r="CH41" s="705"/>
      <c r="CI41" s="705"/>
      <c r="CJ41" s="705"/>
      <c r="CK41" s="705"/>
      <c r="CL41" s="705"/>
      <c r="CM41" s="705"/>
      <c r="CN41" s="705"/>
      <c r="CO41" s="705"/>
      <c r="CP41" s="705"/>
      <c r="CQ41" s="705"/>
      <c r="CR41" s="705"/>
      <c r="CS41" s="705"/>
      <c r="CT41" s="705"/>
      <c r="CU41" s="705"/>
      <c r="CV41" s="705"/>
      <c r="CW41" s="705"/>
      <c r="CX41" s="705"/>
      <c r="CY41" s="705"/>
      <c r="CZ41" s="705"/>
      <c r="DA41" s="705"/>
      <c r="DB41" s="705"/>
      <c r="DC41" s="705"/>
      <c r="DD41" s="705"/>
      <c r="DE41" s="705"/>
      <c r="DF41" s="705"/>
      <c r="DG41" s="705"/>
      <c r="DH41" s="705"/>
      <c r="DI41" s="705"/>
      <c r="DJ41" s="705"/>
      <c r="DK41" s="705"/>
      <c r="DL41" s="705"/>
      <c r="DM41" s="705"/>
      <c r="DN41" s="705"/>
      <c r="DO41" s="705"/>
      <c r="DP41" s="705"/>
      <c r="DQ41" s="705"/>
      <c r="DR41" s="705"/>
      <c r="DS41" s="705"/>
      <c r="DT41" s="705"/>
      <c r="DU41" s="705"/>
      <c r="DV41" s="705"/>
      <c r="DW41" s="705"/>
      <c r="DX41" s="705"/>
      <c r="DY41" s="705"/>
      <c r="DZ41" s="705"/>
      <c r="EA41" s="705"/>
      <c r="EB41" s="705"/>
      <c r="EC41" s="705"/>
      <c r="ED41" s="705"/>
      <c r="EE41" s="705"/>
      <c r="EF41" s="705"/>
      <c r="EG41" s="705"/>
      <c r="EH41" s="705"/>
      <c r="EI41" s="705"/>
      <c r="EJ41" s="705"/>
      <c r="EK41" s="705"/>
      <c r="EL41" s="705"/>
      <c r="EM41" s="705"/>
      <c r="EN41" s="705"/>
      <c r="EO41" s="705"/>
      <c r="EP41" s="705"/>
      <c r="EQ41" s="705"/>
      <c r="ER41" s="705"/>
      <c r="ES41" s="705"/>
      <c r="ET41" s="705"/>
      <c r="EU41" s="705"/>
      <c r="EV41" s="705"/>
      <c r="EW41" s="705"/>
      <c r="EX41" s="705"/>
      <c r="EY41" s="705"/>
      <c r="EZ41" s="705"/>
      <c r="FA41" s="705"/>
      <c r="FB41" s="705"/>
      <c r="FC41" s="705"/>
      <c r="FD41" s="705"/>
      <c r="FE41" s="705"/>
      <c r="FF41" s="705"/>
      <c r="FG41" s="705"/>
      <c r="FH41" s="705"/>
      <c r="FI41" s="705"/>
      <c r="FJ41" s="705"/>
      <c r="FK41" s="705"/>
      <c r="FL41" s="705"/>
      <c r="FM41" s="705"/>
      <c r="FN41" s="705"/>
      <c r="FO41" s="705"/>
      <c r="FP41" s="705"/>
      <c r="FQ41" s="705"/>
      <c r="FR41" s="705"/>
      <c r="FS41" s="705"/>
      <c r="FT41" s="705"/>
      <c r="FU41" s="705"/>
      <c r="FV41" s="705"/>
      <c r="FW41" s="705"/>
      <c r="FX41" s="705"/>
      <c r="FY41" s="705"/>
      <c r="FZ41" s="705"/>
      <c r="GA41" s="705"/>
      <c r="GB41" s="705"/>
      <c r="GC41" s="705"/>
      <c r="GD41" s="705"/>
      <c r="GE41" s="705"/>
      <c r="GF41" s="705"/>
      <c r="GG41" s="705"/>
      <c r="GH41" s="705"/>
      <c r="GI41" s="705"/>
      <c r="GJ41" s="705"/>
      <c r="GK41" s="705"/>
      <c r="GL41" s="705"/>
      <c r="GM41" s="705"/>
      <c r="GN41" s="705"/>
      <c r="GO41" s="705"/>
      <c r="GP41" s="705"/>
      <c r="GQ41" s="705"/>
      <c r="GR41" s="705"/>
      <c r="GS41" s="705"/>
      <c r="GT41" s="705"/>
      <c r="GU41" s="705"/>
      <c r="GV41" s="705"/>
      <c r="GW41" s="705"/>
      <c r="GX41" s="705"/>
      <c r="GY41" s="705"/>
      <c r="GZ41" s="705"/>
      <c r="HA41" s="705"/>
      <c r="HB41" s="705"/>
      <c r="HC41" s="705"/>
      <c r="HD41" s="705"/>
      <c r="HE41" s="705"/>
      <c r="HF41" s="705"/>
      <c r="HG41" s="705"/>
      <c r="HH41" s="705"/>
      <c r="HI41" s="705"/>
      <c r="HJ41" s="705"/>
      <c r="HK41" s="705"/>
      <c r="HL41" s="705"/>
      <c r="HM41" s="705"/>
      <c r="HN41" s="705"/>
      <c r="HO41" s="705"/>
      <c r="HP41" s="705"/>
      <c r="HQ41" s="705"/>
      <c r="HR41" s="705"/>
      <c r="HS41" s="705"/>
      <c r="HT41" s="705"/>
      <c r="HU41" s="705"/>
      <c r="HV41" s="705"/>
      <c r="HW41" s="705"/>
      <c r="HX41" s="705"/>
      <c r="HY41" s="705"/>
      <c r="HZ41" s="705"/>
      <c r="IA41" s="705"/>
      <c r="IB41" s="705"/>
      <c r="IC41" s="705"/>
      <c r="ID41" s="705"/>
      <c r="IE41" s="705"/>
      <c r="IF41" s="705"/>
      <c r="IG41" s="705"/>
      <c r="IH41" s="705"/>
      <c r="II41" s="705"/>
      <c r="IJ41" s="705"/>
      <c r="IK41" s="705"/>
      <c r="IL41" s="705"/>
      <c r="IM41" s="705"/>
      <c r="IN41" s="705"/>
      <c r="IO41" s="705"/>
      <c r="IP41" s="705"/>
      <c r="IQ41" s="705"/>
      <c r="IR41" s="705"/>
      <c r="IS41" s="705"/>
      <c r="IT41" s="705"/>
      <c r="IU41" s="705"/>
      <c r="IV41" s="705"/>
    </row>
    <row r="42" spans="1:256" ht="15">
      <c r="A42" s="705" t="s">
        <v>219</v>
      </c>
      <c r="B42" s="1903">
        <v>94965</v>
      </c>
      <c r="C42" s="1800" t="e">
        <f>IF($A42="INSUMO",VLOOKUP($B42,#REF!,2,FALSE),VLOOKUP($B42,#REF!,2,FALSE))</f>
        <v>#REF!</v>
      </c>
      <c r="D42" s="1801" t="e">
        <f>IF($A42="INSUMO",VLOOKUP($B42,#REF!,3,FALSE),VLOOKUP($B42,#REF!,3,FALSE))</f>
        <v>#REF!</v>
      </c>
      <c r="E42" s="1898">
        <f>(0.8*0.4*0.4)</f>
        <v>0.12800000000000003</v>
      </c>
      <c r="F42" s="1802" t="e">
        <f>IF($A42="INSUMO",VLOOKUP($B42,#REF!,4,FALSE),VLOOKUP($B42,#REF!,4,FALSE))</f>
        <v>#REF!</v>
      </c>
      <c r="G42" s="1902" t="e">
        <f>TRUNC(F42*E42,2)</f>
        <v>#REF!</v>
      </c>
      <c r="H42" s="705"/>
      <c r="I42" s="705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  <c r="AA42" s="705"/>
      <c r="AB42" s="705"/>
      <c r="AC42" s="705"/>
      <c r="AD42" s="705"/>
      <c r="AE42" s="705"/>
      <c r="AF42" s="705"/>
      <c r="AG42" s="705"/>
      <c r="AH42" s="705"/>
      <c r="AI42" s="705"/>
      <c r="AJ42" s="705"/>
      <c r="AK42" s="705"/>
      <c r="AL42" s="705"/>
      <c r="AM42" s="705"/>
      <c r="AN42" s="705"/>
      <c r="AO42" s="705"/>
      <c r="AP42" s="705"/>
      <c r="AQ42" s="705"/>
      <c r="AR42" s="705"/>
      <c r="AS42" s="705"/>
      <c r="AT42" s="705"/>
      <c r="AU42" s="705"/>
      <c r="AV42" s="705"/>
      <c r="AW42" s="705"/>
      <c r="AX42" s="705"/>
      <c r="AY42" s="705"/>
      <c r="AZ42" s="705"/>
      <c r="BA42" s="705"/>
      <c r="BB42" s="705"/>
      <c r="BC42" s="705"/>
      <c r="BD42" s="705"/>
      <c r="BE42" s="705"/>
      <c r="BF42" s="705"/>
      <c r="BG42" s="705"/>
      <c r="BH42" s="705"/>
      <c r="BI42" s="705"/>
      <c r="BJ42" s="705"/>
      <c r="BK42" s="705"/>
      <c r="BL42" s="705"/>
      <c r="BM42" s="705"/>
      <c r="BN42" s="705"/>
      <c r="BO42" s="705"/>
      <c r="BP42" s="705"/>
      <c r="BQ42" s="705"/>
      <c r="BR42" s="705"/>
      <c r="BS42" s="705"/>
      <c r="BT42" s="705"/>
      <c r="BU42" s="705"/>
      <c r="BV42" s="705"/>
      <c r="BW42" s="705"/>
      <c r="BX42" s="705"/>
      <c r="BY42" s="705"/>
      <c r="BZ42" s="705"/>
      <c r="CA42" s="705"/>
      <c r="CB42" s="705"/>
      <c r="CC42" s="705"/>
      <c r="CD42" s="705"/>
      <c r="CE42" s="705"/>
      <c r="CF42" s="705"/>
      <c r="CG42" s="705"/>
      <c r="CH42" s="705"/>
      <c r="CI42" s="705"/>
      <c r="CJ42" s="705"/>
      <c r="CK42" s="705"/>
      <c r="CL42" s="705"/>
      <c r="CM42" s="705"/>
      <c r="CN42" s="705"/>
      <c r="CO42" s="705"/>
      <c r="CP42" s="705"/>
      <c r="CQ42" s="705"/>
      <c r="CR42" s="705"/>
      <c r="CS42" s="705"/>
      <c r="CT42" s="705"/>
      <c r="CU42" s="705"/>
      <c r="CV42" s="705"/>
      <c r="CW42" s="705"/>
      <c r="CX42" s="705"/>
      <c r="CY42" s="705"/>
      <c r="CZ42" s="705"/>
      <c r="DA42" s="705"/>
      <c r="DB42" s="705"/>
      <c r="DC42" s="705"/>
      <c r="DD42" s="705"/>
      <c r="DE42" s="705"/>
      <c r="DF42" s="705"/>
      <c r="DG42" s="705"/>
      <c r="DH42" s="705"/>
      <c r="DI42" s="705"/>
      <c r="DJ42" s="705"/>
      <c r="DK42" s="705"/>
      <c r="DL42" s="705"/>
      <c r="DM42" s="705"/>
      <c r="DN42" s="705"/>
      <c r="DO42" s="705"/>
      <c r="DP42" s="705"/>
      <c r="DQ42" s="705"/>
      <c r="DR42" s="705"/>
      <c r="DS42" s="705"/>
      <c r="DT42" s="705"/>
      <c r="DU42" s="705"/>
      <c r="DV42" s="705"/>
      <c r="DW42" s="705"/>
      <c r="DX42" s="705"/>
      <c r="DY42" s="705"/>
      <c r="DZ42" s="705"/>
      <c r="EA42" s="705"/>
      <c r="EB42" s="705"/>
      <c r="EC42" s="705"/>
      <c r="ED42" s="705"/>
      <c r="EE42" s="705"/>
      <c r="EF42" s="705"/>
      <c r="EG42" s="705"/>
      <c r="EH42" s="705"/>
      <c r="EI42" s="705"/>
      <c r="EJ42" s="705"/>
      <c r="EK42" s="705"/>
      <c r="EL42" s="705"/>
      <c r="EM42" s="705"/>
      <c r="EN42" s="705"/>
      <c r="EO42" s="705"/>
      <c r="EP42" s="705"/>
      <c r="EQ42" s="705"/>
      <c r="ER42" s="705"/>
      <c r="ES42" s="705"/>
      <c r="ET42" s="705"/>
      <c r="EU42" s="705"/>
      <c r="EV42" s="705"/>
      <c r="EW42" s="705"/>
      <c r="EX42" s="705"/>
      <c r="EY42" s="705"/>
      <c r="EZ42" s="705"/>
      <c r="FA42" s="705"/>
      <c r="FB42" s="705"/>
      <c r="FC42" s="705"/>
      <c r="FD42" s="705"/>
      <c r="FE42" s="705"/>
      <c r="FF42" s="705"/>
      <c r="FG42" s="705"/>
      <c r="FH42" s="705"/>
      <c r="FI42" s="705"/>
      <c r="FJ42" s="705"/>
      <c r="FK42" s="705"/>
      <c r="FL42" s="705"/>
      <c r="FM42" s="705"/>
      <c r="FN42" s="705"/>
      <c r="FO42" s="705"/>
      <c r="FP42" s="705"/>
      <c r="FQ42" s="705"/>
      <c r="FR42" s="705"/>
      <c r="FS42" s="705"/>
      <c r="FT42" s="705"/>
      <c r="FU42" s="705"/>
      <c r="FV42" s="705"/>
      <c r="FW42" s="705"/>
      <c r="FX42" s="705"/>
      <c r="FY42" s="705"/>
      <c r="FZ42" s="705"/>
      <c r="GA42" s="705"/>
      <c r="GB42" s="705"/>
      <c r="GC42" s="705"/>
      <c r="GD42" s="705"/>
      <c r="GE42" s="705"/>
      <c r="GF42" s="705"/>
      <c r="GG42" s="705"/>
      <c r="GH42" s="705"/>
      <c r="GI42" s="705"/>
      <c r="GJ42" s="705"/>
      <c r="GK42" s="705"/>
      <c r="GL42" s="705"/>
      <c r="GM42" s="705"/>
      <c r="GN42" s="705"/>
      <c r="GO42" s="705"/>
      <c r="GP42" s="705"/>
      <c r="GQ42" s="705"/>
      <c r="GR42" s="705"/>
      <c r="GS42" s="705"/>
      <c r="GT42" s="705"/>
      <c r="GU42" s="705"/>
      <c r="GV42" s="705"/>
      <c r="GW42" s="705"/>
      <c r="GX42" s="705"/>
      <c r="GY42" s="705"/>
      <c r="GZ42" s="705"/>
      <c r="HA42" s="705"/>
      <c r="HB42" s="705"/>
      <c r="HC42" s="705"/>
      <c r="HD42" s="705"/>
      <c r="HE42" s="705"/>
      <c r="HF42" s="705"/>
      <c r="HG42" s="705"/>
      <c r="HH42" s="705"/>
      <c r="HI42" s="705"/>
      <c r="HJ42" s="705"/>
      <c r="HK42" s="705"/>
      <c r="HL42" s="705"/>
      <c r="HM42" s="705"/>
      <c r="HN42" s="705"/>
      <c r="HO42" s="705"/>
      <c r="HP42" s="705"/>
      <c r="HQ42" s="705"/>
      <c r="HR42" s="705"/>
      <c r="HS42" s="705"/>
      <c r="HT42" s="705"/>
      <c r="HU42" s="705"/>
      <c r="HV42" s="705"/>
      <c r="HW42" s="705"/>
      <c r="HX42" s="705"/>
      <c r="HY42" s="705"/>
      <c r="HZ42" s="705"/>
      <c r="IA42" s="705"/>
      <c r="IB42" s="705"/>
      <c r="IC42" s="705"/>
      <c r="ID42" s="705"/>
      <c r="IE42" s="705"/>
      <c r="IF42" s="705"/>
      <c r="IG42" s="705"/>
      <c r="IH42" s="705"/>
      <c r="II42" s="705"/>
      <c r="IJ42" s="705"/>
      <c r="IK42" s="705"/>
      <c r="IL42" s="705"/>
      <c r="IM42" s="705"/>
      <c r="IN42" s="705"/>
      <c r="IO42" s="705"/>
      <c r="IP42" s="705"/>
      <c r="IQ42" s="705"/>
      <c r="IR42" s="705"/>
      <c r="IS42" s="705"/>
      <c r="IT42" s="705"/>
      <c r="IU42" s="705"/>
      <c r="IV42" s="705"/>
    </row>
    <row r="43" spans="1:256" ht="15.75" thickBot="1">
      <c r="A43" s="705" t="s">
        <v>219</v>
      </c>
      <c r="B43" s="1904" t="s">
        <v>33</v>
      </c>
      <c r="C43" s="1437" t="e">
        <f>IF($A43="INSUMO",VLOOKUP($B43,#REF!,2,FALSE),VLOOKUP($B43,#REF!,2,FALSE))</f>
        <v>#REF!</v>
      </c>
      <c r="D43" s="1438" t="e">
        <f>IF($A43="INSUMO",VLOOKUP($B43,#REF!,3,FALSE),VLOOKUP($B43,#REF!,3,FALSE))</f>
        <v>#REF!</v>
      </c>
      <c r="E43" s="1905">
        <f>(0.8*0.4*0.4)</f>
        <v>0.12800000000000003</v>
      </c>
      <c r="F43" s="1439" t="e">
        <f>IF($A43="INSUMO",VLOOKUP($B43,#REF!,4,FALSE),VLOOKUP($B43,#REF!,4,FALSE))</f>
        <v>#REF!</v>
      </c>
      <c r="G43" s="1906" t="e">
        <f>TRUNC(F43*E43,2)</f>
        <v>#REF!</v>
      </c>
      <c r="H43" s="705"/>
      <c r="I43" s="705"/>
      <c r="J43" s="705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705"/>
      <c r="AB43" s="705"/>
      <c r="AC43" s="705"/>
      <c r="AD43" s="705"/>
      <c r="AE43" s="705"/>
      <c r="AF43" s="705"/>
      <c r="AG43" s="705"/>
      <c r="AH43" s="705"/>
      <c r="AI43" s="705"/>
      <c r="AJ43" s="705"/>
      <c r="AK43" s="705"/>
      <c r="AL43" s="705"/>
      <c r="AM43" s="705"/>
      <c r="AN43" s="705"/>
      <c r="AO43" s="705"/>
      <c r="AP43" s="705"/>
      <c r="AQ43" s="705"/>
      <c r="AR43" s="705"/>
      <c r="AS43" s="705"/>
      <c r="AT43" s="705"/>
      <c r="AU43" s="705"/>
      <c r="AV43" s="705"/>
      <c r="AW43" s="705"/>
      <c r="AX43" s="705"/>
      <c r="AY43" s="705"/>
      <c r="AZ43" s="705"/>
      <c r="BA43" s="705"/>
      <c r="BB43" s="705"/>
      <c r="BC43" s="705"/>
      <c r="BD43" s="705"/>
      <c r="BE43" s="705"/>
      <c r="BF43" s="705"/>
      <c r="BG43" s="705"/>
      <c r="BH43" s="705"/>
      <c r="BI43" s="705"/>
      <c r="BJ43" s="705"/>
      <c r="BK43" s="705"/>
      <c r="BL43" s="705"/>
      <c r="BM43" s="705"/>
      <c r="BN43" s="705"/>
      <c r="BO43" s="705"/>
      <c r="BP43" s="705"/>
      <c r="BQ43" s="705"/>
      <c r="BR43" s="705"/>
      <c r="BS43" s="705"/>
      <c r="BT43" s="705"/>
      <c r="BU43" s="705"/>
      <c r="BV43" s="705"/>
      <c r="BW43" s="705"/>
      <c r="BX43" s="705"/>
      <c r="BY43" s="705"/>
      <c r="BZ43" s="705"/>
      <c r="CA43" s="705"/>
      <c r="CB43" s="705"/>
      <c r="CC43" s="705"/>
      <c r="CD43" s="705"/>
      <c r="CE43" s="705"/>
      <c r="CF43" s="705"/>
      <c r="CG43" s="705"/>
      <c r="CH43" s="705"/>
      <c r="CI43" s="705"/>
      <c r="CJ43" s="705"/>
      <c r="CK43" s="705"/>
      <c r="CL43" s="705"/>
      <c r="CM43" s="705"/>
      <c r="CN43" s="705"/>
      <c r="CO43" s="705"/>
      <c r="CP43" s="705"/>
      <c r="CQ43" s="705"/>
      <c r="CR43" s="705"/>
      <c r="CS43" s="705"/>
      <c r="CT43" s="705"/>
      <c r="CU43" s="705"/>
      <c r="CV43" s="705"/>
      <c r="CW43" s="705"/>
      <c r="CX43" s="705"/>
      <c r="CY43" s="705"/>
      <c r="CZ43" s="705"/>
      <c r="DA43" s="705"/>
      <c r="DB43" s="705"/>
      <c r="DC43" s="705"/>
      <c r="DD43" s="705"/>
      <c r="DE43" s="705"/>
      <c r="DF43" s="705"/>
      <c r="DG43" s="705"/>
      <c r="DH43" s="705"/>
      <c r="DI43" s="705"/>
      <c r="DJ43" s="705"/>
      <c r="DK43" s="705"/>
      <c r="DL43" s="705"/>
      <c r="DM43" s="705"/>
      <c r="DN43" s="705"/>
      <c r="DO43" s="705"/>
      <c r="DP43" s="705"/>
      <c r="DQ43" s="705"/>
      <c r="DR43" s="705"/>
      <c r="DS43" s="705"/>
      <c r="DT43" s="705"/>
      <c r="DU43" s="705"/>
      <c r="DV43" s="705"/>
      <c r="DW43" s="705"/>
      <c r="DX43" s="705"/>
      <c r="DY43" s="705"/>
      <c r="DZ43" s="705"/>
      <c r="EA43" s="705"/>
      <c r="EB43" s="705"/>
      <c r="EC43" s="705"/>
      <c r="ED43" s="705"/>
      <c r="EE43" s="705"/>
      <c r="EF43" s="705"/>
      <c r="EG43" s="705"/>
      <c r="EH43" s="705"/>
      <c r="EI43" s="705"/>
      <c r="EJ43" s="705"/>
      <c r="EK43" s="705"/>
      <c r="EL43" s="705"/>
      <c r="EM43" s="705"/>
      <c r="EN43" s="705"/>
      <c r="EO43" s="705"/>
      <c r="EP43" s="705"/>
      <c r="EQ43" s="705"/>
      <c r="ER43" s="705"/>
      <c r="ES43" s="705"/>
      <c r="ET43" s="705"/>
      <c r="EU43" s="705"/>
      <c r="EV43" s="705"/>
      <c r="EW43" s="705"/>
      <c r="EX43" s="705"/>
      <c r="EY43" s="705"/>
      <c r="EZ43" s="705"/>
      <c r="FA43" s="705"/>
      <c r="FB43" s="705"/>
      <c r="FC43" s="705"/>
      <c r="FD43" s="705"/>
      <c r="FE43" s="705"/>
      <c r="FF43" s="705"/>
      <c r="FG43" s="705"/>
      <c r="FH43" s="705"/>
      <c r="FI43" s="705"/>
      <c r="FJ43" s="705"/>
      <c r="FK43" s="705"/>
      <c r="FL43" s="705"/>
      <c r="FM43" s="705"/>
      <c r="FN43" s="705"/>
      <c r="FO43" s="705"/>
      <c r="FP43" s="705"/>
      <c r="FQ43" s="705"/>
      <c r="FR43" s="705"/>
      <c r="FS43" s="705"/>
      <c r="FT43" s="705"/>
      <c r="FU43" s="705"/>
      <c r="FV43" s="705"/>
      <c r="FW43" s="705"/>
      <c r="FX43" s="705"/>
      <c r="FY43" s="705"/>
      <c r="FZ43" s="705"/>
      <c r="GA43" s="705"/>
      <c r="GB43" s="705"/>
      <c r="GC43" s="705"/>
      <c r="GD43" s="705"/>
      <c r="GE43" s="705"/>
      <c r="GF43" s="705"/>
      <c r="GG43" s="705"/>
      <c r="GH43" s="705"/>
      <c r="GI43" s="705"/>
      <c r="GJ43" s="705"/>
      <c r="GK43" s="705"/>
      <c r="GL43" s="705"/>
      <c r="GM43" s="705"/>
      <c r="GN43" s="705"/>
      <c r="GO43" s="705"/>
      <c r="GP43" s="705"/>
      <c r="GQ43" s="705"/>
      <c r="GR43" s="705"/>
      <c r="GS43" s="705"/>
      <c r="GT43" s="705"/>
      <c r="GU43" s="705"/>
      <c r="GV43" s="705"/>
      <c r="GW43" s="705"/>
      <c r="GX43" s="705"/>
      <c r="GY43" s="705"/>
      <c r="GZ43" s="705"/>
      <c r="HA43" s="705"/>
      <c r="HB43" s="705"/>
      <c r="HC43" s="705"/>
      <c r="HD43" s="705"/>
      <c r="HE43" s="705"/>
      <c r="HF43" s="705"/>
      <c r="HG43" s="705"/>
      <c r="HH43" s="705"/>
      <c r="HI43" s="705"/>
      <c r="HJ43" s="705"/>
      <c r="HK43" s="705"/>
      <c r="HL43" s="705"/>
      <c r="HM43" s="705"/>
      <c r="HN43" s="705"/>
      <c r="HO43" s="705"/>
      <c r="HP43" s="705"/>
      <c r="HQ43" s="705"/>
      <c r="HR43" s="705"/>
      <c r="HS43" s="705"/>
      <c r="HT43" s="705"/>
      <c r="HU43" s="705"/>
      <c r="HV43" s="705"/>
      <c r="HW43" s="705"/>
      <c r="HX43" s="705"/>
      <c r="HY43" s="705"/>
      <c r="HZ43" s="705"/>
      <c r="IA43" s="705"/>
      <c r="IB43" s="705"/>
      <c r="IC43" s="705"/>
      <c r="ID43" s="705"/>
      <c r="IE43" s="705"/>
      <c r="IF43" s="705"/>
      <c r="IG43" s="705"/>
      <c r="IH43" s="705"/>
      <c r="II43" s="705"/>
      <c r="IJ43" s="705"/>
      <c r="IK43" s="705"/>
      <c r="IL43" s="705"/>
      <c r="IM43" s="705"/>
      <c r="IN43" s="705"/>
      <c r="IO43" s="705"/>
      <c r="IP43" s="705"/>
      <c r="IQ43" s="705"/>
      <c r="IR43" s="705"/>
      <c r="IS43" s="705"/>
      <c r="IT43" s="705"/>
      <c r="IU43" s="705"/>
      <c r="IV43" s="705"/>
    </row>
    <row r="44" spans="1:256" ht="16.5" thickBot="1">
      <c r="A44" s="705"/>
      <c r="B44" s="763" t="s">
        <v>663</v>
      </c>
      <c r="C44" s="764"/>
      <c r="D44" s="765"/>
      <c r="E44" s="766"/>
      <c r="F44" s="767" t="s">
        <v>81</v>
      </c>
      <c r="G44" s="768" t="e">
        <f>TRUNC(SUM(G40:G43),2)</f>
        <v>#REF!</v>
      </c>
      <c r="H44" s="705"/>
      <c r="I44" s="705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  <c r="AA44" s="705"/>
      <c r="AB44" s="705"/>
      <c r="AC44" s="705"/>
      <c r="AD44" s="705"/>
      <c r="AE44" s="705"/>
      <c r="AF44" s="705"/>
      <c r="AG44" s="705"/>
      <c r="AH44" s="705"/>
      <c r="AI44" s="705"/>
      <c r="AJ44" s="705"/>
      <c r="AK44" s="705"/>
      <c r="AL44" s="705"/>
      <c r="AM44" s="705"/>
      <c r="AN44" s="705"/>
      <c r="AO44" s="705"/>
      <c r="AP44" s="705"/>
      <c r="AQ44" s="705"/>
      <c r="AR44" s="705"/>
      <c r="AS44" s="705"/>
      <c r="AT44" s="705"/>
      <c r="AU44" s="705"/>
      <c r="AV44" s="705"/>
      <c r="AW44" s="705"/>
      <c r="AX44" s="705"/>
      <c r="AY44" s="705"/>
      <c r="AZ44" s="705"/>
      <c r="BA44" s="705"/>
      <c r="BB44" s="705"/>
      <c r="BC44" s="705"/>
      <c r="BD44" s="705"/>
      <c r="BE44" s="705"/>
      <c r="BF44" s="705"/>
      <c r="BG44" s="705"/>
      <c r="BH44" s="705"/>
      <c r="BI44" s="705"/>
      <c r="BJ44" s="705"/>
      <c r="BK44" s="705"/>
      <c r="BL44" s="705"/>
      <c r="BM44" s="705"/>
      <c r="BN44" s="705"/>
      <c r="BO44" s="705"/>
      <c r="BP44" s="705"/>
      <c r="BQ44" s="705"/>
      <c r="BR44" s="705"/>
      <c r="BS44" s="705"/>
      <c r="BT44" s="705"/>
      <c r="BU44" s="705"/>
      <c r="BV44" s="705"/>
      <c r="BW44" s="705"/>
      <c r="BX44" s="705"/>
      <c r="BY44" s="705"/>
      <c r="BZ44" s="705"/>
      <c r="CA44" s="705"/>
      <c r="CB44" s="705"/>
      <c r="CC44" s="705"/>
      <c r="CD44" s="705"/>
      <c r="CE44" s="705"/>
      <c r="CF44" s="705"/>
      <c r="CG44" s="705"/>
      <c r="CH44" s="705"/>
      <c r="CI44" s="705"/>
      <c r="CJ44" s="705"/>
      <c r="CK44" s="705"/>
      <c r="CL44" s="705"/>
      <c r="CM44" s="705"/>
      <c r="CN44" s="705"/>
      <c r="CO44" s="705"/>
      <c r="CP44" s="705"/>
      <c r="CQ44" s="705"/>
      <c r="CR44" s="705"/>
      <c r="CS44" s="705"/>
      <c r="CT44" s="705"/>
      <c r="CU44" s="705"/>
      <c r="CV44" s="705"/>
      <c r="CW44" s="705"/>
      <c r="CX44" s="705"/>
      <c r="CY44" s="705"/>
      <c r="CZ44" s="705"/>
      <c r="DA44" s="705"/>
      <c r="DB44" s="705"/>
      <c r="DC44" s="705"/>
      <c r="DD44" s="705"/>
      <c r="DE44" s="705"/>
      <c r="DF44" s="705"/>
      <c r="DG44" s="705"/>
      <c r="DH44" s="705"/>
      <c r="DI44" s="705"/>
      <c r="DJ44" s="705"/>
      <c r="DK44" s="705"/>
      <c r="DL44" s="705"/>
      <c r="DM44" s="705"/>
      <c r="DN44" s="705"/>
      <c r="DO44" s="705"/>
      <c r="DP44" s="705"/>
      <c r="DQ44" s="705"/>
      <c r="DR44" s="705"/>
      <c r="DS44" s="705"/>
      <c r="DT44" s="705"/>
      <c r="DU44" s="705"/>
      <c r="DV44" s="705"/>
      <c r="DW44" s="705"/>
      <c r="DX44" s="705"/>
      <c r="DY44" s="705"/>
      <c r="DZ44" s="705"/>
      <c r="EA44" s="705"/>
      <c r="EB44" s="705"/>
      <c r="EC44" s="705"/>
      <c r="ED44" s="705"/>
      <c r="EE44" s="705"/>
      <c r="EF44" s="705"/>
      <c r="EG44" s="705"/>
      <c r="EH44" s="705"/>
      <c r="EI44" s="705"/>
      <c r="EJ44" s="705"/>
      <c r="EK44" s="705"/>
      <c r="EL44" s="705"/>
      <c r="EM44" s="705"/>
      <c r="EN44" s="705"/>
      <c r="EO44" s="705"/>
      <c r="EP44" s="705"/>
      <c r="EQ44" s="705"/>
      <c r="ER44" s="705"/>
      <c r="ES44" s="705"/>
      <c r="ET44" s="705"/>
      <c r="EU44" s="705"/>
      <c r="EV44" s="705"/>
      <c r="EW44" s="705"/>
      <c r="EX44" s="705"/>
      <c r="EY44" s="705"/>
      <c r="EZ44" s="705"/>
      <c r="FA44" s="705"/>
      <c r="FB44" s="705"/>
      <c r="FC44" s="705"/>
      <c r="FD44" s="705"/>
      <c r="FE44" s="705"/>
      <c r="FF44" s="705"/>
      <c r="FG44" s="705"/>
      <c r="FH44" s="705"/>
      <c r="FI44" s="705"/>
      <c r="FJ44" s="705"/>
      <c r="FK44" s="705"/>
      <c r="FL44" s="705"/>
      <c r="FM44" s="705"/>
      <c r="FN44" s="705"/>
      <c r="FO44" s="705"/>
      <c r="FP44" s="705"/>
      <c r="FQ44" s="705"/>
      <c r="FR44" s="705"/>
      <c r="FS44" s="705"/>
      <c r="FT44" s="705"/>
      <c r="FU44" s="705"/>
      <c r="FV44" s="705"/>
      <c r="FW44" s="705"/>
      <c r="FX44" s="705"/>
      <c r="FY44" s="705"/>
      <c r="FZ44" s="705"/>
      <c r="GA44" s="705"/>
      <c r="GB44" s="705"/>
      <c r="GC44" s="705"/>
      <c r="GD44" s="705"/>
      <c r="GE44" s="705"/>
      <c r="GF44" s="705"/>
      <c r="GG44" s="705"/>
      <c r="GH44" s="705"/>
      <c r="GI44" s="705"/>
      <c r="GJ44" s="705"/>
      <c r="GK44" s="705"/>
      <c r="GL44" s="705"/>
      <c r="GM44" s="705"/>
      <c r="GN44" s="705"/>
      <c r="GO44" s="705"/>
      <c r="GP44" s="705"/>
      <c r="GQ44" s="705"/>
      <c r="GR44" s="705"/>
      <c r="GS44" s="705"/>
      <c r="GT44" s="705"/>
      <c r="GU44" s="705"/>
      <c r="GV44" s="705"/>
      <c r="GW44" s="705"/>
      <c r="GX44" s="705"/>
      <c r="GY44" s="705"/>
      <c r="GZ44" s="705"/>
      <c r="HA44" s="705"/>
      <c r="HB44" s="705"/>
      <c r="HC44" s="705"/>
      <c r="HD44" s="705"/>
      <c r="HE44" s="705"/>
      <c r="HF44" s="705"/>
      <c r="HG44" s="705"/>
      <c r="HH44" s="705"/>
      <c r="HI44" s="705"/>
      <c r="HJ44" s="705"/>
      <c r="HK44" s="705"/>
      <c r="HL44" s="705"/>
      <c r="HM44" s="705"/>
      <c r="HN44" s="705"/>
      <c r="HO44" s="705"/>
      <c r="HP44" s="705"/>
      <c r="HQ44" s="705"/>
      <c r="HR44" s="705"/>
      <c r="HS44" s="705"/>
      <c r="HT44" s="705"/>
      <c r="HU44" s="705"/>
      <c r="HV44" s="705"/>
      <c r="HW44" s="705"/>
      <c r="HX44" s="705"/>
      <c r="HY44" s="705"/>
      <c r="HZ44" s="705"/>
      <c r="IA44" s="705"/>
      <c r="IB44" s="705"/>
      <c r="IC44" s="705"/>
      <c r="ID44" s="705"/>
      <c r="IE44" s="705"/>
      <c r="IF44" s="705"/>
      <c r="IG44" s="705"/>
      <c r="IH44" s="705"/>
      <c r="II44" s="705"/>
      <c r="IJ44" s="705"/>
      <c r="IK44" s="705"/>
      <c r="IL44" s="705"/>
      <c r="IM44" s="705"/>
      <c r="IN44" s="705"/>
      <c r="IO44" s="705"/>
      <c r="IP44" s="705"/>
      <c r="IQ44" s="705"/>
      <c r="IR44" s="705"/>
      <c r="IS44" s="705"/>
      <c r="IT44" s="705"/>
      <c r="IU44" s="705"/>
      <c r="IV44" s="705"/>
    </row>
    <row r="45" spans="1:256">
      <c r="A45" s="705"/>
      <c r="B45" s="769"/>
      <c r="C45" s="770"/>
      <c r="D45" s="769"/>
      <c r="E45" s="771"/>
      <c r="F45" s="771"/>
      <c r="G45" s="771"/>
      <c r="H45" s="705"/>
      <c r="I45" s="705"/>
      <c r="J45" s="705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  <c r="AA45" s="705"/>
      <c r="AB45" s="705"/>
      <c r="AC45" s="705"/>
      <c r="AD45" s="705"/>
      <c r="AE45" s="705"/>
      <c r="AF45" s="705"/>
      <c r="AG45" s="705"/>
      <c r="AH45" s="705"/>
      <c r="AI45" s="705"/>
      <c r="AJ45" s="705"/>
      <c r="AK45" s="705"/>
      <c r="AL45" s="705"/>
      <c r="AM45" s="705"/>
      <c r="AN45" s="705"/>
      <c r="AO45" s="705"/>
      <c r="AP45" s="705"/>
      <c r="AQ45" s="705"/>
      <c r="AR45" s="705"/>
      <c r="AS45" s="705"/>
      <c r="AT45" s="705"/>
      <c r="AU45" s="705"/>
      <c r="AV45" s="705"/>
      <c r="AW45" s="705"/>
      <c r="AX45" s="705"/>
      <c r="AY45" s="705"/>
      <c r="AZ45" s="705"/>
      <c r="BA45" s="705"/>
      <c r="BB45" s="705"/>
      <c r="BC45" s="705"/>
      <c r="BD45" s="705"/>
      <c r="BE45" s="705"/>
      <c r="BF45" s="705"/>
      <c r="BG45" s="705"/>
      <c r="BH45" s="705"/>
      <c r="BI45" s="705"/>
      <c r="BJ45" s="705"/>
      <c r="BK45" s="705"/>
      <c r="BL45" s="705"/>
      <c r="BM45" s="705"/>
      <c r="BN45" s="705"/>
      <c r="BO45" s="705"/>
      <c r="BP45" s="705"/>
      <c r="BQ45" s="705"/>
      <c r="BR45" s="705"/>
      <c r="BS45" s="705"/>
      <c r="BT45" s="705"/>
      <c r="BU45" s="705"/>
      <c r="BV45" s="705"/>
      <c r="BW45" s="705"/>
      <c r="BX45" s="705"/>
      <c r="BY45" s="705"/>
      <c r="BZ45" s="705"/>
      <c r="CA45" s="705"/>
      <c r="CB45" s="705"/>
      <c r="CC45" s="705"/>
      <c r="CD45" s="705"/>
      <c r="CE45" s="705"/>
      <c r="CF45" s="705"/>
      <c r="CG45" s="705"/>
      <c r="CH45" s="705"/>
      <c r="CI45" s="705"/>
      <c r="CJ45" s="705"/>
      <c r="CK45" s="705"/>
      <c r="CL45" s="705"/>
      <c r="CM45" s="705"/>
      <c r="CN45" s="705"/>
      <c r="CO45" s="705"/>
      <c r="CP45" s="705"/>
      <c r="CQ45" s="705"/>
      <c r="CR45" s="705"/>
      <c r="CS45" s="705"/>
      <c r="CT45" s="705"/>
      <c r="CU45" s="705"/>
      <c r="CV45" s="705"/>
      <c r="CW45" s="705"/>
      <c r="CX45" s="705"/>
      <c r="CY45" s="705"/>
      <c r="CZ45" s="705"/>
      <c r="DA45" s="705"/>
      <c r="DB45" s="705"/>
      <c r="DC45" s="705"/>
      <c r="DD45" s="705"/>
      <c r="DE45" s="705"/>
      <c r="DF45" s="705"/>
      <c r="DG45" s="705"/>
      <c r="DH45" s="705"/>
      <c r="DI45" s="705"/>
      <c r="DJ45" s="705"/>
      <c r="DK45" s="705"/>
      <c r="DL45" s="705"/>
      <c r="DM45" s="705"/>
      <c r="DN45" s="705"/>
      <c r="DO45" s="705"/>
      <c r="DP45" s="705"/>
      <c r="DQ45" s="705"/>
      <c r="DR45" s="705"/>
      <c r="DS45" s="705"/>
      <c r="DT45" s="705"/>
      <c r="DU45" s="705"/>
      <c r="DV45" s="705"/>
      <c r="DW45" s="705"/>
      <c r="DX45" s="705"/>
      <c r="DY45" s="705"/>
      <c r="DZ45" s="705"/>
      <c r="EA45" s="705"/>
      <c r="EB45" s="705"/>
      <c r="EC45" s="705"/>
      <c r="ED45" s="705"/>
      <c r="EE45" s="705"/>
      <c r="EF45" s="705"/>
      <c r="EG45" s="705"/>
      <c r="EH45" s="705"/>
      <c r="EI45" s="705"/>
      <c r="EJ45" s="705"/>
      <c r="EK45" s="705"/>
      <c r="EL45" s="705"/>
      <c r="EM45" s="705"/>
      <c r="EN45" s="705"/>
      <c r="EO45" s="705"/>
      <c r="EP45" s="705"/>
      <c r="EQ45" s="705"/>
      <c r="ER45" s="705"/>
      <c r="ES45" s="705"/>
      <c r="ET45" s="705"/>
      <c r="EU45" s="705"/>
      <c r="EV45" s="705"/>
      <c r="EW45" s="705"/>
      <c r="EX45" s="705"/>
      <c r="EY45" s="705"/>
      <c r="EZ45" s="705"/>
      <c r="FA45" s="705"/>
      <c r="FB45" s="705"/>
      <c r="FC45" s="705"/>
      <c r="FD45" s="705"/>
      <c r="FE45" s="705"/>
      <c r="FF45" s="705"/>
      <c r="FG45" s="705"/>
      <c r="FH45" s="705"/>
      <c r="FI45" s="705"/>
      <c r="FJ45" s="705"/>
      <c r="FK45" s="705"/>
      <c r="FL45" s="705"/>
      <c r="FM45" s="705"/>
      <c r="FN45" s="705"/>
      <c r="FO45" s="705"/>
      <c r="FP45" s="705"/>
      <c r="FQ45" s="705"/>
      <c r="FR45" s="705"/>
      <c r="FS45" s="705"/>
      <c r="FT45" s="705"/>
      <c r="FU45" s="705"/>
      <c r="FV45" s="705"/>
      <c r="FW45" s="705"/>
      <c r="FX45" s="705"/>
      <c r="FY45" s="705"/>
      <c r="FZ45" s="705"/>
      <c r="GA45" s="705"/>
      <c r="GB45" s="705"/>
      <c r="GC45" s="705"/>
      <c r="GD45" s="705"/>
      <c r="GE45" s="705"/>
      <c r="GF45" s="705"/>
      <c r="GG45" s="705"/>
      <c r="GH45" s="705"/>
      <c r="GI45" s="705"/>
      <c r="GJ45" s="705"/>
      <c r="GK45" s="705"/>
      <c r="GL45" s="705"/>
      <c r="GM45" s="705"/>
      <c r="GN45" s="705"/>
      <c r="GO45" s="705"/>
      <c r="GP45" s="705"/>
      <c r="GQ45" s="705"/>
      <c r="GR45" s="705"/>
      <c r="GS45" s="705"/>
      <c r="GT45" s="705"/>
      <c r="GU45" s="705"/>
      <c r="GV45" s="705"/>
      <c r="GW45" s="705"/>
      <c r="GX45" s="705"/>
      <c r="GY45" s="705"/>
      <c r="GZ45" s="705"/>
      <c r="HA45" s="705"/>
      <c r="HB45" s="705"/>
      <c r="HC45" s="705"/>
      <c r="HD45" s="705"/>
      <c r="HE45" s="705"/>
      <c r="HF45" s="705"/>
      <c r="HG45" s="705"/>
      <c r="HH45" s="705"/>
      <c r="HI45" s="705"/>
      <c r="HJ45" s="705"/>
      <c r="HK45" s="705"/>
      <c r="HL45" s="705"/>
      <c r="HM45" s="705"/>
      <c r="HN45" s="705"/>
      <c r="HO45" s="705"/>
      <c r="HP45" s="705"/>
      <c r="HQ45" s="705"/>
      <c r="HR45" s="705"/>
      <c r="HS45" s="705"/>
      <c r="HT45" s="705"/>
      <c r="HU45" s="705"/>
      <c r="HV45" s="705"/>
      <c r="HW45" s="705"/>
      <c r="HX45" s="705"/>
      <c r="HY45" s="705"/>
      <c r="HZ45" s="705"/>
      <c r="IA45" s="705"/>
      <c r="IB45" s="705"/>
      <c r="IC45" s="705"/>
      <c r="ID45" s="705"/>
      <c r="IE45" s="705"/>
      <c r="IF45" s="705"/>
      <c r="IG45" s="705"/>
      <c r="IH45" s="705"/>
      <c r="II45" s="705"/>
      <c r="IJ45" s="705"/>
      <c r="IK45" s="705"/>
      <c r="IL45" s="705"/>
      <c r="IM45" s="705"/>
      <c r="IN45" s="705"/>
      <c r="IO45" s="705"/>
      <c r="IP45" s="705"/>
      <c r="IQ45" s="705"/>
      <c r="IR45" s="705"/>
      <c r="IS45" s="705"/>
      <c r="IT45" s="705"/>
      <c r="IU45" s="705"/>
      <c r="IV45" s="705"/>
    </row>
    <row r="46" spans="1:256" ht="387.75" customHeight="1">
      <c r="A46" s="705"/>
      <c r="B46" s="2795"/>
      <c r="C46" s="2795"/>
      <c r="D46" s="2795"/>
      <c r="E46" s="2795"/>
      <c r="F46" s="2795"/>
      <c r="G46" s="2795"/>
      <c r="H46" s="705"/>
      <c r="I46" s="705"/>
      <c r="J46" s="705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  <c r="AA46" s="705"/>
      <c r="AB46" s="705"/>
      <c r="AC46" s="705"/>
      <c r="AD46" s="705"/>
      <c r="AE46" s="705"/>
      <c r="AF46" s="705"/>
      <c r="AG46" s="705"/>
      <c r="AH46" s="705"/>
      <c r="AI46" s="705"/>
      <c r="AJ46" s="705"/>
      <c r="AK46" s="705"/>
      <c r="AL46" s="705"/>
      <c r="AM46" s="705"/>
      <c r="AN46" s="705"/>
      <c r="AO46" s="705"/>
      <c r="AP46" s="705"/>
      <c r="AQ46" s="705"/>
      <c r="AR46" s="705"/>
      <c r="AS46" s="705"/>
      <c r="AT46" s="705"/>
      <c r="AU46" s="705"/>
      <c r="AV46" s="705"/>
      <c r="AW46" s="705"/>
      <c r="AX46" s="705"/>
      <c r="AY46" s="705"/>
      <c r="AZ46" s="705"/>
      <c r="BA46" s="705"/>
      <c r="BB46" s="705"/>
      <c r="BC46" s="705"/>
      <c r="BD46" s="705"/>
      <c r="BE46" s="705"/>
      <c r="BF46" s="705"/>
      <c r="BG46" s="705"/>
      <c r="BH46" s="705"/>
      <c r="BI46" s="705"/>
      <c r="BJ46" s="705"/>
      <c r="BK46" s="705"/>
      <c r="BL46" s="705"/>
      <c r="BM46" s="705"/>
      <c r="BN46" s="705"/>
      <c r="BO46" s="705"/>
      <c r="BP46" s="705"/>
      <c r="BQ46" s="705"/>
      <c r="BR46" s="705"/>
      <c r="BS46" s="705"/>
      <c r="BT46" s="705"/>
      <c r="BU46" s="705"/>
      <c r="BV46" s="705"/>
      <c r="BW46" s="705"/>
      <c r="BX46" s="705"/>
      <c r="BY46" s="705"/>
      <c r="BZ46" s="705"/>
      <c r="CA46" s="705"/>
      <c r="CB46" s="705"/>
      <c r="CC46" s="705"/>
      <c r="CD46" s="705"/>
      <c r="CE46" s="705"/>
      <c r="CF46" s="705"/>
      <c r="CG46" s="705"/>
      <c r="CH46" s="705"/>
      <c r="CI46" s="705"/>
      <c r="CJ46" s="705"/>
      <c r="CK46" s="705"/>
      <c r="CL46" s="705"/>
      <c r="CM46" s="705"/>
      <c r="CN46" s="705"/>
      <c r="CO46" s="705"/>
      <c r="CP46" s="705"/>
      <c r="CQ46" s="705"/>
      <c r="CR46" s="705"/>
      <c r="CS46" s="705"/>
      <c r="CT46" s="705"/>
      <c r="CU46" s="705"/>
      <c r="CV46" s="705"/>
      <c r="CW46" s="705"/>
      <c r="CX46" s="705"/>
      <c r="CY46" s="705"/>
      <c r="CZ46" s="705"/>
      <c r="DA46" s="705"/>
      <c r="DB46" s="705"/>
      <c r="DC46" s="705"/>
      <c r="DD46" s="705"/>
      <c r="DE46" s="705"/>
      <c r="DF46" s="705"/>
      <c r="DG46" s="705"/>
      <c r="DH46" s="705"/>
      <c r="DI46" s="705"/>
      <c r="DJ46" s="705"/>
      <c r="DK46" s="705"/>
      <c r="DL46" s="705"/>
      <c r="DM46" s="705"/>
      <c r="DN46" s="705"/>
      <c r="DO46" s="705"/>
      <c r="DP46" s="705"/>
      <c r="DQ46" s="705"/>
      <c r="DR46" s="705"/>
      <c r="DS46" s="705"/>
      <c r="DT46" s="705"/>
      <c r="DU46" s="705"/>
      <c r="DV46" s="705"/>
      <c r="DW46" s="705"/>
      <c r="DX46" s="705"/>
      <c r="DY46" s="705"/>
      <c r="DZ46" s="705"/>
      <c r="EA46" s="705"/>
      <c r="EB46" s="705"/>
      <c r="EC46" s="705"/>
      <c r="ED46" s="705"/>
      <c r="EE46" s="705"/>
      <c r="EF46" s="705"/>
      <c r="EG46" s="705"/>
      <c r="EH46" s="705"/>
      <c r="EI46" s="705"/>
      <c r="EJ46" s="705"/>
      <c r="EK46" s="705"/>
      <c r="EL46" s="705"/>
      <c r="EM46" s="705"/>
      <c r="EN46" s="705"/>
      <c r="EO46" s="705"/>
      <c r="EP46" s="705"/>
      <c r="EQ46" s="705"/>
      <c r="ER46" s="705"/>
      <c r="ES46" s="705"/>
      <c r="ET46" s="705"/>
      <c r="EU46" s="705"/>
      <c r="EV46" s="705"/>
      <c r="EW46" s="705"/>
      <c r="EX46" s="705"/>
      <c r="EY46" s="705"/>
      <c r="EZ46" s="705"/>
      <c r="FA46" s="705"/>
      <c r="FB46" s="705"/>
      <c r="FC46" s="705"/>
      <c r="FD46" s="705"/>
      <c r="FE46" s="705"/>
      <c r="FF46" s="705"/>
      <c r="FG46" s="705"/>
      <c r="FH46" s="705"/>
      <c r="FI46" s="705"/>
      <c r="FJ46" s="705"/>
      <c r="FK46" s="705"/>
      <c r="FL46" s="705"/>
      <c r="FM46" s="705"/>
      <c r="FN46" s="705"/>
      <c r="FO46" s="705"/>
      <c r="FP46" s="705"/>
      <c r="FQ46" s="705"/>
      <c r="FR46" s="705"/>
      <c r="FS46" s="705"/>
      <c r="FT46" s="705"/>
      <c r="FU46" s="705"/>
      <c r="FV46" s="705"/>
      <c r="FW46" s="705"/>
      <c r="FX46" s="705"/>
      <c r="FY46" s="705"/>
      <c r="FZ46" s="705"/>
      <c r="GA46" s="705"/>
      <c r="GB46" s="705"/>
      <c r="GC46" s="705"/>
      <c r="GD46" s="705"/>
      <c r="GE46" s="705"/>
      <c r="GF46" s="705"/>
      <c r="GG46" s="705"/>
      <c r="GH46" s="705"/>
      <c r="GI46" s="705"/>
      <c r="GJ46" s="705"/>
      <c r="GK46" s="705"/>
      <c r="GL46" s="705"/>
      <c r="GM46" s="705"/>
      <c r="GN46" s="705"/>
      <c r="GO46" s="705"/>
      <c r="GP46" s="705"/>
      <c r="GQ46" s="705"/>
      <c r="GR46" s="705"/>
      <c r="GS46" s="705"/>
      <c r="GT46" s="705"/>
      <c r="GU46" s="705"/>
      <c r="GV46" s="705"/>
      <c r="GW46" s="705"/>
      <c r="GX46" s="705"/>
      <c r="GY46" s="705"/>
      <c r="GZ46" s="705"/>
      <c r="HA46" s="705"/>
      <c r="HB46" s="705"/>
      <c r="HC46" s="705"/>
      <c r="HD46" s="705"/>
      <c r="HE46" s="705"/>
      <c r="HF46" s="705"/>
      <c r="HG46" s="705"/>
      <c r="HH46" s="705"/>
      <c r="HI46" s="705"/>
      <c r="HJ46" s="705"/>
      <c r="HK46" s="705"/>
      <c r="HL46" s="705"/>
      <c r="HM46" s="705"/>
      <c r="HN46" s="705"/>
      <c r="HO46" s="705"/>
      <c r="HP46" s="705"/>
      <c r="HQ46" s="705"/>
      <c r="HR46" s="705"/>
      <c r="HS46" s="705"/>
      <c r="HT46" s="705"/>
      <c r="HU46" s="705"/>
      <c r="HV46" s="705"/>
      <c r="HW46" s="705"/>
      <c r="HX46" s="705"/>
      <c r="HY46" s="705"/>
      <c r="HZ46" s="705"/>
      <c r="IA46" s="705"/>
      <c r="IB46" s="705"/>
      <c r="IC46" s="705"/>
      <c r="ID46" s="705"/>
      <c r="IE46" s="705"/>
      <c r="IF46" s="705"/>
      <c r="IG46" s="705"/>
      <c r="IH46" s="705"/>
      <c r="II46" s="705"/>
      <c r="IJ46" s="705"/>
      <c r="IK46" s="705"/>
      <c r="IL46" s="705"/>
      <c r="IM46" s="705"/>
      <c r="IN46" s="705"/>
      <c r="IO46" s="705"/>
      <c r="IP46" s="705"/>
      <c r="IQ46" s="705"/>
      <c r="IR46" s="705"/>
      <c r="IS46" s="705"/>
      <c r="IT46" s="705"/>
      <c r="IU46" s="705"/>
      <c r="IV46" s="705"/>
    </row>
    <row r="47" spans="1:256" ht="185.25" customHeight="1" thickBot="1">
      <c r="A47" s="705"/>
      <c r="B47" s="2796"/>
      <c r="C47" s="2796"/>
      <c r="D47" s="2796"/>
      <c r="E47" s="2796"/>
      <c r="F47" s="2796"/>
      <c r="G47" s="2796"/>
      <c r="H47" s="705"/>
      <c r="I47" s="705"/>
      <c r="J47" s="705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  <c r="AA47" s="705"/>
      <c r="AB47" s="705"/>
      <c r="AC47" s="705"/>
      <c r="AD47" s="705"/>
      <c r="AE47" s="705"/>
      <c r="AF47" s="705"/>
      <c r="AG47" s="705"/>
      <c r="AH47" s="705"/>
      <c r="AI47" s="705"/>
      <c r="AJ47" s="705"/>
      <c r="AK47" s="705"/>
      <c r="AL47" s="705"/>
      <c r="AM47" s="705"/>
      <c r="AN47" s="705"/>
      <c r="AO47" s="705"/>
      <c r="AP47" s="705"/>
      <c r="AQ47" s="705"/>
      <c r="AR47" s="705"/>
      <c r="AS47" s="705"/>
      <c r="AT47" s="705"/>
      <c r="AU47" s="705"/>
      <c r="AV47" s="705"/>
      <c r="AW47" s="705"/>
      <c r="AX47" s="705"/>
      <c r="AY47" s="705"/>
      <c r="AZ47" s="705"/>
      <c r="BA47" s="705"/>
      <c r="BB47" s="705"/>
      <c r="BC47" s="705"/>
      <c r="BD47" s="705"/>
      <c r="BE47" s="705"/>
      <c r="BF47" s="705"/>
      <c r="BG47" s="705"/>
      <c r="BH47" s="705"/>
      <c r="BI47" s="705"/>
      <c r="BJ47" s="705"/>
      <c r="BK47" s="705"/>
      <c r="BL47" s="705"/>
      <c r="BM47" s="705"/>
      <c r="BN47" s="705"/>
      <c r="BO47" s="705"/>
      <c r="BP47" s="705"/>
      <c r="BQ47" s="705"/>
      <c r="BR47" s="705"/>
      <c r="BS47" s="705"/>
      <c r="BT47" s="705"/>
      <c r="BU47" s="705"/>
      <c r="BV47" s="705"/>
      <c r="BW47" s="705"/>
      <c r="BX47" s="705"/>
      <c r="BY47" s="705"/>
      <c r="BZ47" s="705"/>
      <c r="CA47" s="705"/>
      <c r="CB47" s="705"/>
      <c r="CC47" s="705"/>
      <c r="CD47" s="705"/>
      <c r="CE47" s="705"/>
      <c r="CF47" s="705"/>
      <c r="CG47" s="705"/>
      <c r="CH47" s="705"/>
      <c r="CI47" s="705"/>
      <c r="CJ47" s="705"/>
      <c r="CK47" s="705"/>
      <c r="CL47" s="705"/>
      <c r="CM47" s="705"/>
      <c r="CN47" s="705"/>
      <c r="CO47" s="705"/>
      <c r="CP47" s="705"/>
      <c r="CQ47" s="705"/>
      <c r="CR47" s="705"/>
      <c r="CS47" s="705"/>
      <c r="CT47" s="705"/>
      <c r="CU47" s="705"/>
      <c r="CV47" s="705"/>
      <c r="CW47" s="705"/>
      <c r="CX47" s="705"/>
      <c r="CY47" s="705"/>
      <c r="CZ47" s="705"/>
      <c r="DA47" s="705"/>
      <c r="DB47" s="705"/>
      <c r="DC47" s="705"/>
      <c r="DD47" s="705"/>
      <c r="DE47" s="705"/>
      <c r="DF47" s="705"/>
      <c r="DG47" s="705"/>
      <c r="DH47" s="705"/>
      <c r="DI47" s="705"/>
      <c r="DJ47" s="705"/>
      <c r="DK47" s="705"/>
      <c r="DL47" s="705"/>
      <c r="DM47" s="705"/>
      <c r="DN47" s="705"/>
      <c r="DO47" s="705"/>
      <c r="DP47" s="705"/>
      <c r="DQ47" s="705"/>
      <c r="DR47" s="705"/>
      <c r="DS47" s="705"/>
      <c r="DT47" s="705"/>
      <c r="DU47" s="705"/>
      <c r="DV47" s="705"/>
      <c r="DW47" s="705"/>
      <c r="DX47" s="705"/>
      <c r="DY47" s="705"/>
      <c r="DZ47" s="705"/>
      <c r="EA47" s="705"/>
      <c r="EB47" s="705"/>
      <c r="EC47" s="705"/>
      <c r="ED47" s="705"/>
      <c r="EE47" s="705"/>
      <c r="EF47" s="705"/>
      <c r="EG47" s="705"/>
      <c r="EH47" s="705"/>
      <c r="EI47" s="705"/>
      <c r="EJ47" s="705"/>
      <c r="EK47" s="705"/>
      <c r="EL47" s="705"/>
      <c r="EM47" s="705"/>
      <c r="EN47" s="705"/>
      <c r="EO47" s="705"/>
      <c r="EP47" s="705"/>
      <c r="EQ47" s="705"/>
      <c r="ER47" s="705"/>
      <c r="ES47" s="705"/>
      <c r="ET47" s="705"/>
      <c r="EU47" s="705"/>
      <c r="EV47" s="705"/>
      <c r="EW47" s="705"/>
      <c r="EX47" s="705"/>
      <c r="EY47" s="705"/>
      <c r="EZ47" s="705"/>
      <c r="FA47" s="705"/>
      <c r="FB47" s="705"/>
      <c r="FC47" s="705"/>
      <c r="FD47" s="705"/>
      <c r="FE47" s="705"/>
      <c r="FF47" s="705"/>
      <c r="FG47" s="705"/>
      <c r="FH47" s="705"/>
      <c r="FI47" s="705"/>
      <c r="FJ47" s="705"/>
      <c r="FK47" s="705"/>
      <c r="FL47" s="705"/>
      <c r="FM47" s="705"/>
      <c r="FN47" s="705"/>
      <c r="FO47" s="705"/>
      <c r="FP47" s="705"/>
      <c r="FQ47" s="705"/>
      <c r="FR47" s="705"/>
      <c r="FS47" s="705"/>
      <c r="FT47" s="705"/>
      <c r="FU47" s="705"/>
      <c r="FV47" s="705"/>
      <c r="FW47" s="705"/>
      <c r="FX47" s="705"/>
      <c r="FY47" s="705"/>
      <c r="FZ47" s="705"/>
      <c r="GA47" s="705"/>
      <c r="GB47" s="705"/>
      <c r="GC47" s="705"/>
      <c r="GD47" s="705"/>
      <c r="GE47" s="705"/>
      <c r="GF47" s="705"/>
      <c r="GG47" s="705"/>
      <c r="GH47" s="705"/>
      <c r="GI47" s="705"/>
      <c r="GJ47" s="705"/>
      <c r="GK47" s="705"/>
      <c r="GL47" s="705"/>
      <c r="GM47" s="705"/>
      <c r="GN47" s="705"/>
      <c r="GO47" s="705"/>
      <c r="GP47" s="705"/>
      <c r="GQ47" s="705"/>
      <c r="GR47" s="705"/>
      <c r="GS47" s="705"/>
      <c r="GT47" s="705"/>
      <c r="GU47" s="705"/>
      <c r="GV47" s="705"/>
      <c r="GW47" s="705"/>
      <c r="GX47" s="705"/>
      <c r="GY47" s="705"/>
      <c r="GZ47" s="705"/>
      <c r="HA47" s="705"/>
      <c r="HB47" s="705"/>
      <c r="HC47" s="705"/>
      <c r="HD47" s="705"/>
      <c r="HE47" s="705"/>
      <c r="HF47" s="705"/>
      <c r="HG47" s="705"/>
      <c r="HH47" s="705"/>
      <c r="HI47" s="705"/>
      <c r="HJ47" s="705"/>
      <c r="HK47" s="705"/>
      <c r="HL47" s="705"/>
      <c r="HM47" s="705"/>
      <c r="HN47" s="705"/>
      <c r="HO47" s="705"/>
      <c r="HP47" s="705"/>
      <c r="HQ47" s="705"/>
      <c r="HR47" s="705"/>
      <c r="HS47" s="705"/>
      <c r="HT47" s="705"/>
      <c r="HU47" s="705"/>
      <c r="HV47" s="705"/>
      <c r="HW47" s="705"/>
      <c r="HX47" s="705"/>
      <c r="HY47" s="705"/>
      <c r="HZ47" s="705"/>
      <c r="IA47" s="705"/>
      <c r="IB47" s="705"/>
      <c r="IC47" s="705"/>
      <c r="ID47" s="705"/>
      <c r="IE47" s="705"/>
      <c r="IF47" s="705"/>
      <c r="IG47" s="705"/>
      <c r="IH47" s="705"/>
      <c r="II47" s="705"/>
      <c r="IJ47" s="705"/>
      <c r="IK47" s="705"/>
      <c r="IL47" s="705"/>
      <c r="IM47" s="705"/>
      <c r="IN47" s="705"/>
      <c r="IO47" s="705"/>
      <c r="IP47" s="705"/>
      <c r="IQ47" s="705"/>
      <c r="IR47" s="705"/>
      <c r="IS47" s="705"/>
      <c r="IT47" s="705"/>
      <c r="IU47" s="705"/>
      <c r="IV47" s="705"/>
    </row>
    <row r="48" spans="1:256" ht="31.5">
      <c r="A48" s="705"/>
      <c r="B48" s="981" t="s">
        <v>664</v>
      </c>
      <c r="C48" s="2746" t="s">
        <v>665</v>
      </c>
      <c r="D48" s="2747"/>
      <c r="E48" s="2747"/>
      <c r="F48" s="2748"/>
      <c r="G48" s="887" t="s">
        <v>23</v>
      </c>
      <c r="H48" s="705"/>
      <c r="I48" s="705"/>
      <c r="J48" s="705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  <c r="AA48" s="705"/>
      <c r="AB48" s="705"/>
      <c r="AC48" s="705"/>
      <c r="AD48" s="705"/>
      <c r="AE48" s="705"/>
      <c r="AF48" s="705"/>
      <c r="AG48" s="705"/>
      <c r="AH48" s="705"/>
      <c r="AI48" s="705"/>
      <c r="AJ48" s="705"/>
      <c r="AK48" s="705"/>
      <c r="AL48" s="705"/>
      <c r="AM48" s="705"/>
      <c r="AN48" s="705"/>
      <c r="AO48" s="705"/>
      <c r="AP48" s="705"/>
      <c r="AQ48" s="705"/>
      <c r="AR48" s="705"/>
      <c r="AS48" s="705"/>
      <c r="AT48" s="705"/>
      <c r="AU48" s="705"/>
      <c r="AV48" s="705"/>
      <c r="AW48" s="705"/>
      <c r="AX48" s="705"/>
      <c r="AY48" s="705"/>
      <c r="AZ48" s="705"/>
      <c r="BA48" s="705"/>
      <c r="BB48" s="705"/>
      <c r="BC48" s="705"/>
      <c r="BD48" s="705"/>
      <c r="BE48" s="705"/>
      <c r="BF48" s="705"/>
      <c r="BG48" s="705"/>
      <c r="BH48" s="705"/>
      <c r="BI48" s="705"/>
      <c r="BJ48" s="705"/>
      <c r="BK48" s="705"/>
      <c r="BL48" s="705"/>
      <c r="BM48" s="705"/>
      <c r="BN48" s="705"/>
      <c r="BO48" s="705"/>
      <c r="BP48" s="705"/>
      <c r="BQ48" s="705"/>
      <c r="BR48" s="705"/>
      <c r="BS48" s="705"/>
      <c r="BT48" s="705"/>
      <c r="BU48" s="705"/>
      <c r="BV48" s="705"/>
      <c r="BW48" s="705"/>
      <c r="BX48" s="705"/>
      <c r="BY48" s="705"/>
      <c r="BZ48" s="705"/>
      <c r="CA48" s="705"/>
      <c r="CB48" s="705"/>
      <c r="CC48" s="705"/>
      <c r="CD48" s="705"/>
      <c r="CE48" s="705"/>
      <c r="CF48" s="705"/>
      <c r="CG48" s="705"/>
      <c r="CH48" s="705"/>
      <c r="CI48" s="705"/>
      <c r="CJ48" s="705"/>
      <c r="CK48" s="705"/>
      <c r="CL48" s="705"/>
      <c r="CM48" s="705"/>
      <c r="CN48" s="705"/>
      <c r="CO48" s="705"/>
      <c r="CP48" s="705"/>
      <c r="CQ48" s="705"/>
      <c r="CR48" s="705"/>
      <c r="CS48" s="705"/>
      <c r="CT48" s="705"/>
      <c r="CU48" s="705"/>
      <c r="CV48" s="705"/>
      <c r="CW48" s="705"/>
      <c r="CX48" s="705"/>
      <c r="CY48" s="705"/>
      <c r="CZ48" s="705"/>
      <c r="DA48" s="705"/>
      <c r="DB48" s="705"/>
      <c r="DC48" s="705"/>
      <c r="DD48" s="705"/>
      <c r="DE48" s="705"/>
      <c r="DF48" s="705"/>
      <c r="DG48" s="705"/>
      <c r="DH48" s="705"/>
      <c r="DI48" s="705"/>
      <c r="DJ48" s="705"/>
      <c r="DK48" s="705"/>
      <c r="DL48" s="705"/>
      <c r="DM48" s="705"/>
      <c r="DN48" s="705"/>
      <c r="DO48" s="705"/>
      <c r="DP48" s="705"/>
      <c r="DQ48" s="705"/>
      <c r="DR48" s="705"/>
      <c r="DS48" s="705"/>
      <c r="DT48" s="705"/>
      <c r="DU48" s="705"/>
      <c r="DV48" s="705"/>
      <c r="DW48" s="705"/>
      <c r="DX48" s="705"/>
      <c r="DY48" s="705"/>
      <c r="DZ48" s="705"/>
      <c r="EA48" s="705"/>
      <c r="EB48" s="705"/>
      <c r="EC48" s="705"/>
      <c r="ED48" s="705"/>
      <c r="EE48" s="705"/>
      <c r="EF48" s="705"/>
      <c r="EG48" s="705"/>
      <c r="EH48" s="705"/>
      <c r="EI48" s="705"/>
      <c r="EJ48" s="705"/>
      <c r="EK48" s="705"/>
      <c r="EL48" s="705"/>
      <c r="EM48" s="705"/>
      <c r="EN48" s="705"/>
      <c r="EO48" s="705"/>
      <c r="EP48" s="705"/>
      <c r="EQ48" s="705"/>
      <c r="ER48" s="705"/>
      <c r="ES48" s="705"/>
      <c r="ET48" s="705"/>
      <c r="EU48" s="705"/>
      <c r="EV48" s="705"/>
      <c r="EW48" s="705"/>
      <c r="EX48" s="705"/>
      <c r="EY48" s="705"/>
      <c r="EZ48" s="705"/>
      <c r="FA48" s="705"/>
      <c r="FB48" s="705"/>
      <c r="FC48" s="705"/>
      <c r="FD48" s="705"/>
      <c r="FE48" s="705"/>
      <c r="FF48" s="705"/>
      <c r="FG48" s="705"/>
      <c r="FH48" s="705"/>
      <c r="FI48" s="705"/>
      <c r="FJ48" s="705"/>
      <c r="FK48" s="705"/>
      <c r="FL48" s="705"/>
      <c r="FM48" s="705"/>
      <c r="FN48" s="705"/>
      <c r="FO48" s="705"/>
      <c r="FP48" s="705"/>
      <c r="FQ48" s="705"/>
      <c r="FR48" s="705"/>
      <c r="FS48" s="705"/>
      <c r="FT48" s="705"/>
      <c r="FU48" s="705"/>
      <c r="FV48" s="705"/>
      <c r="FW48" s="705"/>
      <c r="FX48" s="705"/>
      <c r="FY48" s="705"/>
      <c r="FZ48" s="705"/>
      <c r="GA48" s="705"/>
      <c r="GB48" s="705"/>
      <c r="GC48" s="705"/>
      <c r="GD48" s="705"/>
      <c r="GE48" s="705"/>
      <c r="GF48" s="705"/>
      <c r="GG48" s="705"/>
      <c r="GH48" s="705"/>
      <c r="GI48" s="705"/>
      <c r="GJ48" s="705"/>
      <c r="GK48" s="705"/>
      <c r="GL48" s="705"/>
      <c r="GM48" s="705"/>
      <c r="GN48" s="705"/>
      <c r="GO48" s="705"/>
      <c r="GP48" s="705"/>
      <c r="GQ48" s="705"/>
      <c r="GR48" s="705"/>
      <c r="GS48" s="705"/>
      <c r="GT48" s="705"/>
      <c r="GU48" s="705"/>
      <c r="GV48" s="705"/>
      <c r="GW48" s="705"/>
      <c r="GX48" s="705"/>
      <c r="GY48" s="705"/>
      <c r="GZ48" s="705"/>
      <c r="HA48" s="705"/>
      <c r="HB48" s="705"/>
      <c r="HC48" s="705"/>
      <c r="HD48" s="705"/>
      <c r="HE48" s="705"/>
      <c r="HF48" s="705"/>
      <c r="HG48" s="705"/>
      <c r="HH48" s="705"/>
      <c r="HI48" s="705"/>
      <c r="HJ48" s="705"/>
      <c r="HK48" s="705"/>
      <c r="HL48" s="705"/>
      <c r="HM48" s="705"/>
      <c r="HN48" s="705"/>
      <c r="HO48" s="705"/>
      <c r="HP48" s="705"/>
      <c r="HQ48" s="705"/>
      <c r="HR48" s="705"/>
      <c r="HS48" s="705"/>
      <c r="HT48" s="705"/>
      <c r="HU48" s="705"/>
      <c r="HV48" s="705"/>
      <c r="HW48" s="705"/>
      <c r="HX48" s="705"/>
      <c r="HY48" s="705"/>
      <c r="HZ48" s="705"/>
      <c r="IA48" s="705"/>
      <c r="IB48" s="705"/>
      <c r="IC48" s="705"/>
      <c r="ID48" s="705"/>
      <c r="IE48" s="705"/>
      <c r="IF48" s="705"/>
      <c r="IG48" s="705"/>
      <c r="IH48" s="705"/>
      <c r="II48" s="705"/>
      <c r="IJ48" s="705"/>
      <c r="IK48" s="705"/>
      <c r="IL48" s="705"/>
      <c r="IM48" s="705"/>
      <c r="IN48" s="705"/>
      <c r="IO48" s="705"/>
      <c r="IP48" s="705"/>
      <c r="IQ48" s="705"/>
      <c r="IR48" s="705"/>
      <c r="IS48" s="705"/>
      <c r="IT48" s="705"/>
      <c r="IU48" s="705"/>
      <c r="IV48" s="705"/>
    </row>
    <row r="49" spans="1:256" ht="31.5">
      <c r="A49" s="705"/>
      <c r="B49" s="616" t="s">
        <v>666</v>
      </c>
      <c r="C49" s="982" t="s">
        <v>75</v>
      </c>
      <c r="D49" s="982" t="s">
        <v>23</v>
      </c>
      <c r="E49" s="2774" t="s">
        <v>76</v>
      </c>
      <c r="F49" s="2775"/>
      <c r="G49" s="2776"/>
      <c r="H49" s="705"/>
      <c r="I49" s="705"/>
      <c r="J49" s="705"/>
      <c r="K49" s="705"/>
      <c r="L49" s="705"/>
      <c r="M49" s="705"/>
      <c r="N49" s="705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  <c r="AA49" s="705"/>
      <c r="AB49" s="705"/>
      <c r="AC49" s="705"/>
      <c r="AD49" s="705"/>
      <c r="AE49" s="705"/>
      <c r="AF49" s="705"/>
      <c r="AG49" s="705"/>
      <c r="AH49" s="705"/>
      <c r="AI49" s="705"/>
      <c r="AJ49" s="705"/>
      <c r="AK49" s="705"/>
      <c r="AL49" s="705"/>
      <c r="AM49" s="705"/>
      <c r="AN49" s="705"/>
      <c r="AO49" s="705"/>
      <c r="AP49" s="705"/>
      <c r="AQ49" s="705"/>
      <c r="AR49" s="705"/>
      <c r="AS49" s="705"/>
      <c r="AT49" s="705"/>
      <c r="AU49" s="705"/>
      <c r="AV49" s="705"/>
      <c r="AW49" s="705"/>
      <c r="AX49" s="705"/>
      <c r="AY49" s="705"/>
      <c r="AZ49" s="705"/>
      <c r="BA49" s="705"/>
      <c r="BB49" s="705"/>
      <c r="BC49" s="705"/>
      <c r="BD49" s="705"/>
      <c r="BE49" s="705"/>
      <c r="BF49" s="705"/>
      <c r="BG49" s="705"/>
      <c r="BH49" s="705"/>
      <c r="BI49" s="705"/>
      <c r="BJ49" s="705"/>
      <c r="BK49" s="705"/>
      <c r="BL49" s="705"/>
      <c r="BM49" s="705"/>
      <c r="BN49" s="705"/>
      <c r="BO49" s="705"/>
      <c r="BP49" s="705"/>
      <c r="BQ49" s="705"/>
      <c r="BR49" s="705"/>
      <c r="BS49" s="705"/>
      <c r="BT49" s="705"/>
      <c r="BU49" s="705"/>
      <c r="BV49" s="705"/>
      <c r="BW49" s="705"/>
      <c r="BX49" s="705"/>
      <c r="BY49" s="705"/>
      <c r="BZ49" s="705"/>
      <c r="CA49" s="705"/>
      <c r="CB49" s="705"/>
      <c r="CC49" s="705"/>
      <c r="CD49" s="705"/>
      <c r="CE49" s="705"/>
      <c r="CF49" s="705"/>
      <c r="CG49" s="705"/>
      <c r="CH49" s="705"/>
      <c r="CI49" s="705"/>
      <c r="CJ49" s="705"/>
      <c r="CK49" s="705"/>
      <c r="CL49" s="705"/>
      <c r="CM49" s="705"/>
      <c r="CN49" s="705"/>
      <c r="CO49" s="705"/>
      <c r="CP49" s="705"/>
      <c r="CQ49" s="705"/>
      <c r="CR49" s="705"/>
      <c r="CS49" s="705"/>
      <c r="CT49" s="705"/>
      <c r="CU49" s="705"/>
      <c r="CV49" s="705"/>
      <c r="CW49" s="705"/>
      <c r="CX49" s="705"/>
      <c r="CY49" s="705"/>
      <c r="CZ49" s="705"/>
      <c r="DA49" s="705"/>
      <c r="DB49" s="705"/>
      <c r="DC49" s="705"/>
      <c r="DD49" s="705"/>
      <c r="DE49" s="705"/>
      <c r="DF49" s="705"/>
      <c r="DG49" s="705"/>
      <c r="DH49" s="705"/>
      <c r="DI49" s="705"/>
      <c r="DJ49" s="705"/>
      <c r="DK49" s="705"/>
      <c r="DL49" s="705"/>
      <c r="DM49" s="705"/>
      <c r="DN49" s="705"/>
      <c r="DO49" s="705"/>
      <c r="DP49" s="705"/>
      <c r="DQ49" s="705"/>
      <c r="DR49" s="705"/>
      <c r="DS49" s="705"/>
      <c r="DT49" s="705"/>
      <c r="DU49" s="705"/>
      <c r="DV49" s="705"/>
      <c r="DW49" s="705"/>
      <c r="DX49" s="705"/>
      <c r="DY49" s="705"/>
      <c r="DZ49" s="705"/>
      <c r="EA49" s="705"/>
      <c r="EB49" s="705"/>
      <c r="EC49" s="705"/>
      <c r="ED49" s="705"/>
      <c r="EE49" s="705"/>
      <c r="EF49" s="705"/>
      <c r="EG49" s="705"/>
      <c r="EH49" s="705"/>
      <c r="EI49" s="705"/>
      <c r="EJ49" s="705"/>
      <c r="EK49" s="705"/>
      <c r="EL49" s="705"/>
      <c r="EM49" s="705"/>
      <c r="EN49" s="705"/>
      <c r="EO49" s="705"/>
      <c r="EP49" s="705"/>
      <c r="EQ49" s="705"/>
      <c r="ER49" s="705"/>
      <c r="ES49" s="705"/>
      <c r="ET49" s="705"/>
      <c r="EU49" s="705"/>
      <c r="EV49" s="705"/>
      <c r="EW49" s="705"/>
      <c r="EX49" s="705"/>
      <c r="EY49" s="705"/>
      <c r="EZ49" s="705"/>
      <c r="FA49" s="705"/>
      <c r="FB49" s="705"/>
      <c r="FC49" s="705"/>
      <c r="FD49" s="705"/>
      <c r="FE49" s="705"/>
      <c r="FF49" s="705"/>
      <c r="FG49" s="705"/>
      <c r="FH49" s="705"/>
      <c r="FI49" s="705"/>
      <c r="FJ49" s="705"/>
      <c r="FK49" s="705"/>
      <c r="FL49" s="705"/>
      <c r="FM49" s="705"/>
      <c r="FN49" s="705"/>
      <c r="FO49" s="705"/>
      <c r="FP49" s="705"/>
      <c r="FQ49" s="705"/>
      <c r="FR49" s="705"/>
      <c r="FS49" s="705"/>
      <c r="FT49" s="705"/>
      <c r="FU49" s="705"/>
      <c r="FV49" s="705"/>
      <c r="FW49" s="705"/>
      <c r="FX49" s="705"/>
      <c r="FY49" s="705"/>
      <c r="FZ49" s="705"/>
      <c r="GA49" s="705"/>
      <c r="GB49" s="705"/>
      <c r="GC49" s="705"/>
      <c r="GD49" s="705"/>
      <c r="GE49" s="705"/>
      <c r="GF49" s="705"/>
      <c r="GG49" s="705"/>
      <c r="GH49" s="705"/>
      <c r="GI49" s="705"/>
      <c r="GJ49" s="705"/>
      <c r="GK49" s="705"/>
      <c r="GL49" s="705"/>
      <c r="GM49" s="705"/>
      <c r="GN49" s="705"/>
      <c r="GO49" s="705"/>
      <c r="GP49" s="705"/>
      <c r="GQ49" s="705"/>
      <c r="GR49" s="705"/>
      <c r="GS49" s="705"/>
      <c r="GT49" s="705"/>
      <c r="GU49" s="705"/>
      <c r="GV49" s="705"/>
      <c r="GW49" s="705"/>
      <c r="GX49" s="705"/>
      <c r="GY49" s="705"/>
      <c r="GZ49" s="705"/>
      <c r="HA49" s="705"/>
      <c r="HB49" s="705"/>
      <c r="HC49" s="705"/>
      <c r="HD49" s="705"/>
      <c r="HE49" s="705"/>
      <c r="HF49" s="705"/>
      <c r="HG49" s="705"/>
      <c r="HH49" s="705"/>
      <c r="HI49" s="705"/>
      <c r="HJ49" s="705"/>
      <c r="HK49" s="705"/>
      <c r="HL49" s="705"/>
      <c r="HM49" s="705"/>
      <c r="HN49" s="705"/>
      <c r="HO49" s="705"/>
      <c r="HP49" s="705"/>
      <c r="HQ49" s="705"/>
      <c r="HR49" s="705"/>
      <c r="HS49" s="705"/>
      <c r="HT49" s="705"/>
      <c r="HU49" s="705"/>
      <c r="HV49" s="705"/>
      <c r="HW49" s="705"/>
      <c r="HX49" s="705"/>
      <c r="HY49" s="705"/>
      <c r="HZ49" s="705"/>
      <c r="IA49" s="705"/>
      <c r="IB49" s="705"/>
      <c r="IC49" s="705"/>
      <c r="ID49" s="705"/>
      <c r="IE49" s="705"/>
      <c r="IF49" s="705"/>
      <c r="IG49" s="705"/>
      <c r="IH49" s="705"/>
      <c r="II49" s="705"/>
      <c r="IJ49" s="705"/>
      <c r="IK49" s="705"/>
      <c r="IL49" s="705"/>
      <c r="IM49" s="705"/>
      <c r="IN49" s="705"/>
      <c r="IO49" s="705"/>
      <c r="IP49" s="705"/>
      <c r="IQ49" s="705"/>
      <c r="IR49" s="705"/>
      <c r="IS49" s="705"/>
      <c r="IT49" s="705"/>
      <c r="IU49" s="705"/>
      <c r="IV49" s="705"/>
    </row>
    <row r="50" spans="1:256" ht="15.75">
      <c r="A50" s="705"/>
      <c r="B50" s="2777" t="s">
        <v>79</v>
      </c>
      <c r="C50" s="2778"/>
      <c r="D50" s="2778"/>
      <c r="E50" s="2778"/>
      <c r="F50" s="2778"/>
      <c r="G50" s="2779"/>
      <c r="H50" s="705"/>
      <c r="I50" s="705"/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  <c r="AA50" s="705"/>
      <c r="AB50" s="705"/>
      <c r="AC50" s="705"/>
      <c r="AD50" s="705"/>
      <c r="AE50" s="705"/>
      <c r="AF50" s="705"/>
      <c r="AG50" s="705"/>
      <c r="AH50" s="705"/>
      <c r="AI50" s="705"/>
      <c r="AJ50" s="705"/>
      <c r="AK50" s="705"/>
      <c r="AL50" s="705"/>
      <c r="AM50" s="705"/>
      <c r="AN50" s="705"/>
      <c r="AO50" s="705"/>
      <c r="AP50" s="705"/>
      <c r="AQ50" s="705"/>
      <c r="AR50" s="705"/>
      <c r="AS50" s="705"/>
      <c r="AT50" s="705"/>
      <c r="AU50" s="705"/>
      <c r="AV50" s="705"/>
      <c r="AW50" s="705"/>
      <c r="AX50" s="705"/>
      <c r="AY50" s="705"/>
      <c r="AZ50" s="705"/>
      <c r="BA50" s="705"/>
      <c r="BB50" s="705"/>
      <c r="BC50" s="705"/>
      <c r="BD50" s="705"/>
      <c r="BE50" s="705"/>
      <c r="BF50" s="705"/>
      <c r="BG50" s="705"/>
      <c r="BH50" s="705"/>
      <c r="BI50" s="705"/>
      <c r="BJ50" s="705"/>
      <c r="BK50" s="705"/>
      <c r="BL50" s="705"/>
      <c r="BM50" s="705"/>
      <c r="BN50" s="705"/>
      <c r="BO50" s="705"/>
      <c r="BP50" s="705"/>
      <c r="BQ50" s="705"/>
      <c r="BR50" s="705"/>
      <c r="BS50" s="705"/>
      <c r="BT50" s="705"/>
      <c r="BU50" s="705"/>
      <c r="BV50" s="705"/>
      <c r="BW50" s="705"/>
      <c r="BX50" s="705"/>
      <c r="BY50" s="705"/>
      <c r="BZ50" s="705"/>
      <c r="CA50" s="705"/>
      <c r="CB50" s="705"/>
      <c r="CC50" s="705"/>
      <c r="CD50" s="705"/>
      <c r="CE50" s="705"/>
      <c r="CF50" s="705"/>
      <c r="CG50" s="705"/>
      <c r="CH50" s="705"/>
      <c r="CI50" s="705"/>
      <c r="CJ50" s="705"/>
      <c r="CK50" s="705"/>
      <c r="CL50" s="705"/>
      <c r="CM50" s="705"/>
      <c r="CN50" s="705"/>
      <c r="CO50" s="705"/>
      <c r="CP50" s="705"/>
      <c r="CQ50" s="705"/>
      <c r="CR50" s="705"/>
      <c r="CS50" s="705"/>
      <c r="CT50" s="705"/>
      <c r="CU50" s="705"/>
      <c r="CV50" s="705"/>
      <c r="CW50" s="705"/>
      <c r="CX50" s="705"/>
      <c r="CY50" s="705"/>
      <c r="CZ50" s="705"/>
      <c r="DA50" s="705"/>
      <c r="DB50" s="705"/>
      <c r="DC50" s="705"/>
      <c r="DD50" s="705"/>
      <c r="DE50" s="705"/>
      <c r="DF50" s="705"/>
      <c r="DG50" s="705"/>
      <c r="DH50" s="705"/>
      <c r="DI50" s="705"/>
      <c r="DJ50" s="705"/>
      <c r="DK50" s="705"/>
      <c r="DL50" s="705"/>
      <c r="DM50" s="705"/>
      <c r="DN50" s="705"/>
      <c r="DO50" s="705"/>
      <c r="DP50" s="705"/>
      <c r="DQ50" s="705"/>
      <c r="DR50" s="705"/>
      <c r="DS50" s="705"/>
      <c r="DT50" s="705"/>
      <c r="DU50" s="705"/>
      <c r="DV50" s="705"/>
      <c r="DW50" s="705"/>
      <c r="DX50" s="705"/>
      <c r="DY50" s="705"/>
      <c r="DZ50" s="705"/>
      <c r="EA50" s="705"/>
      <c r="EB50" s="705"/>
      <c r="EC50" s="705"/>
      <c r="ED50" s="705"/>
      <c r="EE50" s="705"/>
      <c r="EF50" s="705"/>
      <c r="EG50" s="705"/>
      <c r="EH50" s="705"/>
      <c r="EI50" s="705"/>
      <c r="EJ50" s="705"/>
      <c r="EK50" s="705"/>
      <c r="EL50" s="705"/>
      <c r="EM50" s="705"/>
      <c r="EN50" s="705"/>
      <c r="EO50" s="705"/>
      <c r="EP50" s="705"/>
      <c r="EQ50" s="705"/>
      <c r="ER50" s="705"/>
      <c r="ES50" s="705"/>
      <c r="ET50" s="705"/>
      <c r="EU50" s="705"/>
      <c r="EV50" s="705"/>
      <c r="EW50" s="705"/>
      <c r="EX50" s="705"/>
      <c r="EY50" s="705"/>
      <c r="EZ50" s="705"/>
      <c r="FA50" s="705"/>
      <c r="FB50" s="705"/>
      <c r="FC50" s="705"/>
      <c r="FD50" s="705"/>
      <c r="FE50" s="705"/>
      <c r="FF50" s="705"/>
      <c r="FG50" s="705"/>
      <c r="FH50" s="705"/>
      <c r="FI50" s="705"/>
      <c r="FJ50" s="705"/>
      <c r="FK50" s="705"/>
      <c r="FL50" s="705"/>
      <c r="FM50" s="705"/>
      <c r="FN50" s="705"/>
      <c r="FO50" s="705"/>
      <c r="FP50" s="705"/>
      <c r="FQ50" s="705"/>
      <c r="FR50" s="705"/>
      <c r="FS50" s="705"/>
      <c r="FT50" s="705"/>
      <c r="FU50" s="705"/>
      <c r="FV50" s="705"/>
      <c r="FW50" s="705"/>
      <c r="FX50" s="705"/>
      <c r="FY50" s="705"/>
      <c r="FZ50" s="705"/>
      <c r="GA50" s="705"/>
      <c r="GB50" s="705"/>
      <c r="GC50" s="705"/>
      <c r="GD50" s="705"/>
      <c r="GE50" s="705"/>
      <c r="GF50" s="705"/>
      <c r="GG50" s="705"/>
      <c r="GH50" s="705"/>
      <c r="GI50" s="705"/>
      <c r="GJ50" s="705"/>
      <c r="GK50" s="705"/>
      <c r="GL50" s="705"/>
      <c r="GM50" s="705"/>
      <c r="GN50" s="705"/>
      <c r="GO50" s="705"/>
      <c r="GP50" s="705"/>
      <c r="GQ50" s="705"/>
      <c r="GR50" s="705"/>
      <c r="GS50" s="705"/>
      <c r="GT50" s="705"/>
      <c r="GU50" s="705"/>
      <c r="GV50" s="705"/>
      <c r="GW50" s="705"/>
      <c r="GX50" s="705"/>
      <c r="GY50" s="705"/>
      <c r="GZ50" s="705"/>
      <c r="HA50" s="705"/>
      <c r="HB50" s="705"/>
      <c r="HC50" s="705"/>
      <c r="HD50" s="705"/>
      <c r="HE50" s="705"/>
      <c r="HF50" s="705"/>
      <c r="HG50" s="705"/>
      <c r="HH50" s="705"/>
      <c r="HI50" s="705"/>
      <c r="HJ50" s="705"/>
      <c r="HK50" s="705"/>
      <c r="HL50" s="705"/>
      <c r="HM50" s="705"/>
      <c r="HN50" s="705"/>
      <c r="HO50" s="705"/>
      <c r="HP50" s="705"/>
      <c r="HQ50" s="705"/>
      <c r="HR50" s="705"/>
      <c r="HS50" s="705"/>
      <c r="HT50" s="705"/>
      <c r="HU50" s="705"/>
      <c r="HV50" s="705"/>
      <c r="HW50" s="705"/>
      <c r="HX50" s="705"/>
      <c r="HY50" s="705"/>
      <c r="HZ50" s="705"/>
      <c r="IA50" s="705"/>
      <c r="IB50" s="705"/>
      <c r="IC50" s="705"/>
      <c r="ID50" s="705"/>
      <c r="IE50" s="705"/>
      <c r="IF50" s="705"/>
      <c r="IG50" s="705"/>
      <c r="IH50" s="705"/>
      <c r="II50" s="705"/>
      <c r="IJ50" s="705"/>
      <c r="IK50" s="705"/>
      <c r="IL50" s="705"/>
      <c r="IM50" s="705"/>
      <c r="IN50" s="705"/>
      <c r="IO50" s="705"/>
      <c r="IP50" s="705"/>
      <c r="IQ50" s="705"/>
      <c r="IR50" s="705"/>
      <c r="IS50" s="705"/>
      <c r="IT50" s="705"/>
      <c r="IU50" s="705"/>
      <c r="IV50" s="705"/>
    </row>
    <row r="51" spans="1:256" ht="15">
      <c r="A51" s="705"/>
      <c r="B51" s="2740" t="e">
        <f>C41</f>
        <v>#REF!</v>
      </c>
      <c r="C51" s="2741"/>
      <c r="D51" s="983" t="s">
        <v>20</v>
      </c>
      <c r="E51" s="2742" t="s">
        <v>667</v>
      </c>
      <c r="F51" s="2742"/>
      <c r="G51" s="2743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  <c r="AA51" s="705"/>
      <c r="AB51" s="705"/>
      <c r="AC51" s="705"/>
      <c r="AD51" s="705"/>
      <c r="AE51" s="705"/>
      <c r="AF51" s="705"/>
      <c r="AG51" s="705"/>
      <c r="AH51" s="705"/>
      <c r="AI51" s="705"/>
      <c r="AJ51" s="705"/>
      <c r="AK51" s="705"/>
      <c r="AL51" s="705"/>
      <c r="AM51" s="705"/>
      <c r="AN51" s="705"/>
      <c r="AO51" s="705"/>
      <c r="AP51" s="705"/>
      <c r="AQ51" s="705"/>
      <c r="AR51" s="705"/>
      <c r="AS51" s="705"/>
      <c r="AT51" s="705"/>
      <c r="AU51" s="705"/>
      <c r="AV51" s="705"/>
      <c r="AW51" s="705"/>
      <c r="AX51" s="705"/>
      <c r="AY51" s="705"/>
      <c r="AZ51" s="705"/>
      <c r="BA51" s="705"/>
      <c r="BB51" s="705"/>
      <c r="BC51" s="705"/>
      <c r="BD51" s="705"/>
      <c r="BE51" s="705"/>
      <c r="BF51" s="705"/>
      <c r="BG51" s="705"/>
      <c r="BH51" s="705"/>
      <c r="BI51" s="705"/>
      <c r="BJ51" s="705"/>
      <c r="BK51" s="705"/>
      <c r="BL51" s="705"/>
      <c r="BM51" s="705"/>
      <c r="BN51" s="705"/>
      <c r="BO51" s="705"/>
      <c r="BP51" s="705"/>
      <c r="BQ51" s="705"/>
      <c r="BR51" s="705"/>
      <c r="BS51" s="705"/>
      <c r="BT51" s="705"/>
      <c r="BU51" s="705"/>
      <c r="BV51" s="705"/>
      <c r="BW51" s="705"/>
      <c r="BX51" s="705"/>
      <c r="BY51" s="705"/>
      <c r="BZ51" s="705"/>
      <c r="CA51" s="705"/>
      <c r="CB51" s="705"/>
      <c r="CC51" s="705"/>
      <c r="CD51" s="705"/>
      <c r="CE51" s="705"/>
      <c r="CF51" s="705"/>
      <c r="CG51" s="705"/>
      <c r="CH51" s="705"/>
      <c r="CI51" s="705"/>
      <c r="CJ51" s="705"/>
      <c r="CK51" s="705"/>
      <c r="CL51" s="705"/>
      <c r="CM51" s="705"/>
      <c r="CN51" s="705"/>
      <c r="CO51" s="705"/>
      <c r="CP51" s="705"/>
      <c r="CQ51" s="705"/>
      <c r="CR51" s="705"/>
      <c r="CS51" s="705"/>
      <c r="CT51" s="705"/>
      <c r="CU51" s="705"/>
      <c r="CV51" s="705"/>
      <c r="CW51" s="705"/>
      <c r="CX51" s="705"/>
      <c r="CY51" s="705"/>
      <c r="CZ51" s="705"/>
      <c r="DA51" s="705"/>
      <c r="DB51" s="705"/>
      <c r="DC51" s="705"/>
      <c r="DD51" s="705"/>
      <c r="DE51" s="705"/>
      <c r="DF51" s="705"/>
      <c r="DG51" s="705"/>
      <c r="DH51" s="705"/>
      <c r="DI51" s="705"/>
      <c r="DJ51" s="705"/>
      <c r="DK51" s="705"/>
      <c r="DL51" s="705"/>
      <c r="DM51" s="705"/>
      <c r="DN51" s="705"/>
      <c r="DO51" s="705"/>
      <c r="DP51" s="705"/>
      <c r="DQ51" s="705"/>
      <c r="DR51" s="705"/>
      <c r="DS51" s="705"/>
      <c r="DT51" s="705"/>
      <c r="DU51" s="705"/>
      <c r="DV51" s="705"/>
      <c r="DW51" s="705"/>
      <c r="DX51" s="705"/>
      <c r="DY51" s="705"/>
      <c r="DZ51" s="705"/>
      <c r="EA51" s="705"/>
      <c r="EB51" s="705"/>
      <c r="EC51" s="705"/>
      <c r="ED51" s="705"/>
      <c r="EE51" s="705"/>
      <c r="EF51" s="705"/>
      <c r="EG51" s="705"/>
      <c r="EH51" s="705"/>
      <c r="EI51" s="705"/>
      <c r="EJ51" s="705"/>
      <c r="EK51" s="705"/>
      <c r="EL51" s="705"/>
      <c r="EM51" s="705"/>
      <c r="EN51" s="705"/>
      <c r="EO51" s="705"/>
      <c r="EP51" s="705"/>
      <c r="EQ51" s="705"/>
      <c r="ER51" s="705"/>
      <c r="ES51" s="705"/>
      <c r="ET51" s="705"/>
      <c r="EU51" s="705"/>
      <c r="EV51" s="705"/>
      <c r="EW51" s="705"/>
      <c r="EX51" s="705"/>
      <c r="EY51" s="705"/>
      <c r="EZ51" s="705"/>
      <c r="FA51" s="705"/>
      <c r="FB51" s="705"/>
      <c r="FC51" s="705"/>
      <c r="FD51" s="705"/>
      <c r="FE51" s="705"/>
      <c r="FF51" s="705"/>
      <c r="FG51" s="705"/>
      <c r="FH51" s="705"/>
      <c r="FI51" s="705"/>
      <c r="FJ51" s="705"/>
      <c r="FK51" s="705"/>
      <c r="FL51" s="705"/>
      <c r="FM51" s="705"/>
      <c r="FN51" s="705"/>
      <c r="FO51" s="705"/>
      <c r="FP51" s="705"/>
      <c r="FQ51" s="705"/>
      <c r="FR51" s="705"/>
      <c r="FS51" s="705"/>
      <c r="FT51" s="705"/>
      <c r="FU51" s="705"/>
      <c r="FV51" s="705"/>
      <c r="FW51" s="705"/>
      <c r="FX51" s="705"/>
      <c r="FY51" s="705"/>
      <c r="FZ51" s="705"/>
      <c r="GA51" s="705"/>
      <c r="GB51" s="705"/>
      <c r="GC51" s="705"/>
      <c r="GD51" s="705"/>
      <c r="GE51" s="705"/>
      <c r="GF51" s="705"/>
      <c r="GG51" s="705"/>
      <c r="GH51" s="705"/>
      <c r="GI51" s="705"/>
      <c r="GJ51" s="705"/>
      <c r="GK51" s="705"/>
      <c r="GL51" s="705"/>
      <c r="GM51" s="705"/>
      <c r="GN51" s="705"/>
      <c r="GO51" s="705"/>
      <c r="GP51" s="705"/>
      <c r="GQ51" s="705"/>
      <c r="GR51" s="705"/>
      <c r="GS51" s="705"/>
      <c r="GT51" s="705"/>
      <c r="GU51" s="705"/>
      <c r="GV51" s="705"/>
      <c r="GW51" s="705"/>
      <c r="GX51" s="705"/>
      <c r="GY51" s="705"/>
      <c r="GZ51" s="705"/>
      <c r="HA51" s="705"/>
      <c r="HB51" s="705"/>
      <c r="HC51" s="705"/>
      <c r="HD51" s="705"/>
      <c r="HE51" s="705"/>
      <c r="HF51" s="705"/>
      <c r="HG51" s="705"/>
      <c r="HH51" s="705"/>
      <c r="HI51" s="705"/>
      <c r="HJ51" s="705"/>
      <c r="HK51" s="705"/>
      <c r="HL51" s="705"/>
      <c r="HM51" s="705"/>
      <c r="HN51" s="705"/>
      <c r="HO51" s="705"/>
      <c r="HP51" s="705"/>
      <c r="HQ51" s="705"/>
      <c r="HR51" s="705"/>
      <c r="HS51" s="705"/>
      <c r="HT51" s="705"/>
      <c r="HU51" s="705"/>
      <c r="HV51" s="705"/>
      <c r="HW51" s="705"/>
      <c r="HX51" s="705"/>
      <c r="HY51" s="705"/>
      <c r="HZ51" s="705"/>
      <c r="IA51" s="705"/>
      <c r="IB51" s="705"/>
      <c r="IC51" s="705"/>
      <c r="ID51" s="705"/>
      <c r="IE51" s="705"/>
      <c r="IF51" s="705"/>
      <c r="IG51" s="705"/>
      <c r="IH51" s="705"/>
      <c r="II51" s="705"/>
      <c r="IJ51" s="705"/>
      <c r="IK51" s="705"/>
      <c r="IL51" s="705"/>
      <c r="IM51" s="705"/>
      <c r="IN51" s="705"/>
      <c r="IO51" s="705"/>
      <c r="IP51" s="705"/>
      <c r="IQ51" s="705"/>
      <c r="IR51" s="705"/>
      <c r="IS51" s="705"/>
      <c r="IT51" s="705"/>
      <c r="IU51" s="705"/>
      <c r="IV51" s="705"/>
    </row>
    <row r="52" spans="1:256" ht="35.25" customHeight="1">
      <c r="A52" s="705"/>
      <c r="B52" s="2740" t="e">
        <f>C42</f>
        <v>#REF!</v>
      </c>
      <c r="C52" s="2741"/>
      <c r="D52" s="530" t="s">
        <v>20</v>
      </c>
      <c r="E52" s="2769" t="str">
        <f>E51</f>
        <v>(0,8*0,4*0,4)</v>
      </c>
      <c r="F52" s="2769"/>
      <c r="G52" s="2770"/>
      <c r="H52" s="705"/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705"/>
      <c r="AB52" s="705"/>
      <c r="AC52" s="705"/>
      <c r="AD52" s="705"/>
      <c r="AE52" s="705"/>
      <c r="AF52" s="705"/>
      <c r="AG52" s="705"/>
      <c r="AH52" s="705"/>
      <c r="AI52" s="705"/>
      <c r="AJ52" s="705"/>
      <c r="AK52" s="705"/>
      <c r="AL52" s="705"/>
      <c r="AM52" s="705"/>
      <c r="AN52" s="705"/>
      <c r="AO52" s="705"/>
      <c r="AP52" s="705"/>
      <c r="AQ52" s="705"/>
      <c r="AR52" s="705"/>
      <c r="AS52" s="705"/>
      <c r="AT52" s="705"/>
      <c r="AU52" s="705"/>
      <c r="AV52" s="705"/>
      <c r="AW52" s="705"/>
      <c r="AX52" s="705"/>
      <c r="AY52" s="705"/>
      <c r="AZ52" s="705"/>
      <c r="BA52" s="705"/>
      <c r="BB52" s="705"/>
      <c r="BC52" s="705"/>
      <c r="BD52" s="705"/>
      <c r="BE52" s="705"/>
      <c r="BF52" s="705"/>
      <c r="BG52" s="705"/>
      <c r="BH52" s="705"/>
      <c r="BI52" s="705"/>
      <c r="BJ52" s="705"/>
      <c r="BK52" s="705"/>
      <c r="BL52" s="705"/>
      <c r="BM52" s="705"/>
      <c r="BN52" s="705"/>
      <c r="BO52" s="705"/>
      <c r="BP52" s="705"/>
      <c r="BQ52" s="705"/>
      <c r="BR52" s="705"/>
      <c r="BS52" s="705"/>
      <c r="BT52" s="705"/>
      <c r="BU52" s="705"/>
      <c r="BV52" s="705"/>
      <c r="BW52" s="705"/>
      <c r="BX52" s="705"/>
      <c r="BY52" s="705"/>
      <c r="BZ52" s="705"/>
      <c r="CA52" s="705"/>
      <c r="CB52" s="705"/>
      <c r="CC52" s="705"/>
      <c r="CD52" s="705"/>
      <c r="CE52" s="705"/>
      <c r="CF52" s="705"/>
      <c r="CG52" s="705"/>
      <c r="CH52" s="705"/>
      <c r="CI52" s="705"/>
      <c r="CJ52" s="705"/>
      <c r="CK52" s="705"/>
      <c r="CL52" s="705"/>
      <c r="CM52" s="705"/>
      <c r="CN52" s="705"/>
      <c r="CO52" s="705"/>
      <c r="CP52" s="705"/>
      <c r="CQ52" s="705"/>
      <c r="CR52" s="705"/>
      <c r="CS52" s="705"/>
      <c r="CT52" s="705"/>
      <c r="CU52" s="705"/>
      <c r="CV52" s="705"/>
      <c r="CW52" s="705"/>
      <c r="CX52" s="705"/>
      <c r="CY52" s="705"/>
      <c r="CZ52" s="705"/>
      <c r="DA52" s="705"/>
      <c r="DB52" s="705"/>
      <c r="DC52" s="705"/>
      <c r="DD52" s="705"/>
      <c r="DE52" s="705"/>
      <c r="DF52" s="705"/>
      <c r="DG52" s="705"/>
      <c r="DH52" s="705"/>
      <c r="DI52" s="705"/>
      <c r="DJ52" s="705"/>
      <c r="DK52" s="705"/>
      <c r="DL52" s="705"/>
      <c r="DM52" s="705"/>
      <c r="DN52" s="705"/>
      <c r="DO52" s="705"/>
      <c r="DP52" s="705"/>
      <c r="DQ52" s="705"/>
      <c r="DR52" s="705"/>
      <c r="DS52" s="705"/>
      <c r="DT52" s="705"/>
      <c r="DU52" s="705"/>
      <c r="DV52" s="705"/>
      <c r="DW52" s="705"/>
      <c r="DX52" s="705"/>
      <c r="DY52" s="705"/>
      <c r="DZ52" s="705"/>
      <c r="EA52" s="705"/>
      <c r="EB52" s="705"/>
      <c r="EC52" s="705"/>
      <c r="ED52" s="705"/>
      <c r="EE52" s="705"/>
      <c r="EF52" s="705"/>
      <c r="EG52" s="705"/>
      <c r="EH52" s="705"/>
      <c r="EI52" s="705"/>
      <c r="EJ52" s="705"/>
      <c r="EK52" s="705"/>
      <c r="EL52" s="705"/>
      <c r="EM52" s="705"/>
      <c r="EN52" s="705"/>
      <c r="EO52" s="705"/>
      <c r="EP52" s="705"/>
      <c r="EQ52" s="705"/>
      <c r="ER52" s="705"/>
      <c r="ES52" s="705"/>
      <c r="ET52" s="705"/>
      <c r="EU52" s="705"/>
      <c r="EV52" s="705"/>
      <c r="EW52" s="705"/>
      <c r="EX52" s="705"/>
      <c r="EY52" s="705"/>
      <c r="EZ52" s="705"/>
      <c r="FA52" s="705"/>
      <c r="FB52" s="705"/>
      <c r="FC52" s="705"/>
      <c r="FD52" s="705"/>
      <c r="FE52" s="705"/>
      <c r="FF52" s="705"/>
      <c r="FG52" s="705"/>
      <c r="FH52" s="705"/>
      <c r="FI52" s="705"/>
      <c r="FJ52" s="705"/>
      <c r="FK52" s="705"/>
      <c r="FL52" s="705"/>
      <c r="FM52" s="705"/>
      <c r="FN52" s="705"/>
      <c r="FO52" s="705"/>
      <c r="FP52" s="705"/>
      <c r="FQ52" s="705"/>
      <c r="FR52" s="705"/>
      <c r="FS52" s="705"/>
      <c r="FT52" s="705"/>
      <c r="FU52" s="705"/>
      <c r="FV52" s="705"/>
      <c r="FW52" s="705"/>
      <c r="FX52" s="705"/>
      <c r="FY52" s="705"/>
      <c r="FZ52" s="705"/>
      <c r="GA52" s="705"/>
      <c r="GB52" s="705"/>
      <c r="GC52" s="705"/>
      <c r="GD52" s="705"/>
      <c r="GE52" s="705"/>
      <c r="GF52" s="705"/>
      <c r="GG52" s="705"/>
      <c r="GH52" s="705"/>
      <c r="GI52" s="705"/>
      <c r="GJ52" s="705"/>
      <c r="GK52" s="705"/>
      <c r="GL52" s="705"/>
      <c r="GM52" s="705"/>
      <c r="GN52" s="705"/>
      <c r="GO52" s="705"/>
      <c r="GP52" s="705"/>
      <c r="GQ52" s="705"/>
      <c r="GR52" s="705"/>
      <c r="GS52" s="705"/>
      <c r="GT52" s="705"/>
      <c r="GU52" s="705"/>
      <c r="GV52" s="705"/>
      <c r="GW52" s="705"/>
      <c r="GX52" s="705"/>
      <c r="GY52" s="705"/>
      <c r="GZ52" s="705"/>
      <c r="HA52" s="705"/>
      <c r="HB52" s="705"/>
      <c r="HC52" s="705"/>
      <c r="HD52" s="705"/>
      <c r="HE52" s="705"/>
      <c r="HF52" s="705"/>
      <c r="HG52" s="705"/>
      <c r="HH52" s="705"/>
      <c r="HI52" s="705"/>
      <c r="HJ52" s="705"/>
      <c r="HK52" s="705"/>
      <c r="HL52" s="705"/>
      <c r="HM52" s="705"/>
      <c r="HN52" s="705"/>
      <c r="HO52" s="705"/>
      <c r="HP52" s="705"/>
      <c r="HQ52" s="705"/>
      <c r="HR52" s="705"/>
      <c r="HS52" s="705"/>
      <c r="HT52" s="705"/>
      <c r="HU52" s="705"/>
      <c r="HV52" s="705"/>
      <c r="HW52" s="705"/>
      <c r="HX52" s="705"/>
      <c r="HY52" s="705"/>
      <c r="HZ52" s="705"/>
      <c r="IA52" s="705"/>
      <c r="IB52" s="705"/>
      <c r="IC52" s="705"/>
      <c r="ID52" s="705"/>
      <c r="IE52" s="705"/>
      <c r="IF52" s="705"/>
      <c r="IG52" s="705"/>
      <c r="IH52" s="705"/>
      <c r="II52" s="705"/>
      <c r="IJ52" s="705"/>
      <c r="IK52" s="705"/>
      <c r="IL52" s="705"/>
      <c r="IM52" s="705"/>
      <c r="IN52" s="705"/>
      <c r="IO52" s="705"/>
      <c r="IP52" s="705"/>
      <c r="IQ52" s="705"/>
      <c r="IR52" s="705"/>
      <c r="IS52" s="705"/>
      <c r="IT52" s="705"/>
      <c r="IU52" s="705"/>
      <c r="IV52" s="705"/>
    </row>
    <row r="53" spans="1:256" ht="31.5" customHeight="1">
      <c r="A53" s="705"/>
      <c r="B53" s="2740" t="e">
        <f>C43</f>
        <v>#REF!</v>
      </c>
      <c r="C53" s="2741"/>
      <c r="D53" s="530" t="s">
        <v>20</v>
      </c>
      <c r="E53" s="2769" t="str">
        <f>E51</f>
        <v>(0,8*0,4*0,4)</v>
      </c>
      <c r="F53" s="2769"/>
      <c r="G53" s="2770"/>
      <c r="H53" s="705"/>
      <c r="I53" s="705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705"/>
      <c r="AB53" s="705"/>
      <c r="AC53" s="705"/>
      <c r="AD53" s="705"/>
      <c r="AE53" s="705"/>
      <c r="AF53" s="705"/>
      <c r="AG53" s="705"/>
      <c r="AH53" s="705"/>
      <c r="AI53" s="705"/>
      <c r="AJ53" s="705"/>
      <c r="AK53" s="705"/>
      <c r="AL53" s="705"/>
      <c r="AM53" s="705"/>
      <c r="AN53" s="705"/>
      <c r="AO53" s="705"/>
      <c r="AP53" s="705"/>
      <c r="AQ53" s="705"/>
      <c r="AR53" s="705"/>
      <c r="AS53" s="705"/>
      <c r="AT53" s="705"/>
      <c r="AU53" s="705"/>
      <c r="AV53" s="705"/>
      <c r="AW53" s="705"/>
      <c r="AX53" s="705"/>
      <c r="AY53" s="705"/>
      <c r="AZ53" s="705"/>
      <c r="BA53" s="705"/>
      <c r="BB53" s="705"/>
      <c r="BC53" s="705"/>
      <c r="BD53" s="705"/>
      <c r="BE53" s="705"/>
      <c r="BF53" s="705"/>
      <c r="BG53" s="705"/>
      <c r="BH53" s="705"/>
      <c r="BI53" s="705"/>
      <c r="BJ53" s="705"/>
      <c r="BK53" s="705"/>
      <c r="BL53" s="705"/>
      <c r="BM53" s="705"/>
      <c r="BN53" s="705"/>
      <c r="BO53" s="705"/>
      <c r="BP53" s="705"/>
      <c r="BQ53" s="705"/>
      <c r="BR53" s="705"/>
      <c r="BS53" s="705"/>
      <c r="BT53" s="705"/>
      <c r="BU53" s="705"/>
      <c r="BV53" s="705"/>
      <c r="BW53" s="705"/>
      <c r="BX53" s="705"/>
      <c r="BY53" s="705"/>
      <c r="BZ53" s="705"/>
      <c r="CA53" s="705"/>
      <c r="CB53" s="705"/>
      <c r="CC53" s="705"/>
      <c r="CD53" s="705"/>
      <c r="CE53" s="705"/>
      <c r="CF53" s="705"/>
      <c r="CG53" s="705"/>
      <c r="CH53" s="705"/>
      <c r="CI53" s="705"/>
      <c r="CJ53" s="705"/>
      <c r="CK53" s="705"/>
      <c r="CL53" s="705"/>
      <c r="CM53" s="705"/>
      <c r="CN53" s="705"/>
      <c r="CO53" s="705"/>
      <c r="CP53" s="705"/>
      <c r="CQ53" s="705"/>
      <c r="CR53" s="705"/>
      <c r="CS53" s="705"/>
      <c r="CT53" s="705"/>
      <c r="CU53" s="705"/>
      <c r="CV53" s="705"/>
      <c r="CW53" s="705"/>
      <c r="CX53" s="705"/>
      <c r="CY53" s="705"/>
      <c r="CZ53" s="705"/>
      <c r="DA53" s="705"/>
      <c r="DB53" s="705"/>
      <c r="DC53" s="705"/>
      <c r="DD53" s="705"/>
      <c r="DE53" s="705"/>
      <c r="DF53" s="705"/>
      <c r="DG53" s="705"/>
      <c r="DH53" s="705"/>
      <c r="DI53" s="705"/>
      <c r="DJ53" s="705"/>
      <c r="DK53" s="705"/>
      <c r="DL53" s="705"/>
      <c r="DM53" s="705"/>
      <c r="DN53" s="705"/>
      <c r="DO53" s="705"/>
      <c r="DP53" s="705"/>
      <c r="DQ53" s="705"/>
      <c r="DR53" s="705"/>
      <c r="DS53" s="705"/>
      <c r="DT53" s="705"/>
      <c r="DU53" s="705"/>
      <c r="DV53" s="705"/>
      <c r="DW53" s="705"/>
      <c r="DX53" s="705"/>
      <c r="DY53" s="705"/>
      <c r="DZ53" s="705"/>
      <c r="EA53" s="705"/>
      <c r="EB53" s="705"/>
      <c r="EC53" s="705"/>
      <c r="ED53" s="705"/>
      <c r="EE53" s="705"/>
      <c r="EF53" s="705"/>
      <c r="EG53" s="705"/>
      <c r="EH53" s="705"/>
      <c r="EI53" s="705"/>
      <c r="EJ53" s="705"/>
      <c r="EK53" s="705"/>
      <c r="EL53" s="705"/>
      <c r="EM53" s="705"/>
      <c r="EN53" s="705"/>
      <c r="EO53" s="705"/>
      <c r="EP53" s="705"/>
      <c r="EQ53" s="705"/>
      <c r="ER53" s="705"/>
      <c r="ES53" s="705"/>
      <c r="ET53" s="705"/>
      <c r="EU53" s="705"/>
      <c r="EV53" s="705"/>
      <c r="EW53" s="705"/>
      <c r="EX53" s="705"/>
      <c r="EY53" s="705"/>
      <c r="EZ53" s="705"/>
      <c r="FA53" s="705"/>
      <c r="FB53" s="705"/>
      <c r="FC53" s="705"/>
      <c r="FD53" s="705"/>
      <c r="FE53" s="705"/>
      <c r="FF53" s="705"/>
      <c r="FG53" s="705"/>
      <c r="FH53" s="705"/>
      <c r="FI53" s="705"/>
      <c r="FJ53" s="705"/>
      <c r="FK53" s="705"/>
      <c r="FL53" s="705"/>
      <c r="FM53" s="705"/>
      <c r="FN53" s="705"/>
      <c r="FO53" s="705"/>
      <c r="FP53" s="705"/>
      <c r="FQ53" s="705"/>
      <c r="FR53" s="705"/>
      <c r="FS53" s="705"/>
      <c r="FT53" s="705"/>
      <c r="FU53" s="705"/>
      <c r="FV53" s="705"/>
      <c r="FW53" s="705"/>
      <c r="FX53" s="705"/>
      <c r="FY53" s="705"/>
      <c r="FZ53" s="705"/>
      <c r="GA53" s="705"/>
      <c r="GB53" s="705"/>
      <c r="GC53" s="705"/>
      <c r="GD53" s="705"/>
      <c r="GE53" s="705"/>
      <c r="GF53" s="705"/>
      <c r="GG53" s="705"/>
      <c r="GH53" s="705"/>
      <c r="GI53" s="705"/>
      <c r="GJ53" s="705"/>
      <c r="GK53" s="705"/>
      <c r="GL53" s="705"/>
      <c r="GM53" s="705"/>
      <c r="GN53" s="705"/>
      <c r="GO53" s="705"/>
      <c r="GP53" s="705"/>
      <c r="GQ53" s="705"/>
      <c r="GR53" s="705"/>
      <c r="GS53" s="705"/>
      <c r="GT53" s="705"/>
      <c r="GU53" s="705"/>
      <c r="GV53" s="705"/>
      <c r="GW53" s="705"/>
      <c r="GX53" s="705"/>
      <c r="GY53" s="705"/>
      <c r="GZ53" s="705"/>
      <c r="HA53" s="705"/>
      <c r="HB53" s="705"/>
      <c r="HC53" s="705"/>
      <c r="HD53" s="705"/>
      <c r="HE53" s="705"/>
      <c r="HF53" s="705"/>
      <c r="HG53" s="705"/>
      <c r="HH53" s="705"/>
      <c r="HI53" s="705"/>
      <c r="HJ53" s="705"/>
      <c r="HK53" s="705"/>
      <c r="HL53" s="705"/>
      <c r="HM53" s="705"/>
      <c r="HN53" s="705"/>
      <c r="HO53" s="705"/>
      <c r="HP53" s="705"/>
      <c r="HQ53" s="705"/>
      <c r="HR53" s="705"/>
      <c r="HS53" s="705"/>
      <c r="HT53" s="705"/>
      <c r="HU53" s="705"/>
      <c r="HV53" s="705"/>
      <c r="HW53" s="705"/>
      <c r="HX53" s="705"/>
      <c r="HY53" s="705"/>
      <c r="HZ53" s="705"/>
      <c r="IA53" s="705"/>
      <c r="IB53" s="705"/>
      <c r="IC53" s="705"/>
      <c r="ID53" s="705"/>
      <c r="IE53" s="705"/>
      <c r="IF53" s="705"/>
      <c r="IG53" s="705"/>
      <c r="IH53" s="705"/>
      <c r="II53" s="705"/>
      <c r="IJ53" s="705"/>
      <c r="IK53" s="705"/>
      <c r="IL53" s="705"/>
      <c r="IM53" s="705"/>
      <c r="IN53" s="705"/>
      <c r="IO53" s="705"/>
      <c r="IP53" s="705"/>
      <c r="IQ53" s="705"/>
      <c r="IR53" s="705"/>
      <c r="IS53" s="705"/>
      <c r="IT53" s="705"/>
      <c r="IU53" s="705"/>
      <c r="IV53" s="705"/>
    </row>
    <row r="54" spans="1:256" ht="13.5" thickBot="1">
      <c r="A54" s="705"/>
      <c r="B54" s="772"/>
      <c r="C54" s="772"/>
      <c r="D54" s="772"/>
      <c r="E54" s="772"/>
      <c r="F54" s="772"/>
      <c r="G54" s="772"/>
      <c r="H54" s="705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705"/>
      <c r="AB54" s="705"/>
      <c r="AC54" s="705"/>
      <c r="AD54" s="705"/>
      <c r="AE54" s="705"/>
      <c r="AF54" s="705"/>
      <c r="AG54" s="705"/>
      <c r="AH54" s="705"/>
      <c r="AI54" s="705"/>
      <c r="AJ54" s="705"/>
      <c r="AK54" s="705"/>
      <c r="AL54" s="705"/>
      <c r="AM54" s="705"/>
      <c r="AN54" s="705"/>
      <c r="AO54" s="705"/>
      <c r="AP54" s="705"/>
      <c r="AQ54" s="705"/>
      <c r="AR54" s="705"/>
      <c r="AS54" s="705"/>
      <c r="AT54" s="705"/>
      <c r="AU54" s="705"/>
      <c r="AV54" s="705"/>
      <c r="AW54" s="705"/>
      <c r="AX54" s="705"/>
      <c r="AY54" s="705"/>
      <c r="AZ54" s="705"/>
      <c r="BA54" s="705"/>
      <c r="BB54" s="705"/>
      <c r="BC54" s="705"/>
      <c r="BD54" s="705"/>
      <c r="BE54" s="705"/>
      <c r="BF54" s="705"/>
      <c r="BG54" s="705"/>
      <c r="BH54" s="705"/>
      <c r="BI54" s="705"/>
      <c r="BJ54" s="705"/>
      <c r="BK54" s="705"/>
      <c r="BL54" s="705"/>
      <c r="BM54" s="705"/>
      <c r="BN54" s="705"/>
      <c r="BO54" s="705"/>
      <c r="BP54" s="705"/>
      <c r="BQ54" s="705"/>
      <c r="BR54" s="705"/>
      <c r="BS54" s="705"/>
      <c r="BT54" s="705"/>
      <c r="BU54" s="705"/>
      <c r="BV54" s="705"/>
      <c r="BW54" s="705"/>
      <c r="BX54" s="705"/>
      <c r="BY54" s="705"/>
      <c r="BZ54" s="705"/>
      <c r="CA54" s="705"/>
      <c r="CB54" s="705"/>
      <c r="CC54" s="705"/>
      <c r="CD54" s="705"/>
      <c r="CE54" s="705"/>
      <c r="CF54" s="705"/>
      <c r="CG54" s="705"/>
      <c r="CH54" s="705"/>
      <c r="CI54" s="705"/>
      <c r="CJ54" s="705"/>
      <c r="CK54" s="705"/>
      <c r="CL54" s="705"/>
      <c r="CM54" s="705"/>
      <c r="CN54" s="705"/>
      <c r="CO54" s="705"/>
      <c r="CP54" s="705"/>
      <c r="CQ54" s="705"/>
      <c r="CR54" s="705"/>
      <c r="CS54" s="705"/>
      <c r="CT54" s="705"/>
      <c r="CU54" s="705"/>
      <c r="CV54" s="705"/>
      <c r="CW54" s="705"/>
      <c r="CX54" s="705"/>
      <c r="CY54" s="705"/>
      <c r="CZ54" s="705"/>
      <c r="DA54" s="705"/>
      <c r="DB54" s="705"/>
      <c r="DC54" s="705"/>
      <c r="DD54" s="705"/>
      <c r="DE54" s="705"/>
      <c r="DF54" s="705"/>
      <c r="DG54" s="705"/>
      <c r="DH54" s="705"/>
      <c r="DI54" s="705"/>
      <c r="DJ54" s="705"/>
      <c r="DK54" s="705"/>
      <c r="DL54" s="705"/>
      <c r="DM54" s="705"/>
      <c r="DN54" s="705"/>
      <c r="DO54" s="705"/>
      <c r="DP54" s="705"/>
      <c r="DQ54" s="705"/>
      <c r="DR54" s="705"/>
      <c r="DS54" s="705"/>
      <c r="DT54" s="705"/>
      <c r="DU54" s="705"/>
      <c r="DV54" s="705"/>
      <c r="DW54" s="705"/>
      <c r="DX54" s="705"/>
      <c r="DY54" s="705"/>
      <c r="DZ54" s="705"/>
      <c r="EA54" s="705"/>
      <c r="EB54" s="705"/>
      <c r="EC54" s="705"/>
      <c r="ED54" s="705"/>
      <c r="EE54" s="705"/>
      <c r="EF54" s="705"/>
      <c r="EG54" s="705"/>
      <c r="EH54" s="705"/>
      <c r="EI54" s="705"/>
      <c r="EJ54" s="705"/>
      <c r="EK54" s="705"/>
      <c r="EL54" s="705"/>
      <c r="EM54" s="705"/>
      <c r="EN54" s="705"/>
      <c r="EO54" s="705"/>
      <c r="EP54" s="705"/>
      <c r="EQ54" s="705"/>
      <c r="ER54" s="705"/>
      <c r="ES54" s="705"/>
      <c r="ET54" s="705"/>
      <c r="EU54" s="705"/>
      <c r="EV54" s="705"/>
      <c r="EW54" s="705"/>
      <c r="EX54" s="705"/>
      <c r="EY54" s="705"/>
      <c r="EZ54" s="705"/>
      <c r="FA54" s="705"/>
      <c r="FB54" s="705"/>
      <c r="FC54" s="705"/>
      <c r="FD54" s="705"/>
      <c r="FE54" s="705"/>
      <c r="FF54" s="705"/>
      <c r="FG54" s="705"/>
      <c r="FH54" s="705"/>
      <c r="FI54" s="705"/>
      <c r="FJ54" s="705"/>
      <c r="FK54" s="705"/>
      <c r="FL54" s="705"/>
      <c r="FM54" s="705"/>
      <c r="FN54" s="705"/>
      <c r="FO54" s="705"/>
      <c r="FP54" s="705"/>
      <c r="FQ54" s="705"/>
      <c r="FR54" s="705"/>
      <c r="FS54" s="705"/>
      <c r="FT54" s="705"/>
      <c r="FU54" s="705"/>
      <c r="FV54" s="705"/>
      <c r="FW54" s="705"/>
      <c r="FX54" s="705"/>
      <c r="FY54" s="705"/>
      <c r="FZ54" s="705"/>
      <c r="GA54" s="705"/>
      <c r="GB54" s="705"/>
      <c r="GC54" s="705"/>
      <c r="GD54" s="705"/>
      <c r="GE54" s="705"/>
      <c r="GF54" s="705"/>
      <c r="GG54" s="705"/>
      <c r="GH54" s="705"/>
      <c r="GI54" s="705"/>
      <c r="GJ54" s="705"/>
      <c r="GK54" s="705"/>
      <c r="GL54" s="705"/>
      <c r="GM54" s="705"/>
      <c r="GN54" s="705"/>
      <c r="GO54" s="705"/>
      <c r="GP54" s="705"/>
      <c r="GQ54" s="705"/>
      <c r="GR54" s="705"/>
      <c r="GS54" s="705"/>
      <c r="GT54" s="705"/>
      <c r="GU54" s="705"/>
      <c r="GV54" s="705"/>
      <c r="GW54" s="705"/>
      <c r="GX54" s="705"/>
      <c r="GY54" s="705"/>
      <c r="GZ54" s="705"/>
      <c r="HA54" s="705"/>
      <c r="HB54" s="705"/>
      <c r="HC54" s="705"/>
      <c r="HD54" s="705"/>
      <c r="HE54" s="705"/>
      <c r="HF54" s="705"/>
      <c r="HG54" s="705"/>
      <c r="HH54" s="705"/>
      <c r="HI54" s="705"/>
      <c r="HJ54" s="705"/>
      <c r="HK54" s="705"/>
      <c r="HL54" s="705"/>
      <c r="HM54" s="705"/>
      <c r="HN54" s="705"/>
      <c r="HO54" s="705"/>
      <c r="HP54" s="705"/>
      <c r="HQ54" s="705"/>
      <c r="HR54" s="705"/>
      <c r="HS54" s="705"/>
      <c r="HT54" s="705"/>
      <c r="HU54" s="705"/>
      <c r="HV54" s="705"/>
      <c r="HW54" s="705"/>
      <c r="HX54" s="705"/>
      <c r="HY54" s="705"/>
      <c r="HZ54" s="705"/>
      <c r="IA54" s="705"/>
      <c r="IB54" s="705"/>
      <c r="IC54" s="705"/>
      <c r="ID54" s="705"/>
      <c r="IE54" s="705"/>
      <c r="IF54" s="705"/>
      <c r="IG54" s="705"/>
      <c r="IH54" s="705"/>
      <c r="II54" s="705"/>
      <c r="IJ54" s="705"/>
      <c r="IK54" s="705"/>
      <c r="IL54" s="705"/>
      <c r="IM54" s="705"/>
      <c r="IN54" s="705"/>
      <c r="IO54" s="705"/>
      <c r="IP54" s="705"/>
      <c r="IQ54" s="705"/>
      <c r="IR54" s="705"/>
      <c r="IS54" s="705"/>
      <c r="IT54" s="705"/>
      <c r="IU54" s="705"/>
      <c r="IV54" s="705"/>
    </row>
    <row r="55" spans="1:256" ht="16.5" thickBot="1">
      <c r="A55" s="705"/>
      <c r="B55" s="994" t="s">
        <v>466</v>
      </c>
      <c r="C55" s="995" t="s">
        <v>467</v>
      </c>
      <c r="D55" s="995"/>
      <c r="E55" s="995"/>
      <c r="F55" s="995"/>
      <c r="G55" s="996" t="s">
        <v>23</v>
      </c>
      <c r="H55" s="705"/>
      <c r="I55" s="705"/>
      <c r="J55" s="705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  <c r="V55" s="705"/>
      <c r="W55" s="705"/>
      <c r="X55" s="705"/>
      <c r="Y55" s="705"/>
      <c r="Z55" s="705"/>
      <c r="AA55" s="705"/>
      <c r="AB55" s="705"/>
      <c r="AC55" s="705"/>
      <c r="AD55" s="705"/>
      <c r="AE55" s="705"/>
      <c r="AF55" s="705"/>
      <c r="AG55" s="705"/>
      <c r="AH55" s="705"/>
      <c r="AI55" s="705"/>
      <c r="AJ55" s="705"/>
      <c r="AK55" s="705"/>
      <c r="AL55" s="705"/>
      <c r="AM55" s="705"/>
      <c r="AN55" s="705"/>
      <c r="AO55" s="705"/>
      <c r="AP55" s="705"/>
      <c r="AQ55" s="705"/>
      <c r="AR55" s="705"/>
      <c r="AS55" s="705"/>
      <c r="AT55" s="705"/>
      <c r="AU55" s="705"/>
      <c r="AV55" s="705"/>
      <c r="AW55" s="705"/>
      <c r="AX55" s="705"/>
      <c r="AY55" s="705"/>
      <c r="AZ55" s="705"/>
      <c r="BA55" s="705"/>
      <c r="BB55" s="705"/>
      <c r="BC55" s="705"/>
      <c r="BD55" s="705"/>
      <c r="BE55" s="705"/>
      <c r="BF55" s="705"/>
      <c r="BG55" s="705"/>
      <c r="BH55" s="705"/>
      <c r="BI55" s="705"/>
      <c r="BJ55" s="705"/>
      <c r="BK55" s="705"/>
      <c r="BL55" s="705"/>
      <c r="BM55" s="705"/>
      <c r="BN55" s="705"/>
      <c r="BO55" s="705"/>
      <c r="BP55" s="705"/>
      <c r="BQ55" s="705"/>
      <c r="BR55" s="705"/>
      <c r="BS55" s="705"/>
      <c r="BT55" s="705"/>
      <c r="BU55" s="705"/>
      <c r="BV55" s="705"/>
      <c r="BW55" s="705"/>
      <c r="BX55" s="705"/>
      <c r="BY55" s="705"/>
      <c r="BZ55" s="705"/>
      <c r="CA55" s="705"/>
      <c r="CB55" s="705"/>
      <c r="CC55" s="705"/>
      <c r="CD55" s="705"/>
      <c r="CE55" s="705"/>
      <c r="CF55" s="705"/>
      <c r="CG55" s="705"/>
      <c r="CH55" s="705"/>
      <c r="CI55" s="705"/>
      <c r="CJ55" s="705"/>
      <c r="CK55" s="705"/>
      <c r="CL55" s="705"/>
      <c r="CM55" s="705"/>
      <c r="CN55" s="705"/>
      <c r="CO55" s="705"/>
      <c r="CP55" s="705"/>
      <c r="CQ55" s="705"/>
      <c r="CR55" s="705"/>
      <c r="CS55" s="705"/>
      <c r="CT55" s="705"/>
      <c r="CU55" s="705"/>
      <c r="CV55" s="705"/>
      <c r="CW55" s="705"/>
      <c r="CX55" s="705"/>
      <c r="CY55" s="705"/>
      <c r="CZ55" s="705"/>
      <c r="DA55" s="705"/>
      <c r="DB55" s="705"/>
      <c r="DC55" s="705"/>
      <c r="DD55" s="705"/>
      <c r="DE55" s="705"/>
      <c r="DF55" s="705"/>
      <c r="DG55" s="705"/>
      <c r="DH55" s="705"/>
      <c r="DI55" s="705"/>
      <c r="DJ55" s="705"/>
      <c r="DK55" s="705"/>
      <c r="DL55" s="705"/>
      <c r="DM55" s="705"/>
      <c r="DN55" s="705"/>
      <c r="DO55" s="705"/>
      <c r="DP55" s="705"/>
      <c r="DQ55" s="705"/>
      <c r="DR55" s="705"/>
      <c r="DS55" s="705"/>
      <c r="DT55" s="705"/>
      <c r="DU55" s="705"/>
      <c r="DV55" s="705"/>
      <c r="DW55" s="705"/>
      <c r="DX55" s="705"/>
      <c r="DY55" s="705"/>
      <c r="DZ55" s="705"/>
      <c r="EA55" s="705"/>
      <c r="EB55" s="705"/>
      <c r="EC55" s="705"/>
      <c r="ED55" s="705"/>
      <c r="EE55" s="705"/>
      <c r="EF55" s="705"/>
      <c r="EG55" s="705"/>
      <c r="EH55" s="705"/>
      <c r="EI55" s="705"/>
      <c r="EJ55" s="705"/>
      <c r="EK55" s="705"/>
      <c r="EL55" s="705"/>
      <c r="EM55" s="705"/>
      <c r="EN55" s="705"/>
      <c r="EO55" s="705"/>
      <c r="EP55" s="705"/>
      <c r="EQ55" s="705"/>
      <c r="ER55" s="705"/>
      <c r="ES55" s="705"/>
      <c r="ET55" s="705"/>
      <c r="EU55" s="705"/>
      <c r="EV55" s="705"/>
      <c r="EW55" s="705"/>
      <c r="EX55" s="705"/>
      <c r="EY55" s="705"/>
      <c r="EZ55" s="705"/>
      <c r="FA55" s="705"/>
      <c r="FB55" s="705"/>
      <c r="FC55" s="705"/>
      <c r="FD55" s="705"/>
      <c r="FE55" s="705"/>
      <c r="FF55" s="705"/>
      <c r="FG55" s="705"/>
      <c r="FH55" s="705"/>
      <c r="FI55" s="705"/>
      <c r="FJ55" s="705"/>
      <c r="FK55" s="705"/>
      <c r="FL55" s="705"/>
      <c r="FM55" s="705"/>
      <c r="FN55" s="705"/>
      <c r="FO55" s="705"/>
      <c r="FP55" s="705"/>
      <c r="FQ55" s="705"/>
      <c r="FR55" s="705"/>
      <c r="FS55" s="705"/>
      <c r="FT55" s="705"/>
      <c r="FU55" s="705"/>
      <c r="FV55" s="705"/>
      <c r="FW55" s="705"/>
      <c r="FX55" s="705"/>
      <c r="FY55" s="705"/>
      <c r="FZ55" s="705"/>
      <c r="GA55" s="705"/>
      <c r="GB55" s="705"/>
      <c r="GC55" s="705"/>
      <c r="GD55" s="705"/>
      <c r="GE55" s="705"/>
      <c r="GF55" s="705"/>
      <c r="GG55" s="705"/>
      <c r="GH55" s="705"/>
      <c r="GI55" s="705"/>
      <c r="GJ55" s="705"/>
      <c r="GK55" s="705"/>
      <c r="GL55" s="705"/>
      <c r="GM55" s="705"/>
      <c r="GN55" s="705"/>
      <c r="GO55" s="705"/>
      <c r="GP55" s="705"/>
      <c r="GQ55" s="705"/>
      <c r="GR55" s="705"/>
      <c r="GS55" s="705"/>
      <c r="GT55" s="705"/>
      <c r="GU55" s="705"/>
      <c r="GV55" s="705"/>
      <c r="GW55" s="705"/>
      <c r="GX55" s="705"/>
      <c r="GY55" s="705"/>
      <c r="GZ55" s="705"/>
      <c r="HA55" s="705"/>
      <c r="HB55" s="705"/>
      <c r="HC55" s="705"/>
      <c r="HD55" s="705"/>
      <c r="HE55" s="705"/>
      <c r="HF55" s="705"/>
      <c r="HG55" s="705"/>
      <c r="HH55" s="705"/>
      <c r="HI55" s="705"/>
      <c r="HJ55" s="705"/>
      <c r="HK55" s="705"/>
      <c r="HL55" s="705"/>
      <c r="HM55" s="705"/>
      <c r="HN55" s="705"/>
      <c r="HO55" s="705"/>
      <c r="HP55" s="705"/>
      <c r="HQ55" s="705"/>
      <c r="HR55" s="705"/>
      <c r="HS55" s="705"/>
      <c r="HT55" s="705"/>
      <c r="HU55" s="705"/>
      <c r="HV55" s="705"/>
      <c r="HW55" s="705"/>
      <c r="HX55" s="705"/>
      <c r="HY55" s="705"/>
      <c r="HZ55" s="705"/>
      <c r="IA55" s="705"/>
      <c r="IB55" s="705"/>
      <c r="IC55" s="705"/>
      <c r="ID55" s="705"/>
      <c r="IE55" s="705"/>
      <c r="IF55" s="705"/>
      <c r="IG55" s="705"/>
      <c r="IH55" s="705"/>
      <c r="II55" s="705"/>
      <c r="IJ55" s="705"/>
      <c r="IK55" s="705"/>
      <c r="IL55" s="705"/>
      <c r="IM55" s="705"/>
      <c r="IN55" s="705"/>
      <c r="IO55" s="705"/>
      <c r="IP55" s="705"/>
      <c r="IQ55" s="705"/>
      <c r="IR55" s="705"/>
      <c r="IS55" s="705"/>
      <c r="IT55" s="705"/>
      <c r="IU55" s="705"/>
      <c r="IV55" s="705"/>
    </row>
    <row r="56" spans="1:256" ht="31.5">
      <c r="A56" s="705"/>
      <c r="B56" s="990" t="s">
        <v>144</v>
      </c>
      <c r="C56" s="991" t="s">
        <v>75</v>
      </c>
      <c r="D56" s="991" t="s">
        <v>23</v>
      </c>
      <c r="E56" s="991" t="s">
        <v>76</v>
      </c>
      <c r="F56" s="992" t="s">
        <v>103</v>
      </c>
      <c r="G56" s="993" t="s">
        <v>104</v>
      </c>
      <c r="H56" s="705"/>
      <c r="I56" s="705"/>
      <c r="J56" s="705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5"/>
      <c r="W56" s="705"/>
      <c r="X56" s="705"/>
      <c r="Y56" s="705"/>
      <c r="Z56" s="705"/>
      <c r="AA56" s="705"/>
      <c r="AB56" s="705"/>
      <c r="AC56" s="705"/>
      <c r="AD56" s="705"/>
      <c r="AE56" s="705"/>
      <c r="AF56" s="705"/>
      <c r="AG56" s="705"/>
      <c r="AH56" s="705"/>
      <c r="AI56" s="705"/>
      <c r="AJ56" s="705"/>
      <c r="AK56" s="705"/>
      <c r="AL56" s="705"/>
      <c r="AM56" s="705"/>
      <c r="AN56" s="705"/>
      <c r="AO56" s="705"/>
      <c r="AP56" s="705"/>
      <c r="AQ56" s="705"/>
      <c r="AR56" s="705"/>
      <c r="AS56" s="705"/>
      <c r="AT56" s="705"/>
      <c r="AU56" s="705"/>
      <c r="AV56" s="705"/>
      <c r="AW56" s="705"/>
      <c r="AX56" s="705"/>
      <c r="AY56" s="705"/>
      <c r="AZ56" s="705"/>
      <c r="BA56" s="705"/>
      <c r="BB56" s="705"/>
      <c r="BC56" s="705"/>
      <c r="BD56" s="705"/>
      <c r="BE56" s="705"/>
      <c r="BF56" s="705"/>
      <c r="BG56" s="705"/>
      <c r="BH56" s="705"/>
      <c r="BI56" s="705"/>
      <c r="BJ56" s="705"/>
      <c r="BK56" s="705"/>
      <c r="BL56" s="705"/>
      <c r="BM56" s="705"/>
      <c r="BN56" s="705"/>
      <c r="BO56" s="705"/>
      <c r="BP56" s="705"/>
      <c r="BQ56" s="705"/>
      <c r="BR56" s="705"/>
      <c r="BS56" s="705"/>
      <c r="BT56" s="705"/>
      <c r="BU56" s="705"/>
      <c r="BV56" s="705"/>
      <c r="BW56" s="705"/>
      <c r="BX56" s="705"/>
      <c r="BY56" s="705"/>
      <c r="BZ56" s="705"/>
      <c r="CA56" s="705"/>
      <c r="CB56" s="705"/>
      <c r="CC56" s="705"/>
      <c r="CD56" s="705"/>
      <c r="CE56" s="705"/>
      <c r="CF56" s="705"/>
      <c r="CG56" s="705"/>
      <c r="CH56" s="705"/>
      <c r="CI56" s="705"/>
      <c r="CJ56" s="705"/>
      <c r="CK56" s="705"/>
      <c r="CL56" s="705"/>
      <c r="CM56" s="705"/>
      <c r="CN56" s="705"/>
      <c r="CO56" s="705"/>
      <c r="CP56" s="705"/>
      <c r="CQ56" s="705"/>
      <c r="CR56" s="705"/>
      <c r="CS56" s="705"/>
      <c r="CT56" s="705"/>
      <c r="CU56" s="705"/>
      <c r="CV56" s="705"/>
      <c r="CW56" s="705"/>
      <c r="CX56" s="705"/>
      <c r="CY56" s="705"/>
      <c r="CZ56" s="705"/>
      <c r="DA56" s="705"/>
      <c r="DB56" s="705"/>
      <c r="DC56" s="705"/>
      <c r="DD56" s="705"/>
      <c r="DE56" s="705"/>
      <c r="DF56" s="705"/>
      <c r="DG56" s="705"/>
      <c r="DH56" s="705"/>
      <c r="DI56" s="705"/>
      <c r="DJ56" s="705"/>
      <c r="DK56" s="705"/>
      <c r="DL56" s="705"/>
      <c r="DM56" s="705"/>
      <c r="DN56" s="705"/>
      <c r="DO56" s="705"/>
      <c r="DP56" s="705"/>
      <c r="DQ56" s="705"/>
      <c r="DR56" s="705"/>
      <c r="DS56" s="705"/>
      <c r="DT56" s="705"/>
      <c r="DU56" s="705"/>
      <c r="DV56" s="705"/>
      <c r="DW56" s="705"/>
      <c r="DX56" s="705"/>
      <c r="DY56" s="705"/>
      <c r="DZ56" s="705"/>
      <c r="EA56" s="705"/>
      <c r="EB56" s="705"/>
      <c r="EC56" s="705"/>
      <c r="ED56" s="705"/>
      <c r="EE56" s="705"/>
      <c r="EF56" s="705"/>
      <c r="EG56" s="705"/>
      <c r="EH56" s="705"/>
      <c r="EI56" s="705"/>
      <c r="EJ56" s="705"/>
      <c r="EK56" s="705"/>
      <c r="EL56" s="705"/>
      <c r="EM56" s="705"/>
      <c r="EN56" s="705"/>
      <c r="EO56" s="705"/>
      <c r="EP56" s="705"/>
      <c r="EQ56" s="705"/>
      <c r="ER56" s="705"/>
      <c r="ES56" s="705"/>
      <c r="ET56" s="705"/>
      <c r="EU56" s="705"/>
      <c r="EV56" s="705"/>
      <c r="EW56" s="705"/>
      <c r="EX56" s="705"/>
      <c r="EY56" s="705"/>
      <c r="EZ56" s="705"/>
      <c r="FA56" s="705"/>
      <c r="FB56" s="705"/>
      <c r="FC56" s="705"/>
      <c r="FD56" s="705"/>
      <c r="FE56" s="705"/>
      <c r="FF56" s="705"/>
      <c r="FG56" s="705"/>
      <c r="FH56" s="705"/>
      <c r="FI56" s="705"/>
      <c r="FJ56" s="705"/>
      <c r="FK56" s="705"/>
      <c r="FL56" s="705"/>
      <c r="FM56" s="705"/>
      <c r="FN56" s="705"/>
      <c r="FO56" s="705"/>
      <c r="FP56" s="705"/>
      <c r="FQ56" s="705"/>
      <c r="FR56" s="705"/>
      <c r="FS56" s="705"/>
      <c r="FT56" s="705"/>
      <c r="FU56" s="705"/>
      <c r="FV56" s="705"/>
      <c r="FW56" s="705"/>
      <c r="FX56" s="705"/>
      <c r="FY56" s="705"/>
      <c r="FZ56" s="705"/>
      <c r="GA56" s="705"/>
      <c r="GB56" s="705"/>
      <c r="GC56" s="705"/>
      <c r="GD56" s="705"/>
      <c r="GE56" s="705"/>
      <c r="GF56" s="705"/>
      <c r="GG56" s="705"/>
      <c r="GH56" s="705"/>
      <c r="GI56" s="705"/>
      <c r="GJ56" s="705"/>
      <c r="GK56" s="705"/>
      <c r="GL56" s="705"/>
      <c r="GM56" s="705"/>
      <c r="GN56" s="705"/>
      <c r="GO56" s="705"/>
      <c r="GP56" s="705"/>
      <c r="GQ56" s="705"/>
      <c r="GR56" s="705"/>
      <c r="GS56" s="705"/>
      <c r="GT56" s="705"/>
      <c r="GU56" s="705"/>
      <c r="GV56" s="705"/>
      <c r="GW56" s="705"/>
      <c r="GX56" s="705"/>
      <c r="GY56" s="705"/>
      <c r="GZ56" s="705"/>
      <c r="HA56" s="705"/>
      <c r="HB56" s="705"/>
      <c r="HC56" s="705"/>
      <c r="HD56" s="705"/>
      <c r="HE56" s="705"/>
      <c r="HF56" s="705"/>
      <c r="HG56" s="705"/>
      <c r="HH56" s="705"/>
      <c r="HI56" s="705"/>
      <c r="HJ56" s="705"/>
      <c r="HK56" s="705"/>
      <c r="HL56" s="705"/>
      <c r="HM56" s="705"/>
      <c r="HN56" s="705"/>
      <c r="HO56" s="705"/>
      <c r="HP56" s="705"/>
      <c r="HQ56" s="705"/>
      <c r="HR56" s="705"/>
      <c r="HS56" s="705"/>
      <c r="HT56" s="705"/>
      <c r="HU56" s="705"/>
      <c r="HV56" s="705"/>
      <c r="HW56" s="705"/>
      <c r="HX56" s="705"/>
      <c r="HY56" s="705"/>
      <c r="HZ56" s="705"/>
      <c r="IA56" s="705"/>
      <c r="IB56" s="705"/>
      <c r="IC56" s="705"/>
      <c r="ID56" s="705"/>
      <c r="IE56" s="705"/>
      <c r="IF56" s="705"/>
      <c r="IG56" s="705"/>
      <c r="IH56" s="705"/>
      <c r="II56" s="705"/>
      <c r="IJ56" s="705"/>
      <c r="IK56" s="705"/>
      <c r="IL56" s="705"/>
      <c r="IM56" s="705"/>
      <c r="IN56" s="705"/>
      <c r="IO56" s="705"/>
      <c r="IP56" s="705"/>
      <c r="IQ56" s="705"/>
      <c r="IR56" s="705"/>
      <c r="IS56" s="705"/>
      <c r="IT56" s="705"/>
      <c r="IU56" s="705"/>
      <c r="IV56" s="705"/>
    </row>
    <row r="57" spans="1:256" ht="16.5" thickBot="1">
      <c r="A57" s="705"/>
      <c r="B57" s="2771" t="s">
        <v>79</v>
      </c>
      <c r="C57" s="2772"/>
      <c r="D57" s="2772"/>
      <c r="E57" s="2772"/>
      <c r="F57" s="2772"/>
      <c r="G57" s="2773"/>
      <c r="H57" s="705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705"/>
      <c r="AB57" s="705"/>
      <c r="AC57" s="705"/>
      <c r="AD57" s="705"/>
      <c r="AE57" s="705"/>
      <c r="AF57" s="705"/>
      <c r="AG57" s="705"/>
      <c r="AH57" s="705"/>
      <c r="AI57" s="705"/>
      <c r="AJ57" s="705"/>
      <c r="AK57" s="705"/>
      <c r="AL57" s="705"/>
      <c r="AM57" s="705"/>
      <c r="AN57" s="705"/>
      <c r="AO57" s="705"/>
      <c r="AP57" s="705"/>
      <c r="AQ57" s="705"/>
      <c r="AR57" s="705"/>
      <c r="AS57" s="705"/>
      <c r="AT57" s="705"/>
      <c r="AU57" s="705"/>
      <c r="AV57" s="705"/>
      <c r="AW57" s="705"/>
      <c r="AX57" s="705"/>
      <c r="AY57" s="705"/>
      <c r="AZ57" s="705"/>
      <c r="BA57" s="705"/>
      <c r="BB57" s="705"/>
      <c r="BC57" s="705"/>
      <c r="BD57" s="705"/>
      <c r="BE57" s="705"/>
      <c r="BF57" s="705"/>
      <c r="BG57" s="705"/>
      <c r="BH57" s="705"/>
      <c r="BI57" s="705"/>
      <c r="BJ57" s="705"/>
      <c r="BK57" s="705"/>
      <c r="BL57" s="705"/>
      <c r="BM57" s="705"/>
      <c r="BN57" s="705"/>
      <c r="BO57" s="705"/>
      <c r="BP57" s="705"/>
      <c r="BQ57" s="705"/>
      <c r="BR57" s="705"/>
      <c r="BS57" s="705"/>
      <c r="BT57" s="705"/>
      <c r="BU57" s="705"/>
      <c r="BV57" s="705"/>
      <c r="BW57" s="705"/>
      <c r="BX57" s="705"/>
      <c r="BY57" s="705"/>
      <c r="BZ57" s="705"/>
      <c r="CA57" s="705"/>
      <c r="CB57" s="705"/>
      <c r="CC57" s="705"/>
      <c r="CD57" s="705"/>
      <c r="CE57" s="705"/>
      <c r="CF57" s="705"/>
      <c r="CG57" s="705"/>
      <c r="CH57" s="705"/>
      <c r="CI57" s="705"/>
      <c r="CJ57" s="705"/>
      <c r="CK57" s="705"/>
      <c r="CL57" s="705"/>
      <c r="CM57" s="705"/>
      <c r="CN57" s="705"/>
      <c r="CO57" s="705"/>
      <c r="CP57" s="705"/>
      <c r="CQ57" s="705"/>
      <c r="CR57" s="705"/>
      <c r="CS57" s="705"/>
      <c r="CT57" s="705"/>
      <c r="CU57" s="705"/>
      <c r="CV57" s="705"/>
      <c r="CW57" s="705"/>
      <c r="CX57" s="705"/>
      <c r="CY57" s="705"/>
      <c r="CZ57" s="705"/>
      <c r="DA57" s="705"/>
      <c r="DB57" s="705"/>
      <c r="DC57" s="705"/>
      <c r="DD57" s="705"/>
      <c r="DE57" s="705"/>
      <c r="DF57" s="705"/>
      <c r="DG57" s="705"/>
      <c r="DH57" s="705"/>
      <c r="DI57" s="705"/>
      <c r="DJ57" s="705"/>
      <c r="DK57" s="705"/>
      <c r="DL57" s="705"/>
      <c r="DM57" s="705"/>
      <c r="DN57" s="705"/>
      <c r="DO57" s="705"/>
      <c r="DP57" s="705"/>
      <c r="DQ57" s="705"/>
      <c r="DR57" s="705"/>
      <c r="DS57" s="705"/>
      <c r="DT57" s="705"/>
      <c r="DU57" s="705"/>
      <c r="DV57" s="705"/>
      <c r="DW57" s="705"/>
      <c r="DX57" s="705"/>
      <c r="DY57" s="705"/>
      <c r="DZ57" s="705"/>
      <c r="EA57" s="705"/>
      <c r="EB57" s="705"/>
      <c r="EC57" s="705"/>
      <c r="ED57" s="705"/>
      <c r="EE57" s="705"/>
      <c r="EF57" s="705"/>
      <c r="EG57" s="705"/>
      <c r="EH57" s="705"/>
      <c r="EI57" s="705"/>
      <c r="EJ57" s="705"/>
      <c r="EK57" s="705"/>
      <c r="EL57" s="705"/>
      <c r="EM57" s="705"/>
      <c r="EN57" s="705"/>
      <c r="EO57" s="705"/>
      <c r="EP57" s="705"/>
      <c r="EQ57" s="705"/>
      <c r="ER57" s="705"/>
      <c r="ES57" s="705"/>
      <c r="ET57" s="705"/>
      <c r="EU57" s="705"/>
      <c r="EV57" s="705"/>
      <c r="EW57" s="705"/>
      <c r="EX57" s="705"/>
      <c r="EY57" s="705"/>
      <c r="EZ57" s="705"/>
      <c r="FA57" s="705"/>
      <c r="FB57" s="705"/>
      <c r="FC57" s="705"/>
      <c r="FD57" s="705"/>
      <c r="FE57" s="705"/>
      <c r="FF57" s="705"/>
      <c r="FG57" s="705"/>
      <c r="FH57" s="705"/>
      <c r="FI57" s="705"/>
      <c r="FJ57" s="705"/>
      <c r="FK57" s="705"/>
      <c r="FL57" s="705"/>
      <c r="FM57" s="705"/>
      <c r="FN57" s="705"/>
      <c r="FO57" s="705"/>
      <c r="FP57" s="705"/>
      <c r="FQ57" s="705"/>
      <c r="FR57" s="705"/>
      <c r="FS57" s="705"/>
      <c r="FT57" s="705"/>
      <c r="FU57" s="705"/>
      <c r="FV57" s="705"/>
      <c r="FW57" s="705"/>
      <c r="FX57" s="705"/>
      <c r="FY57" s="705"/>
      <c r="FZ57" s="705"/>
      <c r="GA57" s="705"/>
      <c r="GB57" s="705"/>
      <c r="GC57" s="705"/>
      <c r="GD57" s="705"/>
      <c r="GE57" s="705"/>
      <c r="GF57" s="705"/>
      <c r="GG57" s="705"/>
      <c r="GH57" s="705"/>
      <c r="GI57" s="705"/>
      <c r="GJ57" s="705"/>
      <c r="GK57" s="705"/>
      <c r="GL57" s="705"/>
      <c r="GM57" s="705"/>
      <c r="GN57" s="705"/>
      <c r="GO57" s="705"/>
      <c r="GP57" s="705"/>
      <c r="GQ57" s="705"/>
      <c r="GR57" s="705"/>
      <c r="GS57" s="705"/>
      <c r="GT57" s="705"/>
      <c r="GU57" s="705"/>
      <c r="GV57" s="705"/>
      <c r="GW57" s="705"/>
      <c r="GX57" s="705"/>
      <c r="GY57" s="705"/>
      <c r="GZ57" s="705"/>
      <c r="HA57" s="705"/>
      <c r="HB57" s="705"/>
      <c r="HC57" s="705"/>
      <c r="HD57" s="705"/>
      <c r="HE57" s="705"/>
      <c r="HF57" s="705"/>
      <c r="HG57" s="705"/>
      <c r="HH57" s="705"/>
      <c r="HI57" s="705"/>
      <c r="HJ57" s="705"/>
      <c r="HK57" s="705"/>
      <c r="HL57" s="705"/>
      <c r="HM57" s="705"/>
      <c r="HN57" s="705"/>
      <c r="HO57" s="705"/>
      <c r="HP57" s="705"/>
      <c r="HQ57" s="705"/>
      <c r="HR57" s="705"/>
      <c r="HS57" s="705"/>
      <c r="HT57" s="705"/>
      <c r="HU57" s="705"/>
      <c r="HV57" s="705"/>
      <c r="HW57" s="705"/>
      <c r="HX57" s="705"/>
      <c r="HY57" s="705"/>
      <c r="HZ57" s="705"/>
      <c r="IA57" s="705"/>
      <c r="IB57" s="705"/>
      <c r="IC57" s="705"/>
      <c r="ID57" s="705"/>
      <c r="IE57" s="705"/>
      <c r="IF57" s="705"/>
      <c r="IG57" s="705"/>
      <c r="IH57" s="705"/>
      <c r="II57" s="705"/>
      <c r="IJ57" s="705"/>
      <c r="IK57" s="705"/>
      <c r="IL57" s="705"/>
      <c r="IM57" s="705"/>
      <c r="IN57" s="705"/>
      <c r="IO57" s="705"/>
      <c r="IP57" s="705"/>
      <c r="IQ57" s="705"/>
      <c r="IR57" s="705"/>
      <c r="IS57" s="705"/>
      <c r="IT57" s="705"/>
      <c r="IU57" s="705"/>
      <c r="IV57" s="705"/>
    </row>
    <row r="58" spans="1:256" ht="15.75">
      <c r="A58" s="705"/>
      <c r="B58" s="985" t="s">
        <v>122</v>
      </c>
      <c r="C58" s="986" t="str">
        <f>C16</f>
        <v>ROTAÇÃO DUPLA DIAGONAL DUPLO</v>
      </c>
      <c r="D58" s="987" t="s">
        <v>23</v>
      </c>
      <c r="E58" s="997">
        <v>1</v>
      </c>
      <c r="F58" s="988">
        <f>E16</f>
        <v>1470</v>
      </c>
      <c r="G58" s="989">
        <f>TRUNC(F58*E58,2)</f>
        <v>1470</v>
      </c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705"/>
      <c r="AC58" s="705"/>
      <c r="AD58" s="705"/>
      <c r="AE58" s="705"/>
      <c r="AF58" s="705"/>
      <c r="AG58" s="705"/>
      <c r="AH58" s="705"/>
      <c r="AI58" s="705"/>
      <c r="AJ58" s="705"/>
      <c r="AK58" s="705"/>
      <c r="AL58" s="705"/>
      <c r="AM58" s="705"/>
      <c r="AN58" s="705"/>
      <c r="AO58" s="705"/>
      <c r="AP58" s="705"/>
      <c r="AQ58" s="705"/>
      <c r="AR58" s="705"/>
      <c r="AS58" s="705"/>
      <c r="AT58" s="705"/>
      <c r="AU58" s="705"/>
      <c r="AV58" s="705"/>
      <c r="AW58" s="705"/>
      <c r="AX58" s="705"/>
      <c r="AY58" s="705"/>
      <c r="AZ58" s="705"/>
      <c r="BA58" s="705"/>
      <c r="BB58" s="705"/>
      <c r="BC58" s="705"/>
      <c r="BD58" s="705"/>
      <c r="BE58" s="705"/>
      <c r="BF58" s="705"/>
      <c r="BG58" s="705"/>
      <c r="BH58" s="705"/>
      <c r="BI58" s="705"/>
      <c r="BJ58" s="705"/>
      <c r="BK58" s="705"/>
      <c r="BL58" s="705"/>
      <c r="BM58" s="705"/>
      <c r="BN58" s="705"/>
      <c r="BO58" s="705"/>
      <c r="BP58" s="705"/>
      <c r="BQ58" s="705"/>
      <c r="BR58" s="705"/>
      <c r="BS58" s="705"/>
      <c r="BT58" s="705"/>
      <c r="BU58" s="705"/>
      <c r="BV58" s="705"/>
      <c r="BW58" s="705"/>
      <c r="BX58" s="705"/>
      <c r="BY58" s="705"/>
      <c r="BZ58" s="705"/>
      <c r="CA58" s="705"/>
      <c r="CB58" s="705"/>
      <c r="CC58" s="705"/>
      <c r="CD58" s="705"/>
      <c r="CE58" s="705"/>
      <c r="CF58" s="705"/>
      <c r="CG58" s="705"/>
      <c r="CH58" s="705"/>
      <c r="CI58" s="705"/>
      <c r="CJ58" s="705"/>
      <c r="CK58" s="705"/>
      <c r="CL58" s="705"/>
      <c r="CM58" s="705"/>
      <c r="CN58" s="705"/>
      <c r="CO58" s="705"/>
      <c r="CP58" s="705"/>
      <c r="CQ58" s="705"/>
      <c r="CR58" s="705"/>
      <c r="CS58" s="705"/>
      <c r="CT58" s="705"/>
      <c r="CU58" s="705"/>
      <c r="CV58" s="705"/>
      <c r="CW58" s="705"/>
      <c r="CX58" s="705"/>
      <c r="CY58" s="705"/>
      <c r="CZ58" s="705"/>
      <c r="DA58" s="705"/>
      <c r="DB58" s="705"/>
      <c r="DC58" s="705"/>
      <c r="DD58" s="705"/>
      <c r="DE58" s="705"/>
      <c r="DF58" s="705"/>
      <c r="DG58" s="705"/>
      <c r="DH58" s="705"/>
      <c r="DI58" s="705"/>
      <c r="DJ58" s="705"/>
      <c r="DK58" s="705"/>
      <c r="DL58" s="705"/>
      <c r="DM58" s="705"/>
      <c r="DN58" s="705"/>
      <c r="DO58" s="705"/>
      <c r="DP58" s="705"/>
      <c r="DQ58" s="705"/>
      <c r="DR58" s="705"/>
      <c r="DS58" s="705"/>
      <c r="DT58" s="705"/>
      <c r="DU58" s="705"/>
      <c r="DV58" s="705"/>
      <c r="DW58" s="705"/>
      <c r="DX58" s="705"/>
      <c r="DY58" s="705"/>
      <c r="DZ58" s="705"/>
      <c r="EA58" s="705"/>
      <c r="EB58" s="705"/>
      <c r="EC58" s="705"/>
      <c r="ED58" s="705"/>
      <c r="EE58" s="705"/>
      <c r="EF58" s="705"/>
      <c r="EG58" s="705"/>
      <c r="EH58" s="705"/>
      <c r="EI58" s="705"/>
      <c r="EJ58" s="705"/>
      <c r="EK58" s="705"/>
      <c r="EL58" s="705"/>
      <c r="EM58" s="705"/>
      <c r="EN58" s="705"/>
      <c r="EO58" s="705"/>
      <c r="EP58" s="705"/>
      <c r="EQ58" s="705"/>
      <c r="ER58" s="705"/>
      <c r="ES58" s="705"/>
      <c r="ET58" s="705"/>
      <c r="EU58" s="705"/>
      <c r="EV58" s="705"/>
      <c r="EW58" s="705"/>
      <c r="EX58" s="705"/>
      <c r="EY58" s="705"/>
      <c r="EZ58" s="705"/>
      <c r="FA58" s="705"/>
      <c r="FB58" s="705"/>
      <c r="FC58" s="705"/>
      <c r="FD58" s="705"/>
      <c r="FE58" s="705"/>
      <c r="FF58" s="705"/>
      <c r="FG58" s="705"/>
      <c r="FH58" s="705"/>
      <c r="FI58" s="705"/>
      <c r="FJ58" s="705"/>
      <c r="FK58" s="705"/>
      <c r="FL58" s="705"/>
      <c r="FM58" s="705"/>
      <c r="FN58" s="705"/>
      <c r="FO58" s="705"/>
      <c r="FP58" s="705"/>
      <c r="FQ58" s="705"/>
      <c r="FR58" s="705"/>
      <c r="FS58" s="705"/>
      <c r="FT58" s="705"/>
      <c r="FU58" s="705"/>
      <c r="FV58" s="705"/>
      <c r="FW58" s="705"/>
      <c r="FX58" s="705"/>
      <c r="FY58" s="705"/>
      <c r="FZ58" s="705"/>
      <c r="GA58" s="705"/>
      <c r="GB58" s="705"/>
      <c r="GC58" s="705"/>
      <c r="GD58" s="705"/>
      <c r="GE58" s="705"/>
      <c r="GF58" s="705"/>
      <c r="GG58" s="705"/>
      <c r="GH58" s="705"/>
      <c r="GI58" s="705"/>
      <c r="GJ58" s="705"/>
      <c r="GK58" s="705"/>
      <c r="GL58" s="705"/>
      <c r="GM58" s="705"/>
      <c r="GN58" s="705"/>
      <c r="GO58" s="705"/>
      <c r="GP58" s="705"/>
      <c r="GQ58" s="705"/>
      <c r="GR58" s="705"/>
      <c r="GS58" s="705"/>
      <c r="GT58" s="705"/>
      <c r="GU58" s="705"/>
      <c r="GV58" s="705"/>
      <c r="GW58" s="705"/>
      <c r="GX58" s="705"/>
      <c r="GY58" s="705"/>
      <c r="GZ58" s="705"/>
      <c r="HA58" s="705"/>
      <c r="HB58" s="705"/>
      <c r="HC58" s="705"/>
      <c r="HD58" s="705"/>
      <c r="HE58" s="705"/>
      <c r="HF58" s="705"/>
      <c r="HG58" s="705"/>
      <c r="HH58" s="705"/>
      <c r="HI58" s="705"/>
      <c r="HJ58" s="705"/>
      <c r="HK58" s="705"/>
      <c r="HL58" s="705"/>
      <c r="HM58" s="705"/>
      <c r="HN58" s="705"/>
      <c r="HO58" s="705"/>
      <c r="HP58" s="705"/>
      <c r="HQ58" s="705"/>
      <c r="HR58" s="705"/>
      <c r="HS58" s="705"/>
      <c r="HT58" s="705"/>
      <c r="HU58" s="705"/>
      <c r="HV58" s="705"/>
      <c r="HW58" s="705"/>
      <c r="HX58" s="705"/>
      <c r="HY58" s="705"/>
      <c r="HZ58" s="705"/>
      <c r="IA58" s="705"/>
      <c r="IB58" s="705"/>
      <c r="IC58" s="705"/>
      <c r="ID58" s="705"/>
      <c r="IE58" s="705"/>
      <c r="IF58" s="705"/>
      <c r="IG58" s="705"/>
      <c r="IH58" s="705"/>
      <c r="II58" s="705"/>
      <c r="IJ58" s="705"/>
      <c r="IK58" s="705"/>
      <c r="IL58" s="705"/>
      <c r="IM58" s="705"/>
      <c r="IN58" s="705"/>
      <c r="IO58" s="705"/>
      <c r="IP58" s="705"/>
      <c r="IQ58" s="705"/>
      <c r="IR58" s="705"/>
      <c r="IS58" s="705"/>
      <c r="IT58" s="705"/>
      <c r="IU58" s="705"/>
      <c r="IV58" s="705"/>
    </row>
    <row r="59" spans="1:256" ht="15">
      <c r="A59" s="705" t="s">
        <v>219</v>
      </c>
      <c r="B59" s="760">
        <v>93358</v>
      </c>
      <c r="C59" s="525" t="e">
        <f>IF($A59="INSUMO",VLOOKUP($B59,#REF!,2,FALSE),VLOOKUP($B59,#REF!,2,FALSE))</f>
        <v>#REF!</v>
      </c>
      <c r="D59" s="524" t="e">
        <f>IF($A59="INSUMO",VLOOKUP($B59,#REF!,3,FALSE),VLOOKUP($B59,#REF!,3,FALSE))</f>
        <v>#REF!</v>
      </c>
      <c r="E59" s="998">
        <f>((0.3*0.4*0.4))</f>
        <v>4.8000000000000001E-2</v>
      </c>
      <c r="F59" s="528" t="e">
        <f>IF($A59="INSUMO",VLOOKUP($B59,#REF!,4,FALSE),VLOOKUP($B59,#REF!,4,FALSE))</f>
        <v>#REF!</v>
      </c>
      <c r="G59" s="759" t="e">
        <f>TRUNC(F59*E59,2)</f>
        <v>#REF!</v>
      </c>
      <c r="H59" s="705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705"/>
      <c r="AB59" s="705"/>
      <c r="AC59" s="705"/>
      <c r="AD59" s="705"/>
      <c r="AE59" s="705"/>
      <c r="AF59" s="705"/>
      <c r="AG59" s="705"/>
      <c r="AH59" s="705"/>
      <c r="AI59" s="705"/>
      <c r="AJ59" s="705"/>
      <c r="AK59" s="705"/>
      <c r="AL59" s="705"/>
      <c r="AM59" s="705"/>
      <c r="AN59" s="705"/>
      <c r="AO59" s="705"/>
      <c r="AP59" s="705"/>
      <c r="AQ59" s="705"/>
      <c r="AR59" s="705"/>
      <c r="AS59" s="705"/>
      <c r="AT59" s="705"/>
      <c r="AU59" s="705"/>
      <c r="AV59" s="705"/>
      <c r="AW59" s="705"/>
      <c r="AX59" s="705"/>
      <c r="AY59" s="705"/>
      <c r="AZ59" s="705"/>
      <c r="BA59" s="705"/>
      <c r="BB59" s="705"/>
      <c r="BC59" s="705"/>
      <c r="BD59" s="705"/>
      <c r="BE59" s="705"/>
      <c r="BF59" s="705"/>
      <c r="BG59" s="705"/>
      <c r="BH59" s="705"/>
      <c r="BI59" s="705"/>
      <c r="BJ59" s="705"/>
      <c r="BK59" s="705"/>
      <c r="BL59" s="705"/>
      <c r="BM59" s="705"/>
      <c r="BN59" s="705"/>
      <c r="BO59" s="705"/>
      <c r="BP59" s="705"/>
      <c r="BQ59" s="705"/>
      <c r="BR59" s="705"/>
      <c r="BS59" s="705"/>
      <c r="BT59" s="705"/>
      <c r="BU59" s="705"/>
      <c r="BV59" s="705"/>
      <c r="BW59" s="705"/>
      <c r="BX59" s="705"/>
      <c r="BY59" s="705"/>
      <c r="BZ59" s="705"/>
      <c r="CA59" s="705"/>
      <c r="CB59" s="705"/>
      <c r="CC59" s="705"/>
      <c r="CD59" s="705"/>
      <c r="CE59" s="705"/>
      <c r="CF59" s="705"/>
      <c r="CG59" s="705"/>
      <c r="CH59" s="705"/>
      <c r="CI59" s="705"/>
      <c r="CJ59" s="705"/>
      <c r="CK59" s="705"/>
      <c r="CL59" s="705"/>
      <c r="CM59" s="705"/>
      <c r="CN59" s="705"/>
      <c r="CO59" s="705"/>
      <c r="CP59" s="705"/>
      <c r="CQ59" s="705"/>
      <c r="CR59" s="705"/>
      <c r="CS59" s="705"/>
      <c r="CT59" s="705"/>
      <c r="CU59" s="705"/>
      <c r="CV59" s="705"/>
      <c r="CW59" s="705"/>
      <c r="CX59" s="705"/>
      <c r="CY59" s="705"/>
      <c r="CZ59" s="705"/>
      <c r="DA59" s="705"/>
      <c r="DB59" s="705"/>
      <c r="DC59" s="705"/>
      <c r="DD59" s="705"/>
      <c r="DE59" s="705"/>
      <c r="DF59" s="705"/>
      <c r="DG59" s="705"/>
      <c r="DH59" s="705"/>
      <c r="DI59" s="705"/>
      <c r="DJ59" s="705"/>
      <c r="DK59" s="705"/>
      <c r="DL59" s="705"/>
      <c r="DM59" s="705"/>
      <c r="DN59" s="705"/>
      <c r="DO59" s="705"/>
      <c r="DP59" s="705"/>
      <c r="DQ59" s="705"/>
      <c r="DR59" s="705"/>
      <c r="DS59" s="705"/>
      <c r="DT59" s="705"/>
      <c r="DU59" s="705"/>
      <c r="DV59" s="705"/>
      <c r="DW59" s="705"/>
      <c r="DX59" s="705"/>
      <c r="DY59" s="705"/>
      <c r="DZ59" s="705"/>
      <c r="EA59" s="705"/>
      <c r="EB59" s="705"/>
      <c r="EC59" s="705"/>
      <c r="ED59" s="705"/>
      <c r="EE59" s="705"/>
      <c r="EF59" s="705"/>
      <c r="EG59" s="705"/>
      <c r="EH59" s="705"/>
      <c r="EI59" s="705"/>
      <c r="EJ59" s="705"/>
      <c r="EK59" s="705"/>
      <c r="EL59" s="705"/>
      <c r="EM59" s="705"/>
      <c r="EN59" s="705"/>
      <c r="EO59" s="705"/>
      <c r="EP59" s="705"/>
      <c r="EQ59" s="705"/>
      <c r="ER59" s="705"/>
      <c r="ES59" s="705"/>
      <c r="ET59" s="705"/>
      <c r="EU59" s="705"/>
      <c r="EV59" s="705"/>
      <c r="EW59" s="705"/>
      <c r="EX59" s="705"/>
      <c r="EY59" s="705"/>
      <c r="EZ59" s="705"/>
      <c r="FA59" s="705"/>
      <c r="FB59" s="705"/>
      <c r="FC59" s="705"/>
      <c r="FD59" s="705"/>
      <c r="FE59" s="705"/>
      <c r="FF59" s="705"/>
      <c r="FG59" s="705"/>
      <c r="FH59" s="705"/>
      <c r="FI59" s="705"/>
      <c r="FJ59" s="705"/>
      <c r="FK59" s="705"/>
      <c r="FL59" s="705"/>
      <c r="FM59" s="705"/>
      <c r="FN59" s="705"/>
      <c r="FO59" s="705"/>
      <c r="FP59" s="705"/>
      <c r="FQ59" s="705"/>
      <c r="FR59" s="705"/>
      <c r="FS59" s="705"/>
      <c r="FT59" s="705"/>
      <c r="FU59" s="705"/>
      <c r="FV59" s="705"/>
      <c r="FW59" s="705"/>
      <c r="FX59" s="705"/>
      <c r="FY59" s="705"/>
      <c r="FZ59" s="705"/>
      <c r="GA59" s="705"/>
      <c r="GB59" s="705"/>
      <c r="GC59" s="705"/>
      <c r="GD59" s="705"/>
      <c r="GE59" s="705"/>
      <c r="GF59" s="705"/>
      <c r="GG59" s="705"/>
      <c r="GH59" s="705"/>
      <c r="GI59" s="705"/>
      <c r="GJ59" s="705"/>
      <c r="GK59" s="705"/>
      <c r="GL59" s="705"/>
      <c r="GM59" s="705"/>
      <c r="GN59" s="705"/>
      <c r="GO59" s="705"/>
      <c r="GP59" s="705"/>
      <c r="GQ59" s="705"/>
      <c r="GR59" s="705"/>
      <c r="GS59" s="705"/>
      <c r="GT59" s="705"/>
      <c r="GU59" s="705"/>
      <c r="GV59" s="705"/>
      <c r="GW59" s="705"/>
      <c r="GX59" s="705"/>
      <c r="GY59" s="705"/>
      <c r="GZ59" s="705"/>
      <c r="HA59" s="705"/>
      <c r="HB59" s="705"/>
      <c r="HC59" s="705"/>
      <c r="HD59" s="705"/>
      <c r="HE59" s="705"/>
      <c r="HF59" s="705"/>
      <c r="HG59" s="705"/>
      <c r="HH59" s="705"/>
      <c r="HI59" s="705"/>
      <c r="HJ59" s="705"/>
      <c r="HK59" s="705"/>
      <c r="HL59" s="705"/>
      <c r="HM59" s="705"/>
      <c r="HN59" s="705"/>
      <c r="HO59" s="705"/>
      <c r="HP59" s="705"/>
      <c r="HQ59" s="705"/>
      <c r="HR59" s="705"/>
      <c r="HS59" s="705"/>
      <c r="HT59" s="705"/>
      <c r="HU59" s="705"/>
      <c r="HV59" s="705"/>
      <c r="HW59" s="705"/>
      <c r="HX59" s="705"/>
      <c r="HY59" s="705"/>
      <c r="HZ59" s="705"/>
      <c r="IA59" s="705"/>
      <c r="IB59" s="705"/>
      <c r="IC59" s="705"/>
      <c r="ID59" s="705"/>
      <c r="IE59" s="705"/>
      <c r="IF59" s="705"/>
      <c r="IG59" s="705"/>
      <c r="IH59" s="705"/>
      <c r="II59" s="705"/>
      <c r="IJ59" s="705"/>
      <c r="IK59" s="705"/>
      <c r="IL59" s="705"/>
      <c r="IM59" s="705"/>
      <c r="IN59" s="705"/>
      <c r="IO59" s="705"/>
      <c r="IP59" s="705"/>
      <c r="IQ59" s="705"/>
      <c r="IR59" s="705"/>
      <c r="IS59" s="705"/>
      <c r="IT59" s="705"/>
      <c r="IU59" s="705"/>
      <c r="IV59" s="705"/>
    </row>
    <row r="60" spans="1:256" ht="15">
      <c r="A60" s="705" t="s">
        <v>219</v>
      </c>
      <c r="B60" s="760">
        <v>94965</v>
      </c>
      <c r="C60" s="525" t="e">
        <f>IF($A60="INSUMO",VLOOKUP($B60,#REF!,2,FALSE),VLOOKUP($B60,#REF!,2,FALSE))</f>
        <v>#REF!</v>
      </c>
      <c r="D60" s="524" t="e">
        <f>IF($A60="INSUMO",VLOOKUP($B60,#REF!,3,FALSE),VLOOKUP($B60,#REF!,3,FALSE))</f>
        <v>#REF!</v>
      </c>
      <c r="E60" s="998">
        <f>((0.3*0.4*0.4))</f>
        <v>4.8000000000000001E-2</v>
      </c>
      <c r="F60" s="528" t="e">
        <f>IF($A60="INSUMO",VLOOKUP($B60,#REF!,4,FALSE),VLOOKUP($B60,#REF!,4,FALSE))</f>
        <v>#REF!</v>
      </c>
      <c r="G60" s="759" t="e">
        <f>TRUNC(F60*E60,2)</f>
        <v>#REF!</v>
      </c>
      <c r="H60" s="705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705"/>
      <c r="AB60" s="705"/>
      <c r="AC60" s="705"/>
      <c r="AD60" s="705"/>
      <c r="AE60" s="705"/>
      <c r="AF60" s="705"/>
      <c r="AG60" s="705"/>
      <c r="AH60" s="705"/>
      <c r="AI60" s="705"/>
      <c r="AJ60" s="705"/>
      <c r="AK60" s="705"/>
      <c r="AL60" s="705"/>
      <c r="AM60" s="705"/>
      <c r="AN60" s="705"/>
      <c r="AO60" s="705"/>
      <c r="AP60" s="705"/>
      <c r="AQ60" s="705"/>
      <c r="AR60" s="705"/>
      <c r="AS60" s="705"/>
      <c r="AT60" s="705"/>
      <c r="AU60" s="705"/>
      <c r="AV60" s="705"/>
      <c r="AW60" s="705"/>
      <c r="AX60" s="705"/>
      <c r="AY60" s="705"/>
      <c r="AZ60" s="705"/>
      <c r="BA60" s="705"/>
      <c r="BB60" s="705"/>
      <c r="BC60" s="705"/>
      <c r="BD60" s="705"/>
      <c r="BE60" s="705"/>
      <c r="BF60" s="705"/>
      <c r="BG60" s="705"/>
      <c r="BH60" s="705"/>
      <c r="BI60" s="705"/>
      <c r="BJ60" s="705"/>
      <c r="BK60" s="705"/>
      <c r="BL60" s="705"/>
      <c r="BM60" s="705"/>
      <c r="BN60" s="705"/>
      <c r="BO60" s="705"/>
      <c r="BP60" s="705"/>
      <c r="BQ60" s="705"/>
      <c r="BR60" s="705"/>
      <c r="BS60" s="705"/>
      <c r="BT60" s="705"/>
      <c r="BU60" s="705"/>
      <c r="BV60" s="705"/>
      <c r="BW60" s="705"/>
      <c r="BX60" s="705"/>
      <c r="BY60" s="705"/>
      <c r="BZ60" s="705"/>
      <c r="CA60" s="705"/>
      <c r="CB60" s="705"/>
      <c r="CC60" s="705"/>
      <c r="CD60" s="705"/>
      <c r="CE60" s="705"/>
      <c r="CF60" s="705"/>
      <c r="CG60" s="705"/>
      <c r="CH60" s="705"/>
      <c r="CI60" s="705"/>
      <c r="CJ60" s="705"/>
      <c r="CK60" s="705"/>
      <c r="CL60" s="705"/>
      <c r="CM60" s="705"/>
      <c r="CN60" s="705"/>
      <c r="CO60" s="705"/>
      <c r="CP60" s="705"/>
      <c r="CQ60" s="705"/>
      <c r="CR60" s="705"/>
      <c r="CS60" s="705"/>
      <c r="CT60" s="705"/>
      <c r="CU60" s="705"/>
      <c r="CV60" s="705"/>
      <c r="CW60" s="705"/>
      <c r="CX60" s="705"/>
      <c r="CY60" s="705"/>
      <c r="CZ60" s="705"/>
      <c r="DA60" s="705"/>
      <c r="DB60" s="705"/>
      <c r="DC60" s="705"/>
      <c r="DD60" s="705"/>
      <c r="DE60" s="705"/>
      <c r="DF60" s="705"/>
      <c r="DG60" s="705"/>
      <c r="DH60" s="705"/>
      <c r="DI60" s="705"/>
      <c r="DJ60" s="705"/>
      <c r="DK60" s="705"/>
      <c r="DL60" s="705"/>
      <c r="DM60" s="705"/>
      <c r="DN60" s="705"/>
      <c r="DO60" s="705"/>
      <c r="DP60" s="705"/>
      <c r="DQ60" s="705"/>
      <c r="DR60" s="705"/>
      <c r="DS60" s="705"/>
      <c r="DT60" s="705"/>
      <c r="DU60" s="705"/>
      <c r="DV60" s="705"/>
      <c r="DW60" s="705"/>
      <c r="DX60" s="705"/>
      <c r="DY60" s="705"/>
      <c r="DZ60" s="705"/>
      <c r="EA60" s="705"/>
      <c r="EB60" s="705"/>
      <c r="EC60" s="705"/>
      <c r="ED60" s="705"/>
      <c r="EE60" s="705"/>
      <c r="EF60" s="705"/>
      <c r="EG60" s="705"/>
      <c r="EH60" s="705"/>
      <c r="EI60" s="705"/>
      <c r="EJ60" s="705"/>
      <c r="EK60" s="705"/>
      <c r="EL60" s="705"/>
      <c r="EM60" s="705"/>
      <c r="EN60" s="705"/>
      <c r="EO60" s="705"/>
      <c r="EP60" s="705"/>
      <c r="EQ60" s="705"/>
      <c r="ER60" s="705"/>
      <c r="ES60" s="705"/>
      <c r="ET60" s="705"/>
      <c r="EU60" s="705"/>
      <c r="EV60" s="705"/>
      <c r="EW60" s="705"/>
      <c r="EX60" s="705"/>
      <c r="EY60" s="705"/>
      <c r="EZ60" s="705"/>
      <c r="FA60" s="705"/>
      <c r="FB60" s="705"/>
      <c r="FC60" s="705"/>
      <c r="FD60" s="705"/>
      <c r="FE60" s="705"/>
      <c r="FF60" s="705"/>
      <c r="FG60" s="705"/>
      <c r="FH60" s="705"/>
      <c r="FI60" s="705"/>
      <c r="FJ60" s="705"/>
      <c r="FK60" s="705"/>
      <c r="FL60" s="705"/>
      <c r="FM60" s="705"/>
      <c r="FN60" s="705"/>
      <c r="FO60" s="705"/>
      <c r="FP60" s="705"/>
      <c r="FQ60" s="705"/>
      <c r="FR60" s="705"/>
      <c r="FS60" s="705"/>
      <c r="FT60" s="705"/>
      <c r="FU60" s="705"/>
      <c r="FV60" s="705"/>
      <c r="FW60" s="705"/>
      <c r="FX60" s="705"/>
      <c r="FY60" s="705"/>
      <c r="FZ60" s="705"/>
      <c r="GA60" s="705"/>
      <c r="GB60" s="705"/>
      <c r="GC60" s="705"/>
      <c r="GD60" s="705"/>
      <c r="GE60" s="705"/>
      <c r="GF60" s="705"/>
      <c r="GG60" s="705"/>
      <c r="GH60" s="705"/>
      <c r="GI60" s="705"/>
      <c r="GJ60" s="705"/>
      <c r="GK60" s="705"/>
      <c r="GL60" s="705"/>
      <c r="GM60" s="705"/>
      <c r="GN60" s="705"/>
      <c r="GO60" s="705"/>
      <c r="GP60" s="705"/>
      <c r="GQ60" s="705"/>
      <c r="GR60" s="705"/>
      <c r="GS60" s="705"/>
      <c r="GT60" s="705"/>
      <c r="GU60" s="705"/>
      <c r="GV60" s="705"/>
      <c r="GW60" s="705"/>
      <c r="GX60" s="705"/>
      <c r="GY60" s="705"/>
      <c r="GZ60" s="705"/>
      <c r="HA60" s="705"/>
      <c r="HB60" s="705"/>
      <c r="HC60" s="705"/>
      <c r="HD60" s="705"/>
      <c r="HE60" s="705"/>
      <c r="HF60" s="705"/>
      <c r="HG60" s="705"/>
      <c r="HH60" s="705"/>
      <c r="HI60" s="705"/>
      <c r="HJ60" s="705"/>
      <c r="HK60" s="705"/>
      <c r="HL60" s="705"/>
      <c r="HM60" s="705"/>
      <c r="HN60" s="705"/>
      <c r="HO60" s="705"/>
      <c r="HP60" s="705"/>
      <c r="HQ60" s="705"/>
      <c r="HR60" s="705"/>
      <c r="HS60" s="705"/>
      <c r="HT60" s="705"/>
      <c r="HU60" s="705"/>
      <c r="HV60" s="705"/>
      <c r="HW60" s="705"/>
      <c r="HX60" s="705"/>
      <c r="HY60" s="705"/>
      <c r="HZ60" s="705"/>
      <c r="IA60" s="705"/>
      <c r="IB60" s="705"/>
      <c r="IC60" s="705"/>
      <c r="ID60" s="705"/>
      <c r="IE60" s="705"/>
      <c r="IF60" s="705"/>
      <c r="IG60" s="705"/>
      <c r="IH60" s="705"/>
      <c r="II60" s="705"/>
      <c r="IJ60" s="705"/>
      <c r="IK60" s="705"/>
      <c r="IL60" s="705"/>
      <c r="IM60" s="705"/>
      <c r="IN60" s="705"/>
      <c r="IO60" s="705"/>
      <c r="IP60" s="705"/>
      <c r="IQ60" s="705"/>
      <c r="IR60" s="705"/>
      <c r="IS60" s="705"/>
      <c r="IT60" s="705"/>
      <c r="IU60" s="705"/>
      <c r="IV60" s="705"/>
    </row>
    <row r="61" spans="1:256" ht="15.75" thickBot="1">
      <c r="A61" s="705" t="s">
        <v>219</v>
      </c>
      <c r="B61" s="761" t="s">
        <v>33</v>
      </c>
      <c r="C61" s="526" t="e">
        <f>IF($A61="INSUMO",VLOOKUP($B61,#REF!,2,FALSE),VLOOKUP($B61,#REF!,2,FALSE))</f>
        <v>#REF!</v>
      </c>
      <c r="D61" s="527" t="e">
        <f>IF($A61="INSUMO",VLOOKUP($B61,#REF!,3,FALSE),VLOOKUP($B61,#REF!,3,FALSE))</f>
        <v>#REF!</v>
      </c>
      <c r="E61" s="999">
        <f>((0.3*0.4*0.4))</f>
        <v>4.8000000000000001E-2</v>
      </c>
      <c r="F61" s="529" t="e">
        <f>IF($A61="INSUMO",VLOOKUP($B61,#REF!,4,FALSE),VLOOKUP($B61,#REF!,4,FALSE))</f>
        <v>#REF!</v>
      </c>
      <c r="G61" s="762" t="e">
        <f>TRUNC(F61*E61,2)</f>
        <v>#REF!</v>
      </c>
      <c r="H61" s="705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705"/>
      <c r="AB61" s="705"/>
      <c r="AC61" s="705"/>
      <c r="AD61" s="705"/>
      <c r="AE61" s="705"/>
      <c r="AF61" s="705"/>
      <c r="AG61" s="705"/>
      <c r="AH61" s="705"/>
      <c r="AI61" s="705"/>
      <c r="AJ61" s="705"/>
      <c r="AK61" s="705"/>
      <c r="AL61" s="705"/>
      <c r="AM61" s="705"/>
      <c r="AN61" s="705"/>
      <c r="AO61" s="705"/>
      <c r="AP61" s="705"/>
      <c r="AQ61" s="705"/>
      <c r="AR61" s="705"/>
      <c r="AS61" s="705"/>
      <c r="AT61" s="705"/>
      <c r="AU61" s="705"/>
      <c r="AV61" s="705"/>
      <c r="AW61" s="705"/>
      <c r="AX61" s="705"/>
      <c r="AY61" s="705"/>
      <c r="AZ61" s="705"/>
      <c r="BA61" s="705"/>
      <c r="BB61" s="705"/>
      <c r="BC61" s="705"/>
      <c r="BD61" s="705"/>
      <c r="BE61" s="705"/>
      <c r="BF61" s="705"/>
      <c r="BG61" s="705"/>
      <c r="BH61" s="705"/>
      <c r="BI61" s="705"/>
      <c r="BJ61" s="705"/>
      <c r="BK61" s="705"/>
      <c r="BL61" s="705"/>
      <c r="BM61" s="705"/>
      <c r="BN61" s="705"/>
      <c r="BO61" s="705"/>
      <c r="BP61" s="705"/>
      <c r="BQ61" s="705"/>
      <c r="BR61" s="705"/>
      <c r="BS61" s="705"/>
      <c r="BT61" s="705"/>
      <c r="BU61" s="705"/>
      <c r="BV61" s="705"/>
      <c r="BW61" s="705"/>
      <c r="BX61" s="705"/>
      <c r="BY61" s="705"/>
      <c r="BZ61" s="705"/>
      <c r="CA61" s="705"/>
      <c r="CB61" s="705"/>
      <c r="CC61" s="705"/>
      <c r="CD61" s="705"/>
      <c r="CE61" s="705"/>
      <c r="CF61" s="705"/>
      <c r="CG61" s="705"/>
      <c r="CH61" s="705"/>
      <c r="CI61" s="705"/>
      <c r="CJ61" s="705"/>
      <c r="CK61" s="705"/>
      <c r="CL61" s="705"/>
      <c r="CM61" s="705"/>
      <c r="CN61" s="705"/>
      <c r="CO61" s="705"/>
      <c r="CP61" s="705"/>
      <c r="CQ61" s="705"/>
      <c r="CR61" s="705"/>
      <c r="CS61" s="705"/>
      <c r="CT61" s="705"/>
      <c r="CU61" s="705"/>
      <c r="CV61" s="705"/>
      <c r="CW61" s="705"/>
      <c r="CX61" s="705"/>
      <c r="CY61" s="705"/>
      <c r="CZ61" s="705"/>
      <c r="DA61" s="705"/>
      <c r="DB61" s="705"/>
      <c r="DC61" s="705"/>
      <c r="DD61" s="705"/>
      <c r="DE61" s="705"/>
      <c r="DF61" s="705"/>
      <c r="DG61" s="705"/>
      <c r="DH61" s="705"/>
      <c r="DI61" s="705"/>
      <c r="DJ61" s="705"/>
      <c r="DK61" s="705"/>
      <c r="DL61" s="705"/>
      <c r="DM61" s="705"/>
      <c r="DN61" s="705"/>
      <c r="DO61" s="705"/>
      <c r="DP61" s="705"/>
      <c r="DQ61" s="705"/>
      <c r="DR61" s="705"/>
      <c r="DS61" s="705"/>
      <c r="DT61" s="705"/>
      <c r="DU61" s="705"/>
      <c r="DV61" s="705"/>
      <c r="DW61" s="705"/>
      <c r="DX61" s="705"/>
      <c r="DY61" s="705"/>
      <c r="DZ61" s="705"/>
      <c r="EA61" s="705"/>
      <c r="EB61" s="705"/>
      <c r="EC61" s="705"/>
      <c r="ED61" s="705"/>
      <c r="EE61" s="705"/>
      <c r="EF61" s="705"/>
      <c r="EG61" s="705"/>
      <c r="EH61" s="705"/>
      <c r="EI61" s="705"/>
      <c r="EJ61" s="705"/>
      <c r="EK61" s="705"/>
      <c r="EL61" s="705"/>
      <c r="EM61" s="705"/>
      <c r="EN61" s="705"/>
      <c r="EO61" s="705"/>
      <c r="EP61" s="705"/>
      <c r="EQ61" s="705"/>
      <c r="ER61" s="705"/>
      <c r="ES61" s="705"/>
      <c r="ET61" s="705"/>
      <c r="EU61" s="705"/>
      <c r="EV61" s="705"/>
      <c r="EW61" s="705"/>
      <c r="EX61" s="705"/>
      <c r="EY61" s="705"/>
      <c r="EZ61" s="705"/>
      <c r="FA61" s="705"/>
      <c r="FB61" s="705"/>
      <c r="FC61" s="705"/>
      <c r="FD61" s="705"/>
      <c r="FE61" s="705"/>
      <c r="FF61" s="705"/>
      <c r="FG61" s="705"/>
      <c r="FH61" s="705"/>
      <c r="FI61" s="705"/>
      <c r="FJ61" s="705"/>
      <c r="FK61" s="705"/>
      <c r="FL61" s="705"/>
      <c r="FM61" s="705"/>
      <c r="FN61" s="705"/>
      <c r="FO61" s="705"/>
      <c r="FP61" s="705"/>
      <c r="FQ61" s="705"/>
      <c r="FR61" s="705"/>
      <c r="FS61" s="705"/>
      <c r="FT61" s="705"/>
      <c r="FU61" s="705"/>
      <c r="FV61" s="705"/>
      <c r="FW61" s="705"/>
      <c r="FX61" s="705"/>
      <c r="FY61" s="705"/>
      <c r="FZ61" s="705"/>
      <c r="GA61" s="705"/>
      <c r="GB61" s="705"/>
      <c r="GC61" s="705"/>
      <c r="GD61" s="705"/>
      <c r="GE61" s="705"/>
      <c r="GF61" s="705"/>
      <c r="GG61" s="705"/>
      <c r="GH61" s="705"/>
      <c r="GI61" s="705"/>
      <c r="GJ61" s="705"/>
      <c r="GK61" s="705"/>
      <c r="GL61" s="705"/>
      <c r="GM61" s="705"/>
      <c r="GN61" s="705"/>
      <c r="GO61" s="705"/>
      <c r="GP61" s="705"/>
      <c r="GQ61" s="705"/>
      <c r="GR61" s="705"/>
      <c r="GS61" s="705"/>
      <c r="GT61" s="705"/>
      <c r="GU61" s="705"/>
      <c r="GV61" s="705"/>
      <c r="GW61" s="705"/>
      <c r="GX61" s="705"/>
      <c r="GY61" s="705"/>
      <c r="GZ61" s="705"/>
      <c r="HA61" s="705"/>
      <c r="HB61" s="705"/>
      <c r="HC61" s="705"/>
      <c r="HD61" s="705"/>
      <c r="HE61" s="705"/>
      <c r="HF61" s="705"/>
      <c r="HG61" s="705"/>
      <c r="HH61" s="705"/>
      <c r="HI61" s="705"/>
      <c r="HJ61" s="705"/>
      <c r="HK61" s="705"/>
      <c r="HL61" s="705"/>
      <c r="HM61" s="705"/>
      <c r="HN61" s="705"/>
      <c r="HO61" s="705"/>
      <c r="HP61" s="705"/>
      <c r="HQ61" s="705"/>
      <c r="HR61" s="705"/>
      <c r="HS61" s="705"/>
      <c r="HT61" s="705"/>
      <c r="HU61" s="705"/>
      <c r="HV61" s="705"/>
      <c r="HW61" s="705"/>
      <c r="HX61" s="705"/>
      <c r="HY61" s="705"/>
      <c r="HZ61" s="705"/>
      <c r="IA61" s="705"/>
      <c r="IB61" s="705"/>
      <c r="IC61" s="705"/>
      <c r="ID61" s="705"/>
      <c r="IE61" s="705"/>
      <c r="IF61" s="705"/>
      <c r="IG61" s="705"/>
      <c r="IH61" s="705"/>
      <c r="II61" s="705"/>
      <c r="IJ61" s="705"/>
      <c r="IK61" s="705"/>
      <c r="IL61" s="705"/>
      <c r="IM61" s="705"/>
      <c r="IN61" s="705"/>
      <c r="IO61" s="705"/>
      <c r="IP61" s="705"/>
      <c r="IQ61" s="705"/>
      <c r="IR61" s="705"/>
      <c r="IS61" s="705"/>
      <c r="IT61" s="705"/>
      <c r="IU61" s="705"/>
      <c r="IV61" s="705"/>
    </row>
    <row r="62" spans="1:256" ht="16.5" thickBot="1">
      <c r="A62" s="705"/>
      <c r="B62" s="763" t="s">
        <v>663</v>
      </c>
      <c r="C62" s="764"/>
      <c r="D62" s="765"/>
      <c r="E62" s="766"/>
      <c r="F62" s="767" t="s">
        <v>81</v>
      </c>
      <c r="G62" s="768" t="e">
        <f>TRUNC(SUM(G58:G61),2)</f>
        <v>#REF!</v>
      </c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  <c r="AA62" s="705"/>
      <c r="AB62" s="705"/>
      <c r="AC62" s="705"/>
      <c r="AD62" s="705"/>
      <c r="AE62" s="705"/>
      <c r="AF62" s="705"/>
      <c r="AG62" s="705"/>
      <c r="AH62" s="705"/>
      <c r="AI62" s="705"/>
      <c r="AJ62" s="705"/>
      <c r="AK62" s="705"/>
      <c r="AL62" s="705"/>
      <c r="AM62" s="705"/>
      <c r="AN62" s="705"/>
      <c r="AO62" s="705"/>
      <c r="AP62" s="705"/>
      <c r="AQ62" s="705"/>
      <c r="AR62" s="705"/>
      <c r="AS62" s="705"/>
      <c r="AT62" s="705"/>
      <c r="AU62" s="705"/>
      <c r="AV62" s="705"/>
      <c r="AW62" s="705"/>
      <c r="AX62" s="705"/>
      <c r="AY62" s="705"/>
      <c r="AZ62" s="705"/>
      <c r="BA62" s="705"/>
      <c r="BB62" s="705"/>
      <c r="BC62" s="705"/>
      <c r="BD62" s="705"/>
      <c r="BE62" s="705"/>
      <c r="BF62" s="705"/>
      <c r="BG62" s="705"/>
      <c r="BH62" s="705"/>
      <c r="BI62" s="705"/>
      <c r="BJ62" s="705"/>
      <c r="BK62" s="705"/>
      <c r="BL62" s="705"/>
      <c r="BM62" s="705"/>
      <c r="BN62" s="705"/>
      <c r="BO62" s="705"/>
      <c r="BP62" s="705"/>
      <c r="BQ62" s="705"/>
      <c r="BR62" s="705"/>
      <c r="BS62" s="705"/>
      <c r="BT62" s="705"/>
      <c r="BU62" s="705"/>
      <c r="BV62" s="705"/>
      <c r="BW62" s="705"/>
      <c r="BX62" s="705"/>
      <c r="BY62" s="705"/>
      <c r="BZ62" s="705"/>
      <c r="CA62" s="705"/>
      <c r="CB62" s="705"/>
      <c r="CC62" s="705"/>
      <c r="CD62" s="705"/>
      <c r="CE62" s="705"/>
      <c r="CF62" s="705"/>
      <c r="CG62" s="705"/>
      <c r="CH62" s="705"/>
      <c r="CI62" s="705"/>
      <c r="CJ62" s="705"/>
      <c r="CK62" s="705"/>
      <c r="CL62" s="705"/>
      <c r="CM62" s="705"/>
      <c r="CN62" s="705"/>
      <c r="CO62" s="705"/>
      <c r="CP62" s="705"/>
      <c r="CQ62" s="705"/>
      <c r="CR62" s="705"/>
      <c r="CS62" s="705"/>
      <c r="CT62" s="705"/>
      <c r="CU62" s="705"/>
      <c r="CV62" s="705"/>
      <c r="CW62" s="705"/>
      <c r="CX62" s="705"/>
      <c r="CY62" s="705"/>
      <c r="CZ62" s="705"/>
      <c r="DA62" s="705"/>
      <c r="DB62" s="705"/>
      <c r="DC62" s="705"/>
      <c r="DD62" s="705"/>
      <c r="DE62" s="705"/>
      <c r="DF62" s="705"/>
      <c r="DG62" s="705"/>
      <c r="DH62" s="705"/>
      <c r="DI62" s="705"/>
      <c r="DJ62" s="705"/>
      <c r="DK62" s="705"/>
      <c r="DL62" s="705"/>
      <c r="DM62" s="705"/>
      <c r="DN62" s="705"/>
      <c r="DO62" s="705"/>
      <c r="DP62" s="705"/>
      <c r="DQ62" s="705"/>
      <c r="DR62" s="705"/>
      <c r="DS62" s="705"/>
      <c r="DT62" s="705"/>
      <c r="DU62" s="705"/>
      <c r="DV62" s="705"/>
      <c r="DW62" s="705"/>
      <c r="DX62" s="705"/>
      <c r="DY62" s="705"/>
      <c r="DZ62" s="705"/>
      <c r="EA62" s="705"/>
      <c r="EB62" s="705"/>
      <c r="EC62" s="705"/>
      <c r="ED62" s="705"/>
      <c r="EE62" s="705"/>
      <c r="EF62" s="705"/>
      <c r="EG62" s="705"/>
      <c r="EH62" s="705"/>
      <c r="EI62" s="705"/>
      <c r="EJ62" s="705"/>
      <c r="EK62" s="705"/>
      <c r="EL62" s="705"/>
      <c r="EM62" s="705"/>
      <c r="EN62" s="705"/>
      <c r="EO62" s="705"/>
      <c r="EP62" s="705"/>
      <c r="EQ62" s="705"/>
      <c r="ER62" s="705"/>
      <c r="ES62" s="705"/>
      <c r="ET62" s="705"/>
      <c r="EU62" s="705"/>
      <c r="EV62" s="705"/>
      <c r="EW62" s="705"/>
      <c r="EX62" s="705"/>
      <c r="EY62" s="705"/>
      <c r="EZ62" s="705"/>
      <c r="FA62" s="705"/>
      <c r="FB62" s="705"/>
      <c r="FC62" s="705"/>
      <c r="FD62" s="705"/>
      <c r="FE62" s="705"/>
      <c r="FF62" s="705"/>
      <c r="FG62" s="705"/>
      <c r="FH62" s="705"/>
      <c r="FI62" s="705"/>
      <c r="FJ62" s="705"/>
      <c r="FK62" s="705"/>
      <c r="FL62" s="705"/>
      <c r="FM62" s="705"/>
      <c r="FN62" s="705"/>
      <c r="FO62" s="705"/>
      <c r="FP62" s="705"/>
      <c r="FQ62" s="705"/>
      <c r="FR62" s="705"/>
      <c r="FS62" s="705"/>
      <c r="FT62" s="705"/>
      <c r="FU62" s="705"/>
      <c r="FV62" s="705"/>
      <c r="FW62" s="705"/>
      <c r="FX62" s="705"/>
      <c r="FY62" s="705"/>
      <c r="FZ62" s="705"/>
      <c r="GA62" s="705"/>
      <c r="GB62" s="705"/>
      <c r="GC62" s="705"/>
      <c r="GD62" s="705"/>
      <c r="GE62" s="705"/>
      <c r="GF62" s="705"/>
      <c r="GG62" s="705"/>
      <c r="GH62" s="705"/>
      <c r="GI62" s="705"/>
      <c r="GJ62" s="705"/>
      <c r="GK62" s="705"/>
      <c r="GL62" s="705"/>
      <c r="GM62" s="705"/>
      <c r="GN62" s="705"/>
      <c r="GO62" s="705"/>
      <c r="GP62" s="705"/>
      <c r="GQ62" s="705"/>
      <c r="GR62" s="705"/>
      <c r="GS62" s="705"/>
      <c r="GT62" s="705"/>
      <c r="GU62" s="705"/>
      <c r="GV62" s="705"/>
      <c r="GW62" s="705"/>
      <c r="GX62" s="705"/>
      <c r="GY62" s="705"/>
      <c r="GZ62" s="705"/>
      <c r="HA62" s="705"/>
      <c r="HB62" s="705"/>
      <c r="HC62" s="705"/>
      <c r="HD62" s="705"/>
      <c r="HE62" s="705"/>
      <c r="HF62" s="705"/>
      <c r="HG62" s="705"/>
      <c r="HH62" s="705"/>
      <c r="HI62" s="705"/>
      <c r="HJ62" s="705"/>
      <c r="HK62" s="705"/>
      <c r="HL62" s="705"/>
      <c r="HM62" s="705"/>
      <c r="HN62" s="705"/>
      <c r="HO62" s="705"/>
      <c r="HP62" s="705"/>
      <c r="HQ62" s="705"/>
      <c r="HR62" s="705"/>
      <c r="HS62" s="705"/>
      <c r="HT62" s="705"/>
      <c r="HU62" s="705"/>
      <c r="HV62" s="705"/>
      <c r="HW62" s="705"/>
      <c r="HX62" s="705"/>
      <c r="HY62" s="705"/>
      <c r="HZ62" s="705"/>
      <c r="IA62" s="705"/>
      <c r="IB62" s="705"/>
      <c r="IC62" s="705"/>
      <c r="ID62" s="705"/>
      <c r="IE62" s="705"/>
      <c r="IF62" s="705"/>
      <c r="IG62" s="705"/>
      <c r="IH62" s="705"/>
      <c r="II62" s="705"/>
      <c r="IJ62" s="705"/>
      <c r="IK62" s="705"/>
      <c r="IL62" s="705"/>
      <c r="IM62" s="705"/>
      <c r="IN62" s="705"/>
      <c r="IO62" s="705"/>
      <c r="IP62" s="705"/>
      <c r="IQ62" s="705"/>
      <c r="IR62" s="705"/>
      <c r="IS62" s="705"/>
      <c r="IT62" s="705"/>
      <c r="IU62" s="705"/>
      <c r="IV62" s="705"/>
    </row>
    <row r="63" spans="1:256">
      <c r="A63" s="705"/>
      <c r="B63" s="772"/>
      <c r="C63" s="772"/>
      <c r="D63" s="772"/>
      <c r="E63" s="772"/>
      <c r="F63" s="772"/>
      <c r="G63" s="772"/>
      <c r="H63" s="705"/>
      <c r="I63" s="705"/>
      <c r="J63" s="705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  <c r="AA63" s="705"/>
      <c r="AB63" s="705"/>
      <c r="AC63" s="705"/>
      <c r="AD63" s="705"/>
      <c r="AE63" s="705"/>
      <c r="AF63" s="705"/>
      <c r="AG63" s="705"/>
      <c r="AH63" s="705"/>
      <c r="AI63" s="705"/>
      <c r="AJ63" s="705"/>
      <c r="AK63" s="705"/>
      <c r="AL63" s="705"/>
      <c r="AM63" s="705"/>
      <c r="AN63" s="705"/>
      <c r="AO63" s="705"/>
      <c r="AP63" s="705"/>
      <c r="AQ63" s="705"/>
      <c r="AR63" s="705"/>
      <c r="AS63" s="705"/>
      <c r="AT63" s="705"/>
      <c r="AU63" s="705"/>
      <c r="AV63" s="705"/>
      <c r="AW63" s="705"/>
      <c r="AX63" s="705"/>
      <c r="AY63" s="705"/>
      <c r="AZ63" s="705"/>
      <c r="BA63" s="705"/>
      <c r="BB63" s="705"/>
      <c r="BC63" s="705"/>
      <c r="BD63" s="705"/>
      <c r="BE63" s="705"/>
      <c r="BF63" s="705"/>
      <c r="BG63" s="705"/>
      <c r="BH63" s="705"/>
      <c r="BI63" s="705"/>
      <c r="BJ63" s="705"/>
      <c r="BK63" s="705"/>
      <c r="BL63" s="705"/>
      <c r="BM63" s="705"/>
      <c r="BN63" s="705"/>
      <c r="BO63" s="705"/>
      <c r="BP63" s="705"/>
      <c r="BQ63" s="705"/>
      <c r="BR63" s="705"/>
      <c r="BS63" s="705"/>
      <c r="BT63" s="705"/>
      <c r="BU63" s="705"/>
      <c r="BV63" s="705"/>
      <c r="BW63" s="705"/>
      <c r="BX63" s="705"/>
      <c r="BY63" s="705"/>
      <c r="BZ63" s="705"/>
      <c r="CA63" s="705"/>
      <c r="CB63" s="705"/>
      <c r="CC63" s="705"/>
      <c r="CD63" s="705"/>
      <c r="CE63" s="705"/>
      <c r="CF63" s="705"/>
      <c r="CG63" s="705"/>
      <c r="CH63" s="705"/>
      <c r="CI63" s="705"/>
      <c r="CJ63" s="705"/>
      <c r="CK63" s="705"/>
      <c r="CL63" s="705"/>
      <c r="CM63" s="705"/>
      <c r="CN63" s="705"/>
      <c r="CO63" s="705"/>
      <c r="CP63" s="705"/>
      <c r="CQ63" s="705"/>
      <c r="CR63" s="705"/>
      <c r="CS63" s="705"/>
      <c r="CT63" s="705"/>
      <c r="CU63" s="705"/>
      <c r="CV63" s="705"/>
      <c r="CW63" s="705"/>
      <c r="CX63" s="705"/>
      <c r="CY63" s="705"/>
      <c r="CZ63" s="705"/>
      <c r="DA63" s="705"/>
      <c r="DB63" s="705"/>
      <c r="DC63" s="705"/>
      <c r="DD63" s="705"/>
      <c r="DE63" s="705"/>
      <c r="DF63" s="705"/>
      <c r="DG63" s="705"/>
      <c r="DH63" s="705"/>
      <c r="DI63" s="705"/>
      <c r="DJ63" s="705"/>
      <c r="DK63" s="705"/>
      <c r="DL63" s="705"/>
      <c r="DM63" s="705"/>
      <c r="DN63" s="705"/>
      <c r="DO63" s="705"/>
      <c r="DP63" s="705"/>
      <c r="DQ63" s="705"/>
      <c r="DR63" s="705"/>
      <c r="DS63" s="705"/>
      <c r="DT63" s="705"/>
      <c r="DU63" s="705"/>
      <c r="DV63" s="705"/>
      <c r="DW63" s="705"/>
      <c r="DX63" s="705"/>
      <c r="DY63" s="705"/>
      <c r="DZ63" s="705"/>
      <c r="EA63" s="705"/>
      <c r="EB63" s="705"/>
      <c r="EC63" s="705"/>
      <c r="ED63" s="705"/>
      <c r="EE63" s="705"/>
      <c r="EF63" s="705"/>
      <c r="EG63" s="705"/>
      <c r="EH63" s="705"/>
      <c r="EI63" s="705"/>
      <c r="EJ63" s="705"/>
      <c r="EK63" s="705"/>
      <c r="EL63" s="705"/>
      <c r="EM63" s="705"/>
      <c r="EN63" s="705"/>
      <c r="EO63" s="705"/>
      <c r="EP63" s="705"/>
      <c r="EQ63" s="705"/>
      <c r="ER63" s="705"/>
      <c r="ES63" s="705"/>
      <c r="ET63" s="705"/>
      <c r="EU63" s="705"/>
      <c r="EV63" s="705"/>
      <c r="EW63" s="705"/>
      <c r="EX63" s="705"/>
      <c r="EY63" s="705"/>
      <c r="EZ63" s="705"/>
      <c r="FA63" s="705"/>
      <c r="FB63" s="705"/>
      <c r="FC63" s="705"/>
      <c r="FD63" s="705"/>
      <c r="FE63" s="705"/>
      <c r="FF63" s="705"/>
      <c r="FG63" s="705"/>
      <c r="FH63" s="705"/>
      <c r="FI63" s="705"/>
      <c r="FJ63" s="705"/>
      <c r="FK63" s="705"/>
      <c r="FL63" s="705"/>
      <c r="FM63" s="705"/>
      <c r="FN63" s="705"/>
      <c r="FO63" s="705"/>
      <c r="FP63" s="705"/>
      <c r="FQ63" s="705"/>
      <c r="FR63" s="705"/>
      <c r="FS63" s="705"/>
      <c r="FT63" s="705"/>
      <c r="FU63" s="705"/>
      <c r="FV63" s="705"/>
      <c r="FW63" s="705"/>
      <c r="FX63" s="705"/>
      <c r="FY63" s="705"/>
      <c r="FZ63" s="705"/>
      <c r="GA63" s="705"/>
      <c r="GB63" s="705"/>
      <c r="GC63" s="705"/>
      <c r="GD63" s="705"/>
      <c r="GE63" s="705"/>
      <c r="GF63" s="705"/>
      <c r="GG63" s="705"/>
      <c r="GH63" s="705"/>
      <c r="GI63" s="705"/>
      <c r="GJ63" s="705"/>
      <c r="GK63" s="705"/>
      <c r="GL63" s="705"/>
      <c r="GM63" s="705"/>
      <c r="GN63" s="705"/>
      <c r="GO63" s="705"/>
      <c r="GP63" s="705"/>
      <c r="GQ63" s="705"/>
      <c r="GR63" s="705"/>
      <c r="GS63" s="705"/>
      <c r="GT63" s="705"/>
      <c r="GU63" s="705"/>
      <c r="GV63" s="705"/>
      <c r="GW63" s="705"/>
      <c r="GX63" s="705"/>
      <c r="GY63" s="705"/>
      <c r="GZ63" s="705"/>
      <c r="HA63" s="705"/>
      <c r="HB63" s="705"/>
      <c r="HC63" s="705"/>
      <c r="HD63" s="705"/>
      <c r="HE63" s="705"/>
      <c r="HF63" s="705"/>
      <c r="HG63" s="705"/>
      <c r="HH63" s="705"/>
      <c r="HI63" s="705"/>
      <c r="HJ63" s="705"/>
      <c r="HK63" s="705"/>
      <c r="HL63" s="705"/>
      <c r="HM63" s="705"/>
      <c r="HN63" s="705"/>
      <c r="HO63" s="705"/>
      <c r="HP63" s="705"/>
      <c r="HQ63" s="705"/>
      <c r="HR63" s="705"/>
      <c r="HS63" s="705"/>
      <c r="HT63" s="705"/>
      <c r="HU63" s="705"/>
      <c r="HV63" s="705"/>
      <c r="HW63" s="705"/>
      <c r="HX63" s="705"/>
      <c r="HY63" s="705"/>
      <c r="HZ63" s="705"/>
      <c r="IA63" s="705"/>
      <c r="IB63" s="705"/>
      <c r="IC63" s="705"/>
      <c r="ID63" s="705"/>
      <c r="IE63" s="705"/>
      <c r="IF63" s="705"/>
      <c r="IG63" s="705"/>
      <c r="IH63" s="705"/>
      <c r="II63" s="705"/>
      <c r="IJ63" s="705"/>
      <c r="IK63" s="705"/>
      <c r="IL63" s="705"/>
      <c r="IM63" s="705"/>
      <c r="IN63" s="705"/>
      <c r="IO63" s="705"/>
      <c r="IP63" s="705"/>
      <c r="IQ63" s="705"/>
      <c r="IR63" s="705"/>
      <c r="IS63" s="705"/>
      <c r="IT63" s="705"/>
      <c r="IU63" s="705"/>
      <c r="IV63" s="705"/>
    </row>
    <row r="64" spans="1:256" ht="409.5" customHeight="1">
      <c r="A64" s="705"/>
      <c r="B64" s="2795"/>
      <c r="C64" s="2795"/>
      <c r="D64" s="2795"/>
      <c r="E64" s="2795"/>
      <c r="F64" s="2795"/>
      <c r="G64" s="2795"/>
      <c r="H64" s="705"/>
      <c r="I64" s="705"/>
      <c r="J64" s="705"/>
      <c r="K64" s="705"/>
      <c r="L64" s="705"/>
      <c r="M64" s="705"/>
      <c r="N64" s="705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  <c r="AA64" s="705"/>
      <c r="AB64" s="705"/>
      <c r="AC64" s="705"/>
      <c r="AD64" s="705"/>
      <c r="AE64" s="705"/>
      <c r="AF64" s="705"/>
      <c r="AG64" s="705"/>
      <c r="AH64" s="705"/>
      <c r="AI64" s="705"/>
      <c r="AJ64" s="705"/>
      <c r="AK64" s="705"/>
      <c r="AL64" s="705"/>
      <c r="AM64" s="705"/>
      <c r="AN64" s="705"/>
      <c r="AO64" s="705"/>
      <c r="AP64" s="705"/>
      <c r="AQ64" s="705"/>
      <c r="AR64" s="705"/>
      <c r="AS64" s="705"/>
      <c r="AT64" s="705"/>
      <c r="AU64" s="705"/>
      <c r="AV64" s="705"/>
      <c r="AW64" s="705"/>
      <c r="AX64" s="705"/>
      <c r="AY64" s="705"/>
      <c r="AZ64" s="705"/>
      <c r="BA64" s="705"/>
      <c r="BB64" s="705"/>
      <c r="BC64" s="705"/>
      <c r="BD64" s="705"/>
      <c r="BE64" s="705"/>
      <c r="BF64" s="705"/>
      <c r="BG64" s="705"/>
      <c r="BH64" s="705"/>
      <c r="BI64" s="705"/>
      <c r="BJ64" s="705"/>
      <c r="BK64" s="705"/>
      <c r="BL64" s="705"/>
      <c r="BM64" s="705"/>
      <c r="BN64" s="705"/>
      <c r="BO64" s="705"/>
      <c r="BP64" s="705"/>
      <c r="BQ64" s="705"/>
      <c r="BR64" s="705"/>
      <c r="BS64" s="705"/>
      <c r="BT64" s="705"/>
      <c r="BU64" s="705"/>
      <c r="BV64" s="705"/>
      <c r="BW64" s="705"/>
      <c r="BX64" s="705"/>
      <c r="BY64" s="705"/>
      <c r="BZ64" s="705"/>
      <c r="CA64" s="705"/>
      <c r="CB64" s="705"/>
      <c r="CC64" s="705"/>
      <c r="CD64" s="705"/>
      <c r="CE64" s="705"/>
      <c r="CF64" s="705"/>
      <c r="CG64" s="705"/>
      <c r="CH64" s="705"/>
      <c r="CI64" s="705"/>
      <c r="CJ64" s="705"/>
      <c r="CK64" s="705"/>
      <c r="CL64" s="705"/>
      <c r="CM64" s="705"/>
      <c r="CN64" s="705"/>
      <c r="CO64" s="705"/>
      <c r="CP64" s="705"/>
      <c r="CQ64" s="705"/>
      <c r="CR64" s="705"/>
      <c r="CS64" s="705"/>
      <c r="CT64" s="705"/>
      <c r="CU64" s="705"/>
      <c r="CV64" s="705"/>
      <c r="CW64" s="705"/>
      <c r="CX64" s="705"/>
      <c r="CY64" s="705"/>
      <c r="CZ64" s="705"/>
      <c r="DA64" s="705"/>
      <c r="DB64" s="705"/>
      <c r="DC64" s="705"/>
      <c r="DD64" s="705"/>
      <c r="DE64" s="705"/>
      <c r="DF64" s="705"/>
      <c r="DG64" s="705"/>
      <c r="DH64" s="705"/>
      <c r="DI64" s="705"/>
      <c r="DJ64" s="705"/>
      <c r="DK64" s="705"/>
      <c r="DL64" s="705"/>
      <c r="DM64" s="705"/>
      <c r="DN64" s="705"/>
      <c r="DO64" s="705"/>
      <c r="DP64" s="705"/>
      <c r="DQ64" s="705"/>
      <c r="DR64" s="705"/>
      <c r="DS64" s="705"/>
      <c r="DT64" s="705"/>
      <c r="DU64" s="705"/>
      <c r="DV64" s="705"/>
      <c r="DW64" s="705"/>
      <c r="DX64" s="705"/>
      <c r="DY64" s="705"/>
      <c r="DZ64" s="705"/>
      <c r="EA64" s="705"/>
      <c r="EB64" s="705"/>
      <c r="EC64" s="705"/>
      <c r="ED64" s="705"/>
      <c r="EE64" s="705"/>
      <c r="EF64" s="705"/>
      <c r="EG64" s="705"/>
      <c r="EH64" s="705"/>
      <c r="EI64" s="705"/>
      <c r="EJ64" s="705"/>
      <c r="EK64" s="705"/>
      <c r="EL64" s="705"/>
      <c r="EM64" s="705"/>
      <c r="EN64" s="705"/>
      <c r="EO64" s="705"/>
      <c r="EP64" s="705"/>
      <c r="EQ64" s="705"/>
      <c r="ER64" s="705"/>
      <c r="ES64" s="705"/>
      <c r="ET64" s="705"/>
      <c r="EU64" s="705"/>
      <c r="EV64" s="705"/>
      <c r="EW64" s="705"/>
      <c r="EX64" s="705"/>
      <c r="EY64" s="705"/>
      <c r="EZ64" s="705"/>
      <c r="FA64" s="705"/>
      <c r="FB64" s="705"/>
      <c r="FC64" s="705"/>
      <c r="FD64" s="705"/>
      <c r="FE64" s="705"/>
      <c r="FF64" s="705"/>
      <c r="FG64" s="705"/>
      <c r="FH64" s="705"/>
      <c r="FI64" s="705"/>
      <c r="FJ64" s="705"/>
      <c r="FK64" s="705"/>
      <c r="FL64" s="705"/>
      <c r="FM64" s="705"/>
      <c r="FN64" s="705"/>
      <c r="FO64" s="705"/>
      <c r="FP64" s="705"/>
      <c r="FQ64" s="705"/>
      <c r="FR64" s="705"/>
      <c r="FS64" s="705"/>
      <c r="FT64" s="705"/>
      <c r="FU64" s="705"/>
      <c r="FV64" s="705"/>
      <c r="FW64" s="705"/>
      <c r="FX64" s="705"/>
      <c r="FY64" s="705"/>
      <c r="FZ64" s="705"/>
      <c r="GA64" s="705"/>
      <c r="GB64" s="705"/>
      <c r="GC64" s="705"/>
      <c r="GD64" s="705"/>
      <c r="GE64" s="705"/>
      <c r="GF64" s="705"/>
      <c r="GG64" s="705"/>
      <c r="GH64" s="705"/>
      <c r="GI64" s="705"/>
      <c r="GJ64" s="705"/>
      <c r="GK64" s="705"/>
      <c r="GL64" s="705"/>
      <c r="GM64" s="705"/>
      <c r="GN64" s="705"/>
      <c r="GO64" s="705"/>
      <c r="GP64" s="705"/>
      <c r="GQ64" s="705"/>
      <c r="GR64" s="705"/>
      <c r="GS64" s="705"/>
      <c r="GT64" s="705"/>
      <c r="GU64" s="705"/>
      <c r="GV64" s="705"/>
      <c r="GW64" s="705"/>
      <c r="GX64" s="705"/>
      <c r="GY64" s="705"/>
      <c r="GZ64" s="705"/>
      <c r="HA64" s="705"/>
      <c r="HB64" s="705"/>
      <c r="HC64" s="705"/>
      <c r="HD64" s="705"/>
      <c r="HE64" s="705"/>
      <c r="HF64" s="705"/>
      <c r="HG64" s="705"/>
      <c r="HH64" s="705"/>
      <c r="HI64" s="705"/>
      <c r="HJ64" s="705"/>
      <c r="HK64" s="705"/>
      <c r="HL64" s="705"/>
      <c r="HM64" s="705"/>
      <c r="HN64" s="705"/>
      <c r="HO64" s="705"/>
      <c r="HP64" s="705"/>
      <c r="HQ64" s="705"/>
      <c r="HR64" s="705"/>
      <c r="HS64" s="705"/>
      <c r="HT64" s="705"/>
      <c r="HU64" s="705"/>
      <c r="HV64" s="705"/>
      <c r="HW64" s="705"/>
      <c r="HX64" s="705"/>
      <c r="HY64" s="705"/>
      <c r="HZ64" s="705"/>
      <c r="IA64" s="705"/>
      <c r="IB64" s="705"/>
      <c r="IC64" s="705"/>
      <c r="ID64" s="705"/>
      <c r="IE64" s="705"/>
      <c r="IF64" s="705"/>
      <c r="IG64" s="705"/>
      <c r="IH64" s="705"/>
      <c r="II64" s="705"/>
      <c r="IJ64" s="705"/>
      <c r="IK64" s="705"/>
      <c r="IL64" s="705"/>
      <c r="IM64" s="705"/>
      <c r="IN64" s="705"/>
      <c r="IO64" s="705"/>
      <c r="IP64" s="705"/>
      <c r="IQ64" s="705"/>
      <c r="IR64" s="705"/>
      <c r="IS64" s="705"/>
      <c r="IT64" s="705"/>
      <c r="IU64" s="705"/>
      <c r="IV64" s="705"/>
    </row>
    <row r="65" spans="1:256" ht="221.25" customHeight="1" thickBot="1">
      <c r="A65" s="705"/>
      <c r="B65" s="2796"/>
      <c r="C65" s="2796"/>
      <c r="D65" s="2796"/>
      <c r="E65" s="2796"/>
      <c r="F65" s="2796"/>
      <c r="G65" s="2796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  <c r="AA65" s="705"/>
      <c r="AB65" s="705"/>
      <c r="AC65" s="705"/>
      <c r="AD65" s="705"/>
      <c r="AE65" s="705"/>
      <c r="AF65" s="705"/>
      <c r="AG65" s="705"/>
      <c r="AH65" s="705"/>
      <c r="AI65" s="705"/>
      <c r="AJ65" s="705"/>
      <c r="AK65" s="705"/>
      <c r="AL65" s="705"/>
      <c r="AM65" s="705"/>
      <c r="AN65" s="705"/>
      <c r="AO65" s="705"/>
      <c r="AP65" s="705"/>
      <c r="AQ65" s="705"/>
      <c r="AR65" s="705"/>
      <c r="AS65" s="705"/>
      <c r="AT65" s="705"/>
      <c r="AU65" s="705"/>
      <c r="AV65" s="705"/>
      <c r="AW65" s="705"/>
      <c r="AX65" s="705"/>
      <c r="AY65" s="705"/>
      <c r="AZ65" s="705"/>
      <c r="BA65" s="705"/>
      <c r="BB65" s="705"/>
      <c r="BC65" s="705"/>
      <c r="BD65" s="705"/>
      <c r="BE65" s="705"/>
      <c r="BF65" s="705"/>
      <c r="BG65" s="705"/>
      <c r="BH65" s="705"/>
      <c r="BI65" s="705"/>
      <c r="BJ65" s="705"/>
      <c r="BK65" s="705"/>
      <c r="BL65" s="705"/>
      <c r="BM65" s="705"/>
      <c r="BN65" s="705"/>
      <c r="BO65" s="705"/>
      <c r="BP65" s="705"/>
      <c r="BQ65" s="705"/>
      <c r="BR65" s="705"/>
      <c r="BS65" s="705"/>
      <c r="BT65" s="705"/>
      <c r="BU65" s="705"/>
      <c r="BV65" s="705"/>
      <c r="BW65" s="705"/>
      <c r="BX65" s="705"/>
      <c r="BY65" s="705"/>
      <c r="BZ65" s="705"/>
      <c r="CA65" s="705"/>
      <c r="CB65" s="705"/>
      <c r="CC65" s="705"/>
      <c r="CD65" s="705"/>
      <c r="CE65" s="705"/>
      <c r="CF65" s="705"/>
      <c r="CG65" s="705"/>
      <c r="CH65" s="705"/>
      <c r="CI65" s="705"/>
      <c r="CJ65" s="705"/>
      <c r="CK65" s="705"/>
      <c r="CL65" s="705"/>
      <c r="CM65" s="705"/>
      <c r="CN65" s="705"/>
      <c r="CO65" s="705"/>
      <c r="CP65" s="705"/>
      <c r="CQ65" s="705"/>
      <c r="CR65" s="705"/>
      <c r="CS65" s="705"/>
      <c r="CT65" s="705"/>
      <c r="CU65" s="705"/>
      <c r="CV65" s="705"/>
      <c r="CW65" s="705"/>
      <c r="CX65" s="705"/>
      <c r="CY65" s="705"/>
      <c r="CZ65" s="705"/>
      <c r="DA65" s="705"/>
      <c r="DB65" s="705"/>
      <c r="DC65" s="705"/>
      <c r="DD65" s="705"/>
      <c r="DE65" s="705"/>
      <c r="DF65" s="705"/>
      <c r="DG65" s="705"/>
      <c r="DH65" s="705"/>
      <c r="DI65" s="705"/>
      <c r="DJ65" s="705"/>
      <c r="DK65" s="705"/>
      <c r="DL65" s="705"/>
      <c r="DM65" s="705"/>
      <c r="DN65" s="705"/>
      <c r="DO65" s="705"/>
      <c r="DP65" s="705"/>
      <c r="DQ65" s="705"/>
      <c r="DR65" s="705"/>
      <c r="DS65" s="705"/>
      <c r="DT65" s="705"/>
      <c r="DU65" s="705"/>
      <c r="DV65" s="705"/>
      <c r="DW65" s="705"/>
      <c r="DX65" s="705"/>
      <c r="DY65" s="705"/>
      <c r="DZ65" s="705"/>
      <c r="EA65" s="705"/>
      <c r="EB65" s="705"/>
      <c r="EC65" s="705"/>
      <c r="ED65" s="705"/>
      <c r="EE65" s="705"/>
      <c r="EF65" s="705"/>
      <c r="EG65" s="705"/>
      <c r="EH65" s="705"/>
      <c r="EI65" s="705"/>
      <c r="EJ65" s="705"/>
      <c r="EK65" s="705"/>
      <c r="EL65" s="705"/>
      <c r="EM65" s="705"/>
      <c r="EN65" s="705"/>
      <c r="EO65" s="705"/>
      <c r="EP65" s="705"/>
      <c r="EQ65" s="705"/>
      <c r="ER65" s="705"/>
      <c r="ES65" s="705"/>
      <c r="ET65" s="705"/>
      <c r="EU65" s="705"/>
      <c r="EV65" s="705"/>
      <c r="EW65" s="705"/>
      <c r="EX65" s="705"/>
      <c r="EY65" s="705"/>
      <c r="EZ65" s="705"/>
      <c r="FA65" s="705"/>
      <c r="FB65" s="705"/>
      <c r="FC65" s="705"/>
      <c r="FD65" s="705"/>
      <c r="FE65" s="705"/>
      <c r="FF65" s="705"/>
      <c r="FG65" s="705"/>
      <c r="FH65" s="705"/>
      <c r="FI65" s="705"/>
      <c r="FJ65" s="705"/>
      <c r="FK65" s="705"/>
      <c r="FL65" s="705"/>
      <c r="FM65" s="705"/>
      <c r="FN65" s="705"/>
      <c r="FO65" s="705"/>
      <c r="FP65" s="705"/>
      <c r="FQ65" s="705"/>
      <c r="FR65" s="705"/>
      <c r="FS65" s="705"/>
      <c r="FT65" s="705"/>
      <c r="FU65" s="705"/>
      <c r="FV65" s="705"/>
      <c r="FW65" s="705"/>
      <c r="FX65" s="705"/>
      <c r="FY65" s="705"/>
      <c r="FZ65" s="705"/>
      <c r="GA65" s="705"/>
      <c r="GB65" s="705"/>
      <c r="GC65" s="705"/>
      <c r="GD65" s="705"/>
      <c r="GE65" s="705"/>
      <c r="GF65" s="705"/>
      <c r="GG65" s="705"/>
      <c r="GH65" s="705"/>
      <c r="GI65" s="705"/>
      <c r="GJ65" s="705"/>
      <c r="GK65" s="705"/>
      <c r="GL65" s="705"/>
      <c r="GM65" s="705"/>
      <c r="GN65" s="705"/>
      <c r="GO65" s="705"/>
      <c r="GP65" s="705"/>
      <c r="GQ65" s="705"/>
      <c r="GR65" s="705"/>
      <c r="GS65" s="705"/>
      <c r="GT65" s="705"/>
      <c r="GU65" s="705"/>
      <c r="GV65" s="705"/>
      <c r="GW65" s="705"/>
      <c r="GX65" s="705"/>
      <c r="GY65" s="705"/>
      <c r="GZ65" s="705"/>
      <c r="HA65" s="705"/>
      <c r="HB65" s="705"/>
      <c r="HC65" s="705"/>
      <c r="HD65" s="705"/>
      <c r="HE65" s="705"/>
      <c r="HF65" s="705"/>
      <c r="HG65" s="705"/>
      <c r="HH65" s="705"/>
      <c r="HI65" s="705"/>
      <c r="HJ65" s="705"/>
      <c r="HK65" s="705"/>
      <c r="HL65" s="705"/>
      <c r="HM65" s="705"/>
      <c r="HN65" s="705"/>
      <c r="HO65" s="705"/>
      <c r="HP65" s="705"/>
      <c r="HQ65" s="705"/>
      <c r="HR65" s="705"/>
      <c r="HS65" s="705"/>
      <c r="HT65" s="705"/>
      <c r="HU65" s="705"/>
      <c r="HV65" s="705"/>
      <c r="HW65" s="705"/>
      <c r="HX65" s="705"/>
      <c r="HY65" s="705"/>
      <c r="HZ65" s="705"/>
      <c r="IA65" s="705"/>
      <c r="IB65" s="705"/>
      <c r="IC65" s="705"/>
      <c r="ID65" s="705"/>
      <c r="IE65" s="705"/>
      <c r="IF65" s="705"/>
      <c r="IG65" s="705"/>
      <c r="IH65" s="705"/>
      <c r="II65" s="705"/>
      <c r="IJ65" s="705"/>
      <c r="IK65" s="705"/>
      <c r="IL65" s="705"/>
      <c r="IM65" s="705"/>
      <c r="IN65" s="705"/>
      <c r="IO65" s="705"/>
      <c r="IP65" s="705"/>
      <c r="IQ65" s="705"/>
      <c r="IR65" s="705"/>
      <c r="IS65" s="705"/>
      <c r="IT65" s="705"/>
      <c r="IU65" s="705"/>
      <c r="IV65" s="705"/>
    </row>
    <row r="66" spans="1:256" ht="31.5">
      <c r="A66" s="705"/>
      <c r="B66" s="981" t="s">
        <v>664</v>
      </c>
      <c r="C66" s="2746" t="s">
        <v>668</v>
      </c>
      <c r="D66" s="2747"/>
      <c r="E66" s="2747"/>
      <c r="F66" s="2748"/>
      <c r="G66" s="887" t="s">
        <v>23</v>
      </c>
      <c r="H66" s="705"/>
      <c r="I66" s="705"/>
      <c r="J66" s="705"/>
      <c r="K66" s="705"/>
      <c r="L66" s="705"/>
      <c r="M66" s="705"/>
      <c r="N66" s="705"/>
      <c r="O66" s="705"/>
      <c r="P66" s="705"/>
      <c r="Q66" s="705"/>
      <c r="R66" s="705"/>
      <c r="S66" s="705"/>
      <c r="T66" s="705"/>
      <c r="U66" s="705"/>
      <c r="V66" s="705"/>
      <c r="W66" s="705"/>
      <c r="X66" s="705"/>
      <c r="Y66" s="705"/>
      <c r="Z66" s="705"/>
      <c r="AA66" s="705"/>
      <c r="AB66" s="705"/>
      <c r="AC66" s="705"/>
      <c r="AD66" s="705"/>
      <c r="AE66" s="705"/>
      <c r="AF66" s="705"/>
      <c r="AG66" s="705"/>
      <c r="AH66" s="705"/>
      <c r="AI66" s="705"/>
      <c r="AJ66" s="705"/>
      <c r="AK66" s="705"/>
      <c r="AL66" s="705"/>
      <c r="AM66" s="705"/>
      <c r="AN66" s="705"/>
      <c r="AO66" s="705"/>
      <c r="AP66" s="705"/>
      <c r="AQ66" s="705"/>
      <c r="AR66" s="705"/>
      <c r="AS66" s="705"/>
      <c r="AT66" s="705"/>
      <c r="AU66" s="705"/>
      <c r="AV66" s="705"/>
      <c r="AW66" s="705"/>
      <c r="AX66" s="705"/>
      <c r="AY66" s="705"/>
      <c r="AZ66" s="705"/>
      <c r="BA66" s="705"/>
      <c r="BB66" s="705"/>
      <c r="BC66" s="705"/>
      <c r="BD66" s="705"/>
      <c r="BE66" s="705"/>
      <c r="BF66" s="705"/>
      <c r="BG66" s="705"/>
      <c r="BH66" s="705"/>
      <c r="BI66" s="705"/>
      <c r="BJ66" s="705"/>
      <c r="BK66" s="705"/>
      <c r="BL66" s="705"/>
      <c r="BM66" s="705"/>
      <c r="BN66" s="705"/>
      <c r="BO66" s="705"/>
      <c r="BP66" s="705"/>
      <c r="BQ66" s="705"/>
      <c r="BR66" s="705"/>
      <c r="BS66" s="705"/>
      <c r="BT66" s="705"/>
      <c r="BU66" s="705"/>
      <c r="BV66" s="705"/>
      <c r="BW66" s="705"/>
      <c r="BX66" s="705"/>
      <c r="BY66" s="705"/>
      <c r="BZ66" s="705"/>
      <c r="CA66" s="705"/>
      <c r="CB66" s="705"/>
      <c r="CC66" s="705"/>
      <c r="CD66" s="705"/>
      <c r="CE66" s="705"/>
      <c r="CF66" s="705"/>
      <c r="CG66" s="705"/>
      <c r="CH66" s="705"/>
      <c r="CI66" s="705"/>
      <c r="CJ66" s="705"/>
      <c r="CK66" s="705"/>
      <c r="CL66" s="705"/>
      <c r="CM66" s="705"/>
      <c r="CN66" s="705"/>
      <c r="CO66" s="705"/>
      <c r="CP66" s="705"/>
      <c r="CQ66" s="705"/>
      <c r="CR66" s="705"/>
      <c r="CS66" s="705"/>
      <c r="CT66" s="705"/>
      <c r="CU66" s="705"/>
      <c r="CV66" s="705"/>
      <c r="CW66" s="705"/>
      <c r="CX66" s="705"/>
      <c r="CY66" s="705"/>
      <c r="CZ66" s="705"/>
      <c r="DA66" s="705"/>
      <c r="DB66" s="705"/>
      <c r="DC66" s="705"/>
      <c r="DD66" s="705"/>
      <c r="DE66" s="705"/>
      <c r="DF66" s="705"/>
      <c r="DG66" s="705"/>
      <c r="DH66" s="705"/>
      <c r="DI66" s="705"/>
      <c r="DJ66" s="705"/>
      <c r="DK66" s="705"/>
      <c r="DL66" s="705"/>
      <c r="DM66" s="705"/>
      <c r="DN66" s="705"/>
      <c r="DO66" s="705"/>
      <c r="DP66" s="705"/>
      <c r="DQ66" s="705"/>
      <c r="DR66" s="705"/>
      <c r="DS66" s="705"/>
      <c r="DT66" s="705"/>
      <c r="DU66" s="705"/>
      <c r="DV66" s="705"/>
      <c r="DW66" s="705"/>
      <c r="DX66" s="705"/>
      <c r="DY66" s="705"/>
      <c r="DZ66" s="705"/>
      <c r="EA66" s="705"/>
      <c r="EB66" s="705"/>
      <c r="EC66" s="705"/>
      <c r="ED66" s="705"/>
      <c r="EE66" s="705"/>
      <c r="EF66" s="705"/>
      <c r="EG66" s="705"/>
      <c r="EH66" s="705"/>
      <c r="EI66" s="705"/>
      <c r="EJ66" s="705"/>
      <c r="EK66" s="705"/>
      <c r="EL66" s="705"/>
      <c r="EM66" s="705"/>
      <c r="EN66" s="705"/>
      <c r="EO66" s="705"/>
      <c r="EP66" s="705"/>
      <c r="EQ66" s="705"/>
      <c r="ER66" s="705"/>
      <c r="ES66" s="705"/>
      <c r="ET66" s="705"/>
      <c r="EU66" s="705"/>
      <c r="EV66" s="705"/>
      <c r="EW66" s="705"/>
      <c r="EX66" s="705"/>
      <c r="EY66" s="705"/>
      <c r="EZ66" s="705"/>
      <c r="FA66" s="705"/>
      <c r="FB66" s="705"/>
      <c r="FC66" s="705"/>
      <c r="FD66" s="705"/>
      <c r="FE66" s="705"/>
      <c r="FF66" s="705"/>
      <c r="FG66" s="705"/>
      <c r="FH66" s="705"/>
      <c r="FI66" s="705"/>
      <c r="FJ66" s="705"/>
      <c r="FK66" s="705"/>
      <c r="FL66" s="705"/>
      <c r="FM66" s="705"/>
      <c r="FN66" s="705"/>
      <c r="FO66" s="705"/>
      <c r="FP66" s="705"/>
      <c r="FQ66" s="705"/>
      <c r="FR66" s="705"/>
      <c r="FS66" s="705"/>
      <c r="FT66" s="705"/>
      <c r="FU66" s="705"/>
      <c r="FV66" s="705"/>
      <c r="FW66" s="705"/>
      <c r="FX66" s="705"/>
      <c r="FY66" s="705"/>
      <c r="FZ66" s="705"/>
      <c r="GA66" s="705"/>
      <c r="GB66" s="705"/>
      <c r="GC66" s="705"/>
      <c r="GD66" s="705"/>
      <c r="GE66" s="705"/>
      <c r="GF66" s="705"/>
      <c r="GG66" s="705"/>
      <c r="GH66" s="705"/>
      <c r="GI66" s="705"/>
      <c r="GJ66" s="705"/>
      <c r="GK66" s="705"/>
      <c r="GL66" s="705"/>
      <c r="GM66" s="705"/>
      <c r="GN66" s="705"/>
      <c r="GO66" s="705"/>
      <c r="GP66" s="705"/>
      <c r="GQ66" s="705"/>
      <c r="GR66" s="705"/>
      <c r="GS66" s="705"/>
      <c r="GT66" s="705"/>
      <c r="GU66" s="705"/>
      <c r="GV66" s="705"/>
      <c r="GW66" s="705"/>
      <c r="GX66" s="705"/>
      <c r="GY66" s="705"/>
      <c r="GZ66" s="705"/>
      <c r="HA66" s="705"/>
      <c r="HB66" s="705"/>
      <c r="HC66" s="705"/>
      <c r="HD66" s="705"/>
      <c r="HE66" s="705"/>
      <c r="HF66" s="705"/>
      <c r="HG66" s="705"/>
      <c r="HH66" s="705"/>
      <c r="HI66" s="705"/>
      <c r="HJ66" s="705"/>
      <c r="HK66" s="705"/>
      <c r="HL66" s="705"/>
      <c r="HM66" s="705"/>
      <c r="HN66" s="705"/>
      <c r="HO66" s="705"/>
      <c r="HP66" s="705"/>
      <c r="HQ66" s="705"/>
      <c r="HR66" s="705"/>
      <c r="HS66" s="705"/>
      <c r="HT66" s="705"/>
      <c r="HU66" s="705"/>
      <c r="HV66" s="705"/>
      <c r="HW66" s="705"/>
      <c r="HX66" s="705"/>
      <c r="HY66" s="705"/>
      <c r="HZ66" s="705"/>
      <c r="IA66" s="705"/>
      <c r="IB66" s="705"/>
      <c r="IC66" s="705"/>
      <c r="ID66" s="705"/>
      <c r="IE66" s="705"/>
      <c r="IF66" s="705"/>
      <c r="IG66" s="705"/>
      <c r="IH66" s="705"/>
      <c r="II66" s="705"/>
      <c r="IJ66" s="705"/>
      <c r="IK66" s="705"/>
      <c r="IL66" s="705"/>
      <c r="IM66" s="705"/>
      <c r="IN66" s="705"/>
      <c r="IO66" s="705"/>
      <c r="IP66" s="705"/>
      <c r="IQ66" s="705"/>
      <c r="IR66" s="705"/>
      <c r="IS66" s="705"/>
      <c r="IT66" s="705"/>
      <c r="IU66" s="705"/>
      <c r="IV66" s="705"/>
    </row>
    <row r="67" spans="1:256" ht="31.5">
      <c r="A67" s="705"/>
      <c r="B67" s="616" t="s">
        <v>666</v>
      </c>
      <c r="C67" s="982" t="s">
        <v>75</v>
      </c>
      <c r="D67" s="982" t="s">
        <v>23</v>
      </c>
      <c r="E67" s="2774" t="s">
        <v>76</v>
      </c>
      <c r="F67" s="2775"/>
      <c r="G67" s="2776"/>
      <c r="H67" s="705"/>
      <c r="I67" s="705"/>
      <c r="J67" s="705"/>
      <c r="K67" s="705"/>
      <c r="L67" s="705"/>
      <c r="M67" s="705"/>
      <c r="N67" s="705"/>
      <c r="O67" s="705"/>
      <c r="P67" s="705"/>
      <c r="Q67" s="705"/>
      <c r="R67" s="705"/>
      <c r="S67" s="705"/>
      <c r="T67" s="705"/>
      <c r="U67" s="705"/>
      <c r="V67" s="705"/>
      <c r="W67" s="705"/>
      <c r="X67" s="705"/>
      <c r="Y67" s="705"/>
      <c r="Z67" s="705"/>
      <c r="AA67" s="705"/>
      <c r="AB67" s="705"/>
      <c r="AC67" s="705"/>
      <c r="AD67" s="705"/>
      <c r="AE67" s="705"/>
      <c r="AF67" s="705"/>
      <c r="AG67" s="705"/>
      <c r="AH67" s="705"/>
      <c r="AI67" s="705"/>
      <c r="AJ67" s="705"/>
      <c r="AK67" s="705"/>
      <c r="AL67" s="705"/>
      <c r="AM67" s="705"/>
      <c r="AN67" s="705"/>
      <c r="AO67" s="705"/>
      <c r="AP67" s="705"/>
      <c r="AQ67" s="705"/>
      <c r="AR67" s="705"/>
      <c r="AS67" s="705"/>
      <c r="AT67" s="705"/>
      <c r="AU67" s="705"/>
      <c r="AV67" s="705"/>
      <c r="AW67" s="705"/>
      <c r="AX67" s="705"/>
      <c r="AY67" s="705"/>
      <c r="AZ67" s="705"/>
      <c r="BA67" s="705"/>
      <c r="BB67" s="705"/>
      <c r="BC67" s="705"/>
      <c r="BD67" s="705"/>
      <c r="BE67" s="705"/>
      <c r="BF67" s="705"/>
      <c r="BG67" s="705"/>
      <c r="BH67" s="705"/>
      <c r="BI67" s="705"/>
      <c r="BJ67" s="705"/>
      <c r="BK67" s="705"/>
      <c r="BL67" s="705"/>
      <c r="BM67" s="705"/>
      <c r="BN67" s="705"/>
      <c r="BO67" s="705"/>
      <c r="BP67" s="705"/>
      <c r="BQ67" s="705"/>
      <c r="BR67" s="705"/>
      <c r="BS67" s="705"/>
      <c r="BT67" s="705"/>
      <c r="BU67" s="705"/>
      <c r="BV67" s="705"/>
      <c r="BW67" s="705"/>
      <c r="BX67" s="705"/>
      <c r="BY67" s="705"/>
      <c r="BZ67" s="705"/>
      <c r="CA67" s="705"/>
      <c r="CB67" s="705"/>
      <c r="CC67" s="705"/>
      <c r="CD67" s="705"/>
      <c r="CE67" s="705"/>
      <c r="CF67" s="705"/>
      <c r="CG67" s="705"/>
      <c r="CH67" s="705"/>
      <c r="CI67" s="705"/>
      <c r="CJ67" s="705"/>
      <c r="CK67" s="705"/>
      <c r="CL67" s="705"/>
      <c r="CM67" s="705"/>
      <c r="CN67" s="705"/>
      <c r="CO67" s="705"/>
      <c r="CP67" s="705"/>
      <c r="CQ67" s="705"/>
      <c r="CR67" s="705"/>
      <c r="CS67" s="705"/>
      <c r="CT67" s="705"/>
      <c r="CU67" s="705"/>
      <c r="CV67" s="705"/>
      <c r="CW67" s="705"/>
      <c r="CX67" s="705"/>
      <c r="CY67" s="705"/>
      <c r="CZ67" s="705"/>
      <c r="DA67" s="705"/>
      <c r="DB67" s="705"/>
      <c r="DC67" s="705"/>
      <c r="DD67" s="705"/>
      <c r="DE67" s="705"/>
      <c r="DF67" s="705"/>
      <c r="DG67" s="705"/>
      <c r="DH67" s="705"/>
      <c r="DI67" s="705"/>
      <c r="DJ67" s="705"/>
      <c r="DK67" s="705"/>
      <c r="DL67" s="705"/>
      <c r="DM67" s="705"/>
      <c r="DN67" s="705"/>
      <c r="DO67" s="705"/>
      <c r="DP67" s="705"/>
      <c r="DQ67" s="705"/>
      <c r="DR67" s="705"/>
      <c r="DS67" s="705"/>
      <c r="DT67" s="705"/>
      <c r="DU67" s="705"/>
      <c r="DV67" s="705"/>
      <c r="DW67" s="705"/>
      <c r="DX67" s="705"/>
      <c r="DY67" s="705"/>
      <c r="DZ67" s="705"/>
      <c r="EA67" s="705"/>
      <c r="EB67" s="705"/>
      <c r="EC67" s="705"/>
      <c r="ED67" s="705"/>
      <c r="EE67" s="705"/>
      <c r="EF67" s="705"/>
      <c r="EG67" s="705"/>
      <c r="EH67" s="705"/>
      <c r="EI67" s="705"/>
      <c r="EJ67" s="705"/>
      <c r="EK67" s="705"/>
      <c r="EL67" s="705"/>
      <c r="EM67" s="705"/>
      <c r="EN67" s="705"/>
      <c r="EO67" s="705"/>
      <c r="EP67" s="705"/>
      <c r="EQ67" s="705"/>
      <c r="ER67" s="705"/>
      <c r="ES67" s="705"/>
      <c r="ET67" s="705"/>
      <c r="EU67" s="705"/>
      <c r="EV67" s="705"/>
      <c r="EW67" s="705"/>
      <c r="EX67" s="705"/>
      <c r="EY67" s="705"/>
      <c r="EZ67" s="705"/>
      <c r="FA67" s="705"/>
      <c r="FB67" s="705"/>
      <c r="FC67" s="705"/>
      <c r="FD67" s="705"/>
      <c r="FE67" s="705"/>
      <c r="FF67" s="705"/>
      <c r="FG67" s="705"/>
      <c r="FH67" s="705"/>
      <c r="FI67" s="705"/>
      <c r="FJ67" s="705"/>
      <c r="FK67" s="705"/>
      <c r="FL67" s="705"/>
      <c r="FM67" s="705"/>
      <c r="FN67" s="705"/>
      <c r="FO67" s="705"/>
      <c r="FP67" s="705"/>
      <c r="FQ67" s="705"/>
      <c r="FR67" s="705"/>
      <c r="FS67" s="705"/>
      <c r="FT67" s="705"/>
      <c r="FU67" s="705"/>
      <c r="FV67" s="705"/>
      <c r="FW67" s="705"/>
      <c r="FX67" s="705"/>
      <c r="FY67" s="705"/>
      <c r="FZ67" s="705"/>
      <c r="GA67" s="705"/>
      <c r="GB67" s="705"/>
      <c r="GC67" s="705"/>
      <c r="GD67" s="705"/>
      <c r="GE67" s="705"/>
      <c r="GF67" s="705"/>
      <c r="GG67" s="705"/>
      <c r="GH67" s="705"/>
      <c r="GI67" s="705"/>
      <c r="GJ67" s="705"/>
      <c r="GK67" s="705"/>
      <c r="GL67" s="705"/>
      <c r="GM67" s="705"/>
      <c r="GN67" s="705"/>
      <c r="GO67" s="705"/>
      <c r="GP67" s="705"/>
      <c r="GQ67" s="705"/>
      <c r="GR67" s="705"/>
      <c r="GS67" s="705"/>
      <c r="GT67" s="705"/>
      <c r="GU67" s="705"/>
      <c r="GV67" s="705"/>
      <c r="GW67" s="705"/>
      <c r="GX67" s="705"/>
      <c r="GY67" s="705"/>
      <c r="GZ67" s="705"/>
      <c r="HA67" s="705"/>
      <c r="HB67" s="705"/>
      <c r="HC67" s="705"/>
      <c r="HD67" s="705"/>
      <c r="HE67" s="705"/>
      <c r="HF67" s="705"/>
      <c r="HG67" s="705"/>
      <c r="HH67" s="705"/>
      <c r="HI67" s="705"/>
      <c r="HJ67" s="705"/>
      <c r="HK67" s="705"/>
      <c r="HL67" s="705"/>
      <c r="HM67" s="705"/>
      <c r="HN67" s="705"/>
      <c r="HO67" s="705"/>
      <c r="HP67" s="705"/>
      <c r="HQ67" s="705"/>
      <c r="HR67" s="705"/>
      <c r="HS67" s="705"/>
      <c r="HT67" s="705"/>
      <c r="HU67" s="705"/>
      <c r="HV67" s="705"/>
      <c r="HW67" s="705"/>
      <c r="HX67" s="705"/>
      <c r="HY67" s="705"/>
      <c r="HZ67" s="705"/>
      <c r="IA67" s="705"/>
      <c r="IB67" s="705"/>
      <c r="IC67" s="705"/>
      <c r="ID67" s="705"/>
      <c r="IE67" s="705"/>
      <c r="IF67" s="705"/>
      <c r="IG67" s="705"/>
      <c r="IH67" s="705"/>
      <c r="II67" s="705"/>
      <c r="IJ67" s="705"/>
      <c r="IK67" s="705"/>
      <c r="IL67" s="705"/>
      <c r="IM67" s="705"/>
      <c r="IN67" s="705"/>
      <c r="IO67" s="705"/>
      <c r="IP67" s="705"/>
      <c r="IQ67" s="705"/>
      <c r="IR67" s="705"/>
      <c r="IS67" s="705"/>
      <c r="IT67" s="705"/>
      <c r="IU67" s="705"/>
      <c r="IV67" s="705"/>
    </row>
    <row r="68" spans="1:256" ht="15.75">
      <c r="A68" s="705"/>
      <c r="B68" s="2777" t="s">
        <v>79</v>
      </c>
      <c r="C68" s="2778"/>
      <c r="D68" s="2778"/>
      <c r="E68" s="2778"/>
      <c r="F68" s="2778"/>
      <c r="G68" s="2779"/>
      <c r="H68" s="705"/>
      <c r="I68" s="705"/>
      <c r="J68" s="705"/>
      <c r="K68" s="705"/>
      <c r="L68" s="705"/>
      <c r="M68" s="705"/>
      <c r="N68" s="705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  <c r="AA68" s="705"/>
      <c r="AB68" s="705"/>
      <c r="AC68" s="705"/>
      <c r="AD68" s="705"/>
      <c r="AE68" s="705"/>
      <c r="AF68" s="705"/>
      <c r="AG68" s="705"/>
      <c r="AH68" s="705"/>
      <c r="AI68" s="705"/>
      <c r="AJ68" s="705"/>
      <c r="AK68" s="705"/>
      <c r="AL68" s="705"/>
      <c r="AM68" s="705"/>
      <c r="AN68" s="705"/>
      <c r="AO68" s="705"/>
      <c r="AP68" s="705"/>
      <c r="AQ68" s="705"/>
      <c r="AR68" s="705"/>
      <c r="AS68" s="705"/>
      <c r="AT68" s="705"/>
      <c r="AU68" s="705"/>
      <c r="AV68" s="705"/>
      <c r="AW68" s="705"/>
      <c r="AX68" s="705"/>
      <c r="AY68" s="705"/>
      <c r="AZ68" s="705"/>
      <c r="BA68" s="705"/>
      <c r="BB68" s="705"/>
      <c r="BC68" s="705"/>
      <c r="BD68" s="705"/>
      <c r="BE68" s="705"/>
      <c r="BF68" s="705"/>
      <c r="BG68" s="705"/>
      <c r="BH68" s="705"/>
      <c r="BI68" s="705"/>
      <c r="BJ68" s="705"/>
      <c r="BK68" s="705"/>
      <c r="BL68" s="705"/>
      <c r="BM68" s="705"/>
      <c r="BN68" s="705"/>
      <c r="BO68" s="705"/>
      <c r="BP68" s="705"/>
      <c r="BQ68" s="705"/>
      <c r="BR68" s="705"/>
      <c r="BS68" s="705"/>
      <c r="BT68" s="705"/>
      <c r="BU68" s="705"/>
      <c r="BV68" s="705"/>
      <c r="BW68" s="705"/>
      <c r="BX68" s="705"/>
      <c r="BY68" s="705"/>
      <c r="BZ68" s="705"/>
      <c r="CA68" s="705"/>
      <c r="CB68" s="705"/>
      <c r="CC68" s="705"/>
      <c r="CD68" s="705"/>
      <c r="CE68" s="705"/>
      <c r="CF68" s="705"/>
      <c r="CG68" s="705"/>
      <c r="CH68" s="705"/>
      <c r="CI68" s="705"/>
      <c r="CJ68" s="705"/>
      <c r="CK68" s="705"/>
      <c r="CL68" s="705"/>
      <c r="CM68" s="705"/>
      <c r="CN68" s="705"/>
      <c r="CO68" s="705"/>
      <c r="CP68" s="705"/>
      <c r="CQ68" s="705"/>
      <c r="CR68" s="705"/>
      <c r="CS68" s="705"/>
      <c r="CT68" s="705"/>
      <c r="CU68" s="705"/>
      <c r="CV68" s="705"/>
      <c r="CW68" s="705"/>
      <c r="CX68" s="705"/>
      <c r="CY68" s="705"/>
      <c r="CZ68" s="705"/>
      <c r="DA68" s="705"/>
      <c r="DB68" s="705"/>
      <c r="DC68" s="705"/>
      <c r="DD68" s="705"/>
      <c r="DE68" s="705"/>
      <c r="DF68" s="705"/>
      <c r="DG68" s="705"/>
      <c r="DH68" s="705"/>
      <c r="DI68" s="705"/>
      <c r="DJ68" s="705"/>
      <c r="DK68" s="705"/>
      <c r="DL68" s="705"/>
      <c r="DM68" s="705"/>
      <c r="DN68" s="705"/>
      <c r="DO68" s="705"/>
      <c r="DP68" s="705"/>
      <c r="DQ68" s="705"/>
      <c r="DR68" s="705"/>
      <c r="DS68" s="705"/>
      <c r="DT68" s="705"/>
      <c r="DU68" s="705"/>
      <c r="DV68" s="705"/>
      <c r="DW68" s="705"/>
      <c r="DX68" s="705"/>
      <c r="DY68" s="705"/>
      <c r="DZ68" s="705"/>
      <c r="EA68" s="705"/>
      <c r="EB68" s="705"/>
      <c r="EC68" s="705"/>
      <c r="ED68" s="705"/>
      <c r="EE68" s="705"/>
      <c r="EF68" s="705"/>
      <c r="EG68" s="705"/>
      <c r="EH68" s="705"/>
      <c r="EI68" s="705"/>
      <c r="EJ68" s="705"/>
      <c r="EK68" s="705"/>
      <c r="EL68" s="705"/>
      <c r="EM68" s="705"/>
      <c r="EN68" s="705"/>
      <c r="EO68" s="705"/>
      <c r="EP68" s="705"/>
      <c r="EQ68" s="705"/>
      <c r="ER68" s="705"/>
      <c r="ES68" s="705"/>
      <c r="ET68" s="705"/>
      <c r="EU68" s="705"/>
      <c r="EV68" s="705"/>
      <c r="EW68" s="705"/>
      <c r="EX68" s="705"/>
      <c r="EY68" s="705"/>
      <c r="EZ68" s="705"/>
      <c r="FA68" s="705"/>
      <c r="FB68" s="705"/>
      <c r="FC68" s="705"/>
      <c r="FD68" s="705"/>
      <c r="FE68" s="705"/>
      <c r="FF68" s="705"/>
      <c r="FG68" s="705"/>
      <c r="FH68" s="705"/>
      <c r="FI68" s="705"/>
      <c r="FJ68" s="705"/>
      <c r="FK68" s="705"/>
      <c r="FL68" s="705"/>
      <c r="FM68" s="705"/>
      <c r="FN68" s="705"/>
      <c r="FO68" s="705"/>
      <c r="FP68" s="705"/>
      <c r="FQ68" s="705"/>
      <c r="FR68" s="705"/>
      <c r="FS68" s="705"/>
      <c r="FT68" s="705"/>
      <c r="FU68" s="705"/>
      <c r="FV68" s="705"/>
      <c r="FW68" s="705"/>
      <c r="FX68" s="705"/>
      <c r="FY68" s="705"/>
      <c r="FZ68" s="705"/>
      <c r="GA68" s="705"/>
      <c r="GB68" s="705"/>
      <c r="GC68" s="705"/>
      <c r="GD68" s="705"/>
      <c r="GE68" s="705"/>
      <c r="GF68" s="705"/>
      <c r="GG68" s="705"/>
      <c r="GH68" s="705"/>
      <c r="GI68" s="705"/>
      <c r="GJ68" s="705"/>
      <c r="GK68" s="705"/>
      <c r="GL68" s="705"/>
      <c r="GM68" s="705"/>
      <c r="GN68" s="705"/>
      <c r="GO68" s="705"/>
      <c r="GP68" s="705"/>
      <c r="GQ68" s="705"/>
      <c r="GR68" s="705"/>
      <c r="GS68" s="705"/>
      <c r="GT68" s="705"/>
      <c r="GU68" s="705"/>
      <c r="GV68" s="705"/>
      <c r="GW68" s="705"/>
      <c r="GX68" s="705"/>
      <c r="GY68" s="705"/>
      <c r="GZ68" s="705"/>
      <c r="HA68" s="705"/>
      <c r="HB68" s="705"/>
      <c r="HC68" s="705"/>
      <c r="HD68" s="705"/>
      <c r="HE68" s="705"/>
      <c r="HF68" s="705"/>
      <c r="HG68" s="705"/>
      <c r="HH68" s="705"/>
      <c r="HI68" s="705"/>
      <c r="HJ68" s="705"/>
      <c r="HK68" s="705"/>
      <c r="HL68" s="705"/>
      <c r="HM68" s="705"/>
      <c r="HN68" s="705"/>
      <c r="HO68" s="705"/>
      <c r="HP68" s="705"/>
      <c r="HQ68" s="705"/>
      <c r="HR68" s="705"/>
      <c r="HS68" s="705"/>
      <c r="HT68" s="705"/>
      <c r="HU68" s="705"/>
      <c r="HV68" s="705"/>
      <c r="HW68" s="705"/>
      <c r="HX68" s="705"/>
      <c r="HY68" s="705"/>
      <c r="HZ68" s="705"/>
      <c r="IA68" s="705"/>
      <c r="IB68" s="705"/>
      <c r="IC68" s="705"/>
      <c r="ID68" s="705"/>
      <c r="IE68" s="705"/>
      <c r="IF68" s="705"/>
      <c r="IG68" s="705"/>
      <c r="IH68" s="705"/>
      <c r="II68" s="705"/>
      <c r="IJ68" s="705"/>
      <c r="IK68" s="705"/>
      <c r="IL68" s="705"/>
      <c r="IM68" s="705"/>
      <c r="IN68" s="705"/>
      <c r="IO68" s="705"/>
      <c r="IP68" s="705"/>
      <c r="IQ68" s="705"/>
      <c r="IR68" s="705"/>
      <c r="IS68" s="705"/>
      <c r="IT68" s="705"/>
      <c r="IU68" s="705"/>
      <c r="IV68" s="705"/>
    </row>
    <row r="69" spans="1:256" ht="26.25" customHeight="1">
      <c r="A69" s="705"/>
      <c r="B69" s="2740" t="e">
        <f>C59</f>
        <v>#REF!</v>
      </c>
      <c r="C69" s="2741"/>
      <c r="D69" s="983" t="s">
        <v>20</v>
      </c>
      <c r="E69" s="2742" t="s">
        <v>669</v>
      </c>
      <c r="F69" s="2742"/>
      <c r="G69" s="2743"/>
      <c r="H69" s="705"/>
      <c r="I69" s="705"/>
      <c r="J69" s="70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  <c r="AA69" s="705"/>
      <c r="AB69" s="705"/>
      <c r="AC69" s="705"/>
      <c r="AD69" s="705"/>
      <c r="AE69" s="705"/>
      <c r="AF69" s="705"/>
      <c r="AG69" s="705"/>
      <c r="AH69" s="705"/>
      <c r="AI69" s="705"/>
      <c r="AJ69" s="705"/>
      <c r="AK69" s="705"/>
      <c r="AL69" s="705"/>
      <c r="AM69" s="705"/>
      <c r="AN69" s="705"/>
      <c r="AO69" s="705"/>
      <c r="AP69" s="705"/>
      <c r="AQ69" s="705"/>
      <c r="AR69" s="705"/>
      <c r="AS69" s="705"/>
      <c r="AT69" s="705"/>
      <c r="AU69" s="705"/>
      <c r="AV69" s="705"/>
      <c r="AW69" s="705"/>
      <c r="AX69" s="705"/>
      <c r="AY69" s="705"/>
      <c r="AZ69" s="705"/>
      <c r="BA69" s="705"/>
      <c r="BB69" s="705"/>
      <c r="BC69" s="705"/>
      <c r="BD69" s="705"/>
      <c r="BE69" s="705"/>
      <c r="BF69" s="705"/>
      <c r="BG69" s="705"/>
      <c r="BH69" s="705"/>
      <c r="BI69" s="705"/>
      <c r="BJ69" s="705"/>
      <c r="BK69" s="705"/>
      <c r="BL69" s="705"/>
      <c r="BM69" s="705"/>
      <c r="BN69" s="705"/>
      <c r="BO69" s="705"/>
      <c r="BP69" s="705"/>
      <c r="BQ69" s="705"/>
      <c r="BR69" s="705"/>
      <c r="BS69" s="705"/>
      <c r="BT69" s="705"/>
      <c r="BU69" s="705"/>
      <c r="BV69" s="705"/>
      <c r="BW69" s="705"/>
      <c r="BX69" s="705"/>
      <c r="BY69" s="705"/>
      <c r="BZ69" s="705"/>
      <c r="CA69" s="705"/>
      <c r="CB69" s="705"/>
      <c r="CC69" s="705"/>
      <c r="CD69" s="705"/>
      <c r="CE69" s="705"/>
      <c r="CF69" s="705"/>
      <c r="CG69" s="705"/>
      <c r="CH69" s="705"/>
      <c r="CI69" s="705"/>
      <c r="CJ69" s="705"/>
      <c r="CK69" s="705"/>
      <c r="CL69" s="705"/>
      <c r="CM69" s="705"/>
      <c r="CN69" s="705"/>
      <c r="CO69" s="705"/>
      <c r="CP69" s="705"/>
      <c r="CQ69" s="705"/>
      <c r="CR69" s="705"/>
      <c r="CS69" s="705"/>
      <c r="CT69" s="705"/>
      <c r="CU69" s="705"/>
      <c r="CV69" s="705"/>
      <c r="CW69" s="705"/>
      <c r="CX69" s="705"/>
      <c r="CY69" s="705"/>
      <c r="CZ69" s="705"/>
      <c r="DA69" s="705"/>
      <c r="DB69" s="705"/>
      <c r="DC69" s="705"/>
      <c r="DD69" s="705"/>
      <c r="DE69" s="705"/>
      <c r="DF69" s="705"/>
      <c r="DG69" s="705"/>
      <c r="DH69" s="705"/>
      <c r="DI69" s="705"/>
      <c r="DJ69" s="705"/>
      <c r="DK69" s="705"/>
      <c r="DL69" s="705"/>
      <c r="DM69" s="705"/>
      <c r="DN69" s="705"/>
      <c r="DO69" s="705"/>
      <c r="DP69" s="705"/>
      <c r="DQ69" s="705"/>
      <c r="DR69" s="705"/>
      <c r="DS69" s="705"/>
      <c r="DT69" s="705"/>
      <c r="DU69" s="705"/>
      <c r="DV69" s="705"/>
      <c r="DW69" s="705"/>
      <c r="DX69" s="705"/>
      <c r="DY69" s="705"/>
      <c r="DZ69" s="705"/>
      <c r="EA69" s="705"/>
      <c r="EB69" s="705"/>
      <c r="EC69" s="705"/>
      <c r="ED69" s="705"/>
      <c r="EE69" s="705"/>
      <c r="EF69" s="705"/>
      <c r="EG69" s="705"/>
      <c r="EH69" s="705"/>
      <c r="EI69" s="705"/>
      <c r="EJ69" s="705"/>
      <c r="EK69" s="705"/>
      <c r="EL69" s="705"/>
      <c r="EM69" s="705"/>
      <c r="EN69" s="705"/>
      <c r="EO69" s="705"/>
      <c r="EP69" s="705"/>
      <c r="EQ69" s="705"/>
      <c r="ER69" s="705"/>
      <c r="ES69" s="705"/>
      <c r="ET69" s="705"/>
      <c r="EU69" s="705"/>
      <c r="EV69" s="705"/>
      <c r="EW69" s="705"/>
      <c r="EX69" s="705"/>
      <c r="EY69" s="705"/>
      <c r="EZ69" s="705"/>
      <c r="FA69" s="705"/>
      <c r="FB69" s="705"/>
      <c r="FC69" s="705"/>
      <c r="FD69" s="705"/>
      <c r="FE69" s="705"/>
      <c r="FF69" s="705"/>
      <c r="FG69" s="705"/>
      <c r="FH69" s="705"/>
      <c r="FI69" s="705"/>
      <c r="FJ69" s="705"/>
      <c r="FK69" s="705"/>
      <c r="FL69" s="705"/>
      <c r="FM69" s="705"/>
      <c r="FN69" s="705"/>
      <c r="FO69" s="705"/>
      <c r="FP69" s="705"/>
      <c r="FQ69" s="705"/>
      <c r="FR69" s="705"/>
      <c r="FS69" s="705"/>
      <c r="FT69" s="705"/>
      <c r="FU69" s="705"/>
      <c r="FV69" s="705"/>
      <c r="FW69" s="705"/>
      <c r="FX69" s="705"/>
      <c r="FY69" s="705"/>
      <c r="FZ69" s="705"/>
      <c r="GA69" s="705"/>
      <c r="GB69" s="705"/>
      <c r="GC69" s="705"/>
      <c r="GD69" s="705"/>
      <c r="GE69" s="705"/>
      <c r="GF69" s="705"/>
      <c r="GG69" s="705"/>
      <c r="GH69" s="705"/>
      <c r="GI69" s="705"/>
      <c r="GJ69" s="705"/>
      <c r="GK69" s="705"/>
      <c r="GL69" s="705"/>
      <c r="GM69" s="705"/>
      <c r="GN69" s="705"/>
      <c r="GO69" s="705"/>
      <c r="GP69" s="705"/>
      <c r="GQ69" s="705"/>
      <c r="GR69" s="705"/>
      <c r="GS69" s="705"/>
      <c r="GT69" s="705"/>
      <c r="GU69" s="705"/>
      <c r="GV69" s="705"/>
      <c r="GW69" s="705"/>
      <c r="GX69" s="705"/>
      <c r="GY69" s="705"/>
      <c r="GZ69" s="705"/>
      <c r="HA69" s="705"/>
      <c r="HB69" s="705"/>
      <c r="HC69" s="705"/>
      <c r="HD69" s="705"/>
      <c r="HE69" s="705"/>
      <c r="HF69" s="705"/>
      <c r="HG69" s="705"/>
      <c r="HH69" s="705"/>
      <c r="HI69" s="705"/>
      <c r="HJ69" s="705"/>
      <c r="HK69" s="705"/>
      <c r="HL69" s="705"/>
      <c r="HM69" s="705"/>
      <c r="HN69" s="705"/>
      <c r="HO69" s="705"/>
      <c r="HP69" s="705"/>
      <c r="HQ69" s="705"/>
      <c r="HR69" s="705"/>
      <c r="HS69" s="705"/>
      <c r="HT69" s="705"/>
      <c r="HU69" s="705"/>
      <c r="HV69" s="705"/>
      <c r="HW69" s="705"/>
      <c r="HX69" s="705"/>
      <c r="HY69" s="705"/>
      <c r="HZ69" s="705"/>
      <c r="IA69" s="705"/>
      <c r="IB69" s="705"/>
      <c r="IC69" s="705"/>
      <c r="ID69" s="705"/>
      <c r="IE69" s="705"/>
      <c r="IF69" s="705"/>
      <c r="IG69" s="705"/>
      <c r="IH69" s="705"/>
      <c r="II69" s="705"/>
      <c r="IJ69" s="705"/>
      <c r="IK69" s="705"/>
      <c r="IL69" s="705"/>
      <c r="IM69" s="705"/>
      <c r="IN69" s="705"/>
      <c r="IO69" s="705"/>
      <c r="IP69" s="705"/>
      <c r="IQ69" s="705"/>
      <c r="IR69" s="705"/>
      <c r="IS69" s="705"/>
      <c r="IT69" s="705"/>
      <c r="IU69" s="705"/>
      <c r="IV69" s="705"/>
    </row>
    <row r="70" spans="1:256" ht="34.5" customHeight="1">
      <c r="A70" s="705"/>
      <c r="B70" s="2740" t="e">
        <f>C60</f>
        <v>#REF!</v>
      </c>
      <c r="C70" s="2741"/>
      <c r="D70" s="530" t="s">
        <v>20</v>
      </c>
      <c r="E70" s="2769" t="str">
        <f>E69</f>
        <v>(0,3*0,4*0,4)</v>
      </c>
      <c r="F70" s="2769"/>
      <c r="G70" s="2770"/>
      <c r="H70" s="705"/>
      <c r="I70" s="705"/>
      <c r="J70" s="70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  <c r="AA70" s="705"/>
      <c r="AB70" s="705"/>
      <c r="AC70" s="705"/>
      <c r="AD70" s="705"/>
      <c r="AE70" s="705"/>
      <c r="AF70" s="705"/>
      <c r="AG70" s="705"/>
      <c r="AH70" s="705"/>
      <c r="AI70" s="705"/>
      <c r="AJ70" s="705"/>
      <c r="AK70" s="705"/>
      <c r="AL70" s="705"/>
      <c r="AM70" s="705"/>
      <c r="AN70" s="705"/>
      <c r="AO70" s="705"/>
      <c r="AP70" s="705"/>
      <c r="AQ70" s="705"/>
      <c r="AR70" s="705"/>
      <c r="AS70" s="705"/>
      <c r="AT70" s="705"/>
      <c r="AU70" s="705"/>
      <c r="AV70" s="705"/>
      <c r="AW70" s="705"/>
      <c r="AX70" s="705"/>
      <c r="AY70" s="705"/>
      <c r="AZ70" s="705"/>
      <c r="BA70" s="705"/>
      <c r="BB70" s="705"/>
      <c r="BC70" s="705"/>
      <c r="BD70" s="705"/>
      <c r="BE70" s="705"/>
      <c r="BF70" s="705"/>
      <c r="BG70" s="705"/>
      <c r="BH70" s="705"/>
      <c r="BI70" s="705"/>
      <c r="BJ70" s="705"/>
      <c r="BK70" s="705"/>
      <c r="BL70" s="705"/>
      <c r="BM70" s="705"/>
      <c r="BN70" s="705"/>
      <c r="BO70" s="705"/>
      <c r="BP70" s="705"/>
      <c r="BQ70" s="705"/>
      <c r="BR70" s="705"/>
      <c r="BS70" s="705"/>
      <c r="BT70" s="705"/>
      <c r="BU70" s="705"/>
      <c r="BV70" s="705"/>
      <c r="BW70" s="705"/>
      <c r="BX70" s="705"/>
      <c r="BY70" s="705"/>
      <c r="BZ70" s="705"/>
      <c r="CA70" s="705"/>
      <c r="CB70" s="705"/>
      <c r="CC70" s="705"/>
      <c r="CD70" s="705"/>
      <c r="CE70" s="705"/>
      <c r="CF70" s="705"/>
      <c r="CG70" s="705"/>
      <c r="CH70" s="705"/>
      <c r="CI70" s="705"/>
      <c r="CJ70" s="705"/>
      <c r="CK70" s="705"/>
      <c r="CL70" s="705"/>
      <c r="CM70" s="705"/>
      <c r="CN70" s="705"/>
      <c r="CO70" s="705"/>
      <c r="CP70" s="705"/>
      <c r="CQ70" s="705"/>
      <c r="CR70" s="705"/>
      <c r="CS70" s="705"/>
      <c r="CT70" s="705"/>
      <c r="CU70" s="705"/>
      <c r="CV70" s="705"/>
      <c r="CW70" s="705"/>
      <c r="CX70" s="705"/>
      <c r="CY70" s="705"/>
      <c r="CZ70" s="705"/>
      <c r="DA70" s="705"/>
      <c r="DB70" s="705"/>
      <c r="DC70" s="705"/>
      <c r="DD70" s="705"/>
      <c r="DE70" s="705"/>
      <c r="DF70" s="705"/>
      <c r="DG70" s="705"/>
      <c r="DH70" s="705"/>
      <c r="DI70" s="705"/>
      <c r="DJ70" s="705"/>
      <c r="DK70" s="705"/>
      <c r="DL70" s="705"/>
      <c r="DM70" s="705"/>
      <c r="DN70" s="705"/>
      <c r="DO70" s="705"/>
      <c r="DP70" s="705"/>
      <c r="DQ70" s="705"/>
      <c r="DR70" s="705"/>
      <c r="DS70" s="705"/>
      <c r="DT70" s="705"/>
      <c r="DU70" s="705"/>
      <c r="DV70" s="705"/>
      <c r="DW70" s="705"/>
      <c r="DX70" s="705"/>
      <c r="DY70" s="705"/>
      <c r="DZ70" s="705"/>
      <c r="EA70" s="705"/>
      <c r="EB70" s="705"/>
      <c r="EC70" s="705"/>
      <c r="ED70" s="705"/>
      <c r="EE70" s="705"/>
      <c r="EF70" s="705"/>
      <c r="EG70" s="705"/>
      <c r="EH70" s="705"/>
      <c r="EI70" s="705"/>
      <c r="EJ70" s="705"/>
      <c r="EK70" s="705"/>
      <c r="EL70" s="705"/>
      <c r="EM70" s="705"/>
      <c r="EN70" s="705"/>
      <c r="EO70" s="705"/>
      <c r="EP70" s="705"/>
      <c r="EQ70" s="705"/>
      <c r="ER70" s="705"/>
      <c r="ES70" s="705"/>
      <c r="ET70" s="705"/>
      <c r="EU70" s="705"/>
      <c r="EV70" s="705"/>
      <c r="EW70" s="705"/>
      <c r="EX70" s="705"/>
      <c r="EY70" s="705"/>
      <c r="EZ70" s="705"/>
      <c r="FA70" s="705"/>
      <c r="FB70" s="705"/>
      <c r="FC70" s="705"/>
      <c r="FD70" s="705"/>
      <c r="FE70" s="705"/>
      <c r="FF70" s="705"/>
      <c r="FG70" s="705"/>
      <c r="FH70" s="705"/>
      <c r="FI70" s="705"/>
      <c r="FJ70" s="705"/>
      <c r="FK70" s="705"/>
      <c r="FL70" s="705"/>
      <c r="FM70" s="705"/>
      <c r="FN70" s="705"/>
      <c r="FO70" s="705"/>
      <c r="FP70" s="705"/>
      <c r="FQ70" s="705"/>
      <c r="FR70" s="705"/>
      <c r="FS70" s="705"/>
      <c r="FT70" s="705"/>
      <c r="FU70" s="705"/>
      <c r="FV70" s="705"/>
      <c r="FW70" s="705"/>
      <c r="FX70" s="705"/>
      <c r="FY70" s="705"/>
      <c r="FZ70" s="705"/>
      <c r="GA70" s="705"/>
      <c r="GB70" s="705"/>
      <c r="GC70" s="705"/>
      <c r="GD70" s="705"/>
      <c r="GE70" s="705"/>
      <c r="GF70" s="705"/>
      <c r="GG70" s="705"/>
      <c r="GH70" s="705"/>
      <c r="GI70" s="705"/>
      <c r="GJ70" s="705"/>
      <c r="GK70" s="705"/>
      <c r="GL70" s="705"/>
      <c r="GM70" s="705"/>
      <c r="GN70" s="705"/>
      <c r="GO70" s="705"/>
      <c r="GP70" s="705"/>
      <c r="GQ70" s="705"/>
      <c r="GR70" s="705"/>
      <c r="GS70" s="705"/>
      <c r="GT70" s="705"/>
      <c r="GU70" s="705"/>
      <c r="GV70" s="705"/>
      <c r="GW70" s="705"/>
      <c r="GX70" s="705"/>
      <c r="GY70" s="705"/>
      <c r="GZ70" s="705"/>
      <c r="HA70" s="705"/>
      <c r="HB70" s="705"/>
      <c r="HC70" s="705"/>
      <c r="HD70" s="705"/>
      <c r="HE70" s="705"/>
      <c r="HF70" s="705"/>
      <c r="HG70" s="705"/>
      <c r="HH70" s="705"/>
      <c r="HI70" s="705"/>
      <c r="HJ70" s="705"/>
      <c r="HK70" s="705"/>
      <c r="HL70" s="705"/>
      <c r="HM70" s="705"/>
      <c r="HN70" s="705"/>
      <c r="HO70" s="705"/>
      <c r="HP70" s="705"/>
      <c r="HQ70" s="705"/>
      <c r="HR70" s="705"/>
      <c r="HS70" s="705"/>
      <c r="HT70" s="705"/>
      <c r="HU70" s="705"/>
      <c r="HV70" s="705"/>
      <c r="HW70" s="705"/>
      <c r="HX70" s="705"/>
      <c r="HY70" s="705"/>
      <c r="HZ70" s="705"/>
      <c r="IA70" s="705"/>
      <c r="IB70" s="705"/>
      <c r="IC70" s="705"/>
      <c r="ID70" s="705"/>
      <c r="IE70" s="705"/>
      <c r="IF70" s="705"/>
      <c r="IG70" s="705"/>
      <c r="IH70" s="705"/>
      <c r="II70" s="705"/>
      <c r="IJ70" s="705"/>
      <c r="IK70" s="705"/>
      <c r="IL70" s="705"/>
      <c r="IM70" s="705"/>
      <c r="IN70" s="705"/>
      <c r="IO70" s="705"/>
      <c r="IP70" s="705"/>
      <c r="IQ70" s="705"/>
      <c r="IR70" s="705"/>
      <c r="IS70" s="705"/>
      <c r="IT70" s="705"/>
      <c r="IU70" s="705"/>
      <c r="IV70" s="705"/>
    </row>
    <row r="71" spans="1:256" ht="34.5" customHeight="1">
      <c r="A71" s="705"/>
      <c r="B71" s="2740" t="e">
        <f>C61</f>
        <v>#REF!</v>
      </c>
      <c r="C71" s="2741"/>
      <c r="D71" s="530" t="s">
        <v>20</v>
      </c>
      <c r="E71" s="2769" t="str">
        <f>E69</f>
        <v>(0,3*0,4*0,4)</v>
      </c>
      <c r="F71" s="2769"/>
      <c r="G71" s="2770"/>
      <c r="H71" s="705"/>
      <c r="I71" s="705"/>
      <c r="J71" s="70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  <c r="AA71" s="705"/>
      <c r="AB71" s="705"/>
      <c r="AC71" s="705"/>
      <c r="AD71" s="705"/>
      <c r="AE71" s="705"/>
      <c r="AF71" s="705"/>
      <c r="AG71" s="705"/>
      <c r="AH71" s="705"/>
      <c r="AI71" s="705"/>
      <c r="AJ71" s="705"/>
      <c r="AK71" s="705"/>
      <c r="AL71" s="705"/>
      <c r="AM71" s="705"/>
      <c r="AN71" s="705"/>
      <c r="AO71" s="705"/>
      <c r="AP71" s="705"/>
      <c r="AQ71" s="705"/>
      <c r="AR71" s="705"/>
      <c r="AS71" s="705"/>
      <c r="AT71" s="705"/>
      <c r="AU71" s="705"/>
      <c r="AV71" s="705"/>
      <c r="AW71" s="705"/>
      <c r="AX71" s="705"/>
      <c r="AY71" s="705"/>
      <c r="AZ71" s="705"/>
      <c r="BA71" s="705"/>
      <c r="BB71" s="705"/>
      <c r="BC71" s="705"/>
      <c r="BD71" s="705"/>
      <c r="BE71" s="705"/>
      <c r="BF71" s="705"/>
      <c r="BG71" s="705"/>
      <c r="BH71" s="705"/>
      <c r="BI71" s="705"/>
      <c r="BJ71" s="705"/>
      <c r="BK71" s="705"/>
      <c r="BL71" s="705"/>
      <c r="BM71" s="705"/>
      <c r="BN71" s="705"/>
      <c r="BO71" s="705"/>
      <c r="BP71" s="705"/>
      <c r="BQ71" s="705"/>
      <c r="BR71" s="705"/>
      <c r="BS71" s="705"/>
      <c r="BT71" s="705"/>
      <c r="BU71" s="705"/>
      <c r="BV71" s="705"/>
      <c r="BW71" s="705"/>
      <c r="BX71" s="705"/>
      <c r="BY71" s="705"/>
      <c r="BZ71" s="705"/>
      <c r="CA71" s="705"/>
      <c r="CB71" s="705"/>
      <c r="CC71" s="705"/>
      <c r="CD71" s="705"/>
      <c r="CE71" s="705"/>
      <c r="CF71" s="705"/>
      <c r="CG71" s="705"/>
      <c r="CH71" s="705"/>
      <c r="CI71" s="705"/>
      <c r="CJ71" s="705"/>
      <c r="CK71" s="705"/>
      <c r="CL71" s="705"/>
      <c r="CM71" s="705"/>
      <c r="CN71" s="705"/>
      <c r="CO71" s="705"/>
      <c r="CP71" s="705"/>
      <c r="CQ71" s="705"/>
      <c r="CR71" s="705"/>
      <c r="CS71" s="705"/>
      <c r="CT71" s="705"/>
      <c r="CU71" s="705"/>
      <c r="CV71" s="705"/>
      <c r="CW71" s="705"/>
      <c r="CX71" s="705"/>
      <c r="CY71" s="705"/>
      <c r="CZ71" s="705"/>
      <c r="DA71" s="705"/>
      <c r="DB71" s="705"/>
      <c r="DC71" s="705"/>
      <c r="DD71" s="705"/>
      <c r="DE71" s="705"/>
      <c r="DF71" s="705"/>
      <c r="DG71" s="705"/>
      <c r="DH71" s="705"/>
      <c r="DI71" s="705"/>
      <c r="DJ71" s="705"/>
      <c r="DK71" s="705"/>
      <c r="DL71" s="705"/>
      <c r="DM71" s="705"/>
      <c r="DN71" s="705"/>
      <c r="DO71" s="705"/>
      <c r="DP71" s="705"/>
      <c r="DQ71" s="705"/>
      <c r="DR71" s="705"/>
      <c r="DS71" s="705"/>
      <c r="DT71" s="705"/>
      <c r="DU71" s="705"/>
      <c r="DV71" s="705"/>
      <c r="DW71" s="705"/>
      <c r="DX71" s="705"/>
      <c r="DY71" s="705"/>
      <c r="DZ71" s="705"/>
      <c r="EA71" s="705"/>
      <c r="EB71" s="705"/>
      <c r="EC71" s="705"/>
      <c r="ED71" s="705"/>
      <c r="EE71" s="705"/>
      <c r="EF71" s="705"/>
      <c r="EG71" s="705"/>
      <c r="EH71" s="705"/>
      <c r="EI71" s="705"/>
      <c r="EJ71" s="705"/>
      <c r="EK71" s="705"/>
      <c r="EL71" s="705"/>
      <c r="EM71" s="705"/>
      <c r="EN71" s="705"/>
      <c r="EO71" s="705"/>
      <c r="EP71" s="705"/>
      <c r="EQ71" s="705"/>
      <c r="ER71" s="705"/>
      <c r="ES71" s="705"/>
      <c r="ET71" s="705"/>
      <c r="EU71" s="705"/>
      <c r="EV71" s="705"/>
      <c r="EW71" s="705"/>
      <c r="EX71" s="705"/>
      <c r="EY71" s="705"/>
      <c r="EZ71" s="705"/>
      <c r="FA71" s="705"/>
      <c r="FB71" s="705"/>
      <c r="FC71" s="705"/>
      <c r="FD71" s="705"/>
      <c r="FE71" s="705"/>
      <c r="FF71" s="705"/>
      <c r="FG71" s="705"/>
      <c r="FH71" s="705"/>
      <c r="FI71" s="705"/>
      <c r="FJ71" s="705"/>
      <c r="FK71" s="705"/>
      <c r="FL71" s="705"/>
      <c r="FM71" s="705"/>
      <c r="FN71" s="705"/>
      <c r="FO71" s="705"/>
      <c r="FP71" s="705"/>
      <c r="FQ71" s="705"/>
      <c r="FR71" s="705"/>
      <c r="FS71" s="705"/>
      <c r="FT71" s="705"/>
      <c r="FU71" s="705"/>
      <c r="FV71" s="705"/>
      <c r="FW71" s="705"/>
      <c r="FX71" s="705"/>
      <c r="FY71" s="705"/>
      <c r="FZ71" s="705"/>
      <c r="GA71" s="705"/>
      <c r="GB71" s="705"/>
      <c r="GC71" s="705"/>
      <c r="GD71" s="705"/>
      <c r="GE71" s="705"/>
      <c r="GF71" s="705"/>
      <c r="GG71" s="705"/>
      <c r="GH71" s="705"/>
      <c r="GI71" s="705"/>
      <c r="GJ71" s="705"/>
      <c r="GK71" s="705"/>
      <c r="GL71" s="705"/>
      <c r="GM71" s="705"/>
      <c r="GN71" s="705"/>
      <c r="GO71" s="705"/>
      <c r="GP71" s="705"/>
      <c r="GQ71" s="705"/>
      <c r="GR71" s="705"/>
      <c r="GS71" s="705"/>
      <c r="GT71" s="705"/>
      <c r="GU71" s="705"/>
      <c r="GV71" s="705"/>
      <c r="GW71" s="705"/>
      <c r="GX71" s="705"/>
      <c r="GY71" s="705"/>
      <c r="GZ71" s="705"/>
      <c r="HA71" s="705"/>
      <c r="HB71" s="705"/>
      <c r="HC71" s="705"/>
      <c r="HD71" s="705"/>
      <c r="HE71" s="705"/>
      <c r="HF71" s="705"/>
      <c r="HG71" s="705"/>
      <c r="HH71" s="705"/>
      <c r="HI71" s="705"/>
      <c r="HJ71" s="705"/>
      <c r="HK71" s="705"/>
      <c r="HL71" s="705"/>
      <c r="HM71" s="705"/>
      <c r="HN71" s="705"/>
      <c r="HO71" s="705"/>
      <c r="HP71" s="705"/>
      <c r="HQ71" s="705"/>
      <c r="HR71" s="705"/>
      <c r="HS71" s="705"/>
      <c r="HT71" s="705"/>
      <c r="HU71" s="705"/>
      <c r="HV71" s="705"/>
      <c r="HW71" s="705"/>
      <c r="HX71" s="705"/>
      <c r="HY71" s="705"/>
      <c r="HZ71" s="705"/>
      <c r="IA71" s="705"/>
      <c r="IB71" s="705"/>
      <c r="IC71" s="705"/>
      <c r="ID71" s="705"/>
      <c r="IE71" s="705"/>
      <c r="IF71" s="705"/>
      <c r="IG71" s="705"/>
      <c r="IH71" s="705"/>
      <c r="II71" s="705"/>
      <c r="IJ71" s="705"/>
      <c r="IK71" s="705"/>
      <c r="IL71" s="705"/>
      <c r="IM71" s="705"/>
      <c r="IN71" s="705"/>
      <c r="IO71" s="705"/>
      <c r="IP71" s="705"/>
      <c r="IQ71" s="705"/>
      <c r="IR71" s="705"/>
      <c r="IS71" s="705"/>
      <c r="IT71" s="705"/>
      <c r="IU71" s="705"/>
      <c r="IV71" s="705"/>
    </row>
    <row r="72" spans="1:256" ht="13.5" thickBot="1">
      <c r="A72" s="705"/>
      <c r="B72" s="772"/>
      <c r="C72" s="772"/>
      <c r="D72" s="772"/>
      <c r="E72" s="772"/>
      <c r="F72" s="772"/>
      <c r="G72" s="772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  <c r="AA72" s="705"/>
      <c r="AB72" s="705"/>
      <c r="AC72" s="705"/>
      <c r="AD72" s="705"/>
      <c r="AE72" s="705"/>
      <c r="AF72" s="705"/>
      <c r="AG72" s="705"/>
      <c r="AH72" s="705"/>
      <c r="AI72" s="705"/>
      <c r="AJ72" s="705"/>
      <c r="AK72" s="705"/>
      <c r="AL72" s="705"/>
      <c r="AM72" s="705"/>
      <c r="AN72" s="705"/>
      <c r="AO72" s="705"/>
      <c r="AP72" s="705"/>
      <c r="AQ72" s="705"/>
      <c r="AR72" s="705"/>
      <c r="AS72" s="705"/>
      <c r="AT72" s="705"/>
      <c r="AU72" s="705"/>
      <c r="AV72" s="705"/>
      <c r="AW72" s="705"/>
      <c r="AX72" s="705"/>
      <c r="AY72" s="705"/>
      <c r="AZ72" s="705"/>
      <c r="BA72" s="705"/>
      <c r="BB72" s="705"/>
      <c r="BC72" s="705"/>
      <c r="BD72" s="705"/>
      <c r="BE72" s="705"/>
      <c r="BF72" s="705"/>
      <c r="BG72" s="705"/>
      <c r="BH72" s="705"/>
      <c r="BI72" s="705"/>
      <c r="BJ72" s="705"/>
      <c r="BK72" s="705"/>
      <c r="BL72" s="705"/>
      <c r="BM72" s="705"/>
      <c r="BN72" s="705"/>
      <c r="BO72" s="705"/>
      <c r="BP72" s="705"/>
      <c r="BQ72" s="705"/>
      <c r="BR72" s="705"/>
      <c r="BS72" s="705"/>
      <c r="BT72" s="705"/>
      <c r="BU72" s="705"/>
      <c r="BV72" s="705"/>
      <c r="BW72" s="705"/>
      <c r="BX72" s="705"/>
      <c r="BY72" s="705"/>
      <c r="BZ72" s="705"/>
      <c r="CA72" s="705"/>
      <c r="CB72" s="705"/>
      <c r="CC72" s="705"/>
      <c r="CD72" s="705"/>
      <c r="CE72" s="705"/>
      <c r="CF72" s="705"/>
      <c r="CG72" s="705"/>
      <c r="CH72" s="705"/>
      <c r="CI72" s="705"/>
      <c r="CJ72" s="705"/>
      <c r="CK72" s="705"/>
      <c r="CL72" s="705"/>
      <c r="CM72" s="705"/>
      <c r="CN72" s="705"/>
      <c r="CO72" s="705"/>
      <c r="CP72" s="705"/>
      <c r="CQ72" s="705"/>
      <c r="CR72" s="705"/>
      <c r="CS72" s="705"/>
      <c r="CT72" s="705"/>
      <c r="CU72" s="705"/>
      <c r="CV72" s="705"/>
      <c r="CW72" s="705"/>
      <c r="CX72" s="705"/>
      <c r="CY72" s="705"/>
      <c r="CZ72" s="705"/>
      <c r="DA72" s="705"/>
      <c r="DB72" s="705"/>
      <c r="DC72" s="705"/>
      <c r="DD72" s="705"/>
      <c r="DE72" s="705"/>
      <c r="DF72" s="705"/>
      <c r="DG72" s="705"/>
      <c r="DH72" s="705"/>
      <c r="DI72" s="705"/>
      <c r="DJ72" s="705"/>
      <c r="DK72" s="705"/>
      <c r="DL72" s="705"/>
      <c r="DM72" s="705"/>
      <c r="DN72" s="705"/>
      <c r="DO72" s="705"/>
      <c r="DP72" s="705"/>
      <c r="DQ72" s="705"/>
      <c r="DR72" s="705"/>
      <c r="DS72" s="705"/>
      <c r="DT72" s="705"/>
      <c r="DU72" s="705"/>
      <c r="DV72" s="705"/>
      <c r="DW72" s="705"/>
      <c r="DX72" s="705"/>
      <c r="DY72" s="705"/>
      <c r="DZ72" s="705"/>
      <c r="EA72" s="705"/>
      <c r="EB72" s="705"/>
      <c r="EC72" s="705"/>
      <c r="ED72" s="705"/>
      <c r="EE72" s="705"/>
      <c r="EF72" s="705"/>
      <c r="EG72" s="705"/>
      <c r="EH72" s="705"/>
      <c r="EI72" s="705"/>
      <c r="EJ72" s="705"/>
      <c r="EK72" s="705"/>
      <c r="EL72" s="705"/>
      <c r="EM72" s="705"/>
      <c r="EN72" s="705"/>
      <c r="EO72" s="705"/>
      <c r="EP72" s="705"/>
      <c r="EQ72" s="705"/>
      <c r="ER72" s="705"/>
      <c r="ES72" s="705"/>
      <c r="ET72" s="705"/>
      <c r="EU72" s="705"/>
      <c r="EV72" s="705"/>
      <c r="EW72" s="705"/>
      <c r="EX72" s="705"/>
      <c r="EY72" s="705"/>
      <c r="EZ72" s="705"/>
      <c r="FA72" s="705"/>
      <c r="FB72" s="705"/>
      <c r="FC72" s="705"/>
      <c r="FD72" s="705"/>
      <c r="FE72" s="705"/>
      <c r="FF72" s="705"/>
      <c r="FG72" s="705"/>
      <c r="FH72" s="705"/>
      <c r="FI72" s="705"/>
      <c r="FJ72" s="705"/>
      <c r="FK72" s="705"/>
      <c r="FL72" s="705"/>
      <c r="FM72" s="705"/>
      <c r="FN72" s="705"/>
      <c r="FO72" s="705"/>
      <c r="FP72" s="705"/>
      <c r="FQ72" s="705"/>
      <c r="FR72" s="705"/>
      <c r="FS72" s="705"/>
      <c r="FT72" s="705"/>
      <c r="FU72" s="705"/>
      <c r="FV72" s="705"/>
      <c r="FW72" s="705"/>
      <c r="FX72" s="705"/>
      <c r="FY72" s="705"/>
      <c r="FZ72" s="705"/>
      <c r="GA72" s="705"/>
      <c r="GB72" s="705"/>
      <c r="GC72" s="705"/>
      <c r="GD72" s="705"/>
      <c r="GE72" s="705"/>
      <c r="GF72" s="705"/>
      <c r="GG72" s="705"/>
      <c r="GH72" s="705"/>
      <c r="GI72" s="705"/>
      <c r="GJ72" s="705"/>
      <c r="GK72" s="705"/>
      <c r="GL72" s="705"/>
      <c r="GM72" s="705"/>
      <c r="GN72" s="705"/>
      <c r="GO72" s="705"/>
      <c r="GP72" s="705"/>
      <c r="GQ72" s="705"/>
      <c r="GR72" s="705"/>
      <c r="GS72" s="705"/>
      <c r="GT72" s="705"/>
      <c r="GU72" s="705"/>
      <c r="GV72" s="705"/>
      <c r="GW72" s="705"/>
      <c r="GX72" s="705"/>
      <c r="GY72" s="705"/>
      <c r="GZ72" s="705"/>
      <c r="HA72" s="705"/>
      <c r="HB72" s="705"/>
      <c r="HC72" s="705"/>
      <c r="HD72" s="705"/>
      <c r="HE72" s="705"/>
      <c r="HF72" s="705"/>
      <c r="HG72" s="705"/>
      <c r="HH72" s="705"/>
      <c r="HI72" s="705"/>
      <c r="HJ72" s="705"/>
      <c r="HK72" s="705"/>
      <c r="HL72" s="705"/>
      <c r="HM72" s="705"/>
      <c r="HN72" s="705"/>
      <c r="HO72" s="705"/>
      <c r="HP72" s="705"/>
      <c r="HQ72" s="705"/>
      <c r="HR72" s="705"/>
      <c r="HS72" s="705"/>
      <c r="HT72" s="705"/>
      <c r="HU72" s="705"/>
      <c r="HV72" s="705"/>
      <c r="HW72" s="705"/>
      <c r="HX72" s="705"/>
      <c r="HY72" s="705"/>
      <c r="HZ72" s="705"/>
      <c r="IA72" s="705"/>
      <c r="IB72" s="705"/>
      <c r="IC72" s="705"/>
      <c r="ID72" s="705"/>
      <c r="IE72" s="705"/>
      <c r="IF72" s="705"/>
      <c r="IG72" s="705"/>
      <c r="IH72" s="705"/>
      <c r="II72" s="705"/>
      <c r="IJ72" s="705"/>
      <c r="IK72" s="705"/>
      <c r="IL72" s="705"/>
      <c r="IM72" s="705"/>
      <c r="IN72" s="705"/>
      <c r="IO72" s="705"/>
      <c r="IP72" s="705"/>
      <c r="IQ72" s="705"/>
      <c r="IR72" s="705"/>
      <c r="IS72" s="705"/>
      <c r="IT72" s="705"/>
      <c r="IU72" s="705"/>
      <c r="IV72" s="705"/>
    </row>
    <row r="73" spans="1:256" ht="16.5" thickBot="1">
      <c r="A73" s="705"/>
      <c r="B73" s="994" t="s">
        <v>468</v>
      </c>
      <c r="C73" s="995" t="s">
        <v>469</v>
      </c>
      <c r="D73" s="995"/>
      <c r="E73" s="995"/>
      <c r="F73" s="995"/>
      <c r="G73" s="996" t="s">
        <v>23</v>
      </c>
      <c r="H73" s="705"/>
      <c r="I73" s="705"/>
      <c r="J73" s="70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  <c r="AA73" s="705"/>
      <c r="AB73" s="705"/>
      <c r="AC73" s="705"/>
      <c r="AD73" s="705"/>
      <c r="AE73" s="705"/>
      <c r="AF73" s="705"/>
      <c r="AG73" s="705"/>
      <c r="AH73" s="705"/>
      <c r="AI73" s="705"/>
      <c r="AJ73" s="705"/>
      <c r="AK73" s="705"/>
      <c r="AL73" s="705"/>
      <c r="AM73" s="705"/>
      <c r="AN73" s="705"/>
      <c r="AO73" s="705"/>
      <c r="AP73" s="705"/>
      <c r="AQ73" s="705"/>
      <c r="AR73" s="705"/>
      <c r="AS73" s="705"/>
      <c r="AT73" s="705"/>
      <c r="AU73" s="705"/>
      <c r="AV73" s="705"/>
      <c r="AW73" s="705"/>
      <c r="AX73" s="705"/>
      <c r="AY73" s="705"/>
      <c r="AZ73" s="705"/>
      <c r="BA73" s="705"/>
      <c r="BB73" s="705"/>
      <c r="BC73" s="705"/>
      <c r="BD73" s="705"/>
      <c r="BE73" s="705"/>
      <c r="BF73" s="705"/>
      <c r="BG73" s="705"/>
      <c r="BH73" s="705"/>
      <c r="BI73" s="705"/>
      <c r="BJ73" s="705"/>
      <c r="BK73" s="705"/>
      <c r="BL73" s="705"/>
      <c r="BM73" s="705"/>
      <c r="BN73" s="705"/>
      <c r="BO73" s="705"/>
      <c r="BP73" s="705"/>
      <c r="BQ73" s="705"/>
      <c r="BR73" s="705"/>
      <c r="BS73" s="705"/>
      <c r="BT73" s="705"/>
      <c r="BU73" s="705"/>
      <c r="BV73" s="705"/>
      <c r="BW73" s="705"/>
      <c r="BX73" s="705"/>
      <c r="BY73" s="705"/>
      <c r="BZ73" s="705"/>
      <c r="CA73" s="705"/>
      <c r="CB73" s="705"/>
      <c r="CC73" s="705"/>
      <c r="CD73" s="705"/>
      <c r="CE73" s="705"/>
      <c r="CF73" s="705"/>
      <c r="CG73" s="705"/>
      <c r="CH73" s="705"/>
      <c r="CI73" s="705"/>
      <c r="CJ73" s="705"/>
      <c r="CK73" s="705"/>
      <c r="CL73" s="705"/>
      <c r="CM73" s="705"/>
      <c r="CN73" s="705"/>
      <c r="CO73" s="705"/>
      <c r="CP73" s="705"/>
      <c r="CQ73" s="705"/>
      <c r="CR73" s="705"/>
      <c r="CS73" s="705"/>
      <c r="CT73" s="705"/>
      <c r="CU73" s="705"/>
      <c r="CV73" s="705"/>
      <c r="CW73" s="705"/>
      <c r="CX73" s="705"/>
      <c r="CY73" s="705"/>
      <c r="CZ73" s="705"/>
      <c r="DA73" s="705"/>
      <c r="DB73" s="705"/>
      <c r="DC73" s="705"/>
      <c r="DD73" s="705"/>
      <c r="DE73" s="705"/>
      <c r="DF73" s="705"/>
      <c r="DG73" s="705"/>
      <c r="DH73" s="705"/>
      <c r="DI73" s="705"/>
      <c r="DJ73" s="705"/>
      <c r="DK73" s="705"/>
      <c r="DL73" s="705"/>
      <c r="DM73" s="705"/>
      <c r="DN73" s="705"/>
      <c r="DO73" s="705"/>
      <c r="DP73" s="705"/>
      <c r="DQ73" s="705"/>
      <c r="DR73" s="705"/>
      <c r="DS73" s="705"/>
      <c r="DT73" s="705"/>
      <c r="DU73" s="705"/>
      <c r="DV73" s="705"/>
      <c r="DW73" s="705"/>
      <c r="DX73" s="705"/>
      <c r="DY73" s="705"/>
      <c r="DZ73" s="705"/>
      <c r="EA73" s="705"/>
      <c r="EB73" s="705"/>
      <c r="EC73" s="705"/>
      <c r="ED73" s="705"/>
      <c r="EE73" s="705"/>
      <c r="EF73" s="705"/>
      <c r="EG73" s="705"/>
      <c r="EH73" s="705"/>
      <c r="EI73" s="705"/>
      <c r="EJ73" s="705"/>
      <c r="EK73" s="705"/>
      <c r="EL73" s="705"/>
      <c r="EM73" s="705"/>
      <c r="EN73" s="705"/>
      <c r="EO73" s="705"/>
      <c r="EP73" s="705"/>
      <c r="EQ73" s="705"/>
      <c r="ER73" s="705"/>
      <c r="ES73" s="705"/>
      <c r="ET73" s="705"/>
      <c r="EU73" s="705"/>
      <c r="EV73" s="705"/>
      <c r="EW73" s="705"/>
      <c r="EX73" s="705"/>
      <c r="EY73" s="705"/>
      <c r="EZ73" s="705"/>
      <c r="FA73" s="705"/>
      <c r="FB73" s="705"/>
      <c r="FC73" s="705"/>
      <c r="FD73" s="705"/>
      <c r="FE73" s="705"/>
      <c r="FF73" s="705"/>
      <c r="FG73" s="705"/>
      <c r="FH73" s="705"/>
      <c r="FI73" s="705"/>
      <c r="FJ73" s="705"/>
      <c r="FK73" s="705"/>
      <c r="FL73" s="705"/>
      <c r="FM73" s="705"/>
      <c r="FN73" s="705"/>
      <c r="FO73" s="705"/>
      <c r="FP73" s="705"/>
      <c r="FQ73" s="705"/>
      <c r="FR73" s="705"/>
      <c r="FS73" s="705"/>
      <c r="FT73" s="705"/>
      <c r="FU73" s="705"/>
      <c r="FV73" s="705"/>
      <c r="FW73" s="705"/>
      <c r="FX73" s="705"/>
      <c r="FY73" s="705"/>
      <c r="FZ73" s="705"/>
      <c r="GA73" s="705"/>
      <c r="GB73" s="705"/>
      <c r="GC73" s="705"/>
      <c r="GD73" s="705"/>
      <c r="GE73" s="705"/>
      <c r="GF73" s="705"/>
      <c r="GG73" s="705"/>
      <c r="GH73" s="705"/>
      <c r="GI73" s="705"/>
      <c r="GJ73" s="705"/>
      <c r="GK73" s="705"/>
      <c r="GL73" s="705"/>
      <c r="GM73" s="705"/>
      <c r="GN73" s="705"/>
      <c r="GO73" s="705"/>
      <c r="GP73" s="705"/>
      <c r="GQ73" s="705"/>
      <c r="GR73" s="705"/>
      <c r="GS73" s="705"/>
      <c r="GT73" s="705"/>
      <c r="GU73" s="705"/>
      <c r="GV73" s="705"/>
      <c r="GW73" s="705"/>
      <c r="GX73" s="705"/>
      <c r="GY73" s="705"/>
      <c r="GZ73" s="705"/>
      <c r="HA73" s="705"/>
      <c r="HB73" s="705"/>
      <c r="HC73" s="705"/>
      <c r="HD73" s="705"/>
      <c r="HE73" s="705"/>
      <c r="HF73" s="705"/>
      <c r="HG73" s="705"/>
      <c r="HH73" s="705"/>
      <c r="HI73" s="705"/>
      <c r="HJ73" s="705"/>
      <c r="HK73" s="705"/>
      <c r="HL73" s="705"/>
      <c r="HM73" s="705"/>
      <c r="HN73" s="705"/>
      <c r="HO73" s="705"/>
      <c r="HP73" s="705"/>
      <c r="HQ73" s="705"/>
      <c r="HR73" s="705"/>
      <c r="HS73" s="705"/>
      <c r="HT73" s="705"/>
      <c r="HU73" s="705"/>
      <c r="HV73" s="705"/>
      <c r="HW73" s="705"/>
      <c r="HX73" s="705"/>
      <c r="HY73" s="705"/>
      <c r="HZ73" s="705"/>
      <c r="IA73" s="705"/>
      <c r="IB73" s="705"/>
      <c r="IC73" s="705"/>
      <c r="ID73" s="705"/>
      <c r="IE73" s="705"/>
      <c r="IF73" s="705"/>
      <c r="IG73" s="705"/>
      <c r="IH73" s="705"/>
      <c r="II73" s="705"/>
      <c r="IJ73" s="705"/>
      <c r="IK73" s="705"/>
      <c r="IL73" s="705"/>
      <c r="IM73" s="705"/>
      <c r="IN73" s="705"/>
      <c r="IO73" s="705"/>
      <c r="IP73" s="705"/>
      <c r="IQ73" s="705"/>
      <c r="IR73" s="705"/>
      <c r="IS73" s="705"/>
      <c r="IT73" s="705"/>
      <c r="IU73" s="705"/>
      <c r="IV73" s="705"/>
    </row>
    <row r="74" spans="1:256" ht="31.5">
      <c r="A74" s="705"/>
      <c r="B74" s="990" t="s">
        <v>144</v>
      </c>
      <c r="C74" s="991" t="s">
        <v>75</v>
      </c>
      <c r="D74" s="991" t="s">
        <v>23</v>
      </c>
      <c r="E74" s="991" t="s">
        <v>76</v>
      </c>
      <c r="F74" s="992" t="s">
        <v>103</v>
      </c>
      <c r="G74" s="993" t="s">
        <v>104</v>
      </c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  <c r="AA74" s="705"/>
      <c r="AB74" s="705"/>
      <c r="AC74" s="705"/>
      <c r="AD74" s="705"/>
      <c r="AE74" s="705"/>
      <c r="AF74" s="705"/>
      <c r="AG74" s="705"/>
      <c r="AH74" s="705"/>
      <c r="AI74" s="705"/>
      <c r="AJ74" s="705"/>
      <c r="AK74" s="705"/>
      <c r="AL74" s="705"/>
      <c r="AM74" s="705"/>
      <c r="AN74" s="705"/>
      <c r="AO74" s="705"/>
      <c r="AP74" s="705"/>
      <c r="AQ74" s="705"/>
      <c r="AR74" s="705"/>
      <c r="AS74" s="705"/>
      <c r="AT74" s="705"/>
      <c r="AU74" s="705"/>
      <c r="AV74" s="705"/>
      <c r="AW74" s="705"/>
      <c r="AX74" s="705"/>
      <c r="AY74" s="705"/>
      <c r="AZ74" s="705"/>
      <c r="BA74" s="705"/>
      <c r="BB74" s="705"/>
      <c r="BC74" s="705"/>
      <c r="BD74" s="705"/>
      <c r="BE74" s="705"/>
      <c r="BF74" s="705"/>
      <c r="BG74" s="705"/>
      <c r="BH74" s="705"/>
      <c r="BI74" s="705"/>
      <c r="BJ74" s="705"/>
      <c r="BK74" s="705"/>
      <c r="BL74" s="705"/>
      <c r="BM74" s="705"/>
      <c r="BN74" s="705"/>
      <c r="BO74" s="705"/>
      <c r="BP74" s="705"/>
      <c r="BQ74" s="705"/>
      <c r="BR74" s="705"/>
      <c r="BS74" s="705"/>
      <c r="BT74" s="705"/>
      <c r="BU74" s="705"/>
      <c r="BV74" s="705"/>
      <c r="BW74" s="705"/>
      <c r="BX74" s="705"/>
      <c r="BY74" s="705"/>
      <c r="BZ74" s="705"/>
      <c r="CA74" s="705"/>
      <c r="CB74" s="705"/>
      <c r="CC74" s="705"/>
      <c r="CD74" s="705"/>
      <c r="CE74" s="705"/>
      <c r="CF74" s="705"/>
      <c r="CG74" s="705"/>
      <c r="CH74" s="705"/>
      <c r="CI74" s="705"/>
      <c r="CJ74" s="705"/>
      <c r="CK74" s="705"/>
      <c r="CL74" s="705"/>
      <c r="CM74" s="705"/>
      <c r="CN74" s="705"/>
      <c r="CO74" s="705"/>
      <c r="CP74" s="705"/>
      <c r="CQ74" s="705"/>
      <c r="CR74" s="705"/>
      <c r="CS74" s="705"/>
      <c r="CT74" s="705"/>
      <c r="CU74" s="705"/>
      <c r="CV74" s="705"/>
      <c r="CW74" s="705"/>
      <c r="CX74" s="705"/>
      <c r="CY74" s="705"/>
      <c r="CZ74" s="705"/>
      <c r="DA74" s="705"/>
      <c r="DB74" s="705"/>
      <c r="DC74" s="705"/>
      <c r="DD74" s="705"/>
      <c r="DE74" s="705"/>
      <c r="DF74" s="705"/>
      <c r="DG74" s="705"/>
      <c r="DH74" s="705"/>
      <c r="DI74" s="705"/>
      <c r="DJ74" s="705"/>
      <c r="DK74" s="705"/>
      <c r="DL74" s="705"/>
      <c r="DM74" s="705"/>
      <c r="DN74" s="705"/>
      <c r="DO74" s="705"/>
      <c r="DP74" s="705"/>
      <c r="DQ74" s="705"/>
      <c r="DR74" s="705"/>
      <c r="DS74" s="705"/>
      <c r="DT74" s="705"/>
      <c r="DU74" s="705"/>
      <c r="DV74" s="705"/>
      <c r="DW74" s="705"/>
      <c r="DX74" s="705"/>
      <c r="DY74" s="705"/>
      <c r="DZ74" s="705"/>
      <c r="EA74" s="705"/>
      <c r="EB74" s="705"/>
      <c r="EC74" s="705"/>
      <c r="ED74" s="705"/>
      <c r="EE74" s="705"/>
      <c r="EF74" s="705"/>
      <c r="EG74" s="705"/>
      <c r="EH74" s="705"/>
      <c r="EI74" s="705"/>
      <c r="EJ74" s="705"/>
      <c r="EK74" s="705"/>
      <c r="EL74" s="705"/>
      <c r="EM74" s="705"/>
      <c r="EN74" s="705"/>
      <c r="EO74" s="705"/>
      <c r="EP74" s="705"/>
      <c r="EQ74" s="705"/>
      <c r="ER74" s="705"/>
      <c r="ES74" s="705"/>
      <c r="ET74" s="705"/>
      <c r="EU74" s="705"/>
      <c r="EV74" s="705"/>
      <c r="EW74" s="705"/>
      <c r="EX74" s="705"/>
      <c r="EY74" s="705"/>
      <c r="EZ74" s="705"/>
      <c r="FA74" s="705"/>
      <c r="FB74" s="705"/>
      <c r="FC74" s="705"/>
      <c r="FD74" s="705"/>
      <c r="FE74" s="705"/>
      <c r="FF74" s="705"/>
      <c r="FG74" s="705"/>
      <c r="FH74" s="705"/>
      <c r="FI74" s="705"/>
      <c r="FJ74" s="705"/>
      <c r="FK74" s="705"/>
      <c r="FL74" s="705"/>
      <c r="FM74" s="705"/>
      <c r="FN74" s="705"/>
      <c r="FO74" s="705"/>
      <c r="FP74" s="705"/>
      <c r="FQ74" s="705"/>
      <c r="FR74" s="705"/>
      <c r="FS74" s="705"/>
      <c r="FT74" s="705"/>
      <c r="FU74" s="705"/>
      <c r="FV74" s="705"/>
      <c r="FW74" s="705"/>
      <c r="FX74" s="705"/>
      <c r="FY74" s="705"/>
      <c r="FZ74" s="705"/>
      <c r="GA74" s="705"/>
      <c r="GB74" s="705"/>
      <c r="GC74" s="705"/>
      <c r="GD74" s="705"/>
      <c r="GE74" s="705"/>
      <c r="GF74" s="705"/>
      <c r="GG74" s="705"/>
      <c r="GH74" s="705"/>
      <c r="GI74" s="705"/>
      <c r="GJ74" s="705"/>
      <c r="GK74" s="705"/>
      <c r="GL74" s="705"/>
      <c r="GM74" s="705"/>
      <c r="GN74" s="705"/>
      <c r="GO74" s="705"/>
      <c r="GP74" s="705"/>
      <c r="GQ74" s="705"/>
      <c r="GR74" s="705"/>
      <c r="GS74" s="705"/>
      <c r="GT74" s="705"/>
      <c r="GU74" s="705"/>
      <c r="GV74" s="705"/>
      <c r="GW74" s="705"/>
      <c r="GX74" s="705"/>
      <c r="GY74" s="705"/>
      <c r="GZ74" s="705"/>
      <c r="HA74" s="705"/>
      <c r="HB74" s="705"/>
      <c r="HC74" s="705"/>
      <c r="HD74" s="705"/>
      <c r="HE74" s="705"/>
      <c r="HF74" s="705"/>
      <c r="HG74" s="705"/>
      <c r="HH74" s="705"/>
      <c r="HI74" s="705"/>
      <c r="HJ74" s="705"/>
      <c r="HK74" s="705"/>
      <c r="HL74" s="705"/>
      <c r="HM74" s="705"/>
      <c r="HN74" s="705"/>
      <c r="HO74" s="705"/>
      <c r="HP74" s="705"/>
      <c r="HQ74" s="705"/>
      <c r="HR74" s="705"/>
      <c r="HS74" s="705"/>
      <c r="HT74" s="705"/>
      <c r="HU74" s="705"/>
      <c r="HV74" s="705"/>
      <c r="HW74" s="705"/>
      <c r="HX74" s="705"/>
      <c r="HY74" s="705"/>
      <c r="HZ74" s="705"/>
      <c r="IA74" s="705"/>
      <c r="IB74" s="705"/>
      <c r="IC74" s="705"/>
      <c r="ID74" s="705"/>
      <c r="IE74" s="705"/>
      <c r="IF74" s="705"/>
      <c r="IG74" s="705"/>
      <c r="IH74" s="705"/>
      <c r="II74" s="705"/>
      <c r="IJ74" s="705"/>
      <c r="IK74" s="705"/>
      <c r="IL74" s="705"/>
      <c r="IM74" s="705"/>
      <c r="IN74" s="705"/>
      <c r="IO74" s="705"/>
      <c r="IP74" s="705"/>
      <c r="IQ74" s="705"/>
      <c r="IR74" s="705"/>
      <c r="IS74" s="705"/>
      <c r="IT74" s="705"/>
      <c r="IU74" s="705"/>
      <c r="IV74" s="705"/>
    </row>
    <row r="75" spans="1:256" ht="16.5" thickBot="1">
      <c r="A75" s="705"/>
      <c r="B75" s="2771" t="s">
        <v>79</v>
      </c>
      <c r="C75" s="2772"/>
      <c r="D75" s="2772"/>
      <c r="E75" s="2772"/>
      <c r="F75" s="2772"/>
      <c r="G75" s="2773"/>
      <c r="H75" s="705"/>
      <c r="I75" s="705"/>
      <c r="J75" s="70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  <c r="AA75" s="705"/>
      <c r="AB75" s="705"/>
      <c r="AC75" s="705"/>
      <c r="AD75" s="705"/>
      <c r="AE75" s="705"/>
      <c r="AF75" s="705"/>
      <c r="AG75" s="705"/>
      <c r="AH75" s="705"/>
      <c r="AI75" s="705"/>
      <c r="AJ75" s="705"/>
      <c r="AK75" s="705"/>
      <c r="AL75" s="705"/>
      <c r="AM75" s="705"/>
      <c r="AN75" s="705"/>
      <c r="AO75" s="705"/>
      <c r="AP75" s="705"/>
      <c r="AQ75" s="705"/>
      <c r="AR75" s="705"/>
      <c r="AS75" s="705"/>
      <c r="AT75" s="705"/>
      <c r="AU75" s="705"/>
      <c r="AV75" s="705"/>
      <c r="AW75" s="705"/>
      <c r="AX75" s="705"/>
      <c r="AY75" s="705"/>
      <c r="AZ75" s="705"/>
      <c r="BA75" s="705"/>
      <c r="BB75" s="705"/>
      <c r="BC75" s="705"/>
      <c r="BD75" s="705"/>
      <c r="BE75" s="705"/>
      <c r="BF75" s="705"/>
      <c r="BG75" s="705"/>
      <c r="BH75" s="705"/>
      <c r="BI75" s="705"/>
      <c r="BJ75" s="705"/>
      <c r="BK75" s="705"/>
      <c r="BL75" s="705"/>
      <c r="BM75" s="705"/>
      <c r="BN75" s="705"/>
      <c r="BO75" s="705"/>
      <c r="BP75" s="705"/>
      <c r="BQ75" s="705"/>
      <c r="BR75" s="705"/>
      <c r="BS75" s="705"/>
      <c r="BT75" s="705"/>
      <c r="BU75" s="705"/>
      <c r="BV75" s="705"/>
      <c r="BW75" s="705"/>
      <c r="BX75" s="705"/>
      <c r="BY75" s="705"/>
      <c r="BZ75" s="705"/>
      <c r="CA75" s="705"/>
      <c r="CB75" s="705"/>
      <c r="CC75" s="705"/>
      <c r="CD75" s="705"/>
      <c r="CE75" s="705"/>
      <c r="CF75" s="705"/>
      <c r="CG75" s="705"/>
      <c r="CH75" s="705"/>
      <c r="CI75" s="705"/>
      <c r="CJ75" s="705"/>
      <c r="CK75" s="705"/>
      <c r="CL75" s="705"/>
      <c r="CM75" s="705"/>
      <c r="CN75" s="705"/>
      <c r="CO75" s="705"/>
      <c r="CP75" s="705"/>
      <c r="CQ75" s="705"/>
      <c r="CR75" s="705"/>
      <c r="CS75" s="705"/>
      <c r="CT75" s="705"/>
      <c r="CU75" s="705"/>
      <c r="CV75" s="705"/>
      <c r="CW75" s="705"/>
      <c r="CX75" s="705"/>
      <c r="CY75" s="705"/>
      <c r="CZ75" s="705"/>
      <c r="DA75" s="705"/>
      <c r="DB75" s="705"/>
      <c r="DC75" s="705"/>
      <c r="DD75" s="705"/>
      <c r="DE75" s="705"/>
      <c r="DF75" s="705"/>
      <c r="DG75" s="705"/>
      <c r="DH75" s="705"/>
      <c r="DI75" s="705"/>
      <c r="DJ75" s="705"/>
      <c r="DK75" s="705"/>
      <c r="DL75" s="705"/>
      <c r="DM75" s="705"/>
      <c r="DN75" s="705"/>
      <c r="DO75" s="705"/>
      <c r="DP75" s="705"/>
      <c r="DQ75" s="705"/>
      <c r="DR75" s="705"/>
      <c r="DS75" s="705"/>
      <c r="DT75" s="705"/>
      <c r="DU75" s="705"/>
      <c r="DV75" s="705"/>
      <c r="DW75" s="705"/>
      <c r="DX75" s="705"/>
      <c r="DY75" s="705"/>
      <c r="DZ75" s="705"/>
      <c r="EA75" s="705"/>
      <c r="EB75" s="705"/>
      <c r="EC75" s="705"/>
      <c r="ED75" s="705"/>
      <c r="EE75" s="705"/>
      <c r="EF75" s="705"/>
      <c r="EG75" s="705"/>
      <c r="EH75" s="705"/>
      <c r="EI75" s="705"/>
      <c r="EJ75" s="705"/>
      <c r="EK75" s="705"/>
      <c r="EL75" s="705"/>
      <c r="EM75" s="705"/>
      <c r="EN75" s="705"/>
      <c r="EO75" s="705"/>
      <c r="EP75" s="705"/>
      <c r="EQ75" s="705"/>
      <c r="ER75" s="705"/>
      <c r="ES75" s="705"/>
      <c r="ET75" s="705"/>
      <c r="EU75" s="705"/>
      <c r="EV75" s="705"/>
      <c r="EW75" s="705"/>
      <c r="EX75" s="705"/>
      <c r="EY75" s="705"/>
      <c r="EZ75" s="705"/>
      <c r="FA75" s="705"/>
      <c r="FB75" s="705"/>
      <c r="FC75" s="705"/>
      <c r="FD75" s="705"/>
      <c r="FE75" s="705"/>
      <c r="FF75" s="705"/>
      <c r="FG75" s="705"/>
      <c r="FH75" s="705"/>
      <c r="FI75" s="705"/>
      <c r="FJ75" s="705"/>
      <c r="FK75" s="705"/>
      <c r="FL75" s="705"/>
      <c r="FM75" s="705"/>
      <c r="FN75" s="705"/>
      <c r="FO75" s="705"/>
      <c r="FP75" s="705"/>
      <c r="FQ75" s="705"/>
      <c r="FR75" s="705"/>
      <c r="FS75" s="705"/>
      <c r="FT75" s="705"/>
      <c r="FU75" s="705"/>
      <c r="FV75" s="705"/>
      <c r="FW75" s="705"/>
      <c r="FX75" s="705"/>
      <c r="FY75" s="705"/>
      <c r="FZ75" s="705"/>
      <c r="GA75" s="705"/>
      <c r="GB75" s="705"/>
      <c r="GC75" s="705"/>
      <c r="GD75" s="705"/>
      <c r="GE75" s="705"/>
      <c r="GF75" s="705"/>
      <c r="GG75" s="705"/>
      <c r="GH75" s="705"/>
      <c r="GI75" s="705"/>
      <c r="GJ75" s="705"/>
      <c r="GK75" s="705"/>
      <c r="GL75" s="705"/>
      <c r="GM75" s="705"/>
      <c r="GN75" s="705"/>
      <c r="GO75" s="705"/>
      <c r="GP75" s="705"/>
      <c r="GQ75" s="705"/>
      <c r="GR75" s="705"/>
      <c r="GS75" s="705"/>
      <c r="GT75" s="705"/>
      <c r="GU75" s="705"/>
      <c r="GV75" s="705"/>
      <c r="GW75" s="705"/>
      <c r="GX75" s="705"/>
      <c r="GY75" s="705"/>
      <c r="GZ75" s="705"/>
      <c r="HA75" s="705"/>
      <c r="HB75" s="705"/>
      <c r="HC75" s="705"/>
      <c r="HD75" s="705"/>
      <c r="HE75" s="705"/>
      <c r="HF75" s="705"/>
      <c r="HG75" s="705"/>
      <c r="HH75" s="705"/>
      <c r="HI75" s="705"/>
      <c r="HJ75" s="705"/>
      <c r="HK75" s="705"/>
      <c r="HL75" s="705"/>
      <c r="HM75" s="705"/>
      <c r="HN75" s="705"/>
      <c r="HO75" s="705"/>
      <c r="HP75" s="705"/>
      <c r="HQ75" s="705"/>
      <c r="HR75" s="705"/>
      <c r="HS75" s="705"/>
      <c r="HT75" s="705"/>
      <c r="HU75" s="705"/>
      <c r="HV75" s="705"/>
      <c r="HW75" s="705"/>
      <c r="HX75" s="705"/>
      <c r="HY75" s="705"/>
      <c r="HZ75" s="705"/>
      <c r="IA75" s="705"/>
      <c r="IB75" s="705"/>
      <c r="IC75" s="705"/>
      <c r="ID75" s="705"/>
      <c r="IE75" s="705"/>
      <c r="IF75" s="705"/>
      <c r="IG75" s="705"/>
      <c r="IH75" s="705"/>
      <c r="II75" s="705"/>
      <c r="IJ75" s="705"/>
      <c r="IK75" s="705"/>
      <c r="IL75" s="705"/>
      <c r="IM75" s="705"/>
      <c r="IN75" s="705"/>
      <c r="IO75" s="705"/>
      <c r="IP75" s="705"/>
      <c r="IQ75" s="705"/>
      <c r="IR75" s="705"/>
      <c r="IS75" s="705"/>
      <c r="IT75" s="705"/>
      <c r="IU75" s="705"/>
      <c r="IV75" s="705"/>
    </row>
    <row r="76" spans="1:256" ht="15.75">
      <c r="A76" s="705"/>
      <c r="B76" s="985" t="s">
        <v>441</v>
      </c>
      <c r="C76" s="986" t="str">
        <f>C17</f>
        <v>ROTAÇÃO VERTICAL DUPLA</v>
      </c>
      <c r="D76" s="987" t="s">
        <v>23</v>
      </c>
      <c r="E76" s="997">
        <v>1</v>
      </c>
      <c r="F76" s="988">
        <f>E17</f>
        <v>1330</v>
      </c>
      <c r="G76" s="989">
        <f>TRUNC(F76*E76,2)</f>
        <v>1330</v>
      </c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  <c r="AA76" s="705"/>
      <c r="AB76" s="705"/>
      <c r="AC76" s="705"/>
      <c r="AD76" s="705"/>
      <c r="AE76" s="705"/>
      <c r="AF76" s="705"/>
      <c r="AG76" s="705"/>
      <c r="AH76" s="705"/>
      <c r="AI76" s="705"/>
      <c r="AJ76" s="705"/>
      <c r="AK76" s="705"/>
      <c r="AL76" s="705"/>
      <c r="AM76" s="705"/>
      <c r="AN76" s="705"/>
      <c r="AO76" s="705"/>
      <c r="AP76" s="705"/>
      <c r="AQ76" s="705"/>
      <c r="AR76" s="705"/>
      <c r="AS76" s="705"/>
      <c r="AT76" s="705"/>
      <c r="AU76" s="705"/>
      <c r="AV76" s="705"/>
      <c r="AW76" s="705"/>
      <c r="AX76" s="705"/>
      <c r="AY76" s="705"/>
      <c r="AZ76" s="705"/>
      <c r="BA76" s="705"/>
      <c r="BB76" s="705"/>
      <c r="BC76" s="705"/>
      <c r="BD76" s="705"/>
      <c r="BE76" s="705"/>
      <c r="BF76" s="705"/>
      <c r="BG76" s="705"/>
      <c r="BH76" s="705"/>
      <c r="BI76" s="705"/>
      <c r="BJ76" s="705"/>
      <c r="BK76" s="705"/>
      <c r="BL76" s="705"/>
      <c r="BM76" s="705"/>
      <c r="BN76" s="705"/>
      <c r="BO76" s="705"/>
      <c r="BP76" s="705"/>
      <c r="BQ76" s="705"/>
      <c r="BR76" s="705"/>
      <c r="BS76" s="705"/>
      <c r="BT76" s="705"/>
      <c r="BU76" s="705"/>
      <c r="BV76" s="705"/>
      <c r="BW76" s="705"/>
      <c r="BX76" s="705"/>
      <c r="BY76" s="705"/>
      <c r="BZ76" s="705"/>
      <c r="CA76" s="705"/>
      <c r="CB76" s="705"/>
      <c r="CC76" s="705"/>
      <c r="CD76" s="705"/>
      <c r="CE76" s="705"/>
      <c r="CF76" s="705"/>
      <c r="CG76" s="705"/>
      <c r="CH76" s="705"/>
      <c r="CI76" s="705"/>
      <c r="CJ76" s="705"/>
      <c r="CK76" s="705"/>
      <c r="CL76" s="705"/>
      <c r="CM76" s="705"/>
      <c r="CN76" s="705"/>
      <c r="CO76" s="705"/>
      <c r="CP76" s="705"/>
      <c r="CQ76" s="705"/>
      <c r="CR76" s="705"/>
      <c r="CS76" s="705"/>
      <c r="CT76" s="705"/>
      <c r="CU76" s="705"/>
      <c r="CV76" s="705"/>
      <c r="CW76" s="705"/>
      <c r="CX76" s="705"/>
      <c r="CY76" s="705"/>
      <c r="CZ76" s="705"/>
      <c r="DA76" s="705"/>
      <c r="DB76" s="705"/>
      <c r="DC76" s="705"/>
      <c r="DD76" s="705"/>
      <c r="DE76" s="705"/>
      <c r="DF76" s="705"/>
      <c r="DG76" s="705"/>
      <c r="DH76" s="705"/>
      <c r="DI76" s="705"/>
      <c r="DJ76" s="705"/>
      <c r="DK76" s="705"/>
      <c r="DL76" s="705"/>
      <c r="DM76" s="705"/>
      <c r="DN76" s="705"/>
      <c r="DO76" s="705"/>
      <c r="DP76" s="705"/>
      <c r="DQ76" s="705"/>
      <c r="DR76" s="705"/>
      <c r="DS76" s="705"/>
      <c r="DT76" s="705"/>
      <c r="DU76" s="705"/>
      <c r="DV76" s="705"/>
      <c r="DW76" s="705"/>
      <c r="DX76" s="705"/>
      <c r="DY76" s="705"/>
      <c r="DZ76" s="705"/>
      <c r="EA76" s="705"/>
      <c r="EB76" s="705"/>
      <c r="EC76" s="705"/>
      <c r="ED76" s="705"/>
      <c r="EE76" s="705"/>
      <c r="EF76" s="705"/>
      <c r="EG76" s="705"/>
      <c r="EH76" s="705"/>
      <c r="EI76" s="705"/>
      <c r="EJ76" s="705"/>
      <c r="EK76" s="705"/>
      <c r="EL76" s="705"/>
      <c r="EM76" s="705"/>
      <c r="EN76" s="705"/>
      <c r="EO76" s="705"/>
      <c r="EP76" s="705"/>
      <c r="EQ76" s="705"/>
      <c r="ER76" s="705"/>
      <c r="ES76" s="705"/>
      <c r="ET76" s="705"/>
      <c r="EU76" s="705"/>
      <c r="EV76" s="705"/>
      <c r="EW76" s="705"/>
      <c r="EX76" s="705"/>
      <c r="EY76" s="705"/>
      <c r="EZ76" s="705"/>
      <c r="FA76" s="705"/>
      <c r="FB76" s="705"/>
      <c r="FC76" s="705"/>
      <c r="FD76" s="705"/>
      <c r="FE76" s="705"/>
      <c r="FF76" s="705"/>
      <c r="FG76" s="705"/>
      <c r="FH76" s="705"/>
      <c r="FI76" s="705"/>
      <c r="FJ76" s="705"/>
      <c r="FK76" s="705"/>
      <c r="FL76" s="705"/>
      <c r="FM76" s="705"/>
      <c r="FN76" s="705"/>
      <c r="FO76" s="705"/>
      <c r="FP76" s="705"/>
      <c r="FQ76" s="705"/>
      <c r="FR76" s="705"/>
      <c r="FS76" s="705"/>
      <c r="FT76" s="705"/>
      <c r="FU76" s="705"/>
      <c r="FV76" s="705"/>
      <c r="FW76" s="705"/>
      <c r="FX76" s="705"/>
      <c r="FY76" s="705"/>
      <c r="FZ76" s="705"/>
      <c r="GA76" s="705"/>
      <c r="GB76" s="705"/>
      <c r="GC76" s="705"/>
      <c r="GD76" s="705"/>
      <c r="GE76" s="705"/>
      <c r="GF76" s="705"/>
      <c r="GG76" s="705"/>
      <c r="GH76" s="705"/>
      <c r="GI76" s="705"/>
      <c r="GJ76" s="705"/>
      <c r="GK76" s="705"/>
      <c r="GL76" s="705"/>
      <c r="GM76" s="705"/>
      <c r="GN76" s="705"/>
      <c r="GO76" s="705"/>
      <c r="GP76" s="705"/>
      <c r="GQ76" s="705"/>
      <c r="GR76" s="705"/>
      <c r="GS76" s="705"/>
      <c r="GT76" s="705"/>
      <c r="GU76" s="705"/>
      <c r="GV76" s="705"/>
      <c r="GW76" s="705"/>
      <c r="GX76" s="705"/>
      <c r="GY76" s="705"/>
      <c r="GZ76" s="705"/>
      <c r="HA76" s="705"/>
      <c r="HB76" s="705"/>
      <c r="HC76" s="705"/>
      <c r="HD76" s="705"/>
      <c r="HE76" s="705"/>
      <c r="HF76" s="705"/>
      <c r="HG76" s="705"/>
      <c r="HH76" s="705"/>
      <c r="HI76" s="705"/>
      <c r="HJ76" s="705"/>
      <c r="HK76" s="705"/>
      <c r="HL76" s="705"/>
      <c r="HM76" s="705"/>
      <c r="HN76" s="705"/>
      <c r="HO76" s="705"/>
      <c r="HP76" s="705"/>
      <c r="HQ76" s="705"/>
      <c r="HR76" s="705"/>
      <c r="HS76" s="705"/>
      <c r="HT76" s="705"/>
      <c r="HU76" s="705"/>
      <c r="HV76" s="705"/>
      <c r="HW76" s="705"/>
      <c r="HX76" s="705"/>
      <c r="HY76" s="705"/>
      <c r="HZ76" s="705"/>
      <c r="IA76" s="705"/>
      <c r="IB76" s="705"/>
      <c r="IC76" s="705"/>
      <c r="ID76" s="705"/>
      <c r="IE76" s="705"/>
      <c r="IF76" s="705"/>
      <c r="IG76" s="705"/>
      <c r="IH76" s="705"/>
      <c r="II76" s="705"/>
      <c r="IJ76" s="705"/>
      <c r="IK76" s="705"/>
      <c r="IL76" s="705"/>
      <c r="IM76" s="705"/>
      <c r="IN76" s="705"/>
      <c r="IO76" s="705"/>
      <c r="IP76" s="705"/>
      <c r="IQ76" s="705"/>
      <c r="IR76" s="705"/>
      <c r="IS76" s="705"/>
      <c r="IT76" s="705"/>
      <c r="IU76" s="705"/>
      <c r="IV76" s="705"/>
    </row>
    <row r="77" spans="1:256" ht="15">
      <c r="A77" s="705" t="s">
        <v>219</v>
      </c>
      <c r="B77" s="760">
        <v>93358</v>
      </c>
      <c r="C77" s="525" t="e">
        <f>IF($A77="INSUMO",VLOOKUP($B77,#REF!,2,FALSE),VLOOKUP($B77,#REF!,2,FALSE))</f>
        <v>#REF!</v>
      </c>
      <c r="D77" s="524" t="e">
        <f>IF($A77="INSUMO",VLOOKUP($B77,#REF!,3,FALSE),VLOOKUP($B77,#REF!,3,FALSE))</f>
        <v>#REF!</v>
      </c>
      <c r="E77" s="998">
        <f>((0.3*0.4*0.4))</f>
        <v>4.8000000000000001E-2</v>
      </c>
      <c r="F77" s="528" t="e">
        <f>IF($A77="INSUMO",VLOOKUP($B77,#REF!,4,FALSE),VLOOKUP($B77,#REF!,4,FALSE))</f>
        <v>#REF!</v>
      </c>
      <c r="G77" s="759" t="e">
        <f>TRUNC(F77*E77,2)</f>
        <v>#REF!</v>
      </c>
      <c r="H77" s="705"/>
      <c r="I77" s="705"/>
      <c r="J77" s="70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  <c r="AA77" s="705"/>
      <c r="AB77" s="705"/>
      <c r="AC77" s="705"/>
      <c r="AD77" s="705"/>
      <c r="AE77" s="705"/>
      <c r="AF77" s="705"/>
      <c r="AG77" s="705"/>
      <c r="AH77" s="705"/>
      <c r="AI77" s="705"/>
      <c r="AJ77" s="705"/>
      <c r="AK77" s="705"/>
      <c r="AL77" s="705"/>
      <c r="AM77" s="705"/>
      <c r="AN77" s="705"/>
      <c r="AO77" s="705"/>
      <c r="AP77" s="705"/>
      <c r="AQ77" s="705"/>
      <c r="AR77" s="705"/>
      <c r="AS77" s="705"/>
      <c r="AT77" s="705"/>
      <c r="AU77" s="705"/>
      <c r="AV77" s="705"/>
      <c r="AW77" s="705"/>
      <c r="AX77" s="705"/>
      <c r="AY77" s="705"/>
      <c r="AZ77" s="705"/>
      <c r="BA77" s="705"/>
      <c r="BB77" s="705"/>
      <c r="BC77" s="705"/>
      <c r="BD77" s="705"/>
      <c r="BE77" s="705"/>
      <c r="BF77" s="705"/>
      <c r="BG77" s="705"/>
      <c r="BH77" s="705"/>
      <c r="BI77" s="705"/>
      <c r="BJ77" s="705"/>
      <c r="BK77" s="705"/>
      <c r="BL77" s="705"/>
      <c r="BM77" s="705"/>
      <c r="BN77" s="705"/>
      <c r="BO77" s="705"/>
      <c r="BP77" s="705"/>
      <c r="BQ77" s="705"/>
      <c r="BR77" s="705"/>
      <c r="BS77" s="705"/>
      <c r="BT77" s="705"/>
      <c r="BU77" s="705"/>
      <c r="BV77" s="705"/>
      <c r="BW77" s="705"/>
      <c r="BX77" s="705"/>
      <c r="BY77" s="705"/>
      <c r="BZ77" s="705"/>
      <c r="CA77" s="705"/>
      <c r="CB77" s="705"/>
      <c r="CC77" s="705"/>
      <c r="CD77" s="705"/>
      <c r="CE77" s="705"/>
      <c r="CF77" s="705"/>
      <c r="CG77" s="705"/>
      <c r="CH77" s="705"/>
      <c r="CI77" s="705"/>
      <c r="CJ77" s="705"/>
      <c r="CK77" s="705"/>
      <c r="CL77" s="705"/>
      <c r="CM77" s="705"/>
      <c r="CN77" s="705"/>
      <c r="CO77" s="705"/>
      <c r="CP77" s="705"/>
      <c r="CQ77" s="705"/>
      <c r="CR77" s="705"/>
      <c r="CS77" s="705"/>
      <c r="CT77" s="705"/>
      <c r="CU77" s="705"/>
      <c r="CV77" s="705"/>
      <c r="CW77" s="705"/>
      <c r="CX77" s="705"/>
      <c r="CY77" s="705"/>
      <c r="CZ77" s="705"/>
      <c r="DA77" s="705"/>
      <c r="DB77" s="705"/>
      <c r="DC77" s="705"/>
      <c r="DD77" s="705"/>
      <c r="DE77" s="705"/>
      <c r="DF77" s="705"/>
      <c r="DG77" s="705"/>
      <c r="DH77" s="705"/>
      <c r="DI77" s="705"/>
      <c r="DJ77" s="705"/>
      <c r="DK77" s="705"/>
      <c r="DL77" s="705"/>
      <c r="DM77" s="705"/>
      <c r="DN77" s="705"/>
      <c r="DO77" s="705"/>
      <c r="DP77" s="705"/>
      <c r="DQ77" s="705"/>
      <c r="DR77" s="705"/>
      <c r="DS77" s="705"/>
      <c r="DT77" s="705"/>
      <c r="DU77" s="705"/>
      <c r="DV77" s="705"/>
      <c r="DW77" s="705"/>
      <c r="DX77" s="705"/>
      <c r="DY77" s="705"/>
      <c r="DZ77" s="705"/>
      <c r="EA77" s="705"/>
      <c r="EB77" s="705"/>
      <c r="EC77" s="705"/>
      <c r="ED77" s="705"/>
      <c r="EE77" s="705"/>
      <c r="EF77" s="705"/>
      <c r="EG77" s="705"/>
      <c r="EH77" s="705"/>
      <c r="EI77" s="705"/>
      <c r="EJ77" s="705"/>
      <c r="EK77" s="705"/>
      <c r="EL77" s="705"/>
      <c r="EM77" s="705"/>
      <c r="EN77" s="705"/>
      <c r="EO77" s="705"/>
      <c r="EP77" s="705"/>
      <c r="EQ77" s="705"/>
      <c r="ER77" s="705"/>
      <c r="ES77" s="705"/>
      <c r="ET77" s="705"/>
      <c r="EU77" s="705"/>
      <c r="EV77" s="705"/>
      <c r="EW77" s="705"/>
      <c r="EX77" s="705"/>
      <c r="EY77" s="705"/>
      <c r="EZ77" s="705"/>
      <c r="FA77" s="705"/>
      <c r="FB77" s="705"/>
      <c r="FC77" s="705"/>
      <c r="FD77" s="705"/>
      <c r="FE77" s="705"/>
      <c r="FF77" s="705"/>
      <c r="FG77" s="705"/>
      <c r="FH77" s="705"/>
      <c r="FI77" s="705"/>
      <c r="FJ77" s="705"/>
      <c r="FK77" s="705"/>
      <c r="FL77" s="705"/>
      <c r="FM77" s="705"/>
      <c r="FN77" s="705"/>
      <c r="FO77" s="705"/>
      <c r="FP77" s="705"/>
      <c r="FQ77" s="705"/>
      <c r="FR77" s="705"/>
      <c r="FS77" s="705"/>
      <c r="FT77" s="705"/>
      <c r="FU77" s="705"/>
      <c r="FV77" s="705"/>
      <c r="FW77" s="705"/>
      <c r="FX77" s="705"/>
      <c r="FY77" s="705"/>
      <c r="FZ77" s="705"/>
      <c r="GA77" s="705"/>
      <c r="GB77" s="705"/>
      <c r="GC77" s="705"/>
      <c r="GD77" s="705"/>
      <c r="GE77" s="705"/>
      <c r="GF77" s="705"/>
      <c r="GG77" s="705"/>
      <c r="GH77" s="705"/>
      <c r="GI77" s="705"/>
      <c r="GJ77" s="705"/>
      <c r="GK77" s="705"/>
      <c r="GL77" s="705"/>
      <c r="GM77" s="705"/>
      <c r="GN77" s="705"/>
      <c r="GO77" s="705"/>
      <c r="GP77" s="705"/>
      <c r="GQ77" s="705"/>
      <c r="GR77" s="705"/>
      <c r="GS77" s="705"/>
      <c r="GT77" s="705"/>
      <c r="GU77" s="705"/>
      <c r="GV77" s="705"/>
      <c r="GW77" s="705"/>
      <c r="GX77" s="705"/>
      <c r="GY77" s="705"/>
      <c r="GZ77" s="705"/>
      <c r="HA77" s="705"/>
      <c r="HB77" s="705"/>
      <c r="HC77" s="705"/>
      <c r="HD77" s="705"/>
      <c r="HE77" s="705"/>
      <c r="HF77" s="705"/>
      <c r="HG77" s="705"/>
      <c r="HH77" s="705"/>
      <c r="HI77" s="705"/>
      <c r="HJ77" s="705"/>
      <c r="HK77" s="705"/>
      <c r="HL77" s="705"/>
      <c r="HM77" s="705"/>
      <c r="HN77" s="705"/>
      <c r="HO77" s="705"/>
      <c r="HP77" s="705"/>
      <c r="HQ77" s="705"/>
      <c r="HR77" s="705"/>
      <c r="HS77" s="705"/>
      <c r="HT77" s="705"/>
      <c r="HU77" s="705"/>
      <c r="HV77" s="705"/>
      <c r="HW77" s="705"/>
      <c r="HX77" s="705"/>
      <c r="HY77" s="705"/>
      <c r="HZ77" s="705"/>
      <c r="IA77" s="705"/>
      <c r="IB77" s="705"/>
      <c r="IC77" s="705"/>
      <c r="ID77" s="705"/>
      <c r="IE77" s="705"/>
      <c r="IF77" s="705"/>
      <c r="IG77" s="705"/>
      <c r="IH77" s="705"/>
      <c r="II77" s="705"/>
      <c r="IJ77" s="705"/>
      <c r="IK77" s="705"/>
      <c r="IL77" s="705"/>
      <c r="IM77" s="705"/>
      <c r="IN77" s="705"/>
      <c r="IO77" s="705"/>
      <c r="IP77" s="705"/>
      <c r="IQ77" s="705"/>
      <c r="IR77" s="705"/>
      <c r="IS77" s="705"/>
      <c r="IT77" s="705"/>
      <c r="IU77" s="705"/>
      <c r="IV77" s="705"/>
    </row>
    <row r="78" spans="1:256" ht="15">
      <c r="A78" s="705" t="s">
        <v>219</v>
      </c>
      <c r="B78" s="760">
        <v>94965</v>
      </c>
      <c r="C78" s="525" t="e">
        <f>IF($A78="INSUMO",VLOOKUP($B78,#REF!,2,FALSE),VLOOKUP($B78,#REF!,2,FALSE))</f>
        <v>#REF!</v>
      </c>
      <c r="D78" s="524" t="e">
        <f>IF($A78="INSUMO",VLOOKUP($B78,#REF!,3,FALSE),VLOOKUP($B78,#REF!,3,FALSE))</f>
        <v>#REF!</v>
      </c>
      <c r="E78" s="998">
        <f>E77</f>
        <v>4.8000000000000001E-2</v>
      </c>
      <c r="F78" s="528" t="e">
        <f>IF($A78="INSUMO",VLOOKUP($B78,#REF!,4,FALSE),VLOOKUP($B78,#REF!,4,FALSE))</f>
        <v>#REF!</v>
      </c>
      <c r="G78" s="759" t="e">
        <f>TRUNC(F78*E78,2)</f>
        <v>#REF!</v>
      </c>
      <c r="H78" s="705"/>
      <c r="I78" s="705"/>
      <c r="J78" s="70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705"/>
      <c r="AU78" s="705"/>
      <c r="AV78" s="705"/>
      <c r="AW78" s="705"/>
      <c r="AX78" s="705"/>
      <c r="AY78" s="705"/>
      <c r="AZ78" s="705"/>
      <c r="BA78" s="705"/>
      <c r="BB78" s="705"/>
      <c r="BC78" s="705"/>
      <c r="BD78" s="705"/>
      <c r="BE78" s="705"/>
      <c r="BF78" s="705"/>
      <c r="BG78" s="705"/>
      <c r="BH78" s="705"/>
      <c r="BI78" s="705"/>
      <c r="BJ78" s="705"/>
      <c r="BK78" s="705"/>
      <c r="BL78" s="705"/>
      <c r="BM78" s="705"/>
      <c r="BN78" s="705"/>
      <c r="BO78" s="705"/>
      <c r="BP78" s="705"/>
      <c r="BQ78" s="705"/>
      <c r="BR78" s="705"/>
      <c r="BS78" s="705"/>
      <c r="BT78" s="705"/>
      <c r="BU78" s="705"/>
      <c r="BV78" s="705"/>
      <c r="BW78" s="705"/>
      <c r="BX78" s="705"/>
      <c r="BY78" s="705"/>
      <c r="BZ78" s="705"/>
      <c r="CA78" s="705"/>
      <c r="CB78" s="705"/>
      <c r="CC78" s="705"/>
      <c r="CD78" s="705"/>
      <c r="CE78" s="705"/>
      <c r="CF78" s="705"/>
      <c r="CG78" s="705"/>
      <c r="CH78" s="705"/>
      <c r="CI78" s="705"/>
      <c r="CJ78" s="705"/>
      <c r="CK78" s="705"/>
      <c r="CL78" s="705"/>
      <c r="CM78" s="705"/>
      <c r="CN78" s="705"/>
      <c r="CO78" s="705"/>
      <c r="CP78" s="705"/>
      <c r="CQ78" s="705"/>
      <c r="CR78" s="705"/>
      <c r="CS78" s="705"/>
      <c r="CT78" s="705"/>
      <c r="CU78" s="705"/>
      <c r="CV78" s="705"/>
      <c r="CW78" s="705"/>
      <c r="CX78" s="705"/>
      <c r="CY78" s="705"/>
      <c r="CZ78" s="705"/>
      <c r="DA78" s="705"/>
      <c r="DB78" s="705"/>
      <c r="DC78" s="705"/>
      <c r="DD78" s="705"/>
      <c r="DE78" s="705"/>
      <c r="DF78" s="705"/>
      <c r="DG78" s="705"/>
      <c r="DH78" s="705"/>
      <c r="DI78" s="705"/>
      <c r="DJ78" s="705"/>
      <c r="DK78" s="705"/>
      <c r="DL78" s="705"/>
      <c r="DM78" s="705"/>
      <c r="DN78" s="705"/>
      <c r="DO78" s="705"/>
      <c r="DP78" s="705"/>
      <c r="DQ78" s="705"/>
      <c r="DR78" s="705"/>
      <c r="DS78" s="705"/>
      <c r="DT78" s="705"/>
      <c r="DU78" s="705"/>
      <c r="DV78" s="705"/>
      <c r="DW78" s="705"/>
      <c r="DX78" s="705"/>
      <c r="DY78" s="705"/>
      <c r="DZ78" s="705"/>
      <c r="EA78" s="705"/>
      <c r="EB78" s="705"/>
      <c r="EC78" s="705"/>
      <c r="ED78" s="705"/>
      <c r="EE78" s="705"/>
      <c r="EF78" s="705"/>
      <c r="EG78" s="705"/>
      <c r="EH78" s="705"/>
      <c r="EI78" s="705"/>
      <c r="EJ78" s="705"/>
      <c r="EK78" s="705"/>
      <c r="EL78" s="705"/>
      <c r="EM78" s="705"/>
      <c r="EN78" s="705"/>
      <c r="EO78" s="705"/>
      <c r="EP78" s="705"/>
      <c r="EQ78" s="705"/>
      <c r="ER78" s="705"/>
      <c r="ES78" s="705"/>
      <c r="ET78" s="705"/>
      <c r="EU78" s="705"/>
      <c r="EV78" s="705"/>
      <c r="EW78" s="705"/>
      <c r="EX78" s="705"/>
      <c r="EY78" s="705"/>
      <c r="EZ78" s="705"/>
      <c r="FA78" s="705"/>
      <c r="FB78" s="705"/>
      <c r="FC78" s="705"/>
      <c r="FD78" s="705"/>
      <c r="FE78" s="705"/>
      <c r="FF78" s="705"/>
      <c r="FG78" s="705"/>
      <c r="FH78" s="705"/>
      <c r="FI78" s="705"/>
      <c r="FJ78" s="705"/>
      <c r="FK78" s="705"/>
      <c r="FL78" s="705"/>
      <c r="FM78" s="705"/>
      <c r="FN78" s="705"/>
      <c r="FO78" s="705"/>
      <c r="FP78" s="705"/>
      <c r="FQ78" s="705"/>
      <c r="FR78" s="705"/>
      <c r="FS78" s="705"/>
      <c r="FT78" s="705"/>
      <c r="FU78" s="705"/>
      <c r="FV78" s="705"/>
      <c r="FW78" s="705"/>
      <c r="FX78" s="705"/>
      <c r="FY78" s="705"/>
      <c r="FZ78" s="705"/>
      <c r="GA78" s="705"/>
      <c r="GB78" s="705"/>
      <c r="GC78" s="705"/>
      <c r="GD78" s="705"/>
      <c r="GE78" s="705"/>
      <c r="GF78" s="705"/>
      <c r="GG78" s="705"/>
      <c r="GH78" s="705"/>
      <c r="GI78" s="705"/>
      <c r="GJ78" s="705"/>
      <c r="GK78" s="705"/>
      <c r="GL78" s="705"/>
      <c r="GM78" s="705"/>
      <c r="GN78" s="705"/>
      <c r="GO78" s="705"/>
      <c r="GP78" s="705"/>
      <c r="GQ78" s="705"/>
      <c r="GR78" s="705"/>
      <c r="GS78" s="705"/>
      <c r="GT78" s="705"/>
      <c r="GU78" s="705"/>
      <c r="GV78" s="705"/>
      <c r="GW78" s="705"/>
      <c r="GX78" s="705"/>
      <c r="GY78" s="705"/>
      <c r="GZ78" s="705"/>
      <c r="HA78" s="705"/>
      <c r="HB78" s="705"/>
      <c r="HC78" s="705"/>
      <c r="HD78" s="705"/>
      <c r="HE78" s="705"/>
      <c r="HF78" s="705"/>
      <c r="HG78" s="705"/>
      <c r="HH78" s="705"/>
      <c r="HI78" s="705"/>
      <c r="HJ78" s="705"/>
      <c r="HK78" s="705"/>
      <c r="HL78" s="705"/>
      <c r="HM78" s="705"/>
      <c r="HN78" s="705"/>
      <c r="HO78" s="705"/>
      <c r="HP78" s="705"/>
      <c r="HQ78" s="705"/>
      <c r="HR78" s="705"/>
      <c r="HS78" s="705"/>
      <c r="HT78" s="705"/>
      <c r="HU78" s="705"/>
      <c r="HV78" s="705"/>
      <c r="HW78" s="705"/>
      <c r="HX78" s="705"/>
      <c r="HY78" s="705"/>
      <c r="HZ78" s="705"/>
      <c r="IA78" s="705"/>
      <c r="IB78" s="705"/>
      <c r="IC78" s="705"/>
      <c r="ID78" s="705"/>
      <c r="IE78" s="705"/>
      <c r="IF78" s="705"/>
      <c r="IG78" s="705"/>
      <c r="IH78" s="705"/>
      <c r="II78" s="705"/>
      <c r="IJ78" s="705"/>
      <c r="IK78" s="705"/>
      <c r="IL78" s="705"/>
      <c r="IM78" s="705"/>
      <c r="IN78" s="705"/>
      <c r="IO78" s="705"/>
      <c r="IP78" s="705"/>
      <c r="IQ78" s="705"/>
      <c r="IR78" s="705"/>
      <c r="IS78" s="705"/>
      <c r="IT78" s="705"/>
      <c r="IU78" s="705"/>
      <c r="IV78" s="705"/>
    </row>
    <row r="79" spans="1:256" ht="15.75" thickBot="1">
      <c r="A79" s="705" t="s">
        <v>219</v>
      </c>
      <c r="B79" s="761" t="s">
        <v>33</v>
      </c>
      <c r="C79" s="526" t="e">
        <f>IF($A79="INSUMO",VLOOKUP($B79,#REF!,2,FALSE),VLOOKUP($B79,#REF!,2,FALSE))</f>
        <v>#REF!</v>
      </c>
      <c r="D79" s="527" t="e">
        <f>IF($A79="INSUMO",VLOOKUP($B79,#REF!,3,FALSE),VLOOKUP($B79,#REF!,3,FALSE))</f>
        <v>#REF!</v>
      </c>
      <c r="E79" s="999">
        <f>E77</f>
        <v>4.8000000000000001E-2</v>
      </c>
      <c r="F79" s="529" t="e">
        <f>IF($A79="INSUMO",VLOOKUP($B79,#REF!,4,FALSE),VLOOKUP($B79,#REF!,4,FALSE))</f>
        <v>#REF!</v>
      </c>
      <c r="G79" s="762" t="e">
        <f>TRUNC(F79*E79,2)</f>
        <v>#REF!</v>
      </c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705"/>
      <c r="AC79" s="705"/>
      <c r="AD79" s="705"/>
      <c r="AE79" s="705"/>
      <c r="AF79" s="705"/>
      <c r="AG79" s="705"/>
      <c r="AH79" s="705"/>
      <c r="AI79" s="705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705"/>
      <c r="AU79" s="705"/>
      <c r="AV79" s="705"/>
      <c r="AW79" s="705"/>
      <c r="AX79" s="705"/>
      <c r="AY79" s="705"/>
      <c r="AZ79" s="705"/>
      <c r="BA79" s="705"/>
      <c r="BB79" s="705"/>
      <c r="BC79" s="705"/>
      <c r="BD79" s="705"/>
      <c r="BE79" s="705"/>
      <c r="BF79" s="705"/>
      <c r="BG79" s="705"/>
      <c r="BH79" s="705"/>
      <c r="BI79" s="705"/>
      <c r="BJ79" s="705"/>
      <c r="BK79" s="705"/>
      <c r="BL79" s="705"/>
      <c r="BM79" s="705"/>
      <c r="BN79" s="705"/>
      <c r="BO79" s="705"/>
      <c r="BP79" s="705"/>
      <c r="BQ79" s="705"/>
      <c r="BR79" s="705"/>
      <c r="BS79" s="705"/>
      <c r="BT79" s="705"/>
      <c r="BU79" s="705"/>
      <c r="BV79" s="705"/>
      <c r="BW79" s="705"/>
      <c r="BX79" s="705"/>
      <c r="BY79" s="705"/>
      <c r="BZ79" s="705"/>
      <c r="CA79" s="705"/>
      <c r="CB79" s="705"/>
      <c r="CC79" s="705"/>
      <c r="CD79" s="705"/>
      <c r="CE79" s="705"/>
      <c r="CF79" s="705"/>
      <c r="CG79" s="705"/>
      <c r="CH79" s="705"/>
      <c r="CI79" s="705"/>
      <c r="CJ79" s="705"/>
      <c r="CK79" s="705"/>
      <c r="CL79" s="705"/>
      <c r="CM79" s="705"/>
      <c r="CN79" s="705"/>
      <c r="CO79" s="705"/>
      <c r="CP79" s="705"/>
      <c r="CQ79" s="705"/>
      <c r="CR79" s="705"/>
      <c r="CS79" s="705"/>
      <c r="CT79" s="705"/>
      <c r="CU79" s="705"/>
      <c r="CV79" s="705"/>
      <c r="CW79" s="705"/>
      <c r="CX79" s="705"/>
      <c r="CY79" s="705"/>
      <c r="CZ79" s="705"/>
      <c r="DA79" s="705"/>
      <c r="DB79" s="705"/>
      <c r="DC79" s="705"/>
      <c r="DD79" s="705"/>
      <c r="DE79" s="705"/>
      <c r="DF79" s="705"/>
      <c r="DG79" s="705"/>
      <c r="DH79" s="705"/>
      <c r="DI79" s="705"/>
      <c r="DJ79" s="705"/>
      <c r="DK79" s="705"/>
      <c r="DL79" s="705"/>
      <c r="DM79" s="705"/>
      <c r="DN79" s="705"/>
      <c r="DO79" s="705"/>
      <c r="DP79" s="705"/>
      <c r="DQ79" s="705"/>
      <c r="DR79" s="705"/>
      <c r="DS79" s="705"/>
      <c r="DT79" s="705"/>
      <c r="DU79" s="705"/>
      <c r="DV79" s="705"/>
      <c r="DW79" s="705"/>
      <c r="DX79" s="705"/>
      <c r="DY79" s="705"/>
      <c r="DZ79" s="705"/>
      <c r="EA79" s="705"/>
      <c r="EB79" s="705"/>
      <c r="EC79" s="705"/>
      <c r="ED79" s="705"/>
      <c r="EE79" s="705"/>
      <c r="EF79" s="705"/>
      <c r="EG79" s="705"/>
      <c r="EH79" s="705"/>
      <c r="EI79" s="705"/>
      <c r="EJ79" s="705"/>
      <c r="EK79" s="705"/>
      <c r="EL79" s="705"/>
      <c r="EM79" s="705"/>
      <c r="EN79" s="705"/>
      <c r="EO79" s="705"/>
      <c r="EP79" s="705"/>
      <c r="EQ79" s="705"/>
      <c r="ER79" s="705"/>
      <c r="ES79" s="705"/>
      <c r="ET79" s="705"/>
      <c r="EU79" s="705"/>
      <c r="EV79" s="705"/>
      <c r="EW79" s="705"/>
      <c r="EX79" s="705"/>
      <c r="EY79" s="705"/>
      <c r="EZ79" s="705"/>
      <c r="FA79" s="705"/>
      <c r="FB79" s="705"/>
      <c r="FC79" s="705"/>
      <c r="FD79" s="705"/>
      <c r="FE79" s="705"/>
      <c r="FF79" s="705"/>
      <c r="FG79" s="705"/>
      <c r="FH79" s="705"/>
      <c r="FI79" s="705"/>
      <c r="FJ79" s="705"/>
      <c r="FK79" s="705"/>
      <c r="FL79" s="705"/>
      <c r="FM79" s="705"/>
      <c r="FN79" s="705"/>
      <c r="FO79" s="705"/>
      <c r="FP79" s="705"/>
      <c r="FQ79" s="705"/>
      <c r="FR79" s="705"/>
      <c r="FS79" s="705"/>
      <c r="FT79" s="705"/>
      <c r="FU79" s="705"/>
      <c r="FV79" s="705"/>
      <c r="FW79" s="705"/>
      <c r="FX79" s="705"/>
      <c r="FY79" s="705"/>
      <c r="FZ79" s="705"/>
      <c r="GA79" s="705"/>
      <c r="GB79" s="705"/>
      <c r="GC79" s="705"/>
      <c r="GD79" s="705"/>
      <c r="GE79" s="705"/>
      <c r="GF79" s="705"/>
      <c r="GG79" s="705"/>
      <c r="GH79" s="705"/>
      <c r="GI79" s="705"/>
      <c r="GJ79" s="705"/>
      <c r="GK79" s="705"/>
      <c r="GL79" s="705"/>
      <c r="GM79" s="705"/>
      <c r="GN79" s="705"/>
      <c r="GO79" s="705"/>
      <c r="GP79" s="705"/>
      <c r="GQ79" s="705"/>
      <c r="GR79" s="705"/>
      <c r="GS79" s="705"/>
      <c r="GT79" s="705"/>
      <c r="GU79" s="705"/>
      <c r="GV79" s="705"/>
      <c r="GW79" s="705"/>
      <c r="GX79" s="705"/>
      <c r="GY79" s="705"/>
      <c r="GZ79" s="705"/>
      <c r="HA79" s="705"/>
      <c r="HB79" s="705"/>
      <c r="HC79" s="705"/>
      <c r="HD79" s="705"/>
      <c r="HE79" s="705"/>
      <c r="HF79" s="705"/>
      <c r="HG79" s="705"/>
      <c r="HH79" s="705"/>
      <c r="HI79" s="705"/>
      <c r="HJ79" s="705"/>
      <c r="HK79" s="705"/>
      <c r="HL79" s="705"/>
      <c r="HM79" s="705"/>
      <c r="HN79" s="705"/>
      <c r="HO79" s="705"/>
      <c r="HP79" s="705"/>
      <c r="HQ79" s="705"/>
      <c r="HR79" s="705"/>
      <c r="HS79" s="705"/>
      <c r="HT79" s="705"/>
      <c r="HU79" s="705"/>
      <c r="HV79" s="705"/>
      <c r="HW79" s="705"/>
      <c r="HX79" s="705"/>
      <c r="HY79" s="705"/>
      <c r="HZ79" s="705"/>
      <c r="IA79" s="705"/>
      <c r="IB79" s="705"/>
      <c r="IC79" s="705"/>
      <c r="ID79" s="705"/>
      <c r="IE79" s="705"/>
      <c r="IF79" s="705"/>
      <c r="IG79" s="705"/>
      <c r="IH79" s="705"/>
      <c r="II79" s="705"/>
      <c r="IJ79" s="705"/>
      <c r="IK79" s="705"/>
      <c r="IL79" s="705"/>
      <c r="IM79" s="705"/>
      <c r="IN79" s="705"/>
      <c r="IO79" s="705"/>
      <c r="IP79" s="705"/>
      <c r="IQ79" s="705"/>
      <c r="IR79" s="705"/>
      <c r="IS79" s="705"/>
      <c r="IT79" s="705"/>
      <c r="IU79" s="705"/>
      <c r="IV79" s="705"/>
    </row>
    <row r="80" spans="1:256" ht="16.5" thickBot="1">
      <c r="A80" s="705"/>
      <c r="B80" s="763" t="s">
        <v>663</v>
      </c>
      <c r="C80" s="764"/>
      <c r="D80" s="765"/>
      <c r="E80" s="766"/>
      <c r="F80" s="767" t="s">
        <v>81</v>
      </c>
      <c r="G80" s="768" t="e">
        <f>TRUNC(SUM(G76:G79),2)</f>
        <v>#REF!</v>
      </c>
      <c r="H80" s="705"/>
      <c r="I80" s="705"/>
      <c r="J80" s="70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5"/>
      <c r="AC80" s="705"/>
      <c r="AD80" s="705"/>
      <c r="AE80" s="705"/>
      <c r="AF80" s="705"/>
      <c r="AG80" s="705"/>
      <c r="AH80" s="705"/>
      <c r="AI80" s="705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705"/>
      <c r="AU80" s="705"/>
      <c r="AV80" s="705"/>
      <c r="AW80" s="705"/>
      <c r="AX80" s="705"/>
      <c r="AY80" s="705"/>
      <c r="AZ80" s="705"/>
      <c r="BA80" s="705"/>
      <c r="BB80" s="705"/>
      <c r="BC80" s="705"/>
      <c r="BD80" s="705"/>
      <c r="BE80" s="705"/>
      <c r="BF80" s="705"/>
      <c r="BG80" s="705"/>
      <c r="BH80" s="705"/>
      <c r="BI80" s="705"/>
      <c r="BJ80" s="705"/>
      <c r="BK80" s="705"/>
      <c r="BL80" s="705"/>
      <c r="BM80" s="705"/>
      <c r="BN80" s="705"/>
      <c r="BO80" s="705"/>
      <c r="BP80" s="705"/>
      <c r="BQ80" s="705"/>
      <c r="BR80" s="705"/>
      <c r="BS80" s="705"/>
      <c r="BT80" s="705"/>
      <c r="BU80" s="705"/>
      <c r="BV80" s="705"/>
      <c r="BW80" s="705"/>
      <c r="BX80" s="705"/>
      <c r="BY80" s="705"/>
      <c r="BZ80" s="705"/>
      <c r="CA80" s="705"/>
      <c r="CB80" s="705"/>
      <c r="CC80" s="705"/>
      <c r="CD80" s="705"/>
      <c r="CE80" s="705"/>
      <c r="CF80" s="705"/>
      <c r="CG80" s="705"/>
      <c r="CH80" s="705"/>
      <c r="CI80" s="705"/>
      <c r="CJ80" s="705"/>
      <c r="CK80" s="705"/>
      <c r="CL80" s="705"/>
      <c r="CM80" s="705"/>
      <c r="CN80" s="705"/>
      <c r="CO80" s="705"/>
      <c r="CP80" s="705"/>
      <c r="CQ80" s="705"/>
      <c r="CR80" s="705"/>
      <c r="CS80" s="705"/>
      <c r="CT80" s="705"/>
      <c r="CU80" s="705"/>
      <c r="CV80" s="705"/>
      <c r="CW80" s="705"/>
      <c r="CX80" s="705"/>
      <c r="CY80" s="705"/>
      <c r="CZ80" s="705"/>
      <c r="DA80" s="705"/>
      <c r="DB80" s="705"/>
      <c r="DC80" s="705"/>
      <c r="DD80" s="705"/>
      <c r="DE80" s="705"/>
      <c r="DF80" s="705"/>
      <c r="DG80" s="705"/>
      <c r="DH80" s="705"/>
      <c r="DI80" s="705"/>
      <c r="DJ80" s="705"/>
      <c r="DK80" s="705"/>
      <c r="DL80" s="705"/>
      <c r="DM80" s="705"/>
      <c r="DN80" s="705"/>
      <c r="DO80" s="705"/>
      <c r="DP80" s="705"/>
      <c r="DQ80" s="705"/>
      <c r="DR80" s="705"/>
      <c r="DS80" s="705"/>
      <c r="DT80" s="705"/>
      <c r="DU80" s="705"/>
      <c r="DV80" s="705"/>
      <c r="DW80" s="705"/>
      <c r="DX80" s="705"/>
      <c r="DY80" s="705"/>
      <c r="DZ80" s="705"/>
      <c r="EA80" s="705"/>
      <c r="EB80" s="705"/>
      <c r="EC80" s="705"/>
      <c r="ED80" s="705"/>
      <c r="EE80" s="705"/>
      <c r="EF80" s="705"/>
      <c r="EG80" s="705"/>
      <c r="EH80" s="705"/>
      <c r="EI80" s="705"/>
      <c r="EJ80" s="705"/>
      <c r="EK80" s="705"/>
      <c r="EL80" s="705"/>
      <c r="EM80" s="705"/>
      <c r="EN80" s="705"/>
      <c r="EO80" s="705"/>
      <c r="EP80" s="705"/>
      <c r="EQ80" s="705"/>
      <c r="ER80" s="705"/>
      <c r="ES80" s="705"/>
      <c r="ET80" s="705"/>
      <c r="EU80" s="705"/>
      <c r="EV80" s="705"/>
      <c r="EW80" s="705"/>
      <c r="EX80" s="705"/>
      <c r="EY80" s="705"/>
      <c r="EZ80" s="705"/>
      <c r="FA80" s="705"/>
      <c r="FB80" s="705"/>
      <c r="FC80" s="705"/>
      <c r="FD80" s="705"/>
      <c r="FE80" s="705"/>
      <c r="FF80" s="705"/>
      <c r="FG80" s="705"/>
      <c r="FH80" s="705"/>
      <c r="FI80" s="705"/>
      <c r="FJ80" s="705"/>
      <c r="FK80" s="705"/>
      <c r="FL80" s="705"/>
      <c r="FM80" s="705"/>
      <c r="FN80" s="705"/>
      <c r="FO80" s="705"/>
      <c r="FP80" s="705"/>
      <c r="FQ80" s="705"/>
      <c r="FR80" s="705"/>
      <c r="FS80" s="705"/>
      <c r="FT80" s="705"/>
      <c r="FU80" s="705"/>
      <c r="FV80" s="705"/>
      <c r="FW80" s="705"/>
      <c r="FX80" s="705"/>
      <c r="FY80" s="705"/>
      <c r="FZ80" s="705"/>
      <c r="GA80" s="705"/>
      <c r="GB80" s="705"/>
      <c r="GC80" s="705"/>
      <c r="GD80" s="705"/>
      <c r="GE80" s="705"/>
      <c r="GF80" s="705"/>
      <c r="GG80" s="705"/>
      <c r="GH80" s="705"/>
      <c r="GI80" s="705"/>
      <c r="GJ80" s="705"/>
      <c r="GK80" s="705"/>
      <c r="GL80" s="705"/>
      <c r="GM80" s="705"/>
      <c r="GN80" s="705"/>
      <c r="GO80" s="705"/>
      <c r="GP80" s="705"/>
      <c r="GQ80" s="705"/>
      <c r="GR80" s="705"/>
      <c r="GS80" s="705"/>
      <c r="GT80" s="705"/>
      <c r="GU80" s="705"/>
      <c r="GV80" s="705"/>
      <c r="GW80" s="705"/>
      <c r="GX80" s="705"/>
      <c r="GY80" s="705"/>
      <c r="GZ80" s="705"/>
      <c r="HA80" s="705"/>
      <c r="HB80" s="705"/>
      <c r="HC80" s="705"/>
      <c r="HD80" s="705"/>
      <c r="HE80" s="705"/>
      <c r="HF80" s="705"/>
      <c r="HG80" s="705"/>
      <c r="HH80" s="705"/>
      <c r="HI80" s="705"/>
      <c r="HJ80" s="705"/>
      <c r="HK80" s="705"/>
      <c r="HL80" s="705"/>
      <c r="HM80" s="705"/>
      <c r="HN80" s="705"/>
      <c r="HO80" s="705"/>
      <c r="HP80" s="705"/>
      <c r="HQ80" s="705"/>
      <c r="HR80" s="705"/>
      <c r="HS80" s="705"/>
      <c r="HT80" s="705"/>
      <c r="HU80" s="705"/>
      <c r="HV80" s="705"/>
      <c r="HW80" s="705"/>
      <c r="HX80" s="705"/>
      <c r="HY80" s="705"/>
      <c r="HZ80" s="705"/>
      <c r="IA80" s="705"/>
      <c r="IB80" s="705"/>
      <c r="IC80" s="705"/>
      <c r="ID80" s="705"/>
      <c r="IE80" s="705"/>
      <c r="IF80" s="705"/>
      <c r="IG80" s="705"/>
      <c r="IH80" s="705"/>
      <c r="II80" s="705"/>
      <c r="IJ80" s="705"/>
      <c r="IK80" s="705"/>
      <c r="IL80" s="705"/>
      <c r="IM80" s="705"/>
      <c r="IN80" s="705"/>
      <c r="IO80" s="705"/>
      <c r="IP80" s="705"/>
      <c r="IQ80" s="705"/>
      <c r="IR80" s="705"/>
      <c r="IS80" s="705"/>
      <c r="IT80" s="705"/>
      <c r="IU80" s="705"/>
      <c r="IV80" s="705"/>
    </row>
    <row r="81" spans="1:256" ht="409.5" customHeight="1">
      <c r="A81" s="705"/>
      <c r="B81" s="2795"/>
      <c r="C81" s="2795"/>
      <c r="D81" s="2795"/>
      <c r="E81" s="2795"/>
      <c r="F81" s="2795"/>
      <c r="G81" s="2795"/>
      <c r="H81" s="705"/>
      <c r="I81" s="705"/>
      <c r="J81" s="70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5"/>
      <c r="AC81" s="705"/>
      <c r="AD81" s="705"/>
      <c r="AE81" s="705"/>
      <c r="AF81" s="705"/>
      <c r="AG81" s="705"/>
      <c r="AH81" s="705"/>
      <c r="AI81" s="705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705"/>
      <c r="AU81" s="705"/>
      <c r="AV81" s="705"/>
      <c r="AW81" s="705"/>
      <c r="AX81" s="705"/>
      <c r="AY81" s="705"/>
      <c r="AZ81" s="705"/>
      <c r="BA81" s="705"/>
      <c r="BB81" s="705"/>
      <c r="BC81" s="705"/>
      <c r="BD81" s="705"/>
      <c r="BE81" s="705"/>
      <c r="BF81" s="705"/>
      <c r="BG81" s="705"/>
      <c r="BH81" s="705"/>
      <c r="BI81" s="705"/>
      <c r="BJ81" s="705"/>
      <c r="BK81" s="705"/>
      <c r="BL81" s="705"/>
      <c r="BM81" s="705"/>
      <c r="BN81" s="705"/>
      <c r="BO81" s="705"/>
      <c r="BP81" s="705"/>
      <c r="BQ81" s="705"/>
      <c r="BR81" s="705"/>
      <c r="BS81" s="705"/>
      <c r="BT81" s="705"/>
      <c r="BU81" s="705"/>
      <c r="BV81" s="705"/>
      <c r="BW81" s="705"/>
      <c r="BX81" s="705"/>
      <c r="BY81" s="705"/>
      <c r="BZ81" s="705"/>
      <c r="CA81" s="705"/>
      <c r="CB81" s="705"/>
      <c r="CC81" s="705"/>
      <c r="CD81" s="705"/>
      <c r="CE81" s="705"/>
      <c r="CF81" s="705"/>
      <c r="CG81" s="705"/>
      <c r="CH81" s="705"/>
      <c r="CI81" s="705"/>
      <c r="CJ81" s="705"/>
      <c r="CK81" s="705"/>
      <c r="CL81" s="705"/>
      <c r="CM81" s="705"/>
      <c r="CN81" s="705"/>
      <c r="CO81" s="705"/>
      <c r="CP81" s="705"/>
      <c r="CQ81" s="705"/>
      <c r="CR81" s="705"/>
      <c r="CS81" s="705"/>
      <c r="CT81" s="705"/>
      <c r="CU81" s="705"/>
      <c r="CV81" s="705"/>
      <c r="CW81" s="705"/>
      <c r="CX81" s="705"/>
      <c r="CY81" s="705"/>
      <c r="CZ81" s="705"/>
      <c r="DA81" s="705"/>
      <c r="DB81" s="705"/>
      <c r="DC81" s="705"/>
      <c r="DD81" s="705"/>
      <c r="DE81" s="705"/>
      <c r="DF81" s="705"/>
      <c r="DG81" s="705"/>
      <c r="DH81" s="705"/>
      <c r="DI81" s="705"/>
      <c r="DJ81" s="705"/>
      <c r="DK81" s="705"/>
      <c r="DL81" s="705"/>
      <c r="DM81" s="705"/>
      <c r="DN81" s="705"/>
      <c r="DO81" s="705"/>
      <c r="DP81" s="705"/>
      <c r="DQ81" s="705"/>
      <c r="DR81" s="705"/>
      <c r="DS81" s="705"/>
      <c r="DT81" s="705"/>
      <c r="DU81" s="705"/>
      <c r="DV81" s="705"/>
      <c r="DW81" s="705"/>
      <c r="DX81" s="705"/>
      <c r="DY81" s="705"/>
      <c r="DZ81" s="705"/>
      <c r="EA81" s="705"/>
      <c r="EB81" s="705"/>
      <c r="EC81" s="705"/>
      <c r="ED81" s="705"/>
      <c r="EE81" s="705"/>
      <c r="EF81" s="705"/>
      <c r="EG81" s="705"/>
      <c r="EH81" s="705"/>
      <c r="EI81" s="705"/>
      <c r="EJ81" s="705"/>
      <c r="EK81" s="705"/>
      <c r="EL81" s="705"/>
      <c r="EM81" s="705"/>
      <c r="EN81" s="705"/>
      <c r="EO81" s="705"/>
      <c r="EP81" s="705"/>
      <c r="EQ81" s="705"/>
      <c r="ER81" s="705"/>
      <c r="ES81" s="705"/>
      <c r="ET81" s="705"/>
      <c r="EU81" s="705"/>
      <c r="EV81" s="705"/>
      <c r="EW81" s="705"/>
      <c r="EX81" s="705"/>
      <c r="EY81" s="705"/>
      <c r="EZ81" s="705"/>
      <c r="FA81" s="705"/>
      <c r="FB81" s="705"/>
      <c r="FC81" s="705"/>
      <c r="FD81" s="705"/>
      <c r="FE81" s="705"/>
      <c r="FF81" s="705"/>
      <c r="FG81" s="705"/>
      <c r="FH81" s="705"/>
      <c r="FI81" s="705"/>
      <c r="FJ81" s="705"/>
      <c r="FK81" s="705"/>
      <c r="FL81" s="705"/>
      <c r="FM81" s="705"/>
      <c r="FN81" s="705"/>
      <c r="FO81" s="705"/>
      <c r="FP81" s="705"/>
      <c r="FQ81" s="705"/>
      <c r="FR81" s="705"/>
      <c r="FS81" s="705"/>
      <c r="FT81" s="705"/>
      <c r="FU81" s="705"/>
      <c r="FV81" s="705"/>
      <c r="FW81" s="705"/>
      <c r="FX81" s="705"/>
      <c r="FY81" s="705"/>
      <c r="FZ81" s="705"/>
      <c r="GA81" s="705"/>
      <c r="GB81" s="705"/>
      <c r="GC81" s="705"/>
      <c r="GD81" s="705"/>
      <c r="GE81" s="705"/>
      <c r="GF81" s="705"/>
      <c r="GG81" s="705"/>
      <c r="GH81" s="705"/>
      <c r="GI81" s="705"/>
      <c r="GJ81" s="705"/>
      <c r="GK81" s="705"/>
      <c r="GL81" s="705"/>
      <c r="GM81" s="705"/>
      <c r="GN81" s="705"/>
      <c r="GO81" s="705"/>
      <c r="GP81" s="705"/>
      <c r="GQ81" s="705"/>
      <c r="GR81" s="705"/>
      <c r="GS81" s="705"/>
      <c r="GT81" s="705"/>
      <c r="GU81" s="705"/>
      <c r="GV81" s="705"/>
      <c r="GW81" s="705"/>
      <c r="GX81" s="705"/>
      <c r="GY81" s="705"/>
      <c r="GZ81" s="705"/>
      <c r="HA81" s="705"/>
      <c r="HB81" s="705"/>
      <c r="HC81" s="705"/>
      <c r="HD81" s="705"/>
      <c r="HE81" s="705"/>
      <c r="HF81" s="705"/>
      <c r="HG81" s="705"/>
      <c r="HH81" s="705"/>
      <c r="HI81" s="705"/>
      <c r="HJ81" s="705"/>
      <c r="HK81" s="705"/>
      <c r="HL81" s="705"/>
      <c r="HM81" s="705"/>
      <c r="HN81" s="705"/>
      <c r="HO81" s="705"/>
      <c r="HP81" s="705"/>
      <c r="HQ81" s="705"/>
      <c r="HR81" s="705"/>
      <c r="HS81" s="705"/>
      <c r="HT81" s="705"/>
      <c r="HU81" s="705"/>
      <c r="HV81" s="705"/>
      <c r="HW81" s="705"/>
      <c r="HX81" s="705"/>
      <c r="HY81" s="705"/>
      <c r="HZ81" s="705"/>
      <c r="IA81" s="705"/>
      <c r="IB81" s="705"/>
      <c r="IC81" s="705"/>
      <c r="ID81" s="705"/>
      <c r="IE81" s="705"/>
      <c r="IF81" s="705"/>
      <c r="IG81" s="705"/>
      <c r="IH81" s="705"/>
      <c r="II81" s="705"/>
      <c r="IJ81" s="705"/>
      <c r="IK81" s="705"/>
      <c r="IL81" s="705"/>
      <c r="IM81" s="705"/>
      <c r="IN81" s="705"/>
      <c r="IO81" s="705"/>
      <c r="IP81" s="705"/>
      <c r="IQ81" s="705"/>
      <c r="IR81" s="705"/>
      <c r="IS81" s="705"/>
      <c r="IT81" s="705"/>
      <c r="IU81" s="705"/>
      <c r="IV81" s="705"/>
    </row>
    <row r="82" spans="1:256" ht="234" customHeight="1" thickBot="1">
      <c r="A82" s="705"/>
      <c r="B82" s="2796"/>
      <c r="C82" s="2796"/>
      <c r="D82" s="2796"/>
      <c r="E82" s="2796"/>
      <c r="F82" s="2796"/>
      <c r="G82" s="2796"/>
      <c r="H82" s="705"/>
      <c r="I82" s="705"/>
      <c r="J82" s="70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5"/>
      <c r="AC82" s="705"/>
      <c r="AD82" s="705"/>
      <c r="AE82" s="705"/>
      <c r="AF82" s="705"/>
      <c r="AG82" s="705"/>
      <c r="AH82" s="705"/>
      <c r="AI82" s="705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705"/>
      <c r="AU82" s="705"/>
      <c r="AV82" s="705"/>
      <c r="AW82" s="705"/>
      <c r="AX82" s="705"/>
      <c r="AY82" s="705"/>
      <c r="AZ82" s="705"/>
      <c r="BA82" s="705"/>
      <c r="BB82" s="705"/>
      <c r="BC82" s="705"/>
      <c r="BD82" s="705"/>
      <c r="BE82" s="705"/>
      <c r="BF82" s="705"/>
      <c r="BG82" s="705"/>
      <c r="BH82" s="705"/>
      <c r="BI82" s="705"/>
      <c r="BJ82" s="705"/>
      <c r="BK82" s="705"/>
      <c r="BL82" s="705"/>
      <c r="BM82" s="705"/>
      <c r="BN82" s="705"/>
      <c r="BO82" s="705"/>
      <c r="BP82" s="705"/>
      <c r="BQ82" s="705"/>
      <c r="BR82" s="705"/>
      <c r="BS82" s="705"/>
      <c r="BT82" s="705"/>
      <c r="BU82" s="705"/>
      <c r="BV82" s="705"/>
      <c r="BW82" s="705"/>
      <c r="BX82" s="705"/>
      <c r="BY82" s="705"/>
      <c r="BZ82" s="705"/>
      <c r="CA82" s="705"/>
      <c r="CB82" s="705"/>
      <c r="CC82" s="705"/>
      <c r="CD82" s="705"/>
      <c r="CE82" s="705"/>
      <c r="CF82" s="705"/>
      <c r="CG82" s="705"/>
      <c r="CH82" s="705"/>
      <c r="CI82" s="705"/>
      <c r="CJ82" s="705"/>
      <c r="CK82" s="705"/>
      <c r="CL82" s="705"/>
      <c r="CM82" s="705"/>
      <c r="CN82" s="705"/>
      <c r="CO82" s="705"/>
      <c r="CP82" s="705"/>
      <c r="CQ82" s="705"/>
      <c r="CR82" s="705"/>
      <c r="CS82" s="705"/>
      <c r="CT82" s="705"/>
      <c r="CU82" s="705"/>
      <c r="CV82" s="705"/>
      <c r="CW82" s="705"/>
      <c r="CX82" s="705"/>
      <c r="CY82" s="705"/>
      <c r="CZ82" s="705"/>
      <c r="DA82" s="705"/>
      <c r="DB82" s="705"/>
      <c r="DC82" s="705"/>
      <c r="DD82" s="705"/>
      <c r="DE82" s="705"/>
      <c r="DF82" s="705"/>
      <c r="DG82" s="705"/>
      <c r="DH82" s="705"/>
      <c r="DI82" s="705"/>
      <c r="DJ82" s="705"/>
      <c r="DK82" s="705"/>
      <c r="DL82" s="705"/>
      <c r="DM82" s="705"/>
      <c r="DN82" s="705"/>
      <c r="DO82" s="705"/>
      <c r="DP82" s="705"/>
      <c r="DQ82" s="705"/>
      <c r="DR82" s="705"/>
      <c r="DS82" s="705"/>
      <c r="DT82" s="705"/>
      <c r="DU82" s="705"/>
      <c r="DV82" s="705"/>
      <c r="DW82" s="705"/>
      <c r="DX82" s="705"/>
      <c r="DY82" s="705"/>
      <c r="DZ82" s="705"/>
      <c r="EA82" s="705"/>
      <c r="EB82" s="705"/>
      <c r="EC82" s="705"/>
      <c r="ED82" s="705"/>
      <c r="EE82" s="705"/>
      <c r="EF82" s="705"/>
      <c r="EG82" s="705"/>
      <c r="EH82" s="705"/>
      <c r="EI82" s="705"/>
      <c r="EJ82" s="705"/>
      <c r="EK82" s="705"/>
      <c r="EL82" s="705"/>
      <c r="EM82" s="705"/>
      <c r="EN82" s="705"/>
      <c r="EO82" s="705"/>
      <c r="EP82" s="705"/>
      <c r="EQ82" s="705"/>
      <c r="ER82" s="705"/>
      <c r="ES82" s="705"/>
      <c r="ET82" s="705"/>
      <c r="EU82" s="705"/>
      <c r="EV82" s="705"/>
      <c r="EW82" s="705"/>
      <c r="EX82" s="705"/>
      <c r="EY82" s="705"/>
      <c r="EZ82" s="705"/>
      <c r="FA82" s="705"/>
      <c r="FB82" s="705"/>
      <c r="FC82" s="705"/>
      <c r="FD82" s="705"/>
      <c r="FE82" s="705"/>
      <c r="FF82" s="705"/>
      <c r="FG82" s="705"/>
      <c r="FH82" s="705"/>
      <c r="FI82" s="705"/>
      <c r="FJ82" s="705"/>
      <c r="FK82" s="705"/>
      <c r="FL82" s="705"/>
      <c r="FM82" s="705"/>
      <c r="FN82" s="705"/>
      <c r="FO82" s="705"/>
      <c r="FP82" s="705"/>
      <c r="FQ82" s="705"/>
      <c r="FR82" s="705"/>
      <c r="FS82" s="705"/>
      <c r="FT82" s="705"/>
      <c r="FU82" s="705"/>
      <c r="FV82" s="705"/>
      <c r="FW82" s="705"/>
      <c r="FX82" s="705"/>
      <c r="FY82" s="705"/>
      <c r="FZ82" s="705"/>
      <c r="GA82" s="705"/>
      <c r="GB82" s="705"/>
      <c r="GC82" s="705"/>
      <c r="GD82" s="705"/>
      <c r="GE82" s="705"/>
      <c r="GF82" s="705"/>
      <c r="GG82" s="705"/>
      <c r="GH82" s="705"/>
      <c r="GI82" s="705"/>
      <c r="GJ82" s="705"/>
      <c r="GK82" s="705"/>
      <c r="GL82" s="705"/>
      <c r="GM82" s="705"/>
      <c r="GN82" s="705"/>
      <c r="GO82" s="705"/>
      <c r="GP82" s="705"/>
      <c r="GQ82" s="705"/>
      <c r="GR82" s="705"/>
      <c r="GS82" s="705"/>
      <c r="GT82" s="705"/>
      <c r="GU82" s="705"/>
      <c r="GV82" s="705"/>
      <c r="GW82" s="705"/>
      <c r="GX82" s="705"/>
      <c r="GY82" s="705"/>
      <c r="GZ82" s="705"/>
      <c r="HA82" s="705"/>
      <c r="HB82" s="705"/>
      <c r="HC82" s="705"/>
      <c r="HD82" s="705"/>
      <c r="HE82" s="705"/>
      <c r="HF82" s="705"/>
      <c r="HG82" s="705"/>
      <c r="HH82" s="705"/>
      <c r="HI82" s="705"/>
      <c r="HJ82" s="705"/>
      <c r="HK82" s="705"/>
      <c r="HL82" s="705"/>
      <c r="HM82" s="705"/>
      <c r="HN82" s="705"/>
      <c r="HO82" s="705"/>
      <c r="HP82" s="705"/>
      <c r="HQ82" s="705"/>
      <c r="HR82" s="705"/>
      <c r="HS82" s="705"/>
      <c r="HT82" s="705"/>
      <c r="HU82" s="705"/>
      <c r="HV82" s="705"/>
      <c r="HW82" s="705"/>
      <c r="HX82" s="705"/>
      <c r="HY82" s="705"/>
      <c r="HZ82" s="705"/>
      <c r="IA82" s="705"/>
      <c r="IB82" s="705"/>
      <c r="IC82" s="705"/>
      <c r="ID82" s="705"/>
      <c r="IE82" s="705"/>
      <c r="IF82" s="705"/>
      <c r="IG82" s="705"/>
      <c r="IH82" s="705"/>
      <c r="II82" s="705"/>
      <c r="IJ82" s="705"/>
      <c r="IK82" s="705"/>
      <c r="IL82" s="705"/>
      <c r="IM82" s="705"/>
      <c r="IN82" s="705"/>
      <c r="IO82" s="705"/>
      <c r="IP82" s="705"/>
      <c r="IQ82" s="705"/>
      <c r="IR82" s="705"/>
      <c r="IS82" s="705"/>
      <c r="IT82" s="705"/>
      <c r="IU82" s="705"/>
      <c r="IV82" s="705"/>
    </row>
    <row r="83" spans="1:256" ht="31.5">
      <c r="A83" s="705"/>
      <c r="B83" s="981" t="s">
        <v>664</v>
      </c>
      <c r="C83" s="2746" t="s">
        <v>670</v>
      </c>
      <c r="D83" s="2747"/>
      <c r="E83" s="2747"/>
      <c r="F83" s="2748"/>
      <c r="G83" s="887" t="s">
        <v>23</v>
      </c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  <c r="AA83" s="705"/>
      <c r="AB83" s="705"/>
      <c r="AC83" s="705"/>
      <c r="AD83" s="705"/>
      <c r="AE83" s="705"/>
      <c r="AF83" s="705"/>
      <c r="AG83" s="705"/>
      <c r="AH83" s="705"/>
      <c r="AI83" s="705"/>
      <c r="AJ83" s="705"/>
      <c r="AK83" s="705"/>
      <c r="AL83" s="705"/>
      <c r="AM83" s="705"/>
      <c r="AN83" s="705"/>
      <c r="AO83" s="705"/>
      <c r="AP83" s="705"/>
      <c r="AQ83" s="705"/>
      <c r="AR83" s="705"/>
      <c r="AS83" s="705"/>
      <c r="AT83" s="705"/>
      <c r="AU83" s="705"/>
      <c r="AV83" s="705"/>
      <c r="AW83" s="705"/>
      <c r="AX83" s="705"/>
      <c r="AY83" s="705"/>
      <c r="AZ83" s="705"/>
      <c r="BA83" s="705"/>
      <c r="BB83" s="705"/>
      <c r="BC83" s="705"/>
      <c r="BD83" s="705"/>
      <c r="BE83" s="705"/>
      <c r="BF83" s="705"/>
      <c r="BG83" s="705"/>
      <c r="BH83" s="705"/>
      <c r="BI83" s="705"/>
      <c r="BJ83" s="705"/>
      <c r="BK83" s="705"/>
      <c r="BL83" s="705"/>
      <c r="BM83" s="705"/>
      <c r="BN83" s="705"/>
      <c r="BO83" s="705"/>
      <c r="BP83" s="705"/>
      <c r="BQ83" s="705"/>
      <c r="BR83" s="705"/>
      <c r="BS83" s="705"/>
      <c r="BT83" s="705"/>
      <c r="BU83" s="705"/>
      <c r="BV83" s="705"/>
      <c r="BW83" s="705"/>
      <c r="BX83" s="705"/>
      <c r="BY83" s="705"/>
      <c r="BZ83" s="705"/>
      <c r="CA83" s="705"/>
      <c r="CB83" s="705"/>
      <c r="CC83" s="705"/>
      <c r="CD83" s="705"/>
      <c r="CE83" s="705"/>
      <c r="CF83" s="705"/>
      <c r="CG83" s="705"/>
      <c r="CH83" s="705"/>
      <c r="CI83" s="705"/>
      <c r="CJ83" s="705"/>
      <c r="CK83" s="705"/>
      <c r="CL83" s="705"/>
      <c r="CM83" s="705"/>
      <c r="CN83" s="705"/>
      <c r="CO83" s="705"/>
      <c r="CP83" s="705"/>
      <c r="CQ83" s="705"/>
      <c r="CR83" s="705"/>
      <c r="CS83" s="705"/>
      <c r="CT83" s="705"/>
      <c r="CU83" s="705"/>
      <c r="CV83" s="705"/>
      <c r="CW83" s="705"/>
      <c r="CX83" s="705"/>
      <c r="CY83" s="705"/>
      <c r="CZ83" s="705"/>
      <c r="DA83" s="705"/>
      <c r="DB83" s="705"/>
      <c r="DC83" s="705"/>
      <c r="DD83" s="705"/>
      <c r="DE83" s="705"/>
      <c r="DF83" s="705"/>
      <c r="DG83" s="705"/>
      <c r="DH83" s="705"/>
      <c r="DI83" s="705"/>
      <c r="DJ83" s="705"/>
      <c r="DK83" s="705"/>
      <c r="DL83" s="705"/>
      <c r="DM83" s="705"/>
      <c r="DN83" s="705"/>
      <c r="DO83" s="705"/>
      <c r="DP83" s="705"/>
      <c r="DQ83" s="705"/>
      <c r="DR83" s="705"/>
      <c r="DS83" s="705"/>
      <c r="DT83" s="705"/>
      <c r="DU83" s="705"/>
      <c r="DV83" s="705"/>
      <c r="DW83" s="705"/>
      <c r="DX83" s="705"/>
      <c r="DY83" s="705"/>
      <c r="DZ83" s="705"/>
      <c r="EA83" s="705"/>
      <c r="EB83" s="705"/>
      <c r="EC83" s="705"/>
      <c r="ED83" s="705"/>
      <c r="EE83" s="705"/>
      <c r="EF83" s="705"/>
      <c r="EG83" s="705"/>
      <c r="EH83" s="705"/>
      <c r="EI83" s="705"/>
      <c r="EJ83" s="705"/>
      <c r="EK83" s="705"/>
      <c r="EL83" s="705"/>
      <c r="EM83" s="705"/>
      <c r="EN83" s="705"/>
      <c r="EO83" s="705"/>
      <c r="EP83" s="705"/>
      <c r="EQ83" s="705"/>
      <c r="ER83" s="705"/>
      <c r="ES83" s="705"/>
      <c r="ET83" s="705"/>
      <c r="EU83" s="705"/>
      <c r="EV83" s="705"/>
      <c r="EW83" s="705"/>
      <c r="EX83" s="705"/>
      <c r="EY83" s="705"/>
      <c r="EZ83" s="705"/>
      <c r="FA83" s="705"/>
      <c r="FB83" s="705"/>
      <c r="FC83" s="705"/>
      <c r="FD83" s="705"/>
      <c r="FE83" s="705"/>
      <c r="FF83" s="705"/>
      <c r="FG83" s="705"/>
      <c r="FH83" s="705"/>
      <c r="FI83" s="705"/>
      <c r="FJ83" s="705"/>
      <c r="FK83" s="705"/>
      <c r="FL83" s="705"/>
      <c r="FM83" s="705"/>
      <c r="FN83" s="705"/>
      <c r="FO83" s="705"/>
      <c r="FP83" s="705"/>
      <c r="FQ83" s="705"/>
      <c r="FR83" s="705"/>
      <c r="FS83" s="705"/>
      <c r="FT83" s="705"/>
      <c r="FU83" s="705"/>
      <c r="FV83" s="705"/>
      <c r="FW83" s="705"/>
      <c r="FX83" s="705"/>
      <c r="FY83" s="705"/>
      <c r="FZ83" s="705"/>
      <c r="GA83" s="705"/>
      <c r="GB83" s="705"/>
      <c r="GC83" s="705"/>
      <c r="GD83" s="705"/>
      <c r="GE83" s="705"/>
      <c r="GF83" s="705"/>
      <c r="GG83" s="705"/>
      <c r="GH83" s="705"/>
      <c r="GI83" s="705"/>
      <c r="GJ83" s="705"/>
      <c r="GK83" s="705"/>
      <c r="GL83" s="705"/>
      <c r="GM83" s="705"/>
      <c r="GN83" s="705"/>
      <c r="GO83" s="705"/>
      <c r="GP83" s="705"/>
      <c r="GQ83" s="705"/>
      <c r="GR83" s="705"/>
      <c r="GS83" s="705"/>
      <c r="GT83" s="705"/>
      <c r="GU83" s="705"/>
      <c r="GV83" s="705"/>
      <c r="GW83" s="705"/>
      <c r="GX83" s="705"/>
      <c r="GY83" s="705"/>
      <c r="GZ83" s="705"/>
      <c r="HA83" s="705"/>
      <c r="HB83" s="705"/>
      <c r="HC83" s="705"/>
      <c r="HD83" s="705"/>
      <c r="HE83" s="705"/>
      <c r="HF83" s="705"/>
      <c r="HG83" s="705"/>
      <c r="HH83" s="705"/>
      <c r="HI83" s="705"/>
      <c r="HJ83" s="705"/>
      <c r="HK83" s="705"/>
      <c r="HL83" s="705"/>
      <c r="HM83" s="705"/>
      <c r="HN83" s="705"/>
      <c r="HO83" s="705"/>
      <c r="HP83" s="705"/>
      <c r="HQ83" s="705"/>
      <c r="HR83" s="705"/>
      <c r="HS83" s="705"/>
      <c r="HT83" s="705"/>
      <c r="HU83" s="705"/>
      <c r="HV83" s="705"/>
      <c r="HW83" s="705"/>
      <c r="HX83" s="705"/>
      <c r="HY83" s="705"/>
      <c r="HZ83" s="705"/>
      <c r="IA83" s="705"/>
      <c r="IB83" s="705"/>
      <c r="IC83" s="705"/>
      <c r="ID83" s="705"/>
      <c r="IE83" s="705"/>
      <c r="IF83" s="705"/>
      <c r="IG83" s="705"/>
      <c r="IH83" s="705"/>
      <c r="II83" s="705"/>
      <c r="IJ83" s="705"/>
      <c r="IK83" s="705"/>
      <c r="IL83" s="705"/>
      <c r="IM83" s="705"/>
      <c r="IN83" s="705"/>
      <c r="IO83" s="705"/>
      <c r="IP83" s="705"/>
      <c r="IQ83" s="705"/>
      <c r="IR83" s="705"/>
      <c r="IS83" s="705"/>
      <c r="IT83" s="705"/>
      <c r="IU83" s="705"/>
      <c r="IV83" s="705"/>
    </row>
    <row r="84" spans="1:256" ht="31.5">
      <c r="A84" s="705"/>
      <c r="B84" s="616" t="s">
        <v>666</v>
      </c>
      <c r="C84" s="982" t="s">
        <v>75</v>
      </c>
      <c r="D84" s="982" t="s">
        <v>23</v>
      </c>
      <c r="E84" s="2774" t="s">
        <v>76</v>
      </c>
      <c r="F84" s="2775"/>
      <c r="G84" s="2776"/>
      <c r="H84" s="705"/>
      <c r="I84" s="705"/>
      <c r="J84" s="70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  <c r="AA84" s="705"/>
      <c r="AB84" s="705"/>
      <c r="AC84" s="705"/>
      <c r="AD84" s="705"/>
      <c r="AE84" s="705"/>
      <c r="AF84" s="705"/>
      <c r="AG84" s="705"/>
      <c r="AH84" s="705"/>
      <c r="AI84" s="705"/>
      <c r="AJ84" s="705"/>
      <c r="AK84" s="705"/>
      <c r="AL84" s="705"/>
      <c r="AM84" s="705"/>
      <c r="AN84" s="705"/>
      <c r="AO84" s="705"/>
      <c r="AP84" s="705"/>
      <c r="AQ84" s="705"/>
      <c r="AR84" s="705"/>
      <c r="AS84" s="705"/>
      <c r="AT84" s="705"/>
      <c r="AU84" s="705"/>
      <c r="AV84" s="705"/>
      <c r="AW84" s="705"/>
      <c r="AX84" s="705"/>
      <c r="AY84" s="705"/>
      <c r="AZ84" s="705"/>
      <c r="BA84" s="705"/>
      <c r="BB84" s="705"/>
      <c r="BC84" s="705"/>
      <c r="BD84" s="705"/>
      <c r="BE84" s="705"/>
      <c r="BF84" s="705"/>
      <c r="BG84" s="705"/>
      <c r="BH84" s="705"/>
      <c r="BI84" s="705"/>
      <c r="BJ84" s="705"/>
      <c r="BK84" s="705"/>
      <c r="BL84" s="705"/>
      <c r="BM84" s="705"/>
      <c r="BN84" s="705"/>
      <c r="BO84" s="705"/>
      <c r="BP84" s="705"/>
      <c r="BQ84" s="705"/>
      <c r="BR84" s="705"/>
      <c r="BS84" s="705"/>
      <c r="BT84" s="705"/>
      <c r="BU84" s="705"/>
      <c r="BV84" s="705"/>
      <c r="BW84" s="705"/>
      <c r="BX84" s="705"/>
      <c r="BY84" s="705"/>
      <c r="BZ84" s="705"/>
      <c r="CA84" s="705"/>
      <c r="CB84" s="705"/>
      <c r="CC84" s="705"/>
      <c r="CD84" s="705"/>
      <c r="CE84" s="705"/>
      <c r="CF84" s="705"/>
      <c r="CG84" s="705"/>
      <c r="CH84" s="705"/>
      <c r="CI84" s="705"/>
      <c r="CJ84" s="705"/>
      <c r="CK84" s="705"/>
      <c r="CL84" s="705"/>
      <c r="CM84" s="705"/>
      <c r="CN84" s="705"/>
      <c r="CO84" s="705"/>
      <c r="CP84" s="705"/>
      <c r="CQ84" s="705"/>
      <c r="CR84" s="705"/>
      <c r="CS84" s="705"/>
      <c r="CT84" s="705"/>
      <c r="CU84" s="705"/>
      <c r="CV84" s="705"/>
      <c r="CW84" s="705"/>
      <c r="CX84" s="705"/>
      <c r="CY84" s="705"/>
      <c r="CZ84" s="705"/>
      <c r="DA84" s="705"/>
      <c r="DB84" s="705"/>
      <c r="DC84" s="705"/>
      <c r="DD84" s="705"/>
      <c r="DE84" s="705"/>
      <c r="DF84" s="705"/>
      <c r="DG84" s="705"/>
      <c r="DH84" s="705"/>
      <c r="DI84" s="705"/>
      <c r="DJ84" s="705"/>
      <c r="DK84" s="705"/>
      <c r="DL84" s="705"/>
      <c r="DM84" s="705"/>
      <c r="DN84" s="705"/>
      <c r="DO84" s="705"/>
      <c r="DP84" s="705"/>
      <c r="DQ84" s="705"/>
      <c r="DR84" s="705"/>
      <c r="DS84" s="705"/>
      <c r="DT84" s="705"/>
      <c r="DU84" s="705"/>
      <c r="DV84" s="705"/>
      <c r="DW84" s="705"/>
      <c r="DX84" s="705"/>
      <c r="DY84" s="705"/>
      <c r="DZ84" s="705"/>
      <c r="EA84" s="705"/>
      <c r="EB84" s="705"/>
      <c r="EC84" s="705"/>
      <c r="ED84" s="705"/>
      <c r="EE84" s="705"/>
      <c r="EF84" s="705"/>
      <c r="EG84" s="705"/>
      <c r="EH84" s="705"/>
      <c r="EI84" s="705"/>
      <c r="EJ84" s="705"/>
      <c r="EK84" s="705"/>
      <c r="EL84" s="705"/>
      <c r="EM84" s="705"/>
      <c r="EN84" s="705"/>
      <c r="EO84" s="705"/>
      <c r="EP84" s="705"/>
      <c r="EQ84" s="705"/>
      <c r="ER84" s="705"/>
      <c r="ES84" s="705"/>
      <c r="ET84" s="705"/>
      <c r="EU84" s="705"/>
      <c r="EV84" s="705"/>
      <c r="EW84" s="705"/>
      <c r="EX84" s="705"/>
      <c r="EY84" s="705"/>
      <c r="EZ84" s="705"/>
      <c r="FA84" s="705"/>
      <c r="FB84" s="705"/>
      <c r="FC84" s="705"/>
      <c r="FD84" s="705"/>
      <c r="FE84" s="705"/>
      <c r="FF84" s="705"/>
      <c r="FG84" s="705"/>
      <c r="FH84" s="705"/>
      <c r="FI84" s="705"/>
      <c r="FJ84" s="705"/>
      <c r="FK84" s="705"/>
      <c r="FL84" s="705"/>
      <c r="FM84" s="705"/>
      <c r="FN84" s="705"/>
      <c r="FO84" s="705"/>
      <c r="FP84" s="705"/>
      <c r="FQ84" s="705"/>
      <c r="FR84" s="705"/>
      <c r="FS84" s="705"/>
      <c r="FT84" s="705"/>
      <c r="FU84" s="705"/>
      <c r="FV84" s="705"/>
      <c r="FW84" s="705"/>
      <c r="FX84" s="705"/>
      <c r="FY84" s="705"/>
      <c r="FZ84" s="705"/>
      <c r="GA84" s="705"/>
      <c r="GB84" s="705"/>
      <c r="GC84" s="705"/>
      <c r="GD84" s="705"/>
      <c r="GE84" s="705"/>
      <c r="GF84" s="705"/>
      <c r="GG84" s="705"/>
      <c r="GH84" s="705"/>
      <c r="GI84" s="705"/>
      <c r="GJ84" s="705"/>
      <c r="GK84" s="705"/>
      <c r="GL84" s="705"/>
      <c r="GM84" s="705"/>
      <c r="GN84" s="705"/>
      <c r="GO84" s="705"/>
      <c r="GP84" s="705"/>
      <c r="GQ84" s="705"/>
      <c r="GR84" s="705"/>
      <c r="GS84" s="705"/>
      <c r="GT84" s="705"/>
      <c r="GU84" s="705"/>
      <c r="GV84" s="705"/>
      <c r="GW84" s="705"/>
      <c r="GX84" s="705"/>
      <c r="GY84" s="705"/>
      <c r="GZ84" s="705"/>
      <c r="HA84" s="705"/>
      <c r="HB84" s="705"/>
      <c r="HC84" s="705"/>
      <c r="HD84" s="705"/>
      <c r="HE84" s="705"/>
      <c r="HF84" s="705"/>
      <c r="HG84" s="705"/>
      <c r="HH84" s="705"/>
      <c r="HI84" s="705"/>
      <c r="HJ84" s="705"/>
      <c r="HK84" s="705"/>
      <c r="HL84" s="705"/>
      <c r="HM84" s="705"/>
      <c r="HN84" s="705"/>
      <c r="HO84" s="705"/>
      <c r="HP84" s="705"/>
      <c r="HQ84" s="705"/>
      <c r="HR84" s="705"/>
      <c r="HS84" s="705"/>
      <c r="HT84" s="705"/>
      <c r="HU84" s="705"/>
      <c r="HV84" s="705"/>
      <c r="HW84" s="705"/>
      <c r="HX84" s="705"/>
      <c r="HY84" s="705"/>
      <c r="HZ84" s="705"/>
      <c r="IA84" s="705"/>
      <c r="IB84" s="705"/>
      <c r="IC84" s="705"/>
      <c r="ID84" s="705"/>
      <c r="IE84" s="705"/>
      <c r="IF84" s="705"/>
      <c r="IG84" s="705"/>
      <c r="IH84" s="705"/>
      <c r="II84" s="705"/>
      <c r="IJ84" s="705"/>
      <c r="IK84" s="705"/>
      <c r="IL84" s="705"/>
      <c r="IM84" s="705"/>
      <c r="IN84" s="705"/>
      <c r="IO84" s="705"/>
      <c r="IP84" s="705"/>
      <c r="IQ84" s="705"/>
      <c r="IR84" s="705"/>
      <c r="IS84" s="705"/>
      <c r="IT84" s="705"/>
      <c r="IU84" s="705"/>
      <c r="IV84" s="705"/>
    </row>
    <row r="85" spans="1:256" ht="15.75">
      <c r="A85" s="705"/>
      <c r="B85" s="2777" t="s">
        <v>79</v>
      </c>
      <c r="C85" s="2778"/>
      <c r="D85" s="2778"/>
      <c r="E85" s="2778"/>
      <c r="F85" s="2778"/>
      <c r="G85" s="2779"/>
      <c r="H85" s="705"/>
      <c r="I85" s="705"/>
      <c r="J85" s="70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  <c r="AA85" s="705"/>
      <c r="AB85" s="705"/>
      <c r="AC85" s="705"/>
      <c r="AD85" s="705"/>
      <c r="AE85" s="705"/>
      <c r="AF85" s="705"/>
      <c r="AG85" s="705"/>
      <c r="AH85" s="705"/>
      <c r="AI85" s="705"/>
      <c r="AJ85" s="705"/>
      <c r="AK85" s="705"/>
      <c r="AL85" s="705"/>
      <c r="AM85" s="705"/>
      <c r="AN85" s="705"/>
      <c r="AO85" s="705"/>
      <c r="AP85" s="705"/>
      <c r="AQ85" s="705"/>
      <c r="AR85" s="705"/>
      <c r="AS85" s="705"/>
      <c r="AT85" s="705"/>
      <c r="AU85" s="705"/>
      <c r="AV85" s="705"/>
      <c r="AW85" s="705"/>
      <c r="AX85" s="705"/>
      <c r="AY85" s="705"/>
      <c r="AZ85" s="705"/>
      <c r="BA85" s="705"/>
      <c r="BB85" s="705"/>
      <c r="BC85" s="705"/>
      <c r="BD85" s="705"/>
      <c r="BE85" s="705"/>
      <c r="BF85" s="705"/>
      <c r="BG85" s="705"/>
      <c r="BH85" s="705"/>
      <c r="BI85" s="705"/>
      <c r="BJ85" s="705"/>
      <c r="BK85" s="705"/>
      <c r="BL85" s="705"/>
      <c r="BM85" s="705"/>
      <c r="BN85" s="705"/>
      <c r="BO85" s="705"/>
      <c r="BP85" s="705"/>
      <c r="BQ85" s="705"/>
      <c r="BR85" s="705"/>
      <c r="BS85" s="705"/>
      <c r="BT85" s="705"/>
      <c r="BU85" s="705"/>
      <c r="BV85" s="705"/>
      <c r="BW85" s="705"/>
      <c r="BX85" s="705"/>
      <c r="BY85" s="705"/>
      <c r="BZ85" s="705"/>
      <c r="CA85" s="705"/>
      <c r="CB85" s="705"/>
      <c r="CC85" s="705"/>
      <c r="CD85" s="705"/>
      <c r="CE85" s="705"/>
      <c r="CF85" s="705"/>
      <c r="CG85" s="705"/>
      <c r="CH85" s="705"/>
      <c r="CI85" s="705"/>
      <c r="CJ85" s="705"/>
      <c r="CK85" s="705"/>
      <c r="CL85" s="705"/>
      <c r="CM85" s="705"/>
      <c r="CN85" s="705"/>
      <c r="CO85" s="705"/>
      <c r="CP85" s="705"/>
      <c r="CQ85" s="705"/>
      <c r="CR85" s="705"/>
      <c r="CS85" s="705"/>
      <c r="CT85" s="705"/>
      <c r="CU85" s="705"/>
      <c r="CV85" s="705"/>
      <c r="CW85" s="705"/>
      <c r="CX85" s="705"/>
      <c r="CY85" s="705"/>
      <c r="CZ85" s="705"/>
      <c r="DA85" s="705"/>
      <c r="DB85" s="705"/>
      <c r="DC85" s="705"/>
      <c r="DD85" s="705"/>
      <c r="DE85" s="705"/>
      <c r="DF85" s="705"/>
      <c r="DG85" s="705"/>
      <c r="DH85" s="705"/>
      <c r="DI85" s="705"/>
      <c r="DJ85" s="705"/>
      <c r="DK85" s="705"/>
      <c r="DL85" s="705"/>
      <c r="DM85" s="705"/>
      <c r="DN85" s="705"/>
      <c r="DO85" s="705"/>
      <c r="DP85" s="705"/>
      <c r="DQ85" s="705"/>
      <c r="DR85" s="705"/>
      <c r="DS85" s="705"/>
      <c r="DT85" s="705"/>
      <c r="DU85" s="705"/>
      <c r="DV85" s="705"/>
      <c r="DW85" s="705"/>
      <c r="DX85" s="705"/>
      <c r="DY85" s="705"/>
      <c r="DZ85" s="705"/>
      <c r="EA85" s="705"/>
      <c r="EB85" s="705"/>
      <c r="EC85" s="705"/>
      <c r="ED85" s="705"/>
      <c r="EE85" s="705"/>
      <c r="EF85" s="705"/>
      <c r="EG85" s="705"/>
      <c r="EH85" s="705"/>
      <c r="EI85" s="705"/>
      <c r="EJ85" s="705"/>
      <c r="EK85" s="705"/>
      <c r="EL85" s="705"/>
      <c r="EM85" s="705"/>
      <c r="EN85" s="705"/>
      <c r="EO85" s="705"/>
      <c r="EP85" s="705"/>
      <c r="EQ85" s="705"/>
      <c r="ER85" s="705"/>
      <c r="ES85" s="705"/>
      <c r="ET85" s="705"/>
      <c r="EU85" s="705"/>
      <c r="EV85" s="705"/>
      <c r="EW85" s="705"/>
      <c r="EX85" s="705"/>
      <c r="EY85" s="705"/>
      <c r="EZ85" s="705"/>
      <c r="FA85" s="705"/>
      <c r="FB85" s="705"/>
      <c r="FC85" s="705"/>
      <c r="FD85" s="705"/>
      <c r="FE85" s="705"/>
      <c r="FF85" s="705"/>
      <c r="FG85" s="705"/>
      <c r="FH85" s="705"/>
      <c r="FI85" s="705"/>
      <c r="FJ85" s="705"/>
      <c r="FK85" s="705"/>
      <c r="FL85" s="705"/>
      <c r="FM85" s="705"/>
      <c r="FN85" s="705"/>
      <c r="FO85" s="705"/>
      <c r="FP85" s="705"/>
      <c r="FQ85" s="705"/>
      <c r="FR85" s="705"/>
      <c r="FS85" s="705"/>
      <c r="FT85" s="705"/>
      <c r="FU85" s="705"/>
      <c r="FV85" s="705"/>
      <c r="FW85" s="705"/>
      <c r="FX85" s="705"/>
      <c r="FY85" s="705"/>
      <c r="FZ85" s="705"/>
      <c r="GA85" s="705"/>
      <c r="GB85" s="705"/>
      <c r="GC85" s="705"/>
      <c r="GD85" s="705"/>
      <c r="GE85" s="705"/>
      <c r="GF85" s="705"/>
      <c r="GG85" s="705"/>
      <c r="GH85" s="705"/>
      <c r="GI85" s="705"/>
      <c r="GJ85" s="705"/>
      <c r="GK85" s="705"/>
      <c r="GL85" s="705"/>
      <c r="GM85" s="705"/>
      <c r="GN85" s="705"/>
      <c r="GO85" s="705"/>
      <c r="GP85" s="705"/>
      <c r="GQ85" s="705"/>
      <c r="GR85" s="705"/>
      <c r="GS85" s="705"/>
      <c r="GT85" s="705"/>
      <c r="GU85" s="705"/>
      <c r="GV85" s="705"/>
      <c r="GW85" s="705"/>
      <c r="GX85" s="705"/>
      <c r="GY85" s="705"/>
      <c r="GZ85" s="705"/>
      <c r="HA85" s="705"/>
      <c r="HB85" s="705"/>
      <c r="HC85" s="705"/>
      <c r="HD85" s="705"/>
      <c r="HE85" s="705"/>
      <c r="HF85" s="705"/>
      <c r="HG85" s="705"/>
      <c r="HH85" s="705"/>
      <c r="HI85" s="705"/>
      <c r="HJ85" s="705"/>
      <c r="HK85" s="705"/>
      <c r="HL85" s="705"/>
      <c r="HM85" s="705"/>
      <c r="HN85" s="705"/>
      <c r="HO85" s="705"/>
      <c r="HP85" s="705"/>
      <c r="HQ85" s="705"/>
      <c r="HR85" s="705"/>
      <c r="HS85" s="705"/>
      <c r="HT85" s="705"/>
      <c r="HU85" s="705"/>
      <c r="HV85" s="705"/>
      <c r="HW85" s="705"/>
      <c r="HX85" s="705"/>
      <c r="HY85" s="705"/>
      <c r="HZ85" s="705"/>
      <c r="IA85" s="705"/>
      <c r="IB85" s="705"/>
      <c r="IC85" s="705"/>
      <c r="ID85" s="705"/>
      <c r="IE85" s="705"/>
      <c r="IF85" s="705"/>
      <c r="IG85" s="705"/>
      <c r="IH85" s="705"/>
      <c r="II85" s="705"/>
      <c r="IJ85" s="705"/>
      <c r="IK85" s="705"/>
      <c r="IL85" s="705"/>
      <c r="IM85" s="705"/>
      <c r="IN85" s="705"/>
      <c r="IO85" s="705"/>
      <c r="IP85" s="705"/>
      <c r="IQ85" s="705"/>
      <c r="IR85" s="705"/>
      <c r="IS85" s="705"/>
      <c r="IT85" s="705"/>
      <c r="IU85" s="705"/>
      <c r="IV85" s="705"/>
    </row>
    <row r="86" spans="1:256" ht="15">
      <c r="A86" s="705"/>
      <c r="B86" s="2740" t="e">
        <f>C77</f>
        <v>#REF!</v>
      </c>
      <c r="C86" s="2741"/>
      <c r="D86" s="983" t="s">
        <v>20</v>
      </c>
      <c r="E86" s="2742" t="s">
        <v>669</v>
      </c>
      <c r="F86" s="2742"/>
      <c r="G86" s="2743"/>
      <c r="H86" s="705"/>
      <c r="I86" s="705"/>
      <c r="J86" s="705"/>
      <c r="K86" s="705"/>
      <c r="L86" s="705"/>
      <c r="M86" s="705"/>
      <c r="N86" s="705"/>
      <c r="O86" s="705"/>
      <c r="P86" s="705"/>
      <c r="Q86" s="705"/>
      <c r="R86" s="705"/>
      <c r="S86" s="705"/>
      <c r="T86" s="705"/>
      <c r="U86" s="705"/>
      <c r="V86" s="705"/>
      <c r="W86" s="705"/>
      <c r="X86" s="705"/>
      <c r="Y86" s="705"/>
      <c r="Z86" s="705"/>
      <c r="AA86" s="705"/>
      <c r="AB86" s="705"/>
      <c r="AC86" s="705"/>
      <c r="AD86" s="705"/>
      <c r="AE86" s="705"/>
      <c r="AF86" s="705"/>
      <c r="AG86" s="705"/>
      <c r="AH86" s="705"/>
      <c r="AI86" s="705"/>
      <c r="AJ86" s="705"/>
      <c r="AK86" s="705"/>
      <c r="AL86" s="705"/>
      <c r="AM86" s="705"/>
      <c r="AN86" s="705"/>
      <c r="AO86" s="705"/>
      <c r="AP86" s="705"/>
      <c r="AQ86" s="705"/>
      <c r="AR86" s="705"/>
      <c r="AS86" s="705"/>
      <c r="AT86" s="705"/>
      <c r="AU86" s="705"/>
      <c r="AV86" s="705"/>
      <c r="AW86" s="705"/>
      <c r="AX86" s="705"/>
      <c r="AY86" s="705"/>
      <c r="AZ86" s="705"/>
      <c r="BA86" s="705"/>
      <c r="BB86" s="705"/>
      <c r="BC86" s="705"/>
      <c r="BD86" s="705"/>
      <c r="BE86" s="705"/>
      <c r="BF86" s="705"/>
      <c r="BG86" s="705"/>
      <c r="BH86" s="705"/>
      <c r="BI86" s="705"/>
      <c r="BJ86" s="705"/>
      <c r="BK86" s="705"/>
      <c r="BL86" s="705"/>
      <c r="BM86" s="705"/>
      <c r="BN86" s="705"/>
      <c r="BO86" s="705"/>
      <c r="BP86" s="705"/>
      <c r="BQ86" s="705"/>
      <c r="BR86" s="705"/>
      <c r="BS86" s="705"/>
      <c r="BT86" s="705"/>
      <c r="BU86" s="705"/>
      <c r="BV86" s="705"/>
      <c r="BW86" s="705"/>
      <c r="BX86" s="705"/>
      <c r="BY86" s="705"/>
      <c r="BZ86" s="705"/>
      <c r="CA86" s="705"/>
      <c r="CB86" s="705"/>
      <c r="CC86" s="705"/>
      <c r="CD86" s="705"/>
      <c r="CE86" s="705"/>
      <c r="CF86" s="705"/>
      <c r="CG86" s="705"/>
      <c r="CH86" s="705"/>
      <c r="CI86" s="705"/>
      <c r="CJ86" s="705"/>
      <c r="CK86" s="705"/>
      <c r="CL86" s="705"/>
      <c r="CM86" s="705"/>
      <c r="CN86" s="705"/>
      <c r="CO86" s="705"/>
      <c r="CP86" s="705"/>
      <c r="CQ86" s="705"/>
      <c r="CR86" s="705"/>
      <c r="CS86" s="705"/>
      <c r="CT86" s="705"/>
      <c r="CU86" s="705"/>
      <c r="CV86" s="705"/>
      <c r="CW86" s="705"/>
      <c r="CX86" s="705"/>
      <c r="CY86" s="705"/>
      <c r="CZ86" s="705"/>
      <c r="DA86" s="705"/>
      <c r="DB86" s="705"/>
      <c r="DC86" s="705"/>
      <c r="DD86" s="705"/>
      <c r="DE86" s="705"/>
      <c r="DF86" s="705"/>
      <c r="DG86" s="705"/>
      <c r="DH86" s="705"/>
      <c r="DI86" s="705"/>
      <c r="DJ86" s="705"/>
      <c r="DK86" s="705"/>
      <c r="DL86" s="705"/>
      <c r="DM86" s="705"/>
      <c r="DN86" s="705"/>
      <c r="DO86" s="705"/>
      <c r="DP86" s="705"/>
      <c r="DQ86" s="705"/>
      <c r="DR86" s="705"/>
      <c r="DS86" s="705"/>
      <c r="DT86" s="705"/>
      <c r="DU86" s="705"/>
      <c r="DV86" s="705"/>
      <c r="DW86" s="705"/>
      <c r="DX86" s="705"/>
      <c r="DY86" s="705"/>
      <c r="DZ86" s="705"/>
      <c r="EA86" s="705"/>
      <c r="EB86" s="705"/>
      <c r="EC86" s="705"/>
      <c r="ED86" s="705"/>
      <c r="EE86" s="705"/>
      <c r="EF86" s="705"/>
      <c r="EG86" s="705"/>
      <c r="EH86" s="705"/>
      <c r="EI86" s="705"/>
      <c r="EJ86" s="705"/>
      <c r="EK86" s="705"/>
      <c r="EL86" s="705"/>
      <c r="EM86" s="705"/>
      <c r="EN86" s="705"/>
      <c r="EO86" s="705"/>
      <c r="EP86" s="705"/>
      <c r="EQ86" s="705"/>
      <c r="ER86" s="705"/>
      <c r="ES86" s="705"/>
      <c r="ET86" s="705"/>
      <c r="EU86" s="705"/>
      <c r="EV86" s="705"/>
      <c r="EW86" s="705"/>
      <c r="EX86" s="705"/>
      <c r="EY86" s="705"/>
      <c r="EZ86" s="705"/>
      <c r="FA86" s="705"/>
      <c r="FB86" s="705"/>
      <c r="FC86" s="705"/>
      <c r="FD86" s="705"/>
      <c r="FE86" s="705"/>
      <c r="FF86" s="705"/>
      <c r="FG86" s="705"/>
      <c r="FH86" s="705"/>
      <c r="FI86" s="705"/>
      <c r="FJ86" s="705"/>
      <c r="FK86" s="705"/>
      <c r="FL86" s="705"/>
      <c r="FM86" s="705"/>
      <c r="FN86" s="705"/>
      <c r="FO86" s="705"/>
      <c r="FP86" s="705"/>
      <c r="FQ86" s="705"/>
      <c r="FR86" s="705"/>
      <c r="FS86" s="705"/>
      <c r="FT86" s="705"/>
      <c r="FU86" s="705"/>
      <c r="FV86" s="705"/>
      <c r="FW86" s="705"/>
      <c r="FX86" s="705"/>
      <c r="FY86" s="705"/>
      <c r="FZ86" s="705"/>
      <c r="GA86" s="705"/>
      <c r="GB86" s="705"/>
      <c r="GC86" s="705"/>
      <c r="GD86" s="705"/>
      <c r="GE86" s="705"/>
      <c r="GF86" s="705"/>
      <c r="GG86" s="705"/>
      <c r="GH86" s="705"/>
      <c r="GI86" s="705"/>
      <c r="GJ86" s="705"/>
      <c r="GK86" s="705"/>
      <c r="GL86" s="705"/>
      <c r="GM86" s="705"/>
      <c r="GN86" s="705"/>
      <c r="GO86" s="705"/>
      <c r="GP86" s="705"/>
      <c r="GQ86" s="705"/>
      <c r="GR86" s="705"/>
      <c r="GS86" s="705"/>
      <c r="GT86" s="705"/>
      <c r="GU86" s="705"/>
      <c r="GV86" s="705"/>
      <c r="GW86" s="705"/>
      <c r="GX86" s="705"/>
      <c r="GY86" s="705"/>
      <c r="GZ86" s="705"/>
      <c r="HA86" s="705"/>
      <c r="HB86" s="705"/>
      <c r="HC86" s="705"/>
      <c r="HD86" s="705"/>
      <c r="HE86" s="705"/>
      <c r="HF86" s="705"/>
      <c r="HG86" s="705"/>
      <c r="HH86" s="705"/>
      <c r="HI86" s="705"/>
      <c r="HJ86" s="705"/>
      <c r="HK86" s="705"/>
      <c r="HL86" s="705"/>
      <c r="HM86" s="705"/>
      <c r="HN86" s="705"/>
      <c r="HO86" s="705"/>
      <c r="HP86" s="705"/>
      <c r="HQ86" s="705"/>
      <c r="HR86" s="705"/>
      <c r="HS86" s="705"/>
      <c r="HT86" s="705"/>
      <c r="HU86" s="705"/>
      <c r="HV86" s="705"/>
      <c r="HW86" s="705"/>
      <c r="HX86" s="705"/>
      <c r="HY86" s="705"/>
      <c r="HZ86" s="705"/>
      <c r="IA86" s="705"/>
      <c r="IB86" s="705"/>
      <c r="IC86" s="705"/>
      <c r="ID86" s="705"/>
      <c r="IE86" s="705"/>
      <c r="IF86" s="705"/>
      <c r="IG86" s="705"/>
      <c r="IH86" s="705"/>
      <c r="II86" s="705"/>
      <c r="IJ86" s="705"/>
      <c r="IK86" s="705"/>
      <c r="IL86" s="705"/>
      <c r="IM86" s="705"/>
      <c r="IN86" s="705"/>
      <c r="IO86" s="705"/>
      <c r="IP86" s="705"/>
      <c r="IQ86" s="705"/>
      <c r="IR86" s="705"/>
      <c r="IS86" s="705"/>
      <c r="IT86" s="705"/>
      <c r="IU86" s="705"/>
      <c r="IV86" s="705"/>
    </row>
    <row r="87" spans="1:256" ht="34.5" customHeight="1">
      <c r="A87" s="705"/>
      <c r="B87" s="2740" t="e">
        <f>C78</f>
        <v>#REF!</v>
      </c>
      <c r="C87" s="2741"/>
      <c r="D87" s="530" t="s">
        <v>20</v>
      </c>
      <c r="E87" s="2769" t="str">
        <f>E86</f>
        <v>(0,3*0,4*0,4)</v>
      </c>
      <c r="F87" s="2769"/>
      <c r="G87" s="2770"/>
      <c r="H87" s="705"/>
      <c r="I87" s="705"/>
      <c r="J87" s="705"/>
      <c r="K87" s="705"/>
      <c r="L87" s="705"/>
      <c r="M87" s="705"/>
      <c r="N87" s="705"/>
      <c r="O87" s="705"/>
      <c r="P87" s="705"/>
      <c r="Q87" s="705"/>
      <c r="R87" s="705"/>
      <c r="S87" s="705"/>
      <c r="T87" s="705"/>
      <c r="U87" s="705"/>
      <c r="V87" s="705"/>
      <c r="W87" s="705"/>
      <c r="X87" s="705"/>
      <c r="Y87" s="705"/>
      <c r="Z87" s="705"/>
      <c r="AA87" s="705"/>
      <c r="AB87" s="705"/>
      <c r="AC87" s="705"/>
      <c r="AD87" s="705"/>
      <c r="AE87" s="705"/>
      <c r="AF87" s="705"/>
      <c r="AG87" s="705"/>
      <c r="AH87" s="705"/>
      <c r="AI87" s="705"/>
      <c r="AJ87" s="705"/>
      <c r="AK87" s="705"/>
      <c r="AL87" s="705"/>
      <c r="AM87" s="705"/>
      <c r="AN87" s="705"/>
      <c r="AO87" s="705"/>
      <c r="AP87" s="705"/>
      <c r="AQ87" s="705"/>
      <c r="AR87" s="705"/>
      <c r="AS87" s="705"/>
      <c r="AT87" s="705"/>
      <c r="AU87" s="705"/>
      <c r="AV87" s="705"/>
      <c r="AW87" s="705"/>
      <c r="AX87" s="705"/>
      <c r="AY87" s="705"/>
      <c r="AZ87" s="705"/>
      <c r="BA87" s="705"/>
      <c r="BB87" s="705"/>
      <c r="BC87" s="705"/>
      <c r="BD87" s="705"/>
      <c r="BE87" s="705"/>
      <c r="BF87" s="705"/>
      <c r="BG87" s="705"/>
      <c r="BH87" s="705"/>
      <c r="BI87" s="705"/>
      <c r="BJ87" s="705"/>
      <c r="BK87" s="705"/>
      <c r="BL87" s="705"/>
      <c r="BM87" s="705"/>
      <c r="BN87" s="705"/>
      <c r="BO87" s="705"/>
      <c r="BP87" s="705"/>
      <c r="BQ87" s="705"/>
      <c r="BR87" s="705"/>
      <c r="BS87" s="705"/>
      <c r="BT87" s="705"/>
      <c r="BU87" s="705"/>
      <c r="BV87" s="705"/>
      <c r="BW87" s="705"/>
      <c r="BX87" s="705"/>
      <c r="BY87" s="705"/>
      <c r="BZ87" s="705"/>
      <c r="CA87" s="705"/>
      <c r="CB87" s="705"/>
      <c r="CC87" s="705"/>
      <c r="CD87" s="705"/>
      <c r="CE87" s="705"/>
      <c r="CF87" s="705"/>
      <c r="CG87" s="705"/>
      <c r="CH87" s="705"/>
      <c r="CI87" s="705"/>
      <c r="CJ87" s="705"/>
      <c r="CK87" s="705"/>
      <c r="CL87" s="705"/>
      <c r="CM87" s="705"/>
      <c r="CN87" s="705"/>
      <c r="CO87" s="705"/>
      <c r="CP87" s="705"/>
      <c r="CQ87" s="705"/>
      <c r="CR87" s="705"/>
      <c r="CS87" s="705"/>
      <c r="CT87" s="705"/>
      <c r="CU87" s="705"/>
      <c r="CV87" s="705"/>
      <c r="CW87" s="705"/>
      <c r="CX87" s="705"/>
      <c r="CY87" s="705"/>
      <c r="CZ87" s="705"/>
      <c r="DA87" s="705"/>
      <c r="DB87" s="705"/>
      <c r="DC87" s="705"/>
      <c r="DD87" s="705"/>
      <c r="DE87" s="705"/>
      <c r="DF87" s="705"/>
      <c r="DG87" s="705"/>
      <c r="DH87" s="705"/>
      <c r="DI87" s="705"/>
      <c r="DJ87" s="705"/>
      <c r="DK87" s="705"/>
      <c r="DL87" s="705"/>
      <c r="DM87" s="705"/>
      <c r="DN87" s="705"/>
      <c r="DO87" s="705"/>
      <c r="DP87" s="705"/>
      <c r="DQ87" s="705"/>
      <c r="DR87" s="705"/>
      <c r="DS87" s="705"/>
      <c r="DT87" s="705"/>
      <c r="DU87" s="705"/>
      <c r="DV87" s="705"/>
      <c r="DW87" s="705"/>
      <c r="DX87" s="705"/>
      <c r="DY87" s="705"/>
      <c r="DZ87" s="705"/>
      <c r="EA87" s="705"/>
      <c r="EB87" s="705"/>
      <c r="EC87" s="705"/>
      <c r="ED87" s="705"/>
      <c r="EE87" s="705"/>
      <c r="EF87" s="705"/>
      <c r="EG87" s="705"/>
      <c r="EH87" s="705"/>
      <c r="EI87" s="705"/>
      <c r="EJ87" s="705"/>
      <c r="EK87" s="705"/>
      <c r="EL87" s="705"/>
      <c r="EM87" s="705"/>
      <c r="EN87" s="705"/>
      <c r="EO87" s="705"/>
      <c r="EP87" s="705"/>
      <c r="EQ87" s="705"/>
      <c r="ER87" s="705"/>
      <c r="ES87" s="705"/>
      <c r="ET87" s="705"/>
      <c r="EU87" s="705"/>
      <c r="EV87" s="705"/>
      <c r="EW87" s="705"/>
      <c r="EX87" s="705"/>
      <c r="EY87" s="705"/>
      <c r="EZ87" s="705"/>
      <c r="FA87" s="705"/>
      <c r="FB87" s="705"/>
      <c r="FC87" s="705"/>
      <c r="FD87" s="705"/>
      <c r="FE87" s="705"/>
      <c r="FF87" s="705"/>
      <c r="FG87" s="705"/>
      <c r="FH87" s="705"/>
      <c r="FI87" s="705"/>
      <c r="FJ87" s="705"/>
      <c r="FK87" s="705"/>
      <c r="FL87" s="705"/>
      <c r="FM87" s="705"/>
      <c r="FN87" s="705"/>
      <c r="FO87" s="705"/>
      <c r="FP87" s="705"/>
      <c r="FQ87" s="705"/>
      <c r="FR87" s="705"/>
      <c r="FS87" s="705"/>
      <c r="FT87" s="705"/>
      <c r="FU87" s="705"/>
      <c r="FV87" s="705"/>
      <c r="FW87" s="705"/>
      <c r="FX87" s="705"/>
      <c r="FY87" s="705"/>
      <c r="FZ87" s="705"/>
      <c r="GA87" s="705"/>
      <c r="GB87" s="705"/>
      <c r="GC87" s="705"/>
      <c r="GD87" s="705"/>
      <c r="GE87" s="705"/>
      <c r="GF87" s="705"/>
      <c r="GG87" s="705"/>
      <c r="GH87" s="705"/>
      <c r="GI87" s="705"/>
      <c r="GJ87" s="705"/>
      <c r="GK87" s="705"/>
      <c r="GL87" s="705"/>
      <c r="GM87" s="705"/>
      <c r="GN87" s="705"/>
      <c r="GO87" s="705"/>
      <c r="GP87" s="705"/>
      <c r="GQ87" s="705"/>
      <c r="GR87" s="705"/>
      <c r="GS87" s="705"/>
      <c r="GT87" s="705"/>
      <c r="GU87" s="705"/>
      <c r="GV87" s="705"/>
      <c r="GW87" s="705"/>
      <c r="GX87" s="705"/>
      <c r="GY87" s="705"/>
      <c r="GZ87" s="705"/>
      <c r="HA87" s="705"/>
      <c r="HB87" s="705"/>
      <c r="HC87" s="705"/>
      <c r="HD87" s="705"/>
      <c r="HE87" s="705"/>
      <c r="HF87" s="705"/>
      <c r="HG87" s="705"/>
      <c r="HH87" s="705"/>
      <c r="HI87" s="705"/>
      <c r="HJ87" s="705"/>
      <c r="HK87" s="705"/>
      <c r="HL87" s="705"/>
      <c r="HM87" s="705"/>
      <c r="HN87" s="705"/>
      <c r="HO87" s="705"/>
      <c r="HP87" s="705"/>
      <c r="HQ87" s="705"/>
      <c r="HR87" s="705"/>
      <c r="HS87" s="705"/>
      <c r="HT87" s="705"/>
      <c r="HU87" s="705"/>
      <c r="HV87" s="705"/>
      <c r="HW87" s="705"/>
      <c r="HX87" s="705"/>
      <c r="HY87" s="705"/>
      <c r="HZ87" s="705"/>
      <c r="IA87" s="705"/>
      <c r="IB87" s="705"/>
      <c r="IC87" s="705"/>
      <c r="ID87" s="705"/>
      <c r="IE87" s="705"/>
      <c r="IF87" s="705"/>
      <c r="IG87" s="705"/>
      <c r="IH87" s="705"/>
      <c r="II87" s="705"/>
      <c r="IJ87" s="705"/>
      <c r="IK87" s="705"/>
      <c r="IL87" s="705"/>
      <c r="IM87" s="705"/>
      <c r="IN87" s="705"/>
      <c r="IO87" s="705"/>
      <c r="IP87" s="705"/>
      <c r="IQ87" s="705"/>
      <c r="IR87" s="705"/>
      <c r="IS87" s="705"/>
      <c r="IT87" s="705"/>
      <c r="IU87" s="705"/>
      <c r="IV87" s="705"/>
    </row>
    <row r="88" spans="1:256" ht="34.5" customHeight="1">
      <c r="A88" s="705"/>
      <c r="B88" s="2740" t="e">
        <f>C79</f>
        <v>#REF!</v>
      </c>
      <c r="C88" s="2741"/>
      <c r="D88" s="530" t="s">
        <v>20</v>
      </c>
      <c r="E88" s="2769" t="str">
        <f>E86</f>
        <v>(0,3*0,4*0,4)</v>
      </c>
      <c r="F88" s="2769"/>
      <c r="G88" s="2770"/>
      <c r="H88" s="705"/>
      <c r="I88" s="705"/>
      <c r="J88" s="705"/>
      <c r="K88" s="705"/>
      <c r="L88" s="705"/>
      <c r="M88" s="705"/>
      <c r="N88" s="705"/>
      <c r="O88" s="705"/>
      <c r="P88" s="705"/>
      <c r="Q88" s="705"/>
      <c r="R88" s="705"/>
      <c r="S88" s="705"/>
      <c r="T88" s="705"/>
      <c r="U88" s="705"/>
      <c r="V88" s="705"/>
      <c r="W88" s="705"/>
      <c r="X88" s="705"/>
      <c r="Y88" s="705"/>
      <c r="Z88" s="705"/>
      <c r="AA88" s="705"/>
      <c r="AB88" s="705"/>
      <c r="AC88" s="705"/>
      <c r="AD88" s="705"/>
      <c r="AE88" s="705"/>
      <c r="AF88" s="705"/>
      <c r="AG88" s="705"/>
      <c r="AH88" s="705"/>
      <c r="AI88" s="705"/>
      <c r="AJ88" s="705"/>
      <c r="AK88" s="705"/>
      <c r="AL88" s="705"/>
      <c r="AM88" s="705"/>
      <c r="AN88" s="705"/>
      <c r="AO88" s="705"/>
      <c r="AP88" s="705"/>
      <c r="AQ88" s="705"/>
      <c r="AR88" s="705"/>
      <c r="AS88" s="705"/>
      <c r="AT88" s="705"/>
      <c r="AU88" s="705"/>
      <c r="AV88" s="705"/>
      <c r="AW88" s="705"/>
      <c r="AX88" s="705"/>
      <c r="AY88" s="705"/>
      <c r="AZ88" s="705"/>
      <c r="BA88" s="705"/>
      <c r="BB88" s="705"/>
      <c r="BC88" s="705"/>
      <c r="BD88" s="705"/>
      <c r="BE88" s="705"/>
      <c r="BF88" s="705"/>
      <c r="BG88" s="705"/>
      <c r="BH88" s="705"/>
      <c r="BI88" s="705"/>
      <c r="BJ88" s="705"/>
      <c r="BK88" s="705"/>
      <c r="BL88" s="705"/>
      <c r="BM88" s="705"/>
      <c r="BN88" s="705"/>
      <c r="BO88" s="705"/>
      <c r="BP88" s="705"/>
      <c r="BQ88" s="705"/>
      <c r="BR88" s="705"/>
      <c r="BS88" s="705"/>
      <c r="BT88" s="705"/>
      <c r="BU88" s="705"/>
      <c r="BV88" s="705"/>
      <c r="BW88" s="705"/>
      <c r="BX88" s="705"/>
      <c r="BY88" s="705"/>
      <c r="BZ88" s="705"/>
      <c r="CA88" s="705"/>
      <c r="CB88" s="705"/>
      <c r="CC88" s="705"/>
      <c r="CD88" s="705"/>
      <c r="CE88" s="705"/>
      <c r="CF88" s="705"/>
      <c r="CG88" s="705"/>
      <c r="CH88" s="705"/>
      <c r="CI88" s="705"/>
      <c r="CJ88" s="705"/>
      <c r="CK88" s="705"/>
      <c r="CL88" s="705"/>
      <c r="CM88" s="705"/>
      <c r="CN88" s="705"/>
      <c r="CO88" s="705"/>
      <c r="CP88" s="705"/>
      <c r="CQ88" s="705"/>
      <c r="CR88" s="705"/>
      <c r="CS88" s="705"/>
      <c r="CT88" s="705"/>
      <c r="CU88" s="705"/>
      <c r="CV88" s="705"/>
      <c r="CW88" s="705"/>
      <c r="CX88" s="705"/>
      <c r="CY88" s="705"/>
      <c r="CZ88" s="705"/>
      <c r="DA88" s="705"/>
      <c r="DB88" s="705"/>
      <c r="DC88" s="705"/>
      <c r="DD88" s="705"/>
      <c r="DE88" s="705"/>
      <c r="DF88" s="705"/>
      <c r="DG88" s="705"/>
      <c r="DH88" s="705"/>
      <c r="DI88" s="705"/>
      <c r="DJ88" s="705"/>
      <c r="DK88" s="705"/>
      <c r="DL88" s="705"/>
      <c r="DM88" s="705"/>
      <c r="DN88" s="705"/>
      <c r="DO88" s="705"/>
      <c r="DP88" s="705"/>
      <c r="DQ88" s="705"/>
      <c r="DR88" s="705"/>
      <c r="DS88" s="705"/>
      <c r="DT88" s="705"/>
      <c r="DU88" s="705"/>
      <c r="DV88" s="705"/>
      <c r="DW88" s="705"/>
      <c r="DX88" s="705"/>
      <c r="DY88" s="705"/>
      <c r="DZ88" s="705"/>
      <c r="EA88" s="705"/>
      <c r="EB88" s="705"/>
      <c r="EC88" s="705"/>
      <c r="ED88" s="705"/>
      <c r="EE88" s="705"/>
      <c r="EF88" s="705"/>
      <c r="EG88" s="705"/>
      <c r="EH88" s="705"/>
      <c r="EI88" s="705"/>
      <c r="EJ88" s="705"/>
      <c r="EK88" s="705"/>
      <c r="EL88" s="705"/>
      <c r="EM88" s="705"/>
      <c r="EN88" s="705"/>
      <c r="EO88" s="705"/>
      <c r="EP88" s="705"/>
      <c r="EQ88" s="705"/>
      <c r="ER88" s="705"/>
      <c r="ES88" s="705"/>
      <c r="ET88" s="705"/>
      <c r="EU88" s="705"/>
      <c r="EV88" s="705"/>
      <c r="EW88" s="705"/>
      <c r="EX88" s="705"/>
      <c r="EY88" s="705"/>
      <c r="EZ88" s="705"/>
      <c r="FA88" s="705"/>
      <c r="FB88" s="705"/>
      <c r="FC88" s="705"/>
      <c r="FD88" s="705"/>
      <c r="FE88" s="705"/>
      <c r="FF88" s="705"/>
      <c r="FG88" s="705"/>
      <c r="FH88" s="705"/>
      <c r="FI88" s="705"/>
      <c r="FJ88" s="705"/>
      <c r="FK88" s="705"/>
      <c r="FL88" s="705"/>
      <c r="FM88" s="705"/>
      <c r="FN88" s="705"/>
      <c r="FO88" s="705"/>
      <c r="FP88" s="705"/>
      <c r="FQ88" s="705"/>
      <c r="FR88" s="705"/>
      <c r="FS88" s="705"/>
      <c r="FT88" s="705"/>
      <c r="FU88" s="705"/>
      <c r="FV88" s="705"/>
      <c r="FW88" s="705"/>
      <c r="FX88" s="705"/>
      <c r="FY88" s="705"/>
      <c r="FZ88" s="705"/>
      <c r="GA88" s="705"/>
      <c r="GB88" s="705"/>
      <c r="GC88" s="705"/>
      <c r="GD88" s="705"/>
      <c r="GE88" s="705"/>
      <c r="GF88" s="705"/>
      <c r="GG88" s="705"/>
      <c r="GH88" s="705"/>
      <c r="GI88" s="705"/>
      <c r="GJ88" s="705"/>
      <c r="GK88" s="705"/>
      <c r="GL88" s="705"/>
      <c r="GM88" s="705"/>
      <c r="GN88" s="705"/>
      <c r="GO88" s="705"/>
      <c r="GP88" s="705"/>
      <c r="GQ88" s="705"/>
      <c r="GR88" s="705"/>
      <c r="GS88" s="705"/>
      <c r="GT88" s="705"/>
      <c r="GU88" s="705"/>
      <c r="GV88" s="705"/>
      <c r="GW88" s="705"/>
      <c r="GX88" s="705"/>
      <c r="GY88" s="705"/>
      <c r="GZ88" s="705"/>
      <c r="HA88" s="705"/>
      <c r="HB88" s="705"/>
      <c r="HC88" s="705"/>
      <c r="HD88" s="705"/>
      <c r="HE88" s="705"/>
      <c r="HF88" s="705"/>
      <c r="HG88" s="705"/>
      <c r="HH88" s="705"/>
      <c r="HI88" s="705"/>
      <c r="HJ88" s="705"/>
      <c r="HK88" s="705"/>
      <c r="HL88" s="705"/>
      <c r="HM88" s="705"/>
      <c r="HN88" s="705"/>
      <c r="HO88" s="705"/>
      <c r="HP88" s="705"/>
      <c r="HQ88" s="705"/>
      <c r="HR88" s="705"/>
      <c r="HS88" s="705"/>
      <c r="HT88" s="705"/>
      <c r="HU88" s="705"/>
      <c r="HV88" s="705"/>
      <c r="HW88" s="705"/>
      <c r="HX88" s="705"/>
      <c r="HY88" s="705"/>
      <c r="HZ88" s="705"/>
      <c r="IA88" s="705"/>
      <c r="IB88" s="705"/>
      <c r="IC88" s="705"/>
      <c r="ID88" s="705"/>
      <c r="IE88" s="705"/>
      <c r="IF88" s="705"/>
      <c r="IG88" s="705"/>
      <c r="IH88" s="705"/>
      <c r="II88" s="705"/>
      <c r="IJ88" s="705"/>
      <c r="IK88" s="705"/>
      <c r="IL88" s="705"/>
      <c r="IM88" s="705"/>
      <c r="IN88" s="705"/>
      <c r="IO88" s="705"/>
      <c r="IP88" s="705"/>
      <c r="IQ88" s="705"/>
      <c r="IR88" s="705"/>
      <c r="IS88" s="705"/>
      <c r="IT88" s="705"/>
      <c r="IU88" s="705"/>
      <c r="IV88" s="705"/>
    </row>
    <row r="89" spans="1:256" ht="13.5" thickBot="1">
      <c r="A89" s="705"/>
      <c r="B89" s="772"/>
      <c r="C89" s="772"/>
      <c r="D89" s="772"/>
      <c r="E89" s="772"/>
      <c r="F89" s="772"/>
      <c r="G89" s="772"/>
      <c r="H89" s="705"/>
      <c r="I89" s="705"/>
      <c r="J89" s="705"/>
      <c r="K89" s="705"/>
      <c r="L89" s="705"/>
      <c r="M89" s="705"/>
      <c r="N89" s="705"/>
      <c r="O89" s="705"/>
      <c r="P89" s="705"/>
      <c r="Q89" s="705"/>
      <c r="R89" s="705"/>
      <c r="S89" s="705"/>
      <c r="T89" s="705"/>
      <c r="U89" s="705"/>
      <c r="V89" s="705"/>
      <c r="W89" s="705"/>
      <c r="X89" s="705"/>
      <c r="Y89" s="705"/>
      <c r="Z89" s="705"/>
      <c r="AA89" s="705"/>
      <c r="AB89" s="705"/>
      <c r="AC89" s="705"/>
      <c r="AD89" s="705"/>
      <c r="AE89" s="705"/>
      <c r="AF89" s="705"/>
      <c r="AG89" s="705"/>
      <c r="AH89" s="705"/>
      <c r="AI89" s="705"/>
      <c r="AJ89" s="705"/>
      <c r="AK89" s="705"/>
      <c r="AL89" s="705"/>
      <c r="AM89" s="705"/>
      <c r="AN89" s="705"/>
      <c r="AO89" s="705"/>
      <c r="AP89" s="705"/>
      <c r="AQ89" s="705"/>
      <c r="AR89" s="705"/>
      <c r="AS89" s="705"/>
      <c r="AT89" s="705"/>
      <c r="AU89" s="705"/>
      <c r="AV89" s="705"/>
      <c r="AW89" s="705"/>
      <c r="AX89" s="705"/>
      <c r="AY89" s="705"/>
      <c r="AZ89" s="705"/>
      <c r="BA89" s="705"/>
      <c r="BB89" s="705"/>
      <c r="BC89" s="705"/>
      <c r="BD89" s="705"/>
      <c r="BE89" s="705"/>
      <c r="BF89" s="705"/>
      <c r="BG89" s="705"/>
      <c r="BH89" s="705"/>
      <c r="BI89" s="705"/>
      <c r="BJ89" s="705"/>
      <c r="BK89" s="705"/>
      <c r="BL89" s="705"/>
      <c r="BM89" s="705"/>
      <c r="BN89" s="705"/>
      <c r="BO89" s="705"/>
      <c r="BP89" s="705"/>
      <c r="BQ89" s="705"/>
      <c r="BR89" s="705"/>
      <c r="BS89" s="705"/>
      <c r="BT89" s="705"/>
      <c r="BU89" s="705"/>
      <c r="BV89" s="705"/>
      <c r="BW89" s="705"/>
      <c r="BX89" s="705"/>
      <c r="BY89" s="705"/>
      <c r="BZ89" s="705"/>
      <c r="CA89" s="705"/>
      <c r="CB89" s="705"/>
      <c r="CC89" s="705"/>
      <c r="CD89" s="705"/>
      <c r="CE89" s="705"/>
      <c r="CF89" s="705"/>
      <c r="CG89" s="705"/>
      <c r="CH89" s="705"/>
      <c r="CI89" s="705"/>
      <c r="CJ89" s="705"/>
      <c r="CK89" s="705"/>
      <c r="CL89" s="705"/>
      <c r="CM89" s="705"/>
      <c r="CN89" s="705"/>
      <c r="CO89" s="705"/>
      <c r="CP89" s="705"/>
      <c r="CQ89" s="705"/>
      <c r="CR89" s="705"/>
      <c r="CS89" s="705"/>
      <c r="CT89" s="705"/>
      <c r="CU89" s="705"/>
      <c r="CV89" s="705"/>
      <c r="CW89" s="705"/>
      <c r="CX89" s="705"/>
      <c r="CY89" s="705"/>
      <c r="CZ89" s="705"/>
      <c r="DA89" s="705"/>
      <c r="DB89" s="705"/>
      <c r="DC89" s="705"/>
      <c r="DD89" s="705"/>
      <c r="DE89" s="705"/>
      <c r="DF89" s="705"/>
      <c r="DG89" s="705"/>
      <c r="DH89" s="705"/>
      <c r="DI89" s="705"/>
      <c r="DJ89" s="705"/>
      <c r="DK89" s="705"/>
      <c r="DL89" s="705"/>
      <c r="DM89" s="705"/>
      <c r="DN89" s="705"/>
      <c r="DO89" s="705"/>
      <c r="DP89" s="705"/>
      <c r="DQ89" s="705"/>
      <c r="DR89" s="705"/>
      <c r="DS89" s="705"/>
      <c r="DT89" s="705"/>
      <c r="DU89" s="705"/>
      <c r="DV89" s="705"/>
      <c r="DW89" s="705"/>
      <c r="DX89" s="705"/>
      <c r="DY89" s="705"/>
      <c r="DZ89" s="705"/>
      <c r="EA89" s="705"/>
      <c r="EB89" s="705"/>
      <c r="EC89" s="705"/>
      <c r="ED89" s="705"/>
      <c r="EE89" s="705"/>
      <c r="EF89" s="705"/>
      <c r="EG89" s="705"/>
      <c r="EH89" s="705"/>
      <c r="EI89" s="705"/>
      <c r="EJ89" s="705"/>
      <c r="EK89" s="705"/>
      <c r="EL89" s="705"/>
      <c r="EM89" s="705"/>
      <c r="EN89" s="705"/>
      <c r="EO89" s="705"/>
      <c r="EP89" s="705"/>
      <c r="EQ89" s="705"/>
      <c r="ER89" s="705"/>
      <c r="ES89" s="705"/>
      <c r="ET89" s="705"/>
      <c r="EU89" s="705"/>
      <c r="EV89" s="705"/>
      <c r="EW89" s="705"/>
      <c r="EX89" s="705"/>
      <c r="EY89" s="705"/>
      <c r="EZ89" s="705"/>
      <c r="FA89" s="705"/>
      <c r="FB89" s="705"/>
      <c r="FC89" s="705"/>
      <c r="FD89" s="705"/>
      <c r="FE89" s="705"/>
      <c r="FF89" s="705"/>
      <c r="FG89" s="705"/>
      <c r="FH89" s="705"/>
      <c r="FI89" s="705"/>
      <c r="FJ89" s="705"/>
      <c r="FK89" s="705"/>
      <c r="FL89" s="705"/>
      <c r="FM89" s="705"/>
      <c r="FN89" s="705"/>
      <c r="FO89" s="705"/>
      <c r="FP89" s="705"/>
      <c r="FQ89" s="705"/>
      <c r="FR89" s="705"/>
      <c r="FS89" s="705"/>
      <c r="FT89" s="705"/>
      <c r="FU89" s="705"/>
      <c r="FV89" s="705"/>
      <c r="FW89" s="705"/>
      <c r="FX89" s="705"/>
      <c r="FY89" s="705"/>
      <c r="FZ89" s="705"/>
      <c r="GA89" s="705"/>
      <c r="GB89" s="705"/>
      <c r="GC89" s="705"/>
      <c r="GD89" s="705"/>
      <c r="GE89" s="705"/>
      <c r="GF89" s="705"/>
      <c r="GG89" s="705"/>
      <c r="GH89" s="705"/>
      <c r="GI89" s="705"/>
      <c r="GJ89" s="705"/>
      <c r="GK89" s="705"/>
      <c r="GL89" s="705"/>
      <c r="GM89" s="705"/>
      <c r="GN89" s="705"/>
      <c r="GO89" s="705"/>
      <c r="GP89" s="705"/>
      <c r="GQ89" s="705"/>
      <c r="GR89" s="705"/>
      <c r="GS89" s="705"/>
      <c r="GT89" s="705"/>
      <c r="GU89" s="705"/>
      <c r="GV89" s="705"/>
      <c r="GW89" s="705"/>
      <c r="GX89" s="705"/>
      <c r="GY89" s="705"/>
      <c r="GZ89" s="705"/>
      <c r="HA89" s="705"/>
      <c r="HB89" s="705"/>
      <c r="HC89" s="705"/>
      <c r="HD89" s="705"/>
      <c r="HE89" s="705"/>
      <c r="HF89" s="705"/>
      <c r="HG89" s="705"/>
      <c r="HH89" s="705"/>
      <c r="HI89" s="705"/>
      <c r="HJ89" s="705"/>
      <c r="HK89" s="705"/>
      <c r="HL89" s="705"/>
      <c r="HM89" s="705"/>
      <c r="HN89" s="705"/>
      <c r="HO89" s="705"/>
      <c r="HP89" s="705"/>
      <c r="HQ89" s="705"/>
      <c r="HR89" s="705"/>
      <c r="HS89" s="705"/>
      <c r="HT89" s="705"/>
      <c r="HU89" s="705"/>
      <c r="HV89" s="705"/>
      <c r="HW89" s="705"/>
      <c r="HX89" s="705"/>
      <c r="HY89" s="705"/>
      <c r="HZ89" s="705"/>
      <c r="IA89" s="705"/>
      <c r="IB89" s="705"/>
      <c r="IC89" s="705"/>
      <c r="ID89" s="705"/>
      <c r="IE89" s="705"/>
      <c r="IF89" s="705"/>
      <c r="IG89" s="705"/>
      <c r="IH89" s="705"/>
      <c r="II89" s="705"/>
      <c r="IJ89" s="705"/>
      <c r="IK89" s="705"/>
      <c r="IL89" s="705"/>
      <c r="IM89" s="705"/>
      <c r="IN89" s="705"/>
      <c r="IO89" s="705"/>
      <c r="IP89" s="705"/>
      <c r="IQ89" s="705"/>
      <c r="IR89" s="705"/>
      <c r="IS89" s="705"/>
      <c r="IT89" s="705"/>
      <c r="IU89" s="705"/>
      <c r="IV89" s="705"/>
    </row>
    <row r="90" spans="1:256" ht="16.5" thickBot="1">
      <c r="A90" s="705"/>
      <c r="B90" s="994" t="s">
        <v>470</v>
      </c>
      <c r="C90" s="995" t="s">
        <v>471</v>
      </c>
      <c r="D90" s="995"/>
      <c r="E90" s="995"/>
      <c r="F90" s="995"/>
      <c r="G90" s="996" t="s">
        <v>23</v>
      </c>
      <c r="H90" s="705"/>
      <c r="I90" s="705"/>
      <c r="J90" s="705"/>
      <c r="K90" s="705"/>
      <c r="L90" s="705"/>
      <c r="M90" s="705"/>
      <c r="N90" s="705"/>
      <c r="O90" s="705"/>
      <c r="P90" s="705"/>
      <c r="Q90" s="705"/>
      <c r="R90" s="705"/>
      <c r="S90" s="705"/>
      <c r="T90" s="705"/>
      <c r="U90" s="705"/>
      <c r="V90" s="705"/>
      <c r="W90" s="705"/>
      <c r="X90" s="705"/>
      <c r="Y90" s="705"/>
      <c r="Z90" s="705"/>
      <c r="AA90" s="705"/>
      <c r="AB90" s="705"/>
      <c r="AC90" s="705"/>
      <c r="AD90" s="705"/>
      <c r="AE90" s="705"/>
      <c r="AF90" s="705"/>
      <c r="AG90" s="705"/>
      <c r="AH90" s="705"/>
      <c r="AI90" s="705"/>
      <c r="AJ90" s="705"/>
      <c r="AK90" s="705"/>
      <c r="AL90" s="705"/>
      <c r="AM90" s="705"/>
      <c r="AN90" s="705"/>
      <c r="AO90" s="705"/>
      <c r="AP90" s="705"/>
      <c r="AQ90" s="705"/>
      <c r="AR90" s="705"/>
      <c r="AS90" s="705"/>
      <c r="AT90" s="705"/>
      <c r="AU90" s="705"/>
      <c r="AV90" s="705"/>
      <c r="AW90" s="705"/>
      <c r="AX90" s="705"/>
      <c r="AY90" s="705"/>
      <c r="AZ90" s="705"/>
      <c r="BA90" s="705"/>
      <c r="BB90" s="705"/>
      <c r="BC90" s="705"/>
      <c r="BD90" s="705"/>
      <c r="BE90" s="705"/>
      <c r="BF90" s="705"/>
      <c r="BG90" s="705"/>
      <c r="BH90" s="705"/>
      <c r="BI90" s="705"/>
      <c r="BJ90" s="705"/>
      <c r="BK90" s="705"/>
      <c r="BL90" s="705"/>
      <c r="BM90" s="705"/>
      <c r="BN90" s="705"/>
      <c r="BO90" s="705"/>
      <c r="BP90" s="705"/>
      <c r="BQ90" s="705"/>
      <c r="BR90" s="705"/>
      <c r="BS90" s="705"/>
      <c r="BT90" s="705"/>
      <c r="BU90" s="705"/>
      <c r="BV90" s="705"/>
      <c r="BW90" s="705"/>
      <c r="BX90" s="705"/>
      <c r="BY90" s="705"/>
      <c r="BZ90" s="705"/>
      <c r="CA90" s="705"/>
      <c r="CB90" s="705"/>
      <c r="CC90" s="705"/>
      <c r="CD90" s="705"/>
      <c r="CE90" s="705"/>
      <c r="CF90" s="705"/>
      <c r="CG90" s="705"/>
      <c r="CH90" s="705"/>
      <c r="CI90" s="705"/>
      <c r="CJ90" s="705"/>
      <c r="CK90" s="705"/>
      <c r="CL90" s="705"/>
      <c r="CM90" s="705"/>
      <c r="CN90" s="705"/>
      <c r="CO90" s="705"/>
      <c r="CP90" s="705"/>
      <c r="CQ90" s="705"/>
      <c r="CR90" s="705"/>
      <c r="CS90" s="705"/>
      <c r="CT90" s="705"/>
      <c r="CU90" s="705"/>
      <c r="CV90" s="705"/>
      <c r="CW90" s="705"/>
      <c r="CX90" s="705"/>
      <c r="CY90" s="705"/>
      <c r="CZ90" s="705"/>
      <c r="DA90" s="705"/>
      <c r="DB90" s="705"/>
      <c r="DC90" s="705"/>
      <c r="DD90" s="705"/>
      <c r="DE90" s="705"/>
      <c r="DF90" s="705"/>
      <c r="DG90" s="705"/>
      <c r="DH90" s="705"/>
      <c r="DI90" s="705"/>
      <c r="DJ90" s="705"/>
      <c r="DK90" s="705"/>
      <c r="DL90" s="705"/>
      <c r="DM90" s="705"/>
      <c r="DN90" s="705"/>
      <c r="DO90" s="705"/>
      <c r="DP90" s="705"/>
      <c r="DQ90" s="705"/>
      <c r="DR90" s="705"/>
      <c r="DS90" s="705"/>
      <c r="DT90" s="705"/>
      <c r="DU90" s="705"/>
      <c r="DV90" s="705"/>
      <c r="DW90" s="705"/>
      <c r="DX90" s="705"/>
      <c r="DY90" s="705"/>
      <c r="DZ90" s="705"/>
      <c r="EA90" s="705"/>
      <c r="EB90" s="705"/>
      <c r="EC90" s="705"/>
      <c r="ED90" s="705"/>
      <c r="EE90" s="705"/>
      <c r="EF90" s="705"/>
      <c r="EG90" s="705"/>
      <c r="EH90" s="705"/>
      <c r="EI90" s="705"/>
      <c r="EJ90" s="705"/>
      <c r="EK90" s="705"/>
      <c r="EL90" s="705"/>
      <c r="EM90" s="705"/>
      <c r="EN90" s="705"/>
      <c r="EO90" s="705"/>
      <c r="EP90" s="705"/>
      <c r="EQ90" s="705"/>
      <c r="ER90" s="705"/>
      <c r="ES90" s="705"/>
      <c r="ET90" s="705"/>
      <c r="EU90" s="705"/>
      <c r="EV90" s="705"/>
      <c r="EW90" s="705"/>
      <c r="EX90" s="705"/>
      <c r="EY90" s="705"/>
      <c r="EZ90" s="705"/>
      <c r="FA90" s="705"/>
      <c r="FB90" s="705"/>
      <c r="FC90" s="705"/>
      <c r="FD90" s="705"/>
      <c r="FE90" s="705"/>
      <c r="FF90" s="705"/>
      <c r="FG90" s="705"/>
      <c r="FH90" s="705"/>
      <c r="FI90" s="705"/>
      <c r="FJ90" s="705"/>
      <c r="FK90" s="705"/>
      <c r="FL90" s="705"/>
      <c r="FM90" s="705"/>
      <c r="FN90" s="705"/>
      <c r="FO90" s="705"/>
      <c r="FP90" s="705"/>
      <c r="FQ90" s="705"/>
      <c r="FR90" s="705"/>
      <c r="FS90" s="705"/>
      <c r="FT90" s="705"/>
      <c r="FU90" s="705"/>
      <c r="FV90" s="705"/>
      <c r="FW90" s="705"/>
      <c r="FX90" s="705"/>
      <c r="FY90" s="705"/>
      <c r="FZ90" s="705"/>
      <c r="GA90" s="705"/>
      <c r="GB90" s="705"/>
      <c r="GC90" s="705"/>
      <c r="GD90" s="705"/>
      <c r="GE90" s="705"/>
      <c r="GF90" s="705"/>
      <c r="GG90" s="705"/>
      <c r="GH90" s="705"/>
      <c r="GI90" s="705"/>
      <c r="GJ90" s="705"/>
      <c r="GK90" s="705"/>
      <c r="GL90" s="705"/>
      <c r="GM90" s="705"/>
      <c r="GN90" s="705"/>
      <c r="GO90" s="705"/>
      <c r="GP90" s="705"/>
      <c r="GQ90" s="705"/>
      <c r="GR90" s="705"/>
      <c r="GS90" s="705"/>
      <c r="GT90" s="705"/>
      <c r="GU90" s="705"/>
      <c r="GV90" s="705"/>
      <c r="GW90" s="705"/>
      <c r="GX90" s="705"/>
      <c r="GY90" s="705"/>
      <c r="GZ90" s="705"/>
      <c r="HA90" s="705"/>
      <c r="HB90" s="705"/>
      <c r="HC90" s="705"/>
      <c r="HD90" s="705"/>
      <c r="HE90" s="705"/>
      <c r="HF90" s="705"/>
      <c r="HG90" s="705"/>
      <c r="HH90" s="705"/>
      <c r="HI90" s="705"/>
      <c r="HJ90" s="705"/>
      <c r="HK90" s="705"/>
      <c r="HL90" s="705"/>
      <c r="HM90" s="705"/>
      <c r="HN90" s="705"/>
      <c r="HO90" s="705"/>
      <c r="HP90" s="705"/>
      <c r="HQ90" s="705"/>
      <c r="HR90" s="705"/>
      <c r="HS90" s="705"/>
      <c r="HT90" s="705"/>
      <c r="HU90" s="705"/>
      <c r="HV90" s="705"/>
      <c r="HW90" s="705"/>
      <c r="HX90" s="705"/>
      <c r="HY90" s="705"/>
      <c r="HZ90" s="705"/>
      <c r="IA90" s="705"/>
      <c r="IB90" s="705"/>
      <c r="IC90" s="705"/>
      <c r="ID90" s="705"/>
      <c r="IE90" s="705"/>
      <c r="IF90" s="705"/>
      <c r="IG90" s="705"/>
      <c r="IH90" s="705"/>
      <c r="II90" s="705"/>
      <c r="IJ90" s="705"/>
      <c r="IK90" s="705"/>
      <c r="IL90" s="705"/>
      <c r="IM90" s="705"/>
      <c r="IN90" s="705"/>
      <c r="IO90" s="705"/>
      <c r="IP90" s="705"/>
      <c r="IQ90" s="705"/>
      <c r="IR90" s="705"/>
      <c r="IS90" s="705"/>
      <c r="IT90" s="705"/>
      <c r="IU90" s="705"/>
      <c r="IV90" s="705"/>
    </row>
    <row r="91" spans="1:256" ht="31.5">
      <c r="A91" s="705"/>
      <c r="B91" s="990" t="s">
        <v>144</v>
      </c>
      <c r="C91" s="991" t="s">
        <v>75</v>
      </c>
      <c r="D91" s="991" t="s">
        <v>23</v>
      </c>
      <c r="E91" s="991" t="s">
        <v>76</v>
      </c>
      <c r="F91" s="992" t="s">
        <v>103</v>
      </c>
      <c r="G91" s="993" t="s">
        <v>104</v>
      </c>
      <c r="H91" s="705"/>
      <c r="I91" s="705"/>
      <c r="J91" s="705"/>
      <c r="K91" s="705"/>
      <c r="L91" s="705"/>
      <c r="M91" s="705"/>
      <c r="N91" s="705"/>
      <c r="O91" s="705"/>
      <c r="P91" s="705"/>
      <c r="Q91" s="705"/>
      <c r="R91" s="705"/>
      <c r="S91" s="705"/>
      <c r="T91" s="705"/>
      <c r="U91" s="705"/>
      <c r="V91" s="705"/>
      <c r="W91" s="705"/>
      <c r="X91" s="705"/>
      <c r="Y91" s="705"/>
      <c r="Z91" s="705"/>
      <c r="AA91" s="705"/>
      <c r="AB91" s="705"/>
      <c r="AC91" s="705"/>
      <c r="AD91" s="705"/>
      <c r="AE91" s="705"/>
      <c r="AF91" s="705"/>
      <c r="AG91" s="705"/>
      <c r="AH91" s="705"/>
      <c r="AI91" s="705"/>
      <c r="AJ91" s="705"/>
      <c r="AK91" s="705"/>
      <c r="AL91" s="705"/>
      <c r="AM91" s="705"/>
      <c r="AN91" s="705"/>
      <c r="AO91" s="705"/>
      <c r="AP91" s="705"/>
      <c r="AQ91" s="705"/>
      <c r="AR91" s="705"/>
      <c r="AS91" s="705"/>
      <c r="AT91" s="705"/>
      <c r="AU91" s="705"/>
      <c r="AV91" s="705"/>
      <c r="AW91" s="705"/>
      <c r="AX91" s="705"/>
      <c r="AY91" s="705"/>
      <c r="AZ91" s="705"/>
      <c r="BA91" s="705"/>
      <c r="BB91" s="705"/>
      <c r="BC91" s="705"/>
      <c r="BD91" s="705"/>
      <c r="BE91" s="705"/>
      <c r="BF91" s="705"/>
      <c r="BG91" s="705"/>
      <c r="BH91" s="705"/>
      <c r="BI91" s="705"/>
      <c r="BJ91" s="705"/>
      <c r="BK91" s="705"/>
      <c r="BL91" s="705"/>
      <c r="BM91" s="705"/>
      <c r="BN91" s="705"/>
      <c r="BO91" s="705"/>
      <c r="BP91" s="705"/>
      <c r="BQ91" s="705"/>
      <c r="BR91" s="705"/>
      <c r="BS91" s="705"/>
      <c r="BT91" s="705"/>
      <c r="BU91" s="705"/>
      <c r="BV91" s="705"/>
      <c r="BW91" s="705"/>
      <c r="BX91" s="705"/>
      <c r="BY91" s="705"/>
      <c r="BZ91" s="705"/>
      <c r="CA91" s="705"/>
      <c r="CB91" s="705"/>
      <c r="CC91" s="705"/>
      <c r="CD91" s="705"/>
      <c r="CE91" s="705"/>
      <c r="CF91" s="705"/>
      <c r="CG91" s="705"/>
      <c r="CH91" s="705"/>
      <c r="CI91" s="705"/>
      <c r="CJ91" s="705"/>
      <c r="CK91" s="705"/>
      <c r="CL91" s="705"/>
      <c r="CM91" s="705"/>
      <c r="CN91" s="705"/>
      <c r="CO91" s="705"/>
      <c r="CP91" s="705"/>
      <c r="CQ91" s="705"/>
      <c r="CR91" s="705"/>
      <c r="CS91" s="705"/>
      <c r="CT91" s="705"/>
      <c r="CU91" s="705"/>
      <c r="CV91" s="705"/>
      <c r="CW91" s="705"/>
      <c r="CX91" s="705"/>
      <c r="CY91" s="705"/>
      <c r="CZ91" s="705"/>
      <c r="DA91" s="705"/>
      <c r="DB91" s="705"/>
      <c r="DC91" s="705"/>
      <c r="DD91" s="705"/>
      <c r="DE91" s="705"/>
      <c r="DF91" s="705"/>
      <c r="DG91" s="705"/>
      <c r="DH91" s="705"/>
      <c r="DI91" s="705"/>
      <c r="DJ91" s="705"/>
      <c r="DK91" s="705"/>
      <c r="DL91" s="705"/>
      <c r="DM91" s="705"/>
      <c r="DN91" s="705"/>
      <c r="DO91" s="705"/>
      <c r="DP91" s="705"/>
      <c r="DQ91" s="705"/>
      <c r="DR91" s="705"/>
      <c r="DS91" s="705"/>
      <c r="DT91" s="705"/>
      <c r="DU91" s="705"/>
      <c r="DV91" s="705"/>
      <c r="DW91" s="705"/>
      <c r="DX91" s="705"/>
      <c r="DY91" s="705"/>
      <c r="DZ91" s="705"/>
      <c r="EA91" s="705"/>
      <c r="EB91" s="705"/>
      <c r="EC91" s="705"/>
      <c r="ED91" s="705"/>
      <c r="EE91" s="705"/>
      <c r="EF91" s="705"/>
      <c r="EG91" s="705"/>
      <c r="EH91" s="705"/>
      <c r="EI91" s="705"/>
      <c r="EJ91" s="705"/>
      <c r="EK91" s="705"/>
      <c r="EL91" s="705"/>
      <c r="EM91" s="705"/>
      <c r="EN91" s="705"/>
      <c r="EO91" s="705"/>
      <c r="EP91" s="705"/>
      <c r="EQ91" s="705"/>
      <c r="ER91" s="705"/>
      <c r="ES91" s="705"/>
      <c r="ET91" s="705"/>
      <c r="EU91" s="705"/>
      <c r="EV91" s="705"/>
      <c r="EW91" s="705"/>
      <c r="EX91" s="705"/>
      <c r="EY91" s="705"/>
      <c r="EZ91" s="705"/>
      <c r="FA91" s="705"/>
      <c r="FB91" s="705"/>
      <c r="FC91" s="705"/>
      <c r="FD91" s="705"/>
      <c r="FE91" s="705"/>
      <c r="FF91" s="705"/>
      <c r="FG91" s="705"/>
      <c r="FH91" s="705"/>
      <c r="FI91" s="705"/>
      <c r="FJ91" s="705"/>
      <c r="FK91" s="705"/>
      <c r="FL91" s="705"/>
      <c r="FM91" s="705"/>
      <c r="FN91" s="705"/>
      <c r="FO91" s="705"/>
      <c r="FP91" s="705"/>
      <c r="FQ91" s="705"/>
      <c r="FR91" s="705"/>
      <c r="FS91" s="705"/>
      <c r="FT91" s="705"/>
      <c r="FU91" s="705"/>
      <c r="FV91" s="705"/>
      <c r="FW91" s="705"/>
      <c r="FX91" s="705"/>
      <c r="FY91" s="705"/>
      <c r="FZ91" s="705"/>
      <c r="GA91" s="705"/>
      <c r="GB91" s="705"/>
      <c r="GC91" s="705"/>
      <c r="GD91" s="705"/>
      <c r="GE91" s="705"/>
      <c r="GF91" s="705"/>
      <c r="GG91" s="705"/>
      <c r="GH91" s="705"/>
      <c r="GI91" s="705"/>
      <c r="GJ91" s="705"/>
      <c r="GK91" s="705"/>
      <c r="GL91" s="705"/>
      <c r="GM91" s="705"/>
      <c r="GN91" s="705"/>
      <c r="GO91" s="705"/>
      <c r="GP91" s="705"/>
      <c r="GQ91" s="705"/>
      <c r="GR91" s="705"/>
      <c r="GS91" s="705"/>
      <c r="GT91" s="705"/>
      <c r="GU91" s="705"/>
      <c r="GV91" s="705"/>
      <c r="GW91" s="705"/>
      <c r="GX91" s="705"/>
      <c r="GY91" s="705"/>
      <c r="GZ91" s="705"/>
      <c r="HA91" s="705"/>
      <c r="HB91" s="705"/>
      <c r="HC91" s="705"/>
      <c r="HD91" s="705"/>
      <c r="HE91" s="705"/>
      <c r="HF91" s="705"/>
      <c r="HG91" s="705"/>
      <c r="HH91" s="705"/>
      <c r="HI91" s="705"/>
      <c r="HJ91" s="705"/>
      <c r="HK91" s="705"/>
      <c r="HL91" s="705"/>
      <c r="HM91" s="705"/>
      <c r="HN91" s="705"/>
      <c r="HO91" s="705"/>
      <c r="HP91" s="705"/>
      <c r="HQ91" s="705"/>
      <c r="HR91" s="705"/>
      <c r="HS91" s="705"/>
      <c r="HT91" s="705"/>
      <c r="HU91" s="705"/>
      <c r="HV91" s="705"/>
      <c r="HW91" s="705"/>
      <c r="HX91" s="705"/>
      <c r="HY91" s="705"/>
      <c r="HZ91" s="705"/>
      <c r="IA91" s="705"/>
      <c r="IB91" s="705"/>
      <c r="IC91" s="705"/>
      <c r="ID91" s="705"/>
      <c r="IE91" s="705"/>
      <c r="IF91" s="705"/>
      <c r="IG91" s="705"/>
      <c r="IH91" s="705"/>
      <c r="II91" s="705"/>
      <c r="IJ91" s="705"/>
      <c r="IK91" s="705"/>
      <c r="IL91" s="705"/>
      <c r="IM91" s="705"/>
      <c r="IN91" s="705"/>
      <c r="IO91" s="705"/>
      <c r="IP91" s="705"/>
      <c r="IQ91" s="705"/>
      <c r="IR91" s="705"/>
      <c r="IS91" s="705"/>
      <c r="IT91" s="705"/>
      <c r="IU91" s="705"/>
      <c r="IV91" s="705"/>
    </row>
    <row r="92" spans="1:256" ht="16.5" thickBot="1">
      <c r="A92" s="705"/>
      <c r="B92" s="2771" t="s">
        <v>79</v>
      </c>
      <c r="C92" s="2772"/>
      <c r="D92" s="2772"/>
      <c r="E92" s="2772"/>
      <c r="F92" s="2772"/>
      <c r="G92" s="2773"/>
      <c r="H92" s="705"/>
      <c r="I92" s="705"/>
      <c r="J92" s="705"/>
      <c r="K92" s="705"/>
      <c r="L92" s="705"/>
      <c r="M92" s="705"/>
      <c r="N92" s="705"/>
      <c r="O92" s="705"/>
      <c r="P92" s="705"/>
      <c r="Q92" s="705"/>
      <c r="R92" s="705"/>
      <c r="S92" s="705"/>
      <c r="T92" s="705"/>
      <c r="U92" s="705"/>
      <c r="V92" s="705"/>
      <c r="W92" s="705"/>
      <c r="X92" s="705"/>
      <c r="Y92" s="705"/>
      <c r="Z92" s="705"/>
      <c r="AA92" s="705"/>
      <c r="AB92" s="705"/>
      <c r="AC92" s="705"/>
      <c r="AD92" s="705"/>
      <c r="AE92" s="705"/>
      <c r="AF92" s="705"/>
      <c r="AG92" s="705"/>
      <c r="AH92" s="705"/>
      <c r="AI92" s="705"/>
      <c r="AJ92" s="705"/>
      <c r="AK92" s="705"/>
      <c r="AL92" s="705"/>
      <c r="AM92" s="705"/>
      <c r="AN92" s="705"/>
      <c r="AO92" s="705"/>
      <c r="AP92" s="705"/>
      <c r="AQ92" s="705"/>
      <c r="AR92" s="705"/>
      <c r="AS92" s="705"/>
      <c r="AT92" s="705"/>
      <c r="AU92" s="705"/>
      <c r="AV92" s="705"/>
      <c r="AW92" s="705"/>
      <c r="AX92" s="705"/>
      <c r="AY92" s="705"/>
      <c r="AZ92" s="705"/>
      <c r="BA92" s="705"/>
      <c r="BB92" s="705"/>
      <c r="BC92" s="705"/>
      <c r="BD92" s="705"/>
      <c r="BE92" s="705"/>
      <c r="BF92" s="705"/>
      <c r="BG92" s="705"/>
      <c r="BH92" s="705"/>
      <c r="BI92" s="705"/>
      <c r="BJ92" s="705"/>
      <c r="BK92" s="705"/>
      <c r="BL92" s="705"/>
      <c r="BM92" s="705"/>
      <c r="BN92" s="705"/>
      <c r="BO92" s="705"/>
      <c r="BP92" s="705"/>
      <c r="BQ92" s="705"/>
      <c r="BR92" s="705"/>
      <c r="BS92" s="705"/>
      <c r="BT92" s="705"/>
      <c r="BU92" s="705"/>
      <c r="BV92" s="705"/>
      <c r="BW92" s="705"/>
      <c r="BX92" s="705"/>
      <c r="BY92" s="705"/>
      <c r="BZ92" s="705"/>
      <c r="CA92" s="705"/>
      <c r="CB92" s="705"/>
      <c r="CC92" s="705"/>
      <c r="CD92" s="705"/>
      <c r="CE92" s="705"/>
      <c r="CF92" s="705"/>
      <c r="CG92" s="705"/>
      <c r="CH92" s="705"/>
      <c r="CI92" s="705"/>
      <c r="CJ92" s="705"/>
      <c r="CK92" s="705"/>
      <c r="CL92" s="705"/>
      <c r="CM92" s="705"/>
      <c r="CN92" s="705"/>
      <c r="CO92" s="705"/>
      <c r="CP92" s="705"/>
      <c r="CQ92" s="705"/>
      <c r="CR92" s="705"/>
      <c r="CS92" s="705"/>
      <c r="CT92" s="705"/>
      <c r="CU92" s="705"/>
      <c r="CV92" s="705"/>
      <c r="CW92" s="705"/>
      <c r="CX92" s="705"/>
      <c r="CY92" s="705"/>
      <c r="CZ92" s="705"/>
      <c r="DA92" s="705"/>
      <c r="DB92" s="705"/>
      <c r="DC92" s="705"/>
      <c r="DD92" s="705"/>
      <c r="DE92" s="705"/>
      <c r="DF92" s="705"/>
      <c r="DG92" s="705"/>
      <c r="DH92" s="705"/>
      <c r="DI92" s="705"/>
      <c r="DJ92" s="705"/>
      <c r="DK92" s="705"/>
      <c r="DL92" s="705"/>
      <c r="DM92" s="705"/>
      <c r="DN92" s="705"/>
      <c r="DO92" s="705"/>
      <c r="DP92" s="705"/>
      <c r="DQ92" s="705"/>
      <c r="DR92" s="705"/>
      <c r="DS92" s="705"/>
      <c r="DT92" s="705"/>
      <c r="DU92" s="705"/>
      <c r="DV92" s="705"/>
      <c r="DW92" s="705"/>
      <c r="DX92" s="705"/>
      <c r="DY92" s="705"/>
      <c r="DZ92" s="705"/>
      <c r="EA92" s="705"/>
      <c r="EB92" s="705"/>
      <c r="EC92" s="705"/>
      <c r="ED92" s="705"/>
      <c r="EE92" s="705"/>
      <c r="EF92" s="705"/>
      <c r="EG92" s="705"/>
      <c r="EH92" s="705"/>
      <c r="EI92" s="705"/>
      <c r="EJ92" s="705"/>
      <c r="EK92" s="705"/>
      <c r="EL92" s="705"/>
      <c r="EM92" s="705"/>
      <c r="EN92" s="705"/>
      <c r="EO92" s="705"/>
      <c r="EP92" s="705"/>
      <c r="EQ92" s="705"/>
      <c r="ER92" s="705"/>
      <c r="ES92" s="705"/>
      <c r="ET92" s="705"/>
      <c r="EU92" s="705"/>
      <c r="EV92" s="705"/>
      <c r="EW92" s="705"/>
      <c r="EX92" s="705"/>
      <c r="EY92" s="705"/>
      <c r="EZ92" s="705"/>
      <c r="FA92" s="705"/>
      <c r="FB92" s="705"/>
      <c r="FC92" s="705"/>
      <c r="FD92" s="705"/>
      <c r="FE92" s="705"/>
      <c r="FF92" s="705"/>
      <c r="FG92" s="705"/>
      <c r="FH92" s="705"/>
      <c r="FI92" s="705"/>
      <c r="FJ92" s="705"/>
      <c r="FK92" s="705"/>
      <c r="FL92" s="705"/>
      <c r="FM92" s="705"/>
      <c r="FN92" s="705"/>
      <c r="FO92" s="705"/>
      <c r="FP92" s="705"/>
      <c r="FQ92" s="705"/>
      <c r="FR92" s="705"/>
      <c r="FS92" s="705"/>
      <c r="FT92" s="705"/>
      <c r="FU92" s="705"/>
      <c r="FV92" s="705"/>
      <c r="FW92" s="705"/>
      <c r="FX92" s="705"/>
      <c r="FY92" s="705"/>
      <c r="FZ92" s="705"/>
      <c r="GA92" s="705"/>
      <c r="GB92" s="705"/>
      <c r="GC92" s="705"/>
      <c r="GD92" s="705"/>
      <c r="GE92" s="705"/>
      <c r="GF92" s="705"/>
      <c r="GG92" s="705"/>
      <c r="GH92" s="705"/>
      <c r="GI92" s="705"/>
      <c r="GJ92" s="705"/>
      <c r="GK92" s="705"/>
      <c r="GL92" s="705"/>
      <c r="GM92" s="705"/>
      <c r="GN92" s="705"/>
      <c r="GO92" s="705"/>
      <c r="GP92" s="705"/>
      <c r="GQ92" s="705"/>
      <c r="GR92" s="705"/>
      <c r="GS92" s="705"/>
      <c r="GT92" s="705"/>
      <c r="GU92" s="705"/>
      <c r="GV92" s="705"/>
      <c r="GW92" s="705"/>
      <c r="GX92" s="705"/>
      <c r="GY92" s="705"/>
      <c r="GZ92" s="705"/>
      <c r="HA92" s="705"/>
      <c r="HB92" s="705"/>
      <c r="HC92" s="705"/>
      <c r="HD92" s="705"/>
      <c r="HE92" s="705"/>
      <c r="HF92" s="705"/>
      <c r="HG92" s="705"/>
      <c r="HH92" s="705"/>
      <c r="HI92" s="705"/>
      <c r="HJ92" s="705"/>
      <c r="HK92" s="705"/>
      <c r="HL92" s="705"/>
      <c r="HM92" s="705"/>
      <c r="HN92" s="705"/>
      <c r="HO92" s="705"/>
      <c r="HP92" s="705"/>
      <c r="HQ92" s="705"/>
      <c r="HR92" s="705"/>
      <c r="HS92" s="705"/>
      <c r="HT92" s="705"/>
      <c r="HU92" s="705"/>
      <c r="HV92" s="705"/>
      <c r="HW92" s="705"/>
      <c r="HX92" s="705"/>
      <c r="HY92" s="705"/>
      <c r="HZ92" s="705"/>
      <c r="IA92" s="705"/>
      <c r="IB92" s="705"/>
      <c r="IC92" s="705"/>
      <c r="ID92" s="705"/>
      <c r="IE92" s="705"/>
      <c r="IF92" s="705"/>
      <c r="IG92" s="705"/>
      <c r="IH92" s="705"/>
      <c r="II92" s="705"/>
      <c r="IJ92" s="705"/>
      <c r="IK92" s="705"/>
      <c r="IL92" s="705"/>
      <c r="IM92" s="705"/>
      <c r="IN92" s="705"/>
      <c r="IO92" s="705"/>
      <c r="IP92" s="705"/>
      <c r="IQ92" s="705"/>
      <c r="IR92" s="705"/>
      <c r="IS92" s="705"/>
      <c r="IT92" s="705"/>
      <c r="IU92" s="705"/>
      <c r="IV92" s="705"/>
    </row>
    <row r="93" spans="1:256" ht="15.75">
      <c r="A93" s="705"/>
      <c r="B93" s="985" t="s">
        <v>443</v>
      </c>
      <c r="C93" s="986" t="str">
        <f>C18</f>
        <v>SURF DUPLO</v>
      </c>
      <c r="D93" s="987" t="s">
        <v>23</v>
      </c>
      <c r="E93" s="997">
        <v>1</v>
      </c>
      <c r="F93" s="988">
        <f>E18</f>
        <v>2030</v>
      </c>
      <c r="G93" s="989">
        <f>TRUNC(F93*E93,2)</f>
        <v>2030</v>
      </c>
      <c r="H93" s="705"/>
      <c r="I93" s="705"/>
      <c r="J93" s="705"/>
      <c r="K93" s="705"/>
      <c r="L93" s="705"/>
      <c r="M93" s="705"/>
      <c r="N93" s="705"/>
      <c r="O93" s="705"/>
      <c r="P93" s="705"/>
      <c r="Q93" s="705"/>
      <c r="R93" s="705"/>
      <c r="S93" s="705"/>
      <c r="T93" s="705"/>
      <c r="U93" s="705"/>
      <c r="V93" s="705"/>
      <c r="W93" s="705"/>
      <c r="X93" s="705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05"/>
      <c r="AK93" s="705"/>
      <c r="AL93" s="705"/>
      <c r="AM93" s="705"/>
      <c r="AN93" s="705"/>
      <c r="AO93" s="705"/>
      <c r="AP93" s="705"/>
      <c r="AQ93" s="705"/>
      <c r="AR93" s="705"/>
      <c r="AS93" s="705"/>
      <c r="AT93" s="705"/>
      <c r="AU93" s="705"/>
      <c r="AV93" s="705"/>
      <c r="AW93" s="705"/>
      <c r="AX93" s="705"/>
      <c r="AY93" s="705"/>
      <c r="AZ93" s="705"/>
      <c r="BA93" s="705"/>
      <c r="BB93" s="705"/>
      <c r="BC93" s="705"/>
      <c r="BD93" s="705"/>
      <c r="BE93" s="705"/>
      <c r="BF93" s="705"/>
      <c r="BG93" s="705"/>
      <c r="BH93" s="705"/>
      <c r="BI93" s="705"/>
      <c r="BJ93" s="705"/>
      <c r="BK93" s="705"/>
      <c r="BL93" s="705"/>
      <c r="BM93" s="705"/>
      <c r="BN93" s="705"/>
      <c r="BO93" s="705"/>
      <c r="BP93" s="705"/>
      <c r="BQ93" s="705"/>
      <c r="BR93" s="705"/>
      <c r="BS93" s="705"/>
      <c r="BT93" s="705"/>
      <c r="BU93" s="705"/>
      <c r="BV93" s="705"/>
      <c r="BW93" s="705"/>
      <c r="BX93" s="705"/>
      <c r="BY93" s="705"/>
      <c r="BZ93" s="705"/>
      <c r="CA93" s="705"/>
      <c r="CB93" s="705"/>
      <c r="CC93" s="705"/>
      <c r="CD93" s="705"/>
      <c r="CE93" s="705"/>
      <c r="CF93" s="705"/>
      <c r="CG93" s="705"/>
      <c r="CH93" s="705"/>
      <c r="CI93" s="705"/>
      <c r="CJ93" s="705"/>
      <c r="CK93" s="705"/>
      <c r="CL93" s="705"/>
      <c r="CM93" s="705"/>
      <c r="CN93" s="705"/>
      <c r="CO93" s="705"/>
      <c r="CP93" s="705"/>
      <c r="CQ93" s="705"/>
      <c r="CR93" s="705"/>
      <c r="CS93" s="705"/>
      <c r="CT93" s="705"/>
      <c r="CU93" s="705"/>
      <c r="CV93" s="705"/>
      <c r="CW93" s="705"/>
      <c r="CX93" s="705"/>
      <c r="CY93" s="705"/>
      <c r="CZ93" s="705"/>
      <c r="DA93" s="705"/>
      <c r="DB93" s="705"/>
      <c r="DC93" s="705"/>
      <c r="DD93" s="705"/>
      <c r="DE93" s="705"/>
      <c r="DF93" s="705"/>
      <c r="DG93" s="705"/>
      <c r="DH93" s="705"/>
      <c r="DI93" s="705"/>
      <c r="DJ93" s="705"/>
      <c r="DK93" s="705"/>
      <c r="DL93" s="705"/>
      <c r="DM93" s="705"/>
      <c r="DN93" s="705"/>
      <c r="DO93" s="705"/>
      <c r="DP93" s="705"/>
      <c r="DQ93" s="705"/>
      <c r="DR93" s="705"/>
      <c r="DS93" s="705"/>
      <c r="DT93" s="705"/>
      <c r="DU93" s="705"/>
      <c r="DV93" s="705"/>
      <c r="DW93" s="705"/>
      <c r="DX93" s="705"/>
      <c r="DY93" s="705"/>
      <c r="DZ93" s="705"/>
      <c r="EA93" s="705"/>
      <c r="EB93" s="705"/>
      <c r="EC93" s="705"/>
      <c r="ED93" s="705"/>
      <c r="EE93" s="705"/>
      <c r="EF93" s="705"/>
      <c r="EG93" s="705"/>
      <c r="EH93" s="705"/>
      <c r="EI93" s="705"/>
      <c r="EJ93" s="705"/>
      <c r="EK93" s="705"/>
      <c r="EL93" s="705"/>
      <c r="EM93" s="705"/>
      <c r="EN93" s="705"/>
      <c r="EO93" s="705"/>
      <c r="EP93" s="705"/>
      <c r="EQ93" s="705"/>
      <c r="ER93" s="705"/>
      <c r="ES93" s="705"/>
      <c r="ET93" s="705"/>
      <c r="EU93" s="705"/>
      <c r="EV93" s="705"/>
      <c r="EW93" s="705"/>
      <c r="EX93" s="705"/>
      <c r="EY93" s="705"/>
      <c r="EZ93" s="705"/>
      <c r="FA93" s="705"/>
      <c r="FB93" s="705"/>
      <c r="FC93" s="705"/>
      <c r="FD93" s="705"/>
      <c r="FE93" s="705"/>
      <c r="FF93" s="705"/>
      <c r="FG93" s="705"/>
      <c r="FH93" s="705"/>
      <c r="FI93" s="705"/>
      <c r="FJ93" s="705"/>
      <c r="FK93" s="705"/>
      <c r="FL93" s="705"/>
      <c r="FM93" s="705"/>
      <c r="FN93" s="705"/>
      <c r="FO93" s="705"/>
      <c r="FP93" s="705"/>
      <c r="FQ93" s="705"/>
      <c r="FR93" s="705"/>
      <c r="FS93" s="705"/>
      <c r="FT93" s="705"/>
      <c r="FU93" s="705"/>
      <c r="FV93" s="705"/>
      <c r="FW93" s="705"/>
      <c r="FX93" s="705"/>
      <c r="FY93" s="705"/>
      <c r="FZ93" s="705"/>
      <c r="GA93" s="705"/>
      <c r="GB93" s="705"/>
      <c r="GC93" s="705"/>
      <c r="GD93" s="705"/>
      <c r="GE93" s="705"/>
      <c r="GF93" s="705"/>
      <c r="GG93" s="705"/>
      <c r="GH93" s="705"/>
      <c r="GI93" s="705"/>
      <c r="GJ93" s="705"/>
      <c r="GK93" s="705"/>
      <c r="GL93" s="705"/>
      <c r="GM93" s="705"/>
      <c r="GN93" s="705"/>
      <c r="GO93" s="705"/>
      <c r="GP93" s="705"/>
      <c r="GQ93" s="705"/>
      <c r="GR93" s="705"/>
      <c r="GS93" s="705"/>
      <c r="GT93" s="705"/>
      <c r="GU93" s="705"/>
      <c r="GV93" s="705"/>
      <c r="GW93" s="705"/>
      <c r="GX93" s="705"/>
      <c r="GY93" s="705"/>
      <c r="GZ93" s="705"/>
      <c r="HA93" s="705"/>
      <c r="HB93" s="705"/>
      <c r="HC93" s="705"/>
      <c r="HD93" s="705"/>
      <c r="HE93" s="705"/>
      <c r="HF93" s="705"/>
      <c r="HG93" s="705"/>
      <c r="HH93" s="705"/>
      <c r="HI93" s="705"/>
      <c r="HJ93" s="705"/>
      <c r="HK93" s="705"/>
      <c r="HL93" s="705"/>
      <c r="HM93" s="705"/>
      <c r="HN93" s="705"/>
      <c r="HO93" s="705"/>
      <c r="HP93" s="705"/>
      <c r="HQ93" s="705"/>
      <c r="HR93" s="705"/>
      <c r="HS93" s="705"/>
      <c r="HT93" s="705"/>
      <c r="HU93" s="705"/>
      <c r="HV93" s="705"/>
      <c r="HW93" s="705"/>
      <c r="HX93" s="705"/>
      <c r="HY93" s="705"/>
      <c r="HZ93" s="705"/>
      <c r="IA93" s="705"/>
      <c r="IB93" s="705"/>
      <c r="IC93" s="705"/>
      <c r="ID93" s="705"/>
      <c r="IE93" s="705"/>
      <c r="IF93" s="705"/>
      <c r="IG93" s="705"/>
      <c r="IH93" s="705"/>
      <c r="II93" s="705"/>
      <c r="IJ93" s="705"/>
      <c r="IK93" s="705"/>
      <c r="IL93" s="705"/>
      <c r="IM93" s="705"/>
      <c r="IN93" s="705"/>
      <c r="IO93" s="705"/>
      <c r="IP93" s="705"/>
      <c r="IQ93" s="705"/>
      <c r="IR93" s="705"/>
      <c r="IS93" s="705"/>
      <c r="IT93" s="705"/>
      <c r="IU93" s="705"/>
      <c r="IV93" s="705"/>
    </row>
    <row r="94" spans="1:256" ht="15">
      <c r="A94" s="705" t="s">
        <v>219</v>
      </c>
      <c r="B94" s="760">
        <v>93358</v>
      </c>
      <c r="C94" s="525" t="e">
        <f>IF($A94="INSUMO",VLOOKUP($B94,#REF!,2,FALSE),VLOOKUP($B94,#REF!,2,FALSE))</f>
        <v>#REF!</v>
      </c>
      <c r="D94" s="524" t="e">
        <f>IF($A94="INSUMO",VLOOKUP($B94,#REF!,3,FALSE),VLOOKUP($B94,#REF!,3,FALSE))</f>
        <v>#REF!</v>
      </c>
      <c r="E94" s="998">
        <f>(0.8*0.4*0.4)</f>
        <v>0.12800000000000003</v>
      </c>
      <c r="F94" s="528" t="e">
        <f>IF($A94="INSUMO",VLOOKUP($B94,#REF!,4,FALSE),VLOOKUP($B94,#REF!,4,FALSE))</f>
        <v>#REF!</v>
      </c>
      <c r="G94" s="759" t="e">
        <f>TRUNC(F94*E94,2)</f>
        <v>#REF!</v>
      </c>
      <c r="H94" s="705"/>
      <c r="I94" s="705"/>
      <c r="J94" s="70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05"/>
      <c r="AK94" s="705"/>
      <c r="AL94" s="705"/>
      <c r="AM94" s="705"/>
      <c r="AN94" s="705"/>
      <c r="AO94" s="705"/>
      <c r="AP94" s="705"/>
      <c r="AQ94" s="705"/>
      <c r="AR94" s="705"/>
      <c r="AS94" s="705"/>
      <c r="AT94" s="705"/>
      <c r="AU94" s="705"/>
      <c r="AV94" s="705"/>
      <c r="AW94" s="705"/>
      <c r="AX94" s="705"/>
      <c r="AY94" s="705"/>
      <c r="AZ94" s="705"/>
      <c r="BA94" s="705"/>
      <c r="BB94" s="705"/>
      <c r="BC94" s="705"/>
      <c r="BD94" s="705"/>
      <c r="BE94" s="705"/>
      <c r="BF94" s="705"/>
      <c r="BG94" s="705"/>
      <c r="BH94" s="705"/>
      <c r="BI94" s="705"/>
      <c r="BJ94" s="705"/>
      <c r="BK94" s="705"/>
      <c r="BL94" s="705"/>
      <c r="BM94" s="705"/>
      <c r="BN94" s="705"/>
      <c r="BO94" s="705"/>
      <c r="BP94" s="705"/>
      <c r="BQ94" s="705"/>
      <c r="BR94" s="705"/>
      <c r="BS94" s="705"/>
      <c r="BT94" s="705"/>
      <c r="BU94" s="705"/>
      <c r="BV94" s="705"/>
      <c r="BW94" s="705"/>
      <c r="BX94" s="705"/>
      <c r="BY94" s="705"/>
      <c r="BZ94" s="705"/>
      <c r="CA94" s="705"/>
      <c r="CB94" s="705"/>
      <c r="CC94" s="705"/>
      <c r="CD94" s="705"/>
      <c r="CE94" s="705"/>
      <c r="CF94" s="705"/>
      <c r="CG94" s="705"/>
      <c r="CH94" s="705"/>
      <c r="CI94" s="705"/>
      <c r="CJ94" s="705"/>
      <c r="CK94" s="705"/>
      <c r="CL94" s="705"/>
      <c r="CM94" s="705"/>
      <c r="CN94" s="705"/>
      <c r="CO94" s="705"/>
      <c r="CP94" s="705"/>
      <c r="CQ94" s="705"/>
      <c r="CR94" s="705"/>
      <c r="CS94" s="705"/>
      <c r="CT94" s="705"/>
      <c r="CU94" s="705"/>
      <c r="CV94" s="705"/>
      <c r="CW94" s="705"/>
      <c r="CX94" s="705"/>
      <c r="CY94" s="705"/>
      <c r="CZ94" s="705"/>
      <c r="DA94" s="705"/>
      <c r="DB94" s="705"/>
      <c r="DC94" s="705"/>
      <c r="DD94" s="705"/>
      <c r="DE94" s="705"/>
      <c r="DF94" s="705"/>
      <c r="DG94" s="705"/>
      <c r="DH94" s="705"/>
      <c r="DI94" s="705"/>
      <c r="DJ94" s="705"/>
      <c r="DK94" s="705"/>
      <c r="DL94" s="705"/>
      <c r="DM94" s="705"/>
      <c r="DN94" s="705"/>
      <c r="DO94" s="705"/>
      <c r="DP94" s="705"/>
      <c r="DQ94" s="705"/>
      <c r="DR94" s="705"/>
      <c r="DS94" s="705"/>
      <c r="DT94" s="705"/>
      <c r="DU94" s="705"/>
      <c r="DV94" s="705"/>
      <c r="DW94" s="705"/>
      <c r="DX94" s="705"/>
      <c r="DY94" s="705"/>
      <c r="DZ94" s="705"/>
      <c r="EA94" s="705"/>
      <c r="EB94" s="705"/>
      <c r="EC94" s="705"/>
      <c r="ED94" s="705"/>
      <c r="EE94" s="705"/>
      <c r="EF94" s="705"/>
      <c r="EG94" s="705"/>
      <c r="EH94" s="705"/>
      <c r="EI94" s="705"/>
      <c r="EJ94" s="705"/>
      <c r="EK94" s="705"/>
      <c r="EL94" s="705"/>
      <c r="EM94" s="705"/>
      <c r="EN94" s="705"/>
      <c r="EO94" s="705"/>
      <c r="EP94" s="705"/>
      <c r="EQ94" s="705"/>
      <c r="ER94" s="705"/>
      <c r="ES94" s="705"/>
      <c r="ET94" s="705"/>
      <c r="EU94" s="705"/>
      <c r="EV94" s="705"/>
      <c r="EW94" s="705"/>
      <c r="EX94" s="705"/>
      <c r="EY94" s="705"/>
      <c r="EZ94" s="705"/>
      <c r="FA94" s="705"/>
      <c r="FB94" s="705"/>
      <c r="FC94" s="705"/>
      <c r="FD94" s="705"/>
      <c r="FE94" s="705"/>
      <c r="FF94" s="705"/>
      <c r="FG94" s="705"/>
      <c r="FH94" s="705"/>
      <c r="FI94" s="705"/>
      <c r="FJ94" s="705"/>
      <c r="FK94" s="705"/>
      <c r="FL94" s="705"/>
      <c r="FM94" s="705"/>
      <c r="FN94" s="705"/>
      <c r="FO94" s="705"/>
      <c r="FP94" s="705"/>
      <c r="FQ94" s="705"/>
      <c r="FR94" s="705"/>
      <c r="FS94" s="705"/>
      <c r="FT94" s="705"/>
      <c r="FU94" s="705"/>
      <c r="FV94" s="705"/>
      <c r="FW94" s="705"/>
      <c r="FX94" s="705"/>
      <c r="FY94" s="705"/>
      <c r="FZ94" s="705"/>
      <c r="GA94" s="705"/>
      <c r="GB94" s="705"/>
      <c r="GC94" s="705"/>
      <c r="GD94" s="705"/>
      <c r="GE94" s="705"/>
      <c r="GF94" s="705"/>
      <c r="GG94" s="705"/>
      <c r="GH94" s="705"/>
      <c r="GI94" s="705"/>
      <c r="GJ94" s="705"/>
      <c r="GK94" s="705"/>
      <c r="GL94" s="705"/>
      <c r="GM94" s="705"/>
      <c r="GN94" s="705"/>
      <c r="GO94" s="705"/>
      <c r="GP94" s="705"/>
      <c r="GQ94" s="705"/>
      <c r="GR94" s="705"/>
      <c r="GS94" s="705"/>
      <c r="GT94" s="705"/>
      <c r="GU94" s="705"/>
      <c r="GV94" s="705"/>
      <c r="GW94" s="705"/>
      <c r="GX94" s="705"/>
      <c r="GY94" s="705"/>
      <c r="GZ94" s="705"/>
      <c r="HA94" s="705"/>
      <c r="HB94" s="705"/>
      <c r="HC94" s="705"/>
      <c r="HD94" s="705"/>
      <c r="HE94" s="705"/>
      <c r="HF94" s="705"/>
      <c r="HG94" s="705"/>
      <c r="HH94" s="705"/>
      <c r="HI94" s="705"/>
      <c r="HJ94" s="705"/>
      <c r="HK94" s="705"/>
      <c r="HL94" s="705"/>
      <c r="HM94" s="705"/>
      <c r="HN94" s="705"/>
      <c r="HO94" s="705"/>
      <c r="HP94" s="705"/>
      <c r="HQ94" s="705"/>
      <c r="HR94" s="705"/>
      <c r="HS94" s="705"/>
      <c r="HT94" s="705"/>
      <c r="HU94" s="705"/>
      <c r="HV94" s="705"/>
      <c r="HW94" s="705"/>
      <c r="HX94" s="705"/>
      <c r="HY94" s="705"/>
      <c r="HZ94" s="705"/>
      <c r="IA94" s="705"/>
      <c r="IB94" s="705"/>
      <c r="IC94" s="705"/>
      <c r="ID94" s="705"/>
      <c r="IE94" s="705"/>
      <c r="IF94" s="705"/>
      <c r="IG94" s="705"/>
      <c r="IH94" s="705"/>
      <c r="II94" s="705"/>
      <c r="IJ94" s="705"/>
      <c r="IK94" s="705"/>
      <c r="IL94" s="705"/>
      <c r="IM94" s="705"/>
      <c r="IN94" s="705"/>
      <c r="IO94" s="705"/>
      <c r="IP94" s="705"/>
      <c r="IQ94" s="705"/>
      <c r="IR94" s="705"/>
      <c r="IS94" s="705"/>
      <c r="IT94" s="705"/>
      <c r="IU94" s="705"/>
      <c r="IV94" s="705"/>
    </row>
    <row r="95" spans="1:256" ht="15">
      <c r="A95" s="705" t="s">
        <v>219</v>
      </c>
      <c r="B95" s="760">
        <v>94965</v>
      </c>
      <c r="C95" s="525" t="e">
        <f>IF($A95="INSUMO",VLOOKUP($B95,#REF!,2,FALSE),VLOOKUP($B95,#REF!,2,FALSE))</f>
        <v>#REF!</v>
      </c>
      <c r="D95" s="524" t="e">
        <f>IF($A95="INSUMO",VLOOKUP($B95,#REF!,3,FALSE),VLOOKUP($B95,#REF!,3,FALSE))</f>
        <v>#REF!</v>
      </c>
      <c r="E95" s="998">
        <f>E94</f>
        <v>0.12800000000000003</v>
      </c>
      <c r="F95" s="528" t="e">
        <f>IF($A95="INSUMO",VLOOKUP($B95,#REF!,4,FALSE),VLOOKUP($B95,#REF!,4,FALSE))</f>
        <v>#REF!</v>
      </c>
      <c r="G95" s="759" t="e">
        <f>TRUNC(F95*E95,2)</f>
        <v>#REF!</v>
      </c>
      <c r="H95" s="705"/>
      <c r="I95" s="705"/>
      <c r="J95" s="705"/>
      <c r="K95" s="705"/>
      <c r="L95" s="705"/>
      <c r="M95" s="705"/>
      <c r="N95" s="705"/>
      <c r="O95" s="705"/>
      <c r="P95" s="705"/>
      <c r="Q95" s="705"/>
      <c r="R95" s="705"/>
      <c r="S95" s="705"/>
      <c r="T95" s="705"/>
      <c r="U95" s="705"/>
      <c r="V95" s="705"/>
      <c r="W95" s="705"/>
      <c r="X95" s="705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05"/>
      <c r="AK95" s="705"/>
      <c r="AL95" s="705"/>
      <c r="AM95" s="705"/>
      <c r="AN95" s="705"/>
      <c r="AO95" s="705"/>
      <c r="AP95" s="705"/>
      <c r="AQ95" s="705"/>
      <c r="AR95" s="705"/>
      <c r="AS95" s="705"/>
      <c r="AT95" s="705"/>
      <c r="AU95" s="705"/>
      <c r="AV95" s="705"/>
      <c r="AW95" s="705"/>
      <c r="AX95" s="705"/>
      <c r="AY95" s="705"/>
      <c r="AZ95" s="705"/>
      <c r="BA95" s="705"/>
      <c r="BB95" s="705"/>
      <c r="BC95" s="705"/>
      <c r="BD95" s="705"/>
      <c r="BE95" s="705"/>
      <c r="BF95" s="705"/>
      <c r="BG95" s="705"/>
      <c r="BH95" s="705"/>
      <c r="BI95" s="705"/>
      <c r="BJ95" s="705"/>
      <c r="BK95" s="705"/>
      <c r="BL95" s="705"/>
      <c r="BM95" s="705"/>
      <c r="BN95" s="705"/>
      <c r="BO95" s="705"/>
      <c r="BP95" s="705"/>
      <c r="BQ95" s="705"/>
      <c r="BR95" s="705"/>
      <c r="BS95" s="705"/>
      <c r="BT95" s="705"/>
      <c r="BU95" s="705"/>
      <c r="BV95" s="705"/>
      <c r="BW95" s="705"/>
      <c r="BX95" s="705"/>
      <c r="BY95" s="705"/>
      <c r="BZ95" s="705"/>
      <c r="CA95" s="705"/>
      <c r="CB95" s="705"/>
      <c r="CC95" s="705"/>
      <c r="CD95" s="705"/>
      <c r="CE95" s="705"/>
      <c r="CF95" s="705"/>
      <c r="CG95" s="705"/>
      <c r="CH95" s="705"/>
      <c r="CI95" s="705"/>
      <c r="CJ95" s="705"/>
      <c r="CK95" s="705"/>
      <c r="CL95" s="705"/>
      <c r="CM95" s="705"/>
      <c r="CN95" s="705"/>
      <c r="CO95" s="705"/>
      <c r="CP95" s="705"/>
      <c r="CQ95" s="705"/>
      <c r="CR95" s="705"/>
      <c r="CS95" s="705"/>
      <c r="CT95" s="705"/>
      <c r="CU95" s="705"/>
      <c r="CV95" s="705"/>
      <c r="CW95" s="705"/>
      <c r="CX95" s="705"/>
      <c r="CY95" s="705"/>
      <c r="CZ95" s="705"/>
      <c r="DA95" s="705"/>
      <c r="DB95" s="705"/>
      <c r="DC95" s="705"/>
      <c r="DD95" s="705"/>
      <c r="DE95" s="705"/>
      <c r="DF95" s="705"/>
      <c r="DG95" s="705"/>
      <c r="DH95" s="705"/>
      <c r="DI95" s="705"/>
      <c r="DJ95" s="705"/>
      <c r="DK95" s="705"/>
      <c r="DL95" s="705"/>
      <c r="DM95" s="705"/>
      <c r="DN95" s="705"/>
      <c r="DO95" s="705"/>
      <c r="DP95" s="705"/>
      <c r="DQ95" s="705"/>
      <c r="DR95" s="705"/>
      <c r="DS95" s="705"/>
      <c r="DT95" s="705"/>
      <c r="DU95" s="705"/>
      <c r="DV95" s="705"/>
      <c r="DW95" s="705"/>
      <c r="DX95" s="705"/>
      <c r="DY95" s="705"/>
      <c r="DZ95" s="705"/>
      <c r="EA95" s="705"/>
      <c r="EB95" s="705"/>
      <c r="EC95" s="705"/>
      <c r="ED95" s="705"/>
      <c r="EE95" s="705"/>
      <c r="EF95" s="705"/>
      <c r="EG95" s="705"/>
      <c r="EH95" s="705"/>
      <c r="EI95" s="705"/>
      <c r="EJ95" s="705"/>
      <c r="EK95" s="705"/>
      <c r="EL95" s="705"/>
      <c r="EM95" s="705"/>
      <c r="EN95" s="705"/>
      <c r="EO95" s="705"/>
      <c r="EP95" s="705"/>
      <c r="EQ95" s="705"/>
      <c r="ER95" s="705"/>
      <c r="ES95" s="705"/>
      <c r="ET95" s="705"/>
      <c r="EU95" s="705"/>
      <c r="EV95" s="705"/>
      <c r="EW95" s="705"/>
      <c r="EX95" s="705"/>
      <c r="EY95" s="705"/>
      <c r="EZ95" s="705"/>
      <c r="FA95" s="705"/>
      <c r="FB95" s="705"/>
      <c r="FC95" s="705"/>
      <c r="FD95" s="705"/>
      <c r="FE95" s="705"/>
      <c r="FF95" s="705"/>
      <c r="FG95" s="705"/>
      <c r="FH95" s="705"/>
      <c r="FI95" s="705"/>
      <c r="FJ95" s="705"/>
      <c r="FK95" s="705"/>
      <c r="FL95" s="705"/>
      <c r="FM95" s="705"/>
      <c r="FN95" s="705"/>
      <c r="FO95" s="705"/>
      <c r="FP95" s="705"/>
      <c r="FQ95" s="705"/>
      <c r="FR95" s="705"/>
      <c r="FS95" s="705"/>
      <c r="FT95" s="705"/>
      <c r="FU95" s="705"/>
      <c r="FV95" s="705"/>
      <c r="FW95" s="705"/>
      <c r="FX95" s="705"/>
      <c r="FY95" s="705"/>
      <c r="FZ95" s="705"/>
      <c r="GA95" s="705"/>
      <c r="GB95" s="705"/>
      <c r="GC95" s="705"/>
      <c r="GD95" s="705"/>
      <c r="GE95" s="705"/>
      <c r="GF95" s="705"/>
      <c r="GG95" s="705"/>
      <c r="GH95" s="705"/>
      <c r="GI95" s="705"/>
      <c r="GJ95" s="705"/>
      <c r="GK95" s="705"/>
      <c r="GL95" s="705"/>
      <c r="GM95" s="705"/>
      <c r="GN95" s="705"/>
      <c r="GO95" s="705"/>
      <c r="GP95" s="705"/>
      <c r="GQ95" s="705"/>
      <c r="GR95" s="705"/>
      <c r="GS95" s="705"/>
      <c r="GT95" s="705"/>
      <c r="GU95" s="705"/>
      <c r="GV95" s="705"/>
      <c r="GW95" s="705"/>
      <c r="GX95" s="705"/>
      <c r="GY95" s="705"/>
      <c r="GZ95" s="705"/>
      <c r="HA95" s="705"/>
      <c r="HB95" s="705"/>
      <c r="HC95" s="705"/>
      <c r="HD95" s="705"/>
      <c r="HE95" s="705"/>
      <c r="HF95" s="705"/>
      <c r="HG95" s="705"/>
      <c r="HH95" s="705"/>
      <c r="HI95" s="705"/>
      <c r="HJ95" s="705"/>
      <c r="HK95" s="705"/>
      <c r="HL95" s="705"/>
      <c r="HM95" s="705"/>
      <c r="HN95" s="705"/>
      <c r="HO95" s="705"/>
      <c r="HP95" s="705"/>
      <c r="HQ95" s="705"/>
      <c r="HR95" s="705"/>
      <c r="HS95" s="705"/>
      <c r="HT95" s="705"/>
      <c r="HU95" s="705"/>
      <c r="HV95" s="705"/>
      <c r="HW95" s="705"/>
      <c r="HX95" s="705"/>
      <c r="HY95" s="705"/>
      <c r="HZ95" s="705"/>
      <c r="IA95" s="705"/>
      <c r="IB95" s="705"/>
      <c r="IC95" s="705"/>
      <c r="ID95" s="705"/>
      <c r="IE95" s="705"/>
      <c r="IF95" s="705"/>
      <c r="IG95" s="705"/>
      <c r="IH95" s="705"/>
      <c r="II95" s="705"/>
      <c r="IJ95" s="705"/>
      <c r="IK95" s="705"/>
      <c r="IL95" s="705"/>
      <c r="IM95" s="705"/>
      <c r="IN95" s="705"/>
      <c r="IO95" s="705"/>
      <c r="IP95" s="705"/>
      <c r="IQ95" s="705"/>
      <c r="IR95" s="705"/>
      <c r="IS95" s="705"/>
      <c r="IT95" s="705"/>
      <c r="IU95" s="705"/>
      <c r="IV95" s="705"/>
    </row>
    <row r="96" spans="1:256" ht="15.75" thickBot="1">
      <c r="A96" s="705" t="s">
        <v>219</v>
      </c>
      <c r="B96" s="761" t="s">
        <v>33</v>
      </c>
      <c r="C96" s="526" t="e">
        <f>IF($A96="INSUMO",VLOOKUP($B96,#REF!,2,FALSE),VLOOKUP($B96,#REF!,2,FALSE))</f>
        <v>#REF!</v>
      </c>
      <c r="D96" s="527" t="e">
        <f>IF($A96="INSUMO",VLOOKUP($B96,#REF!,3,FALSE),VLOOKUP($B96,#REF!,3,FALSE))</f>
        <v>#REF!</v>
      </c>
      <c r="E96" s="999">
        <f>E94</f>
        <v>0.12800000000000003</v>
      </c>
      <c r="F96" s="529" t="e">
        <f>IF($A96="INSUMO",VLOOKUP($B96,#REF!,4,FALSE),VLOOKUP($B96,#REF!,4,FALSE))</f>
        <v>#REF!</v>
      </c>
      <c r="G96" s="762" t="e">
        <f>TRUNC(F96*E96,2)</f>
        <v>#REF!</v>
      </c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705"/>
      <c r="V96" s="705"/>
      <c r="W96" s="705"/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  <c r="AK96" s="705"/>
      <c r="AL96" s="705"/>
      <c r="AM96" s="705"/>
      <c r="AN96" s="705"/>
      <c r="AO96" s="705"/>
      <c r="AP96" s="705"/>
      <c r="AQ96" s="705"/>
      <c r="AR96" s="705"/>
      <c r="AS96" s="705"/>
      <c r="AT96" s="705"/>
      <c r="AU96" s="705"/>
      <c r="AV96" s="705"/>
      <c r="AW96" s="705"/>
      <c r="AX96" s="705"/>
      <c r="AY96" s="705"/>
      <c r="AZ96" s="705"/>
      <c r="BA96" s="705"/>
      <c r="BB96" s="705"/>
      <c r="BC96" s="705"/>
      <c r="BD96" s="705"/>
      <c r="BE96" s="705"/>
      <c r="BF96" s="705"/>
      <c r="BG96" s="705"/>
      <c r="BH96" s="705"/>
      <c r="BI96" s="705"/>
      <c r="BJ96" s="705"/>
      <c r="BK96" s="705"/>
      <c r="BL96" s="705"/>
      <c r="BM96" s="705"/>
      <c r="BN96" s="705"/>
      <c r="BO96" s="705"/>
      <c r="BP96" s="705"/>
      <c r="BQ96" s="705"/>
      <c r="BR96" s="705"/>
      <c r="BS96" s="705"/>
      <c r="BT96" s="705"/>
      <c r="BU96" s="705"/>
      <c r="BV96" s="705"/>
      <c r="BW96" s="705"/>
      <c r="BX96" s="705"/>
      <c r="BY96" s="705"/>
      <c r="BZ96" s="705"/>
      <c r="CA96" s="705"/>
      <c r="CB96" s="705"/>
      <c r="CC96" s="705"/>
      <c r="CD96" s="705"/>
      <c r="CE96" s="705"/>
      <c r="CF96" s="705"/>
      <c r="CG96" s="705"/>
      <c r="CH96" s="705"/>
      <c r="CI96" s="705"/>
      <c r="CJ96" s="705"/>
      <c r="CK96" s="705"/>
      <c r="CL96" s="705"/>
      <c r="CM96" s="705"/>
      <c r="CN96" s="705"/>
      <c r="CO96" s="705"/>
      <c r="CP96" s="705"/>
      <c r="CQ96" s="705"/>
      <c r="CR96" s="705"/>
      <c r="CS96" s="705"/>
      <c r="CT96" s="705"/>
      <c r="CU96" s="705"/>
      <c r="CV96" s="705"/>
      <c r="CW96" s="705"/>
      <c r="CX96" s="705"/>
      <c r="CY96" s="705"/>
      <c r="CZ96" s="705"/>
      <c r="DA96" s="705"/>
      <c r="DB96" s="705"/>
      <c r="DC96" s="705"/>
      <c r="DD96" s="705"/>
      <c r="DE96" s="705"/>
      <c r="DF96" s="705"/>
      <c r="DG96" s="705"/>
      <c r="DH96" s="705"/>
      <c r="DI96" s="705"/>
      <c r="DJ96" s="705"/>
      <c r="DK96" s="705"/>
      <c r="DL96" s="705"/>
      <c r="DM96" s="705"/>
      <c r="DN96" s="705"/>
      <c r="DO96" s="705"/>
      <c r="DP96" s="705"/>
      <c r="DQ96" s="705"/>
      <c r="DR96" s="705"/>
      <c r="DS96" s="705"/>
      <c r="DT96" s="705"/>
      <c r="DU96" s="705"/>
      <c r="DV96" s="705"/>
      <c r="DW96" s="705"/>
      <c r="DX96" s="705"/>
      <c r="DY96" s="705"/>
      <c r="DZ96" s="705"/>
      <c r="EA96" s="705"/>
      <c r="EB96" s="705"/>
      <c r="EC96" s="705"/>
      <c r="ED96" s="705"/>
      <c r="EE96" s="705"/>
      <c r="EF96" s="705"/>
      <c r="EG96" s="705"/>
      <c r="EH96" s="705"/>
      <c r="EI96" s="705"/>
      <c r="EJ96" s="705"/>
      <c r="EK96" s="705"/>
      <c r="EL96" s="705"/>
      <c r="EM96" s="705"/>
      <c r="EN96" s="705"/>
      <c r="EO96" s="705"/>
      <c r="EP96" s="705"/>
      <c r="EQ96" s="705"/>
      <c r="ER96" s="705"/>
      <c r="ES96" s="705"/>
      <c r="ET96" s="705"/>
      <c r="EU96" s="705"/>
      <c r="EV96" s="705"/>
      <c r="EW96" s="705"/>
      <c r="EX96" s="705"/>
      <c r="EY96" s="705"/>
      <c r="EZ96" s="705"/>
      <c r="FA96" s="705"/>
      <c r="FB96" s="705"/>
      <c r="FC96" s="705"/>
      <c r="FD96" s="705"/>
      <c r="FE96" s="705"/>
      <c r="FF96" s="705"/>
      <c r="FG96" s="705"/>
      <c r="FH96" s="705"/>
      <c r="FI96" s="705"/>
      <c r="FJ96" s="705"/>
      <c r="FK96" s="705"/>
      <c r="FL96" s="705"/>
      <c r="FM96" s="705"/>
      <c r="FN96" s="705"/>
      <c r="FO96" s="705"/>
      <c r="FP96" s="705"/>
      <c r="FQ96" s="705"/>
      <c r="FR96" s="705"/>
      <c r="FS96" s="705"/>
      <c r="FT96" s="705"/>
      <c r="FU96" s="705"/>
      <c r="FV96" s="705"/>
      <c r="FW96" s="705"/>
      <c r="FX96" s="705"/>
      <c r="FY96" s="705"/>
      <c r="FZ96" s="705"/>
      <c r="GA96" s="705"/>
      <c r="GB96" s="705"/>
      <c r="GC96" s="705"/>
      <c r="GD96" s="705"/>
      <c r="GE96" s="705"/>
      <c r="GF96" s="705"/>
      <c r="GG96" s="705"/>
      <c r="GH96" s="705"/>
      <c r="GI96" s="705"/>
      <c r="GJ96" s="705"/>
      <c r="GK96" s="705"/>
      <c r="GL96" s="705"/>
      <c r="GM96" s="705"/>
      <c r="GN96" s="705"/>
      <c r="GO96" s="705"/>
      <c r="GP96" s="705"/>
      <c r="GQ96" s="705"/>
      <c r="GR96" s="705"/>
      <c r="GS96" s="705"/>
      <c r="GT96" s="705"/>
      <c r="GU96" s="705"/>
      <c r="GV96" s="705"/>
      <c r="GW96" s="705"/>
      <c r="GX96" s="705"/>
      <c r="GY96" s="705"/>
      <c r="GZ96" s="705"/>
      <c r="HA96" s="705"/>
      <c r="HB96" s="705"/>
      <c r="HC96" s="705"/>
      <c r="HD96" s="705"/>
      <c r="HE96" s="705"/>
      <c r="HF96" s="705"/>
      <c r="HG96" s="705"/>
      <c r="HH96" s="705"/>
      <c r="HI96" s="705"/>
      <c r="HJ96" s="705"/>
      <c r="HK96" s="705"/>
      <c r="HL96" s="705"/>
      <c r="HM96" s="705"/>
      <c r="HN96" s="705"/>
      <c r="HO96" s="705"/>
      <c r="HP96" s="705"/>
      <c r="HQ96" s="705"/>
      <c r="HR96" s="705"/>
      <c r="HS96" s="705"/>
      <c r="HT96" s="705"/>
      <c r="HU96" s="705"/>
      <c r="HV96" s="705"/>
      <c r="HW96" s="705"/>
      <c r="HX96" s="705"/>
      <c r="HY96" s="705"/>
      <c r="HZ96" s="705"/>
      <c r="IA96" s="705"/>
      <c r="IB96" s="705"/>
      <c r="IC96" s="705"/>
      <c r="ID96" s="705"/>
      <c r="IE96" s="705"/>
      <c r="IF96" s="705"/>
      <c r="IG96" s="705"/>
      <c r="IH96" s="705"/>
      <c r="II96" s="705"/>
      <c r="IJ96" s="705"/>
      <c r="IK96" s="705"/>
      <c r="IL96" s="705"/>
      <c r="IM96" s="705"/>
      <c r="IN96" s="705"/>
      <c r="IO96" s="705"/>
      <c r="IP96" s="705"/>
      <c r="IQ96" s="705"/>
      <c r="IR96" s="705"/>
      <c r="IS96" s="705"/>
      <c r="IT96" s="705"/>
      <c r="IU96" s="705"/>
      <c r="IV96" s="705"/>
    </row>
    <row r="97" spans="1:256" ht="16.5" thickBot="1">
      <c r="A97" s="705"/>
      <c r="B97" s="763" t="s">
        <v>663</v>
      </c>
      <c r="C97" s="764"/>
      <c r="D97" s="765"/>
      <c r="E97" s="766"/>
      <c r="F97" s="767" t="s">
        <v>81</v>
      </c>
      <c r="G97" s="768" t="e">
        <f>TRUNC(SUM(G93:G96),2)</f>
        <v>#REF!</v>
      </c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5"/>
      <c r="AT97" s="705"/>
      <c r="AU97" s="705"/>
      <c r="AV97" s="705"/>
      <c r="AW97" s="705"/>
      <c r="AX97" s="705"/>
      <c r="AY97" s="705"/>
      <c r="AZ97" s="705"/>
      <c r="BA97" s="705"/>
      <c r="BB97" s="705"/>
      <c r="BC97" s="705"/>
      <c r="BD97" s="705"/>
      <c r="BE97" s="705"/>
      <c r="BF97" s="705"/>
      <c r="BG97" s="705"/>
      <c r="BH97" s="705"/>
      <c r="BI97" s="705"/>
      <c r="BJ97" s="705"/>
      <c r="BK97" s="705"/>
      <c r="BL97" s="705"/>
      <c r="BM97" s="705"/>
      <c r="BN97" s="705"/>
      <c r="BO97" s="705"/>
      <c r="BP97" s="705"/>
      <c r="BQ97" s="705"/>
      <c r="BR97" s="705"/>
      <c r="BS97" s="705"/>
      <c r="BT97" s="705"/>
      <c r="BU97" s="705"/>
      <c r="BV97" s="705"/>
      <c r="BW97" s="705"/>
      <c r="BX97" s="705"/>
      <c r="BY97" s="705"/>
      <c r="BZ97" s="705"/>
      <c r="CA97" s="705"/>
      <c r="CB97" s="705"/>
      <c r="CC97" s="705"/>
      <c r="CD97" s="705"/>
      <c r="CE97" s="705"/>
      <c r="CF97" s="705"/>
      <c r="CG97" s="705"/>
      <c r="CH97" s="705"/>
      <c r="CI97" s="705"/>
      <c r="CJ97" s="705"/>
      <c r="CK97" s="705"/>
      <c r="CL97" s="705"/>
      <c r="CM97" s="705"/>
      <c r="CN97" s="705"/>
      <c r="CO97" s="705"/>
      <c r="CP97" s="705"/>
      <c r="CQ97" s="705"/>
      <c r="CR97" s="705"/>
      <c r="CS97" s="705"/>
      <c r="CT97" s="705"/>
      <c r="CU97" s="705"/>
      <c r="CV97" s="705"/>
      <c r="CW97" s="705"/>
      <c r="CX97" s="705"/>
      <c r="CY97" s="705"/>
      <c r="CZ97" s="705"/>
      <c r="DA97" s="705"/>
      <c r="DB97" s="705"/>
      <c r="DC97" s="705"/>
      <c r="DD97" s="705"/>
      <c r="DE97" s="705"/>
      <c r="DF97" s="705"/>
      <c r="DG97" s="705"/>
      <c r="DH97" s="705"/>
      <c r="DI97" s="705"/>
      <c r="DJ97" s="705"/>
      <c r="DK97" s="705"/>
      <c r="DL97" s="705"/>
      <c r="DM97" s="705"/>
      <c r="DN97" s="705"/>
      <c r="DO97" s="705"/>
      <c r="DP97" s="705"/>
      <c r="DQ97" s="705"/>
      <c r="DR97" s="705"/>
      <c r="DS97" s="705"/>
      <c r="DT97" s="705"/>
      <c r="DU97" s="705"/>
      <c r="DV97" s="705"/>
      <c r="DW97" s="705"/>
      <c r="DX97" s="705"/>
      <c r="DY97" s="705"/>
      <c r="DZ97" s="705"/>
      <c r="EA97" s="705"/>
      <c r="EB97" s="705"/>
      <c r="EC97" s="705"/>
      <c r="ED97" s="705"/>
      <c r="EE97" s="705"/>
      <c r="EF97" s="705"/>
      <c r="EG97" s="705"/>
      <c r="EH97" s="705"/>
      <c r="EI97" s="705"/>
      <c r="EJ97" s="705"/>
      <c r="EK97" s="705"/>
      <c r="EL97" s="705"/>
      <c r="EM97" s="705"/>
      <c r="EN97" s="705"/>
      <c r="EO97" s="705"/>
      <c r="EP97" s="705"/>
      <c r="EQ97" s="705"/>
      <c r="ER97" s="705"/>
      <c r="ES97" s="705"/>
      <c r="ET97" s="705"/>
      <c r="EU97" s="705"/>
      <c r="EV97" s="705"/>
      <c r="EW97" s="705"/>
      <c r="EX97" s="705"/>
      <c r="EY97" s="705"/>
      <c r="EZ97" s="705"/>
      <c r="FA97" s="705"/>
      <c r="FB97" s="705"/>
      <c r="FC97" s="705"/>
      <c r="FD97" s="705"/>
      <c r="FE97" s="705"/>
      <c r="FF97" s="705"/>
      <c r="FG97" s="705"/>
      <c r="FH97" s="705"/>
      <c r="FI97" s="705"/>
      <c r="FJ97" s="705"/>
      <c r="FK97" s="705"/>
      <c r="FL97" s="705"/>
      <c r="FM97" s="705"/>
      <c r="FN97" s="705"/>
      <c r="FO97" s="705"/>
      <c r="FP97" s="705"/>
      <c r="FQ97" s="705"/>
      <c r="FR97" s="705"/>
      <c r="FS97" s="705"/>
      <c r="FT97" s="705"/>
      <c r="FU97" s="705"/>
      <c r="FV97" s="705"/>
      <c r="FW97" s="705"/>
      <c r="FX97" s="705"/>
      <c r="FY97" s="705"/>
      <c r="FZ97" s="705"/>
      <c r="GA97" s="705"/>
      <c r="GB97" s="705"/>
      <c r="GC97" s="705"/>
      <c r="GD97" s="705"/>
      <c r="GE97" s="705"/>
      <c r="GF97" s="705"/>
      <c r="GG97" s="705"/>
      <c r="GH97" s="705"/>
      <c r="GI97" s="705"/>
      <c r="GJ97" s="705"/>
      <c r="GK97" s="705"/>
      <c r="GL97" s="705"/>
      <c r="GM97" s="705"/>
      <c r="GN97" s="705"/>
      <c r="GO97" s="705"/>
      <c r="GP97" s="705"/>
      <c r="GQ97" s="705"/>
      <c r="GR97" s="705"/>
      <c r="GS97" s="705"/>
      <c r="GT97" s="705"/>
      <c r="GU97" s="705"/>
      <c r="GV97" s="705"/>
      <c r="GW97" s="705"/>
      <c r="GX97" s="705"/>
      <c r="GY97" s="705"/>
      <c r="GZ97" s="705"/>
      <c r="HA97" s="705"/>
      <c r="HB97" s="705"/>
      <c r="HC97" s="705"/>
      <c r="HD97" s="705"/>
      <c r="HE97" s="705"/>
      <c r="HF97" s="705"/>
      <c r="HG97" s="705"/>
      <c r="HH97" s="705"/>
      <c r="HI97" s="705"/>
      <c r="HJ97" s="705"/>
      <c r="HK97" s="705"/>
      <c r="HL97" s="705"/>
      <c r="HM97" s="705"/>
      <c r="HN97" s="705"/>
      <c r="HO97" s="705"/>
      <c r="HP97" s="705"/>
      <c r="HQ97" s="705"/>
      <c r="HR97" s="705"/>
      <c r="HS97" s="705"/>
      <c r="HT97" s="705"/>
      <c r="HU97" s="705"/>
      <c r="HV97" s="705"/>
      <c r="HW97" s="705"/>
      <c r="HX97" s="705"/>
      <c r="HY97" s="705"/>
      <c r="HZ97" s="705"/>
      <c r="IA97" s="705"/>
      <c r="IB97" s="705"/>
      <c r="IC97" s="705"/>
      <c r="ID97" s="705"/>
      <c r="IE97" s="705"/>
      <c r="IF97" s="705"/>
      <c r="IG97" s="705"/>
      <c r="IH97" s="705"/>
      <c r="II97" s="705"/>
      <c r="IJ97" s="705"/>
      <c r="IK97" s="705"/>
      <c r="IL97" s="705"/>
      <c r="IM97" s="705"/>
      <c r="IN97" s="705"/>
      <c r="IO97" s="705"/>
      <c r="IP97" s="705"/>
      <c r="IQ97" s="705"/>
      <c r="IR97" s="705"/>
      <c r="IS97" s="705"/>
      <c r="IT97" s="705"/>
      <c r="IU97" s="705"/>
      <c r="IV97" s="705"/>
    </row>
    <row r="98" spans="1:256">
      <c r="A98" s="705"/>
      <c r="B98" s="772"/>
      <c r="C98" s="772"/>
      <c r="D98" s="772"/>
      <c r="E98" s="772"/>
      <c r="F98" s="772"/>
      <c r="G98" s="772"/>
      <c r="H98" s="705"/>
      <c r="I98" s="705"/>
      <c r="J98" s="705"/>
      <c r="K98" s="705"/>
      <c r="L98" s="705"/>
      <c r="M98" s="705"/>
      <c r="N98" s="705"/>
      <c r="O98" s="705"/>
      <c r="P98" s="705"/>
      <c r="Q98" s="705"/>
      <c r="R98" s="705"/>
      <c r="S98" s="705"/>
      <c r="T98" s="705"/>
      <c r="U98" s="705"/>
      <c r="V98" s="705"/>
      <c r="W98" s="705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05"/>
      <c r="AK98" s="705"/>
      <c r="AL98" s="705"/>
      <c r="AM98" s="705"/>
      <c r="AN98" s="705"/>
      <c r="AO98" s="705"/>
      <c r="AP98" s="705"/>
      <c r="AQ98" s="705"/>
      <c r="AR98" s="705"/>
      <c r="AS98" s="705"/>
      <c r="AT98" s="705"/>
      <c r="AU98" s="705"/>
      <c r="AV98" s="705"/>
      <c r="AW98" s="705"/>
      <c r="AX98" s="705"/>
      <c r="AY98" s="705"/>
      <c r="AZ98" s="705"/>
      <c r="BA98" s="705"/>
      <c r="BB98" s="705"/>
      <c r="BC98" s="705"/>
      <c r="BD98" s="705"/>
      <c r="BE98" s="705"/>
      <c r="BF98" s="705"/>
      <c r="BG98" s="705"/>
      <c r="BH98" s="705"/>
      <c r="BI98" s="705"/>
      <c r="BJ98" s="705"/>
      <c r="BK98" s="705"/>
      <c r="BL98" s="705"/>
      <c r="BM98" s="705"/>
      <c r="BN98" s="705"/>
      <c r="BO98" s="705"/>
      <c r="BP98" s="705"/>
      <c r="BQ98" s="705"/>
      <c r="BR98" s="705"/>
      <c r="BS98" s="705"/>
      <c r="BT98" s="705"/>
      <c r="BU98" s="705"/>
      <c r="BV98" s="705"/>
      <c r="BW98" s="705"/>
      <c r="BX98" s="705"/>
      <c r="BY98" s="705"/>
      <c r="BZ98" s="705"/>
      <c r="CA98" s="705"/>
      <c r="CB98" s="705"/>
      <c r="CC98" s="705"/>
      <c r="CD98" s="705"/>
      <c r="CE98" s="705"/>
      <c r="CF98" s="705"/>
      <c r="CG98" s="705"/>
      <c r="CH98" s="705"/>
      <c r="CI98" s="705"/>
      <c r="CJ98" s="705"/>
      <c r="CK98" s="705"/>
      <c r="CL98" s="705"/>
      <c r="CM98" s="705"/>
      <c r="CN98" s="705"/>
      <c r="CO98" s="705"/>
      <c r="CP98" s="705"/>
      <c r="CQ98" s="705"/>
      <c r="CR98" s="705"/>
      <c r="CS98" s="705"/>
      <c r="CT98" s="705"/>
      <c r="CU98" s="705"/>
      <c r="CV98" s="705"/>
      <c r="CW98" s="705"/>
      <c r="CX98" s="705"/>
      <c r="CY98" s="705"/>
      <c r="CZ98" s="705"/>
      <c r="DA98" s="705"/>
      <c r="DB98" s="705"/>
      <c r="DC98" s="705"/>
      <c r="DD98" s="705"/>
      <c r="DE98" s="705"/>
      <c r="DF98" s="705"/>
      <c r="DG98" s="705"/>
      <c r="DH98" s="705"/>
      <c r="DI98" s="705"/>
      <c r="DJ98" s="705"/>
      <c r="DK98" s="705"/>
      <c r="DL98" s="705"/>
      <c r="DM98" s="705"/>
      <c r="DN98" s="705"/>
      <c r="DO98" s="705"/>
      <c r="DP98" s="705"/>
      <c r="DQ98" s="705"/>
      <c r="DR98" s="705"/>
      <c r="DS98" s="705"/>
      <c r="DT98" s="705"/>
      <c r="DU98" s="705"/>
      <c r="DV98" s="705"/>
      <c r="DW98" s="705"/>
      <c r="DX98" s="705"/>
      <c r="DY98" s="705"/>
      <c r="DZ98" s="705"/>
      <c r="EA98" s="705"/>
      <c r="EB98" s="705"/>
      <c r="EC98" s="705"/>
      <c r="ED98" s="705"/>
      <c r="EE98" s="705"/>
      <c r="EF98" s="705"/>
      <c r="EG98" s="705"/>
      <c r="EH98" s="705"/>
      <c r="EI98" s="705"/>
      <c r="EJ98" s="705"/>
      <c r="EK98" s="705"/>
      <c r="EL98" s="705"/>
      <c r="EM98" s="705"/>
      <c r="EN98" s="705"/>
      <c r="EO98" s="705"/>
      <c r="EP98" s="705"/>
      <c r="EQ98" s="705"/>
      <c r="ER98" s="705"/>
      <c r="ES98" s="705"/>
      <c r="ET98" s="705"/>
      <c r="EU98" s="705"/>
      <c r="EV98" s="705"/>
      <c r="EW98" s="705"/>
      <c r="EX98" s="705"/>
      <c r="EY98" s="705"/>
      <c r="EZ98" s="705"/>
      <c r="FA98" s="705"/>
      <c r="FB98" s="705"/>
      <c r="FC98" s="705"/>
      <c r="FD98" s="705"/>
      <c r="FE98" s="705"/>
      <c r="FF98" s="705"/>
      <c r="FG98" s="705"/>
      <c r="FH98" s="705"/>
      <c r="FI98" s="705"/>
      <c r="FJ98" s="705"/>
      <c r="FK98" s="705"/>
      <c r="FL98" s="705"/>
      <c r="FM98" s="705"/>
      <c r="FN98" s="705"/>
      <c r="FO98" s="705"/>
      <c r="FP98" s="705"/>
      <c r="FQ98" s="705"/>
      <c r="FR98" s="705"/>
      <c r="FS98" s="705"/>
      <c r="FT98" s="705"/>
      <c r="FU98" s="705"/>
      <c r="FV98" s="705"/>
      <c r="FW98" s="705"/>
      <c r="FX98" s="705"/>
      <c r="FY98" s="705"/>
      <c r="FZ98" s="705"/>
      <c r="GA98" s="705"/>
      <c r="GB98" s="705"/>
      <c r="GC98" s="705"/>
      <c r="GD98" s="705"/>
      <c r="GE98" s="705"/>
      <c r="GF98" s="705"/>
      <c r="GG98" s="705"/>
      <c r="GH98" s="705"/>
      <c r="GI98" s="705"/>
      <c r="GJ98" s="705"/>
      <c r="GK98" s="705"/>
      <c r="GL98" s="705"/>
      <c r="GM98" s="705"/>
      <c r="GN98" s="705"/>
      <c r="GO98" s="705"/>
      <c r="GP98" s="705"/>
      <c r="GQ98" s="705"/>
      <c r="GR98" s="705"/>
      <c r="GS98" s="705"/>
      <c r="GT98" s="705"/>
      <c r="GU98" s="705"/>
      <c r="GV98" s="705"/>
      <c r="GW98" s="705"/>
      <c r="GX98" s="705"/>
      <c r="GY98" s="705"/>
      <c r="GZ98" s="705"/>
      <c r="HA98" s="705"/>
      <c r="HB98" s="705"/>
      <c r="HC98" s="705"/>
      <c r="HD98" s="705"/>
      <c r="HE98" s="705"/>
      <c r="HF98" s="705"/>
      <c r="HG98" s="705"/>
      <c r="HH98" s="705"/>
      <c r="HI98" s="705"/>
      <c r="HJ98" s="705"/>
      <c r="HK98" s="705"/>
      <c r="HL98" s="705"/>
      <c r="HM98" s="705"/>
      <c r="HN98" s="705"/>
      <c r="HO98" s="705"/>
      <c r="HP98" s="705"/>
      <c r="HQ98" s="705"/>
      <c r="HR98" s="705"/>
      <c r="HS98" s="705"/>
      <c r="HT98" s="705"/>
      <c r="HU98" s="705"/>
      <c r="HV98" s="705"/>
      <c r="HW98" s="705"/>
      <c r="HX98" s="705"/>
      <c r="HY98" s="705"/>
      <c r="HZ98" s="705"/>
      <c r="IA98" s="705"/>
      <c r="IB98" s="705"/>
      <c r="IC98" s="705"/>
      <c r="ID98" s="705"/>
      <c r="IE98" s="705"/>
      <c r="IF98" s="705"/>
      <c r="IG98" s="705"/>
      <c r="IH98" s="705"/>
      <c r="II98" s="705"/>
      <c r="IJ98" s="705"/>
      <c r="IK98" s="705"/>
      <c r="IL98" s="705"/>
      <c r="IM98" s="705"/>
      <c r="IN98" s="705"/>
      <c r="IO98" s="705"/>
      <c r="IP98" s="705"/>
      <c r="IQ98" s="705"/>
      <c r="IR98" s="705"/>
      <c r="IS98" s="705"/>
      <c r="IT98" s="705"/>
      <c r="IU98" s="705"/>
      <c r="IV98" s="705"/>
    </row>
    <row r="99" spans="1:256" ht="409.5" customHeight="1">
      <c r="A99" s="705"/>
      <c r="B99" s="2795"/>
      <c r="C99" s="2795"/>
      <c r="D99" s="2795"/>
      <c r="E99" s="2795"/>
      <c r="F99" s="2795"/>
      <c r="G99" s="2795"/>
      <c r="H99" s="705"/>
      <c r="I99" s="705"/>
      <c r="J99" s="705"/>
      <c r="K99" s="705"/>
      <c r="L99" s="705"/>
      <c r="M99" s="705"/>
      <c r="N99" s="705"/>
      <c r="O99" s="705"/>
      <c r="P99" s="705"/>
      <c r="Q99" s="705"/>
      <c r="R99" s="705"/>
      <c r="S99" s="705"/>
      <c r="T99" s="705"/>
      <c r="U99" s="705"/>
      <c r="V99" s="705"/>
      <c r="W99" s="705"/>
      <c r="X99" s="705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05"/>
      <c r="AK99" s="705"/>
      <c r="AL99" s="705"/>
      <c r="AM99" s="705"/>
      <c r="AN99" s="705"/>
      <c r="AO99" s="705"/>
      <c r="AP99" s="705"/>
      <c r="AQ99" s="705"/>
      <c r="AR99" s="705"/>
      <c r="AS99" s="705"/>
      <c r="AT99" s="705"/>
      <c r="AU99" s="705"/>
      <c r="AV99" s="705"/>
      <c r="AW99" s="705"/>
      <c r="AX99" s="705"/>
      <c r="AY99" s="705"/>
      <c r="AZ99" s="705"/>
      <c r="BA99" s="705"/>
      <c r="BB99" s="705"/>
      <c r="BC99" s="705"/>
      <c r="BD99" s="705"/>
      <c r="BE99" s="705"/>
      <c r="BF99" s="705"/>
      <c r="BG99" s="705"/>
      <c r="BH99" s="705"/>
      <c r="BI99" s="705"/>
      <c r="BJ99" s="705"/>
      <c r="BK99" s="705"/>
      <c r="BL99" s="705"/>
      <c r="BM99" s="705"/>
      <c r="BN99" s="705"/>
      <c r="BO99" s="705"/>
      <c r="BP99" s="705"/>
      <c r="BQ99" s="705"/>
      <c r="BR99" s="705"/>
      <c r="BS99" s="705"/>
      <c r="BT99" s="705"/>
      <c r="BU99" s="705"/>
      <c r="BV99" s="705"/>
      <c r="BW99" s="705"/>
      <c r="BX99" s="705"/>
      <c r="BY99" s="705"/>
      <c r="BZ99" s="705"/>
      <c r="CA99" s="705"/>
      <c r="CB99" s="705"/>
      <c r="CC99" s="705"/>
      <c r="CD99" s="705"/>
      <c r="CE99" s="705"/>
      <c r="CF99" s="705"/>
      <c r="CG99" s="705"/>
      <c r="CH99" s="705"/>
      <c r="CI99" s="705"/>
      <c r="CJ99" s="705"/>
      <c r="CK99" s="705"/>
      <c r="CL99" s="705"/>
      <c r="CM99" s="705"/>
      <c r="CN99" s="705"/>
      <c r="CO99" s="705"/>
      <c r="CP99" s="705"/>
      <c r="CQ99" s="705"/>
      <c r="CR99" s="705"/>
      <c r="CS99" s="705"/>
      <c r="CT99" s="705"/>
      <c r="CU99" s="705"/>
      <c r="CV99" s="705"/>
      <c r="CW99" s="705"/>
      <c r="CX99" s="705"/>
      <c r="CY99" s="705"/>
      <c r="CZ99" s="705"/>
      <c r="DA99" s="705"/>
      <c r="DB99" s="705"/>
      <c r="DC99" s="705"/>
      <c r="DD99" s="705"/>
      <c r="DE99" s="705"/>
      <c r="DF99" s="705"/>
      <c r="DG99" s="705"/>
      <c r="DH99" s="705"/>
      <c r="DI99" s="705"/>
      <c r="DJ99" s="705"/>
      <c r="DK99" s="705"/>
      <c r="DL99" s="705"/>
      <c r="DM99" s="705"/>
      <c r="DN99" s="705"/>
      <c r="DO99" s="705"/>
      <c r="DP99" s="705"/>
      <c r="DQ99" s="705"/>
      <c r="DR99" s="705"/>
      <c r="DS99" s="705"/>
      <c r="DT99" s="705"/>
      <c r="DU99" s="705"/>
      <c r="DV99" s="705"/>
      <c r="DW99" s="705"/>
      <c r="DX99" s="705"/>
      <c r="DY99" s="705"/>
      <c r="DZ99" s="705"/>
      <c r="EA99" s="705"/>
      <c r="EB99" s="705"/>
      <c r="EC99" s="705"/>
      <c r="ED99" s="705"/>
      <c r="EE99" s="705"/>
      <c r="EF99" s="705"/>
      <c r="EG99" s="705"/>
      <c r="EH99" s="705"/>
      <c r="EI99" s="705"/>
      <c r="EJ99" s="705"/>
      <c r="EK99" s="705"/>
      <c r="EL99" s="705"/>
      <c r="EM99" s="705"/>
      <c r="EN99" s="705"/>
      <c r="EO99" s="705"/>
      <c r="EP99" s="705"/>
      <c r="EQ99" s="705"/>
      <c r="ER99" s="705"/>
      <c r="ES99" s="705"/>
      <c r="ET99" s="705"/>
      <c r="EU99" s="705"/>
      <c r="EV99" s="705"/>
      <c r="EW99" s="705"/>
      <c r="EX99" s="705"/>
      <c r="EY99" s="705"/>
      <c r="EZ99" s="705"/>
      <c r="FA99" s="705"/>
      <c r="FB99" s="705"/>
      <c r="FC99" s="705"/>
      <c r="FD99" s="705"/>
      <c r="FE99" s="705"/>
      <c r="FF99" s="705"/>
      <c r="FG99" s="705"/>
      <c r="FH99" s="705"/>
      <c r="FI99" s="705"/>
      <c r="FJ99" s="705"/>
      <c r="FK99" s="705"/>
      <c r="FL99" s="705"/>
      <c r="FM99" s="705"/>
      <c r="FN99" s="705"/>
      <c r="FO99" s="705"/>
      <c r="FP99" s="705"/>
      <c r="FQ99" s="705"/>
      <c r="FR99" s="705"/>
      <c r="FS99" s="705"/>
      <c r="FT99" s="705"/>
      <c r="FU99" s="705"/>
      <c r="FV99" s="705"/>
      <c r="FW99" s="705"/>
      <c r="FX99" s="705"/>
      <c r="FY99" s="705"/>
      <c r="FZ99" s="705"/>
      <c r="GA99" s="705"/>
      <c r="GB99" s="705"/>
      <c r="GC99" s="705"/>
      <c r="GD99" s="705"/>
      <c r="GE99" s="705"/>
      <c r="GF99" s="705"/>
      <c r="GG99" s="705"/>
      <c r="GH99" s="705"/>
      <c r="GI99" s="705"/>
      <c r="GJ99" s="705"/>
      <c r="GK99" s="705"/>
      <c r="GL99" s="705"/>
      <c r="GM99" s="705"/>
      <c r="GN99" s="705"/>
      <c r="GO99" s="705"/>
      <c r="GP99" s="705"/>
      <c r="GQ99" s="705"/>
      <c r="GR99" s="705"/>
      <c r="GS99" s="705"/>
      <c r="GT99" s="705"/>
      <c r="GU99" s="705"/>
      <c r="GV99" s="705"/>
      <c r="GW99" s="705"/>
      <c r="GX99" s="705"/>
      <c r="GY99" s="705"/>
      <c r="GZ99" s="705"/>
      <c r="HA99" s="705"/>
      <c r="HB99" s="705"/>
      <c r="HC99" s="705"/>
      <c r="HD99" s="705"/>
      <c r="HE99" s="705"/>
      <c r="HF99" s="705"/>
      <c r="HG99" s="705"/>
      <c r="HH99" s="705"/>
      <c r="HI99" s="705"/>
      <c r="HJ99" s="705"/>
      <c r="HK99" s="705"/>
      <c r="HL99" s="705"/>
      <c r="HM99" s="705"/>
      <c r="HN99" s="705"/>
      <c r="HO99" s="705"/>
      <c r="HP99" s="705"/>
      <c r="HQ99" s="705"/>
      <c r="HR99" s="705"/>
      <c r="HS99" s="705"/>
      <c r="HT99" s="705"/>
      <c r="HU99" s="705"/>
      <c r="HV99" s="705"/>
      <c r="HW99" s="705"/>
      <c r="HX99" s="705"/>
      <c r="HY99" s="705"/>
      <c r="HZ99" s="705"/>
      <c r="IA99" s="705"/>
      <c r="IB99" s="705"/>
      <c r="IC99" s="705"/>
      <c r="ID99" s="705"/>
      <c r="IE99" s="705"/>
      <c r="IF99" s="705"/>
      <c r="IG99" s="705"/>
      <c r="IH99" s="705"/>
      <c r="II99" s="705"/>
      <c r="IJ99" s="705"/>
      <c r="IK99" s="705"/>
      <c r="IL99" s="705"/>
      <c r="IM99" s="705"/>
      <c r="IN99" s="705"/>
      <c r="IO99" s="705"/>
      <c r="IP99" s="705"/>
      <c r="IQ99" s="705"/>
      <c r="IR99" s="705"/>
      <c r="IS99" s="705"/>
      <c r="IT99" s="705"/>
      <c r="IU99" s="705"/>
      <c r="IV99" s="705"/>
    </row>
    <row r="100" spans="1:256" ht="101.25" customHeight="1" thickBot="1">
      <c r="A100" s="705"/>
      <c r="B100" s="2796"/>
      <c r="C100" s="2796"/>
      <c r="D100" s="2796"/>
      <c r="E100" s="2796"/>
      <c r="F100" s="2796"/>
      <c r="G100" s="2796"/>
      <c r="H100" s="705"/>
      <c r="I100" s="705"/>
      <c r="J100" s="705"/>
      <c r="K100" s="705"/>
      <c r="L100" s="705"/>
      <c r="M100" s="705"/>
      <c r="N100" s="705"/>
      <c r="O100" s="705"/>
      <c r="P100" s="705"/>
      <c r="Q100" s="705"/>
      <c r="R100" s="705"/>
      <c r="S100" s="705"/>
      <c r="T100" s="705"/>
      <c r="U100" s="705"/>
      <c r="V100" s="705"/>
      <c r="W100" s="705"/>
      <c r="X100" s="705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  <c r="AI100" s="705"/>
      <c r="AJ100" s="705"/>
      <c r="AK100" s="705"/>
      <c r="AL100" s="705"/>
      <c r="AM100" s="705"/>
      <c r="AN100" s="705"/>
      <c r="AO100" s="705"/>
      <c r="AP100" s="705"/>
      <c r="AQ100" s="705"/>
      <c r="AR100" s="705"/>
      <c r="AS100" s="705"/>
      <c r="AT100" s="705"/>
      <c r="AU100" s="705"/>
      <c r="AV100" s="705"/>
      <c r="AW100" s="705"/>
      <c r="AX100" s="705"/>
      <c r="AY100" s="705"/>
      <c r="AZ100" s="705"/>
      <c r="BA100" s="705"/>
      <c r="BB100" s="705"/>
      <c r="BC100" s="705"/>
      <c r="BD100" s="705"/>
      <c r="BE100" s="705"/>
      <c r="BF100" s="705"/>
      <c r="BG100" s="705"/>
      <c r="BH100" s="705"/>
      <c r="BI100" s="705"/>
      <c r="BJ100" s="705"/>
      <c r="BK100" s="705"/>
      <c r="BL100" s="705"/>
      <c r="BM100" s="705"/>
      <c r="BN100" s="705"/>
      <c r="BO100" s="705"/>
      <c r="BP100" s="705"/>
      <c r="BQ100" s="705"/>
      <c r="BR100" s="705"/>
      <c r="BS100" s="705"/>
      <c r="BT100" s="705"/>
      <c r="BU100" s="705"/>
      <c r="BV100" s="705"/>
      <c r="BW100" s="705"/>
      <c r="BX100" s="705"/>
      <c r="BY100" s="705"/>
      <c r="BZ100" s="705"/>
      <c r="CA100" s="705"/>
      <c r="CB100" s="705"/>
      <c r="CC100" s="705"/>
      <c r="CD100" s="705"/>
      <c r="CE100" s="705"/>
      <c r="CF100" s="705"/>
      <c r="CG100" s="705"/>
      <c r="CH100" s="705"/>
      <c r="CI100" s="705"/>
      <c r="CJ100" s="705"/>
      <c r="CK100" s="705"/>
      <c r="CL100" s="705"/>
      <c r="CM100" s="705"/>
      <c r="CN100" s="705"/>
      <c r="CO100" s="705"/>
      <c r="CP100" s="705"/>
      <c r="CQ100" s="705"/>
      <c r="CR100" s="705"/>
      <c r="CS100" s="705"/>
      <c r="CT100" s="705"/>
      <c r="CU100" s="705"/>
      <c r="CV100" s="705"/>
      <c r="CW100" s="705"/>
      <c r="CX100" s="705"/>
      <c r="CY100" s="705"/>
      <c r="CZ100" s="705"/>
      <c r="DA100" s="705"/>
      <c r="DB100" s="705"/>
      <c r="DC100" s="705"/>
      <c r="DD100" s="705"/>
      <c r="DE100" s="705"/>
      <c r="DF100" s="705"/>
      <c r="DG100" s="705"/>
      <c r="DH100" s="705"/>
      <c r="DI100" s="705"/>
      <c r="DJ100" s="705"/>
      <c r="DK100" s="705"/>
      <c r="DL100" s="705"/>
      <c r="DM100" s="705"/>
      <c r="DN100" s="705"/>
      <c r="DO100" s="705"/>
      <c r="DP100" s="705"/>
      <c r="DQ100" s="705"/>
      <c r="DR100" s="705"/>
      <c r="DS100" s="705"/>
      <c r="DT100" s="705"/>
      <c r="DU100" s="705"/>
      <c r="DV100" s="705"/>
      <c r="DW100" s="705"/>
      <c r="DX100" s="705"/>
      <c r="DY100" s="705"/>
      <c r="DZ100" s="705"/>
      <c r="EA100" s="705"/>
      <c r="EB100" s="705"/>
      <c r="EC100" s="705"/>
      <c r="ED100" s="705"/>
      <c r="EE100" s="705"/>
      <c r="EF100" s="705"/>
      <c r="EG100" s="705"/>
      <c r="EH100" s="705"/>
      <c r="EI100" s="705"/>
      <c r="EJ100" s="705"/>
      <c r="EK100" s="705"/>
      <c r="EL100" s="705"/>
      <c r="EM100" s="705"/>
      <c r="EN100" s="705"/>
      <c r="EO100" s="705"/>
      <c r="EP100" s="705"/>
      <c r="EQ100" s="705"/>
      <c r="ER100" s="705"/>
      <c r="ES100" s="705"/>
      <c r="ET100" s="705"/>
      <c r="EU100" s="705"/>
      <c r="EV100" s="705"/>
      <c r="EW100" s="705"/>
      <c r="EX100" s="705"/>
      <c r="EY100" s="705"/>
      <c r="EZ100" s="705"/>
      <c r="FA100" s="705"/>
      <c r="FB100" s="705"/>
      <c r="FC100" s="705"/>
      <c r="FD100" s="705"/>
      <c r="FE100" s="705"/>
      <c r="FF100" s="705"/>
      <c r="FG100" s="705"/>
      <c r="FH100" s="705"/>
      <c r="FI100" s="705"/>
      <c r="FJ100" s="705"/>
      <c r="FK100" s="705"/>
      <c r="FL100" s="705"/>
      <c r="FM100" s="705"/>
      <c r="FN100" s="705"/>
      <c r="FO100" s="705"/>
      <c r="FP100" s="705"/>
      <c r="FQ100" s="705"/>
      <c r="FR100" s="705"/>
      <c r="FS100" s="705"/>
      <c r="FT100" s="705"/>
      <c r="FU100" s="705"/>
      <c r="FV100" s="705"/>
      <c r="FW100" s="705"/>
      <c r="FX100" s="705"/>
      <c r="FY100" s="705"/>
      <c r="FZ100" s="705"/>
      <c r="GA100" s="705"/>
      <c r="GB100" s="705"/>
      <c r="GC100" s="705"/>
      <c r="GD100" s="705"/>
      <c r="GE100" s="705"/>
      <c r="GF100" s="705"/>
      <c r="GG100" s="705"/>
      <c r="GH100" s="705"/>
      <c r="GI100" s="705"/>
      <c r="GJ100" s="705"/>
      <c r="GK100" s="705"/>
      <c r="GL100" s="705"/>
      <c r="GM100" s="705"/>
      <c r="GN100" s="705"/>
      <c r="GO100" s="705"/>
      <c r="GP100" s="705"/>
      <c r="GQ100" s="705"/>
      <c r="GR100" s="705"/>
      <c r="GS100" s="705"/>
      <c r="GT100" s="705"/>
      <c r="GU100" s="705"/>
      <c r="GV100" s="705"/>
      <c r="GW100" s="705"/>
      <c r="GX100" s="705"/>
      <c r="GY100" s="705"/>
      <c r="GZ100" s="705"/>
      <c r="HA100" s="705"/>
      <c r="HB100" s="705"/>
      <c r="HC100" s="705"/>
      <c r="HD100" s="705"/>
      <c r="HE100" s="705"/>
      <c r="HF100" s="705"/>
      <c r="HG100" s="705"/>
      <c r="HH100" s="705"/>
      <c r="HI100" s="705"/>
      <c r="HJ100" s="705"/>
      <c r="HK100" s="705"/>
      <c r="HL100" s="705"/>
      <c r="HM100" s="705"/>
      <c r="HN100" s="705"/>
      <c r="HO100" s="705"/>
      <c r="HP100" s="705"/>
      <c r="HQ100" s="705"/>
      <c r="HR100" s="705"/>
      <c r="HS100" s="705"/>
      <c r="HT100" s="705"/>
      <c r="HU100" s="705"/>
      <c r="HV100" s="705"/>
      <c r="HW100" s="705"/>
      <c r="HX100" s="705"/>
      <c r="HY100" s="705"/>
      <c r="HZ100" s="705"/>
      <c r="IA100" s="705"/>
      <c r="IB100" s="705"/>
      <c r="IC100" s="705"/>
      <c r="ID100" s="705"/>
      <c r="IE100" s="705"/>
      <c r="IF100" s="705"/>
      <c r="IG100" s="705"/>
      <c r="IH100" s="705"/>
      <c r="II100" s="705"/>
      <c r="IJ100" s="705"/>
      <c r="IK100" s="705"/>
      <c r="IL100" s="705"/>
      <c r="IM100" s="705"/>
      <c r="IN100" s="705"/>
      <c r="IO100" s="705"/>
      <c r="IP100" s="705"/>
      <c r="IQ100" s="705"/>
      <c r="IR100" s="705"/>
      <c r="IS100" s="705"/>
      <c r="IT100" s="705"/>
      <c r="IU100" s="705"/>
      <c r="IV100" s="705"/>
    </row>
    <row r="101" spans="1:256" ht="31.5">
      <c r="A101" s="705"/>
      <c r="B101" s="981" t="s">
        <v>664</v>
      </c>
      <c r="C101" s="2746" t="s">
        <v>671</v>
      </c>
      <c r="D101" s="2747"/>
      <c r="E101" s="2747"/>
      <c r="F101" s="2748"/>
      <c r="G101" s="887" t="s">
        <v>23</v>
      </c>
      <c r="H101" s="705"/>
      <c r="I101" s="705"/>
      <c r="J101" s="705"/>
      <c r="K101" s="705"/>
      <c r="L101" s="705"/>
      <c r="M101" s="705"/>
      <c r="N101" s="705"/>
      <c r="O101" s="705"/>
      <c r="P101" s="705"/>
      <c r="Q101" s="705"/>
      <c r="R101" s="705"/>
      <c r="S101" s="705"/>
      <c r="T101" s="705"/>
      <c r="U101" s="705"/>
      <c r="V101" s="705"/>
      <c r="W101" s="705"/>
      <c r="X101" s="705"/>
      <c r="Y101" s="705"/>
      <c r="Z101" s="705"/>
      <c r="AA101" s="705"/>
      <c r="AB101" s="705"/>
      <c r="AC101" s="705"/>
      <c r="AD101" s="705"/>
      <c r="AE101" s="705"/>
      <c r="AF101" s="705"/>
      <c r="AG101" s="705"/>
      <c r="AH101" s="705"/>
      <c r="AI101" s="705"/>
      <c r="AJ101" s="705"/>
      <c r="AK101" s="705"/>
      <c r="AL101" s="705"/>
      <c r="AM101" s="705"/>
      <c r="AN101" s="705"/>
      <c r="AO101" s="705"/>
      <c r="AP101" s="705"/>
      <c r="AQ101" s="705"/>
      <c r="AR101" s="705"/>
      <c r="AS101" s="705"/>
      <c r="AT101" s="705"/>
      <c r="AU101" s="705"/>
      <c r="AV101" s="705"/>
      <c r="AW101" s="705"/>
      <c r="AX101" s="705"/>
      <c r="AY101" s="705"/>
      <c r="AZ101" s="705"/>
      <c r="BA101" s="705"/>
      <c r="BB101" s="705"/>
      <c r="BC101" s="705"/>
      <c r="BD101" s="705"/>
      <c r="BE101" s="705"/>
      <c r="BF101" s="705"/>
      <c r="BG101" s="705"/>
      <c r="BH101" s="705"/>
      <c r="BI101" s="705"/>
      <c r="BJ101" s="705"/>
      <c r="BK101" s="705"/>
      <c r="BL101" s="705"/>
      <c r="BM101" s="705"/>
      <c r="BN101" s="705"/>
      <c r="BO101" s="705"/>
      <c r="BP101" s="705"/>
      <c r="BQ101" s="705"/>
      <c r="BR101" s="705"/>
      <c r="BS101" s="705"/>
      <c r="BT101" s="705"/>
      <c r="BU101" s="705"/>
      <c r="BV101" s="705"/>
      <c r="BW101" s="705"/>
      <c r="BX101" s="705"/>
      <c r="BY101" s="705"/>
      <c r="BZ101" s="705"/>
      <c r="CA101" s="705"/>
      <c r="CB101" s="705"/>
      <c r="CC101" s="705"/>
      <c r="CD101" s="705"/>
      <c r="CE101" s="705"/>
      <c r="CF101" s="705"/>
      <c r="CG101" s="705"/>
      <c r="CH101" s="705"/>
      <c r="CI101" s="705"/>
      <c r="CJ101" s="705"/>
      <c r="CK101" s="705"/>
      <c r="CL101" s="705"/>
      <c r="CM101" s="705"/>
      <c r="CN101" s="705"/>
      <c r="CO101" s="705"/>
      <c r="CP101" s="705"/>
      <c r="CQ101" s="705"/>
      <c r="CR101" s="705"/>
      <c r="CS101" s="705"/>
      <c r="CT101" s="705"/>
      <c r="CU101" s="705"/>
      <c r="CV101" s="705"/>
      <c r="CW101" s="705"/>
      <c r="CX101" s="705"/>
      <c r="CY101" s="705"/>
      <c r="CZ101" s="705"/>
      <c r="DA101" s="705"/>
      <c r="DB101" s="705"/>
      <c r="DC101" s="705"/>
      <c r="DD101" s="705"/>
      <c r="DE101" s="705"/>
      <c r="DF101" s="705"/>
      <c r="DG101" s="705"/>
      <c r="DH101" s="705"/>
      <c r="DI101" s="705"/>
      <c r="DJ101" s="705"/>
      <c r="DK101" s="705"/>
      <c r="DL101" s="705"/>
      <c r="DM101" s="705"/>
      <c r="DN101" s="705"/>
      <c r="DO101" s="705"/>
      <c r="DP101" s="705"/>
      <c r="DQ101" s="705"/>
      <c r="DR101" s="705"/>
      <c r="DS101" s="705"/>
      <c r="DT101" s="705"/>
      <c r="DU101" s="705"/>
      <c r="DV101" s="705"/>
      <c r="DW101" s="705"/>
      <c r="DX101" s="705"/>
      <c r="DY101" s="705"/>
      <c r="DZ101" s="705"/>
      <c r="EA101" s="705"/>
      <c r="EB101" s="705"/>
      <c r="EC101" s="705"/>
      <c r="ED101" s="705"/>
      <c r="EE101" s="705"/>
      <c r="EF101" s="705"/>
      <c r="EG101" s="705"/>
      <c r="EH101" s="705"/>
      <c r="EI101" s="705"/>
      <c r="EJ101" s="705"/>
      <c r="EK101" s="705"/>
      <c r="EL101" s="705"/>
      <c r="EM101" s="705"/>
      <c r="EN101" s="705"/>
      <c r="EO101" s="705"/>
      <c r="EP101" s="705"/>
      <c r="EQ101" s="705"/>
      <c r="ER101" s="705"/>
      <c r="ES101" s="705"/>
      <c r="ET101" s="705"/>
      <c r="EU101" s="705"/>
      <c r="EV101" s="705"/>
      <c r="EW101" s="705"/>
      <c r="EX101" s="705"/>
      <c r="EY101" s="705"/>
      <c r="EZ101" s="705"/>
      <c r="FA101" s="705"/>
      <c r="FB101" s="705"/>
      <c r="FC101" s="705"/>
      <c r="FD101" s="705"/>
      <c r="FE101" s="705"/>
      <c r="FF101" s="705"/>
      <c r="FG101" s="705"/>
      <c r="FH101" s="705"/>
      <c r="FI101" s="705"/>
      <c r="FJ101" s="705"/>
      <c r="FK101" s="705"/>
      <c r="FL101" s="705"/>
      <c r="FM101" s="705"/>
      <c r="FN101" s="705"/>
      <c r="FO101" s="705"/>
      <c r="FP101" s="705"/>
      <c r="FQ101" s="705"/>
      <c r="FR101" s="705"/>
      <c r="FS101" s="705"/>
      <c r="FT101" s="705"/>
      <c r="FU101" s="705"/>
      <c r="FV101" s="705"/>
      <c r="FW101" s="705"/>
      <c r="FX101" s="705"/>
      <c r="FY101" s="705"/>
      <c r="FZ101" s="705"/>
      <c r="GA101" s="705"/>
      <c r="GB101" s="705"/>
      <c r="GC101" s="705"/>
      <c r="GD101" s="705"/>
      <c r="GE101" s="705"/>
      <c r="GF101" s="705"/>
      <c r="GG101" s="705"/>
      <c r="GH101" s="705"/>
      <c r="GI101" s="705"/>
      <c r="GJ101" s="705"/>
      <c r="GK101" s="705"/>
      <c r="GL101" s="705"/>
      <c r="GM101" s="705"/>
      <c r="GN101" s="705"/>
      <c r="GO101" s="705"/>
      <c r="GP101" s="705"/>
      <c r="GQ101" s="705"/>
      <c r="GR101" s="705"/>
      <c r="GS101" s="705"/>
      <c r="GT101" s="705"/>
      <c r="GU101" s="705"/>
      <c r="GV101" s="705"/>
      <c r="GW101" s="705"/>
      <c r="GX101" s="705"/>
      <c r="GY101" s="705"/>
      <c r="GZ101" s="705"/>
      <c r="HA101" s="705"/>
      <c r="HB101" s="705"/>
      <c r="HC101" s="705"/>
      <c r="HD101" s="705"/>
      <c r="HE101" s="705"/>
      <c r="HF101" s="705"/>
      <c r="HG101" s="705"/>
      <c r="HH101" s="705"/>
      <c r="HI101" s="705"/>
      <c r="HJ101" s="705"/>
      <c r="HK101" s="705"/>
      <c r="HL101" s="705"/>
      <c r="HM101" s="705"/>
      <c r="HN101" s="705"/>
      <c r="HO101" s="705"/>
      <c r="HP101" s="705"/>
      <c r="HQ101" s="705"/>
      <c r="HR101" s="705"/>
      <c r="HS101" s="705"/>
      <c r="HT101" s="705"/>
      <c r="HU101" s="705"/>
      <c r="HV101" s="705"/>
      <c r="HW101" s="705"/>
      <c r="HX101" s="705"/>
      <c r="HY101" s="705"/>
      <c r="HZ101" s="705"/>
      <c r="IA101" s="705"/>
      <c r="IB101" s="705"/>
      <c r="IC101" s="705"/>
      <c r="ID101" s="705"/>
      <c r="IE101" s="705"/>
      <c r="IF101" s="705"/>
      <c r="IG101" s="705"/>
      <c r="IH101" s="705"/>
      <c r="II101" s="705"/>
      <c r="IJ101" s="705"/>
      <c r="IK101" s="705"/>
      <c r="IL101" s="705"/>
      <c r="IM101" s="705"/>
      <c r="IN101" s="705"/>
      <c r="IO101" s="705"/>
      <c r="IP101" s="705"/>
      <c r="IQ101" s="705"/>
      <c r="IR101" s="705"/>
      <c r="IS101" s="705"/>
      <c r="IT101" s="705"/>
      <c r="IU101" s="705"/>
      <c r="IV101" s="705"/>
    </row>
    <row r="102" spans="1:256" ht="31.5">
      <c r="A102" s="705"/>
      <c r="B102" s="616" t="s">
        <v>666</v>
      </c>
      <c r="C102" s="982" t="s">
        <v>75</v>
      </c>
      <c r="D102" s="982" t="s">
        <v>23</v>
      </c>
      <c r="E102" s="2774" t="s">
        <v>76</v>
      </c>
      <c r="F102" s="2775"/>
      <c r="G102" s="2776"/>
      <c r="H102" s="705"/>
      <c r="I102" s="705"/>
      <c r="J102" s="705"/>
      <c r="K102" s="705"/>
      <c r="L102" s="705"/>
      <c r="M102" s="705"/>
      <c r="N102" s="705"/>
      <c r="O102" s="705"/>
      <c r="P102" s="705"/>
      <c r="Q102" s="705"/>
      <c r="R102" s="705"/>
      <c r="S102" s="705"/>
      <c r="T102" s="705"/>
      <c r="U102" s="705"/>
      <c r="V102" s="705"/>
      <c r="W102" s="705"/>
      <c r="X102" s="705"/>
      <c r="Y102" s="705"/>
      <c r="Z102" s="705"/>
      <c r="AA102" s="705"/>
      <c r="AB102" s="705"/>
      <c r="AC102" s="705"/>
      <c r="AD102" s="705"/>
      <c r="AE102" s="705"/>
      <c r="AF102" s="705"/>
      <c r="AG102" s="705"/>
      <c r="AH102" s="705"/>
      <c r="AI102" s="705"/>
      <c r="AJ102" s="705"/>
      <c r="AK102" s="705"/>
      <c r="AL102" s="705"/>
      <c r="AM102" s="705"/>
      <c r="AN102" s="705"/>
      <c r="AO102" s="705"/>
      <c r="AP102" s="705"/>
      <c r="AQ102" s="705"/>
      <c r="AR102" s="705"/>
      <c r="AS102" s="705"/>
      <c r="AT102" s="705"/>
      <c r="AU102" s="705"/>
      <c r="AV102" s="705"/>
      <c r="AW102" s="705"/>
      <c r="AX102" s="705"/>
      <c r="AY102" s="705"/>
      <c r="AZ102" s="705"/>
      <c r="BA102" s="705"/>
      <c r="BB102" s="705"/>
      <c r="BC102" s="705"/>
      <c r="BD102" s="705"/>
      <c r="BE102" s="705"/>
      <c r="BF102" s="705"/>
      <c r="BG102" s="705"/>
      <c r="BH102" s="705"/>
      <c r="BI102" s="705"/>
      <c r="BJ102" s="705"/>
      <c r="BK102" s="705"/>
      <c r="BL102" s="705"/>
      <c r="BM102" s="705"/>
      <c r="BN102" s="705"/>
      <c r="BO102" s="705"/>
      <c r="BP102" s="705"/>
      <c r="BQ102" s="705"/>
      <c r="BR102" s="705"/>
      <c r="BS102" s="705"/>
      <c r="BT102" s="705"/>
      <c r="BU102" s="705"/>
      <c r="BV102" s="705"/>
      <c r="BW102" s="705"/>
      <c r="BX102" s="705"/>
      <c r="BY102" s="705"/>
      <c r="BZ102" s="705"/>
      <c r="CA102" s="705"/>
      <c r="CB102" s="705"/>
      <c r="CC102" s="705"/>
      <c r="CD102" s="705"/>
      <c r="CE102" s="705"/>
      <c r="CF102" s="705"/>
      <c r="CG102" s="705"/>
      <c r="CH102" s="705"/>
      <c r="CI102" s="705"/>
      <c r="CJ102" s="705"/>
      <c r="CK102" s="705"/>
      <c r="CL102" s="705"/>
      <c r="CM102" s="705"/>
      <c r="CN102" s="705"/>
      <c r="CO102" s="705"/>
      <c r="CP102" s="705"/>
      <c r="CQ102" s="705"/>
      <c r="CR102" s="705"/>
      <c r="CS102" s="705"/>
      <c r="CT102" s="705"/>
      <c r="CU102" s="705"/>
      <c r="CV102" s="705"/>
      <c r="CW102" s="705"/>
      <c r="CX102" s="705"/>
      <c r="CY102" s="705"/>
      <c r="CZ102" s="705"/>
      <c r="DA102" s="705"/>
      <c r="DB102" s="705"/>
      <c r="DC102" s="705"/>
      <c r="DD102" s="705"/>
      <c r="DE102" s="705"/>
      <c r="DF102" s="705"/>
      <c r="DG102" s="705"/>
      <c r="DH102" s="705"/>
      <c r="DI102" s="705"/>
      <c r="DJ102" s="705"/>
      <c r="DK102" s="705"/>
      <c r="DL102" s="705"/>
      <c r="DM102" s="705"/>
      <c r="DN102" s="705"/>
      <c r="DO102" s="705"/>
      <c r="DP102" s="705"/>
      <c r="DQ102" s="705"/>
      <c r="DR102" s="705"/>
      <c r="DS102" s="705"/>
      <c r="DT102" s="705"/>
      <c r="DU102" s="705"/>
      <c r="DV102" s="705"/>
      <c r="DW102" s="705"/>
      <c r="DX102" s="705"/>
      <c r="DY102" s="705"/>
      <c r="DZ102" s="705"/>
      <c r="EA102" s="705"/>
      <c r="EB102" s="705"/>
      <c r="EC102" s="705"/>
      <c r="ED102" s="705"/>
      <c r="EE102" s="705"/>
      <c r="EF102" s="705"/>
      <c r="EG102" s="705"/>
      <c r="EH102" s="705"/>
      <c r="EI102" s="705"/>
      <c r="EJ102" s="705"/>
      <c r="EK102" s="705"/>
      <c r="EL102" s="705"/>
      <c r="EM102" s="705"/>
      <c r="EN102" s="705"/>
      <c r="EO102" s="705"/>
      <c r="EP102" s="705"/>
      <c r="EQ102" s="705"/>
      <c r="ER102" s="705"/>
      <c r="ES102" s="705"/>
      <c r="ET102" s="705"/>
      <c r="EU102" s="705"/>
      <c r="EV102" s="705"/>
      <c r="EW102" s="705"/>
      <c r="EX102" s="705"/>
      <c r="EY102" s="705"/>
      <c r="EZ102" s="705"/>
      <c r="FA102" s="705"/>
      <c r="FB102" s="705"/>
      <c r="FC102" s="705"/>
      <c r="FD102" s="705"/>
      <c r="FE102" s="705"/>
      <c r="FF102" s="705"/>
      <c r="FG102" s="705"/>
      <c r="FH102" s="705"/>
      <c r="FI102" s="705"/>
      <c r="FJ102" s="705"/>
      <c r="FK102" s="705"/>
      <c r="FL102" s="705"/>
      <c r="FM102" s="705"/>
      <c r="FN102" s="705"/>
      <c r="FO102" s="705"/>
      <c r="FP102" s="705"/>
      <c r="FQ102" s="705"/>
      <c r="FR102" s="705"/>
      <c r="FS102" s="705"/>
      <c r="FT102" s="705"/>
      <c r="FU102" s="705"/>
      <c r="FV102" s="705"/>
      <c r="FW102" s="705"/>
      <c r="FX102" s="705"/>
      <c r="FY102" s="705"/>
      <c r="FZ102" s="705"/>
      <c r="GA102" s="705"/>
      <c r="GB102" s="705"/>
      <c r="GC102" s="705"/>
      <c r="GD102" s="705"/>
      <c r="GE102" s="705"/>
      <c r="GF102" s="705"/>
      <c r="GG102" s="705"/>
      <c r="GH102" s="705"/>
      <c r="GI102" s="705"/>
      <c r="GJ102" s="705"/>
      <c r="GK102" s="705"/>
      <c r="GL102" s="705"/>
      <c r="GM102" s="705"/>
      <c r="GN102" s="705"/>
      <c r="GO102" s="705"/>
      <c r="GP102" s="705"/>
      <c r="GQ102" s="705"/>
      <c r="GR102" s="705"/>
      <c r="GS102" s="705"/>
      <c r="GT102" s="705"/>
      <c r="GU102" s="705"/>
      <c r="GV102" s="705"/>
      <c r="GW102" s="705"/>
      <c r="GX102" s="705"/>
      <c r="GY102" s="705"/>
      <c r="GZ102" s="705"/>
      <c r="HA102" s="705"/>
      <c r="HB102" s="705"/>
      <c r="HC102" s="705"/>
      <c r="HD102" s="705"/>
      <c r="HE102" s="705"/>
      <c r="HF102" s="705"/>
      <c r="HG102" s="705"/>
      <c r="HH102" s="705"/>
      <c r="HI102" s="705"/>
      <c r="HJ102" s="705"/>
      <c r="HK102" s="705"/>
      <c r="HL102" s="705"/>
      <c r="HM102" s="705"/>
      <c r="HN102" s="705"/>
      <c r="HO102" s="705"/>
      <c r="HP102" s="705"/>
      <c r="HQ102" s="705"/>
      <c r="HR102" s="705"/>
      <c r="HS102" s="705"/>
      <c r="HT102" s="705"/>
      <c r="HU102" s="705"/>
      <c r="HV102" s="705"/>
      <c r="HW102" s="705"/>
      <c r="HX102" s="705"/>
      <c r="HY102" s="705"/>
      <c r="HZ102" s="705"/>
      <c r="IA102" s="705"/>
      <c r="IB102" s="705"/>
      <c r="IC102" s="705"/>
      <c r="ID102" s="705"/>
      <c r="IE102" s="705"/>
      <c r="IF102" s="705"/>
      <c r="IG102" s="705"/>
      <c r="IH102" s="705"/>
      <c r="II102" s="705"/>
      <c r="IJ102" s="705"/>
      <c r="IK102" s="705"/>
      <c r="IL102" s="705"/>
      <c r="IM102" s="705"/>
      <c r="IN102" s="705"/>
      <c r="IO102" s="705"/>
      <c r="IP102" s="705"/>
      <c r="IQ102" s="705"/>
      <c r="IR102" s="705"/>
      <c r="IS102" s="705"/>
      <c r="IT102" s="705"/>
      <c r="IU102" s="705"/>
      <c r="IV102" s="705"/>
    </row>
    <row r="103" spans="1:256" ht="15.75">
      <c r="A103" s="705"/>
      <c r="B103" s="2777" t="s">
        <v>79</v>
      </c>
      <c r="C103" s="2778"/>
      <c r="D103" s="2778"/>
      <c r="E103" s="2778"/>
      <c r="F103" s="2778"/>
      <c r="G103" s="2779"/>
      <c r="H103" s="705"/>
      <c r="I103" s="705"/>
      <c r="J103" s="705"/>
      <c r="K103" s="705"/>
      <c r="L103" s="705"/>
      <c r="M103" s="705"/>
      <c r="N103" s="705"/>
      <c r="O103" s="705"/>
      <c r="P103" s="705"/>
      <c r="Q103" s="705"/>
      <c r="R103" s="705"/>
      <c r="S103" s="705"/>
      <c r="T103" s="705"/>
      <c r="U103" s="705"/>
      <c r="V103" s="705"/>
      <c r="W103" s="705"/>
      <c r="X103" s="705"/>
      <c r="Y103" s="705"/>
      <c r="Z103" s="705"/>
      <c r="AA103" s="705"/>
      <c r="AB103" s="705"/>
      <c r="AC103" s="705"/>
      <c r="AD103" s="705"/>
      <c r="AE103" s="705"/>
      <c r="AF103" s="705"/>
      <c r="AG103" s="705"/>
      <c r="AH103" s="705"/>
      <c r="AI103" s="705"/>
      <c r="AJ103" s="705"/>
      <c r="AK103" s="705"/>
      <c r="AL103" s="705"/>
      <c r="AM103" s="705"/>
      <c r="AN103" s="705"/>
      <c r="AO103" s="705"/>
      <c r="AP103" s="705"/>
      <c r="AQ103" s="705"/>
      <c r="AR103" s="705"/>
      <c r="AS103" s="705"/>
      <c r="AT103" s="705"/>
      <c r="AU103" s="705"/>
      <c r="AV103" s="705"/>
      <c r="AW103" s="705"/>
      <c r="AX103" s="705"/>
      <c r="AY103" s="705"/>
      <c r="AZ103" s="705"/>
      <c r="BA103" s="705"/>
      <c r="BB103" s="705"/>
      <c r="BC103" s="705"/>
      <c r="BD103" s="705"/>
      <c r="BE103" s="705"/>
      <c r="BF103" s="705"/>
      <c r="BG103" s="705"/>
      <c r="BH103" s="705"/>
      <c r="BI103" s="705"/>
      <c r="BJ103" s="705"/>
      <c r="BK103" s="705"/>
      <c r="BL103" s="705"/>
      <c r="BM103" s="705"/>
      <c r="BN103" s="705"/>
      <c r="BO103" s="705"/>
      <c r="BP103" s="705"/>
      <c r="BQ103" s="705"/>
      <c r="BR103" s="705"/>
      <c r="BS103" s="705"/>
      <c r="BT103" s="705"/>
      <c r="BU103" s="705"/>
      <c r="BV103" s="705"/>
      <c r="BW103" s="705"/>
      <c r="BX103" s="705"/>
      <c r="BY103" s="705"/>
      <c r="BZ103" s="705"/>
      <c r="CA103" s="705"/>
      <c r="CB103" s="705"/>
      <c r="CC103" s="705"/>
      <c r="CD103" s="705"/>
      <c r="CE103" s="705"/>
      <c r="CF103" s="705"/>
      <c r="CG103" s="705"/>
      <c r="CH103" s="705"/>
      <c r="CI103" s="705"/>
      <c r="CJ103" s="705"/>
      <c r="CK103" s="705"/>
      <c r="CL103" s="705"/>
      <c r="CM103" s="705"/>
      <c r="CN103" s="705"/>
      <c r="CO103" s="705"/>
      <c r="CP103" s="705"/>
      <c r="CQ103" s="705"/>
      <c r="CR103" s="705"/>
      <c r="CS103" s="705"/>
      <c r="CT103" s="705"/>
      <c r="CU103" s="705"/>
      <c r="CV103" s="705"/>
      <c r="CW103" s="705"/>
      <c r="CX103" s="705"/>
      <c r="CY103" s="705"/>
      <c r="CZ103" s="705"/>
      <c r="DA103" s="705"/>
      <c r="DB103" s="705"/>
      <c r="DC103" s="705"/>
      <c r="DD103" s="705"/>
      <c r="DE103" s="705"/>
      <c r="DF103" s="705"/>
      <c r="DG103" s="705"/>
      <c r="DH103" s="705"/>
      <c r="DI103" s="705"/>
      <c r="DJ103" s="705"/>
      <c r="DK103" s="705"/>
      <c r="DL103" s="705"/>
      <c r="DM103" s="705"/>
      <c r="DN103" s="705"/>
      <c r="DO103" s="705"/>
      <c r="DP103" s="705"/>
      <c r="DQ103" s="705"/>
      <c r="DR103" s="705"/>
      <c r="DS103" s="705"/>
      <c r="DT103" s="705"/>
      <c r="DU103" s="705"/>
      <c r="DV103" s="705"/>
      <c r="DW103" s="705"/>
      <c r="DX103" s="705"/>
      <c r="DY103" s="705"/>
      <c r="DZ103" s="705"/>
      <c r="EA103" s="705"/>
      <c r="EB103" s="705"/>
      <c r="EC103" s="705"/>
      <c r="ED103" s="705"/>
      <c r="EE103" s="705"/>
      <c r="EF103" s="705"/>
      <c r="EG103" s="705"/>
      <c r="EH103" s="705"/>
      <c r="EI103" s="705"/>
      <c r="EJ103" s="705"/>
      <c r="EK103" s="705"/>
      <c r="EL103" s="705"/>
      <c r="EM103" s="705"/>
      <c r="EN103" s="705"/>
      <c r="EO103" s="705"/>
      <c r="EP103" s="705"/>
      <c r="EQ103" s="705"/>
      <c r="ER103" s="705"/>
      <c r="ES103" s="705"/>
      <c r="ET103" s="705"/>
      <c r="EU103" s="705"/>
      <c r="EV103" s="705"/>
      <c r="EW103" s="705"/>
      <c r="EX103" s="705"/>
      <c r="EY103" s="705"/>
      <c r="EZ103" s="705"/>
      <c r="FA103" s="705"/>
      <c r="FB103" s="705"/>
      <c r="FC103" s="705"/>
      <c r="FD103" s="705"/>
      <c r="FE103" s="705"/>
      <c r="FF103" s="705"/>
      <c r="FG103" s="705"/>
      <c r="FH103" s="705"/>
      <c r="FI103" s="705"/>
      <c r="FJ103" s="705"/>
      <c r="FK103" s="705"/>
      <c r="FL103" s="705"/>
      <c r="FM103" s="705"/>
      <c r="FN103" s="705"/>
      <c r="FO103" s="705"/>
      <c r="FP103" s="705"/>
      <c r="FQ103" s="705"/>
      <c r="FR103" s="705"/>
      <c r="FS103" s="705"/>
      <c r="FT103" s="705"/>
      <c r="FU103" s="705"/>
      <c r="FV103" s="705"/>
      <c r="FW103" s="705"/>
      <c r="FX103" s="705"/>
      <c r="FY103" s="705"/>
      <c r="FZ103" s="705"/>
      <c r="GA103" s="705"/>
      <c r="GB103" s="705"/>
      <c r="GC103" s="705"/>
      <c r="GD103" s="705"/>
      <c r="GE103" s="705"/>
      <c r="GF103" s="705"/>
      <c r="GG103" s="705"/>
      <c r="GH103" s="705"/>
      <c r="GI103" s="705"/>
      <c r="GJ103" s="705"/>
      <c r="GK103" s="705"/>
      <c r="GL103" s="705"/>
      <c r="GM103" s="705"/>
      <c r="GN103" s="705"/>
      <c r="GO103" s="705"/>
      <c r="GP103" s="705"/>
      <c r="GQ103" s="705"/>
      <c r="GR103" s="705"/>
      <c r="GS103" s="705"/>
      <c r="GT103" s="705"/>
      <c r="GU103" s="705"/>
      <c r="GV103" s="705"/>
      <c r="GW103" s="705"/>
      <c r="GX103" s="705"/>
      <c r="GY103" s="705"/>
      <c r="GZ103" s="705"/>
      <c r="HA103" s="705"/>
      <c r="HB103" s="705"/>
      <c r="HC103" s="705"/>
      <c r="HD103" s="705"/>
      <c r="HE103" s="705"/>
      <c r="HF103" s="705"/>
      <c r="HG103" s="705"/>
      <c r="HH103" s="705"/>
      <c r="HI103" s="705"/>
      <c r="HJ103" s="705"/>
      <c r="HK103" s="705"/>
      <c r="HL103" s="705"/>
      <c r="HM103" s="705"/>
      <c r="HN103" s="705"/>
      <c r="HO103" s="705"/>
      <c r="HP103" s="705"/>
      <c r="HQ103" s="705"/>
      <c r="HR103" s="705"/>
      <c r="HS103" s="705"/>
      <c r="HT103" s="705"/>
      <c r="HU103" s="705"/>
      <c r="HV103" s="705"/>
      <c r="HW103" s="705"/>
      <c r="HX103" s="705"/>
      <c r="HY103" s="705"/>
      <c r="HZ103" s="705"/>
      <c r="IA103" s="705"/>
      <c r="IB103" s="705"/>
      <c r="IC103" s="705"/>
      <c r="ID103" s="705"/>
      <c r="IE103" s="705"/>
      <c r="IF103" s="705"/>
      <c r="IG103" s="705"/>
      <c r="IH103" s="705"/>
      <c r="II103" s="705"/>
      <c r="IJ103" s="705"/>
      <c r="IK103" s="705"/>
      <c r="IL103" s="705"/>
      <c r="IM103" s="705"/>
      <c r="IN103" s="705"/>
      <c r="IO103" s="705"/>
      <c r="IP103" s="705"/>
      <c r="IQ103" s="705"/>
      <c r="IR103" s="705"/>
      <c r="IS103" s="705"/>
      <c r="IT103" s="705"/>
      <c r="IU103" s="705"/>
      <c r="IV103" s="705"/>
    </row>
    <row r="104" spans="1:256" ht="15">
      <c r="A104" s="705"/>
      <c r="B104" s="2740" t="e">
        <f>C94</f>
        <v>#REF!</v>
      </c>
      <c r="C104" s="2741"/>
      <c r="D104" s="983" t="s">
        <v>20</v>
      </c>
      <c r="E104" s="2742" t="s">
        <v>667</v>
      </c>
      <c r="F104" s="2742"/>
      <c r="G104" s="2743"/>
      <c r="H104" s="705"/>
      <c r="I104" s="705"/>
      <c r="J104" s="705"/>
      <c r="K104" s="705"/>
      <c r="L104" s="705"/>
      <c r="M104" s="705"/>
      <c r="N104" s="705"/>
      <c r="O104" s="705"/>
      <c r="P104" s="705"/>
      <c r="Q104" s="705"/>
      <c r="R104" s="705"/>
      <c r="S104" s="705"/>
      <c r="T104" s="705"/>
      <c r="U104" s="705"/>
      <c r="V104" s="705"/>
      <c r="W104" s="705"/>
      <c r="X104" s="705"/>
      <c r="Y104" s="705"/>
      <c r="Z104" s="705"/>
      <c r="AA104" s="705"/>
      <c r="AB104" s="705"/>
      <c r="AC104" s="705"/>
      <c r="AD104" s="705"/>
      <c r="AE104" s="705"/>
      <c r="AF104" s="705"/>
      <c r="AG104" s="705"/>
      <c r="AH104" s="705"/>
      <c r="AI104" s="705"/>
      <c r="AJ104" s="705"/>
      <c r="AK104" s="705"/>
      <c r="AL104" s="705"/>
      <c r="AM104" s="705"/>
      <c r="AN104" s="705"/>
      <c r="AO104" s="705"/>
      <c r="AP104" s="705"/>
      <c r="AQ104" s="705"/>
      <c r="AR104" s="705"/>
      <c r="AS104" s="705"/>
      <c r="AT104" s="705"/>
      <c r="AU104" s="705"/>
      <c r="AV104" s="705"/>
      <c r="AW104" s="705"/>
      <c r="AX104" s="705"/>
      <c r="AY104" s="705"/>
      <c r="AZ104" s="705"/>
      <c r="BA104" s="705"/>
      <c r="BB104" s="705"/>
      <c r="BC104" s="705"/>
      <c r="BD104" s="705"/>
      <c r="BE104" s="705"/>
      <c r="BF104" s="705"/>
      <c r="BG104" s="705"/>
      <c r="BH104" s="705"/>
      <c r="BI104" s="705"/>
      <c r="BJ104" s="705"/>
      <c r="BK104" s="705"/>
      <c r="BL104" s="705"/>
      <c r="BM104" s="705"/>
      <c r="BN104" s="705"/>
      <c r="BO104" s="705"/>
      <c r="BP104" s="705"/>
      <c r="BQ104" s="705"/>
      <c r="BR104" s="705"/>
      <c r="BS104" s="705"/>
      <c r="BT104" s="705"/>
      <c r="BU104" s="705"/>
      <c r="BV104" s="705"/>
      <c r="BW104" s="705"/>
      <c r="BX104" s="705"/>
      <c r="BY104" s="705"/>
      <c r="BZ104" s="705"/>
      <c r="CA104" s="705"/>
      <c r="CB104" s="705"/>
      <c r="CC104" s="705"/>
      <c r="CD104" s="705"/>
      <c r="CE104" s="705"/>
      <c r="CF104" s="705"/>
      <c r="CG104" s="705"/>
      <c r="CH104" s="705"/>
      <c r="CI104" s="705"/>
      <c r="CJ104" s="705"/>
      <c r="CK104" s="705"/>
      <c r="CL104" s="705"/>
      <c r="CM104" s="705"/>
      <c r="CN104" s="705"/>
      <c r="CO104" s="705"/>
      <c r="CP104" s="705"/>
      <c r="CQ104" s="705"/>
      <c r="CR104" s="705"/>
      <c r="CS104" s="705"/>
      <c r="CT104" s="705"/>
      <c r="CU104" s="705"/>
      <c r="CV104" s="705"/>
      <c r="CW104" s="705"/>
      <c r="CX104" s="705"/>
      <c r="CY104" s="705"/>
      <c r="CZ104" s="705"/>
      <c r="DA104" s="705"/>
      <c r="DB104" s="705"/>
      <c r="DC104" s="705"/>
      <c r="DD104" s="705"/>
      <c r="DE104" s="705"/>
      <c r="DF104" s="705"/>
      <c r="DG104" s="705"/>
      <c r="DH104" s="705"/>
      <c r="DI104" s="705"/>
      <c r="DJ104" s="705"/>
      <c r="DK104" s="705"/>
      <c r="DL104" s="705"/>
      <c r="DM104" s="705"/>
      <c r="DN104" s="705"/>
      <c r="DO104" s="705"/>
      <c r="DP104" s="705"/>
      <c r="DQ104" s="705"/>
      <c r="DR104" s="705"/>
      <c r="DS104" s="705"/>
      <c r="DT104" s="705"/>
      <c r="DU104" s="705"/>
      <c r="DV104" s="705"/>
      <c r="DW104" s="705"/>
      <c r="DX104" s="705"/>
      <c r="DY104" s="705"/>
      <c r="DZ104" s="705"/>
      <c r="EA104" s="705"/>
      <c r="EB104" s="705"/>
      <c r="EC104" s="705"/>
      <c r="ED104" s="705"/>
      <c r="EE104" s="705"/>
      <c r="EF104" s="705"/>
      <c r="EG104" s="705"/>
      <c r="EH104" s="705"/>
      <c r="EI104" s="705"/>
      <c r="EJ104" s="705"/>
      <c r="EK104" s="705"/>
      <c r="EL104" s="705"/>
      <c r="EM104" s="705"/>
      <c r="EN104" s="705"/>
      <c r="EO104" s="705"/>
      <c r="EP104" s="705"/>
      <c r="EQ104" s="705"/>
      <c r="ER104" s="705"/>
      <c r="ES104" s="705"/>
      <c r="ET104" s="705"/>
      <c r="EU104" s="705"/>
      <c r="EV104" s="705"/>
      <c r="EW104" s="705"/>
      <c r="EX104" s="705"/>
      <c r="EY104" s="705"/>
      <c r="EZ104" s="705"/>
      <c r="FA104" s="705"/>
      <c r="FB104" s="705"/>
      <c r="FC104" s="705"/>
      <c r="FD104" s="705"/>
      <c r="FE104" s="705"/>
      <c r="FF104" s="705"/>
      <c r="FG104" s="705"/>
      <c r="FH104" s="705"/>
      <c r="FI104" s="705"/>
      <c r="FJ104" s="705"/>
      <c r="FK104" s="705"/>
      <c r="FL104" s="705"/>
      <c r="FM104" s="705"/>
      <c r="FN104" s="705"/>
      <c r="FO104" s="705"/>
      <c r="FP104" s="705"/>
      <c r="FQ104" s="705"/>
      <c r="FR104" s="705"/>
      <c r="FS104" s="705"/>
      <c r="FT104" s="705"/>
      <c r="FU104" s="705"/>
      <c r="FV104" s="705"/>
      <c r="FW104" s="705"/>
      <c r="FX104" s="705"/>
      <c r="FY104" s="705"/>
      <c r="FZ104" s="705"/>
      <c r="GA104" s="705"/>
      <c r="GB104" s="705"/>
      <c r="GC104" s="705"/>
      <c r="GD104" s="705"/>
      <c r="GE104" s="705"/>
      <c r="GF104" s="705"/>
      <c r="GG104" s="705"/>
      <c r="GH104" s="705"/>
      <c r="GI104" s="705"/>
      <c r="GJ104" s="705"/>
      <c r="GK104" s="705"/>
      <c r="GL104" s="705"/>
      <c r="GM104" s="705"/>
      <c r="GN104" s="705"/>
      <c r="GO104" s="705"/>
      <c r="GP104" s="705"/>
      <c r="GQ104" s="705"/>
      <c r="GR104" s="705"/>
      <c r="GS104" s="705"/>
      <c r="GT104" s="705"/>
      <c r="GU104" s="705"/>
      <c r="GV104" s="705"/>
      <c r="GW104" s="705"/>
      <c r="GX104" s="705"/>
      <c r="GY104" s="705"/>
      <c r="GZ104" s="705"/>
      <c r="HA104" s="705"/>
      <c r="HB104" s="705"/>
      <c r="HC104" s="705"/>
      <c r="HD104" s="705"/>
      <c r="HE104" s="705"/>
      <c r="HF104" s="705"/>
      <c r="HG104" s="705"/>
      <c r="HH104" s="705"/>
      <c r="HI104" s="705"/>
      <c r="HJ104" s="705"/>
      <c r="HK104" s="705"/>
      <c r="HL104" s="705"/>
      <c r="HM104" s="705"/>
      <c r="HN104" s="705"/>
      <c r="HO104" s="705"/>
      <c r="HP104" s="705"/>
      <c r="HQ104" s="705"/>
      <c r="HR104" s="705"/>
      <c r="HS104" s="705"/>
      <c r="HT104" s="705"/>
      <c r="HU104" s="705"/>
      <c r="HV104" s="705"/>
      <c r="HW104" s="705"/>
      <c r="HX104" s="705"/>
      <c r="HY104" s="705"/>
      <c r="HZ104" s="705"/>
      <c r="IA104" s="705"/>
      <c r="IB104" s="705"/>
      <c r="IC104" s="705"/>
      <c r="ID104" s="705"/>
      <c r="IE104" s="705"/>
      <c r="IF104" s="705"/>
      <c r="IG104" s="705"/>
      <c r="IH104" s="705"/>
      <c r="II104" s="705"/>
      <c r="IJ104" s="705"/>
      <c r="IK104" s="705"/>
      <c r="IL104" s="705"/>
      <c r="IM104" s="705"/>
      <c r="IN104" s="705"/>
      <c r="IO104" s="705"/>
      <c r="IP104" s="705"/>
      <c r="IQ104" s="705"/>
      <c r="IR104" s="705"/>
      <c r="IS104" s="705"/>
      <c r="IT104" s="705"/>
      <c r="IU104" s="705"/>
      <c r="IV104" s="705"/>
    </row>
    <row r="105" spans="1:256" ht="36" customHeight="1">
      <c r="A105" s="705"/>
      <c r="B105" s="2740" t="e">
        <f>C95</f>
        <v>#REF!</v>
      </c>
      <c r="C105" s="2741"/>
      <c r="D105" s="530" t="s">
        <v>20</v>
      </c>
      <c r="E105" s="2769" t="str">
        <f>E104</f>
        <v>(0,8*0,4*0,4)</v>
      </c>
      <c r="F105" s="2769"/>
      <c r="G105" s="2770"/>
      <c r="H105" s="705"/>
      <c r="I105" s="705"/>
      <c r="J105" s="705"/>
      <c r="K105" s="705"/>
      <c r="L105" s="705"/>
      <c r="M105" s="705"/>
      <c r="N105" s="705"/>
      <c r="O105" s="705"/>
      <c r="P105" s="705"/>
      <c r="Q105" s="705"/>
      <c r="R105" s="705"/>
      <c r="S105" s="705"/>
      <c r="T105" s="705"/>
      <c r="U105" s="705"/>
      <c r="V105" s="705"/>
      <c r="W105" s="705"/>
      <c r="X105" s="705"/>
      <c r="Y105" s="705"/>
      <c r="Z105" s="705"/>
      <c r="AA105" s="705"/>
      <c r="AB105" s="705"/>
      <c r="AC105" s="705"/>
      <c r="AD105" s="705"/>
      <c r="AE105" s="705"/>
      <c r="AF105" s="705"/>
      <c r="AG105" s="705"/>
      <c r="AH105" s="705"/>
      <c r="AI105" s="705"/>
      <c r="AJ105" s="705"/>
      <c r="AK105" s="705"/>
      <c r="AL105" s="705"/>
      <c r="AM105" s="705"/>
      <c r="AN105" s="705"/>
      <c r="AO105" s="705"/>
      <c r="AP105" s="705"/>
      <c r="AQ105" s="705"/>
      <c r="AR105" s="705"/>
      <c r="AS105" s="705"/>
      <c r="AT105" s="705"/>
      <c r="AU105" s="705"/>
      <c r="AV105" s="705"/>
      <c r="AW105" s="705"/>
      <c r="AX105" s="705"/>
      <c r="AY105" s="705"/>
      <c r="AZ105" s="705"/>
      <c r="BA105" s="705"/>
      <c r="BB105" s="705"/>
      <c r="BC105" s="705"/>
      <c r="BD105" s="705"/>
      <c r="BE105" s="705"/>
      <c r="BF105" s="705"/>
      <c r="BG105" s="705"/>
      <c r="BH105" s="705"/>
      <c r="BI105" s="705"/>
      <c r="BJ105" s="705"/>
      <c r="BK105" s="705"/>
      <c r="BL105" s="705"/>
      <c r="BM105" s="705"/>
      <c r="BN105" s="705"/>
      <c r="BO105" s="705"/>
      <c r="BP105" s="705"/>
      <c r="BQ105" s="705"/>
      <c r="BR105" s="705"/>
      <c r="BS105" s="705"/>
      <c r="BT105" s="705"/>
      <c r="BU105" s="705"/>
      <c r="BV105" s="705"/>
      <c r="BW105" s="705"/>
      <c r="BX105" s="705"/>
      <c r="BY105" s="705"/>
      <c r="BZ105" s="705"/>
      <c r="CA105" s="705"/>
      <c r="CB105" s="705"/>
      <c r="CC105" s="705"/>
      <c r="CD105" s="705"/>
      <c r="CE105" s="705"/>
      <c r="CF105" s="705"/>
      <c r="CG105" s="705"/>
      <c r="CH105" s="705"/>
      <c r="CI105" s="705"/>
      <c r="CJ105" s="705"/>
      <c r="CK105" s="705"/>
      <c r="CL105" s="705"/>
      <c r="CM105" s="705"/>
      <c r="CN105" s="705"/>
      <c r="CO105" s="705"/>
      <c r="CP105" s="705"/>
      <c r="CQ105" s="705"/>
      <c r="CR105" s="705"/>
      <c r="CS105" s="705"/>
      <c r="CT105" s="705"/>
      <c r="CU105" s="705"/>
      <c r="CV105" s="705"/>
      <c r="CW105" s="705"/>
      <c r="CX105" s="705"/>
      <c r="CY105" s="705"/>
      <c r="CZ105" s="705"/>
      <c r="DA105" s="705"/>
      <c r="DB105" s="705"/>
      <c r="DC105" s="705"/>
      <c r="DD105" s="705"/>
      <c r="DE105" s="705"/>
      <c r="DF105" s="705"/>
      <c r="DG105" s="705"/>
      <c r="DH105" s="705"/>
      <c r="DI105" s="705"/>
      <c r="DJ105" s="705"/>
      <c r="DK105" s="705"/>
      <c r="DL105" s="705"/>
      <c r="DM105" s="705"/>
      <c r="DN105" s="705"/>
      <c r="DO105" s="705"/>
      <c r="DP105" s="705"/>
      <c r="DQ105" s="705"/>
      <c r="DR105" s="705"/>
      <c r="DS105" s="705"/>
      <c r="DT105" s="705"/>
      <c r="DU105" s="705"/>
      <c r="DV105" s="705"/>
      <c r="DW105" s="705"/>
      <c r="DX105" s="705"/>
      <c r="DY105" s="705"/>
      <c r="DZ105" s="705"/>
      <c r="EA105" s="705"/>
      <c r="EB105" s="705"/>
      <c r="EC105" s="705"/>
      <c r="ED105" s="705"/>
      <c r="EE105" s="705"/>
      <c r="EF105" s="705"/>
      <c r="EG105" s="705"/>
      <c r="EH105" s="705"/>
      <c r="EI105" s="705"/>
      <c r="EJ105" s="705"/>
      <c r="EK105" s="705"/>
      <c r="EL105" s="705"/>
      <c r="EM105" s="705"/>
      <c r="EN105" s="705"/>
      <c r="EO105" s="705"/>
      <c r="EP105" s="705"/>
      <c r="EQ105" s="705"/>
      <c r="ER105" s="705"/>
      <c r="ES105" s="705"/>
      <c r="ET105" s="705"/>
      <c r="EU105" s="705"/>
      <c r="EV105" s="705"/>
      <c r="EW105" s="705"/>
      <c r="EX105" s="705"/>
      <c r="EY105" s="705"/>
      <c r="EZ105" s="705"/>
      <c r="FA105" s="705"/>
      <c r="FB105" s="705"/>
      <c r="FC105" s="705"/>
      <c r="FD105" s="705"/>
      <c r="FE105" s="705"/>
      <c r="FF105" s="705"/>
      <c r="FG105" s="705"/>
      <c r="FH105" s="705"/>
      <c r="FI105" s="705"/>
      <c r="FJ105" s="705"/>
      <c r="FK105" s="705"/>
      <c r="FL105" s="705"/>
      <c r="FM105" s="705"/>
      <c r="FN105" s="705"/>
      <c r="FO105" s="705"/>
      <c r="FP105" s="705"/>
      <c r="FQ105" s="705"/>
      <c r="FR105" s="705"/>
      <c r="FS105" s="705"/>
      <c r="FT105" s="705"/>
      <c r="FU105" s="705"/>
      <c r="FV105" s="705"/>
      <c r="FW105" s="705"/>
      <c r="FX105" s="705"/>
      <c r="FY105" s="705"/>
      <c r="FZ105" s="705"/>
      <c r="GA105" s="705"/>
      <c r="GB105" s="705"/>
      <c r="GC105" s="705"/>
      <c r="GD105" s="705"/>
      <c r="GE105" s="705"/>
      <c r="GF105" s="705"/>
      <c r="GG105" s="705"/>
      <c r="GH105" s="705"/>
      <c r="GI105" s="705"/>
      <c r="GJ105" s="705"/>
      <c r="GK105" s="705"/>
      <c r="GL105" s="705"/>
      <c r="GM105" s="705"/>
      <c r="GN105" s="705"/>
      <c r="GO105" s="705"/>
      <c r="GP105" s="705"/>
      <c r="GQ105" s="705"/>
      <c r="GR105" s="705"/>
      <c r="GS105" s="705"/>
      <c r="GT105" s="705"/>
      <c r="GU105" s="705"/>
      <c r="GV105" s="705"/>
      <c r="GW105" s="705"/>
      <c r="GX105" s="705"/>
      <c r="GY105" s="705"/>
      <c r="GZ105" s="705"/>
      <c r="HA105" s="705"/>
      <c r="HB105" s="705"/>
      <c r="HC105" s="705"/>
      <c r="HD105" s="705"/>
      <c r="HE105" s="705"/>
      <c r="HF105" s="705"/>
      <c r="HG105" s="705"/>
      <c r="HH105" s="705"/>
      <c r="HI105" s="705"/>
      <c r="HJ105" s="705"/>
      <c r="HK105" s="705"/>
      <c r="HL105" s="705"/>
      <c r="HM105" s="705"/>
      <c r="HN105" s="705"/>
      <c r="HO105" s="705"/>
      <c r="HP105" s="705"/>
      <c r="HQ105" s="705"/>
      <c r="HR105" s="705"/>
      <c r="HS105" s="705"/>
      <c r="HT105" s="705"/>
      <c r="HU105" s="705"/>
      <c r="HV105" s="705"/>
      <c r="HW105" s="705"/>
      <c r="HX105" s="705"/>
      <c r="HY105" s="705"/>
      <c r="HZ105" s="705"/>
      <c r="IA105" s="705"/>
      <c r="IB105" s="705"/>
      <c r="IC105" s="705"/>
      <c r="ID105" s="705"/>
      <c r="IE105" s="705"/>
      <c r="IF105" s="705"/>
      <c r="IG105" s="705"/>
      <c r="IH105" s="705"/>
      <c r="II105" s="705"/>
      <c r="IJ105" s="705"/>
      <c r="IK105" s="705"/>
      <c r="IL105" s="705"/>
      <c r="IM105" s="705"/>
      <c r="IN105" s="705"/>
      <c r="IO105" s="705"/>
      <c r="IP105" s="705"/>
      <c r="IQ105" s="705"/>
      <c r="IR105" s="705"/>
      <c r="IS105" s="705"/>
      <c r="IT105" s="705"/>
      <c r="IU105" s="705"/>
      <c r="IV105" s="705"/>
    </row>
    <row r="106" spans="1:256" ht="34.5" customHeight="1">
      <c r="A106" s="705"/>
      <c r="B106" s="2740" t="e">
        <f>C96</f>
        <v>#REF!</v>
      </c>
      <c r="C106" s="2741"/>
      <c r="D106" s="530" t="s">
        <v>20</v>
      </c>
      <c r="E106" s="2769" t="str">
        <f>E104</f>
        <v>(0,8*0,4*0,4)</v>
      </c>
      <c r="F106" s="2769"/>
      <c r="G106" s="2770"/>
      <c r="H106" s="705"/>
      <c r="I106" s="705"/>
      <c r="J106" s="705"/>
      <c r="K106" s="705"/>
      <c r="L106" s="705"/>
      <c r="M106" s="705"/>
      <c r="N106" s="705"/>
      <c r="O106" s="705"/>
      <c r="P106" s="705"/>
      <c r="Q106" s="705"/>
      <c r="R106" s="705"/>
      <c r="S106" s="705"/>
      <c r="T106" s="705"/>
      <c r="U106" s="705"/>
      <c r="V106" s="705"/>
      <c r="W106" s="705"/>
      <c r="X106" s="705"/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05"/>
      <c r="AK106" s="705"/>
      <c r="AL106" s="705"/>
      <c r="AM106" s="705"/>
      <c r="AN106" s="705"/>
      <c r="AO106" s="705"/>
      <c r="AP106" s="705"/>
      <c r="AQ106" s="705"/>
      <c r="AR106" s="705"/>
      <c r="AS106" s="705"/>
      <c r="AT106" s="705"/>
      <c r="AU106" s="705"/>
      <c r="AV106" s="705"/>
      <c r="AW106" s="705"/>
      <c r="AX106" s="705"/>
      <c r="AY106" s="705"/>
      <c r="AZ106" s="705"/>
      <c r="BA106" s="705"/>
      <c r="BB106" s="705"/>
      <c r="BC106" s="705"/>
      <c r="BD106" s="705"/>
      <c r="BE106" s="705"/>
      <c r="BF106" s="705"/>
      <c r="BG106" s="705"/>
      <c r="BH106" s="705"/>
      <c r="BI106" s="705"/>
      <c r="BJ106" s="705"/>
      <c r="BK106" s="705"/>
      <c r="BL106" s="705"/>
      <c r="BM106" s="705"/>
      <c r="BN106" s="705"/>
      <c r="BO106" s="705"/>
      <c r="BP106" s="705"/>
      <c r="BQ106" s="705"/>
      <c r="BR106" s="705"/>
      <c r="BS106" s="705"/>
      <c r="BT106" s="705"/>
      <c r="BU106" s="705"/>
      <c r="BV106" s="705"/>
      <c r="BW106" s="705"/>
      <c r="BX106" s="705"/>
      <c r="BY106" s="705"/>
      <c r="BZ106" s="705"/>
      <c r="CA106" s="705"/>
      <c r="CB106" s="705"/>
      <c r="CC106" s="705"/>
      <c r="CD106" s="705"/>
      <c r="CE106" s="705"/>
      <c r="CF106" s="705"/>
      <c r="CG106" s="705"/>
      <c r="CH106" s="705"/>
      <c r="CI106" s="705"/>
      <c r="CJ106" s="705"/>
      <c r="CK106" s="705"/>
      <c r="CL106" s="705"/>
      <c r="CM106" s="705"/>
      <c r="CN106" s="705"/>
      <c r="CO106" s="705"/>
      <c r="CP106" s="705"/>
      <c r="CQ106" s="705"/>
      <c r="CR106" s="705"/>
      <c r="CS106" s="705"/>
      <c r="CT106" s="705"/>
      <c r="CU106" s="705"/>
      <c r="CV106" s="705"/>
      <c r="CW106" s="705"/>
      <c r="CX106" s="705"/>
      <c r="CY106" s="705"/>
      <c r="CZ106" s="705"/>
      <c r="DA106" s="705"/>
      <c r="DB106" s="705"/>
      <c r="DC106" s="705"/>
      <c r="DD106" s="705"/>
      <c r="DE106" s="705"/>
      <c r="DF106" s="705"/>
      <c r="DG106" s="705"/>
      <c r="DH106" s="705"/>
      <c r="DI106" s="705"/>
      <c r="DJ106" s="705"/>
      <c r="DK106" s="705"/>
      <c r="DL106" s="705"/>
      <c r="DM106" s="705"/>
      <c r="DN106" s="705"/>
      <c r="DO106" s="705"/>
      <c r="DP106" s="705"/>
      <c r="DQ106" s="705"/>
      <c r="DR106" s="705"/>
      <c r="DS106" s="705"/>
      <c r="DT106" s="705"/>
      <c r="DU106" s="705"/>
      <c r="DV106" s="705"/>
      <c r="DW106" s="705"/>
      <c r="DX106" s="705"/>
      <c r="DY106" s="705"/>
      <c r="DZ106" s="705"/>
      <c r="EA106" s="705"/>
      <c r="EB106" s="705"/>
      <c r="EC106" s="705"/>
      <c r="ED106" s="705"/>
      <c r="EE106" s="705"/>
      <c r="EF106" s="705"/>
      <c r="EG106" s="705"/>
      <c r="EH106" s="705"/>
      <c r="EI106" s="705"/>
      <c r="EJ106" s="705"/>
      <c r="EK106" s="705"/>
      <c r="EL106" s="705"/>
      <c r="EM106" s="705"/>
      <c r="EN106" s="705"/>
      <c r="EO106" s="705"/>
      <c r="EP106" s="705"/>
      <c r="EQ106" s="705"/>
      <c r="ER106" s="705"/>
      <c r="ES106" s="705"/>
      <c r="ET106" s="705"/>
      <c r="EU106" s="705"/>
      <c r="EV106" s="705"/>
      <c r="EW106" s="705"/>
      <c r="EX106" s="705"/>
      <c r="EY106" s="705"/>
      <c r="EZ106" s="705"/>
      <c r="FA106" s="705"/>
      <c r="FB106" s="705"/>
      <c r="FC106" s="705"/>
      <c r="FD106" s="705"/>
      <c r="FE106" s="705"/>
      <c r="FF106" s="705"/>
      <c r="FG106" s="705"/>
      <c r="FH106" s="705"/>
      <c r="FI106" s="705"/>
      <c r="FJ106" s="705"/>
      <c r="FK106" s="705"/>
      <c r="FL106" s="705"/>
      <c r="FM106" s="705"/>
      <c r="FN106" s="705"/>
      <c r="FO106" s="705"/>
      <c r="FP106" s="705"/>
      <c r="FQ106" s="705"/>
      <c r="FR106" s="705"/>
      <c r="FS106" s="705"/>
      <c r="FT106" s="705"/>
      <c r="FU106" s="705"/>
      <c r="FV106" s="705"/>
      <c r="FW106" s="705"/>
      <c r="FX106" s="705"/>
      <c r="FY106" s="705"/>
      <c r="FZ106" s="705"/>
      <c r="GA106" s="705"/>
      <c r="GB106" s="705"/>
      <c r="GC106" s="705"/>
      <c r="GD106" s="705"/>
      <c r="GE106" s="705"/>
      <c r="GF106" s="705"/>
      <c r="GG106" s="705"/>
      <c r="GH106" s="705"/>
      <c r="GI106" s="705"/>
      <c r="GJ106" s="705"/>
      <c r="GK106" s="705"/>
      <c r="GL106" s="705"/>
      <c r="GM106" s="705"/>
      <c r="GN106" s="705"/>
      <c r="GO106" s="705"/>
      <c r="GP106" s="705"/>
      <c r="GQ106" s="705"/>
      <c r="GR106" s="705"/>
      <c r="GS106" s="705"/>
      <c r="GT106" s="705"/>
      <c r="GU106" s="705"/>
      <c r="GV106" s="705"/>
      <c r="GW106" s="705"/>
      <c r="GX106" s="705"/>
      <c r="GY106" s="705"/>
      <c r="GZ106" s="705"/>
      <c r="HA106" s="705"/>
      <c r="HB106" s="705"/>
      <c r="HC106" s="705"/>
      <c r="HD106" s="705"/>
      <c r="HE106" s="705"/>
      <c r="HF106" s="705"/>
      <c r="HG106" s="705"/>
      <c r="HH106" s="705"/>
      <c r="HI106" s="705"/>
      <c r="HJ106" s="705"/>
      <c r="HK106" s="705"/>
      <c r="HL106" s="705"/>
      <c r="HM106" s="705"/>
      <c r="HN106" s="705"/>
      <c r="HO106" s="705"/>
      <c r="HP106" s="705"/>
      <c r="HQ106" s="705"/>
      <c r="HR106" s="705"/>
      <c r="HS106" s="705"/>
      <c r="HT106" s="705"/>
      <c r="HU106" s="705"/>
      <c r="HV106" s="705"/>
      <c r="HW106" s="705"/>
      <c r="HX106" s="705"/>
      <c r="HY106" s="705"/>
      <c r="HZ106" s="705"/>
      <c r="IA106" s="705"/>
      <c r="IB106" s="705"/>
      <c r="IC106" s="705"/>
      <c r="ID106" s="705"/>
      <c r="IE106" s="705"/>
      <c r="IF106" s="705"/>
      <c r="IG106" s="705"/>
      <c r="IH106" s="705"/>
      <c r="II106" s="705"/>
      <c r="IJ106" s="705"/>
      <c r="IK106" s="705"/>
      <c r="IL106" s="705"/>
      <c r="IM106" s="705"/>
      <c r="IN106" s="705"/>
      <c r="IO106" s="705"/>
      <c r="IP106" s="705"/>
      <c r="IQ106" s="705"/>
      <c r="IR106" s="705"/>
      <c r="IS106" s="705"/>
      <c r="IT106" s="705"/>
      <c r="IU106" s="705"/>
      <c r="IV106" s="705"/>
    </row>
    <row r="107" spans="1:256" ht="13.5" thickBot="1">
      <c r="A107" s="705"/>
      <c r="B107" s="772"/>
      <c r="C107" s="772"/>
      <c r="D107" s="772"/>
      <c r="E107" s="772"/>
      <c r="F107" s="772"/>
      <c r="G107" s="772"/>
      <c r="H107" s="705"/>
      <c r="I107" s="705"/>
      <c r="J107" s="705"/>
      <c r="K107" s="705"/>
      <c r="L107" s="705"/>
      <c r="M107" s="705"/>
      <c r="N107" s="705"/>
      <c r="O107" s="705"/>
      <c r="P107" s="705"/>
      <c r="Q107" s="705"/>
      <c r="R107" s="705"/>
      <c r="S107" s="705"/>
      <c r="T107" s="705"/>
      <c r="U107" s="705"/>
      <c r="V107" s="705"/>
      <c r="W107" s="705"/>
      <c r="X107" s="705"/>
      <c r="Y107" s="705"/>
      <c r="Z107" s="705"/>
      <c r="AA107" s="705"/>
      <c r="AB107" s="705"/>
      <c r="AC107" s="705"/>
      <c r="AD107" s="705"/>
      <c r="AE107" s="705"/>
      <c r="AF107" s="705"/>
      <c r="AG107" s="705"/>
      <c r="AH107" s="705"/>
      <c r="AI107" s="705"/>
      <c r="AJ107" s="705"/>
      <c r="AK107" s="705"/>
      <c r="AL107" s="705"/>
      <c r="AM107" s="705"/>
      <c r="AN107" s="705"/>
      <c r="AO107" s="705"/>
      <c r="AP107" s="705"/>
      <c r="AQ107" s="705"/>
      <c r="AR107" s="705"/>
      <c r="AS107" s="705"/>
      <c r="AT107" s="705"/>
      <c r="AU107" s="705"/>
      <c r="AV107" s="705"/>
      <c r="AW107" s="705"/>
      <c r="AX107" s="705"/>
      <c r="AY107" s="705"/>
      <c r="AZ107" s="705"/>
      <c r="BA107" s="705"/>
      <c r="BB107" s="705"/>
      <c r="BC107" s="705"/>
      <c r="BD107" s="705"/>
      <c r="BE107" s="705"/>
      <c r="BF107" s="705"/>
      <c r="BG107" s="705"/>
      <c r="BH107" s="705"/>
      <c r="BI107" s="705"/>
      <c r="BJ107" s="705"/>
      <c r="BK107" s="705"/>
      <c r="BL107" s="705"/>
      <c r="BM107" s="705"/>
      <c r="BN107" s="705"/>
      <c r="BO107" s="705"/>
      <c r="BP107" s="705"/>
      <c r="BQ107" s="705"/>
      <c r="BR107" s="705"/>
      <c r="BS107" s="705"/>
      <c r="BT107" s="705"/>
      <c r="BU107" s="705"/>
      <c r="BV107" s="705"/>
      <c r="BW107" s="705"/>
      <c r="BX107" s="705"/>
      <c r="BY107" s="705"/>
      <c r="BZ107" s="705"/>
      <c r="CA107" s="705"/>
      <c r="CB107" s="705"/>
      <c r="CC107" s="705"/>
      <c r="CD107" s="705"/>
      <c r="CE107" s="705"/>
      <c r="CF107" s="705"/>
      <c r="CG107" s="705"/>
      <c r="CH107" s="705"/>
      <c r="CI107" s="705"/>
      <c r="CJ107" s="705"/>
      <c r="CK107" s="705"/>
      <c r="CL107" s="705"/>
      <c r="CM107" s="705"/>
      <c r="CN107" s="705"/>
      <c r="CO107" s="705"/>
      <c r="CP107" s="705"/>
      <c r="CQ107" s="705"/>
      <c r="CR107" s="705"/>
      <c r="CS107" s="705"/>
      <c r="CT107" s="705"/>
      <c r="CU107" s="705"/>
      <c r="CV107" s="705"/>
      <c r="CW107" s="705"/>
      <c r="CX107" s="705"/>
      <c r="CY107" s="705"/>
      <c r="CZ107" s="705"/>
      <c r="DA107" s="705"/>
      <c r="DB107" s="705"/>
      <c r="DC107" s="705"/>
      <c r="DD107" s="705"/>
      <c r="DE107" s="705"/>
      <c r="DF107" s="705"/>
      <c r="DG107" s="705"/>
      <c r="DH107" s="705"/>
      <c r="DI107" s="705"/>
      <c r="DJ107" s="705"/>
      <c r="DK107" s="705"/>
      <c r="DL107" s="705"/>
      <c r="DM107" s="705"/>
      <c r="DN107" s="705"/>
      <c r="DO107" s="705"/>
      <c r="DP107" s="705"/>
      <c r="DQ107" s="705"/>
      <c r="DR107" s="705"/>
      <c r="DS107" s="705"/>
      <c r="DT107" s="705"/>
      <c r="DU107" s="705"/>
      <c r="DV107" s="705"/>
      <c r="DW107" s="705"/>
      <c r="DX107" s="705"/>
      <c r="DY107" s="705"/>
      <c r="DZ107" s="705"/>
      <c r="EA107" s="705"/>
      <c r="EB107" s="705"/>
      <c r="EC107" s="705"/>
      <c r="ED107" s="705"/>
      <c r="EE107" s="705"/>
      <c r="EF107" s="705"/>
      <c r="EG107" s="705"/>
      <c r="EH107" s="705"/>
      <c r="EI107" s="705"/>
      <c r="EJ107" s="705"/>
      <c r="EK107" s="705"/>
      <c r="EL107" s="705"/>
      <c r="EM107" s="705"/>
      <c r="EN107" s="705"/>
      <c r="EO107" s="705"/>
      <c r="EP107" s="705"/>
      <c r="EQ107" s="705"/>
      <c r="ER107" s="705"/>
      <c r="ES107" s="705"/>
      <c r="ET107" s="705"/>
      <c r="EU107" s="705"/>
      <c r="EV107" s="705"/>
      <c r="EW107" s="705"/>
      <c r="EX107" s="705"/>
      <c r="EY107" s="705"/>
      <c r="EZ107" s="705"/>
      <c r="FA107" s="705"/>
      <c r="FB107" s="705"/>
      <c r="FC107" s="705"/>
      <c r="FD107" s="705"/>
      <c r="FE107" s="705"/>
      <c r="FF107" s="705"/>
      <c r="FG107" s="705"/>
      <c r="FH107" s="705"/>
      <c r="FI107" s="705"/>
      <c r="FJ107" s="705"/>
      <c r="FK107" s="705"/>
      <c r="FL107" s="705"/>
      <c r="FM107" s="705"/>
      <c r="FN107" s="705"/>
      <c r="FO107" s="705"/>
      <c r="FP107" s="705"/>
      <c r="FQ107" s="705"/>
      <c r="FR107" s="705"/>
      <c r="FS107" s="705"/>
      <c r="FT107" s="705"/>
      <c r="FU107" s="705"/>
      <c r="FV107" s="705"/>
      <c r="FW107" s="705"/>
      <c r="FX107" s="705"/>
      <c r="FY107" s="705"/>
      <c r="FZ107" s="705"/>
      <c r="GA107" s="705"/>
      <c r="GB107" s="705"/>
      <c r="GC107" s="705"/>
      <c r="GD107" s="705"/>
      <c r="GE107" s="705"/>
      <c r="GF107" s="705"/>
      <c r="GG107" s="705"/>
      <c r="GH107" s="705"/>
      <c r="GI107" s="705"/>
      <c r="GJ107" s="705"/>
      <c r="GK107" s="705"/>
      <c r="GL107" s="705"/>
      <c r="GM107" s="705"/>
      <c r="GN107" s="705"/>
      <c r="GO107" s="705"/>
      <c r="GP107" s="705"/>
      <c r="GQ107" s="705"/>
      <c r="GR107" s="705"/>
      <c r="GS107" s="705"/>
      <c r="GT107" s="705"/>
      <c r="GU107" s="705"/>
      <c r="GV107" s="705"/>
      <c r="GW107" s="705"/>
      <c r="GX107" s="705"/>
      <c r="GY107" s="705"/>
      <c r="GZ107" s="705"/>
      <c r="HA107" s="705"/>
      <c r="HB107" s="705"/>
      <c r="HC107" s="705"/>
      <c r="HD107" s="705"/>
      <c r="HE107" s="705"/>
      <c r="HF107" s="705"/>
      <c r="HG107" s="705"/>
      <c r="HH107" s="705"/>
      <c r="HI107" s="705"/>
      <c r="HJ107" s="705"/>
      <c r="HK107" s="705"/>
      <c r="HL107" s="705"/>
      <c r="HM107" s="705"/>
      <c r="HN107" s="705"/>
      <c r="HO107" s="705"/>
      <c r="HP107" s="705"/>
      <c r="HQ107" s="705"/>
      <c r="HR107" s="705"/>
      <c r="HS107" s="705"/>
      <c r="HT107" s="705"/>
      <c r="HU107" s="705"/>
      <c r="HV107" s="705"/>
      <c r="HW107" s="705"/>
      <c r="HX107" s="705"/>
      <c r="HY107" s="705"/>
      <c r="HZ107" s="705"/>
      <c r="IA107" s="705"/>
      <c r="IB107" s="705"/>
      <c r="IC107" s="705"/>
      <c r="ID107" s="705"/>
      <c r="IE107" s="705"/>
      <c r="IF107" s="705"/>
      <c r="IG107" s="705"/>
      <c r="IH107" s="705"/>
      <c r="II107" s="705"/>
      <c r="IJ107" s="705"/>
      <c r="IK107" s="705"/>
      <c r="IL107" s="705"/>
      <c r="IM107" s="705"/>
      <c r="IN107" s="705"/>
      <c r="IO107" s="705"/>
      <c r="IP107" s="705"/>
      <c r="IQ107" s="705"/>
      <c r="IR107" s="705"/>
      <c r="IS107" s="705"/>
      <c r="IT107" s="705"/>
      <c r="IU107" s="705"/>
      <c r="IV107" s="705"/>
    </row>
    <row r="108" spans="1:256" ht="16.5" thickBot="1">
      <c r="A108" s="705"/>
      <c r="B108" s="994" t="s">
        <v>472</v>
      </c>
      <c r="C108" s="995" t="s">
        <v>473</v>
      </c>
      <c r="D108" s="995"/>
      <c r="E108" s="995"/>
      <c r="F108" s="995"/>
      <c r="G108" s="996" t="s">
        <v>23</v>
      </c>
      <c r="H108" s="705"/>
      <c r="I108" s="705"/>
      <c r="J108" s="705"/>
      <c r="K108" s="705"/>
      <c r="L108" s="705"/>
      <c r="M108" s="705"/>
      <c r="N108" s="705"/>
      <c r="O108" s="705"/>
      <c r="P108" s="705"/>
      <c r="Q108" s="705"/>
      <c r="R108" s="705"/>
      <c r="S108" s="705"/>
      <c r="T108" s="705"/>
      <c r="U108" s="705"/>
      <c r="V108" s="705"/>
      <c r="W108" s="705"/>
      <c r="X108" s="705"/>
      <c r="Y108" s="705"/>
      <c r="Z108" s="705"/>
      <c r="AA108" s="705"/>
      <c r="AB108" s="705"/>
      <c r="AC108" s="705"/>
      <c r="AD108" s="705"/>
      <c r="AE108" s="705"/>
      <c r="AF108" s="705"/>
      <c r="AG108" s="705"/>
      <c r="AH108" s="705"/>
      <c r="AI108" s="705"/>
      <c r="AJ108" s="705"/>
      <c r="AK108" s="705"/>
      <c r="AL108" s="705"/>
      <c r="AM108" s="705"/>
      <c r="AN108" s="705"/>
      <c r="AO108" s="705"/>
      <c r="AP108" s="705"/>
      <c r="AQ108" s="705"/>
      <c r="AR108" s="705"/>
      <c r="AS108" s="705"/>
      <c r="AT108" s="705"/>
      <c r="AU108" s="705"/>
      <c r="AV108" s="705"/>
      <c r="AW108" s="705"/>
      <c r="AX108" s="705"/>
      <c r="AY108" s="705"/>
      <c r="AZ108" s="705"/>
      <c r="BA108" s="705"/>
      <c r="BB108" s="705"/>
      <c r="BC108" s="705"/>
      <c r="BD108" s="705"/>
      <c r="BE108" s="705"/>
      <c r="BF108" s="705"/>
      <c r="BG108" s="705"/>
      <c r="BH108" s="705"/>
      <c r="BI108" s="705"/>
      <c r="BJ108" s="705"/>
      <c r="BK108" s="705"/>
      <c r="BL108" s="705"/>
      <c r="BM108" s="705"/>
      <c r="BN108" s="705"/>
      <c r="BO108" s="705"/>
      <c r="BP108" s="705"/>
      <c r="BQ108" s="705"/>
      <c r="BR108" s="705"/>
      <c r="BS108" s="705"/>
      <c r="BT108" s="705"/>
      <c r="BU108" s="705"/>
      <c r="BV108" s="705"/>
      <c r="BW108" s="705"/>
      <c r="BX108" s="705"/>
      <c r="BY108" s="705"/>
      <c r="BZ108" s="705"/>
      <c r="CA108" s="705"/>
      <c r="CB108" s="705"/>
      <c r="CC108" s="705"/>
      <c r="CD108" s="705"/>
      <c r="CE108" s="705"/>
      <c r="CF108" s="705"/>
      <c r="CG108" s="705"/>
      <c r="CH108" s="705"/>
      <c r="CI108" s="705"/>
      <c r="CJ108" s="705"/>
      <c r="CK108" s="705"/>
      <c r="CL108" s="705"/>
      <c r="CM108" s="705"/>
      <c r="CN108" s="705"/>
      <c r="CO108" s="705"/>
      <c r="CP108" s="705"/>
      <c r="CQ108" s="705"/>
      <c r="CR108" s="705"/>
      <c r="CS108" s="705"/>
      <c r="CT108" s="705"/>
      <c r="CU108" s="705"/>
      <c r="CV108" s="705"/>
      <c r="CW108" s="705"/>
      <c r="CX108" s="705"/>
      <c r="CY108" s="705"/>
      <c r="CZ108" s="705"/>
      <c r="DA108" s="705"/>
      <c r="DB108" s="705"/>
      <c r="DC108" s="705"/>
      <c r="DD108" s="705"/>
      <c r="DE108" s="705"/>
      <c r="DF108" s="705"/>
      <c r="DG108" s="705"/>
      <c r="DH108" s="705"/>
      <c r="DI108" s="705"/>
      <c r="DJ108" s="705"/>
      <c r="DK108" s="705"/>
      <c r="DL108" s="705"/>
      <c r="DM108" s="705"/>
      <c r="DN108" s="705"/>
      <c r="DO108" s="705"/>
      <c r="DP108" s="705"/>
      <c r="DQ108" s="705"/>
      <c r="DR108" s="705"/>
      <c r="DS108" s="705"/>
      <c r="DT108" s="705"/>
      <c r="DU108" s="705"/>
      <c r="DV108" s="705"/>
      <c r="DW108" s="705"/>
      <c r="DX108" s="705"/>
      <c r="DY108" s="705"/>
      <c r="DZ108" s="705"/>
      <c r="EA108" s="705"/>
      <c r="EB108" s="705"/>
      <c r="EC108" s="705"/>
      <c r="ED108" s="705"/>
      <c r="EE108" s="705"/>
      <c r="EF108" s="705"/>
      <c r="EG108" s="705"/>
      <c r="EH108" s="705"/>
      <c r="EI108" s="705"/>
      <c r="EJ108" s="705"/>
      <c r="EK108" s="705"/>
      <c r="EL108" s="705"/>
      <c r="EM108" s="705"/>
      <c r="EN108" s="705"/>
      <c r="EO108" s="705"/>
      <c r="EP108" s="705"/>
      <c r="EQ108" s="705"/>
      <c r="ER108" s="705"/>
      <c r="ES108" s="705"/>
      <c r="ET108" s="705"/>
      <c r="EU108" s="705"/>
      <c r="EV108" s="705"/>
      <c r="EW108" s="705"/>
      <c r="EX108" s="705"/>
      <c r="EY108" s="705"/>
      <c r="EZ108" s="705"/>
      <c r="FA108" s="705"/>
      <c r="FB108" s="705"/>
      <c r="FC108" s="705"/>
      <c r="FD108" s="705"/>
      <c r="FE108" s="705"/>
      <c r="FF108" s="705"/>
      <c r="FG108" s="705"/>
      <c r="FH108" s="705"/>
      <c r="FI108" s="705"/>
      <c r="FJ108" s="705"/>
      <c r="FK108" s="705"/>
      <c r="FL108" s="705"/>
      <c r="FM108" s="705"/>
      <c r="FN108" s="705"/>
      <c r="FO108" s="705"/>
      <c r="FP108" s="705"/>
      <c r="FQ108" s="705"/>
      <c r="FR108" s="705"/>
      <c r="FS108" s="705"/>
      <c r="FT108" s="705"/>
      <c r="FU108" s="705"/>
      <c r="FV108" s="705"/>
      <c r="FW108" s="705"/>
      <c r="FX108" s="705"/>
      <c r="FY108" s="705"/>
      <c r="FZ108" s="705"/>
      <c r="GA108" s="705"/>
      <c r="GB108" s="705"/>
      <c r="GC108" s="705"/>
      <c r="GD108" s="705"/>
      <c r="GE108" s="705"/>
      <c r="GF108" s="705"/>
      <c r="GG108" s="705"/>
      <c r="GH108" s="705"/>
      <c r="GI108" s="705"/>
      <c r="GJ108" s="705"/>
      <c r="GK108" s="705"/>
      <c r="GL108" s="705"/>
      <c r="GM108" s="705"/>
      <c r="GN108" s="705"/>
      <c r="GO108" s="705"/>
      <c r="GP108" s="705"/>
      <c r="GQ108" s="705"/>
      <c r="GR108" s="705"/>
      <c r="GS108" s="705"/>
      <c r="GT108" s="705"/>
      <c r="GU108" s="705"/>
      <c r="GV108" s="705"/>
      <c r="GW108" s="705"/>
      <c r="GX108" s="705"/>
      <c r="GY108" s="705"/>
      <c r="GZ108" s="705"/>
      <c r="HA108" s="705"/>
      <c r="HB108" s="705"/>
      <c r="HC108" s="705"/>
      <c r="HD108" s="705"/>
      <c r="HE108" s="705"/>
      <c r="HF108" s="705"/>
      <c r="HG108" s="705"/>
      <c r="HH108" s="705"/>
      <c r="HI108" s="705"/>
      <c r="HJ108" s="705"/>
      <c r="HK108" s="705"/>
      <c r="HL108" s="705"/>
      <c r="HM108" s="705"/>
      <c r="HN108" s="705"/>
      <c r="HO108" s="705"/>
      <c r="HP108" s="705"/>
      <c r="HQ108" s="705"/>
      <c r="HR108" s="705"/>
      <c r="HS108" s="705"/>
      <c r="HT108" s="705"/>
      <c r="HU108" s="705"/>
      <c r="HV108" s="705"/>
      <c r="HW108" s="705"/>
      <c r="HX108" s="705"/>
      <c r="HY108" s="705"/>
      <c r="HZ108" s="705"/>
      <c r="IA108" s="705"/>
      <c r="IB108" s="705"/>
      <c r="IC108" s="705"/>
      <c r="ID108" s="705"/>
      <c r="IE108" s="705"/>
      <c r="IF108" s="705"/>
      <c r="IG108" s="705"/>
      <c r="IH108" s="705"/>
      <c r="II108" s="705"/>
      <c r="IJ108" s="705"/>
      <c r="IK108" s="705"/>
      <c r="IL108" s="705"/>
      <c r="IM108" s="705"/>
      <c r="IN108" s="705"/>
      <c r="IO108" s="705"/>
      <c r="IP108" s="705"/>
      <c r="IQ108" s="705"/>
      <c r="IR108" s="705"/>
      <c r="IS108" s="705"/>
      <c r="IT108" s="705"/>
      <c r="IU108" s="705"/>
      <c r="IV108" s="705"/>
    </row>
    <row r="109" spans="1:256" ht="31.5">
      <c r="A109" s="705"/>
      <c r="B109" s="990" t="s">
        <v>144</v>
      </c>
      <c r="C109" s="991" t="s">
        <v>75</v>
      </c>
      <c r="D109" s="991" t="s">
        <v>23</v>
      </c>
      <c r="E109" s="991" t="s">
        <v>76</v>
      </c>
      <c r="F109" s="992" t="s">
        <v>103</v>
      </c>
      <c r="G109" s="993" t="s">
        <v>104</v>
      </c>
      <c r="H109" s="705"/>
      <c r="I109" s="705"/>
      <c r="J109" s="705"/>
      <c r="K109" s="705"/>
      <c r="L109" s="705"/>
      <c r="M109" s="705"/>
      <c r="N109" s="705"/>
      <c r="O109" s="705"/>
      <c r="P109" s="705"/>
      <c r="Q109" s="705"/>
      <c r="R109" s="705"/>
      <c r="S109" s="705"/>
      <c r="T109" s="705"/>
      <c r="U109" s="705"/>
      <c r="V109" s="705"/>
      <c r="W109" s="705"/>
      <c r="X109" s="705"/>
      <c r="Y109" s="705"/>
      <c r="Z109" s="705"/>
      <c r="AA109" s="705"/>
      <c r="AB109" s="705"/>
      <c r="AC109" s="705"/>
      <c r="AD109" s="705"/>
      <c r="AE109" s="705"/>
      <c r="AF109" s="705"/>
      <c r="AG109" s="705"/>
      <c r="AH109" s="705"/>
      <c r="AI109" s="705"/>
      <c r="AJ109" s="705"/>
      <c r="AK109" s="705"/>
      <c r="AL109" s="705"/>
      <c r="AM109" s="705"/>
      <c r="AN109" s="705"/>
      <c r="AO109" s="705"/>
      <c r="AP109" s="705"/>
      <c r="AQ109" s="705"/>
      <c r="AR109" s="705"/>
      <c r="AS109" s="705"/>
      <c r="AT109" s="705"/>
      <c r="AU109" s="705"/>
      <c r="AV109" s="705"/>
      <c r="AW109" s="705"/>
      <c r="AX109" s="705"/>
      <c r="AY109" s="705"/>
      <c r="AZ109" s="705"/>
      <c r="BA109" s="705"/>
      <c r="BB109" s="705"/>
      <c r="BC109" s="705"/>
      <c r="BD109" s="705"/>
      <c r="BE109" s="705"/>
      <c r="BF109" s="705"/>
      <c r="BG109" s="705"/>
      <c r="BH109" s="705"/>
      <c r="BI109" s="705"/>
      <c r="BJ109" s="705"/>
      <c r="BK109" s="705"/>
      <c r="BL109" s="705"/>
      <c r="BM109" s="705"/>
      <c r="BN109" s="705"/>
      <c r="BO109" s="705"/>
      <c r="BP109" s="705"/>
      <c r="BQ109" s="705"/>
      <c r="BR109" s="705"/>
      <c r="BS109" s="705"/>
      <c r="BT109" s="705"/>
      <c r="BU109" s="705"/>
      <c r="BV109" s="705"/>
      <c r="BW109" s="705"/>
      <c r="BX109" s="705"/>
      <c r="BY109" s="705"/>
      <c r="BZ109" s="705"/>
      <c r="CA109" s="705"/>
      <c r="CB109" s="705"/>
      <c r="CC109" s="705"/>
      <c r="CD109" s="705"/>
      <c r="CE109" s="705"/>
      <c r="CF109" s="705"/>
      <c r="CG109" s="705"/>
      <c r="CH109" s="705"/>
      <c r="CI109" s="705"/>
      <c r="CJ109" s="705"/>
      <c r="CK109" s="705"/>
      <c r="CL109" s="705"/>
      <c r="CM109" s="705"/>
      <c r="CN109" s="705"/>
      <c r="CO109" s="705"/>
      <c r="CP109" s="705"/>
      <c r="CQ109" s="705"/>
      <c r="CR109" s="705"/>
      <c r="CS109" s="705"/>
      <c r="CT109" s="705"/>
      <c r="CU109" s="705"/>
      <c r="CV109" s="705"/>
      <c r="CW109" s="705"/>
      <c r="CX109" s="705"/>
      <c r="CY109" s="705"/>
      <c r="CZ109" s="705"/>
      <c r="DA109" s="705"/>
      <c r="DB109" s="705"/>
      <c r="DC109" s="705"/>
      <c r="DD109" s="705"/>
      <c r="DE109" s="705"/>
      <c r="DF109" s="705"/>
      <c r="DG109" s="705"/>
      <c r="DH109" s="705"/>
      <c r="DI109" s="705"/>
      <c r="DJ109" s="705"/>
      <c r="DK109" s="705"/>
      <c r="DL109" s="705"/>
      <c r="DM109" s="705"/>
      <c r="DN109" s="705"/>
      <c r="DO109" s="705"/>
      <c r="DP109" s="705"/>
      <c r="DQ109" s="705"/>
      <c r="DR109" s="705"/>
      <c r="DS109" s="705"/>
      <c r="DT109" s="705"/>
      <c r="DU109" s="705"/>
      <c r="DV109" s="705"/>
      <c r="DW109" s="705"/>
      <c r="DX109" s="705"/>
      <c r="DY109" s="705"/>
      <c r="DZ109" s="705"/>
      <c r="EA109" s="705"/>
      <c r="EB109" s="705"/>
      <c r="EC109" s="705"/>
      <c r="ED109" s="705"/>
      <c r="EE109" s="705"/>
      <c r="EF109" s="705"/>
      <c r="EG109" s="705"/>
      <c r="EH109" s="705"/>
      <c r="EI109" s="705"/>
      <c r="EJ109" s="705"/>
      <c r="EK109" s="705"/>
      <c r="EL109" s="705"/>
      <c r="EM109" s="705"/>
      <c r="EN109" s="705"/>
      <c r="EO109" s="705"/>
      <c r="EP109" s="705"/>
      <c r="EQ109" s="705"/>
      <c r="ER109" s="705"/>
      <c r="ES109" s="705"/>
      <c r="ET109" s="705"/>
      <c r="EU109" s="705"/>
      <c r="EV109" s="705"/>
      <c r="EW109" s="705"/>
      <c r="EX109" s="705"/>
      <c r="EY109" s="705"/>
      <c r="EZ109" s="705"/>
      <c r="FA109" s="705"/>
      <c r="FB109" s="705"/>
      <c r="FC109" s="705"/>
      <c r="FD109" s="705"/>
      <c r="FE109" s="705"/>
      <c r="FF109" s="705"/>
      <c r="FG109" s="705"/>
      <c r="FH109" s="705"/>
      <c r="FI109" s="705"/>
      <c r="FJ109" s="705"/>
      <c r="FK109" s="705"/>
      <c r="FL109" s="705"/>
      <c r="FM109" s="705"/>
      <c r="FN109" s="705"/>
      <c r="FO109" s="705"/>
      <c r="FP109" s="705"/>
      <c r="FQ109" s="705"/>
      <c r="FR109" s="705"/>
      <c r="FS109" s="705"/>
      <c r="FT109" s="705"/>
      <c r="FU109" s="705"/>
      <c r="FV109" s="705"/>
      <c r="FW109" s="705"/>
      <c r="FX109" s="705"/>
      <c r="FY109" s="705"/>
      <c r="FZ109" s="705"/>
      <c r="GA109" s="705"/>
      <c r="GB109" s="705"/>
      <c r="GC109" s="705"/>
      <c r="GD109" s="705"/>
      <c r="GE109" s="705"/>
      <c r="GF109" s="705"/>
      <c r="GG109" s="705"/>
      <c r="GH109" s="705"/>
      <c r="GI109" s="705"/>
      <c r="GJ109" s="705"/>
      <c r="GK109" s="705"/>
      <c r="GL109" s="705"/>
      <c r="GM109" s="705"/>
      <c r="GN109" s="705"/>
      <c r="GO109" s="705"/>
      <c r="GP109" s="705"/>
      <c r="GQ109" s="705"/>
      <c r="GR109" s="705"/>
      <c r="GS109" s="705"/>
      <c r="GT109" s="705"/>
      <c r="GU109" s="705"/>
      <c r="GV109" s="705"/>
      <c r="GW109" s="705"/>
      <c r="GX109" s="705"/>
      <c r="GY109" s="705"/>
      <c r="GZ109" s="705"/>
      <c r="HA109" s="705"/>
      <c r="HB109" s="705"/>
      <c r="HC109" s="705"/>
      <c r="HD109" s="705"/>
      <c r="HE109" s="705"/>
      <c r="HF109" s="705"/>
      <c r="HG109" s="705"/>
      <c r="HH109" s="705"/>
      <c r="HI109" s="705"/>
      <c r="HJ109" s="705"/>
      <c r="HK109" s="705"/>
      <c r="HL109" s="705"/>
      <c r="HM109" s="705"/>
      <c r="HN109" s="705"/>
      <c r="HO109" s="705"/>
      <c r="HP109" s="705"/>
      <c r="HQ109" s="705"/>
      <c r="HR109" s="705"/>
      <c r="HS109" s="705"/>
      <c r="HT109" s="705"/>
      <c r="HU109" s="705"/>
      <c r="HV109" s="705"/>
      <c r="HW109" s="705"/>
      <c r="HX109" s="705"/>
      <c r="HY109" s="705"/>
      <c r="HZ109" s="705"/>
      <c r="IA109" s="705"/>
      <c r="IB109" s="705"/>
      <c r="IC109" s="705"/>
      <c r="ID109" s="705"/>
      <c r="IE109" s="705"/>
      <c r="IF109" s="705"/>
      <c r="IG109" s="705"/>
      <c r="IH109" s="705"/>
      <c r="II109" s="705"/>
      <c r="IJ109" s="705"/>
      <c r="IK109" s="705"/>
      <c r="IL109" s="705"/>
      <c r="IM109" s="705"/>
      <c r="IN109" s="705"/>
      <c r="IO109" s="705"/>
      <c r="IP109" s="705"/>
      <c r="IQ109" s="705"/>
      <c r="IR109" s="705"/>
      <c r="IS109" s="705"/>
      <c r="IT109" s="705"/>
      <c r="IU109" s="705"/>
      <c r="IV109" s="705"/>
    </row>
    <row r="110" spans="1:256" ht="16.5" thickBot="1">
      <c r="A110" s="705"/>
      <c r="B110" s="2771" t="s">
        <v>79</v>
      </c>
      <c r="C110" s="2772"/>
      <c r="D110" s="2772"/>
      <c r="E110" s="2772"/>
      <c r="F110" s="2772"/>
      <c r="G110" s="2773"/>
      <c r="H110" s="705"/>
      <c r="I110" s="705"/>
      <c r="J110" s="705"/>
      <c r="K110" s="705"/>
      <c r="L110" s="705"/>
      <c r="M110" s="705"/>
      <c r="N110" s="705"/>
      <c r="O110" s="705"/>
      <c r="P110" s="705"/>
      <c r="Q110" s="705"/>
      <c r="R110" s="705"/>
      <c r="S110" s="705"/>
      <c r="T110" s="705"/>
      <c r="U110" s="705"/>
      <c r="V110" s="705"/>
      <c r="W110" s="705"/>
      <c r="X110" s="705"/>
      <c r="Y110" s="705"/>
      <c r="Z110" s="705"/>
      <c r="AA110" s="705"/>
      <c r="AB110" s="705"/>
      <c r="AC110" s="705"/>
      <c r="AD110" s="705"/>
      <c r="AE110" s="705"/>
      <c r="AF110" s="705"/>
      <c r="AG110" s="705"/>
      <c r="AH110" s="705"/>
      <c r="AI110" s="705"/>
      <c r="AJ110" s="705"/>
      <c r="AK110" s="705"/>
      <c r="AL110" s="705"/>
      <c r="AM110" s="705"/>
      <c r="AN110" s="705"/>
      <c r="AO110" s="705"/>
      <c r="AP110" s="705"/>
      <c r="AQ110" s="705"/>
      <c r="AR110" s="705"/>
      <c r="AS110" s="705"/>
      <c r="AT110" s="705"/>
      <c r="AU110" s="705"/>
      <c r="AV110" s="705"/>
      <c r="AW110" s="705"/>
      <c r="AX110" s="705"/>
      <c r="AY110" s="705"/>
      <c r="AZ110" s="705"/>
      <c r="BA110" s="705"/>
      <c r="BB110" s="705"/>
      <c r="BC110" s="705"/>
      <c r="BD110" s="705"/>
      <c r="BE110" s="705"/>
      <c r="BF110" s="705"/>
      <c r="BG110" s="705"/>
      <c r="BH110" s="705"/>
      <c r="BI110" s="705"/>
      <c r="BJ110" s="705"/>
      <c r="BK110" s="705"/>
      <c r="BL110" s="705"/>
      <c r="BM110" s="705"/>
      <c r="BN110" s="705"/>
      <c r="BO110" s="705"/>
      <c r="BP110" s="705"/>
      <c r="BQ110" s="705"/>
      <c r="BR110" s="705"/>
      <c r="BS110" s="705"/>
      <c r="BT110" s="705"/>
      <c r="BU110" s="705"/>
      <c r="BV110" s="705"/>
      <c r="BW110" s="705"/>
      <c r="BX110" s="705"/>
      <c r="BY110" s="705"/>
      <c r="BZ110" s="705"/>
      <c r="CA110" s="705"/>
      <c r="CB110" s="705"/>
      <c r="CC110" s="705"/>
      <c r="CD110" s="705"/>
      <c r="CE110" s="705"/>
      <c r="CF110" s="705"/>
      <c r="CG110" s="705"/>
      <c r="CH110" s="705"/>
      <c r="CI110" s="705"/>
      <c r="CJ110" s="705"/>
      <c r="CK110" s="705"/>
      <c r="CL110" s="705"/>
      <c r="CM110" s="705"/>
      <c r="CN110" s="705"/>
      <c r="CO110" s="705"/>
      <c r="CP110" s="705"/>
      <c r="CQ110" s="705"/>
      <c r="CR110" s="705"/>
      <c r="CS110" s="705"/>
      <c r="CT110" s="705"/>
      <c r="CU110" s="705"/>
      <c r="CV110" s="705"/>
      <c r="CW110" s="705"/>
      <c r="CX110" s="705"/>
      <c r="CY110" s="705"/>
      <c r="CZ110" s="705"/>
      <c r="DA110" s="705"/>
      <c r="DB110" s="705"/>
      <c r="DC110" s="705"/>
      <c r="DD110" s="705"/>
      <c r="DE110" s="705"/>
      <c r="DF110" s="705"/>
      <c r="DG110" s="705"/>
      <c r="DH110" s="705"/>
      <c r="DI110" s="705"/>
      <c r="DJ110" s="705"/>
      <c r="DK110" s="705"/>
      <c r="DL110" s="705"/>
      <c r="DM110" s="705"/>
      <c r="DN110" s="705"/>
      <c r="DO110" s="705"/>
      <c r="DP110" s="705"/>
      <c r="DQ110" s="705"/>
      <c r="DR110" s="705"/>
      <c r="DS110" s="705"/>
      <c r="DT110" s="705"/>
      <c r="DU110" s="705"/>
      <c r="DV110" s="705"/>
      <c r="DW110" s="705"/>
      <c r="DX110" s="705"/>
      <c r="DY110" s="705"/>
      <c r="DZ110" s="705"/>
      <c r="EA110" s="705"/>
      <c r="EB110" s="705"/>
      <c r="EC110" s="705"/>
      <c r="ED110" s="705"/>
      <c r="EE110" s="705"/>
      <c r="EF110" s="705"/>
      <c r="EG110" s="705"/>
      <c r="EH110" s="705"/>
      <c r="EI110" s="705"/>
      <c r="EJ110" s="705"/>
      <c r="EK110" s="705"/>
      <c r="EL110" s="705"/>
      <c r="EM110" s="705"/>
      <c r="EN110" s="705"/>
      <c r="EO110" s="705"/>
      <c r="EP110" s="705"/>
      <c r="EQ110" s="705"/>
      <c r="ER110" s="705"/>
      <c r="ES110" s="705"/>
      <c r="ET110" s="705"/>
      <c r="EU110" s="705"/>
      <c r="EV110" s="705"/>
      <c r="EW110" s="705"/>
      <c r="EX110" s="705"/>
      <c r="EY110" s="705"/>
      <c r="EZ110" s="705"/>
      <c r="FA110" s="705"/>
      <c r="FB110" s="705"/>
      <c r="FC110" s="705"/>
      <c r="FD110" s="705"/>
      <c r="FE110" s="705"/>
      <c r="FF110" s="705"/>
      <c r="FG110" s="705"/>
      <c r="FH110" s="705"/>
      <c r="FI110" s="705"/>
      <c r="FJ110" s="705"/>
      <c r="FK110" s="705"/>
      <c r="FL110" s="705"/>
      <c r="FM110" s="705"/>
      <c r="FN110" s="705"/>
      <c r="FO110" s="705"/>
      <c r="FP110" s="705"/>
      <c r="FQ110" s="705"/>
      <c r="FR110" s="705"/>
      <c r="FS110" s="705"/>
      <c r="FT110" s="705"/>
      <c r="FU110" s="705"/>
      <c r="FV110" s="705"/>
      <c r="FW110" s="705"/>
      <c r="FX110" s="705"/>
      <c r="FY110" s="705"/>
      <c r="FZ110" s="705"/>
      <c r="GA110" s="705"/>
      <c r="GB110" s="705"/>
      <c r="GC110" s="705"/>
      <c r="GD110" s="705"/>
      <c r="GE110" s="705"/>
      <c r="GF110" s="705"/>
      <c r="GG110" s="705"/>
      <c r="GH110" s="705"/>
      <c r="GI110" s="705"/>
      <c r="GJ110" s="705"/>
      <c r="GK110" s="705"/>
      <c r="GL110" s="705"/>
      <c r="GM110" s="705"/>
      <c r="GN110" s="705"/>
      <c r="GO110" s="705"/>
      <c r="GP110" s="705"/>
      <c r="GQ110" s="705"/>
      <c r="GR110" s="705"/>
      <c r="GS110" s="705"/>
      <c r="GT110" s="705"/>
      <c r="GU110" s="705"/>
      <c r="GV110" s="705"/>
      <c r="GW110" s="705"/>
      <c r="GX110" s="705"/>
      <c r="GY110" s="705"/>
      <c r="GZ110" s="705"/>
      <c r="HA110" s="705"/>
      <c r="HB110" s="705"/>
      <c r="HC110" s="705"/>
      <c r="HD110" s="705"/>
      <c r="HE110" s="705"/>
      <c r="HF110" s="705"/>
      <c r="HG110" s="705"/>
      <c r="HH110" s="705"/>
      <c r="HI110" s="705"/>
      <c r="HJ110" s="705"/>
      <c r="HK110" s="705"/>
      <c r="HL110" s="705"/>
      <c r="HM110" s="705"/>
      <c r="HN110" s="705"/>
      <c r="HO110" s="705"/>
      <c r="HP110" s="705"/>
      <c r="HQ110" s="705"/>
      <c r="HR110" s="705"/>
      <c r="HS110" s="705"/>
      <c r="HT110" s="705"/>
      <c r="HU110" s="705"/>
      <c r="HV110" s="705"/>
      <c r="HW110" s="705"/>
      <c r="HX110" s="705"/>
      <c r="HY110" s="705"/>
      <c r="HZ110" s="705"/>
      <c r="IA110" s="705"/>
      <c r="IB110" s="705"/>
      <c r="IC110" s="705"/>
      <c r="ID110" s="705"/>
      <c r="IE110" s="705"/>
      <c r="IF110" s="705"/>
      <c r="IG110" s="705"/>
      <c r="IH110" s="705"/>
      <c r="II110" s="705"/>
      <c r="IJ110" s="705"/>
      <c r="IK110" s="705"/>
      <c r="IL110" s="705"/>
      <c r="IM110" s="705"/>
      <c r="IN110" s="705"/>
      <c r="IO110" s="705"/>
      <c r="IP110" s="705"/>
      <c r="IQ110" s="705"/>
      <c r="IR110" s="705"/>
      <c r="IS110" s="705"/>
      <c r="IT110" s="705"/>
      <c r="IU110" s="705"/>
      <c r="IV110" s="705"/>
    </row>
    <row r="111" spans="1:256" ht="15.75">
      <c r="A111" s="705"/>
      <c r="B111" s="985" t="s">
        <v>445</v>
      </c>
      <c r="C111" s="986" t="str">
        <f>C19</f>
        <v>PRESSÃO DE PERNAS DUPLO</v>
      </c>
      <c r="D111" s="987" t="s">
        <v>23</v>
      </c>
      <c r="E111" s="997">
        <v>1</v>
      </c>
      <c r="F111" s="988">
        <f>E19</f>
        <v>1890</v>
      </c>
      <c r="G111" s="989">
        <f>TRUNC(F111*E111,2)</f>
        <v>1890</v>
      </c>
      <c r="H111" s="705"/>
      <c r="I111" s="705"/>
      <c r="J111" s="705"/>
      <c r="K111" s="705"/>
      <c r="L111" s="705"/>
      <c r="M111" s="705"/>
      <c r="N111" s="705"/>
      <c r="O111" s="705"/>
      <c r="P111" s="705"/>
      <c r="Q111" s="705"/>
      <c r="R111" s="705"/>
      <c r="S111" s="705"/>
      <c r="T111" s="705"/>
      <c r="U111" s="705"/>
      <c r="V111" s="705"/>
      <c r="W111" s="705"/>
      <c r="X111" s="705"/>
      <c r="Y111" s="705"/>
      <c r="Z111" s="705"/>
      <c r="AA111" s="705"/>
      <c r="AB111" s="705"/>
      <c r="AC111" s="705"/>
      <c r="AD111" s="705"/>
      <c r="AE111" s="705"/>
      <c r="AF111" s="705"/>
      <c r="AG111" s="705"/>
      <c r="AH111" s="705"/>
      <c r="AI111" s="705"/>
      <c r="AJ111" s="705"/>
      <c r="AK111" s="705"/>
      <c r="AL111" s="705"/>
      <c r="AM111" s="705"/>
      <c r="AN111" s="705"/>
      <c r="AO111" s="705"/>
      <c r="AP111" s="705"/>
      <c r="AQ111" s="705"/>
      <c r="AR111" s="705"/>
      <c r="AS111" s="705"/>
      <c r="AT111" s="705"/>
      <c r="AU111" s="705"/>
      <c r="AV111" s="705"/>
      <c r="AW111" s="705"/>
      <c r="AX111" s="705"/>
      <c r="AY111" s="705"/>
      <c r="AZ111" s="705"/>
      <c r="BA111" s="705"/>
      <c r="BB111" s="705"/>
      <c r="BC111" s="705"/>
      <c r="BD111" s="705"/>
      <c r="BE111" s="705"/>
      <c r="BF111" s="705"/>
      <c r="BG111" s="705"/>
      <c r="BH111" s="705"/>
      <c r="BI111" s="705"/>
      <c r="BJ111" s="705"/>
      <c r="BK111" s="705"/>
      <c r="BL111" s="705"/>
      <c r="BM111" s="705"/>
      <c r="BN111" s="705"/>
      <c r="BO111" s="705"/>
      <c r="BP111" s="705"/>
      <c r="BQ111" s="705"/>
      <c r="BR111" s="705"/>
      <c r="BS111" s="705"/>
      <c r="BT111" s="705"/>
      <c r="BU111" s="705"/>
      <c r="BV111" s="705"/>
      <c r="BW111" s="705"/>
      <c r="BX111" s="705"/>
      <c r="BY111" s="705"/>
      <c r="BZ111" s="705"/>
      <c r="CA111" s="705"/>
      <c r="CB111" s="705"/>
      <c r="CC111" s="705"/>
      <c r="CD111" s="705"/>
      <c r="CE111" s="705"/>
      <c r="CF111" s="705"/>
      <c r="CG111" s="705"/>
      <c r="CH111" s="705"/>
      <c r="CI111" s="705"/>
      <c r="CJ111" s="705"/>
      <c r="CK111" s="705"/>
      <c r="CL111" s="705"/>
      <c r="CM111" s="705"/>
      <c r="CN111" s="705"/>
      <c r="CO111" s="705"/>
      <c r="CP111" s="705"/>
      <c r="CQ111" s="705"/>
      <c r="CR111" s="705"/>
      <c r="CS111" s="705"/>
      <c r="CT111" s="705"/>
      <c r="CU111" s="705"/>
      <c r="CV111" s="705"/>
      <c r="CW111" s="705"/>
      <c r="CX111" s="705"/>
      <c r="CY111" s="705"/>
      <c r="CZ111" s="705"/>
      <c r="DA111" s="705"/>
      <c r="DB111" s="705"/>
      <c r="DC111" s="705"/>
      <c r="DD111" s="705"/>
      <c r="DE111" s="705"/>
      <c r="DF111" s="705"/>
      <c r="DG111" s="705"/>
      <c r="DH111" s="705"/>
      <c r="DI111" s="705"/>
      <c r="DJ111" s="705"/>
      <c r="DK111" s="705"/>
      <c r="DL111" s="705"/>
      <c r="DM111" s="705"/>
      <c r="DN111" s="705"/>
      <c r="DO111" s="705"/>
      <c r="DP111" s="705"/>
      <c r="DQ111" s="705"/>
      <c r="DR111" s="705"/>
      <c r="DS111" s="705"/>
      <c r="DT111" s="705"/>
      <c r="DU111" s="705"/>
      <c r="DV111" s="705"/>
      <c r="DW111" s="705"/>
      <c r="DX111" s="705"/>
      <c r="DY111" s="705"/>
      <c r="DZ111" s="705"/>
      <c r="EA111" s="705"/>
      <c r="EB111" s="705"/>
      <c r="EC111" s="705"/>
      <c r="ED111" s="705"/>
      <c r="EE111" s="705"/>
      <c r="EF111" s="705"/>
      <c r="EG111" s="705"/>
      <c r="EH111" s="705"/>
      <c r="EI111" s="705"/>
      <c r="EJ111" s="705"/>
      <c r="EK111" s="705"/>
      <c r="EL111" s="705"/>
      <c r="EM111" s="705"/>
      <c r="EN111" s="705"/>
      <c r="EO111" s="705"/>
      <c r="EP111" s="705"/>
      <c r="EQ111" s="705"/>
      <c r="ER111" s="705"/>
      <c r="ES111" s="705"/>
      <c r="ET111" s="705"/>
      <c r="EU111" s="705"/>
      <c r="EV111" s="705"/>
      <c r="EW111" s="705"/>
      <c r="EX111" s="705"/>
      <c r="EY111" s="705"/>
      <c r="EZ111" s="705"/>
      <c r="FA111" s="705"/>
      <c r="FB111" s="705"/>
      <c r="FC111" s="705"/>
      <c r="FD111" s="705"/>
      <c r="FE111" s="705"/>
      <c r="FF111" s="705"/>
      <c r="FG111" s="705"/>
      <c r="FH111" s="705"/>
      <c r="FI111" s="705"/>
      <c r="FJ111" s="705"/>
      <c r="FK111" s="705"/>
      <c r="FL111" s="705"/>
      <c r="FM111" s="705"/>
      <c r="FN111" s="705"/>
      <c r="FO111" s="705"/>
      <c r="FP111" s="705"/>
      <c r="FQ111" s="705"/>
      <c r="FR111" s="705"/>
      <c r="FS111" s="705"/>
      <c r="FT111" s="705"/>
      <c r="FU111" s="705"/>
      <c r="FV111" s="705"/>
      <c r="FW111" s="705"/>
      <c r="FX111" s="705"/>
      <c r="FY111" s="705"/>
      <c r="FZ111" s="705"/>
      <c r="GA111" s="705"/>
      <c r="GB111" s="705"/>
      <c r="GC111" s="705"/>
      <c r="GD111" s="705"/>
      <c r="GE111" s="705"/>
      <c r="GF111" s="705"/>
      <c r="GG111" s="705"/>
      <c r="GH111" s="705"/>
      <c r="GI111" s="705"/>
      <c r="GJ111" s="705"/>
      <c r="GK111" s="705"/>
      <c r="GL111" s="705"/>
      <c r="GM111" s="705"/>
      <c r="GN111" s="705"/>
      <c r="GO111" s="705"/>
      <c r="GP111" s="705"/>
      <c r="GQ111" s="705"/>
      <c r="GR111" s="705"/>
      <c r="GS111" s="705"/>
      <c r="GT111" s="705"/>
      <c r="GU111" s="705"/>
      <c r="GV111" s="705"/>
      <c r="GW111" s="705"/>
      <c r="GX111" s="705"/>
      <c r="GY111" s="705"/>
      <c r="GZ111" s="705"/>
      <c r="HA111" s="705"/>
      <c r="HB111" s="705"/>
      <c r="HC111" s="705"/>
      <c r="HD111" s="705"/>
      <c r="HE111" s="705"/>
      <c r="HF111" s="705"/>
      <c r="HG111" s="705"/>
      <c r="HH111" s="705"/>
      <c r="HI111" s="705"/>
      <c r="HJ111" s="705"/>
      <c r="HK111" s="705"/>
      <c r="HL111" s="705"/>
      <c r="HM111" s="705"/>
      <c r="HN111" s="705"/>
      <c r="HO111" s="705"/>
      <c r="HP111" s="705"/>
      <c r="HQ111" s="705"/>
      <c r="HR111" s="705"/>
      <c r="HS111" s="705"/>
      <c r="HT111" s="705"/>
      <c r="HU111" s="705"/>
      <c r="HV111" s="705"/>
      <c r="HW111" s="705"/>
      <c r="HX111" s="705"/>
      <c r="HY111" s="705"/>
      <c r="HZ111" s="705"/>
      <c r="IA111" s="705"/>
      <c r="IB111" s="705"/>
      <c r="IC111" s="705"/>
      <c r="ID111" s="705"/>
      <c r="IE111" s="705"/>
      <c r="IF111" s="705"/>
      <c r="IG111" s="705"/>
      <c r="IH111" s="705"/>
      <c r="II111" s="705"/>
      <c r="IJ111" s="705"/>
      <c r="IK111" s="705"/>
      <c r="IL111" s="705"/>
      <c r="IM111" s="705"/>
      <c r="IN111" s="705"/>
      <c r="IO111" s="705"/>
      <c r="IP111" s="705"/>
      <c r="IQ111" s="705"/>
      <c r="IR111" s="705"/>
      <c r="IS111" s="705"/>
      <c r="IT111" s="705"/>
      <c r="IU111" s="705"/>
      <c r="IV111" s="705"/>
    </row>
    <row r="112" spans="1:256" ht="15">
      <c r="A112" s="705" t="s">
        <v>219</v>
      </c>
      <c r="B112" s="760">
        <v>93358</v>
      </c>
      <c r="C112" s="525" t="e">
        <f>IF($A112="INSUMO",VLOOKUP($B112,#REF!,2,FALSE),VLOOKUP($B112,#REF!,2,FALSE))</f>
        <v>#REF!</v>
      </c>
      <c r="D112" s="524" t="e">
        <f>IF($A112="INSUMO",VLOOKUP($B112,#REF!,3,FALSE),VLOOKUP($B112,#REF!,3,FALSE))</f>
        <v>#REF!</v>
      </c>
      <c r="E112" s="998">
        <f>(0.8*0.4*0.4)</f>
        <v>0.12800000000000003</v>
      </c>
      <c r="F112" s="528" t="e">
        <f>IF($A112="INSUMO",VLOOKUP($B112,#REF!,4,FALSE),VLOOKUP($B112,#REF!,4,FALSE))</f>
        <v>#REF!</v>
      </c>
      <c r="G112" s="759" t="e">
        <f>TRUNC(F112*E112,2)</f>
        <v>#REF!</v>
      </c>
      <c r="H112" s="705"/>
      <c r="I112" s="705"/>
      <c r="J112" s="705"/>
      <c r="K112" s="705"/>
      <c r="L112" s="705"/>
      <c r="M112" s="705"/>
      <c r="N112" s="705"/>
      <c r="O112" s="705"/>
      <c r="P112" s="705"/>
      <c r="Q112" s="705"/>
      <c r="R112" s="705"/>
      <c r="S112" s="705"/>
      <c r="T112" s="705"/>
      <c r="U112" s="705"/>
      <c r="V112" s="705"/>
      <c r="W112" s="705"/>
      <c r="X112" s="705"/>
      <c r="Y112" s="705"/>
      <c r="Z112" s="705"/>
      <c r="AA112" s="705"/>
      <c r="AB112" s="705"/>
      <c r="AC112" s="705"/>
      <c r="AD112" s="705"/>
      <c r="AE112" s="705"/>
      <c r="AF112" s="705"/>
      <c r="AG112" s="705"/>
      <c r="AH112" s="705"/>
      <c r="AI112" s="705"/>
      <c r="AJ112" s="705"/>
      <c r="AK112" s="705"/>
      <c r="AL112" s="705"/>
      <c r="AM112" s="705"/>
      <c r="AN112" s="705"/>
      <c r="AO112" s="705"/>
      <c r="AP112" s="705"/>
      <c r="AQ112" s="705"/>
      <c r="AR112" s="705"/>
      <c r="AS112" s="705"/>
      <c r="AT112" s="705"/>
      <c r="AU112" s="705"/>
      <c r="AV112" s="705"/>
      <c r="AW112" s="705"/>
      <c r="AX112" s="705"/>
      <c r="AY112" s="705"/>
      <c r="AZ112" s="705"/>
      <c r="BA112" s="705"/>
      <c r="BB112" s="705"/>
      <c r="BC112" s="705"/>
      <c r="BD112" s="705"/>
      <c r="BE112" s="705"/>
      <c r="BF112" s="705"/>
      <c r="BG112" s="705"/>
      <c r="BH112" s="705"/>
      <c r="BI112" s="705"/>
      <c r="BJ112" s="705"/>
      <c r="BK112" s="705"/>
      <c r="BL112" s="705"/>
      <c r="BM112" s="705"/>
      <c r="BN112" s="705"/>
      <c r="BO112" s="705"/>
      <c r="BP112" s="705"/>
      <c r="BQ112" s="705"/>
      <c r="BR112" s="705"/>
      <c r="BS112" s="705"/>
      <c r="BT112" s="705"/>
      <c r="BU112" s="705"/>
      <c r="BV112" s="705"/>
      <c r="BW112" s="705"/>
      <c r="BX112" s="705"/>
      <c r="BY112" s="705"/>
      <c r="BZ112" s="705"/>
      <c r="CA112" s="705"/>
      <c r="CB112" s="705"/>
      <c r="CC112" s="705"/>
      <c r="CD112" s="705"/>
      <c r="CE112" s="705"/>
      <c r="CF112" s="705"/>
      <c r="CG112" s="705"/>
      <c r="CH112" s="705"/>
      <c r="CI112" s="705"/>
      <c r="CJ112" s="705"/>
      <c r="CK112" s="705"/>
      <c r="CL112" s="705"/>
      <c r="CM112" s="705"/>
      <c r="CN112" s="705"/>
      <c r="CO112" s="705"/>
      <c r="CP112" s="705"/>
      <c r="CQ112" s="705"/>
      <c r="CR112" s="705"/>
      <c r="CS112" s="705"/>
      <c r="CT112" s="705"/>
      <c r="CU112" s="705"/>
      <c r="CV112" s="705"/>
      <c r="CW112" s="705"/>
      <c r="CX112" s="705"/>
      <c r="CY112" s="705"/>
      <c r="CZ112" s="705"/>
      <c r="DA112" s="705"/>
      <c r="DB112" s="705"/>
      <c r="DC112" s="705"/>
      <c r="DD112" s="705"/>
      <c r="DE112" s="705"/>
      <c r="DF112" s="705"/>
      <c r="DG112" s="705"/>
      <c r="DH112" s="705"/>
      <c r="DI112" s="705"/>
      <c r="DJ112" s="705"/>
      <c r="DK112" s="705"/>
      <c r="DL112" s="705"/>
      <c r="DM112" s="705"/>
      <c r="DN112" s="705"/>
      <c r="DO112" s="705"/>
      <c r="DP112" s="705"/>
      <c r="DQ112" s="705"/>
      <c r="DR112" s="705"/>
      <c r="DS112" s="705"/>
      <c r="DT112" s="705"/>
      <c r="DU112" s="705"/>
      <c r="DV112" s="705"/>
      <c r="DW112" s="705"/>
      <c r="DX112" s="705"/>
      <c r="DY112" s="705"/>
      <c r="DZ112" s="705"/>
      <c r="EA112" s="705"/>
      <c r="EB112" s="705"/>
      <c r="EC112" s="705"/>
      <c r="ED112" s="705"/>
      <c r="EE112" s="705"/>
      <c r="EF112" s="705"/>
      <c r="EG112" s="705"/>
      <c r="EH112" s="705"/>
      <c r="EI112" s="705"/>
      <c r="EJ112" s="705"/>
      <c r="EK112" s="705"/>
      <c r="EL112" s="705"/>
      <c r="EM112" s="705"/>
      <c r="EN112" s="705"/>
      <c r="EO112" s="705"/>
      <c r="EP112" s="705"/>
      <c r="EQ112" s="705"/>
      <c r="ER112" s="705"/>
      <c r="ES112" s="705"/>
      <c r="ET112" s="705"/>
      <c r="EU112" s="705"/>
      <c r="EV112" s="705"/>
      <c r="EW112" s="705"/>
      <c r="EX112" s="705"/>
      <c r="EY112" s="705"/>
      <c r="EZ112" s="705"/>
      <c r="FA112" s="705"/>
      <c r="FB112" s="705"/>
      <c r="FC112" s="705"/>
      <c r="FD112" s="705"/>
      <c r="FE112" s="705"/>
      <c r="FF112" s="705"/>
      <c r="FG112" s="705"/>
      <c r="FH112" s="705"/>
      <c r="FI112" s="705"/>
      <c r="FJ112" s="705"/>
      <c r="FK112" s="705"/>
      <c r="FL112" s="705"/>
      <c r="FM112" s="705"/>
      <c r="FN112" s="705"/>
      <c r="FO112" s="705"/>
      <c r="FP112" s="705"/>
      <c r="FQ112" s="705"/>
      <c r="FR112" s="705"/>
      <c r="FS112" s="705"/>
      <c r="FT112" s="705"/>
      <c r="FU112" s="705"/>
      <c r="FV112" s="705"/>
      <c r="FW112" s="705"/>
      <c r="FX112" s="705"/>
      <c r="FY112" s="705"/>
      <c r="FZ112" s="705"/>
      <c r="GA112" s="705"/>
      <c r="GB112" s="705"/>
      <c r="GC112" s="705"/>
      <c r="GD112" s="705"/>
      <c r="GE112" s="705"/>
      <c r="GF112" s="705"/>
      <c r="GG112" s="705"/>
      <c r="GH112" s="705"/>
      <c r="GI112" s="705"/>
      <c r="GJ112" s="705"/>
      <c r="GK112" s="705"/>
      <c r="GL112" s="705"/>
      <c r="GM112" s="705"/>
      <c r="GN112" s="705"/>
      <c r="GO112" s="705"/>
      <c r="GP112" s="705"/>
      <c r="GQ112" s="705"/>
      <c r="GR112" s="705"/>
      <c r="GS112" s="705"/>
      <c r="GT112" s="705"/>
      <c r="GU112" s="705"/>
      <c r="GV112" s="705"/>
      <c r="GW112" s="705"/>
      <c r="GX112" s="705"/>
      <c r="GY112" s="705"/>
      <c r="GZ112" s="705"/>
      <c r="HA112" s="705"/>
      <c r="HB112" s="705"/>
      <c r="HC112" s="705"/>
      <c r="HD112" s="705"/>
      <c r="HE112" s="705"/>
      <c r="HF112" s="705"/>
      <c r="HG112" s="705"/>
      <c r="HH112" s="705"/>
      <c r="HI112" s="705"/>
      <c r="HJ112" s="705"/>
      <c r="HK112" s="705"/>
      <c r="HL112" s="705"/>
      <c r="HM112" s="705"/>
      <c r="HN112" s="705"/>
      <c r="HO112" s="705"/>
      <c r="HP112" s="705"/>
      <c r="HQ112" s="705"/>
      <c r="HR112" s="705"/>
      <c r="HS112" s="705"/>
      <c r="HT112" s="705"/>
      <c r="HU112" s="705"/>
      <c r="HV112" s="705"/>
      <c r="HW112" s="705"/>
      <c r="HX112" s="705"/>
      <c r="HY112" s="705"/>
      <c r="HZ112" s="705"/>
      <c r="IA112" s="705"/>
      <c r="IB112" s="705"/>
      <c r="IC112" s="705"/>
      <c r="ID112" s="705"/>
      <c r="IE112" s="705"/>
      <c r="IF112" s="705"/>
      <c r="IG112" s="705"/>
      <c r="IH112" s="705"/>
      <c r="II112" s="705"/>
      <c r="IJ112" s="705"/>
      <c r="IK112" s="705"/>
      <c r="IL112" s="705"/>
      <c r="IM112" s="705"/>
      <c r="IN112" s="705"/>
      <c r="IO112" s="705"/>
      <c r="IP112" s="705"/>
      <c r="IQ112" s="705"/>
      <c r="IR112" s="705"/>
      <c r="IS112" s="705"/>
      <c r="IT112" s="705"/>
      <c r="IU112" s="705"/>
      <c r="IV112" s="705"/>
    </row>
    <row r="113" spans="1:256" ht="15">
      <c r="A113" s="705" t="s">
        <v>219</v>
      </c>
      <c r="B113" s="760">
        <v>94965</v>
      </c>
      <c r="C113" s="525" t="e">
        <f>IF($A113="INSUMO",VLOOKUP($B113,#REF!,2,FALSE),VLOOKUP($B113,#REF!,2,FALSE))</f>
        <v>#REF!</v>
      </c>
      <c r="D113" s="524" t="e">
        <f>IF($A113="INSUMO",VLOOKUP($B113,#REF!,3,FALSE),VLOOKUP($B113,#REF!,3,FALSE))</f>
        <v>#REF!</v>
      </c>
      <c r="E113" s="998">
        <f>E112</f>
        <v>0.12800000000000003</v>
      </c>
      <c r="F113" s="528" t="e">
        <f>IF($A113="INSUMO",VLOOKUP($B113,#REF!,4,FALSE),VLOOKUP($B113,#REF!,4,FALSE))</f>
        <v>#REF!</v>
      </c>
      <c r="G113" s="759" t="e">
        <f>TRUNC(F113*E113,2)</f>
        <v>#REF!</v>
      </c>
      <c r="H113" s="705"/>
      <c r="I113" s="705"/>
      <c r="J113" s="705"/>
      <c r="K113" s="705"/>
      <c r="L113" s="705"/>
      <c r="M113" s="705"/>
      <c r="N113" s="705"/>
      <c r="O113" s="705"/>
      <c r="P113" s="705"/>
      <c r="Q113" s="705"/>
      <c r="R113" s="705"/>
      <c r="S113" s="705"/>
      <c r="T113" s="705"/>
      <c r="U113" s="705"/>
      <c r="V113" s="705"/>
      <c r="W113" s="705"/>
      <c r="X113" s="705"/>
      <c r="Y113" s="705"/>
      <c r="Z113" s="705"/>
      <c r="AA113" s="705"/>
      <c r="AB113" s="705"/>
      <c r="AC113" s="705"/>
      <c r="AD113" s="705"/>
      <c r="AE113" s="705"/>
      <c r="AF113" s="705"/>
      <c r="AG113" s="705"/>
      <c r="AH113" s="705"/>
      <c r="AI113" s="705"/>
      <c r="AJ113" s="705"/>
      <c r="AK113" s="705"/>
      <c r="AL113" s="705"/>
      <c r="AM113" s="705"/>
      <c r="AN113" s="705"/>
      <c r="AO113" s="705"/>
      <c r="AP113" s="705"/>
      <c r="AQ113" s="705"/>
      <c r="AR113" s="705"/>
      <c r="AS113" s="705"/>
      <c r="AT113" s="705"/>
      <c r="AU113" s="705"/>
      <c r="AV113" s="705"/>
      <c r="AW113" s="705"/>
      <c r="AX113" s="705"/>
      <c r="AY113" s="705"/>
      <c r="AZ113" s="705"/>
      <c r="BA113" s="705"/>
      <c r="BB113" s="705"/>
      <c r="BC113" s="705"/>
      <c r="BD113" s="705"/>
      <c r="BE113" s="705"/>
      <c r="BF113" s="705"/>
      <c r="BG113" s="705"/>
      <c r="BH113" s="705"/>
      <c r="BI113" s="705"/>
      <c r="BJ113" s="705"/>
      <c r="BK113" s="705"/>
      <c r="BL113" s="705"/>
      <c r="BM113" s="705"/>
      <c r="BN113" s="705"/>
      <c r="BO113" s="705"/>
      <c r="BP113" s="705"/>
      <c r="BQ113" s="705"/>
      <c r="BR113" s="705"/>
      <c r="BS113" s="705"/>
      <c r="BT113" s="705"/>
      <c r="BU113" s="705"/>
      <c r="BV113" s="705"/>
      <c r="BW113" s="705"/>
      <c r="BX113" s="705"/>
      <c r="BY113" s="705"/>
      <c r="BZ113" s="705"/>
      <c r="CA113" s="705"/>
      <c r="CB113" s="705"/>
      <c r="CC113" s="705"/>
      <c r="CD113" s="705"/>
      <c r="CE113" s="705"/>
      <c r="CF113" s="705"/>
      <c r="CG113" s="705"/>
      <c r="CH113" s="705"/>
      <c r="CI113" s="705"/>
      <c r="CJ113" s="705"/>
      <c r="CK113" s="705"/>
      <c r="CL113" s="705"/>
      <c r="CM113" s="705"/>
      <c r="CN113" s="705"/>
      <c r="CO113" s="705"/>
      <c r="CP113" s="705"/>
      <c r="CQ113" s="705"/>
      <c r="CR113" s="705"/>
      <c r="CS113" s="705"/>
      <c r="CT113" s="705"/>
      <c r="CU113" s="705"/>
      <c r="CV113" s="705"/>
      <c r="CW113" s="705"/>
      <c r="CX113" s="705"/>
      <c r="CY113" s="705"/>
      <c r="CZ113" s="705"/>
      <c r="DA113" s="705"/>
      <c r="DB113" s="705"/>
      <c r="DC113" s="705"/>
      <c r="DD113" s="705"/>
      <c r="DE113" s="705"/>
      <c r="DF113" s="705"/>
      <c r="DG113" s="705"/>
      <c r="DH113" s="705"/>
      <c r="DI113" s="705"/>
      <c r="DJ113" s="705"/>
      <c r="DK113" s="705"/>
      <c r="DL113" s="705"/>
      <c r="DM113" s="705"/>
      <c r="DN113" s="705"/>
      <c r="DO113" s="705"/>
      <c r="DP113" s="705"/>
      <c r="DQ113" s="705"/>
      <c r="DR113" s="705"/>
      <c r="DS113" s="705"/>
      <c r="DT113" s="705"/>
      <c r="DU113" s="705"/>
      <c r="DV113" s="705"/>
      <c r="DW113" s="705"/>
      <c r="DX113" s="705"/>
      <c r="DY113" s="705"/>
      <c r="DZ113" s="705"/>
      <c r="EA113" s="705"/>
      <c r="EB113" s="705"/>
      <c r="EC113" s="705"/>
      <c r="ED113" s="705"/>
      <c r="EE113" s="705"/>
      <c r="EF113" s="705"/>
      <c r="EG113" s="705"/>
      <c r="EH113" s="705"/>
      <c r="EI113" s="705"/>
      <c r="EJ113" s="705"/>
      <c r="EK113" s="705"/>
      <c r="EL113" s="705"/>
      <c r="EM113" s="705"/>
      <c r="EN113" s="705"/>
      <c r="EO113" s="705"/>
      <c r="EP113" s="705"/>
      <c r="EQ113" s="705"/>
      <c r="ER113" s="705"/>
      <c r="ES113" s="705"/>
      <c r="ET113" s="705"/>
      <c r="EU113" s="705"/>
      <c r="EV113" s="705"/>
      <c r="EW113" s="705"/>
      <c r="EX113" s="705"/>
      <c r="EY113" s="705"/>
      <c r="EZ113" s="705"/>
      <c r="FA113" s="705"/>
      <c r="FB113" s="705"/>
      <c r="FC113" s="705"/>
      <c r="FD113" s="705"/>
      <c r="FE113" s="705"/>
      <c r="FF113" s="705"/>
      <c r="FG113" s="705"/>
      <c r="FH113" s="705"/>
      <c r="FI113" s="705"/>
      <c r="FJ113" s="705"/>
      <c r="FK113" s="705"/>
      <c r="FL113" s="705"/>
      <c r="FM113" s="705"/>
      <c r="FN113" s="705"/>
      <c r="FO113" s="705"/>
      <c r="FP113" s="705"/>
      <c r="FQ113" s="705"/>
      <c r="FR113" s="705"/>
      <c r="FS113" s="705"/>
      <c r="FT113" s="705"/>
      <c r="FU113" s="705"/>
      <c r="FV113" s="705"/>
      <c r="FW113" s="705"/>
      <c r="FX113" s="705"/>
      <c r="FY113" s="705"/>
      <c r="FZ113" s="705"/>
      <c r="GA113" s="705"/>
      <c r="GB113" s="705"/>
      <c r="GC113" s="705"/>
      <c r="GD113" s="705"/>
      <c r="GE113" s="705"/>
      <c r="GF113" s="705"/>
      <c r="GG113" s="705"/>
      <c r="GH113" s="705"/>
      <c r="GI113" s="705"/>
      <c r="GJ113" s="705"/>
      <c r="GK113" s="705"/>
      <c r="GL113" s="705"/>
      <c r="GM113" s="705"/>
      <c r="GN113" s="705"/>
      <c r="GO113" s="705"/>
      <c r="GP113" s="705"/>
      <c r="GQ113" s="705"/>
      <c r="GR113" s="705"/>
      <c r="GS113" s="705"/>
      <c r="GT113" s="705"/>
      <c r="GU113" s="705"/>
      <c r="GV113" s="705"/>
      <c r="GW113" s="705"/>
      <c r="GX113" s="705"/>
      <c r="GY113" s="705"/>
      <c r="GZ113" s="705"/>
      <c r="HA113" s="705"/>
      <c r="HB113" s="705"/>
      <c r="HC113" s="705"/>
      <c r="HD113" s="705"/>
      <c r="HE113" s="705"/>
      <c r="HF113" s="705"/>
      <c r="HG113" s="705"/>
      <c r="HH113" s="705"/>
      <c r="HI113" s="705"/>
      <c r="HJ113" s="705"/>
      <c r="HK113" s="705"/>
      <c r="HL113" s="705"/>
      <c r="HM113" s="705"/>
      <c r="HN113" s="705"/>
      <c r="HO113" s="705"/>
      <c r="HP113" s="705"/>
      <c r="HQ113" s="705"/>
      <c r="HR113" s="705"/>
      <c r="HS113" s="705"/>
      <c r="HT113" s="705"/>
      <c r="HU113" s="705"/>
      <c r="HV113" s="705"/>
      <c r="HW113" s="705"/>
      <c r="HX113" s="705"/>
      <c r="HY113" s="705"/>
      <c r="HZ113" s="705"/>
      <c r="IA113" s="705"/>
      <c r="IB113" s="705"/>
      <c r="IC113" s="705"/>
      <c r="ID113" s="705"/>
      <c r="IE113" s="705"/>
      <c r="IF113" s="705"/>
      <c r="IG113" s="705"/>
      <c r="IH113" s="705"/>
      <c r="II113" s="705"/>
      <c r="IJ113" s="705"/>
      <c r="IK113" s="705"/>
      <c r="IL113" s="705"/>
      <c r="IM113" s="705"/>
      <c r="IN113" s="705"/>
      <c r="IO113" s="705"/>
      <c r="IP113" s="705"/>
      <c r="IQ113" s="705"/>
      <c r="IR113" s="705"/>
      <c r="IS113" s="705"/>
      <c r="IT113" s="705"/>
      <c r="IU113" s="705"/>
      <c r="IV113" s="705"/>
    </row>
    <row r="114" spans="1:256" ht="15.75" thickBot="1">
      <c r="A114" s="705" t="s">
        <v>219</v>
      </c>
      <c r="B114" s="761" t="s">
        <v>33</v>
      </c>
      <c r="C114" s="526" t="e">
        <f>IF($A114="INSUMO",VLOOKUP($B114,#REF!,2,FALSE),VLOOKUP($B114,#REF!,2,FALSE))</f>
        <v>#REF!</v>
      </c>
      <c r="D114" s="527" t="e">
        <f>IF($A114="INSUMO",VLOOKUP($B114,#REF!,3,FALSE),VLOOKUP($B114,#REF!,3,FALSE))</f>
        <v>#REF!</v>
      </c>
      <c r="E114" s="999">
        <f>E112</f>
        <v>0.12800000000000003</v>
      </c>
      <c r="F114" s="529" t="e">
        <f>IF($A114="INSUMO",VLOOKUP($B114,#REF!,4,FALSE),VLOOKUP($B114,#REF!,4,FALSE))</f>
        <v>#REF!</v>
      </c>
      <c r="G114" s="762" t="e">
        <f>TRUNC(F114*E114,2)</f>
        <v>#REF!</v>
      </c>
      <c r="H114" s="705"/>
      <c r="I114" s="705"/>
      <c r="J114" s="705"/>
      <c r="K114" s="705"/>
      <c r="L114" s="705"/>
      <c r="M114" s="705"/>
      <c r="N114" s="705"/>
      <c r="O114" s="705"/>
      <c r="P114" s="705"/>
      <c r="Q114" s="705"/>
      <c r="R114" s="705"/>
      <c r="S114" s="705"/>
      <c r="T114" s="705"/>
      <c r="U114" s="705"/>
      <c r="V114" s="705"/>
      <c r="W114" s="705"/>
      <c r="X114" s="705"/>
      <c r="Y114" s="705"/>
      <c r="Z114" s="705"/>
      <c r="AA114" s="705"/>
      <c r="AB114" s="705"/>
      <c r="AC114" s="705"/>
      <c r="AD114" s="705"/>
      <c r="AE114" s="705"/>
      <c r="AF114" s="705"/>
      <c r="AG114" s="705"/>
      <c r="AH114" s="705"/>
      <c r="AI114" s="705"/>
      <c r="AJ114" s="705"/>
      <c r="AK114" s="705"/>
      <c r="AL114" s="705"/>
      <c r="AM114" s="705"/>
      <c r="AN114" s="705"/>
      <c r="AO114" s="705"/>
      <c r="AP114" s="705"/>
      <c r="AQ114" s="705"/>
      <c r="AR114" s="705"/>
      <c r="AS114" s="705"/>
      <c r="AT114" s="705"/>
      <c r="AU114" s="705"/>
      <c r="AV114" s="705"/>
      <c r="AW114" s="705"/>
      <c r="AX114" s="705"/>
      <c r="AY114" s="705"/>
      <c r="AZ114" s="705"/>
      <c r="BA114" s="705"/>
      <c r="BB114" s="705"/>
      <c r="BC114" s="705"/>
      <c r="BD114" s="705"/>
      <c r="BE114" s="705"/>
      <c r="BF114" s="705"/>
      <c r="BG114" s="705"/>
      <c r="BH114" s="705"/>
      <c r="BI114" s="705"/>
      <c r="BJ114" s="705"/>
      <c r="BK114" s="705"/>
      <c r="BL114" s="705"/>
      <c r="BM114" s="705"/>
      <c r="BN114" s="705"/>
      <c r="BO114" s="705"/>
      <c r="BP114" s="705"/>
      <c r="BQ114" s="705"/>
      <c r="BR114" s="705"/>
      <c r="BS114" s="705"/>
      <c r="BT114" s="705"/>
      <c r="BU114" s="705"/>
      <c r="BV114" s="705"/>
      <c r="BW114" s="705"/>
      <c r="BX114" s="705"/>
      <c r="BY114" s="705"/>
      <c r="BZ114" s="705"/>
      <c r="CA114" s="705"/>
      <c r="CB114" s="705"/>
      <c r="CC114" s="705"/>
      <c r="CD114" s="705"/>
      <c r="CE114" s="705"/>
      <c r="CF114" s="705"/>
      <c r="CG114" s="705"/>
      <c r="CH114" s="705"/>
      <c r="CI114" s="705"/>
      <c r="CJ114" s="705"/>
      <c r="CK114" s="705"/>
      <c r="CL114" s="705"/>
      <c r="CM114" s="705"/>
      <c r="CN114" s="705"/>
      <c r="CO114" s="705"/>
      <c r="CP114" s="705"/>
      <c r="CQ114" s="705"/>
      <c r="CR114" s="705"/>
      <c r="CS114" s="705"/>
      <c r="CT114" s="705"/>
      <c r="CU114" s="705"/>
      <c r="CV114" s="705"/>
      <c r="CW114" s="705"/>
      <c r="CX114" s="705"/>
      <c r="CY114" s="705"/>
      <c r="CZ114" s="705"/>
      <c r="DA114" s="705"/>
      <c r="DB114" s="705"/>
      <c r="DC114" s="705"/>
      <c r="DD114" s="705"/>
      <c r="DE114" s="705"/>
      <c r="DF114" s="705"/>
      <c r="DG114" s="705"/>
      <c r="DH114" s="705"/>
      <c r="DI114" s="705"/>
      <c r="DJ114" s="705"/>
      <c r="DK114" s="705"/>
      <c r="DL114" s="705"/>
      <c r="DM114" s="705"/>
      <c r="DN114" s="705"/>
      <c r="DO114" s="705"/>
      <c r="DP114" s="705"/>
      <c r="DQ114" s="705"/>
      <c r="DR114" s="705"/>
      <c r="DS114" s="705"/>
      <c r="DT114" s="705"/>
      <c r="DU114" s="705"/>
      <c r="DV114" s="705"/>
      <c r="DW114" s="705"/>
      <c r="DX114" s="705"/>
      <c r="DY114" s="705"/>
      <c r="DZ114" s="705"/>
      <c r="EA114" s="705"/>
      <c r="EB114" s="705"/>
      <c r="EC114" s="705"/>
      <c r="ED114" s="705"/>
      <c r="EE114" s="705"/>
      <c r="EF114" s="705"/>
      <c r="EG114" s="705"/>
      <c r="EH114" s="705"/>
      <c r="EI114" s="705"/>
      <c r="EJ114" s="705"/>
      <c r="EK114" s="705"/>
      <c r="EL114" s="705"/>
      <c r="EM114" s="705"/>
      <c r="EN114" s="705"/>
      <c r="EO114" s="705"/>
      <c r="EP114" s="705"/>
      <c r="EQ114" s="705"/>
      <c r="ER114" s="705"/>
      <c r="ES114" s="705"/>
      <c r="ET114" s="705"/>
      <c r="EU114" s="705"/>
      <c r="EV114" s="705"/>
      <c r="EW114" s="705"/>
      <c r="EX114" s="705"/>
      <c r="EY114" s="705"/>
      <c r="EZ114" s="705"/>
      <c r="FA114" s="705"/>
      <c r="FB114" s="705"/>
      <c r="FC114" s="705"/>
      <c r="FD114" s="705"/>
      <c r="FE114" s="705"/>
      <c r="FF114" s="705"/>
      <c r="FG114" s="705"/>
      <c r="FH114" s="705"/>
      <c r="FI114" s="705"/>
      <c r="FJ114" s="705"/>
      <c r="FK114" s="705"/>
      <c r="FL114" s="705"/>
      <c r="FM114" s="705"/>
      <c r="FN114" s="705"/>
      <c r="FO114" s="705"/>
      <c r="FP114" s="705"/>
      <c r="FQ114" s="705"/>
      <c r="FR114" s="705"/>
      <c r="FS114" s="705"/>
      <c r="FT114" s="705"/>
      <c r="FU114" s="705"/>
      <c r="FV114" s="705"/>
      <c r="FW114" s="705"/>
      <c r="FX114" s="705"/>
      <c r="FY114" s="705"/>
      <c r="FZ114" s="705"/>
      <c r="GA114" s="705"/>
      <c r="GB114" s="705"/>
      <c r="GC114" s="705"/>
      <c r="GD114" s="705"/>
      <c r="GE114" s="705"/>
      <c r="GF114" s="705"/>
      <c r="GG114" s="705"/>
      <c r="GH114" s="705"/>
      <c r="GI114" s="705"/>
      <c r="GJ114" s="705"/>
      <c r="GK114" s="705"/>
      <c r="GL114" s="705"/>
      <c r="GM114" s="705"/>
      <c r="GN114" s="705"/>
      <c r="GO114" s="705"/>
      <c r="GP114" s="705"/>
      <c r="GQ114" s="705"/>
      <c r="GR114" s="705"/>
      <c r="GS114" s="705"/>
      <c r="GT114" s="705"/>
      <c r="GU114" s="705"/>
      <c r="GV114" s="705"/>
      <c r="GW114" s="705"/>
      <c r="GX114" s="705"/>
      <c r="GY114" s="705"/>
      <c r="GZ114" s="705"/>
      <c r="HA114" s="705"/>
      <c r="HB114" s="705"/>
      <c r="HC114" s="705"/>
      <c r="HD114" s="705"/>
      <c r="HE114" s="705"/>
      <c r="HF114" s="705"/>
      <c r="HG114" s="705"/>
      <c r="HH114" s="705"/>
      <c r="HI114" s="705"/>
      <c r="HJ114" s="705"/>
      <c r="HK114" s="705"/>
      <c r="HL114" s="705"/>
      <c r="HM114" s="705"/>
      <c r="HN114" s="705"/>
      <c r="HO114" s="705"/>
      <c r="HP114" s="705"/>
      <c r="HQ114" s="705"/>
      <c r="HR114" s="705"/>
      <c r="HS114" s="705"/>
      <c r="HT114" s="705"/>
      <c r="HU114" s="705"/>
      <c r="HV114" s="705"/>
      <c r="HW114" s="705"/>
      <c r="HX114" s="705"/>
      <c r="HY114" s="705"/>
      <c r="HZ114" s="705"/>
      <c r="IA114" s="705"/>
      <c r="IB114" s="705"/>
      <c r="IC114" s="705"/>
      <c r="ID114" s="705"/>
      <c r="IE114" s="705"/>
      <c r="IF114" s="705"/>
      <c r="IG114" s="705"/>
      <c r="IH114" s="705"/>
      <c r="II114" s="705"/>
      <c r="IJ114" s="705"/>
      <c r="IK114" s="705"/>
      <c r="IL114" s="705"/>
      <c r="IM114" s="705"/>
      <c r="IN114" s="705"/>
      <c r="IO114" s="705"/>
      <c r="IP114" s="705"/>
      <c r="IQ114" s="705"/>
      <c r="IR114" s="705"/>
      <c r="IS114" s="705"/>
      <c r="IT114" s="705"/>
      <c r="IU114" s="705"/>
      <c r="IV114" s="705"/>
    </row>
    <row r="115" spans="1:256" ht="16.5" thickBot="1">
      <c r="A115" s="705"/>
      <c r="B115" s="763" t="s">
        <v>663</v>
      </c>
      <c r="C115" s="764"/>
      <c r="D115" s="765"/>
      <c r="E115" s="766"/>
      <c r="F115" s="767" t="s">
        <v>81</v>
      </c>
      <c r="G115" s="768" t="e">
        <f>TRUNC(SUM(G111:G114),2)</f>
        <v>#REF!</v>
      </c>
      <c r="H115" s="705"/>
      <c r="I115" s="705"/>
      <c r="J115" s="705"/>
      <c r="K115" s="705"/>
      <c r="L115" s="705"/>
      <c r="M115" s="705"/>
      <c r="N115" s="705"/>
      <c r="O115" s="705"/>
      <c r="P115" s="705"/>
      <c r="Q115" s="705"/>
      <c r="R115" s="705"/>
      <c r="S115" s="705"/>
      <c r="T115" s="705"/>
      <c r="U115" s="705"/>
      <c r="V115" s="705"/>
      <c r="W115" s="705"/>
      <c r="X115" s="705"/>
      <c r="Y115" s="705"/>
      <c r="Z115" s="705"/>
      <c r="AA115" s="705"/>
      <c r="AB115" s="705"/>
      <c r="AC115" s="705"/>
      <c r="AD115" s="705"/>
      <c r="AE115" s="705"/>
      <c r="AF115" s="705"/>
      <c r="AG115" s="705"/>
      <c r="AH115" s="705"/>
      <c r="AI115" s="705"/>
      <c r="AJ115" s="705"/>
      <c r="AK115" s="705"/>
      <c r="AL115" s="705"/>
      <c r="AM115" s="705"/>
      <c r="AN115" s="705"/>
      <c r="AO115" s="705"/>
      <c r="AP115" s="705"/>
      <c r="AQ115" s="705"/>
      <c r="AR115" s="705"/>
      <c r="AS115" s="705"/>
      <c r="AT115" s="705"/>
      <c r="AU115" s="705"/>
      <c r="AV115" s="705"/>
      <c r="AW115" s="705"/>
      <c r="AX115" s="705"/>
      <c r="AY115" s="705"/>
      <c r="AZ115" s="705"/>
      <c r="BA115" s="705"/>
      <c r="BB115" s="705"/>
      <c r="BC115" s="705"/>
      <c r="BD115" s="705"/>
      <c r="BE115" s="705"/>
      <c r="BF115" s="705"/>
      <c r="BG115" s="705"/>
      <c r="BH115" s="705"/>
      <c r="BI115" s="705"/>
      <c r="BJ115" s="705"/>
      <c r="BK115" s="705"/>
      <c r="BL115" s="705"/>
      <c r="BM115" s="705"/>
      <c r="BN115" s="705"/>
      <c r="BO115" s="705"/>
      <c r="BP115" s="705"/>
      <c r="BQ115" s="705"/>
      <c r="BR115" s="705"/>
      <c r="BS115" s="705"/>
      <c r="BT115" s="705"/>
      <c r="BU115" s="705"/>
      <c r="BV115" s="705"/>
      <c r="BW115" s="705"/>
      <c r="BX115" s="705"/>
      <c r="BY115" s="705"/>
      <c r="BZ115" s="705"/>
      <c r="CA115" s="705"/>
      <c r="CB115" s="705"/>
      <c r="CC115" s="705"/>
      <c r="CD115" s="705"/>
      <c r="CE115" s="705"/>
      <c r="CF115" s="705"/>
      <c r="CG115" s="705"/>
      <c r="CH115" s="705"/>
      <c r="CI115" s="705"/>
      <c r="CJ115" s="705"/>
      <c r="CK115" s="705"/>
      <c r="CL115" s="705"/>
      <c r="CM115" s="705"/>
      <c r="CN115" s="705"/>
      <c r="CO115" s="705"/>
      <c r="CP115" s="705"/>
      <c r="CQ115" s="705"/>
      <c r="CR115" s="705"/>
      <c r="CS115" s="705"/>
      <c r="CT115" s="705"/>
      <c r="CU115" s="705"/>
      <c r="CV115" s="705"/>
      <c r="CW115" s="705"/>
      <c r="CX115" s="705"/>
      <c r="CY115" s="705"/>
      <c r="CZ115" s="705"/>
      <c r="DA115" s="705"/>
      <c r="DB115" s="705"/>
      <c r="DC115" s="705"/>
      <c r="DD115" s="705"/>
      <c r="DE115" s="705"/>
      <c r="DF115" s="705"/>
      <c r="DG115" s="705"/>
      <c r="DH115" s="705"/>
      <c r="DI115" s="705"/>
      <c r="DJ115" s="705"/>
      <c r="DK115" s="705"/>
      <c r="DL115" s="705"/>
      <c r="DM115" s="705"/>
      <c r="DN115" s="705"/>
      <c r="DO115" s="705"/>
      <c r="DP115" s="705"/>
      <c r="DQ115" s="705"/>
      <c r="DR115" s="705"/>
      <c r="DS115" s="705"/>
      <c r="DT115" s="705"/>
      <c r="DU115" s="705"/>
      <c r="DV115" s="705"/>
      <c r="DW115" s="705"/>
      <c r="DX115" s="705"/>
      <c r="DY115" s="705"/>
      <c r="DZ115" s="705"/>
      <c r="EA115" s="705"/>
      <c r="EB115" s="705"/>
      <c r="EC115" s="705"/>
      <c r="ED115" s="705"/>
      <c r="EE115" s="705"/>
      <c r="EF115" s="705"/>
      <c r="EG115" s="705"/>
      <c r="EH115" s="705"/>
      <c r="EI115" s="705"/>
      <c r="EJ115" s="705"/>
      <c r="EK115" s="705"/>
      <c r="EL115" s="705"/>
      <c r="EM115" s="705"/>
      <c r="EN115" s="705"/>
      <c r="EO115" s="705"/>
      <c r="EP115" s="705"/>
      <c r="EQ115" s="705"/>
      <c r="ER115" s="705"/>
      <c r="ES115" s="705"/>
      <c r="ET115" s="705"/>
      <c r="EU115" s="705"/>
      <c r="EV115" s="705"/>
      <c r="EW115" s="705"/>
      <c r="EX115" s="705"/>
      <c r="EY115" s="705"/>
      <c r="EZ115" s="705"/>
      <c r="FA115" s="705"/>
      <c r="FB115" s="705"/>
      <c r="FC115" s="705"/>
      <c r="FD115" s="705"/>
      <c r="FE115" s="705"/>
      <c r="FF115" s="705"/>
      <c r="FG115" s="705"/>
      <c r="FH115" s="705"/>
      <c r="FI115" s="705"/>
      <c r="FJ115" s="705"/>
      <c r="FK115" s="705"/>
      <c r="FL115" s="705"/>
      <c r="FM115" s="705"/>
      <c r="FN115" s="705"/>
      <c r="FO115" s="705"/>
      <c r="FP115" s="705"/>
      <c r="FQ115" s="705"/>
      <c r="FR115" s="705"/>
      <c r="FS115" s="705"/>
      <c r="FT115" s="705"/>
      <c r="FU115" s="705"/>
      <c r="FV115" s="705"/>
      <c r="FW115" s="705"/>
      <c r="FX115" s="705"/>
      <c r="FY115" s="705"/>
      <c r="FZ115" s="705"/>
      <c r="GA115" s="705"/>
      <c r="GB115" s="705"/>
      <c r="GC115" s="705"/>
      <c r="GD115" s="705"/>
      <c r="GE115" s="705"/>
      <c r="GF115" s="705"/>
      <c r="GG115" s="705"/>
      <c r="GH115" s="705"/>
      <c r="GI115" s="705"/>
      <c r="GJ115" s="705"/>
      <c r="GK115" s="705"/>
      <c r="GL115" s="705"/>
      <c r="GM115" s="705"/>
      <c r="GN115" s="705"/>
      <c r="GO115" s="705"/>
      <c r="GP115" s="705"/>
      <c r="GQ115" s="705"/>
      <c r="GR115" s="705"/>
      <c r="GS115" s="705"/>
      <c r="GT115" s="705"/>
      <c r="GU115" s="705"/>
      <c r="GV115" s="705"/>
      <c r="GW115" s="705"/>
      <c r="GX115" s="705"/>
      <c r="GY115" s="705"/>
      <c r="GZ115" s="705"/>
      <c r="HA115" s="705"/>
      <c r="HB115" s="705"/>
      <c r="HC115" s="705"/>
      <c r="HD115" s="705"/>
      <c r="HE115" s="705"/>
      <c r="HF115" s="705"/>
      <c r="HG115" s="705"/>
      <c r="HH115" s="705"/>
      <c r="HI115" s="705"/>
      <c r="HJ115" s="705"/>
      <c r="HK115" s="705"/>
      <c r="HL115" s="705"/>
      <c r="HM115" s="705"/>
      <c r="HN115" s="705"/>
      <c r="HO115" s="705"/>
      <c r="HP115" s="705"/>
      <c r="HQ115" s="705"/>
      <c r="HR115" s="705"/>
      <c r="HS115" s="705"/>
      <c r="HT115" s="705"/>
      <c r="HU115" s="705"/>
      <c r="HV115" s="705"/>
      <c r="HW115" s="705"/>
      <c r="HX115" s="705"/>
      <c r="HY115" s="705"/>
      <c r="HZ115" s="705"/>
      <c r="IA115" s="705"/>
      <c r="IB115" s="705"/>
      <c r="IC115" s="705"/>
      <c r="ID115" s="705"/>
      <c r="IE115" s="705"/>
      <c r="IF115" s="705"/>
      <c r="IG115" s="705"/>
      <c r="IH115" s="705"/>
      <c r="II115" s="705"/>
      <c r="IJ115" s="705"/>
      <c r="IK115" s="705"/>
      <c r="IL115" s="705"/>
      <c r="IM115" s="705"/>
      <c r="IN115" s="705"/>
      <c r="IO115" s="705"/>
      <c r="IP115" s="705"/>
      <c r="IQ115" s="705"/>
      <c r="IR115" s="705"/>
      <c r="IS115" s="705"/>
      <c r="IT115" s="705"/>
      <c r="IU115" s="705"/>
      <c r="IV115" s="705"/>
    </row>
    <row r="116" spans="1:256" ht="409.5" customHeight="1">
      <c r="A116" s="705"/>
      <c r="B116" s="2795"/>
      <c r="C116" s="2795"/>
      <c r="D116" s="2795"/>
      <c r="E116" s="2795"/>
      <c r="F116" s="2795"/>
      <c r="G116" s="2795"/>
      <c r="H116" s="705"/>
      <c r="I116" s="705"/>
      <c r="J116" s="705"/>
      <c r="K116" s="705"/>
      <c r="L116" s="705"/>
      <c r="M116" s="705"/>
      <c r="N116" s="705"/>
      <c r="O116" s="705"/>
      <c r="P116" s="705"/>
      <c r="Q116" s="705"/>
      <c r="R116" s="705"/>
      <c r="S116" s="705"/>
      <c r="T116" s="705"/>
      <c r="U116" s="705"/>
      <c r="V116" s="705"/>
      <c r="W116" s="705"/>
      <c r="X116" s="705"/>
      <c r="Y116" s="705"/>
      <c r="Z116" s="705"/>
      <c r="AA116" s="705"/>
      <c r="AB116" s="705"/>
      <c r="AC116" s="705"/>
      <c r="AD116" s="705"/>
      <c r="AE116" s="705"/>
      <c r="AF116" s="705"/>
      <c r="AG116" s="705"/>
      <c r="AH116" s="705"/>
      <c r="AI116" s="705"/>
      <c r="AJ116" s="705"/>
      <c r="AK116" s="705"/>
      <c r="AL116" s="705"/>
      <c r="AM116" s="705"/>
      <c r="AN116" s="705"/>
      <c r="AO116" s="705"/>
      <c r="AP116" s="705"/>
      <c r="AQ116" s="705"/>
      <c r="AR116" s="705"/>
      <c r="AS116" s="705"/>
      <c r="AT116" s="705"/>
      <c r="AU116" s="705"/>
      <c r="AV116" s="705"/>
      <c r="AW116" s="705"/>
      <c r="AX116" s="705"/>
      <c r="AY116" s="705"/>
      <c r="AZ116" s="705"/>
      <c r="BA116" s="705"/>
      <c r="BB116" s="705"/>
      <c r="BC116" s="705"/>
      <c r="BD116" s="705"/>
      <c r="BE116" s="705"/>
      <c r="BF116" s="705"/>
      <c r="BG116" s="705"/>
      <c r="BH116" s="705"/>
      <c r="BI116" s="705"/>
      <c r="BJ116" s="705"/>
      <c r="BK116" s="705"/>
      <c r="BL116" s="705"/>
      <c r="BM116" s="705"/>
      <c r="BN116" s="705"/>
      <c r="BO116" s="705"/>
      <c r="BP116" s="705"/>
      <c r="BQ116" s="705"/>
      <c r="BR116" s="705"/>
      <c r="BS116" s="705"/>
      <c r="BT116" s="705"/>
      <c r="BU116" s="705"/>
      <c r="BV116" s="705"/>
      <c r="BW116" s="705"/>
      <c r="BX116" s="705"/>
      <c r="BY116" s="705"/>
      <c r="BZ116" s="705"/>
      <c r="CA116" s="705"/>
      <c r="CB116" s="705"/>
      <c r="CC116" s="705"/>
      <c r="CD116" s="705"/>
      <c r="CE116" s="705"/>
      <c r="CF116" s="705"/>
      <c r="CG116" s="705"/>
      <c r="CH116" s="705"/>
      <c r="CI116" s="705"/>
      <c r="CJ116" s="705"/>
      <c r="CK116" s="705"/>
      <c r="CL116" s="705"/>
      <c r="CM116" s="705"/>
      <c r="CN116" s="705"/>
      <c r="CO116" s="705"/>
      <c r="CP116" s="705"/>
      <c r="CQ116" s="705"/>
      <c r="CR116" s="705"/>
      <c r="CS116" s="705"/>
      <c r="CT116" s="705"/>
      <c r="CU116" s="705"/>
      <c r="CV116" s="705"/>
      <c r="CW116" s="705"/>
      <c r="CX116" s="705"/>
      <c r="CY116" s="705"/>
      <c r="CZ116" s="705"/>
      <c r="DA116" s="705"/>
      <c r="DB116" s="705"/>
      <c r="DC116" s="705"/>
      <c r="DD116" s="705"/>
      <c r="DE116" s="705"/>
      <c r="DF116" s="705"/>
      <c r="DG116" s="705"/>
      <c r="DH116" s="705"/>
      <c r="DI116" s="705"/>
      <c r="DJ116" s="705"/>
      <c r="DK116" s="705"/>
      <c r="DL116" s="705"/>
      <c r="DM116" s="705"/>
      <c r="DN116" s="705"/>
      <c r="DO116" s="705"/>
      <c r="DP116" s="705"/>
      <c r="DQ116" s="705"/>
      <c r="DR116" s="705"/>
      <c r="DS116" s="705"/>
      <c r="DT116" s="705"/>
      <c r="DU116" s="705"/>
      <c r="DV116" s="705"/>
      <c r="DW116" s="705"/>
      <c r="DX116" s="705"/>
      <c r="DY116" s="705"/>
      <c r="DZ116" s="705"/>
      <c r="EA116" s="705"/>
      <c r="EB116" s="705"/>
      <c r="EC116" s="705"/>
      <c r="ED116" s="705"/>
      <c r="EE116" s="705"/>
      <c r="EF116" s="705"/>
      <c r="EG116" s="705"/>
      <c r="EH116" s="705"/>
      <c r="EI116" s="705"/>
      <c r="EJ116" s="705"/>
      <c r="EK116" s="705"/>
      <c r="EL116" s="705"/>
      <c r="EM116" s="705"/>
      <c r="EN116" s="705"/>
      <c r="EO116" s="705"/>
      <c r="EP116" s="705"/>
      <c r="EQ116" s="705"/>
      <c r="ER116" s="705"/>
      <c r="ES116" s="705"/>
      <c r="ET116" s="705"/>
      <c r="EU116" s="705"/>
      <c r="EV116" s="705"/>
      <c r="EW116" s="705"/>
      <c r="EX116" s="705"/>
      <c r="EY116" s="705"/>
      <c r="EZ116" s="705"/>
      <c r="FA116" s="705"/>
      <c r="FB116" s="705"/>
      <c r="FC116" s="705"/>
      <c r="FD116" s="705"/>
      <c r="FE116" s="705"/>
      <c r="FF116" s="705"/>
      <c r="FG116" s="705"/>
      <c r="FH116" s="705"/>
      <c r="FI116" s="705"/>
      <c r="FJ116" s="705"/>
      <c r="FK116" s="705"/>
      <c r="FL116" s="705"/>
      <c r="FM116" s="705"/>
      <c r="FN116" s="705"/>
      <c r="FO116" s="705"/>
      <c r="FP116" s="705"/>
      <c r="FQ116" s="705"/>
      <c r="FR116" s="705"/>
      <c r="FS116" s="705"/>
      <c r="FT116" s="705"/>
      <c r="FU116" s="705"/>
      <c r="FV116" s="705"/>
      <c r="FW116" s="705"/>
      <c r="FX116" s="705"/>
      <c r="FY116" s="705"/>
      <c r="FZ116" s="705"/>
      <c r="GA116" s="705"/>
      <c r="GB116" s="705"/>
      <c r="GC116" s="705"/>
      <c r="GD116" s="705"/>
      <c r="GE116" s="705"/>
      <c r="GF116" s="705"/>
      <c r="GG116" s="705"/>
      <c r="GH116" s="705"/>
      <c r="GI116" s="705"/>
      <c r="GJ116" s="705"/>
      <c r="GK116" s="705"/>
      <c r="GL116" s="705"/>
      <c r="GM116" s="705"/>
      <c r="GN116" s="705"/>
      <c r="GO116" s="705"/>
      <c r="GP116" s="705"/>
      <c r="GQ116" s="705"/>
      <c r="GR116" s="705"/>
      <c r="GS116" s="705"/>
      <c r="GT116" s="705"/>
      <c r="GU116" s="705"/>
      <c r="GV116" s="705"/>
      <c r="GW116" s="705"/>
      <c r="GX116" s="705"/>
      <c r="GY116" s="705"/>
      <c r="GZ116" s="705"/>
      <c r="HA116" s="705"/>
      <c r="HB116" s="705"/>
      <c r="HC116" s="705"/>
      <c r="HD116" s="705"/>
      <c r="HE116" s="705"/>
      <c r="HF116" s="705"/>
      <c r="HG116" s="705"/>
      <c r="HH116" s="705"/>
      <c r="HI116" s="705"/>
      <c r="HJ116" s="705"/>
      <c r="HK116" s="705"/>
      <c r="HL116" s="705"/>
      <c r="HM116" s="705"/>
      <c r="HN116" s="705"/>
      <c r="HO116" s="705"/>
      <c r="HP116" s="705"/>
      <c r="HQ116" s="705"/>
      <c r="HR116" s="705"/>
      <c r="HS116" s="705"/>
      <c r="HT116" s="705"/>
      <c r="HU116" s="705"/>
      <c r="HV116" s="705"/>
      <c r="HW116" s="705"/>
      <c r="HX116" s="705"/>
      <c r="HY116" s="705"/>
      <c r="HZ116" s="705"/>
      <c r="IA116" s="705"/>
      <c r="IB116" s="705"/>
      <c r="IC116" s="705"/>
      <c r="ID116" s="705"/>
      <c r="IE116" s="705"/>
      <c r="IF116" s="705"/>
      <c r="IG116" s="705"/>
      <c r="IH116" s="705"/>
      <c r="II116" s="705"/>
      <c r="IJ116" s="705"/>
      <c r="IK116" s="705"/>
      <c r="IL116" s="705"/>
      <c r="IM116" s="705"/>
      <c r="IN116" s="705"/>
      <c r="IO116" s="705"/>
      <c r="IP116" s="705"/>
      <c r="IQ116" s="705"/>
      <c r="IR116" s="705"/>
      <c r="IS116" s="705"/>
      <c r="IT116" s="705"/>
      <c r="IU116" s="705"/>
      <c r="IV116" s="705"/>
    </row>
    <row r="117" spans="1:256" ht="192" customHeight="1" thickBot="1">
      <c r="A117" s="705"/>
      <c r="B117" s="2796"/>
      <c r="C117" s="2796"/>
      <c r="D117" s="2796"/>
      <c r="E117" s="2796"/>
      <c r="F117" s="2796"/>
      <c r="G117" s="2796"/>
      <c r="H117" s="705"/>
      <c r="I117" s="705"/>
      <c r="J117" s="705"/>
      <c r="K117" s="705"/>
      <c r="L117" s="705"/>
      <c r="M117" s="705"/>
      <c r="N117" s="705"/>
      <c r="O117" s="705"/>
      <c r="P117" s="705"/>
      <c r="Q117" s="705"/>
      <c r="R117" s="705"/>
      <c r="S117" s="705"/>
      <c r="T117" s="705"/>
      <c r="U117" s="705"/>
      <c r="V117" s="705"/>
      <c r="W117" s="705"/>
      <c r="X117" s="705"/>
      <c r="Y117" s="705"/>
      <c r="Z117" s="705"/>
      <c r="AA117" s="705"/>
      <c r="AB117" s="705"/>
      <c r="AC117" s="705"/>
      <c r="AD117" s="705"/>
      <c r="AE117" s="705"/>
      <c r="AF117" s="705"/>
      <c r="AG117" s="705"/>
      <c r="AH117" s="705"/>
      <c r="AI117" s="705"/>
      <c r="AJ117" s="705"/>
      <c r="AK117" s="705"/>
      <c r="AL117" s="705"/>
      <c r="AM117" s="705"/>
      <c r="AN117" s="705"/>
      <c r="AO117" s="705"/>
      <c r="AP117" s="705"/>
      <c r="AQ117" s="705"/>
      <c r="AR117" s="705"/>
      <c r="AS117" s="705"/>
      <c r="AT117" s="705"/>
      <c r="AU117" s="705"/>
      <c r="AV117" s="705"/>
      <c r="AW117" s="705"/>
      <c r="AX117" s="705"/>
      <c r="AY117" s="705"/>
      <c r="AZ117" s="705"/>
      <c r="BA117" s="705"/>
      <c r="BB117" s="705"/>
      <c r="BC117" s="705"/>
      <c r="BD117" s="705"/>
      <c r="BE117" s="705"/>
      <c r="BF117" s="705"/>
      <c r="BG117" s="705"/>
      <c r="BH117" s="705"/>
      <c r="BI117" s="705"/>
      <c r="BJ117" s="705"/>
      <c r="BK117" s="705"/>
      <c r="BL117" s="705"/>
      <c r="BM117" s="705"/>
      <c r="BN117" s="705"/>
      <c r="BO117" s="705"/>
      <c r="BP117" s="705"/>
      <c r="BQ117" s="705"/>
      <c r="BR117" s="705"/>
      <c r="BS117" s="705"/>
      <c r="BT117" s="705"/>
      <c r="BU117" s="705"/>
      <c r="BV117" s="705"/>
      <c r="BW117" s="705"/>
      <c r="BX117" s="705"/>
      <c r="BY117" s="705"/>
      <c r="BZ117" s="705"/>
      <c r="CA117" s="705"/>
      <c r="CB117" s="705"/>
      <c r="CC117" s="705"/>
      <c r="CD117" s="705"/>
      <c r="CE117" s="705"/>
      <c r="CF117" s="705"/>
      <c r="CG117" s="705"/>
      <c r="CH117" s="705"/>
      <c r="CI117" s="705"/>
      <c r="CJ117" s="705"/>
      <c r="CK117" s="705"/>
      <c r="CL117" s="705"/>
      <c r="CM117" s="705"/>
      <c r="CN117" s="705"/>
      <c r="CO117" s="705"/>
      <c r="CP117" s="705"/>
      <c r="CQ117" s="705"/>
      <c r="CR117" s="705"/>
      <c r="CS117" s="705"/>
      <c r="CT117" s="705"/>
      <c r="CU117" s="705"/>
      <c r="CV117" s="705"/>
      <c r="CW117" s="705"/>
      <c r="CX117" s="705"/>
      <c r="CY117" s="705"/>
      <c r="CZ117" s="705"/>
      <c r="DA117" s="705"/>
      <c r="DB117" s="705"/>
      <c r="DC117" s="705"/>
      <c r="DD117" s="705"/>
      <c r="DE117" s="705"/>
      <c r="DF117" s="705"/>
      <c r="DG117" s="705"/>
      <c r="DH117" s="705"/>
      <c r="DI117" s="705"/>
      <c r="DJ117" s="705"/>
      <c r="DK117" s="705"/>
      <c r="DL117" s="705"/>
      <c r="DM117" s="705"/>
      <c r="DN117" s="705"/>
      <c r="DO117" s="705"/>
      <c r="DP117" s="705"/>
      <c r="DQ117" s="705"/>
      <c r="DR117" s="705"/>
      <c r="DS117" s="705"/>
      <c r="DT117" s="705"/>
      <c r="DU117" s="705"/>
      <c r="DV117" s="705"/>
      <c r="DW117" s="705"/>
      <c r="DX117" s="705"/>
      <c r="DY117" s="705"/>
      <c r="DZ117" s="705"/>
      <c r="EA117" s="705"/>
      <c r="EB117" s="705"/>
      <c r="EC117" s="705"/>
      <c r="ED117" s="705"/>
      <c r="EE117" s="705"/>
      <c r="EF117" s="705"/>
      <c r="EG117" s="705"/>
      <c r="EH117" s="705"/>
      <c r="EI117" s="705"/>
      <c r="EJ117" s="705"/>
      <c r="EK117" s="705"/>
      <c r="EL117" s="705"/>
      <c r="EM117" s="705"/>
      <c r="EN117" s="705"/>
      <c r="EO117" s="705"/>
      <c r="EP117" s="705"/>
      <c r="EQ117" s="705"/>
      <c r="ER117" s="705"/>
      <c r="ES117" s="705"/>
      <c r="ET117" s="705"/>
      <c r="EU117" s="705"/>
      <c r="EV117" s="705"/>
      <c r="EW117" s="705"/>
      <c r="EX117" s="705"/>
      <c r="EY117" s="705"/>
      <c r="EZ117" s="705"/>
      <c r="FA117" s="705"/>
      <c r="FB117" s="705"/>
      <c r="FC117" s="705"/>
      <c r="FD117" s="705"/>
      <c r="FE117" s="705"/>
      <c r="FF117" s="705"/>
      <c r="FG117" s="705"/>
      <c r="FH117" s="705"/>
      <c r="FI117" s="705"/>
      <c r="FJ117" s="705"/>
      <c r="FK117" s="705"/>
      <c r="FL117" s="705"/>
      <c r="FM117" s="705"/>
      <c r="FN117" s="705"/>
      <c r="FO117" s="705"/>
      <c r="FP117" s="705"/>
      <c r="FQ117" s="705"/>
      <c r="FR117" s="705"/>
      <c r="FS117" s="705"/>
      <c r="FT117" s="705"/>
      <c r="FU117" s="705"/>
      <c r="FV117" s="705"/>
      <c r="FW117" s="705"/>
      <c r="FX117" s="705"/>
      <c r="FY117" s="705"/>
      <c r="FZ117" s="705"/>
      <c r="GA117" s="705"/>
      <c r="GB117" s="705"/>
      <c r="GC117" s="705"/>
      <c r="GD117" s="705"/>
      <c r="GE117" s="705"/>
      <c r="GF117" s="705"/>
      <c r="GG117" s="705"/>
      <c r="GH117" s="705"/>
      <c r="GI117" s="705"/>
      <c r="GJ117" s="705"/>
      <c r="GK117" s="705"/>
      <c r="GL117" s="705"/>
      <c r="GM117" s="705"/>
      <c r="GN117" s="705"/>
      <c r="GO117" s="705"/>
      <c r="GP117" s="705"/>
      <c r="GQ117" s="705"/>
      <c r="GR117" s="705"/>
      <c r="GS117" s="705"/>
      <c r="GT117" s="705"/>
      <c r="GU117" s="705"/>
      <c r="GV117" s="705"/>
      <c r="GW117" s="705"/>
      <c r="GX117" s="705"/>
      <c r="GY117" s="705"/>
      <c r="GZ117" s="705"/>
      <c r="HA117" s="705"/>
      <c r="HB117" s="705"/>
      <c r="HC117" s="705"/>
      <c r="HD117" s="705"/>
      <c r="HE117" s="705"/>
      <c r="HF117" s="705"/>
      <c r="HG117" s="705"/>
      <c r="HH117" s="705"/>
      <c r="HI117" s="705"/>
      <c r="HJ117" s="705"/>
      <c r="HK117" s="705"/>
      <c r="HL117" s="705"/>
      <c r="HM117" s="705"/>
      <c r="HN117" s="705"/>
      <c r="HO117" s="705"/>
      <c r="HP117" s="705"/>
      <c r="HQ117" s="705"/>
      <c r="HR117" s="705"/>
      <c r="HS117" s="705"/>
      <c r="HT117" s="705"/>
      <c r="HU117" s="705"/>
      <c r="HV117" s="705"/>
      <c r="HW117" s="705"/>
      <c r="HX117" s="705"/>
      <c r="HY117" s="705"/>
      <c r="HZ117" s="705"/>
      <c r="IA117" s="705"/>
      <c r="IB117" s="705"/>
      <c r="IC117" s="705"/>
      <c r="ID117" s="705"/>
      <c r="IE117" s="705"/>
      <c r="IF117" s="705"/>
      <c r="IG117" s="705"/>
      <c r="IH117" s="705"/>
      <c r="II117" s="705"/>
      <c r="IJ117" s="705"/>
      <c r="IK117" s="705"/>
      <c r="IL117" s="705"/>
      <c r="IM117" s="705"/>
      <c r="IN117" s="705"/>
      <c r="IO117" s="705"/>
      <c r="IP117" s="705"/>
      <c r="IQ117" s="705"/>
      <c r="IR117" s="705"/>
      <c r="IS117" s="705"/>
      <c r="IT117" s="705"/>
      <c r="IU117" s="705"/>
      <c r="IV117" s="705"/>
    </row>
    <row r="118" spans="1:256" ht="31.5">
      <c r="A118" s="705"/>
      <c r="B118" s="981" t="s">
        <v>664</v>
      </c>
      <c r="C118" s="2746" t="s">
        <v>672</v>
      </c>
      <c r="D118" s="2747"/>
      <c r="E118" s="2747"/>
      <c r="F118" s="2748"/>
      <c r="G118" s="887" t="s">
        <v>23</v>
      </c>
      <c r="H118" s="705"/>
      <c r="I118" s="705"/>
      <c r="J118" s="705"/>
      <c r="K118" s="705"/>
      <c r="L118" s="705"/>
      <c r="M118" s="705"/>
      <c r="N118" s="705"/>
      <c r="O118" s="705"/>
      <c r="P118" s="705"/>
      <c r="Q118" s="705"/>
      <c r="R118" s="705"/>
      <c r="S118" s="705"/>
      <c r="T118" s="705"/>
      <c r="U118" s="705"/>
      <c r="V118" s="705"/>
      <c r="W118" s="705"/>
      <c r="X118" s="705"/>
      <c r="Y118" s="705"/>
      <c r="Z118" s="705"/>
      <c r="AA118" s="705"/>
      <c r="AB118" s="705"/>
      <c r="AC118" s="705"/>
      <c r="AD118" s="705"/>
      <c r="AE118" s="705"/>
      <c r="AF118" s="705"/>
      <c r="AG118" s="705"/>
      <c r="AH118" s="705"/>
      <c r="AI118" s="705"/>
      <c r="AJ118" s="705"/>
      <c r="AK118" s="705"/>
      <c r="AL118" s="705"/>
      <c r="AM118" s="705"/>
      <c r="AN118" s="705"/>
      <c r="AO118" s="705"/>
      <c r="AP118" s="705"/>
      <c r="AQ118" s="705"/>
      <c r="AR118" s="705"/>
      <c r="AS118" s="705"/>
      <c r="AT118" s="705"/>
      <c r="AU118" s="705"/>
      <c r="AV118" s="705"/>
      <c r="AW118" s="705"/>
      <c r="AX118" s="705"/>
      <c r="AY118" s="705"/>
      <c r="AZ118" s="705"/>
      <c r="BA118" s="705"/>
      <c r="BB118" s="705"/>
      <c r="BC118" s="705"/>
      <c r="BD118" s="705"/>
      <c r="BE118" s="705"/>
      <c r="BF118" s="705"/>
      <c r="BG118" s="705"/>
      <c r="BH118" s="705"/>
      <c r="BI118" s="705"/>
      <c r="BJ118" s="705"/>
      <c r="BK118" s="705"/>
      <c r="BL118" s="705"/>
      <c r="BM118" s="705"/>
      <c r="BN118" s="705"/>
      <c r="BO118" s="705"/>
      <c r="BP118" s="705"/>
      <c r="BQ118" s="705"/>
      <c r="BR118" s="705"/>
      <c r="BS118" s="705"/>
      <c r="BT118" s="705"/>
      <c r="BU118" s="705"/>
      <c r="BV118" s="705"/>
      <c r="BW118" s="705"/>
      <c r="BX118" s="705"/>
      <c r="BY118" s="705"/>
      <c r="BZ118" s="705"/>
      <c r="CA118" s="705"/>
      <c r="CB118" s="705"/>
      <c r="CC118" s="705"/>
      <c r="CD118" s="705"/>
      <c r="CE118" s="705"/>
      <c r="CF118" s="705"/>
      <c r="CG118" s="705"/>
      <c r="CH118" s="705"/>
      <c r="CI118" s="705"/>
      <c r="CJ118" s="705"/>
      <c r="CK118" s="705"/>
      <c r="CL118" s="705"/>
      <c r="CM118" s="705"/>
      <c r="CN118" s="705"/>
      <c r="CO118" s="705"/>
      <c r="CP118" s="705"/>
      <c r="CQ118" s="705"/>
      <c r="CR118" s="705"/>
      <c r="CS118" s="705"/>
      <c r="CT118" s="705"/>
      <c r="CU118" s="705"/>
      <c r="CV118" s="705"/>
      <c r="CW118" s="705"/>
      <c r="CX118" s="705"/>
      <c r="CY118" s="705"/>
      <c r="CZ118" s="705"/>
      <c r="DA118" s="705"/>
      <c r="DB118" s="705"/>
      <c r="DC118" s="705"/>
      <c r="DD118" s="705"/>
      <c r="DE118" s="705"/>
      <c r="DF118" s="705"/>
      <c r="DG118" s="705"/>
      <c r="DH118" s="705"/>
      <c r="DI118" s="705"/>
      <c r="DJ118" s="705"/>
      <c r="DK118" s="705"/>
      <c r="DL118" s="705"/>
      <c r="DM118" s="705"/>
      <c r="DN118" s="705"/>
      <c r="DO118" s="705"/>
      <c r="DP118" s="705"/>
      <c r="DQ118" s="705"/>
      <c r="DR118" s="705"/>
      <c r="DS118" s="705"/>
      <c r="DT118" s="705"/>
      <c r="DU118" s="705"/>
      <c r="DV118" s="705"/>
      <c r="DW118" s="705"/>
      <c r="DX118" s="705"/>
      <c r="DY118" s="705"/>
      <c r="DZ118" s="705"/>
      <c r="EA118" s="705"/>
      <c r="EB118" s="705"/>
      <c r="EC118" s="705"/>
      <c r="ED118" s="705"/>
      <c r="EE118" s="705"/>
      <c r="EF118" s="705"/>
      <c r="EG118" s="705"/>
      <c r="EH118" s="705"/>
      <c r="EI118" s="705"/>
      <c r="EJ118" s="705"/>
      <c r="EK118" s="705"/>
      <c r="EL118" s="705"/>
      <c r="EM118" s="705"/>
      <c r="EN118" s="705"/>
      <c r="EO118" s="705"/>
      <c r="EP118" s="705"/>
      <c r="EQ118" s="705"/>
      <c r="ER118" s="705"/>
      <c r="ES118" s="705"/>
      <c r="ET118" s="705"/>
      <c r="EU118" s="705"/>
      <c r="EV118" s="705"/>
      <c r="EW118" s="705"/>
      <c r="EX118" s="705"/>
      <c r="EY118" s="705"/>
      <c r="EZ118" s="705"/>
      <c r="FA118" s="705"/>
      <c r="FB118" s="705"/>
      <c r="FC118" s="705"/>
      <c r="FD118" s="705"/>
      <c r="FE118" s="705"/>
      <c r="FF118" s="705"/>
      <c r="FG118" s="705"/>
      <c r="FH118" s="705"/>
      <c r="FI118" s="705"/>
      <c r="FJ118" s="705"/>
      <c r="FK118" s="705"/>
      <c r="FL118" s="705"/>
      <c r="FM118" s="705"/>
      <c r="FN118" s="705"/>
      <c r="FO118" s="705"/>
      <c r="FP118" s="705"/>
      <c r="FQ118" s="705"/>
      <c r="FR118" s="705"/>
      <c r="FS118" s="705"/>
      <c r="FT118" s="705"/>
      <c r="FU118" s="705"/>
      <c r="FV118" s="705"/>
      <c r="FW118" s="705"/>
      <c r="FX118" s="705"/>
      <c r="FY118" s="705"/>
      <c r="FZ118" s="705"/>
      <c r="GA118" s="705"/>
      <c r="GB118" s="705"/>
      <c r="GC118" s="705"/>
      <c r="GD118" s="705"/>
      <c r="GE118" s="705"/>
      <c r="GF118" s="705"/>
      <c r="GG118" s="705"/>
      <c r="GH118" s="705"/>
      <c r="GI118" s="705"/>
      <c r="GJ118" s="705"/>
      <c r="GK118" s="705"/>
      <c r="GL118" s="705"/>
      <c r="GM118" s="705"/>
      <c r="GN118" s="705"/>
      <c r="GO118" s="705"/>
      <c r="GP118" s="705"/>
      <c r="GQ118" s="705"/>
      <c r="GR118" s="705"/>
      <c r="GS118" s="705"/>
      <c r="GT118" s="705"/>
      <c r="GU118" s="705"/>
      <c r="GV118" s="705"/>
      <c r="GW118" s="705"/>
      <c r="GX118" s="705"/>
      <c r="GY118" s="705"/>
      <c r="GZ118" s="705"/>
      <c r="HA118" s="705"/>
      <c r="HB118" s="705"/>
      <c r="HC118" s="705"/>
      <c r="HD118" s="705"/>
      <c r="HE118" s="705"/>
      <c r="HF118" s="705"/>
      <c r="HG118" s="705"/>
      <c r="HH118" s="705"/>
      <c r="HI118" s="705"/>
      <c r="HJ118" s="705"/>
      <c r="HK118" s="705"/>
      <c r="HL118" s="705"/>
      <c r="HM118" s="705"/>
      <c r="HN118" s="705"/>
      <c r="HO118" s="705"/>
      <c r="HP118" s="705"/>
      <c r="HQ118" s="705"/>
      <c r="HR118" s="705"/>
      <c r="HS118" s="705"/>
      <c r="HT118" s="705"/>
      <c r="HU118" s="705"/>
      <c r="HV118" s="705"/>
      <c r="HW118" s="705"/>
      <c r="HX118" s="705"/>
      <c r="HY118" s="705"/>
      <c r="HZ118" s="705"/>
      <c r="IA118" s="705"/>
      <c r="IB118" s="705"/>
      <c r="IC118" s="705"/>
      <c r="ID118" s="705"/>
      <c r="IE118" s="705"/>
      <c r="IF118" s="705"/>
      <c r="IG118" s="705"/>
      <c r="IH118" s="705"/>
      <c r="II118" s="705"/>
      <c r="IJ118" s="705"/>
      <c r="IK118" s="705"/>
      <c r="IL118" s="705"/>
      <c r="IM118" s="705"/>
      <c r="IN118" s="705"/>
      <c r="IO118" s="705"/>
      <c r="IP118" s="705"/>
      <c r="IQ118" s="705"/>
      <c r="IR118" s="705"/>
      <c r="IS118" s="705"/>
      <c r="IT118" s="705"/>
      <c r="IU118" s="705"/>
      <c r="IV118" s="705"/>
    </row>
    <row r="119" spans="1:256" ht="31.5">
      <c r="A119" s="705"/>
      <c r="B119" s="616" t="s">
        <v>666</v>
      </c>
      <c r="C119" s="982" t="s">
        <v>75</v>
      </c>
      <c r="D119" s="982" t="s">
        <v>23</v>
      </c>
      <c r="E119" s="2774" t="s">
        <v>76</v>
      </c>
      <c r="F119" s="2775"/>
      <c r="G119" s="2776"/>
      <c r="H119" s="705"/>
      <c r="I119" s="705"/>
      <c r="J119" s="705"/>
      <c r="K119" s="705"/>
      <c r="L119" s="705"/>
      <c r="M119" s="705"/>
      <c r="N119" s="705"/>
      <c r="O119" s="705"/>
      <c r="P119" s="705"/>
      <c r="Q119" s="705"/>
      <c r="R119" s="705"/>
      <c r="S119" s="705"/>
      <c r="T119" s="705"/>
      <c r="U119" s="705"/>
      <c r="V119" s="705"/>
      <c r="W119" s="705"/>
      <c r="X119" s="705"/>
      <c r="Y119" s="705"/>
      <c r="Z119" s="705"/>
      <c r="AA119" s="705"/>
      <c r="AB119" s="705"/>
      <c r="AC119" s="705"/>
      <c r="AD119" s="705"/>
      <c r="AE119" s="705"/>
      <c r="AF119" s="705"/>
      <c r="AG119" s="705"/>
      <c r="AH119" s="705"/>
      <c r="AI119" s="705"/>
      <c r="AJ119" s="705"/>
      <c r="AK119" s="705"/>
      <c r="AL119" s="705"/>
      <c r="AM119" s="705"/>
      <c r="AN119" s="705"/>
      <c r="AO119" s="705"/>
      <c r="AP119" s="705"/>
      <c r="AQ119" s="705"/>
      <c r="AR119" s="705"/>
      <c r="AS119" s="705"/>
      <c r="AT119" s="705"/>
      <c r="AU119" s="705"/>
      <c r="AV119" s="705"/>
      <c r="AW119" s="705"/>
      <c r="AX119" s="705"/>
      <c r="AY119" s="705"/>
      <c r="AZ119" s="705"/>
      <c r="BA119" s="705"/>
      <c r="BB119" s="705"/>
      <c r="BC119" s="705"/>
      <c r="BD119" s="705"/>
      <c r="BE119" s="705"/>
      <c r="BF119" s="705"/>
      <c r="BG119" s="705"/>
      <c r="BH119" s="705"/>
      <c r="BI119" s="705"/>
      <c r="BJ119" s="705"/>
      <c r="BK119" s="705"/>
      <c r="BL119" s="705"/>
      <c r="BM119" s="705"/>
      <c r="BN119" s="705"/>
      <c r="BO119" s="705"/>
      <c r="BP119" s="705"/>
      <c r="BQ119" s="705"/>
      <c r="BR119" s="705"/>
      <c r="BS119" s="705"/>
      <c r="BT119" s="705"/>
      <c r="BU119" s="705"/>
      <c r="BV119" s="705"/>
      <c r="BW119" s="705"/>
      <c r="BX119" s="705"/>
      <c r="BY119" s="705"/>
      <c r="BZ119" s="705"/>
      <c r="CA119" s="705"/>
      <c r="CB119" s="705"/>
      <c r="CC119" s="705"/>
      <c r="CD119" s="705"/>
      <c r="CE119" s="705"/>
      <c r="CF119" s="705"/>
      <c r="CG119" s="705"/>
      <c r="CH119" s="705"/>
      <c r="CI119" s="705"/>
      <c r="CJ119" s="705"/>
      <c r="CK119" s="705"/>
      <c r="CL119" s="705"/>
      <c r="CM119" s="705"/>
      <c r="CN119" s="705"/>
      <c r="CO119" s="705"/>
      <c r="CP119" s="705"/>
      <c r="CQ119" s="705"/>
      <c r="CR119" s="705"/>
      <c r="CS119" s="705"/>
      <c r="CT119" s="705"/>
      <c r="CU119" s="705"/>
      <c r="CV119" s="705"/>
      <c r="CW119" s="705"/>
      <c r="CX119" s="705"/>
      <c r="CY119" s="705"/>
      <c r="CZ119" s="705"/>
      <c r="DA119" s="705"/>
      <c r="DB119" s="705"/>
      <c r="DC119" s="705"/>
      <c r="DD119" s="705"/>
      <c r="DE119" s="705"/>
      <c r="DF119" s="705"/>
      <c r="DG119" s="705"/>
      <c r="DH119" s="705"/>
      <c r="DI119" s="705"/>
      <c r="DJ119" s="705"/>
      <c r="DK119" s="705"/>
      <c r="DL119" s="705"/>
      <c r="DM119" s="705"/>
      <c r="DN119" s="705"/>
      <c r="DO119" s="705"/>
      <c r="DP119" s="705"/>
      <c r="DQ119" s="705"/>
      <c r="DR119" s="705"/>
      <c r="DS119" s="705"/>
      <c r="DT119" s="705"/>
      <c r="DU119" s="705"/>
      <c r="DV119" s="705"/>
      <c r="DW119" s="705"/>
      <c r="DX119" s="705"/>
      <c r="DY119" s="705"/>
      <c r="DZ119" s="705"/>
      <c r="EA119" s="705"/>
      <c r="EB119" s="705"/>
      <c r="EC119" s="705"/>
      <c r="ED119" s="705"/>
      <c r="EE119" s="705"/>
      <c r="EF119" s="705"/>
      <c r="EG119" s="705"/>
      <c r="EH119" s="705"/>
      <c r="EI119" s="705"/>
      <c r="EJ119" s="705"/>
      <c r="EK119" s="705"/>
      <c r="EL119" s="705"/>
      <c r="EM119" s="705"/>
      <c r="EN119" s="705"/>
      <c r="EO119" s="705"/>
      <c r="EP119" s="705"/>
      <c r="EQ119" s="705"/>
      <c r="ER119" s="705"/>
      <c r="ES119" s="705"/>
      <c r="ET119" s="705"/>
      <c r="EU119" s="705"/>
      <c r="EV119" s="705"/>
      <c r="EW119" s="705"/>
      <c r="EX119" s="705"/>
      <c r="EY119" s="705"/>
      <c r="EZ119" s="705"/>
      <c r="FA119" s="705"/>
      <c r="FB119" s="705"/>
      <c r="FC119" s="705"/>
      <c r="FD119" s="705"/>
      <c r="FE119" s="705"/>
      <c r="FF119" s="705"/>
      <c r="FG119" s="705"/>
      <c r="FH119" s="705"/>
      <c r="FI119" s="705"/>
      <c r="FJ119" s="705"/>
      <c r="FK119" s="705"/>
      <c r="FL119" s="705"/>
      <c r="FM119" s="705"/>
      <c r="FN119" s="705"/>
      <c r="FO119" s="705"/>
      <c r="FP119" s="705"/>
      <c r="FQ119" s="705"/>
      <c r="FR119" s="705"/>
      <c r="FS119" s="705"/>
      <c r="FT119" s="705"/>
      <c r="FU119" s="705"/>
      <c r="FV119" s="705"/>
      <c r="FW119" s="705"/>
      <c r="FX119" s="705"/>
      <c r="FY119" s="705"/>
      <c r="FZ119" s="705"/>
      <c r="GA119" s="705"/>
      <c r="GB119" s="705"/>
      <c r="GC119" s="705"/>
      <c r="GD119" s="705"/>
      <c r="GE119" s="705"/>
      <c r="GF119" s="705"/>
      <c r="GG119" s="705"/>
      <c r="GH119" s="705"/>
      <c r="GI119" s="705"/>
      <c r="GJ119" s="705"/>
      <c r="GK119" s="705"/>
      <c r="GL119" s="705"/>
      <c r="GM119" s="705"/>
      <c r="GN119" s="705"/>
      <c r="GO119" s="705"/>
      <c r="GP119" s="705"/>
      <c r="GQ119" s="705"/>
      <c r="GR119" s="705"/>
      <c r="GS119" s="705"/>
      <c r="GT119" s="705"/>
      <c r="GU119" s="705"/>
      <c r="GV119" s="705"/>
      <c r="GW119" s="705"/>
      <c r="GX119" s="705"/>
      <c r="GY119" s="705"/>
      <c r="GZ119" s="705"/>
      <c r="HA119" s="705"/>
      <c r="HB119" s="705"/>
      <c r="HC119" s="705"/>
      <c r="HD119" s="705"/>
      <c r="HE119" s="705"/>
      <c r="HF119" s="705"/>
      <c r="HG119" s="705"/>
      <c r="HH119" s="705"/>
      <c r="HI119" s="705"/>
      <c r="HJ119" s="705"/>
      <c r="HK119" s="705"/>
      <c r="HL119" s="705"/>
      <c r="HM119" s="705"/>
      <c r="HN119" s="705"/>
      <c r="HO119" s="705"/>
      <c r="HP119" s="705"/>
      <c r="HQ119" s="705"/>
      <c r="HR119" s="705"/>
      <c r="HS119" s="705"/>
      <c r="HT119" s="705"/>
      <c r="HU119" s="705"/>
      <c r="HV119" s="705"/>
      <c r="HW119" s="705"/>
      <c r="HX119" s="705"/>
      <c r="HY119" s="705"/>
      <c r="HZ119" s="705"/>
      <c r="IA119" s="705"/>
      <c r="IB119" s="705"/>
      <c r="IC119" s="705"/>
      <c r="ID119" s="705"/>
      <c r="IE119" s="705"/>
      <c r="IF119" s="705"/>
      <c r="IG119" s="705"/>
      <c r="IH119" s="705"/>
      <c r="II119" s="705"/>
      <c r="IJ119" s="705"/>
      <c r="IK119" s="705"/>
      <c r="IL119" s="705"/>
      <c r="IM119" s="705"/>
      <c r="IN119" s="705"/>
      <c r="IO119" s="705"/>
      <c r="IP119" s="705"/>
      <c r="IQ119" s="705"/>
      <c r="IR119" s="705"/>
      <c r="IS119" s="705"/>
      <c r="IT119" s="705"/>
      <c r="IU119" s="705"/>
      <c r="IV119" s="705"/>
    </row>
    <row r="120" spans="1:256" ht="15.75">
      <c r="A120" s="705"/>
      <c r="B120" s="2777" t="s">
        <v>79</v>
      </c>
      <c r="C120" s="2778"/>
      <c r="D120" s="2778"/>
      <c r="E120" s="2778"/>
      <c r="F120" s="2778"/>
      <c r="G120" s="2779"/>
      <c r="H120" s="705"/>
      <c r="I120" s="705"/>
      <c r="J120" s="705"/>
      <c r="K120" s="705"/>
      <c r="L120" s="705"/>
      <c r="M120" s="705"/>
      <c r="N120" s="705"/>
      <c r="O120" s="705"/>
      <c r="P120" s="705"/>
      <c r="Q120" s="705"/>
      <c r="R120" s="705"/>
      <c r="S120" s="705"/>
      <c r="T120" s="705"/>
      <c r="U120" s="705"/>
      <c r="V120" s="705"/>
      <c r="W120" s="705"/>
      <c r="X120" s="705"/>
      <c r="Y120" s="705"/>
      <c r="Z120" s="705"/>
      <c r="AA120" s="705"/>
      <c r="AB120" s="705"/>
      <c r="AC120" s="705"/>
      <c r="AD120" s="705"/>
      <c r="AE120" s="705"/>
      <c r="AF120" s="705"/>
      <c r="AG120" s="705"/>
      <c r="AH120" s="705"/>
      <c r="AI120" s="705"/>
      <c r="AJ120" s="705"/>
      <c r="AK120" s="705"/>
      <c r="AL120" s="705"/>
      <c r="AM120" s="705"/>
      <c r="AN120" s="705"/>
      <c r="AO120" s="705"/>
      <c r="AP120" s="705"/>
      <c r="AQ120" s="705"/>
      <c r="AR120" s="705"/>
      <c r="AS120" s="705"/>
      <c r="AT120" s="705"/>
      <c r="AU120" s="705"/>
      <c r="AV120" s="705"/>
      <c r="AW120" s="705"/>
      <c r="AX120" s="705"/>
      <c r="AY120" s="705"/>
      <c r="AZ120" s="705"/>
      <c r="BA120" s="705"/>
      <c r="BB120" s="705"/>
      <c r="BC120" s="705"/>
      <c r="BD120" s="705"/>
      <c r="BE120" s="705"/>
      <c r="BF120" s="705"/>
      <c r="BG120" s="705"/>
      <c r="BH120" s="705"/>
      <c r="BI120" s="705"/>
      <c r="BJ120" s="705"/>
      <c r="BK120" s="705"/>
      <c r="BL120" s="705"/>
      <c r="BM120" s="705"/>
      <c r="BN120" s="705"/>
      <c r="BO120" s="705"/>
      <c r="BP120" s="705"/>
      <c r="BQ120" s="705"/>
      <c r="BR120" s="705"/>
      <c r="BS120" s="705"/>
      <c r="BT120" s="705"/>
      <c r="BU120" s="705"/>
      <c r="BV120" s="705"/>
      <c r="BW120" s="705"/>
      <c r="BX120" s="705"/>
      <c r="BY120" s="705"/>
      <c r="BZ120" s="705"/>
      <c r="CA120" s="705"/>
      <c r="CB120" s="705"/>
      <c r="CC120" s="705"/>
      <c r="CD120" s="705"/>
      <c r="CE120" s="705"/>
      <c r="CF120" s="705"/>
      <c r="CG120" s="705"/>
      <c r="CH120" s="705"/>
      <c r="CI120" s="705"/>
      <c r="CJ120" s="705"/>
      <c r="CK120" s="705"/>
      <c r="CL120" s="705"/>
      <c r="CM120" s="705"/>
      <c r="CN120" s="705"/>
      <c r="CO120" s="705"/>
      <c r="CP120" s="705"/>
      <c r="CQ120" s="705"/>
      <c r="CR120" s="705"/>
      <c r="CS120" s="705"/>
      <c r="CT120" s="705"/>
      <c r="CU120" s="705"/>
      <c r="CV120" s="705"/>
      <c r="CW120" s="705"/>
      <c r="CX120" s="705"/>
      <c r="CY120" s="705"/>
      <c r="CZ120" s="705"/>
      <c r="DA120" s="705"/>
      <c r="DB120" s="705"/>
      <c r="DC120" s="705"/>
      <c r="DD120" s="705"/>
      <c r="DE120" s="705"/>
      <c r="DF120" s="705"/>
      <c r="DG120" s="705"/>
      <c r="DH120" s="705"/>
      <c r="DI120" s="705"/>
      <c r="DJ120" s="705"/>
      <c r="DK120" s="705"/>
      <c r="DL120" s="705"/>
      <c r="DM120" s="705"/>
      <c r="DN120" s="705"/>
      <c r="DO120" s="705"/>
      <c r="DP120" s="705"/>
      <c r="DQ120" s="705"/>
      <c r="DR120" s="705"/>
      <c r="DS120" s="705"/>
      <c r="DT120" s="705"/>
      <c r="DU120" s="705"/>
      <c r="DV120" s="705"/>
      <c r="DW120" s="705"/>
      <c r="DX120" s="705"/>
      <c r="DY120" s="705"/>
      <c r="DZ120" s="705"/>
      <c r="EA120" s="705"/>
      <c r="EB120" s="705"/>
      <c r="EC120" s="705"/>
      <c r="ED120" s="705"/>
      <c r="EE120" s="705"/>
      <c r="EF120" s="705"/>
      <c r="EG120" s="705"/>
      <c r="EH120" s="705"/>
      <c r="EI120" s="705"/>
      <c r="EJ120" s="705"/>
      <c r="EK120" s="705"/>
      <c r="EL120" s="705"/>
      <c r="EM120" s="705"/>
      <c r="EN120" s="705"/>
      <c r="EO120" s="705"/>
      <c r="EP120" s="705"/>
      <c r="EQ120" s="705"/>
      <c r="ER120" s="705"/>
      <c r="ES120" s="705"/>
      <c r="ET120" s="705"/>
      <c r="EU120" s="705"/>
      <c r="EV120" s="705"/>
      <c r="EW120" s="705"/>
      <c r="EX120" s="705"/>
      <c r="EY120" s="705"/>
      <c r="EZ120" s="705"/>
      <c r="FA120" s="705"/>
      <c r="FB120" s="705"/>
      <c r="FC120" s="705"/>
      <c r="FD120" s="705"/>
      <c r="FE120" s="705"/>
      <c r="FF120" s="705"/>
      <c r="FG120" s="705"/>
      <c r="FH120" s="705"/>
      <c r="FI120" s="705"/>
      <c r="FJ120" s="705"/>
      <c r="FK120" s="705"/>
      <c r="FL120" s="705"/>
      <c r="FM120" s="705"/>
      <c r="FN120" s="705"/>
      <c r="FO120" s="705"/>
      <c r="FP120" s="705"/>
      <c r="FQ120" s="705"/>
      <c r="FR120" s="705"/>
      <c r="FS120" s="705"/>
      <c r="FT120" s="705"/>
      <c r="FU120" s="705"/>
      <c r="FV120" s="705"/>
      <c r="FW120" s="705"/>
      <c r="FX120" s="705"/>
      <c r="FY120" s="705"/>
      <c r="FZ120" s="705"/>
      <c r="GA120" s="705"/>
      <c r="GB120" s="705"/>
      <c r="GC120" s="705"/>
      <c r="GD120" s="705"/>
      <c r="GE120" s="705"/>
      <c r="GF120" s="705"/>
      <c r="GG120" s="705"/>
      <c r="GH120" s="705"/>
      <c r="GI120" s="705"/>
      <c r="GJ120" s="705"/>
      <c r="GK120" s="705"/>
      <c r="GL120" s="705"/>
      <c r="GM120" s="705"/>
      <c r="GN120" s="705"/>
      <c r="GO120" s="705"/>
      <c r="GP120" s="705"/>
      <c r="GQ120" s="705"/>
      <c r="GR120" s="705"/>
      <c r="GS120" s="705"/>
      <c r="GT120" s="705"/>
      <c r="GU120" s="705"/>
      <c r="GV120" s="705"/>
      <c r="GW120" s="705"/>
      <c r="GX120" s="705"/>
      <c r="GY120" s="705"/>
      <c r="GZ120" s="705"/>
      <c r="HA120" s="705"/>
      <c r="HB120" s="705"/>
      <c r="HC120" s="705"/>
      <c r="HD120" s="705"/>
      <c r="HE120" s="705"/>
      <c r="HF120" s="705"/>
      <c r="HG120" s="705"/>
      <c r="HH120" s="705"/>
      <c r="HI120" s="705"/>
      <c r="HJ120" s="705"/>
      <c r="HK120" s="705"/>
      <c r="HL120" s="705"/>
      <c r="HM120" s="705"/>
      <c r="HN120" s="705"/>
      <c r="HO120" s="705"/>
      <c r="HP120" s="705"/>
      <c r="HQ120" s="705"/>
      <c r="HR120" s="705"/>
      <c r="HS120" s="705"/>
      <c r="HT120" s="705"/>
      <c r="HU120" s="705"/>
      <c r="HV120" s="705"/>
      <c r="HW120" s="705"/>
      <c r="HX120" s="705"/>
      <c r="HY120" s="705"/>
      <c r="HZ120" s="705"/>
      <c r="IA120" s="705"/>
      <c r="IB120" s="705"/>
      <c r="IC120" s="705"/>
      <c r="ID120" s="705"/>
      <c r="IE120" s="705"/>
      <c r="IF120" s="705"/>
      <c r="IG120" s="705"/>
      <c r="IH120" s="705"/>
      <c r="II120" s="705"/>
      <c r="IJ120" s="705"/>
      <c r="IK120" s="705"/>
      <c r="IL120" s="705"/>
      <c r="IM120" s="705"/>
      <c r="IN120" s="705"/>
      <c r="IO120" s="705"/>
      <c r="IP120" s="705"/>
      <c r="IQ120" s="705"/>
      <c r="IR120" s="705"/>
      <c r="IS120" s="705"/>
      <c r="IT120" s="705"/>
      <c r="IU120" s="705"/>
      <c r="IV120" s="705"/>
    </row>
    <row r="121" spans="1:256" ht="15">
      <c r="A121" s="705"/>
      <c r="B121" s="2740" t="e">
        <f>C112</f>
        <v>#REF!</v>
      </c>
      <c r="C121" s="2741"/>
      <c r="D121" s="983" t="s">
        <v>20</v>
      </c>
      <c r="E121" s="2742" t="s">
        <v>667</v>
      </c>
      <c r="F121" s="2742"/>
      <c r="G121" s="2743"/>
      <c r="H121" s="705"/>
      <c r="I121" s="705"/>
      <c r="J121" s="705"/>
      <c r="K121" s="705"/>
      <c r="L121" s="705"/>
      <c r="M121" s="705"/>
      <c r="N121" s="705"/>
      <c r="O121" s="705"/>
      <c r="P121" s="705"/>
      <c r="Q121" s="705"/>
      <c r="R121" s="705"/>
      <c r="S121" s="705"/>
      <c r="T121" s="705"/>
      <c r="U121" s="705"/>
      <c r="V121" s="705"/>
      <c r="W121" s="705"/>
      <c r="X121" s="705"/>
      <c r="Y121" s="705"/>
      <c r="Z121" s="705"/>
      <c r="AA121" s="705"/>
      <c r="AB121" s="705"/>
      <c r="AC121" s="705"/>
      <c r="AD121" s="705"/>
      <c r="AE121" s="705"/>
      <c r="AF121" s="705"/>
      <c r="AG121" s="705"/>
      <c r="AH121" s="705"/>
      <c r="AI121" s="705"/>
      <c r="AJ121" s="705"/>
      <c r="AK121" s="705"/>
      <c r="AL121" s="705"/>
      <c r="AM121" s="705"/>
      <c r="AN121" s="705"/>
      <c r="AO121" s="705"/>
      <c r="AP121" s="705"/>
      <c r="AQ121" s="705"/>
      <c r="AR121" s="705"/>
      <c r="AS121" s="705"/>
      <c r="AT121" s="705"/>
      <c r="AU121" s="705"/>
      <c r="AV121" s="705"/>
      <c r="AW121" s="705"/>
      <c r="AX121" s="705"/>
      <c r="AY121" s="705"/>
      <c r="AZ121" s="705"/>
      <c r="BA121" s="705"/>
      <c r="BB121" s="705"/>
      <c r="BC121" s="705"/>
      <c r="BD121" s="705"/>
      <c r="BE121" s="705"/>
      <c r="BF121" s="705"/>
      <c r="BG121" s="705"/>
      <c r="BH121" s="705"/>
      <c r="BI121" s="705"/>
      <c r="BJ121" s="705"/>
      <c r="BK121" s="705"/>
      <c r="BL121" s="705"/>
      <c r="BM121" s="705"/>
      <c r="BN121" s="705"/>
      <c r="BO121" s="705"/>
      <c r="BP121" s="705"/>
      <c r="BQ121" s="705"/>
      <c r="BR121" s="705"/>
      <c r="BS121" s="705"/>
      <c r="BT121" s="705"/>
      <c r="BU121" s="705"/>
      <c r="BV121" s="705"/>
      <c r="BW121" s="705"/>
      <c r="BX121" s="705"/>
      <c r="BY121" s="705"/>
      <c r="BZ121" s="705"/>
      <c r="CA121" s="705"/>
      <c r="CB121" s="705"/>
      <c r="CC121" s="705"/>
      <c r="CD121" s="705"/>
      <c r="CE121" s="705"/>
      <c r="CF121" s="705"/>
      <c r="CG121" s="705"/>
      <c r="CH121" s="705"/>
      <c r="CI121" s="705"/>
      <c r="CJ121" s="705"/>
      <c r="CK121" s="705"/>
      <c r="CL121" s="705"/>
      <c r="CM121" s="705"/>
      <c r="CN121" s="705"/>
      <c r="CO121" s="705"/>
      <c r="CP121" s="705"/>
      <c r="CQ121" s="705"/>
      <c r="CR121" s="705"/>
      <c r="CS121" s="705"/>
      <c r="CT121" s="705"/>
      <c r="CU121" s="705"/>
      <c r="CV121" s="705"/>
      <c r="CW121" s="705"/>
      <c r="CX121" s="705"/>
      <c r="CY121" s="705"/>
      <c r="CZ121" s="705"/>
      <c r="DA121" s="705"/>
      <c r="DB121" s="705"/>
      <c r="DC121" s="705"/>
      <c r="DD121" s="705"/>
      <c r="DE121" s="705"/>
      <c r="DF121" s="705"/>
      <c r="DG121" s="705"/>
      <c r="DH121" s="705"/>
      <c r="DI121" s="705"/>
      <c r="DJ121" s="705"/>
      <c r="DK121" s="705"/>
      <c r="DL121" s="705"/>
      <c r="DM121" s="705"/>
      <c r="DN121" s="705"/>
      <c r="DO121" s="705"/>
      <c r="DP121" s="705"/>
      <c r="DQ121" s="705"/>
      <c r="DR121" s="705"/>
      <c r="DS121" s="705"/>
      <c r="DT121" s="705"/>
      <c r="DU121" s="705"/>
      <c r="DV121" s="705"/>
      <c r="DW121" s="705"/>
      <c r="DX121" s="705"/>
      <c r="DY121" s="705"/>
      <c r="DZ121" s="705"/>
      <c r="EA121" s="705"/>
      <c r="EB121" s="705"/>
      <c r="EC121" s="705"/>
      <c r="ED121" s="705"/>
      <c r="EE121" s="705"/>
      <c r="EF121" s="705"/>
      <c r="EG121" s="705"/>
      <c r="EH121" s="705"/>
      <c r="EI121" s="705"/>
      <c r="EJ121" s="705"/>
      <c r="EK121" s="705"/>
      <c r="EL121" s="705"/>
      <c r="EM121" s="705"/>
      <c r="EN121" s="705"/>
      <c r="EO121" s="705"/>
      <c r="EP121" s="705"/>
      <c r="EQ121" s="705"/>
      <c r="ER121" s="705"/>
      <c r="ES121" s="705"/>
      <c r="ET121" s="705"/>
      <c r="EU121" s="705"/>
      <c r="EV121" s="705"/>
      <c r="EW121" s="705"/>
      <c r="EX121" s="705"/>
      <c r="EY121" s="705"/>
      <c r="EZ121" s="705"/>
      <c r="FA121" s="705"/>
      <c r="FB121" s="705"/>
      <c r="FC121" s="705"/>
      <c r="FD121" s="705"/>
      <c r="FE121" s="705"/>
      <c r="FF121" s="705"/>
      <c r="FG121" s="705"/>
      <c r="FH121" s="705"/>
      <c r="FI121" s="705"/>
      <c r="FJ121" s="705"/>
      <c r="FK121" s="705"/>
      <c r="FL121" s="705"/>
      <c r="FM121" s="705"/>
      <c r="FN121" s="705"/>
      <c r="FO121" s="705"/>
      <c r="FP121" s="705"/>
      <c r="FQ121" s="705"/>
      <c r="FR121" s="705"/>
      <c r="FS121" s="705"/>
      <c r="FT121" s="705"/>
      <c r="FU121" s="705"/>
      <c r="FV121" s="705"/>
      <c r="FW121" s="705"/>
      <c r="FX121" s="705"/>
      <c r="FY121" s="705"/>
      <c r="FZ121" s="705"/>
      <c r="GA121" s="705"/>
      <c r="GB121" s="705"/>
      <c r="GC121" s="705"/>
      <c r="GD121" s="705"/>
      <c r="GE121" s="705"/>
      <c r="GF121" s="705"/>
      <c r="GG121" s="705"/>
      <c r="GH121" s="705"/>
      <c r="GI121" s="705"/>
      <c r="GJ121" s="705"/>
      <c r="GK121" s="705"/>
      <c r="GL121" s="705"/>
      <c r="GM121" s="705"/>
      <c r="GN121" s="705"/>
      <c r="GO121" s="705"/>
      <c r="GP121" s="705"/>
      <c r="GQ121" s="705"/>
      <c r="GR121" s="705"/>
      <c r="GS121" s="705"/>
      <c r="GT121" s="705"/>
      <c r="GU121" s="705"/>
      <c r="GV121" s="705"/>
      <c r="GW121" s="705"/>
      <c r="GX121" s="705"/>
      <c r="GY121" s="705"/>
      <c r="GZ121" s="705"/>
      <c r="HA121" s="705"/>
      <c r="HB121" s="705"/>
      <c r="HC121" s="705"/>
      <c r="HD121" s="705"/>
      <c r="HE121" s="705"/>
      <c r="HF121" s="705"/>
      <c r="HG121" s="705"/>
      <c r="HH121" s="705"/>
      <c r="HI121" s="705"/>
      <c r="HJ121" s="705"/>
      <c r="HK121" s="705"/>
      <c r="HL121" s="705"/>
      <c r="HM121" s="705"/>
      <c r="HN121" s="705"/>
      <c r="HO121" s="705"/>
      <c r="HP121" s="705"/>
      <c r="HQ121" s="705"/>
      <c r="HR121" s="705"/>
      <c r="HS121" s="705"/>
      <c r="HT121" s="705"/>
      <c r="HU121" s="705"/>
      <c r="HV121" s="705"/>
      <c r="HW121" s="705"/>
      <c r="HX121" s="705"/>
      <c r="HY121" s="705"/>
      <c r="HZ121" s="705"/>
      <c r="IA121" s="705"/>
      <c r="IB121" s="705"/>
      <c r="IC121" s="705"/>
      <c r="ID121" s="705"/>
      <c r="IE121" s="705"/>
      <c r="IF121" s="705"/>
      <c r="IG121" s="705"/>
      <c r="IH121" s="705"/>
      <c r="II121" s="705"/>
      <c r="IJ121" s="705"/>
      <c r="IK121" s="705"/>
      <c r="IL121" s="705"/>
      <c r="IM121" s="705"/>
      <c r="IN121" s="705"/>
      <c r="IO121" s="705"/>
      <c r="IP121" s="705"/>
      <c r="IQ121" s="705"/>
      <c r="IR121" s="705"/>
      <c r="IS121" s="705"/>
      <c r="IT121" s="705"/>
      <c r="IU121" s="705"/>
      <c r="IV121" s="705"/>
    </row>
    <row r="122" spans="1:256" ht="36" customHeight="1">
      <c r="A122" s="705"/>
      <c r="B122" s="2740" t="e">
        <f>C113</f>
        <v>#REF!</v>
      </c>
      <c r="C122" s="2741"/>
      <c r="D122" s="530" t="s">
        <v>20</v>
      </c>
      <c r="E122" s="2769" t="str">
        <f>E121</f>
        <v>(0,8*0,4*0,4)</v>
      </c>
      <c r="F122" s="2769"/>
      <c r="G122" s="2770"/>
      <c r="H122" s="705"/>
      <c r="I122" s="705"/>
      <c r="J122" s="705"/>
      <c r="K122" s="705"/>
      <c r="L122" s="705"/>
      <c r="M122" s="705"/>
      <c r="N122" s="705"/>
      <c r="O122" s="705"/>
      <c r="P122" s="705"/>
      <c r="Q122" s="705"/>
      <c r="R122" s="705"/>
      <c r="S122" s="705"/>
      <c r="T122" s="705"/>
      <c r="U122" s="705"/>
      <c r="V122" s="705"/>
      <c r="W122" s="705"/>
      <c r="X122" s="705"/>
      <c r="Y122" s="705"/>
      <c r="Z122" s="705"/>
      <c r="AA122" s="705"/>
      <c r="AB122" s="705"/>
      <c r="AC122" s="705"/>
      <c r="AD122" s="705"/>
      <c r="AE122" s="705"/>
      <c r="AF122" s="705"/>
      <c r="AG122" s="705"/>
      <c r="AH122" s="705"/>
      <c r="AI122" s="705"/>
      <c r="AJ122" s="705"/>
      <c r="AK122" s="705"/>
      <c r="AL122" s="705"/>
      <c r="AM122" s="705"/>
      <c r="AN122" s="705"/>
      <c r="AO122" s="705"/>
      <c r="AP122" s="705"/>
      <c r="AQ122" s="705"/>
      <c r="AR122" s="705"/>
      <c r="AS122" s="705"/>
      <c r="AT122" s="705"/>
      <c r="AU122" s="705"/>
      <c r="AV122" s="705"/>
      <c r="AW122" s="705"/>
      <c r="AX122" s="705"/>
      <c r="AY122" s="705"/>
      <c r="AZ122" s="705"/>
      <c r="BA122" s="705"/>
      <c r="BB122" s="705"/>
      <c r="BC122" s="705"/>
      <c r="BD122" s="705"/>
      <c r="BE122" s="705"/>
      <c r="BF122" s="705"/>
      <c r="BG122" s="705"/>
      <c r="BH122" s="705"/>
      <c r="BI122" s="705"/>
      <c r="BJ122" s="705"/>
      <c r="BK122" s="705"/>
      <c r="BL122" s="705"/>
      <c r="BM122" s="705"/>
      <c r="BN122" s="705"/>
      <c r="BO122" s="705"/>
      <c r="BP122" s="705"/>
      <c r="BQ122" s="705"/>
      <c r="BR122" s="705"/>
      <c r="BS122" s="705"/>
      <c r="BT122" s="705"/>
      <c r="BU122" s="705"/>
      <c r="BV122" s="705"/>
      <c r="BW122" s="705"/>
      <c r="BX122" s="705"/>
      <c r="BY122" s="705"/>
      <c r="BZ122" s="705"/>
      <c r="CA122" s="705"/>
      <c r="CB122" s="705"/>
      <c r="CC122" s="705"/>
      <c r="CD122" s="705"/>
      <c r="CE122" s="705"/>
      <c r="CF122" s="705"/>
      <c r="CG122" s="705"/>
      <c r="CH122" s="705"/>
      <c r="CI122" s="705"/>
      <c r="CJ122" s="705"/>
      <c r="CK122" s="705"/>
      <c r="CL122" s="705"/>
      <c r="CM122" s="705"/>
      <c r="CN122" s="705"/>
      <c r="CO122" s="705"/>
      <c r="CP122" s="705"/>
      <c r="CQ122" s="705"/>
      <c r="CR122" s="705"/>
      <c r="CS122" s="705"/>
      <c r="CT122" s="705"/>
      <c r="CU122" s="705"/>
      <c r="CV122" s="705"/>
      <c r="CW122" s="705"/>
      <c r="CX122" s="705"/>
      <c r="CY122" s="705"/>
      <c r="CZ122" s="705"/>
      <c r="DA122" s="705"/>
      <c r="DB122" s="705"/>
      <c r="DC122" s="705"/>
      <c r="DD122" s="705"/>
      <c r="DE122" s="705"/>
      <c r="DF122" s="705"/>
      <c r="DG122" s="705"/>
      <c r="DH122" s="705"/>
      <c r="DI122" s="705"/>
      <c r="DJ122" s="705"/>
      <c r="DK122" s="705"/>
      <c r="DL122" s="705"/>
      <c r="DM122" s="705"/>
      <c r="DN122" s="705"/>
      <c r="DO122" s="705"/>
      <c r="DP122" s="705"/>
      <c r="DQ122" s="705"/>
      <c r="DR122" s="705"/>
      <c r="DS122" s="705"/>
      <c r="DT122" s="705"/>
      <c r="DU122" s="705"/>
      <c r="DV122" s="705"/>
      <c r="DW122" s="705"/>
      <c r="DX122" s="705"/>
      <c r="DY122" s="705"/>
      <c r="DZ122" s="705"/>
      <c r="EA122" s="705"/>
      <c r="EB122" s="705"/>
      <c r="EC122" s="705"/>
      <c r="ED122" s="705"/>
      <c r="EE122" s="705"/>
      <c r="EF122" s="705"/>
      <c r="EG122" s="705"/>
      <c r="EH122" s="705"/>
      <c r="EI122" s="705"/>
      <c r="EJ122" s="705"/>
      <c r="EK122" s="705"/>
      <c r="EL122" s="705"/>
      <c r="EM122" s="705"/>
      <c r="EN122" s="705"/>
      <c r="EO122" s="705"/>
      <c r="EP122" s="705"/>
      <c r="EQ122" s="705"/>
      <c r="ER122" s="705"/>
      <c r="ES122" s="705"/>
      <c r="ET122" s="705"/>
      <c r="EU122" s="705"/>
      <c r="EV122" s="705"/>
      <c r="EW122" s="705"/>
      <c r="EX122" s="705"/>
      <c r="EY122" s="705"/>
      <c r="EZ122" s="705"/>
      <c r="FA122" s="705"/>
      <c r="FB122" s="705"/>
      <c r="FC122" s="705"/>
      <c r="FD122" s="705"/>
      <c r="FE122" s="705"/>
      <c r="FF122" s="705"/>
      <c r="FG122" s="705"/>
      <c r="FH122" s="705"/>
      <c r="FI122" s="705"/>
      <c r="FJ122" s="705"/>
      <c r="FK122" s="705"/>
      <c r="FL122" s="705"/>
      <c r="FM122" s="705"/>
      <c r="FN122" s="705"/>
      <c r="FO122" s="705"/>
      <c r="FP122" s="705"/>
      <c r="FQ122" s="705"/>
      <c r="FR122" s="705"/>
      <c r="FS122" s="705"/>
      <c r="FT122" s="705"/>
      <c r="FU122" s="705"/>
      <c r="FV122" s="705"/>
      <c r="FW122" s="705"/>
      <c r="FX122" s="705"/>
      <c r="FY122" s="705"/>
      <c r="FZ122" s="705"/>
      <c r="GA122" s="705"/>
      <c r="GB122" s="705"/>
      <c r="GC122" s="705"/>
      <c r="GD122" s="705"/>
      <c r="GE122" s="705"/>
      <c r="GF122" s="705"/>
      <c r="GG122" s="705"/>
      <c r="GH122" s="705"/>
      <c r="GI122" s="705"/>
      <c r="GJ122" s="705"/>
      <c r="GK122" s="705"/>
      <c r="GL122" s="705"/>
      <c r="GM122" s="705"/>
      <c r="GN122" s="705"/>
      <c r="GO122" s="705"/>
      <c r="GP122" s="705"/>
      <c r="GQ122" s="705"/>
      <c r="GR122" s="705"/>
      <c r="GS122" s="705"/>
      <c r="GT122" s="705"/>
      <c r="GU122" s="705"/>
      <c r="GV122" s="705"/>
      <c r="GW122" s="705"/>
      <c r="GX122" s="705"/>
      <c r="GY122" s="705"/>
      <c r="GZ122" s="705"/>
      <c r="HA122" s="705"/>
      <c r="HB122" s="705"/>
      <c r="HC122" s="705"/>
      <c r="HD122" s="705"/>
      <c r="HE122" s="705"/>
      <c r="HF122" s="705"/>
      <c r="HG122" s="705"/>
      <c r="HH122" s="705"/>
      <c r="HI122" s="705"/>
      <c r="HJ122" s="705"/>
      <c r="HK122" s="705"/>
      <c r="HL122" s="705"/>
      <c r="HM122" s="705"/>
      <c r="HN122" s="705"/>
      <c r="HO122" s="705"/>
      <c r="HP122" s="705"/>
      <c r="HQ122" s="705"/>
      <c r="HR122" s="705"/>
      <c r="HS122" s="705"/>
      <c r="HT122" s="705"/>
      <c r="HU122" s="705"/>
      <c r="HV122" s="705"/>
      <c r="HW122" s="705"/>
      <c r="HX122" s="705"/>
      <c r="HY122" s="705"/>
      <c r="HZ122" s="705"/>
      <c r="IA122" s="705"/>
      <c r="IB122" s="705"/>
      <c r="IC122" s="705"/>
      <c r="ID122" s="705"/>
      <c r="IE122" s="705"/>
      <c r="IF122" s="705"/>
      <c r="IG122" s="705"/>
      <c r="IH122" s="705"/>
      <c r="II122" s="705"/>
      <c r="IJ122" s="705"/>
      <c r="IK122" s="705"/>
      <c r="IL122" s="705"/>
      <c r="IM122" s="705"/>
      <c r="IN122" s="705"/>
      <c r="IO122" s="705"/>
      <c r="IP122" s="705"/>
      <c r="IQ122" s="705"/>
      <c r="IR122" s="705"/>
      <c r="IS122" s="705"/>
      <c r="IT122" s="705"/>
      <c r="IU122" s="705"/>
      <c r="IV122" s="705"/>
    </row>
    <row r="123" spans="1:256" ht="34.5" customHeight="1">
      <c r="A123" s="705"/>
      <c r="B123" s="2740" t="e">
        <f>C114</f>
        <v>#REF!</v>
      </c>
      <c r="C123" s="2741"/>
      <c r="D123" s="530" t="s">
        <v>20</v>
      </c>
      <c r="E123" s="2769" t="str">
        <f>E121</f>
        <v>(0,8*0,4*0,4)</v>
      </c>
      <c r="F123" s="2769"/>
      <c r="G123" s="2770"/>
      <c r="H123" s="705"/>
      <c r="I123" s="705"/>
      <c r="J123" s="705"/>
      <c r="K123" s="705"/>
      <c r="L123" s="705"/>
      <c r="M123" s="705"/>
      <c r="N123" s="705"/>
      <c r="O123" s="705"/>
      <c r="P123" s="705"/>
      <c r="Q123" s="705"/>
      <c r="R123" s="705"/>
      <c r="S123" s="705"/>
      <c r="T123" s="705"/>
      <c r="U123" s="705"/>
      <c r="V123" s="705"/>
      <c r="W123" s="705"/>
      <c r="X123" s="705"/>
      <c r="Y123" s="705"/>
      <c r="Z123" s="705"/>
      <c r="AA123" s="705"/>
      <c r="AB123" s="705"/>
      <c r="AC123" s="705"/>
      <c r="AD123" s="705"/>
      <c r="AE123" s="705"/>
      <c r="AF123" s="705"/>
      <c r="AG123" s="705"/>
      <c r="AH123" s="705"/>
      <c r="AI123" s="705"/>
      <c r="AJ123" s="705"/>
      <c r="AK123" s="705"/>
      <c r="AL123" s="705"/>
      <c r="AM123" s="705"/>
      <c r="AN123" s="705"/>
      <c r="AO123" s="705"/>
      <c r="AP123" s="705"/>
      <c r="AQ123" s="705"/>
      <c r="AR123" s="705"/>
      <c r="AS123" s="705"/>
      <c r="AT123" s="705"/>
      <c r="AU123" s="705"/>
      <c r="AV123" s="705"/>
      <c r="AW123" s="705"/>
      <c r="AX123" s="705"/>
      <c r="AY123" s="705"/>
      <c r="AZ123" s="705"/>
      <c r="BA123" s="705"/>
      <c r="BB123" s="705"/>
      <c r="BC123" s="705"/>
      <c r="BD123" s="705"/>
      <c r="BE123" s="705"/>
      <c r="BF123" s="705"/>
      <c r="BG123" s="705"/>
      <c r="BH123" s="705"/>
      <c r="BI123" s="705"/>
      <c r="BJ123" s="705"/>
      <c r="BK123" s="705"/>
      <c r="BL123" s="705"/>
      <c r="BM123" s="705"/>
      <c r="BN123" s="705"/>
      <c r="BO123" s="705"/>
      <c r="BP123" s="705"/>
      <c r="BQ123" s="705"/>
      <c r="BR123" s="705"/>
      <c r="BS123" s="705"/>
      <c r="BT123" s="705"/>
      <c r="BU123" s="705"/>
      <c r="BV123" s="705"/>
      <c r="BW123" s="705"/>
      <c r="BX123" s="705"/>
      <c r="BY123" s="705"/>
      <c r="BZ123" s="705"/>
      <c r="CA123" s="705"/>
      <c r="CB123" s="705"/>
      <c r="CC123" s="705"/>
      <c r="CD123" s="705"/>
      <c r="CE123" s="705"/>
      <c r="CF123" s="705"/>
      <c r="CG123" s="705"/>
      <c r="CH123" s="705"/>
      <c r="CI123" s="705"/>
      <c r="CJ123" s="705"/>
      <c r="CK123" s="705"/>
      <c r="CL123" s="705"/>
      <c r="CM123" s="705"/>
      <c r="CN123" s="705"/>
      <c r="CO123" s="705"/>
      <c r="CP123" s="705"/>
      <c r="CQ123" s="705"/>
      <c r="CR123" s="705"/>
      <c r="CS123" s="705"/>
      <c r="CT123" s="705"/>
      <c r="CU123" s="705"/>
      <c r="CV123" s="705"/>
      <c r="CW123" s="705"/>
      <c r="CX123" s="705"/>
      <c r="CY123" s="705"/>
      <c r="CZ123" s="705"/>
      <c r="DA123" s="705"/>
      <c r="DB123" s="705"/>
      <c r="DC123" s="705"/>
      <c r="DD123" s="705"/>
      <c r="DE123" s="705"/>
      <c r="DF123" s="705"/>
      <c r="DG123" s="705"/>
      <c r="DH123" s="705"/>
      <c r="DI123" s="705"/>
      <c r="DJ123" s="705"/>
      <c r="DK123" s="705"/>
      <c r="DL123" s="705"/>
      <c r="DM123" s="705"/>
      <c r="DN123" s="705"/>
      <c r="DO123" s="705"/>
      <c r="DP123" s="705"/>
      <c r="DQ123" s="705"/>
      <c r="DR123" s="705"/>
      <c r="DS123" s="705"/>
      <c r="DT123" s="705"/>
      <c r="DU123" s="705"/>
      <c r="DV123" s="705"/>
      <c r="DW123" s="705"/>
      <c r="DX123" s="705"/>
      <c r="DY123" s="705"/>
      <c r="DZ123" s="705"/>
      <c r="EA123" s="705"/>
      <c r="EB123" s="705"/>
      <c r="EC123" s="705"/>
      <c r="ED123" s="705"/>
      <c r="EE123" s="705"/>
      <c r="EF123" s="705"/>
      <c r="EG123" s="705"/>
      <c r="EH123" s="705"/>
      <c r="EI123" s="705"/>
      <c r="EJ123" s="705"/>
      <c r="EK123" s="705"/>
      <c r="EL123" s="705"/>
      <c r="EM123" s="705"/>
      <c r="EN123" s="705"/>
      <c r="EO123" s="705"/>
      <c r="EP123" s="705"/>
      <c r="EQ123" s="705"/>
      <c r="ER123" s="705"/>
      <c r="ES123" s="705"/>
      <c r="ET123" s="705"/>
      <c r="EU123" s="705"/>
      <c r="EV123" s="705"/>
      <c r="EW123" s="705"/>
      <c r="EX123" s="705"/>
      <c r="EY123" s="705"/>
      <c r="EZ123" s="705"/>
      <c r="FA123" s="705"/>
      <c r="FB123" s="705"/>
      <c r="FC123" s="705"/>
      <c r="FD123" s="705"/>
      <c r="FE123" s="705"/>
      <c r="FF123" s="705"/>
      <c r="FG123" s="705"/>
      <c r="FH123" s="705"/>
      <c r="FI123" s="705"/>
      <c r="FJ123" s="705"/>
      <c r="FK123" s="705"/>
      <c r="FL123" s="705"/>
      <c r="FM123" s="705"/>
      <c r="FN123" s="705"/>
      <c r="FO123" s="705"/>
      <c r="FP123" s="705"/>
      <c r="FQ123" s="705"/>
      <c r="FR123" s="705"/>
      <c r="FS123" s="705"/>
      <c r="FT123" s="705"/>
      <c r="FU123" s="705"/>
      <c r="FV123" s="705"/>
      <c r="FW123" s="705"/>
      <c r="FX123" s="705"/>
      <c r="FY123" s="705"/>
      <c r="FZ123" s="705"/>
      <c r="GA123" s="705"/>
      <c r="GB123" s="705"/>
      <c r="GC123" s="705"/>
      <c r="GD123" s="705"/>
      <c r="GE123" s="705"/>
      <c r="GF123" s="705"/>
      <c r="GG123" s="705"/>
      <c r="GH123" s="705"/>
      <c r="GI123" s="705"/>
      <c r="GJ123" s="705"/>
      <c r="GK123" s="705"/>
      <c r="GL123" s="705"/>
      <c r="GM123" s="705"/>
      <c r="GN123" s="705"/>
      <c r="GO123" s="705"/>
      <c r="GP123" s="705"/>
      <c r="GQ123" s="705"/>
      <c r="GR123" s="705"/>
      <c r="GS123" s="705"/>
      <c r="GT123" s="705"/>
      <c r="GU123" s="705"/>
      <c r="GV123" s="705"/>
      <c r="GW123" s="705"/>
      <c r="GX123" s="705"/>
      <c r="GY123" s="705"/>
      <c r="GZ123" s="705"/>
      <c r="HA123" s="705"/>
      <c r="HB123" s="705"/>
      <c r="HC123" s="705"/>
      <c r="HD123" s="705"/>
      <c r="HE123" s="705"/>
      <c r="HF123" s="705"/>
      <c r="HG123" s="705"/>
      <c r="HH123" s="705"/>
      <c r="HI123" s="705"/>
      <c r="HJ123" s="705"/>
      <c r="HK123" s="705"/>
      <c r="HL123" s="705"/>
      <c r="HM123" s="705"/>
      <c r="HN123" s="705"/>
      <c r="HO123" s="705"/>
      <c r="HP123" s="705"/>
      <c r="HQ123" s="705"/>
      <c r="HR123" s="705"/>
      <c r="HS123" s="705"/>
      <c r="HT123" s="705"/>
      <c r="HU123" s="705"/>
      <c r="HV123" s="705"/>
      <c r="HW123" s="705"/>
      <c r="HX123" s="705"/>
      <c r="HY123" s="705"/>
      <c r="HZ123" s="705"/>
      <c r="IA123" s="705"/>
      <c r="IB123" s="705"/>
      <c r="IC123" s="705"/>
      <c r="ID123" s="705"/>
      <c r="IE123" s="705"/>
      <c r="IF123" s="705"/>
      <c r="IG123" s="705"/>
      <c r="IH123" s="705"/>
      <c r="II123" s="705"/>
      <c r="IJ123" s="705"/>
      <c r="IK123" s="705"/>
      <c r="IL123" s="705"/>
      <c r="IM123" s="705"/>
      <c r="IN123" s="705"/>
      <c r="IO123" s="705"/>
      <c r="IP123" s="705"/>
      <c r="IQ123" s="705"/>
      <c r="IR123" s="705"/>
      <c r="IS123" s="705"/>
      <c r="IT123" s="705"/>
      <c r="IU123" s="705"/>
      <c r="IV123" s="705"/>
    </row>
    <row r="124" spans="1:256" ht="13.5" thickBot="1">
      <c r="A124" s="705"/>
      <c r="B124" s="772"/>
      <c r="C124" s="772"/>
      <c r="D124" s="772"/>
      <c r="E124" s="772"/>
      <c r="F124" s="772"/>
      <c r="G124" s="772"/>
      <c r="H124" s="705"/>
      <c r="I124" s="705"/>
      <c r="J124" s="70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V124" s="705"/>
      <c r="W124" s="705"/>
      <c r="X124" s="705"/>
      <c r="Y124" s="705"/>
      <c r="Z124" s="705"/>
      <c r="AA124" s="705"/>
      <c r="AB124" s="705"/>
      <c r="AC124" s="705"/>
      <c r="AD124" s="705"/>
      <c r="AE124" s="705"/>
      <c r="AF124" s="705"/>
      <c r="AG124" s="705"/>
      <c r="AH124" s="705"/>
      <c r="AI124" s="705"/>
      <c r="AJ124" s="705"/>
      <c r="AK124" s="705"/>
      <c r="AL124" s="705"/>
      <c r="AM124" s="705"/>
      <c r="AN124" s="705"/>
      <c r="AO124" s="705"/>
      <c r="AP124" s="705"/>
      <c r="AQ124" s="705"/>
      <c r="AR124" s="705"/>
      <c r="AS124" s="705"/>
      <c r="AT124" s="705"/>
      <c r="AU124" s="705"/>
      <c r="AV124" s="705"/>
      <c r="AW124" s="705"/>
      <c r="AX124" s="705"/>
      <c r="AY124" s="705"/>
      <c r="AZ124" s="705"/>
      <c r="BA124" s="705"/>
      <c r="BB124" s="705"/>
      <c r="BC124" s="705"/>
      <c r="BD124" s="705"/>
      <c r="BE124" s="705"/>
      <c r="BF124" s="705"/>
      <c r="BG124" s="705"/>
      <c r="BH124" s="705"/>
      <c r="BI124" s="705"/>
      <c r="BJ124" s="705"/>
      <c r="BK124" s="705"/>
      <c r="BL124" s="705"/>
      <c r="BM124" s="705"/>
      <c r="BN124" s="705"/>
      <c r="BO124" s="705"/>
      <c r="BP124" s="705"/>
      <c r="BQ124" s="705"/>
      <c r="BR124" s="705"/>
      <c r="BS124" s="705"/>
      <c r="BT124" s="705"/>
      <c r="BU124" s="705"/>
      <c r="BV124" s="705"/>
      <c r="BW124" s="705"/>
      <c r="BX124" s="705"/>
      <c r="BY124" s="705"/>
      <c r="BZ124" s="705"/>
      <c r="CA124" s="705"/>
      <c r="CB124" s="705"/>
      <c r="CC124" s="705"/>
      <c r="CD124" s="705"/>
      <c r="CE124" s="705"/>
      <c r="CF124" s="705"/>
      <c r="CG124" s="705"/>
      <c r="CH124" s="705"/>
      <c r="CI124" s="705"/>
      <c r="CJ124" s="705"/>
      <c r="CK124" s="705"/>
      <c r="CL124" s="705"/>
      <c r="CM124" s="705"/>
      <c r="CN124" s="705"/>
      <c r="CO124" s="705"/>
      <c r="CP124" s="705"/>
      <c r="CQ124" s="705"/>
      <c r="CR124" s="705"/>
      <c r="CS124" s="705"/>
      <c r="CT124" s="705"/>
      <c r="CU124" s="705"/>
      <c r="CV124" s="705"/>
      <c r="CW124" s="705"/>
      <c r="CX124" s="705"/>
      <c r="CY124" s="705"/>
      <c r="CZ124" s="705"/>
      <c r="DA124" s="705"/>
      <c r="DB124" s="705"/>
      <c r="DC124" s="705"/>
      <c r="DD124" s="705"/>
      <c r="DE124" s="705"/>
      <c r="DF124" s="705"/>
      <c r="DG124" s="705"/>
      <c r="DH124" s="705"/>
      <c r="DI124" s="705"/>
      <c r="DJ124" s="705"/>
      <c r="DK124" s="705"/>
      <c r="DL124" s="705"/>
      <c r="DM124" s="705"/>
      <c r="DN124" s="705"/>
      <c r="DO124" s="705"/>
      <c r="DP124" s="705"/>
      <c r="DQ124" s="705"/>
      <c r="DR124" s="705"/>
      <c r="DS124" s="705"/>
      <c r="DT124" s="705"/>
      <c r="DU124" s="705"/>
      <c r="DV124" s="705"/>
      <c r="DW124" s="705"/>
      <c r="DX124" s="705"/>
      <c r="DY124" s="705"/>
      <c r="DZ124" s="705"/>
      <c r="EA124" s="705"/>
      <c r="EB124" s="705"/>
      <c r="EC124" s="705"/>
      <c r="ED124" s="705"/>
      <c r="EE124" s="705"/>
      <c r="EF124" s="705"/>
      <c r="EG124" s="705"/>
      <c r="EH124" s="705"/>
      <c r="EI124" s="705"/>
      <c r="EJ124" s="705"/>
      <c r="EK124" s="705"/>
      <c r="EL124" s="705"/>
      <c r="EM124" s="705"/>
      <c r="EN124" s="705"/>
      <c r="EO124" s="705"/>
      <c r="EP124" s="705"/>
      <c r="EQ124" s="705"/>
      <c r="ER124" s="705"/>
      <c r="ES124" s="705"/>
      <c r="ET124" s="705"/>
      <c r="EU124" s="705"/>
      <c r="EV124" s="705"/>
      <c r="EW124" s="705"/>
      <c r="EX124" s="705"/>
      <c r="EY124" s="705"/>
      <c r="EZ124" s="705"/>
      <c r="FA124" s="705"/>
      <c r="FB124" s="705"/>
      <c r="FC124" s="705"/>
      <c r="FD124" s="705"/>
      <c r="FE124" s="705"/>
      <c r="FF124" s="705"/>
      <c r="FG124" s="705"/>
      <c r="FH124" s="705"/>
      <c r="FI124" s="705"/>
      <c r="FJ124" s="705"/>
      <c r="FK124" s="705"/>
      <c r="FL124" s="705"/>
      <c r="FM124" s="705"/>
      <c r="FN124" s="705"/>
      <c r="FO124" s="705"/>
      <c r="FP124" s="705"/>
      <c r="FQ124" s="705"/>
      <c r="FR124" s="705"/>
      <c r="FS124" s="705"/>
      <c r="FT124" s="705"/>
      <c r="FU124" s="705"/>
      <c r="FV124" s="705"/>
      <c r="FW124" s="705"/>
      <c r="FX124" s="705"/>
      <c r="FY124" s="705"/>
      <c r="FZ124" s="705"/>
      <c r="GA124" s="705"/>
      <c r="GB124" s="705"/>
      <c r="GC124" s="705"/>
      <c r="GD124" s="705"/>
      <c r="GE124" s="705"/>
      <c r="GF124" s="705"/>
      <c r="GG124" s="705"/>
      <c r="GH124" s="705"/>
      <c r="GI124" s="705"/>
      <c r="GJ124" s="705"/>
      <c r="GK124" s="705"/>
      <c r="GL124" s="705"/>
      <c r="GM124" s="705"/>
      <c r="GN124" s="705"/>
      <c r="GO124" s="705"/>
      <c r="GP124" s="705"/>
      <c r="GQ124" s="705"/>
      <c r="GR124" s="705"/>
      <c r="GS124" s="705"/>
      <c r="GT124" s="705"/>
      <c r="GU124" s="705"/>
      <c r="GV124" s="705"/>
      <c r="GW124" s="705"/>
      <c r="GX124" s="705"/>
      <c r="GY124" s="705"/>
      <c r="GZ124" s="705"/>
      <c r="HA124" s="705"/>
      <c r="HB124" s="705"/>
      <c r="HC124" s="705"/>
      <c r="HD124" s="705"/>
      <c r="HE124" s="705"/>
      <c r="HF124" s="705"/>
      <c r="HG124" s="705"/>
      <c r="HH124" s="705"/>
      <c r="HI124" s="705"/>
      <c r="HJ124" s="705"/>
      <c r="HK124" s="705"/>
      <c r="HL124" s="705"/>
      <c r="HM124" s="705"/>
      <c r="HN124" s="705"/>
      <c r="HO124" s="705"/>
      <c r="HP124" s="705"/>
      <c r="HQ124" s="705"/>
      <c r="HR124" s="705"/>
      <c r="HS124" s="705"/>
      <c r="HT124" s="705"/>
      <c r="HU124" s="705"/>
      <c r="HV124" s="705"/>
      <c r="HW124" s="705"/>
      <c r="HX124" s="705"/>
      <c r="HY124" s="705"/>
      <c r="HZ124" s="705"/>
      <c r="IA124" s="705"/>
      <c r="IB124" s="705"/>
      <c r="IC124" s="705"/>
      <c r="ID124" s="705"/>
      <c r="IE124" s="705"/>
      <c r="IF124" s="705"/>
      <c r="IG124" s="705"/>
      <c r="IH124" s="705"/>
      <c r="II124" s="705"/>
      <c r="IJ124" s="705"/>
      <c r="IK124" s="705"/>
      <c r="IL124" s="705"/>
      <c r="IM124" s="705"/>
      <c r="IN124" s="705"/>
      <c r="IO124" s="705"/>
      <c r="IP124" s="705"/>
      <c r="IQ124" s="705"/>
      <c r="IR124" s="705"/>
      <c r="IS124" s="705"/>
      <c r="IT124" s="705"/>
      <c r="IU124" s="705"/>
      <c r="IV124" s="705"/>
    </row>
    <row r="125" spans="1:256" ht="16.5" thickBot="1">
      <c r="A125" s="705"/>
      <c r="B125" s="994" t="s">
        <v>474</v>
      </c>
      <c r="C125" s="995" t="s">
        <v>475</v>
      </c>
      <c r="D125" s="995"/>
      <c r="E125" s="995"/>
      <c r="F125" s="995"/>
      <c r="G125" s="996" t="s">
        <v>23</v>
      </c>
      <c r="H125" s="705"/>
      <c r="I125" s="705"/>
      <c r="J125" s="705"/>
      <c r="K125" s="705"/>
      <c r="L125" s="705"/>
      <c r="M125" s="705"/>
      <c r="N125" s="705"/>
      <c r="O125" s="705"/>
      <c r="P125" s="705"/>
      <c r="Q125" s="705"/>
      <c r="R125" s="705"/>
      <c r="S125" s="705"/>
      <c r="T125" s="705"/>
      <c r="U125" s="705"/>
      <c r="V125" s="705"/>
      <c r="W125" s="705"/>
      <c r="X125" s="705"/>
      <c r="Y125" s="705"/>
      <c r="Z125" s="705"/>
      <c r="AA125" s="705"/>
      <c r="AB125" s="705"/>
      <c r="AC125" s="705"/>
      <c r="AD125" s="705"/>
      <c r="AE125" s="705"/>
      <c r="AF125" s="705"/>
      <c r="AG125" s="705"/>
      <c r="AH125" s="705"/>
      <c r="AI125" s="705"/>
      <c r="AJ125" s="705"/>
      <c r="AK125" s="705"/>
      <c r="AL125" s="705"/>
      <c r="AM125" s="705"/>
      <c r="AN125" s="705"/>
      <c r="AO125" s="705"/>
      <c r="AP125" s="705"/>
      <c r="AQ125" s="705"/>
      <c r="AR125" s="705"/>
      <c r="AS125" s="705"/>
      <c r="AT125" s="705"/>
      <c r="AU125" s="705"/>
      <c r="AV125" s="705"/>
      <c r="AW125" s="705"/>
      <c r="AX125" s="705"/>
      <c r="AY125" s="705"/>
      <c r="AZ125" s="705"/>
      <c r="BA125" s="705"/>
      <c r="BB125" s="705"/>
      <c r="BC125" s="705"/>
      <c r="BD125" s="705"/>
      <c r="BE125" s="705"/>
      <c r="BF125" s="705"/>
      <c r="BG125" s="705"/>
      <c r="BH125" s="705"/>
      <c r="BI125" s="705"/>
      <c r="BJ125" s="705"/>
      <c r="BK125" s="705"/>
      <c r="BL125" s="705"/>
      <c r="BM125" s="705"/>
      <c r="BN125" s="705"/>
      <c r="BO125" s="705"/>
      <c r="BP125" s="705"/>
      <c r="BQ125" s="705"/>
      <c r="BR125" s="705"/>
      <c r="BS125" s="705"/>
      <c r="BT125" s="705"/>
      <c r="BU125" s="705"/>
      <c r="BV125" s="705"/>
      <c r="BW125" s="705"/>
      <c r="BX125" s="705"/>
      <c r="BY125" s="705"/>
      <c r="BZ125" s="705"/>
      <c r="CA125" s="705"/>
      <c r="CB125" s="705"/>
      <c r="CC125" s="705"/>
      <c r="CD125" s="705"/>
      <c r="CE125" s="705"/>
      <c r="CF125" s="705"/>
      <c r="CG125" s="705"/>
      <c r="CH125" s="705"/>
      <c r="CI125" s="705"/>
      <c r="CJ125" s="705"/>
      <c r="CK125" s="705"/>
      <c r="CL125" s="705"/>
      <c r="CM125" s="705"/>
      <c r="CN125" s="705"/>
      <c r="CO125" s="705"/>
      <c r="CP125" s="705"/>
      <c r="CQ125" s="705"/>
      <c r="CR125" s="705"/>
      <c r="CS125" s="705"/>
      <c r="CT125" s="705"/>
      <c r="CU125" s="705"/>
      <c r="CV125" s="705"/>
      <c r="CW125" s="705"/>
      <c r="CX125" s="705"/>
      <c r="CY125" s="705"/>
      <c r="CZ125" s="705"/>
      <c r="DA125" s="705"/>
      <c r="DB125" s="705"/>
      <c r="DC125" s="705"/>
      <c r="DD125" s="705"/>
      <c r="DE125" s="705"/>
      <c r="DF125" s="705"/>
      <c r="DG125" s="705"/>
      <c r="DH125" s="705"/>
      <c r="DI125" s="705"/>
      <c r="DJ125" s="705"/>
      <c r="DK125" s="705"/>
      <c r="DL125" s="705"/>
      <c r="DM125" s="705"/>
      <c r="DN125" s="705"/>
      <c r="DO125" s="705"/>
      <c r="DP125" s="705"/>
      <c r="DQ125" s="705"/>
      <c r="DR125" s="705"/>
      <c r="DS125" s="705"/>
      <c r="DT125" s="705"/>
      <c r="DU125" s="705"/>
      <c r="DV125" s="705"/>
      <c r="DW125" s="705"/>
      <c r="DX125" s="705"/>
      <c r="DY125" s="705"/>
      <c r="DZ125" s="705"/>
      <c r="EA125" s="705"/>
      <c r="EB125" s="705"/>
      <c r="EC125" s="705"/>
      <c r="ED125" s="705"/>
      <c r="EE125" s="705"/>
      <c r="EF125" s="705"/>
      <c r="EG125" s="705"/>
      <c r="EH125" s="705"/>
      <c r="EI125" s="705"/>
      <c r="EJ125" s="705"/>
      <c r="EK125" s="705"/>
      <c r="EL125" s="705"/>
      <c r="EM125" s="705"/>
      <c r="EN125" s="705"/>
      <c r="EO125" s="705"/>
      <c r="EP125" s="705"/>
      <c r="EQ125" s="705"/>
      <c r="ER125" s="705"/>
      <c r="ES125" s="705"/>
      <c r="ET125" s="705"/>
      <c r="EU125" s="705"/>
      <c r="EV125" s="705"/>
      <c r="EW125" s="705"/>
      <c r="EX125" s="705"/>
      <c r="EY125" s="705"/>
      <c r="EZ125" s="705"/>
      <c r="FA125" s="705"/>
      <c r="FB125" s="705"/>
      <c r="FC125" s="705"/>
      <c r="FD125" s="705"/>
      <c r="FE125" s="705"/>
      <c r="FF125" s="705"/>
      <c r="FG125" s="705"/>
      <c r="FH125" s="705"/>
      <c r="FI125" s="705"/>
      <c r="FJ125" s="705"/>
      <c r="FK125" s="705"/>
      <c r="FL125" s="705"/>
      <c r="FM125" s="705"/>
      <c r="FN125" s="705"/>
      <c r="FO125" s="705"/>
      <c r="FP125" s="705"/>
      <c r="FQ125" s="705"/>
      <c r="FR125" s="705"/>
      <c r="FS125" s="705"/>
      <c r="FT125" s="705"/>
      <c r="FU125" s="705"/>
      <c r="FV125" s="705"/>
      <c r="FW125" s="705"/>
      <c r="FX125" s="705"/>
      <c r="FY125" s="705"/>
      <c r="FZ125" s="705"/>
      <c r="GA125" s="705"/>
      <c r="GB125" s="705"/>
      <c r="GC125" s="705"/>
      <c r="GD125" s="705"/>
      <c r="GE125" s="705"/>
      <c r="GF125" s="705"/>
      <c r="GG125" s="705"/>
      <c r="GH125" s="705"/>
      <c r="GI125" s="705"/>
      <c r="GJ125" s="705"/>
      <c r="GK125" s="705"/>
      <c r="GL125" s="705"/>
      <c r="GM125" s="705"/>
      <c r="GN125" s="705"/>
      <c r="GO125" s="705"/>
      <c r="GP125" s="705"/>
      <c r="GQ125" s="705"/>
      <c r="GR125" s="705"/>
      <c r="GS125" s="705"/>
      <c r="GT125" s="705"/>
      <c r="GU125" s="705"/>
      <c r="GV125" s="705"/>
      <c r="GW125" s="705"/>
      <c r="GX125" s="705"/>
      <c r="GY125" s="705"/>
      <c r="GZ125" s="705"/>
      <c r="HA125" s="705"/>
      <c r="HB125" s="705"/>
      <c r="HC125" s="705"/>
      <c r="HD125" s="705"/>
      <c r="HE125" s="705"/>
      <c r="HF125" s="705"/>
      <c r="HG125" s="705"/>
      <c r="HH125" s="705"/>
      <c r="HI125" s="705"/>
      <c r="HJ125" s="705"/>
      <c r="HK125" s="705"/>
      <c r="HL125" s="705"/>
      <c r="HM125" s="705"/>
      <c r="HN125" s="705"/>
      <c r="HO125" s="705"/>
      <c r="HP125" s="705"/>
      <c r="HQ125" s="705"/>
      <c r="HR125" s="705"/>
      <c r="HS125" s="705"/>
      <c r="HT125" s="705"/>
      <c r="HU125" s="705"/>
      <c r="HV125" s="705"/>
      <c r="HW125" s="705"/>
      <c r="HX125" s="705"/>
      <c r="HY125" s="705"/>
      <c r="HZ125" s="705"/>
      <c r="IA125" s="705"/>
      <c r="IB125" s="705"/>
      <c r="IC125" s="705"/>
      <c r="ID125" s="705"/>
      <c r="IE125" s="705"/>
      <c r="IF125" s="705"/>
      <c r="IG125" s="705"/>
      <c r="IH125" s="705"/>
      <c r="II125" s="705"/>
      <c r="IJ125" s="705"/>
      <c r="IK125" s="705"/>
      <c r="IL125" s="705"/>
      <c r="IM125" s="705"/>
      <c r="IN125" s="705"/>
      <c r="IO125" s="705"/>
      <c r="IP125" s="705"/>
      <c r="IQ125" s="705"/>
      <c r="IR125" s="705"/>
      <c r="IS125" s="705"/>
      <c r="IT125" s="705"/>
      <c r="IU125" s="705"/>
      <c r="IV125" s="705"/>
    </row>
    <row r="126" spans="1:256" ht="31.5">
      <c r="A126" s="705"/>
      <c r="B126" s="990" t="s">
        <v>144</v>
      </c>
      <c r="C126" s="991" t="s">
        <v>75</v>
      </c>
      <c r="D126" s="991" t="s">
        <v>23</v>
      </c>
      <c r="E126" s="991" t="s">
        <v>76</v>
      </c>
      <c r="F126" s="992" t="s">
        <v>103</v>
      </c>
      <c r="G126" s="993" t="s">
        <v>104</v>
      </c>
      <c r="H126" s="705"/>
      <c r="I126" s="705"/>
      <c r="J126" s="705"/>
      <c r="K126" s="705"/>
      <c r="L126" s="705"/>
      <c r="M126" s="705"/>
      <c r="N126" s="705"/>
      <c r="O126" s="705"/>
      <c r="P126" s="705"/>
      <c r="Q126" s="705"/>
      <c r="R126" s="705"/>
      <c r="S126" s="705"/>
      <c r="T126" s="705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  <c r="AG126" s="705"/>
      <c r="AH126" s="705"/>
      <c r="AI126" s="705"/>
      <c r="AJ126" s="705"/>
      <c r="AK126" s="705"/>
      <c r="AL126" s="705"/>
      <c r="AM126" s="705"/>
      <c r="AN126" s="705"/>
      <c r="AO126" s="705"/>
      <c r="AP126" s="705"/>
      <c r="AQ126" s="705"/>
      <c r="AR126" s="705"/>
      <c r="AS126" s="705"/>
      <c r="AT126" s="705"/>
      <c r="AU126" s="705"/>
      <c r="AV126" s="705"/>
      <c r="AW126" s="705"/>
      <c r="AX126" s="705"/>
      <c r="AY126" s="705"/>
      <c r="AZ126" s="705"/>
      <c r="BA126" s="705"/>
      <c r="BB126" s="705"/>
      <c r="BC126" s="705"/>
      <c r="BD126" s="705"/>
      <c r="BE126" s="705"/>
      <c r="BF126" s="705"/>
      <c r="BG126" s="705"/>
      <c r="BH126" s="705"/>
      <c r="BI126" s="705"/>
      <c r="BJ126" s="705"/>
      <c r="BK126" s="705"/>
      <c r="BL126" s="705"/>
      <c r="BM126" s="705"/>
      <c r="BN126" s="705"/>
      <c r="BO126" s="705"/>
      <c r="BP126" s="705"/>
      <c r="BQ126" s="705"/>
      <c r="BR126" s="705"/>
      <c r="BS126" s="705"/>
      <c r="BT126" s="705"/>
      <c r="BU126" s="705"/>
      <c r="BV126" s="705"/>
      <c r="BW126" s="705"/>
      <c r="BX126" s="705"/>
      <c r="BY126" s="705"/>
      <c r="BZ126" s="705"/>
      <c r="CA126" s="705"/>
      <c r="CB126" s="705"/>
      <c r="CC126" s="705"/>
      <c r="CD126" s="705"/>
      <c r="CE126" s="705"/>
      <c r="CF126" s="705"/>
      <c r="CG126" s="705"/>
      <c r="CH126" s="705"/>
      <c r="CI126" s="705"/>
      <c r="CJ126" s="705"/>
      <c r="CK126" s="705"/>
      <c r="CL126" s="705"/>
      <c r="CM126" s="705"/>
      <c r="CN126" s="705"/>
      <c r="CO126" s="705"/>
      <c r="CP126" s="705"/>
      <c r="CQ126" s="705"/>
      <c r="CR126" s="705"/>
      <c r="CS126" s="705"/>
      <c r="CT126" s="705"/>
      <c r="CU126" s="705"/>
      <c r="CV126" s="705"/>
      <c r="CW126" s="705"/>
      <c r="CX126" s="705"/>
      <c r="CY126" s="705"/>
      <c r="CZ126" s="705"/>
      <c r="DA126" s="705"/>
      <c r="DB126" s="705"/>
      <c r="DC126" s="705"/>
      <c r="DD126" s="705"/>
      <c r="DE126" s="705"/>
      <c r="DF126" s="705"/>
      <c r="DG126" s="705"/>
      <c r="DH126" s="705"/>
      <c r="DI126" s="705"/>
      <c r="DJ126" s="705"/>
      <c r="DK126" s="705"/>
      <c r="DL126" s="705"/>
      <c r="DM126" s="705"/>
      <c r="DN126" s="705"/>
      <c r="DO126" s="705"/>
      <c r="DP126" s="705"/>
      <c r="DQ126" s="705"/>
      <c r="DR126" s="705"/>
      <c r="DS126" s="705"/>
      <c r="DT126" s="705"/>
      <c r="DU126" s="705"/>
      <c r="DV126" s="705"/>
      <c r="DW126" s="705"/>
      <c r="DX126" s="705"/>
      <c r="DY126" s="705"/>
      <c r="DZ126" s="705"/>
      <c r="EA126" s="705"/>
      <c r="EB126" s="705"/>
      <c r="EC126" s="705"/>
      <c r="ED126" s="705"/>
      <c r="EE126" s="705"/>
      <c r="EF126" s="705"/>
      <c r="EG126" s="705"/>
      <c r="EH126" s="705"/>
      <c r="EI126" s="705"/>
      <c r="EJ126" s="705"/>
      <c r="EK126" s="705"/>
      <c r="EL126" s="705"/>
      <c r="EM126" s="705"/>
      <c r="EN126" s="705"/>
      <c r="EO126" s="705"/>
      <c r="EP126" s="705"/>
      <c r="EQ126" s="705"/>
      <c r="ER126" s="705"/>
      <c r="ES126" s="705"/>
      <c r="ET126" s="705"/>
      <c r="EU126" s="705"/>
      <c r="EV126" s="705"/>
      <c r="EW126" s="705"/>
      <c r="EX126" s="705"/>
      <c r="EY126" s="705"/>
      <c r="EZ126" s="705"/>
      <c r="FA126" s="705"/>
      <c r="FB126" s="705"/>
      <c r="FC126" s="705"/>
      <c r="FD126" s="705"/>
      <c r="FE126" s="705"/>
      <c r="FF126" s="705"/>
      <c r="FG126" s="705"/>
      <c r="FH126" s="705"/>
      <c r="FI126" s="705"/>
      <c r="FJ126" s="705"/>
      <c r="FK126" s="705"/>
      <c r="FL126" s="705"/>
      <c r="FM126" s="705"/>
      <c r="FN126" s="705"/>
      <c r="FO126" s="705"/>
      <c r="FP126" s="705"/>
      <c r="FQ126" s="705"/>
      <c r="FR126" s="705"/>
      <c r="FS126" s="705"/>
      <c r="FT126" s="705"/>
      <c r="FU126" s="705"/>
      <c r="FV126" s="705"/>
      <c r="FW126" s="705"/>
      <c r="FX126" s="705"/>
      <c r="FY126" s="705"/>
      <c r="FZ126" s="705"/>
      <c r="GA126" s="705"/>
      <c r="GB126" s="705"/>
      <c r="GC126" s="705"/>
      <c r="GD126" s="705"/>
      <c r="GE126" s="705"/>
      <c r="GF126" s="705"/>
      <c r="GG126" s="705"/>
      <c r="GH126" s="705"/>
      <c r="GI126" s="705"/>
      <c r="GJ126" s="705"/>
      <c r="GK126" s="705"/>
      <c r="GL126" s="705"/>
      <c r="GM126" s="705"/>
      <c r="GN126" s="705"/>
      <c r="GO126" s="705"/>
      <c r="GP126" s="705"/>
      <c r="GQ126" s="705"/>
      <c r="GR126" s="705"/>
      <c r="GS126" s="705"/>
      <c r="GT126" s="705"/>
      <c r="GU126" s="705"/>
      <c r="GV126" s="705"/>
      <c r="GW126" s="705"/>
      <c r="GX126" s="705"/>
      <c r="GY126" s="705"/>
      <c r="GZ126" s="705"/>
      <c r="HA126" s="705"/>
      <c r="HB126" s="705"/>
      <c r="HC126" s="705"/>
      <c r="HD126" s="705"/>
      <c r="HE126" s="705"/>
      <c r="HF126" s="705"/>
      <c r="HG126" s="705"/>
      <c r="HH126" s="705"/>
      <c r="HI126" s="705"/>
      <c r="HJ126" s="705"/>
      <c r="HK126" s="705"/>
      <c r="HL126" s="705"/>
      <c r="HM126" s="705"/>
      <c r="HN126" s="705"/>
      <c r="HO126" s="705"/>
      <c r="HP126" s="705"/>
      <c r="HQ126" s="705"/>
      <c r="HR126" s="705"/>
      <c r="HS126" s="705"/>
      <c r="HT126" s="705"/>
      <c r="HU126" s="705"/>
      <c r="HV126" s="705"/>
      <c r="HW126" s="705"/>
      <c r="HX126" s="705"/>
      <c r="HY126" s="705"/>
      <c r="HZ126" s="705"/>
      <c r="IA126" s="705"/>
      <c r="IB126" s="705"/>
      <c r="IC126" s="705"/>
      <c r="ID126" s="705"/>
      <c r="IE126" s="705"/>
      <c r="IF126" s="705"/>
      <c r="IG126" s="705"/>
      <c r="IH126" s="705"/>
      <c r="II126" s="705"/>
      <c r="IJ126" s="705"/>
      <c r="IK126" s="705"/>
      <c r="IL126" s="705"/>
      <c r="IM126" s="705"/>
      <c r="IN126" s="705"/>
      <c r="IO126" s="705"/>
      <c r="IP126" s="705"/>
      <c r="IQ126" s="705"/>
      <c r="IR126" s="705"/>
      <c r="IS126" s="705"/>
      <c r="IT126" s="705"/>
      <c r="IU126" s="705"/>
      <c r="IV126" s="705"/>
    </row>
    <row r="127" spans="1:256" ht="16.5" thickBot="1">
      <c r="A127" s="705"/>
      <c r="B127" s="2771" t="s">
        <v>79</v>
      </c>
      <c r="C127" s="2772"/>
      <c r="D127" s="2772"/>
      <c r="E127" s="2772"/>
      <c r="F127" s="2772"/>
      <c r="G127" s="2773"/>
      <c r="H127" s="705"/>
      <c r="I127" s="705"/>
      <c r="J127" s="705"/>
      <c r="K127" s="705"/>
      <c r="L127" s="705"/>
      <c r="M127" s="705"/>
      <c r="N127" s="705"/>
      <c r="O127" s="705"/>
      <c r="P127" s="705"/>
      <c r="Q127" s="705"/>
      <c r="R127" s="705"/>
      <c r="S127" s="705"/>
      <c r="T127" s="705"/>
      <c r="U127" s="705"/>
      <c r="V127" s="705"/>
      <c r="W127" s="705"/>
      <c r="X127" s="705"/>
      <c r="Y127" s="705"/>
      <c r="Z127" s="705"/>
      <c r="AA127" s="705"/>
      <c r="AB127" s="705"/>
      <c r="AC127" s="705"/>
      <c r="AD127" s="705"/>
      <c r="AE127" s="705"/>
      <c r="AF127" s="705"/>
      <c r="AG127" s="705"/>
      <c r="AH127" s="705"/>
      <c r="AI127" s="705"/>
      <c r="AJ127" s="705"/>
      <c r="AK127" s="705"/>
      <c r="AL127" s="705"/>
      <c r="AM127" s="705"/>
      <c r="AN127" s="705"/>
      <c r="AO127" s="705"/>
      <c r="AP127" s="705"/>
      <c r="AQ127" s="705"/>
      <c r="AR127" s="705"/>
      <c r="AS127" s="705"/>
      <c r="AT127" s="705"/>
      <c r="AU127" s="705"/>
      <c r="AV127" s="705"/>
      <c r="AW127" s="705"/>
      <c r="AX127" s="705"/>
      <c r="AY127" s="705"/>
      <c r="AZ127" s="705"/>
      <c r="BA127" s="705"/>
      <c r="BB127" s="705"/>
      <c r="BC127" s="705"/>
      <c r="BD127" s="705"/>
      <c r="BE127" s="705"/>
      <c r="BF127" s="705"/>
      <c r="BG127" s="705"/>
      <c r="BH127" s="705"/>
      <c r="BI127" s="705"/>
      <c r="BJ127" s="705"/>
      <c r="BK127" s="705"/>
      <c r="BL127" s="705"/>
      <c r="BM127" s="705"/>
      <c r="BN127" s="705"/>
      <c r="BO127" s="705"/>
      <c r="BP127" s="705"/>
      <c r="BQ127" s="705"/>
      <c r="BR127" s="705"/>
      <c r="BS127" s="705"/>
      <c r="BT127" s="705"/>
      <c r="BU127" s="705"/>
      <c r="BV127" s="705"/>
      <c r="BW127" s="705"/>
      <c r="BX127" s="705"/>
      <c r="BY127" s="705"/>
      <c r="BZ127" s="705"/>
      <c r="CA127" s="705"/>
      <c r="CB127" s="705"/>
      <c r="CC127" s="705"/>
      <c r="CD127" s="705"/>
      <c r="CE127" s="705"/>
      <c r="CF127" s="705"/>
      <c r="CG127" s="705"/>
      <c r="CH127" s="705"/>
      <c r="CI127" s="705"/>
      <c r="CJ127" s="705"/>
      <c r="CK127" s="705"/>
      <c r="CL127" s="705"/>
      <c r="CM127" s="705"/>
      <c r="CN127" s="705"/>
      <c r="CO127" s="705"/>
      <c r="CP127" s="705"/>
      <c r="CQ127" s="705"/>
      <c r="CR127" s="705"/>
      <c r="CS127" s="705"/>
      <c r="CT127" s="705"/>
      <c r="CU127" s="705"/>
      <c r="CV127" s="705"/>
      <c r="CW127" s="705"/>
      <c r="CX127" s="705"/>
      <c r="CY127" s="705"/>
      <c r="CZ127" s="705"/>
      <c r="DA127" s="705"/>
      <c r="DB127" s="705"/>
      <c r="DC127" s="705"/>
      <c r="DD127" s="705"/>
      <c r="DE127" s="705"/>
      <c r="DF127" s="705"/>
      <c r="DG127" s="705"/>
      <c r="DH127" s="705"/>
      <c r="DI127" s="705"/>
      <c r="DJ127" s="705"/>
      <c r="DK127" s="705"/>
      <c r="DL127" s="705"/>
      <c r="DM127" s="705"/>
      <c r="DN127" s="705"/>
      <c r="DO127" s="705"/>
      <c r="DP127" s="705"/>
      <c r="DQ127" s="705"/>
      <c r="DR127" s="705"/>
      <c r="DS127" s="705"/>
      <c r="DT127" s="705"/>
      <c r="DU127" s="705"/>
      <c r="DV127" s="705"/>
      <c r="DW127" s="705"/>
      <c r="DX127" s="705"/>
      <c r="DY127" s="705"/>
      <c r="DZ127" s="705"/>
      <c r="EA127" s="705"/>
      <c r="EB127" s="705"/>
      <c r="EC127" s="705"/>
      <c r="ED127" s="705"/>
      <c r="EE127" s="705"/>
      <c r="EF127" s="705"/>
      <c r="EG127" s="705"/>
      <c r="EH127" s="705"/>
      <c r="EI127" s="705"/>
      <c r="EJ127" s="705"/>
      <c r="EK127" s="705"/>
      <c r="EL127" s="705"/>
      <c r="EM127" s="705"/>
      <c r="EN127" s="705"/>
      <c r="EO127" s="705"/>
      <c r="EP127" s="705"/>
      <c r="EQ127" s="705"/>
      <c r="ER127" s="705"/>
      <c r="ES127" s="705"/>
      <c r="ET127" s="705"/>
      <c r="EU127" s="705"/>
      <c r="EV127" s="705"/>
      <c r="EW127" s="705"/>
      <c r="EX127" s="705"/>
      <c r="EY127" s="705"/>
      <c r="EZ127" s="705"/>
      <c r="FA127" s="705"/>
      <c r="FB127" s="705"/>
      <c r="FC127" s="705"/>
      <c r="FD127" s="705"/>
      <c r="FE127" s="705"/>
      <c r="FF127" s="705"/>
      <c r="FG127" s="705"/>
      <c r="FH127" s="705"/>
      <c r="FI127" s="705"/>
      <c r="FJ127" s="705"/>
      <c r="FK127" s="705"/>
      <c r="FL127" s="705"/>
      <c r="FM127" s="705"/>
      <c r="FN127" s="705"/>
      <c r="FO127" s="705"/>
      <c r="FP127" s="705"/>
      <c r="FQ127" s="705"/>
      <c r="FR127" s="705"/>
      <c r="FS127" s="705"/>
      <c r="FT127" s="705"/>
      <c r="FU127" s="705"/>
      <c r="FV127" s="705"/>
      <c r="FW127" s="705"/>
      <c r="FX127" s="705"/>
      <c r="FY127" s="705"/>
      <c r="FZ127" s="705"/>
      <c r="GA127" s="705"/>
      <c r="GB127" s="705"/>
      <c r="GC127" s="705"/>
      <c r="GD127" s="705"/>
      <c r="GE127" s="705"/>
      <c r="GF127" s="705"/>
      <c r="GG127" s="705"/>
      <c r="GH127" s="705"/>
      <c r="GI127" s="705"/>
      <c r="GJ127" s="705"/>
      <c r="GK127" s="705"/>
      <c r="GL127" s="705"/>
      <c r="GM127" s="705"/>
      <c r="GN127" s="705"/>
      <c r="GO127" s="705"/>
      <c r="GP127" s="705"/>
      <c r="GQ127" s="705"/>
      <c r="GR127" s="705"/>
      <c r="GS127" s="705"/>
      <c r="GT127" s="705"/>
      <c r="GU127" s="705"/>
      <c r="GV127" s="705"/>
      <c r="GW127" s="705"/>
      <c r="GX127" s="705"/>
      <c r="GY127" s="705"/>
      <c r="GZ127" s="705"/>
      <c r="HA127" s="705"/>
      <c r="HB127" s="705"/>
      <c r="HC127" s="705"/>
      <c r="HD127" s="705"/>
      <c r="HE127" s="705"/>
      <c r="HF127" s="705"/>
      <c r="HG127" s="705"/>
      <c r="HH127" s="705"/>
      <c r="HI127" s="705"/>
      <c r="HJ127" s="705"/>
      <c r="HK127" s="705"/>
      <c r="HL127" s="705"/>
      <c r="HM127" s="705"/>
      <c r="HN127" s="705"/>
      <c r="HO127" s="705"/>
      <c r="HP127" s="705"/>
      <c r="HQ127" s="705"/>
      <c r="HR127" s="705"/>
      <c r="HS127" s="705"/>
      <c r="HT127" s="705"/>
      <c r="HU127" s="705"/>
      <c r="HV127" s="705"/>
      <c r="HW127" s="705"/>
      <c r="HX127" s="705"/>
      <c r="HY127" s="705"/>
      <c r="HZ127" s="705"/>
      <c r="IA127" s="705"/>
      <c r="IB127" s="705"/>
      <c r="IC127" s="705"/>
      <c r="ID127" s="705"/>
      <c r="IE127" s="705"/>
      <c r="IF127" s="705"/>
      <c r="IG127" s="705"/>
      <c r="IH127" s="705"/>
      <c r="II127" s="705"/>
      <c r="IJ127" s="705"/>
      <c r="IK127" s="705"/>
      <c r="IL127" s="705"/>
      <c r="IM127" s="705"/>
      <c r="IN127" s="705"/>
      <c r="IO127" s="705"/>
      <c r="IP127" s="705"/>
      <c r="IQ127" s="705"/>
      <c r="IR127" s="705"/>
      <c r="IS127" s="705"/>
      <c r="IT127" s="705"/>
      <c r="IU127" s="705"/>
      <c r="IV127" s="705"/>
    </row>
    <row r="128" spans="1:256" ht="15.75">
      <c r="A128" s="705"/>
      <c r="B128" s="985" t="s">
        <v>447</v>
      </c>
      <c r="C128" s="986" t="str">
        <f>C20</f>
        <v>ESKI</v>
      </c>
      <c r="D128" s="987" t="s">
        <v>23</v>
      </c>
      <c r="E128" s="997">
        <v>1</v>
      </c>
      <c r="F128" s="988">
        <f>E20</f>
        <v>1960</v>
      </c>
      <c r="G128" s="989">
        <f>TRUNC(F128*E128,2)</f>
        <v>1960</v>
      </c>
      <c r="H128" s="705"/>
      <c r="I128" s="705"/>
      <c r="J128" s="705"/>
      <c r="K128" s="705"/>
      <c r="L128" s="705"/>
      <c r="M128" s="705"/>
      <c r="N128" s="705"/>
      <c r="O128" s="705"/>
      <c r="P128" s="705"/>
      <c r="Q128" s="705"/>
      <c r="R128" s="705"/>
      <c r="S128" s="705"/>
      <c r="T128" s="705"/>
      <c r="U128" s="705"/>
      <c r="V128" s="705"/>
      <c r="W128" s="705"/>
      <c r="X128" s="705"/>
      <c r="Y128" s="705"/>
      <c r="Z128" s="705"/>
      <c r="AA128" s="705"/>
      <c r="AB128" s="705"/>
      <c r="AC128" s="705"/>
      <c r="AD128" s="705"/>
      <c r="AE128" s="705"/>
      <c r="AF128" s="705"/>
      <c r="AG128" s="705"/>
      <c r="AH128" s="705"/>
      <c r="AI128" s="705"/>
      <c r="AJ128" s="705"/>
      <c r="AK128" s="705"/>
      <c r="AL128" s="705"/>
      <c r="AM128" s="705"/>
      <c r="AN128" s="705"/>
      <c r="AO128" s="705"/>
      <c r="AP128" s="705"/>
      <c r="AQ128" s="705"/>
      <c r="AR128" s="705"/>
      <c r="AS128" s="705"/>
      <c r="AT128" s="705"/>
      <c r="AU128" s="705"/>
      <c r="AV128" s="705"/>
      <c r="AW128" s="705"/>
      <c r="AX128" s="705"/>
      <c r="AY128" s="705"/>
      <c r="AZ128" s="705"/>
      <c r="BA128" s="705"/>
      <c r="BB128" s="705"/>
      <c r="BC128" s="705"/>
      <c r="BD128" s="705"/>
      <c r="BE128" s="705"/>
      <c r="BF128" s="705"/>
      <c r="BG128" s="705"/>
      <c r="BH128" s="705"/>
      <c r="BI128" s="705"/>
      <c r="BJ128" s="705"/>
      <c r="BK128" s="705"/>
      <c r="BL128" s="705"/>
      <c r="BM128" s="705"/>
      <c r="BN128" s="705"/>
      <c r="BO128" s="705"/>
      <c r="BP128" s="705"/>
      <c r="BQ128" s="705"/>
      <c r="BR128" s="705"/>
      <c r="BS128" s="705"/>
      <c r="BT128" s="705"/>
      <c r="BU128" s="705"/>
      <c r="BV128" s="705"/>
      <c r="BW128" s="705"/>
      <c r="BX128" s="705"/>
      <c r="BY128" s="705"/>
      <c r="BZ128" s="705"/>
      <c r="CA128" s="705"/>
      <c r="CB128" s="705"/>
      <c r="CC128" s="705"/>
      <c r="CD128" s="705"/>
      <c r="CE128" s="705"/>
      <c r="CF128" s="705"/>
      <c r="CG128" s="705"/>
      <c r="CH128" s="705"/>
      <c r="CI128" s="705"/>
      <c r="CJ128" s="705"/>
      <c r="CK128" s="705"/>
      <c r="CL128" s="705"/>
      <c r="CM128" s="705"/>
      <c r="CN128" s="705"/>
      <c r="CO128" s="705"/>
      <c r="CP128" s="705"/>
      <c r="CQ128" s="705"/>
      <c r="CR128" s="705"/>
      <c r="CS128" s="705"/>
      <c r="CT128" s="705"/>
      <c r="CU128" s="705"/>
      <c r="CV128" s="705"/>
      <c r="CW128" s="705"/>
      <c r="CX128" s="705"/>
      <c r="CY128" s="705"/>
      <c r="CZ128" s="705"/>
      <c r="DA128" s="705"/>
      <c r="DB128" s="705"/>
      <c r="DC128" s="705"/>
      <c r="DD128" s="705"/>
      <c r="DE128" s="705"/>
      <c r="DF128" s="705"/>
      <c r="DG128" s="705"/>
      <c r="DH128" s="705"/>
      <c r="DI128" s="705"/>
      <c r="DJ128" s="705"/>
      <c r="DK128" s="705"/>
      <c r="DL128" s="705"/>
      <c r="DM128" s="705"/>
      <c r="DN128" s="705"/>
      <c r="DO128" s="705"/>
      <c r="DP128" s="705"/>
      <c r="DQ128" s="705"/>
      <c r="DR128" s="705"/>
      <c r="DS128" s="705"/>
      <c r="DT128" s="705"/>
      <c r="DU128" s="705"/>
      <c r="DV128" s="705"/>
      <c r="DW128" s="705"/>
      <c r="DX128" s="705"/>
      <c r="DY128" s="705"/>
      <c r="DZ128" s="705"/>
      <c r="EA128" s="705"/>
      <c r="EB128" s="705"/>
      <c r="EC128" s="705"/>
      <c r="ED128" s="705"/>
      <c r="EE128" s="705"/>
      <c r="EF128" s="705"/>
      <c r="EG128" s="705"/>
      <c r="EH128" s="705"/>
      <c r="EI128" s="705"/>
      <c r="EJ128" s="705"/>
      <c r="EK128" s="705"/>
      <c r="EL128" s="705"/>
      <c r="EM128" s="705"/>
      <c r="EN128" s="705"/>
      <c r="EO128" s="705"/>
      <c r="EP128" s="705"/>
      <c r="EQ128" s="705"/>
      <c r="ER128" s="705"/>
      <c r="ES128" s="705"/>
      <c r="ET128" s="705"/>
      <c r="EU128" s="705"/>
      <c r="EV128" s="705"/>
      <c r="EW128" s="705"/>
      <c r="EX128" s="705"/>
      <c r="EY128" s="705"/>
      <c r="EZ128" s="705"/>
      <c r="FA128" s="705"/>
      <c r="FB128" s="705"/>
      <c r="FC128" s="705"/>
      <c r="FD128" s="705"/>
      <c r="FE128" s="705"/>
      <c r="FF128" s="705"/>
      <c r="FG128" s="705"/>
      <c r="FH128" s="705"/>
      <c r="FI128" s="705"/>
      <c r="FJ128" s="705"/>
      <c r="FK128" s="705"/>
      <c r="FL128" s="705"/>
      <c r="FM128" s="705"/>
      <c r="FN128" s="705"/>
      <c r="FO128" s="705"/>
      <c r="FP128" s="705"/>
      <c r="FQ128" s="705"/>
      <c r="FR128" s="705"/>
      <c r="FS128" s="705"/>
      <c r="FT128" s="705"/>
      <c r="FU128" s="705"/>
      <c r="FV128" s="705"/>
      <c r="FW128" s="705"/>
      <c r="FX128" s="705"/>
      <c r="FY128" s="705"/>
      <c r="FZ128" s="705"/>
      <c r="GA128" s="705"/>
      <c r="GB128" s="705"/>
      <c r="GC128" s="705"/>
      <c r="GD128" s="705"/>
      <c r="GE128" s="705"/>
      <c r="GF128" s="705"/>
      <c r="GG128" s="705"/>
      <c r="GH128" s="705"/>
      <c r="GI128" s="705"/>
      <c r="GJ128" s="705"/>
      <c r="GK128" s="705"/>
      <c r="GL128" s="705"/>
      <c r="GM128" s="705"/>
      <c r="GN128" s="705"/>
      <c r="GO128" s="705"/>
      <c r="GP128" s="705"/>
      <c r="GQ128" s="705"/>
      <c r="GR128" s="705"/>
      <c r="GS128" s="705"/>
      <c r="GT128" s="705"/>
      <c r="GU128" s="705"/>
      <c r="GV128" s="705"/>
      <c r="GW128" s="705"/>
      <c r="GX128" s="705"/>
      <c r="GY128" s="705"/>
      <c r="GZ128" s="705"/>
      <c r="HA128" s="705"/>
      <c r="HB128" s="705"/>
      <c r="HC128" s="705"/>
      <c r="HD128" s="705"/>
      <c r="HE128" s="705"/>
      <c r="HF128" s="705"/>
      <c r="HG128" s="705"/>
      <c r="HH128" s="705"/>
      <c r="HI128" s="705"/>
      <c r="HJ128" s="705"/>
      <c r="HK128" s="705"/>
      <c r="HL128" s="705"/>
      <c r="HM128" s="705"/>
      <c r="HN128" s="705"/>
      <c r="HO128" s="705"/>
      <c r="HP128" s="705"/>
      <c r="HQ128" s="705"/>
      <c r="HR128" s="705"/>
      <c r="HS128" s="705"/>
      <c r="HT128" s="705"/>
      <c r="HU128" s="705"/>
      <c r="HV128" s="705"/>
      <c r="HW128" s="705"/>
      <c r="HX128" s="705"/>
      <c r="HY128" s="705"/>
      <c r="HZ128" s="705"/>
      <c r="IA128" s="705"/>
      <c r="IB128" s="705"/>
      <c r="IC128" s="705"/>
      <c r="ID128" s="705"/>
      <c r="IE128" s="705"/>
      <c r="IF128" s="705"/>
      <c r="IG128" s="705"/>
      <c r="IH128" s="705"/>
      <c r="II128" s="705"/>
      <c r="IJ128" s="705"/>
      <c r="IK128" s="705"/>
      <c r="IL128" s="705"/>
      <c r="IM128" s="705"/>
      <c r="IN128" s="705"/>
      <c r="IO128" s="705"/>
      <c r="IP128" s="705"/>
      <c r="IQ128" s="705"/>
      <c r="IR128" s="705"/>
      <c r="IS128" s="705"/>
      <c r="IT128" s="705"/>
      <c r="IU128" s="705"/>
      <c r="IV128" s="705"/>
    </row>
    <row r="129" spans="1:256" ht="15">
      <c r="A129" s="705" t="s">
        <v>219</v>
      </c>
      <c r="B129" s="760">
        <v>93358</v>
      </c>
      <c r="C129" s="525" t="e">
        <f>IF($A129="INSUMO",VLOOKUP($B129,#REF!,2,FALSE),VLOOKUP($B129,#REF!,2,FALSE))</f>
        <v>#REF!</v>
      </c>
      <c r="D129" s="524" t="e">
        <f>IF($A129="INSUMO",VLOOKUP($B129,#REF!,3,FALSE),VLOOKUP($B129,#REF!,3,FALSE))</f>
        <v>#REF!</v>
      </c>
      <c r="E129" s="998">
        <f>((0.3*0.3*0.6)*2)</f>
        <v>0.108</v>
      </c>
      <c r="F129" s="528" t="e">
        <f>IF($A129="INSUMO",VLOOKUP($B129,#REF!,4,FALSE),VLOOKUP($B129,#REF!,4,FALSE))</f>
        <v>#REF!</v>
      </c>
      <c r="G129" s="759" t="e">
        <f>TRUNC(F129*E129,2)</f>
        <v>#REF!</v>
      </c>
      <c r="H129" s="705"/>
      <c r="I129" s="705"/>
      <c r="J129" s="705"/>
      <c r="K129" s="705"/>
      <c r="L129" s="705"/>
      <c r="M129" s="705"/>
      <c r="N129" s="705"/>
      <c r="O129" s="705"/>
      <c r="P129" s="705"/>
      <c r="Q129" s="705"/>
      <c r="R129" s="705"/>
      <c r="S129" s="705"/>
      <c r="T129" s="705"/>
      <c r="U129" s="705"/>
      <c r="V129" s="705"/>
      <c r="W129" s="705"/>
      <c r="X129" s="705"/>
      <c r="Y129" s="705"/>
      <c r="Z129" s="705"/>
      <c r="AA129" s="705"/>
      <c r="AB129" s="705"/>
      <c r="AC129" s="705"/>
      <c r="AD129" s="705"/>
      <c r="AE129" s="705"/>
      <c r="AF129" s="705"/>
      <c r="AG129" s="705"/>
      <c r="AH129" s="705"/>
      <c r="AI129" s="705"/>
      <c r="AJ129" s="705"/>
      <c r="AK129" s="705"/>
      <c r="AL129" s="705"/>
      <c r="AM129" s="705"/>
      <c r="AN129" s="705"/>
      <c r="AO129" s="705"/>
      <c r="AP129" s="705"/>
      <c r="AQ129" s="705"/>
      <c r="AR129" s="705"/>
      <c r="AS129" s="705"/>
      <c r="AT129" s="705"/>
      <c r="AU129" s="705"/>
      <c r="AV129" s="705"/>
      <c r="AW129" s="705"/>
      <c r="AX129" s="705"/>
      <c r="AY129" s="705"/>
      <c r="AZ129" s="705"/>
      <c r="BA129" s="705"/>
      <c r="BB129" s="705"/>
      <c r="BC129" s="705"/>
      <c r="BD129" s="705"/>
      <c r="BE129" s="705"/>
      <c r="BF129" s="705"/>
      <c r="BG129" s="705"/>
      <c r="BH129" s="705"/>
      <c r="BI129" s="705"/>
      <c r="BJ129" s="705"/>
      <c r="BK129" s="705"/>
      <c r="BL129" s="705"/>
      <c r="BM129" s="705"/>
      <c r="BN129" s="705"/>
      <c r="BO129" s="705"/>
      <c r="BP129" s="705"/>
      <c r="BQ129" s="705"/>
      <c r="BR129" s="705"/>
      <c r="BS129" s="705"/>
      <c r="BT129" s="705"/>
      <c r="BU129" s="705"/>
      <c r="BV129" s="705"/>
      <c r="BW129" s="705"/>
      <c r="BX129" s="705"/>
      <c r="BY129" s="705"/>
      <c r="BZ129" s="705"/>
      <c r="CA129" s="705"/>
      <c r="CB129" s="705"/>
      <c r="CC129" s="705"/>
      <c r="CD129" s="705"/>
      <c r="CE129" s="705"/>
      <c r="CF129" s="705"/>
      <c r="CG129" s="705"/>
      <c r="CH129" s="705"/>
      <c r="CI129" s="705"/>
      <c r="CJ129" s="705"/>
      <c r="CK129" s="705"/>
      <c r="CL129" s="705"/>
      <c r="CM129" s="705"/>
      <c r="CN129" s="705"/>
      <c r="CO129" s="705"/>
      <c r="CP129" s="705"/>
      <c r="CQ129" s="705"/>
      <c r="CR129" s="705"/>
      <c r="CS129" s="705"/>
      <c r="CT129" s="705"/>
      <c r="CU129" s="705"/>
      <c r="CV129" s="705"/>
      <c r="CW129" s="705"/>
      <c r="CX129" s="705"/>
      <c r="CY129" s="705"/>
      <c r="CZ129" s="705"/>
      <c r="DA129" s="705"/>
      <c r="DB129" s="705"/>
      <c r="DC129" s="705"/>
      <c r="DD129" s="705"/>
      <c r="DE129" s="705"/>
      <c r="DF129" s="705"/>
      <c r="DG129" s="705"/>
      <c r="DH129" s="705"/>
      <c r="DI129" s="705"/>
      <c r="DJ129" s="705"/>
      <c r="DK129" s="705"/>
      <c r="DL129" s="705"/>
      <c r="DM129" s="705"/>
      <c r="DN129" s="705"/>
      <c r="DO129" s="705"/>
      <c r="DP129" s="705"/>
      <c r="DQ129" s="705"/>
      <c r="DR129" s="705"/>
      <c r="DS129" s="705"/>
      <c r="DT129" s="705"/>
      <c r="DU129" s="705"/>
      <c r="DV129" s="705"/>
      <c r="DW129" s="705"/>
      <c r="DX129" s="705"/>
      <c r="DY129" s="705"/>
      <c r="DZ129" s="705"/>
      <c r="EA129" s="705"/>
      <c r="EB129" s="705"/>
      <c r="EC129" s="705"/>
      <c r="ED129" s="705"/>
      <c r="EE129" s="705"/>
      <c r="EF129" s="705"/>
      <c r="EG129" s="705"/>
      <c r="EH129" s="705"/>
      <c r="EI129" s="705"/>
      <c r="EJ129" s="705"/>
      <c r="EK129" s="705"/>
      <c r="EL129" s="705"/>
      <c r="EM129" s="705"/>
      <c r="EN129" s="705"/>
      <c r="EO129" s="705"/>
      <c r="EP129" s="705"/>
      <c r="EQ129" s="705"/>
      <c r="ER129" s="705"/>
      <c r="ES129" s="705"/>
      <c r="ET129" s="705"/>
      <c r="EU129" s="705"/>
      <c r="EV129" s="705"/>
      <c r="EW129" s="705"/>
      <c r="EX129" s="705"/>
      <c r="EY129" s="705"/>
      <c r="EZ129" s="705"/>
      <c r="FA129" s="705"/>
      <c r="FB129" s="705"/>
      <c r="FC129" s="705"/>
      <c r="FD129" s="705"/>
      <c r="FE129" s="705"/>
      <c r="FF129" s="705"/>
      <c r="FG129" s="705"/>
      <c r="FH129" s="705"/>
      <c r="FI129" s="705"/>
      <c r="FJ129" s="705"/>
      <c r="FK129" s="705"/>
      <c r="FL129" s="705"/>
      <c r="FM129" s="705"/>
      <c r="FN129" s="705"/>
      <c r="FO129" s="705"/>
      <c r="FP129" s="705"/>
      <c r="FQ129" s="705"/>
      <c r="FR129" s="705"/>
      <c r="FS129" s="705"/>
      <c r="FT129" s="705"/>
      <c r="FU129" s="705"/>
      <c r="FV129" s="705"/>
      <c r="FW129" s="705"/>
      <c r="FX129" s="705"/>
      <c r="FY129" s="705"/>
      <c r="FZ129" s="705"/>
      <c r="GA129" s="705"/>
      <c r="GB129" s="705"/>
      <c r="GC129" s="705"/>
      <c r="GD129" s="705"/>
      <c r="GE129" s="705"/>
      <c r="GF129" s="705"/>
      <c r="GG129" s="705"/>
      <c r="GH129" s="705"/>
      <c r="GI129" s="705"/>
      <c r="GJ129" s="705"/>
      <c r="GK129" s="705"/>
      <c r="GL129" s="705"/>
      <c r="GM129" s="705"/>
      <c r="GN129" s="705"/>
      <c r="GO129" s="705"/>
      <c r="GP129" s="705"/>
      <c r="GQ129" s="705"/>
      <c r="GR129" s="705"/>
      <c r="GS129" s="705"/>
      <c r="GT129" s="705"/>
      <c r="GU129" s="705"/>
      <c r="GV129" s="705"/>
      <c r="GW129" s="705"/>
      <c r="GX129" s="705"/>
      <c r="GY129" s="705"/>
      <c r="GZ129" s="705"/>
      <c r="HA129" s="705"/>
      <c r="HB129" s="705"/>
      <c r="HC129" s="705"/>
      <c r="HD129" s="705"/>
      <c r="HE129" s="705"/>
      <c r="HF129" s="705"/>
      <c r="HG129" s="705"/>
      <c r="HH129" s="705"/>
      <c r="HI129" s="705"/>
      <c r="HJ129" s="705"/>
      <c r="HK129" s="705"/>
      <c r="HL129" s="705"/>
      <c r="HM129" s="705"/>
      <c r="HN129" s="705"/>
      <c r="HO129" s="705"/>
      <c r="HP129" s="705"/>
      <c r="HQ129" s="705"/>
      <c r="HR129" s="705"/>
      <c r="HS129" s="705"/>
      <c r="HT129" s="705"/>
      <c r="HU129" s="705"/>
      <c r="HV129" s="705"/>
      <c r="HW129" s="705"/>
      <c r="HX129" s="705"/>
      <c r="HY129" s="705"/>
      <c r="HZ129" s="705"/>
      <c r="IA129" s="705"/>
      <c r="IB129" s="705"/>
      <c r="IC129" s="705"/>
      <c r="ID129" s="705"/>
      <c r="IE129" s="705"/>
      <c r="IF129" s="705"/>
      <c r="IG129" s="705"/>
      <c r="IH129" s="705"/>
      <c r="II129" s="705"/>
      <c r="IJ129" s="705"/>
      <c r="IK129" s="705"/>
      <c r="IL129" s="705"/>
      <c r="IM129" s="705"/>
      <c r="IN129" s="705"/>
      <c r="IO129" s="705"/>
      <c r="IP129" s="705"/>
      <c r="IQ129" s="705"/>
      <c r="IR129" s="705"/>
      <c r="IS129" s="705"/>
      <c r="IT129" s="705"/>
      <c r="IU129" s="705"/>
      <c r="IV129" s="705"/>
    </row>
    <row r="130" spans="1:256" ht="15">
      <c r="A130" s="705" t="s">
        <v>219</v>
      </c>
      <c r="B130" s="760">
        <v>94965</v>
      </c>
      <c r="C130" s="525" t="e">
        <f>IF($A130="INSUMO",VLOOKUP($B130,#REF!,2,FALSE),VLOOKUP($B130,#REF!,2,FALSE))</f>
        <v>#REF!</v>
      </c>
      <c r="D130" s="524" t="e">
        <f>IF($A130="INSUMO",VLOOKUP($B130,#REF!,3,FALSE),VLOOKUP($B130,#REF!,3,FALSE))</f>
        <v>#REF!</v>
      </c>
      <c r="E130" s="998">
        <f>E129</f>
        <v>0.108</v>
      </c>
      <c r="F130" s="528" t="e">
        <f>IF($A130="INSUMO",VLOOKUP($B130,#REF!,4,FALSE),VLOOKUP($B130,#REF!,4,FALSE))</f>
        <v>#REF!</v>
      </c>
      <c r="G130" s="759" t="e">
        <f>TRUNC(F130*E130,2)</f>
        <v>#REF!</v>
      </c>
      <c r="H130" s="705"/>
      <c r="I130" s="705"/>
      <c r="J130" s="705"/>
      <c r="K130" s="705"/>
      <c r="L130" s="705"/>
      <c r="M130" s="705"/>
      <c r="N130" s="705"/>
      <c r="O130" s="705"/>
      <c r="P130" s="705"/>
      <c r="Q130" s="705"/>
      <c r="R130" s="705"/>
      <c r="S130" s="705"/>
      <c r="T130" s="705"/>
      <c r="U130" s="705"/>
      <c r="V130" s="705"/>
      <c r="W130" s="705"/>
      <c r="X130" s="705"/>
      <c r="Y130" s="705"/>
      <c r="Z130" s="705"/>
      <c r="AA130" s="705"/>
      <c r="AB130" s="705"/>
      <c r="AC130" s="705"/>
      <c r="AD130" s="705"/>
      <c r="AE130" s="705"/>
      <c r="AF130" s="705"/>
      <c r="AG130" s="705"/>
      <c r="AH130" s="705"/>
      <c r="AI130" s="705"/>
      <c r="AJ130" s="705"/>
      <c r="AK130" s="705"/>
      <c r="AL130" s="705"/>
      <c r="AM130" s="705"/>
      <c r="AN130" s="705"/>
      <c r="AO130" s="705"/>
      <c r="AP130" s="705"/>
      <c r="AQ130" s="705"/>
      <c r="AR130" s="705"/>
      <c r="AS130" s="705"/>
      <c r="AT130" s="705"/>
      <c r="AU130" s="705"/>
      <c r="AV130" s="705"/>
      <c r="AW130" s="705"/>
      <c r="AX130" s="705"/>
      <c r="AY130" s="705"/>
      <c r="AZ130" s="705"/>
      <c r="BA130" s="705"/>
      <c r="BB130" s="705"/>
      <c r="BC130" s="705"/>
      <c r="BD130" s="705"/>
      <c r="BE130" s="705"/>
      <c r="BF130" s="705"/>
      <c r="BG130" s="705"/>
      <c r="BH130" s="705"/>
      <c r="BI130" s="705"/>
      <c r="BJ130" s="705"/>
      <c r="BK130" s="705"/>
      <c r="BL130" s="705"/>
      <c r="BM130" s="705"/>
      <c r="BN130" s="705"/>
      <c r="BO130" s="705"/>
      <c r="BP130" s="705"/>
      <c r="BQ130" s="705"/>
      <c r="BR130" s="705"/>
      <c r="BS130" s="705"/>
      <c r="BT130" s="705"/>
      <c r="BU130" s="705"/>
      <c r="BV130" s="705"/>
      <c r="BW130" s="705"/>
      <c r="BX130" s="705"/>
      <c r="BY130" s="705"/>
      <c r="BZ130" s="705"/>
      <c r="CA130" s="705"/>
      <c r="CB130" s="705"/>
      <c r="CC130" s="705"/>
      <c r="CD130" s="705"/>
      <c r="CE130" s="705"/>
      <c r="CF130" s="705"/>
      <c r="CG130" s="705"/>
      <c r="CH130" s="705"/>
      <c r="CI130" s="705"/>
      <c r="CJ130" s="705"/>
      <c r="CK130" s="705"/>
      <c r="CL130" s="705"/>
      <c r="CM130" s="705"/>
      <c r="CN130" s="705"/>
      <c r="CO130" s="705"/>
      <c r="CP130" s="705"/>
      <c r="CQ130" s="705"/>
      <c r="CR130" s="705"/>
      <c r="CS130" s="705"/>
      <c r="CT130" s="705"/>
      <c r="CU130" s="705"/>
      <c r="CV130" s="705"/>
      <c r="CW130" s="705"/>
      <c r="CX130" s="705"/>
      <c r="CY130" s="705"/>
      <c r="CZ130" s="705"/>
      <c r="DA130" s="705"/>
      <c r="DB130" s="705"/>
      <c r="DC130" s="705"/>
      <c r="DD130" s="705"/>
      <c r="DE130" s="705"/>
      <c r="DF130" s="705"/>
      <c r="DG130" s="705"/>
      <c r="DH130" s="705"/>
      <c r="DI130" s="705"/>
      <c r="DJ130" s="705"/>
      <c r="DK130" s="705"/>
      <c r="DL130" s="705"/>
      <c r="DM130" s="705"/>
      <c r="DN130" s="705"/>
      <c r="DO130" s="705"/>
      <c r="DP130" s="705"/>
      <c r="DQ130" s="705"/>
      <c r="DR130" s="705"/>
      <c r="DS130" s="705"/>
      <c r="DT130" s="705"/>
      <c r="DU130" s="705"/>
      <c r="DV130" s="705"/>
      <c r="DW130" s="705"/>
      <c r="DX130" s="705"/>
      <c r="DY130" s="705"/>
      <c r="DZ130" s="705"/>
      <c r="EA130" s="705"/>
      <c r="EB130" s="705"/>
      <c r="EC130" s="705"/>
      <c r="ED130" s="705"/>
      <c r="EE130" s="705"/>
      <c r="EF130" s="705"/>
      <c r="EG130" s="705"/>
      <c r="EH130" s="705"/>
      <c r="EI130" s="705"/>
      <c r="EJ130" s="705"/>
      <c r="EK130" s="705"/>
      <c r="EL130" s="705"/>
      <c r="EM130" s="705"/>
      <c r="EN130" s="705"/>
      <c r="EO130" s="705"/>
      <c r="EP130" s="705"/>
      <c r="EQ130" s="705"/>
      <c r="ER130" s="705"/>
      <c r="ES130" s="705"/>
      <c r="ET130" s="705"/>
      <c r="EU130" s="705"/>
      <c r="EV130" s="705"/>
      <c r="EW130" s="705"/>
      <c r="EX130" s="705"/>
      <c r="EY130" s="705"/>
      <c r="EZ130" s="705"/>
      <c r="FA130" s="705"/>
      <c r="FB130" s="705"/>
      <c r="FC130" s="705"/>
      <c r="FD130" s="705"/>
      <c r="FE130" s="705"/>
      <c r="FF130" s="705"/>
      <c r="FG130" s="705"/>
      <c r="FH130" s="705"/>
      <c r="FI130" s="705"/>
      <c r="FJ130" s="705"/>
      <c r="FK130" s="705"/>
      <c r="FL130" s="705"/>
      <c r="FM130" s="705"/>
      <c r="FN130" s="705"/>
      <c r="FO130" s="705"/>
      <c r="FP130" s="705"/>
      <c r="FQ130" s="705"/>
      <c r="FR130" s="705"/>
      <c r="FS130" s="705"/>
      <c r="FT130" s="705"/>
      <c r="FU130" s="705"/>
      <c r="FV130" s="705"/>
      <c r="FW130" s="705"/>
      <c r="FX130" s="705"/>
      <c r="FY130" s="705"/>
      <c r="FZ130" s="705"/>
      <c r="GA130" s="705"/>
      <c r="GB130" s="705"/>
      <c r="GC130" s="705"/>
      <c r="GD130" s="705"/>
      <c r="GE130" s="705"/>
      <c r="GF130" s="705"/>
      <c r="GG130" s="705"/>
      <c r="GH130" s="705"/>
      <c r="GI130" s="705"/>
      <c r="GJ130" s="705"/>
      <c r="GK130" s="705"/>
      <c r="GL130" s="705"/>
      <c r="GM130" s="705"/>
      <c r="GN130" s="705"/>
      <c r="GO130" s="705"/>
      <c r="GP130" s="705"/>
      <c r="GQ130" s="705"/>
      <c r="GR130" s="705"/>
      <c r="GS130" s="705"/>
      <c r="GT130" s="705"/>
      <c r="GU130" s="705"/>
      <c r="GV130" s="705"/>
      <c r="GW130" s="705"/>
      <c r="GX130" s="705"/>
      <c r="GY130" s="705"/>
      <c r="GZ130" s="705"/>
      <c r="HA130" s="705"/>
      <c r="HB130" s="705"/>
      <c r="HC130" s="705"/>
      <c r="HD130" s="705"/>
      <c r="HE130" s="705"/>
      <c r="HF130" s="705"/>
      <c r="HG130" s="705"/>
      <c r="HH130" s="705"/>
      <c r="HI130" s="705"/>
      <c r="HJ130" s="705"/>
      <c r="HK130" s="705"/>
      <c r="HL130" s="705"/>
      <c r="HM130" s="705"/>
      <c r="HN130" s="705"/>
      <c r="HO130" s="705"/>
      <c r="HP130" s="705"/>
      <c r="HQ130" s="705"/>
      <c r="HR130" s="705"/>
      <c r="HS130" s="705"/>
      <c r="HT130" s="705"/>
      <c r="HU130" s="705"/>
      <c r="HV130" s="705"/>
      <c r="HW130" s="705"/>
      <c r="HX130" s="705"/>
      <c r="HY130" s="705"/>
      <c r="HZ130" s="705"/>
      <c r="IA130" s="705"/>
      <c r="IB130" s="705"/>
      <c r="IC130" s="705"/>
      <c r="ID130" s="705"/>
      <c r="IE130" s="705"/>
      <c r="IF130" s="705"/>
      <c r="IG130" s="705"/>
      <c r="IH130" s="705"/>
      <c r="II130" s="705"/>
      <c r="IJ130" s="705"/>
      <c r="IK130" s="705"/>
      <c r="IL130" s="705"/>
      <c r="IM130" s="705"/>
      <c r="IN130" s="705"/>
      <c r="IO130" s="705"/>
      <c r="IP130" s="705"/>
      <c r="IQ130" s="705"/>
      <c r="IR130" s="705"/>
      <c r="IS130" s="705"/>
      <c r="IT130" s="705"/>
      <c r="IU130" s="705"/>
      <c r="IV130" s="705"/>
    </row>
    <row r="131" spans="1:256" ht="15.75" thickBot="1">
      <c r="A131" s="705" t="s">
        <v>219</v>
      </c>
      <c r="B131" s="761" t="s">
        <v>33</v>
      </c>
      <c r="C131" s="526" t="e">
        <f>IF($A131="INSUMO",VLOOKUP($B131,#REF!,2,FALSE),VLOOKUP($B131,#REF!,2,FALSE))</f>
        <v>#REF!</v>
      </c>
      <c r="D131" s="527" t="e">
        <f>IF($A131="INSUMO",VLOOKUP($B131,#REF!,3,FALSE),VLOOKUP($B131,#REF!,3,FALSE))</f>
        <v>#REF!</v>
      </c>
      <c r="E131" s="999">
        <f>E129</f>
        <v>0.108</v>
      </c>
      <c r="F131" s="529" t="e">
        <f>IF($A131="INSUMO",VLOOKUP($B131,#REF!,4,FALSE),VLOOKUP($B131,#REF!,4,FALSE))</f>
        <v>#REF!</v>
      </c>
      <c r="G131" s="762" t="e">
        <f>TRUNC(F131*E131,2)</f>
        <v>#REF!</v>
      </c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705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705"/>
      <c r="AG131" s="705"/>
      <c r="AH131" s="705"/>
      <c r="AI131" s="705"/>
      <c r="AJ131" s="705"/>
      <c r="AK131" s="705"/>
      <c r="AL131" s="705"/>
      <c r="AM131" s="705"/>
      <c r="AN131" s="705"/>
      <c r="AO131" s="705"/>
      <c r="AP131" s="705"/>
      <c r="AQ131" s="705"/>
      <c r="AR131" s="705"/>
      <c r="AS131" s="705"/>
      <c r="AT131" s="705"/>
      <c r="AU131" s="705"/>
      <c r="AV131" s="705"/>
      <c r="AW131" s="705"/>
      <c r="AX131" s="705"/>
      <c r="AY131" s="705"/>
      <c r="AZ131" s="705"/>
      <c r="BA131" s="705"/>
      <c r="BB131" s="705"/>
      <c r="BC131" s="705"/>
      <c r="BD131" s="705"/>
      <c r="BE131" s="705"/>
      <c r="BF131" s="705"/>
      <c r="BG131" s="705"/>
      <c r="BH131" s="705"/>
      <c r="BI131" s="705"/>
      <c r="BJ131" s="705"/>
      <c r="BK131" s="705"/>
      <c r="BL131" s="705"/>
      <c r="BM131" s="705"/>
      <c r="BN131" s="705"/>
      <c r="BO131" s="705"/>
      <c r="BP131" s="705"/>
      <c r="BQ131" s="705"/>
      <c r="BR131" s="705"/>
      <c r="BS131" s="705"/>
      <c r="BT131" s="705"/>
      <c r="BU131" s="705"/>
      <c r="BV131" s="705"/>
      <c r="BW131" s="705"/>
      <c r="BX131" s="705"/>
      <c r="BY131" s="705"/>
      <c r="BZ131" s="705"/>
      <c r="CA131" s="705"/>
      <c r="CB131" s="705"/>
      <c r="CC131" s="705"/>
      <c r="CD131" s="705"/>
      <c r="CE131" s="705"/>
      <c r="CF131" s="705"/>
      <c r="CG131" s="705"/>
      <c r="CH131" s="705"/>
      <c r="CI131" s="705"/>
      <c r="CJ131" s="705"/>
      <c r="CK131" s="705"/>
      <c r="CL131" s="705"/>
      <c r="CM131" s="705"/>
      <c r="CN131" s="705"/>
      <c r="CO131" s="705"/>
      <c r="CP131" s="705"/>
      <c r="CQ131" s="705"/>
      <c r="CR131" s="705"/>
      <c r="CS131" s="705"/>
      <c r="CT131" s="705"/>
      <c r="CU131" s="705"/>
      <c r="CV131" s="705"/>
      <c r="CW131" s="705"/>
      <c r="CX131" s="705"/>
      <c r="CY131" s="705"/>
      <c r="CZ131" s="705"/>
      <c r="DA131" s="705"/>
      <c r="DB131" s="705"/>
      <c r="DC131" s="705"/>
      <c r="DD131" s="705"/>
      <c r="DE131" s="705"/>
      <c r="DF131" s="705"/>
      <c r="DG131" s="705"/>
      <c r="DH131" s="705"/>
      <c r="DI131" s="705"/>
      <c r="DJ131" s="705"/>
      <c r="DK131" s="705"/>
      <c r="DL131" s="705"/>
      <c r="DM131" s="705"/>
      <c r="DN131" s="705"/>
      <c r="DO131" s="705"/>
      <c r="DP131" s="705"/>
      <c r="DQ131" s="705"/>
      <c r="DR131" s="705"/>
      <c r="DS131" s="705"/>
      <c r="DT131" s="705"/>
      <c r="DU131" s="705"/>
      <c r="DV131" s="705"/>
      <c r="DW131" s="705"/>
      <c r="DX131" s="705"/>
      <c r="DY131" s="705"/>
      <c r="DZ131" s="705"/>
      <c r="EA131" s="705"/>
      <c r="EB131" s="705"/>
      <c r="EC131" s="705"/>
      <c r="ED131" s="705"/>
      <c r="EE131" s="705"/>
      <c r="EF131" s="705"/>
      <c r="EG131" s="705"/>
      <c r="EH131" s="705"/>
      <c r="EI131" s="705"/>
      <c r="EJ131" s="705"/>
      <c r="EK131" s="705"/>
      <c r="EL131" s="705"/>
      <c r="EM131" s="705"/>
      <c r="EN131" s="705"/>
      <c r="EO131" s="705"/>
      <c r="EP131" s="705"/>
      <c r="EQ131" s="705"/>
      <c r="ER131" s="705"/>
      <c r="ES131" s="705"/>
      <c r="ET131" s="705"/>
      <c r="EU131" s="705"/>
      <c r="EV131" s="705"/>
      <c r="EW131" s="705"/>
      <c r="EX131" s="705"/>
      <c r="EY131" s="705"/>
      <c r="EZ131" s="705"/>
      <c r="FA131" s="705"/>
      <c r="FB131" s="705"/>
      <c r="FC131" s="705"/>
      <c r="FD131" s="705"/>
      <c r="FE131" s="705"/>
      <c r="FF131" s="705"/>
      <c r="FG131" s="705"/>
      <c r="FH131" s="705"/>
      <c r="FI131" s="705"/>
      <c r="FJ131" s="705"/>
      <c r="FK131" s="705"/>
      <c r="FL131" s="705"/>
      <c r="FM131" s="705"/>
      <c r="FN131" s="705"/>
      <c r="FO131" s="705"/>
      <c r="FP131" s="705"/>
      <c r="FQ131" s="705"/>
      <c r="FR131" s="705"/>
      <c r="FS131" s="705"/>
      <c r="FT131" s="705"/>
      <c r="FU131" s="705"/>
      <c r="FV131" s="705"/>
      <c r="FW131" s="705"/>
      <c r="FX131" s="705"/>
      <c r="FY131" s="705"/>
      <c r="FZ131" s="705"/>
      <c r="GA131" s="705"/>
      <c r="GB131" s="705"/>
      <c r="GC131" s="705"/>
      <c r="GD131" s="705"/>
      <c r="GE131" s="705"/>
      <c r="GF131" s="705"/>
      <c r="GG131" s="705"/>
      <c r="GH131" s="705"/>
      <c r="GI131" s="705"/>
      <c r="GJ131" s="705"/>
      <c r="GK131" s="705"/>
      <c r="GL131" s="705"/>
      <c r="GM131" s="705"/>
      <c r="GN131" s="705"/>
      <c r="GO131" s="705"/>
      <c r="GP131" s="705"/>
      <c r="GQ131" s="705"/>
      <c r="GR131" s="705"/>
      <c r="GS131" s="705"/>
      <c r="GT131" s="705"/>
      <c r="GU131" s="705"/>
      <c r="GV131" s="705"/>
      <c r="GW131" s="705"/>
      <c r="GX131" s="705"/>
      <c r="GY131" s="705"/>
      <c r="GZ131" s="705"/>
      <c r="HA131" s="705"/>
      <c r="HB131" s="705"/>
      <c r="HC131" s="705"/>
      <c r="HD131" s="705"/>
      <c r="HE131" s="705"/>
      <c r="HF131" s="705"/>
      <c r="HG131" s="705"/>
      <c r="HH131" s="705"/>
      <c r="HI131" s="705"/>
      <c r="HJ131" s="705"/>
      <c r="HK131" s="705"/>
      <c r="HL131" s="705"/>
      <c r="HM131" s="705"/>
      <c r="HN131" s="705"/>
      <c r="HO131" s="705"/>
      <c r="HP131" s="705"/>
      <c r="HQ131" s="705"/>
      <c r="HR131" s="705"/>
      <c r="HS131" s="705"/>
      <c r="HT131" s="705"/>
      <c r="HU131" s="705"/>
      <c r="HV131" s="705"/>
      <c r="HW131" s="705"/>
      <c r="HX131" s="705"/>
      <c r="HY131" s="705"/>
      <c r="HZ131" s="705"/>
      <c r="IA131" s="705"/>
      <c r="IB131" s="705"/>
      <c r="IC131" s="705"/>
      <c r="ID131" s="705"/>
      <c r="IE131" s="705"/>
      <c r="IF131" s="705"/>
      <c r="IG131" s="705"/>
      <c r="IH131" s="705"/>
      <c r="II131" s="705"/>
      <c r="IJ131" s="705"/>
      <c r="IK131" s="705"/>
      <c r="IL131" s="705"/>
      <c r="IM131" s="705"/>
      <c r="IN131" s="705"/>
      <c r="IO131" s="705"/>
      <c r="IP131" s="705"/>
      <c r="IQ131" s="705"/>
      <c r="IR131" s="705"/>
      <c r="IS131" s="705"/>
      <c r="IT131" s="705"/>
      <c r="IU131" s="705"/>
      <c r="IV131" s="705"/>
    </row>
    <row r="132" spans="1:256" ht="16.5" thickBot="1">
      <c r="A132" s="705"/>
      <c r="B132" s="763" t="s">
        <v>663</v>
      </c>
      <c r="C132" s="764"/>
      <c r="D132" s="765"/>
      <c r="E132" s="766"/>
      <c r="F132" s="767" t="s">
        <v>81</v>
      </c>
      <c r="G132" s="768" t="e">
        <f>TRUNC(SUM(G128:G131),2)</f>
        <v>#REF!</v>
      </c>
      <c r="H132" s="705"/>
      <c r="I132" s="705"/>
      <c r="J132" s="705"/>
      <c r="K132" s="705"/>
      <c r="L132" s="705"/>
      <c r="M132" s="705"/>
      <c r="N132" s="705"/>
      <c r="O132" s="705"/>
      <c r="P132" s="705"/>
      <c r="Q132" s="705"/>
      <c r="R132" s="705"/>
      <c r="S132" s="705"/>
      <c r="T132" s="705"/>
      <c r="U132" s="705"/>
      <c r="V132" s="705"/>
      <c r="W132" s="705"/>
      <c r="X132" s="705"/>
      <c r="Y132" s="705"/>
      <c r="Z132" s="705"/>
      <c r="AA132" s="705"/>
      <c r="AB132" s="705"/>
      <c r="AC132" s="705"/>
      <c r="AD132" s="705"/>
      <c r="AE132" s="705"/>
      <c r="AF132" s="705"/>
      <c r="AG132" s="705"/>
      <c r="AH132" s="705"/>
      <c r="AI132" s="705"/>
      <c r="AJ132" s="705"/>
      <c r="AK132" s="705"/>
      <c r="AL132" s="705"/>
      <c r="AM132" s="705"/>
      <c r="AN132" s="705"/>
      <c r="AO132" s="705"/>
      <c r="AP132" s="705"/>
      <c r="AQ132" s="705"/>
      <c r="AR132" s="705"/>
      <c r="AS132" s="705"/>
      <c r="AT132" s="705"/>
      <c r="AU132" s="705"/>
      <c r="AV132" s="705"/>
      <c r="AW132" s="705"/>
      <c r="AX132" s="705"/>
      <c r="AY132" s="705"/>
      <c r="AZ132" s="705"/>
      <c r="BA132" s="705"/>
      <c r="BB132" s="705"/>
      <c r="BC132" s="705"/>
      <c r="BD132" s="705"/>
      <c r="BE132" s="705"/>
      <c r="BF132" s="705"/>
      <c r="BG132" s="705"/>
      <c r="BH132" s="705"/>
      <c r="BI132" s="705"/>
      <c r="BJ132" s="705"/>
      <c r="BK132" s="705"/>
      <c r="BL132" s="705"/>
      <c r="BM132" s="705"/>
      <c r="BN132" s="705"/>
      <c r="BO132" s="705"/>
      <c r="BP132" s="705"/>
      <c r="BQ132" s="705"/>
      <c r="BR132" s="705"/>
      <c r="BS132" s="705"/>
      <c r="BT132" s="705"/>
      <c r="BU132" s="705"/>
      <c r="BV132" s="705"/>
      <c r="BW132" s="705"/>
      <c r="BX132" s="705"/>
      <c r="BY132" s="705"/>
      <c r="BZ132" s="705"/>
      <c r="CA132" s="705"/>
      <c r="CB132" s="705"/>
      <c r="CC132" s="705"/>
      <c r="CD132" s="705"/>
      <c r="CE132" s="705"/>
      <c r="CF132" s="705"/>
      <c r="CG132" s="705"/>
      <c r="CH132" s="705"/>
      <c r="CI132" s="705"/>
      <c r="CJ132" s="705"/>
      <c r="CK132" s="705"/>
      <c r="CL132" s="705"/>
      <c r="CM132" s="705"/>
      <c r="CN132" s="705"/>
      <c r="CO132" s="705"/>
      <c r="CP132" s="705"/>
      <c r="CQ132" s="705"/>
      <c r="CR132" s="705"/>
      <c r="CS132" s="705"/>
      <c r="CT132" s="705"/>
      <c r="CU132" s="705"/>
      <c r="CV132" s="705"/>
      <c r="CW132" s="705"/>
      <c r="CX132" s="705"/>
      <c r="CY132" s="705"/>
      <c r="CZ132" s="705"/>
      <c r="DA132" s="705"/>
      <c r="DB132" s="705"/>
      <c r="DC132" s="705"/>
      <c r="DD132" s="705"/>
      <c r="DE132" s="705"/>
      <c r="DF132" s="705"/>
      <c r="DG132" s="705"/>
      <c r="DH132" s="705"/>
      <c r="DI132" s="705"/>
      <c r="DJ132" s="705"/>
      <c r="DK132" s="705"/>
      <c r="DL132" s="705"/>
      <c r="DM132" s="705"/>
      <c r="DN132" s="705"/>
      <c r="DO132" s="705"/>
      <c r="DP132" s="705"/>
      <c r="DQ132" s="705"/>
      <c r="DR132" s="705"/>
      <c r="DS132" s="705"/>
      <c r="DT132" s="705"/>
      <c r="DU132" s="705"/>
      <c r="DV132" s="705"/>
      <c r="DW132" s="705"/>
      <c r="DX132" s="705"/>
      <c r="DY132" s="705"/>
      <c r="DZ132" s="705"/>
      <c r="EA132" s="705"/>
      <c r="EB132" s="705"/>
      <c r="EC132" s="705"/>
      <c r="ED132" s="705"/>
      <c r="EE132" s="705"/>
      <c r="EF132" s="705"/>
      <c r="EG132" s="705"/>
      <c r="EH132" s="705"/>
      <c r="EI132" s="705"/>
      <c r="EJ132" s="705"/>
      <c r="EK132" s="705"/>
      <c r="EL132" s="705"/>
      <c r="EM132" s="705"/>
      <c r="EN132" s="705"/>
      <c r="EO132" s="705"/>
      <c r="EP132" s="705"/>
      <c r="EQ132" s="705"/>
      <c r="ER132" s="705"/>
      <c r="ES132" s="705"/>
      <c r="ET132" s="705"/>
      <c r="EU132" s="705"/>
      <c r="EV132" s="705"/>
      <c r="EW132" s="705"/>
      <c r="EX132" s="705"/>
      <c r="EY132" s="705"/>
      <c r="EZ132" s="705"/>
      <c r="FA132" s="705"/>
      <c r="FB132" s="705"/>
      <c r="FC132" s="705"/>
      <c r="FD132" s="705"/>
      <c r="FE132" s="705"/>
      <c r="FF132" s="705"/>
      <c r="FG132" s="705"/>
      <c r="FH132" s="705"/>
      <c r="FI132" s="705"/>
      <c r="FJ132" s="705"/>
      <c r="FK132" s="705"/>
      <c r="FL132" s="705"/>
      <c r="FM132" s="705"/>
      <c r="FN132" s="705"/>
      <c r="FO132" s="705"/>
      <c r="FP132" s="705"/>
      <c r="FQ132" s="705"/>
      <c r="FR132" s="705"/>
      <c r="FS132" s="705"/>
      <c r="FT132" s="705"/>
      <c r="FU132" s="705"/>
      <c r="FV132" s="705"/>
      <c r="FW132" s="705"/>
      <c r="FX132" s="705"/>
      <c r="FY132" s="705"/>
      <c r="FZ132" s="705"/>
      <c r="GA132" s="705"/>
      <c r="GB132" s="705"/>
      <c r="GC132" s="705"/>
      <c r="GD132" s="705"/>
      <c r="GE132" s="705"/>
      <c r="GF132" s="705"/>
      <c r="GG132" s="705"/>
      <c r="GH132" s="705"/>
      <c r="GI132" s="705"/>
      <c r="GJ132" s="705"/>
      <c r="GK132" s="705"/>
      <c r="GL132" s="705"/>
      <c r="GM132" s="705"/>
      <c r="GN132" s="705"/>
      <c r="GO132" s="705"/>
      <c r="GP132" s="705"/>
      <c r="GQ132" s="705"/>
      <c r="GR132" s="705"/>
      <c r="GS132" s="705"/>
      <c r="GT132" s="705"/>
      <c r="GU132" s="705"/>
      <c r="GV132" s="705"/>
      <c r="GW132" s="705"/>
      <c r="GX132" s="705"/>
      <c r="GY132" s="705"/>
      <c r="GZ132" s="705"/>
      <c r="HA132" s="705"/>
      <c r="HB132" s="705"/>
      <c r="HC132" s="705"/>
      <c r="HD132" s="705"/>
      <c r="HE132" s="705"/>
      <c r="HF132" s="705"/>
      <c r="HG132" s="705"/>
      <c r="HH132" s="705"/>
      <c r="HI132" s="705"/>
      <c r="HJ132" s="705"/>
      <c r="HK132" s="705"/>
      <c r="HL132" s="705"/>
      <c r="HM132" s="705"/>
      <c r="HN132" s="705"/>
      <c r="HO132" s="705"/>
      <c r="HP132" s="705"/>
      <c r="HQ132" s="705"/>
      <c r="HR132" s="705"/>
      <c r="HS132" s="705"/>
      <c r="HT132" s="705"/>
      <c r="HU132" s="705"/>
      <c r="HV132" s="705"/>
      <c r="HW132" s="705"/>
      <c r="HX132" s="705"/>
      <c r="HY132" s="705"/>
      <c r="HZ132" s="705"/>
      <c r="IA132" s="705"/>
      <c r="IB132" s="705"/>
      <c r="IC132" s="705"/>
      <c r="ID132" s="705"/>
      <c r="IE132" s="705"/>
      <c r="IF132" s="705"/>
      <c r="IG132" s="705"/>
      <c r="IH132" s="705"/>
      <c r="II132" s="705"/>
      <c r="IJ132" s="705"/>
      <c r="IK132" s="705"/>
      <c r="IL132" s="705"/>
      <c r="IM132" s="705"/>
      <c r="IN132" s="705"/>
      <c r="IO132" s="705"/>
      <c r="IP132" s="705"/>
      <c r="IQ132" s="705"/>
      <c r="IR132" s="705"/>
      <c r="IS132" s="705"/>
      <c r="IT132" s="705"/>
      <c r="IU132" s="705"/>
      <c r="IV132" s="705"/>
    </row>
    <row r="133" spans="1:256" ht="409.5" customHeight="1">
      <c r="A133" s="705"/>
      <c r="B133" s="2795"/>
      <c r="C133" s="2795"/>
      <c r="D133" s="2795"/>
      <c r="E133" s="2795"/>
      <c r="F133" s="2795"/>
      <c r="G133" s="2795"/>
      <c r="H133" s="705"/>
      <c r="I133" s="705"/>
      <c r="J133" s="705"/>
      <c r="K133" s="705"/>
      <c r="L133" s="705"/>
      <c r="M133" s="705"/>
      <c r="N133" s="705"/>
      <c r="O133" s="705"/>
      <c r="P133" s="705"/>
      <c r="Q133" s="705"/>
      <c r="R133" s="705"/>
      <c r="S133" s="705"/>
      <c r="T133" s="705"/>
      <c r="U133" s="705"/>
      <c r="V133" s="705"/>
      <c r="W133" s="705"/>
      <c r="X133" s="705"/>
      <c r="Y133" s="705"/>
      <c r="Z133" s="705"/>
      <c r="AA133" s="705"/>
      <c r="AB133" s="705"/>
      <c r="AC133" s="705"/>
      <c r="AD133" s="705"/>
      <c r="AE133" s="705"/>
      <c r="AF133" s="705"/>
      <c r="AG133" s="705"/>
      <c r="AH133" s="705"/>
      <c r="AI133" s="705"/>
      <c r="AJ133" s="705"/>
      <c r="AK133" s="705"/>
      <c r="AL133" s="705"/>
      <c r="AM133" s="705"/>
      <c r="AN133" s="705"/>
      <c r="AO133" s="705"/>
      <c r="AP133" s="705"/>
      <c r="AQ133" s="705"/>
      <c r="AR133" s="705"/>
      <c r="AS133" s="705"/>
      <c r="AT133" s="705"/>
      <c r="AU133" s="705"/>
      <c r="AV133" s="705"/>
      <c r="AW133" s="705"/>
      <c r="AX133" s="705"/>
      <c r="AY133" s="705"/>
      <c r="AZ133" s="705"/>
      <c r="BA133" s="705"/>
      <c r="BB133" s="705"/>
      <c r="BC133" s="705"/>
      <c r="BD133" s="705"/>
      <c r="BE133" s="705"/>
      <c r="BF133" s="705"/>
      <c r="BG133" s="705"/>
      <c r="BH133" s="705"/>
      <c r="BI133" s="705"/>
      <c r="BJ133" s="705"/>
      <c r="BK133" s="705"/>
      <c r="BL133" s="705"/>
      <c r="BM133" s="705"/>
      <c r="BN133" s="705"/>
      <c r="BO133" s="705"/>
      <c r="BP133" s="705"/>
      <c r="BQ133" s="705"/>
      <c r="BR133" s="705"/>
      <c r="BS133" s="705"/>
      <c r="BT133" s="705"/>
      <c r="BU133" s="705"/>
      <c r="BV133" s="705"/>
      <c r="BW133" s="705"/>
      <c r="BX133" s="705"/>
      <c r="BY133" s="705"/>
      <c r="BZ133" s="705"/>
      <c r="CA133" s="705"/>
      <c r="CB133" s="705"/>
      <c r="CC133" s="705"/>
      <c r="CD133" s="705"/>
      <c r="CE133" s="705"/>
      <c r="CF133" s="705"/>
      <c r="CG133" s="705"/>
      <c r="CH133" s="705"/>
      <c r="CI133" s="705"/>
      <c r="CJ133" s="705"/>
      <c r="CK133" s="705"/>
      <c r="CL133" s="705"/>
      <c r="CM133" s="705"/>
      <c r="CN133" s="705"/>
      <c r="CO133" s="705"/>
      <c r="CP133" s="705"/>
      <c r="CQ133" s="705"/>
      <c r="CR133" s="705"/>
      <c r="CS133" s="705"/>
      <c r="CT133" s="705"/>
      <c r="CU133" s="705"/>
      <c r="CV133" s="705"/>
      <c r="CW133" s="705"/>
      <c r="CX133" s="705"/>
      <c r="CY133" s="705"/>
      <c r="CZ133" s="705"/>
      <c r="DA133" s="705"/>
      <c r="DB133" s="705"/>
      <c r="DC133" s="705"/>
      <c r="DD133" s="705"/>
      <c r="DE133" s="705"/>
      <c r="DF133" s="705"/>
      <c r="DG133" s="705"/>
      <c r="DH133" s="705"/>
      <c r="DI133" s="705"/>
      <c r="DJ133" s="705"/>
      <c r="DK133" s="705"/>
      <c r="DL133" s="705"/>
      <c r="DM133" s="705"/>
      <c r="DN133" s="705"/>
      <c r="DO133" s="705"/>
      <c r="DP133" s="705"/>
      <c r="DQ133" s="705"/>
      <c r="DR133" s="705"/>
      <c r="DS133" s="705"/>
      <c r="DT133" s="705"/>
      <c r="DU133" s="705"/>
      <c r="DV133" s="705"/>
      <c r="DW133" s="705"/>
      <c r="DX133" s="705"/>
      <c r="DY133" s="705"/>
      <c r="DZ133" s="705"/>
      <c r="EA133" s="705"/>
      <c r="EB133" s="705"/>
      <c r="EC133" s="705"/>
      <c r="ED133" s="705"/>
      <c r="EE133" s="705"/>
      <c r="EF133" s="705"/>
      <c r="EG133" s="705"/>
      <c r="EH133" s="705"/>
      <c r="EI133" s="705"/>
      <c r="EJ133" s="705"/>
      <c r="EK133" s="705"/>
      <c r="EL133" s="705"/>
      <c r="EM133" s="705"/>
      <c r="EN133" s="705"/>
      <c r="EO133" s="705"/>
      <c r="EP133" s="705"/>
      <c r="EQ133" s="705"/>
      <c r="ER133" s="705"/>
      <c r="ES133" s="705"/>
      <c r="ET133" s="705"/>
      <c r="EU133" s="705"/>
      <c r="EV133" s="705"/>
      <c r="EW133" s="705"/>
      <c r="EX133" s="705"/>
      <c r="EY133" s="705"/>
      <c r="EZ133" s="705"/>
      <c r="FA133" s="705"/>
      <c r="FB133" s="705"/>
      <c r="FC133" s="705"/>
      <c r="FD133" s="705"/>
      <c r="FE133" s="705"/>
      <c r="FF133" s="705"/>
      <c r="FG133" s="705"/>
      <c r="FH133" s="705"/>
      <c r="FI133" s="705"/>
      <c r="FJ133" s="705"/>
      <c r="FK133" s="705"/>
      <c r="FL133" s="705"/>
      <c r="FM133" s="705"/>
      <c r="FN133" s="705"/>
      <c r="FO133" s="705"/>
      <c r="FP133" s="705"/>
      <c r="FQ133" s="705"/>
      <c r="FR133" s="705"/>
      <c r="FS133" s="705"/>
      <c r="FT133" s="705"/>
      <c r="FU133" s="705"/>
      <c r="FV133" s="705"/>
      <c r="FW133" s="705"/>
      <c r="FX133" s="705"/>
      <c r="FY133" s="705"/>
      <c r="FZ133" s="705"/>
      <c r="GA133" s="705"/>
      <c r="GB133" s="705"/>
      <c r="GC133" s="705"/>
      <c r="GD133" s="705"/>
      <c r="GE133" s="705"/>
      <c r="GF133" s="705"/>
      <c r="GG133" s="705"/>
      <c r="GH133" s="705"/>
      <c r="GI133" s="705"/>
      <c r="GJ133" s="705"/>
      <c r="GK133" s="705"/>
      <c r="GL133" s="705"/>
      <c r="GM133" s="705"/>
      <c r="GN133" s="705"/>
      <c r="GO133" s="705"/>
      <c r="GP133" s="705"/>
      <c r="GQ133" s="705"/>
      <c r="GR133" s="705"/>
      <c r="GS133" s="705"/>
      <c r="GT133" s="705"/>
      <c r="GU133" s="705"/>
      <c r="GV133" s="705"/>
      <c r="GW133" s="705"/>
      <c r="GX133" s="705"/>
      <c r="GY133" s="705"/>
      <c r="GZ133" s="705"/>
      <c r="HA133" s="705"/>
      <c r="HB133" s="705"/>
      <c r="HC133" s="705"/>
      <c r="HD133" s="705"/>
      <c r="HE133" s="705"/>
      <c r="HF133" s="705"/>
      <c r="HG133" s="705"/>
      <c r="HH133" s="705"/>
      <c r="HI133" s="705"/>
      <c r="HJ133" s="705"/>
      <c r="HK133" s="705"/>
      <c r="HL133" s="705"/>
      <c r="HM133" s="705"/>
      <c r="HN133" s="705"/>
      <c r="HO133" s="705"/>
      <c r="HP133" s="705"/>
      <c r="HQ133" s="705"/>
      <c r="HR133" s="705"/>
      <c r="HS133" s="705"/>
      <c r="HT133" s="705"/>
      <c r="HU133" s="705"/>
      <c r="HV133" s="705"/>
      <c r="HW133" s="705"/>
      <c r="HX133" s="705"/>
      <c r="HY133" s="705"/>
      <c r="HZ133" s="705"/>
      <c r="IA133" s="705"/>
      <c r="IB133" s="705"/>
      <c r="IC133" s="705"/>
      <c r="ID133" s="705"/>
      <c r="IE133" s="705"/>
      <c r="IF133" s="705"/>
      <c r="IG133" s="705"/>
      <c r="IH133" s="705"/>
      <c r="II133" s="705"/>
      <c r="IJ133" s="705"/>
      <c r="IK133" s="705"/>
      <c r="IL133" s="705"/>
      <c r="IM133" s="705"/>
      <c r="IN133" s="705"/>
      <c r="IO133" s="705"/>
      <c r="IP133" s="705"/>
      <c r="IQ133" s="705"/>
      <c r="IR133" s="705"/>
      <c r="IS133" s="705"/>
      <c r="IT133" s="705"/>
      <c r="IU133" s="705"/>
      <c r="IV133" s="705"/>
    </row>
    <row r="134" spans="1:256" ht="138.75" customHeight="1" thickBot="1">
      <c r="A134" s="705"/>
      <c r="B134" s="2796"/>
      <c r="C134" s="2796"/>
      <c r="D134" s="2796"/>
      <c r="E134" s="2796"/>
      <c r="F134" s="2796"/>
      <c r="G134" s="2796"/>
      <c r="H134" s="705"/>
      <c r="I134" s="705"/>
      <c r="J134" s="705"/>
      <c r="K134" s="705"/>
      <c r="L134" s="705"/>
      <c r="M134" s="705"/>
      <c r="N134" s="705"/>
      <c r="O134" s="705"/>
      <c r="P134" s="705"/>
      <c r="Q134" s="705"/>
      <c r="R134" s="705"/>
      <c r="S134" s="705"/>
      <c r="T134" s="705"/>
      <c r="U134" s="705"/>
      <c r="V134" s="705"/>
      <c r="W134" s="705"/>
      <c r="X134" s="705"/>
      <c r="Y134" s="705"/>
      <c r="Z134" s="705"/>
      <c r="AA134" s="705"/>
      <c r="AB134" s="705"/>
      <c r="AC134" s="705"/>
      <c r="AD134" s="705"/>
      <c r="AE134" s="705"/>
      <c r="AF134" s="705"/>
      <c r="AG134" s="705"/>
      <c r="AH134" s="705"/>
      <c r="AI134" s="705"/>
      <c r="AJ134" s="705"/>
      <c r="AK134" s="705"/>
      <c r="AL134" s="705"/>
      <c r="AM134" s="705"/>
      <c r="AN134" s="705"/>
      <c r="AO134" s="705"/>
      <c r="AP134" s="705"/>
      <c r="AQ134" s="705"/>
      <c r="AR134" s="705"/>
      <c r="AS134" s="705"/>
      <c r="AT134" s="705"/>
      <c r="AU134" s="705"/>
      <c r="AV134" s="705"/>
      <c r="AW134" s="705"/>
      <c r="AX134" s="705"/>
      <c r="AY134" s="705"/>
      <c r="AZ134" s="705"/>
      <c r="BA134" s="705"/>
      <c r="BB134" s="705"/>
      <c r="BC134" s="705"/>
      <c r="BD134" s="705"/>
      <c r="BE134" s="705"/>
      <c r="BF134" s="705"/>
      <c r="BG134" s="705"/>
      <c r="BH134" s="705"/>
      <c r="BI134" s="705"/>
      <c r="BJ134" s="705"/>
      <c r="BK134" s="705"/>
      <c r="BL134" s="705"/>
      <c r="BM134" s="705"/>
      <c r="BN134" s="705"/>
      <c r="BO134" s="705"/>
      <c r="BP134" s="705"/>
      <c r="BQ134" s="705"/>
      <c r="BR134" s="705"/>
      <c r="BS134" s="705"/>
      <c r="BT134" s="705"/>
      <c r="BU134" s="705"/>
      <c r="BV134" s="705"/>
      <c r="BW134" s="705"/>
      <c r="BX134" s="705"/>
      <c r="BY134" s="705"/>
      <c r="BZ134" s="705"/>
      <c r="CA134" s="705"/>
      <c r="CB134" s="705"/>
      <c r="CC134" s="705"/>
      <c r="CD134" s="705"/>
      <c r="CE134" s="705"/>
      <c r="CF134" s="705"/>
      <c r="CG134" s="705"/>
      <c r="CH134" s="705"/>
      <c r="CI134" s="705"/>
      <c r="CJ134" s="705"/>
      <c r="CK134" s="705"/>
      <c r="CL134" s="705"/>
      <c r="CM134" s="705"/>
      <c r="CN134" s="705"/>
      <c r="CO134" s="705"/>
      <c r="CP134" s="705"/>
      <c r="CQ134" s="705"/>
      <c r="CR134" s="705"/>
      <c r="CS134" s="705"/>
      <c r="CT134" s="705"/>
      <c r="CU134" s="705"/>
      <c r="CV134" s="705"/>
      <c r="CW134" s="705"/>
      <c r="CX134" s="705"/>
      <c r="CY134" s="705"/>
      <c r="CZ134" s="705"/>
      <c r="DA134" s="705"/>
      <c r="DB134" s="705"/>
      <c r="DC134" s="705"/>
      <c r="DD134" s="705"/>
      <c r="DE134" s="705"/>
      <c r="DF134" s="705"/>
      <c r="DG134" s="705"/>
      <c r="DH134" s="705"/>
      <c r="DI134" s="705"/>
      <c r="DJ134" s="705"/>
      <c r="DK134" s="705"/>
      <c r="DL134" s="705"/>
      <c r="DM134" s="705"/>
      <c r="DN134" s="705"/>
      <c r="DO134" s="705"/>
      <c r="DP134" s="705"/>
      <c r="DQ134" s="705"/>
      <c r="DR134" s="705"/>
      <c r="DS134" s="705"/>
      <c r="DT134" s="705"/>
      <c r="DU134" s="705"/>
      <c r="DV134" s="705"/>
      <c r="DW134" s="705"/>
      <c r="DX134" s="705"/>
      <c r="DY134" s="705"/>
      <c r="DZ134" s="705"/>
      <c r="EA134" s="705"/>
      <c r="EB134" s="705"/>
      <c r="EC134" s="705"/>
      <c r="ED134" s="705"/>
      <c r="EE134" s="705"/>
      <c r="EF134" s="705"/>
      <c r="EG134" s="705"/>
      <c r="EH134" s="705"/>
      <c r="EI134" s="705"/>
      <c r="EJ134" s="705"/>
      <c r="EK134" s="705"/>
      <c r="EL134" s="705"/>
      <c r="EM134" s="705"/>
      <c r="EN134" s="705"/>
      <c r="EO134" s="705"/>
      <c r="EP134" s="705"/>
      <c r="EQ134" s="705"/>
      <c r="ER134" s="705"/>
      <c r="ES134" s="705"/>
      <c r="ET134" s="705"/>
      <c r="EU134" s="705"/>
      <c r="EV134" s="705"/>
      <c r="EW134" s="705"/>
      <c r="EX134" s="705"/>
      <c r="EY134" s="705"/>
      <c r="EZ134" s="705"/>
      <c r="FA134" s="705"/>
      <c r="FB134" s="705"/>
      <c r="FC134" s="705"/>
      <c r="FD134" s="705"/>
      <c r="FE134" s="705"/>
      <c r="FF134" s="705"/>
      <c r="FG134" s="705"/>
      <c r="FH134" s="705"/>
      <c r="FI134" s="705"/>
      <c r="FJ134" s="705"/>
      <c r="FK134" s="705"/>
      <c r="FL134" s="705"/>
      <c r="FM134" s="705"/>
      <c r="FN134" s="705"/>
      <c r="FO134" s="705"/>
      <c r="FP134" s="705"/>
      <c r="FQ134" s="705"/>
      <c r="FR134" s="705"/>
      <c r="FS134" s="705"/>
      <c r="FT134" s="705"/>
      <c r="FU134" s="705"/>
      <c r="FV134" s="705"/>
      <c r="FW134" s="705"/>
      <c r="FX134" s="705"/>
      <c r="FY134" s="705"/>
      <c r="FZ134" s="705"/>
      <c r="GA134" s="705"/>
      <c r="GB134" s="705"/>
      <c r="GC134" s="705"/>
      <c r="GD134" s="705"/>
      <c r="GE134" s="705"/>
      <c r="GF134" s="705"/>
      <c r="GG134" s="705"/>
      <c r="GH134" s="705"/>
      <c r="GI134" s="705"/>
      <c r="GJ134" s="705"/>
      <c r="GK134" s="705"/>
      <c r="GL134" s="705"/>
      <c r="GM134" s="705"/>
      <c r="GN134" s="705"/>
      <c r="GO134" s="705"/>
      <c r="GP134" s="705"/>
      <c r="GQ134" s="705"/>
      <c r="GR134" s="705"/>
      <c r="GS134" s="705"/>
      <c r="GT134" s="705"/>
      <c r="GU134" s="705"/>
      <c r="GV134" s="705"/>
      <c r="GW134" s="705"/>
      <c r="GX134" s="705"/>
      <c r="GY134" s="705"/>
      <c r="GZ134" s="705"/>
      <c r="HA134" s="705"/>
      <c r="HB134" s="705"/>
      <c r="HC134" s="705"/>
      <c r="HD134" s="705"/>
      <c r="HE134" s="705"/>
      <c r="HF134" s="705"/>
      <c r="HG134" s="705"/>
      <c r="HH134" s="705"/>
      <c r="HI134" s="705"/>
      <c r="HJ134" s="705"/>
      <c r="HK134" s="705"/>
      <c r="HL134" s="705"/>
      <c r="HM134" s="705"/>
      <c r="HN134" s="705"/>
      <c r="HO134" s="705"/>
      <c r="HP134" s="705"/>
      <c r="HQ134" s="705"/>
      <c r="HR134" s="705"/>
      <c r="HS134" s="705"/>
      <c r="HT134" s="705"/>
      <c r="HU134" s="705"/>
      <c r="HV134" s="705"/>
      <c r="HW134" s="705"/>
      <c r="HX134" s="705"/>
      <c r="HY134" s="705"/>
      <c r="HZ134" s="705"/>
      <c r="IA134" s="705"/>
      <c r="IB134" s="705"/>
      <c r="IC134" s="705"/>
      <c r="ID134" s="705"/>
      <c r="IE134" s="705"/>
      <c r="IF134" s="705"/>
      <c r="IG134" s="705"/>
      <c r="IH134" s="705"/>
      <c r="II134" s="705"/>
      <c r="IJ134" s="705"/>
      <c r="IK134" s="705"/>
      <c r="IL134" s="705"/>
      <c r="IM134" s="705"/>
      <c r="IN134" s="705"/>
      <c r="IO134" s="705"/>
      <c r="IP134" s="705"/>
      <c r="IQ134" s="705"/>
      <c r="IR134" s="705"/>
      <c r="IS134" s="705"/>
      <c r="IT134" s="705"/>
      <c r="IU134" s="705"/>
      <c r="IV134" s="705"/>
    </row>
    <row r="135" spans="1:256" ht="31.5">
      <c r="A135" s="705"/>
      <c r="B135" s="981" t="s">
        <v>664</v>
      </c>
      <c r="C135" s="2746" t="s">
        <v>673</v>
      </c>
      <c r="D135" s="2747"/>
      <c r="E135" s="2747"/>
      <c r="F135" s="2748"/>
      <c r="G135" s="887" t="s">
        <v>23</v>
      </c>
      <c r="H135" s="705"/>
      <c r="I135" s="705"/>
      <c r="J135" s="705"/>
      <c r="K135" s="705"/>
      <c r="L135" s="705"/>
      <c r="M135" s="705"/>
      <c r="N135" s="705"/>
      <c r="O135" s="705"/>
      <c r="P135" s="705"/>
      <c r="Q135" s="705"/>
      <c r="R135" s="705"/>
      <c r="S135" s="705"/>
      <c r="T135" s="705"/>
      <c r="U135" s="705"/>
      <c r="V135" s="705"/>
      <c r="W135" s="705"/>
      <c r="X135" s="705"/>
      <c r="Y135" s="705"/>
      <c r="Z135" s="705"/>
      <c r="AA135" s="705"/>
      <c r="AB135" s="705"/>
      <c r="AC135" s="705"/>
      <c r="AD135" s="705"/>
      <c r="AE135" s="705"/>
      <c r="AF135" s="705"/>
      <c r="AG135" s="705"/>
      <c r="AH135" s="705"/>
      <c r="AI135" s="705"/>
      <c r="AJ135" s="705"/>
      <c r="AK135" s="705"/>
      <c r="AL135" s="705"/>
      <c r="AM135" s="705"/>
      <c r="AN135" s="705"/>
      <c r="AO135" s="705"/>
      <c r="AP135" s="705"/>
      <c r="AQ135" s="705"/>
      <c r="AR135" s="705"/>
      <c r="AS135" s="705"/>
      <c r="AT135" s="705"/>
      <c r="AU135" s="705"/>
      <c r="AV135" s="705"/>
      <c r="AW135" s="705"/>
      <c r="AX135" s="705"/>
      <c r="AY135" s="705"/>
      <c r="AZ135" s="705"/>
      <c r="BA135" s="705"/>
      <c r="BB135" s="705"/>
      <c r="BC135" s="705"/>
      <c r="BD135" s="705"/>
      <c r="BE135" s="705"/>
      <c r="BF135" s="705"/>
      <c r="BG135" s="705"/>
      <c r="BH135" s="705"/>
      <c r="BI135" s="705"/>
      <c r="BJ135" s="705"/>
      <c r="BK135" s="705"/>
      <c r="BL135" s="705"/>
      <c r="BM135" s="705"/>
      <c r="BN135" s="705"/>
      <c r="BO135" s="705"/>
      <c r="BP135" s="705"/>
      <c r="BQ135" s="705"/>
      <c r="BR135" s="705"/>
      <c r="BS135" s="705"/>
      <c r="BT135" s="705"/>
      <c r="BU135" s="705"/>
      <c r="BV135" s="705"/>
      <c r="BW135" s="705"/>
      <c r="BX135" s="705"/>
      <c r="BY135" s="705"/>
      <c r="BZ135" s="705"/>
      <c r="CA135" s="705"/>
      <c r="CB135" s="705"/>
      <c r="CC135" s="705"/>
      <c r="CD135" s="705"/>
      <c r="CE135" s="705"/>
      <c r="CF135" s="705"/>
      <c r="CG135" s="705"/>
      <c r="CH135" s="705"/>
      <c r="CI135" s="705"/>
      <c r="CJ135" s="705"/>
      <c r="CK135" s="705"/>
      <c r="CL135" s="705"/>
      <c r="CM135" s="705"/>
      <c r="CN135" s="705"/>
      <c r="CO135" s="705"/>
      <c r="CP135" s="705"/>
      <c r="CQ135" s="705"/>
      <c r="CR135" s="705"/>
      <c r="CS135" s="705"/>
      <c r="CT135" s="705"/>
      <c r="CU135" s="705"/>
      <c r="CV135" s="705"/>
      <c r="CW135" s="705"/>
      <c r="CX135" s="705"/>
      <c r="CY135" s="705"/>
      <c r="CZ135" s="705"/>
      <c r="DA135" s="705"/>
      <c r="DB135" s="705"/>
      <c r="DC135" s="705"/>
      <c r="DD135" s="705"/>
      <c r="DE135" s="705"/>
      <c r="DF135" s="705"/>
      <c r="DG135" s="705"/>
      <c r="DH135" s="705"/>
      <c r="DI135" s="705"/>
      <c r="DJ135" s="705"/>
      <c r="DK135" s="705"/>
      <c r="DL135" s="705"/>
      <c r="DM135" s="705"/>
      <c r="DN135" s="705"/>
      <c r="DO135" s="705"/>
      <c r="DP135" s="705"/>
      <c r="DQ135" s="705"/>
      <c r="DR135" s="705"/>
      <c r="DS135" s="705"/>
      <c r="DT135" s="705"/>
      <c r="DU135" s="705"/>
      <c r="DV135" s="705"/>
      <c r="DW135" s="705"/>
      <c r="DX135" s="705"/>
      <c r="DY135" s="705"/>
      <c r="DZ135" s="705"/>
      <c r="EA135" s="705"/>
      <c r="EB135" s="705"/>
      <c r="EC135" s="705"/>
      <c r="ED135" s="705"/>
      <c r="EE135" s="705"/>
      <c r="EF135" s="705"/>
      <c r="EG135" s="705"/>
      <c r="EH135" s="705"/>
      <c r="EI135" s="705"/>
      <c r="EJ135" s="705"/>
      <c r="EK135" s="705"/>
      <c r="EL135" s="705"/>
      <c r="EM135" s="705"/>
      <c r="EN135" s="705"/>
      <c r="EO135" s="705"/>
      <c r="EP135" s="705"/>
      <c r="EQ135" s="705"/>
      <c r="ER135" s="705"/>
      <c r="ES135" s="705"/>
      <c r="ET135" s="705"/>
      <c r="EU135" s="705"/>
      <c r="EV135" s="705"/>
      <c r="EW135" s="705"/>
      <c r="EX135" s="705"/>
      <c r="EY135" s="705"/>
      <c r="EZ135" s="705"/>
      <c r="FA135" s="705"/>
      <c r="FB135" s="705"/>
      <c r="FC135" s="705"/>
      <c r="FD135" s="705"/>
      <c r="FE135" s="705"/>
      <c r="FF135" s="705"/>
      <c r="FG135" s="705"/>
      <c r="FH135" s="705"/>
      <c r="FI135" s="705"/>
      <c r="FJ135" s="705"/>
      <c r="FK135" s="705"/>
      <c r="FL135" s="705"/>
      <c r="FM135" s="705"/>
      <c r="FN135" s="705"/>
      <c r="FO135" s="705"/>
      <c r="FP135" s="705"/>
      <c r="FQ135" s="705"/>
      <c r="FR135" s="705"/>
      <c r="FS135" s="705"/>
      <c r="FT135" s="705"/>
      <c r="FU135" s="705"/>
      <c r="FV135" s="705"/>
      <c r="FW135" s="705"/>
      <c r="FX135" s="705"/>
      <c r="FY135" s="705"/>
      <c r="FZ135" s="705"/>
      <c r="GA135" s="705"/>
      <c r="GB135" s="705"/>
      <c r="GC135" s="705"/>
      <c r="GD135" s="705"/>
      <c r="GE135" s="705"/>
      <c r="GF135" s="705"/>
      <c r="GG135" s="705"/>
      <c r="GH135" s="705"/>
      <c r="GI135" s="705"/>
      <c r="GJ135" s="705"/>
      <c r="GK135" s="705"/>
      <c r="GL135" s="705"/>
      <c r="GM135" s="705"/>
      <c r="GN135" s="705"/>
      <c r="GO135" s="705"/>
      <c r="GP135" s="705"/>
      <c r="GQ135" s="705"/>
      <c r="GR135" s="705"/>
      <c r="GS135" s="705"/>
      <c r="GT135" s="705"/>
      <c r="GU135" s="705"/>
      <c r="GV135" s="705"/>
      <c r="GW135" s="705"/>
      <c r="GX135" s="705"/>
      <c r="GY135" s="705"/>
      <c r="GZ135" s="705"/>
      <c r="HA135" s="705"/>
      <c r="HB135" s="705"/>
      <c r="HC135" s="705"/>
      <c r="HD135" s="705"/>
      <c r="HE135" s="705"/>
      <c r="HF135" s="705"/>
      <c r="HG135" s="705"/>
      <c r="HH135" s="705"/>
      <c r="HI135" s="705"/>
      <c r="HJ135" s="705"/>
      <c r="HK135" s="705"/>
      <c r="HL135" s="705"/>
      <c r="HM135" s="705"/>
      <c r="HN135" s="705"/>
      <c r="HO135" s="705"/>
      <c r="HP135" s="705"/>
      <c r="HQ135" s="705"/>
      <c r="HR135" s="705"/>
      <c r="HS135" s="705"/>
      <c r="HT135" s="705"/>
      <c r="HU135" s="705"/>
      <c r="HV135" s="705"/>
      <c r="HW135" s="705"/>
      <c r="HX135" s="705"/>
      <c r="HY135" s="705"/>
      <c r="HZ135" s="705"/>
      <c r="IA135" s="705"/>
      <c r="IB135" s="705"/>
      <c r="IC135" s="705"/>
      <c r="ID135" s="705"/>
      <c r="IE135" s="705"/>
      <c r="IF135" s="705"/>
      <c r="IG135" s="705"/>
      <c r="IH135" s="705"/>
      <c r="II135" s="705"/>
      <c r="IJ135" s="705"/>
      <c r="IK135" s="705"/>
      <c r="IL135" s="705"/>
      <c r="IM135" s="705"/>
      <c r="IN135" s="705"/>
      <c r="IO135" s="705"/>
      <c r="IP135" s="705"/>
      <c r="IQ135" s="705"/>
      <c r="IR135" s="705"/>
      <c r="IS135" s="705"/>
      <c r="IT135" s="705"/>
      <c r="IU135" s="705"/>
      <c r="IV135" s="705"/>
    </row>
    <row r="136" spans="1:256" ht="31.5">
      <c r="A136" s="705"/>
      <c r="B136" s="616" t="s">
        <v>666</v>
      </c>
      <c r="C136" s="982" t="s">
        <v>75</v>
      </c>
      <c r="D136" s="982" t="s">
        <v>23</v>
      </c>
      <c r="E136" s="2774" t="s">
        <v>76</v>
      </c>
      <c r="F136" s="2775"/>
      <c r="G136" s="2776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705"/>
      <c r="U136" s="705"/>
      <c r="V136" s="705"/>
      <c r="W136" s="705"/>
      <c r="X136" s="705"/>
      <c r="Y136" s="705"/>
      <c r="Z136" s="705"/>
      <c r="AA136" s="705"/>
      <c r="AB136" s="705"/>
      <c r="AC136" s="705"/>
      <c r="AD136" s="705"/>
      <c r="AE136" s="705"/>
      <c r="AF136" s="705"/>
      <c r="AG136" s="705"/>
      <c r="AH136" s="705"/>
      <c r="AI136" s="705"/>
      <c r="AJ136" s="705"/>
      <c r="AK136" s="705"/>
      <c r="AL136" s="705"/>
      <c r="AM136" s="705"/>
      <c r="AN136" s="705"/>
      <c r="AO136" s="705"/>
      <c r="AP136" s="705"/>
      <c r="AQ136" s="705"/>
      <c r="AR136" s="705"/>
      <c r="AS136" s="705"/>
      <c r="AT136" s="705"/>
      <c r="AU136" s="705"/>
      <c r="AV136" s="705"/>
      <c r="AW136" s="705"/>
      <c r="AX136" s="705"/>
      <c r="AY136" s="705"/>
      <c r="AZ136" s="705"/>
      <c r="BA136" s="705"/>
      <c r="BB136" s="705"/>
      <c r="BC136" s="705"/>
      <c r="BD136" s="705"/>
      <c r="BE136" s="705"/>
      <c r="BF136" s="705"/>
      <c r="BG136" s="705"/>
      <c r="BH136" s="705"/>
      <c r="BI136" s="705"/>
      <c r="BJ136" s="705"/>
      <c r="BK136" s="705"/>
      <c r="BL136" s="705"/>
      <c r="BM136" s="705"/>
      <c r="BN136" s="705"/>
      <c r="BO136" s="705"/>
      <c r="BP136" s="705"/>
      <c r="BQ136" s="705"/>
      <c r="BR136" s="705"/>
      <c r="BS136" s="705"/>
      <c r="BT136" s="705"/>
      <c r="BU136" s="705"/>
      <c r="BV136" s="705"/>
      <c r="BW136" s="705"/>
      <c r="BX136" s="705"/>
      <c r="BY136" s="705"/>
      <c r="BZ136" s="705"/>
      <c r="CA136" s="705"/>
      <c r="CB136" s="705"/>
      <c r="CC136" s="705"/>
      <c r="CD136" s="705"/>
      <c r="CE136" s="705"/>
      <c r="CF136" s="705"/>
      <c r="CG136" s="705"/>
      <c r="CH136" s="705"/>
      <c r="CI136" s="705"/>
      <c r="CJ136" s="705"/>
      <c r="CK136" s="705"/>
      <c r="CL136" s="705"/>
      <c r="CM136" s="705"/>
      <c r="CN136" s="705"/>
      <c r="CO136" s="705"/>
      <c r="CP136" s="705"/>
      <c r="CQ136" s="705"/>
      <c r="CR136" s="705"/>
      <c r="CS136" s="705"/>
      <c r="CT136" s="705"/>
      <c r="CU136" s="705"/>
      <c r="CV136" s="705"/>
      <c r="CW136" s="705"/>
      <c r="CX136" s="705"/>
      <c r="CY136" s="705"/>
      <c r="CZ136" s="705"/>
      <c r="DA136" s="705"/>
      <c r="DB136" s="705"/>
      <c r="DC136" s="705"/>
      <c r="DD136" s="705"/>
      <c r="DE136" s="705"/>
      <c r="DF136" s="705"/>
      <c r="DG136" s="705"/>
      <c r="DH136" s="705"/>
      <c r="DI136" s="705"/>
      <c r="DJ136" s="705"/>
      <c r="DK136" s="705"/>
      <c r="DL136" s="705"/>
      <c r="DM136" s="705"/>
      <c r="DN136" s="705"/>
      <c r="DO136" s="705"/>
      <c r="DP136" s="705"/>
      <c r="DQ136" s="705"/>
      <c r="DR136" s="705"/>
      <c r="DS136" s="705"/>
      <c r="DT136" s="705"/>
      <c r="DU136" s="705"/>
      <c r="DV136" s="705"/>
      <c r="DW136" s="705"/>
      <c r="DX136" s="705"/>
      <c r="DY136" s="705"/>
      <c r="DZ136" s="705"/>
      <c r="EA136" s="705"/>
      <c r="EB136" s="705"/>
      <c r="EC136" s="705"/>
      <c r="ED136" s="705"/>
      <c r="EE136" s="705"/>
      <c r="EF136" s="705"/>
      <c r="EG136" s="705"/>
      <c r="EH136" s="705"/>
      <c r="EI136" s="705"/>
      <c r="EJ136" s="705"/>
      <c r="EK136" s="705"/>
      <c r="EL136" s="705"/>
      <c r="EM136" s="705"/>
      <c r="EN136" s="705"/>
      <c r="EO136" s="705"/>
      <c r="EP136" s="705"/>
      <c r="EQ136" s="705"/>
      <c r="ER136" s="705"/>
      <c r="ES136" s="705"/>
      <c r="ET136" s="705"/>
      <c r="EU136" s="705"/>
      <c r="EV136" s="705"/>
      <c r="EW136" s="705"/>
      <c r="EX136" s="705"/>
      <c r="EY136" s="705"/>
      <c r="EZ136" s="705"/>
      <c r="FA136" s="705"/>
      <c r="FB136" s="705"/>
      <c r="FC136" s="705"/>
      <c r="FD136" s="705"/>
      <c r="FE136" s="705"/>
      <c r="FF136" s="705"/>
      <c r="FG136" s="705"/>
      <c r="FH136" s="705"/>
      <c r="FI136" s="705"/>
      <c r="FJ136" s="705"/>
      <c r="FK136" s="705"/>
      <c r="FL136" s="705"/>
      <c r="FM136" s="705"/>
      <c r="FN136" s="705"/>
      <c r="FO136" s="705"/>
      <c r="FP136" s="705"/>
      <c r="FQ136" s="705"/>
      <c r="FR136" s="705"/>
      <c r="FS136" s="705"/>
      <c r="FT136" s="705"/>
      <c r="FU136" s="705"/>
      <c r="FV136" s="705"/>
      <c r="FW136" s="705"/>
      <c r="FX136" s="705"/>
      <c r="FY136" s="705"/>
      <c r="FZ136" s="705"/>
      <c r="GA136" s="705"/>
      <c r="GB136" s="705"/>
      <c r="GC136" s="705"/>
      <c r="GD136" s="705"/>
      <c r="GE136" s="705"/>
      <c r="GF136" s="705"/>
      <c r="GG136" s="705"/>
      <c r="GH136" s="705"/>
      <c r="GI136" s="705"/>
      <c r="GJ136" s="705"/>
      <c r="GK136" s="705"/>
      <c r="GL136" s="705"/>
      <c r="GM136" s="705"/>
      <c r="GN136" s="705"/>
      <c r="GO136" s="705"/>
      <c r="GP136" s="705"/>
      <c r="GQ136" s="705"/>
      <c r="GR136" s="705"/>
      <c r="GS136" s="705"/>
      <c r="GT136" s="705"/>
      <c r="GU136" s="705"/>
      <c r="GV136" s="705"/>
      <c r="GW136" s="705"/>
      <c r="GX136" s="705"/>
      <c r="GY136" s="705"/>
      <c r="GZ136" s="705"/>
      <c r="HA136" s="705"/>
      <c r="HB136" s="705"/>
      <c r="HC136" s="705"/>
      <c r="HD136" s="705"/>
      <c r="HE136" s="705"/>
      <c r="HF136" s="705"/>
      <c r="HG136" s="705"/>
      <c r="HH136" s="705"/>
      <c r="HI136" s="705"/>
      <c r="HJ136" s="705"/>
      <c r="HK136" s="705"/>
      <c r="HL136" s="705"/>
      <c r="HM136" s="705"/>
      <c r="HN136" s="705"/>
      <c r="HO136" s="705"/>
      <c r="HP136" s="705"/>
      <c r="HQ136" s="705"/>
      <c r="HR136" s="705"/>
      <c r="HS136" s="705"/>
      <c r="HT136" s="705"/>
      <c r="HU136" s="705"/>
      <c r="HV136" s="705"/>
      <c r="HW136" s="705"/>
      <c r="HX136" s="705"/>
      <c r="HY136" s="705"/>
      <c r="HZ136" s="705"/>
      <c r="IA136" s="705"/>
      <c r="IB136" s="705"/>
      <c r="IC136" s="705"/>
      <c r="ID136" s="705"/>
      <c r="IE136" s="705"/>
      <c r="IF136" s="705"/>
      <c r="IG136" s="705"/>
      <c r="IH136" s="705"/>
      <c r="II136" s="705"/>
      <c r="IJ136" s="705"/>
      <c r="IK136" s="705"/>
      <c r="IL136" s="705"/>
      <c r="IM136" s="705"/>
      <c r="IN136" s="705"/>
      <c r="IO136" s="705"/>
      <c r="IP136" s="705"/>
      <c r="IQ136" s="705"/>
      <c r="IR136" s="705"/>
      <c r="IS136" s="705"/>
      <c r="IT136" s="705"/>
      <c r="IU136" s="705"/>
      <c r="IV136" s="705"/>
    </row>
    <row r="137" spans="1:256" ht="16.5" thickBot="1">
      <c r="A137" s="705"/>
      <c r="B137" s="2790" t="s">
        <v>79</v>
      </c>
      <c r="C137" s="2791"/>
      <c r="D137" s="2791"/>
      <c r="E137" s="2791"/>
      <c r="F137" s="2791"/>
      <c r="G137" s="2792"/>
      <c r="H137" s="705"/>
      <c r="I137" s="705"/>
      <c r="J137" s="705"/>
      <c r="K137" s="705"/>
      <c r="L137" s="705"/>
      <c r="M137" s="705"/>
      <c r="N137" s="705"/>
      <c r="O137" s="705"/>
      <c r="P137" s="705"/>
      <c r="Q137" s="705"/>
      <c r="R137" s="705"/>
      <c r="S137" s="705"/>
      <c r="T137" s="705"/>
      <c r="U137" s="705"/>
      <c r="V137" s="705"/>
      <c r="W137" s="705"/>
      <c r="X137" s="705"/>
      <c r="Y137" s="705"/>
      <c r="Z137" s="705"/>
      <c r="AA137" s="705"/>
      <c r="AB137" s="705"/>
      <c r="AC137" s="705"/>
      <c r="AD137" s="705"/>
      <c r="AE137" s="705"/>
      <c r="AF137" s="705"/>
      <c r="AG137" s="705"/>
      <c r="AH137" s="705"/>
      <c r="AI137" s="705"/>
      <c r="AJ137" s="705"/>
      <c r="AK137" s="705"/>
      <c r="AL137" s="705"/>
      <c r="AM137" s="705"/>
      <c r="AN137" s="705"/>
      <c r="AO137" s="705"/>
      <c r="AP137" s="705"/>
      <c r="AQ137" s="705"/>
      <c r="AR137" s="705"/>
      <c r="AS137" s="705"/>
      <c r="AT137" s="705"/>
      <c r="AU137" s="705"/>
      <c r="AV137" s="705"/>
      <c r="AW137" s="705"/>
      <c r="AX137" s="705"/>
      <c r="AY137" s="705"/>
      <c r="AZ137" s="705"/>
      <c r="BA137" s="705"/>
      <c r="BB137" s="705"/>
      <c r="BC137" s="705"/>
      <c r="BD137" s="705"/>
      <c r="BE137" s="705"/>
      <c r="BF137" s="705"/>
      <c r="BG137" s="705"/>
      <c r="BH137" s="705"/>
      <c r="BI137" s="705"/>
      <c r="BJ137" s="705"/>
      <c r="BK137" s="705"/>
      <c r="BL137" s="705"/>
      <c r="BM137" s="705"/>
      <c r="BN137" s="705"/>
      <c r="BO137" s="705"/>
      <c r="BP137" s="705"/>
      <c r="BQ137" s="705"/>
      <c r="BR137" s="705"/>
      <c r="BS137" s="705"/>
      <c r="BT137" s="705"/>
      <c r="BU137" s="705"/>
      <c r="BV137" s="705"/>
      <c r="BW137" s="705"/>
      <c r="BX137" s="705"/>
      <c r="BY137" s="705"/>
      <c r="BZ137" s="705"/>
      <c r="CA137" s="705"/>
      <c r="CB137" s="705"/>
      <c r="CC137" s="705"/>
      <c r="CD137" s="705"/>
      <c r="CE137" s="705"/>
      <c r="CF137" s="705"/>
      <c r="CG137" s="705"/>
      <c r="CH137" s="705"/>
      <c r="CI137" s="705"/>
      <c r="CJ137" s="705"/>
      <c r="CK137" s="705"/>
      <c r="CL137" s="705"/>
      <c r="CM137" s="705"/>
      <c r="CN137" s="705"/>
      <c r="CO137" s="705"/>
      <c r="CP137" s="705"/>
      <c r="CQ137" s="705"/>
      <c r="CR137" s="705"/>
      <c r="CS137" s="705"/>
      <c r="CT137" s="705"/>
      <c r="CU137" s="705"/>
      <c r="CV137" s="705"/>
      <c r="CW137" s="705"/>
      <c r="CX137" s="705"/>
      <c r="CY137" s="705"/>
      <c r="CZ137" s="705"/>
      <c r="DA137" s="705"/>
      <c r="DB137" s="705"/>
      <c r="DC137" s="705"/>
      <c r="DD137" s="705"/>
      <c r="DE137" s="705"/>
      <c r="DF137" s="705"/>
      <c r="DG137" s="705"/>
      <c r="DH137" s="705"/>
      <c r="DI137" s="705"/>
      <c r="DJ137" s="705"/>
      <c r="DK137" s="705"/>
      <c r="DL137" s="705"/>
      <c r="DM137" s="705"/>
      <c r="DN137" s="705"/>
      <c r="DO137" s="705"/>
      <c r="DP137" s="705"/>
      <c r="DQ137" s="705"/>
      <c r="DR137" s="705"/>
      <c r="DS137" s="705"/>
      <c r="DT137" s="705"/>
      <c r="DU137" s="705"/>
      <c r="DV137" s="705"/>
      <c r="DW137" s="705"/>
      <c r="DX137" s="705"/>
      <c r="DY137" s="705"/>
      <c r="DZ137" s="705"/>
      <c r="EA137" s="705"/>
      <c r="EB137" s="705"/>
      <c r="EC137" s="705"/>
      <c r="ED137" s="705"/>
      <c r="EE137" s="705"/>
      <c r="EF137" s="705"/>
      <c r="EG137" s="705"/>
      <c r="EH137" s="705"/>
      <c r="EI137" s="705"/>
      <c r="EJ137" s="705"/>
      <c r="EK137" s="705"/>
      <c r="EL137" s="705"/>
      <c r="EM137" s="705"/>
      <c r="EN137" s="705"/>
      <c r="EO137" s="705"/>
      <c r="EP137" s="705"/>
      <c r="EQ137" s="705"/>
      <c r="ER137" s="705"/>
      <c r="ES137" s="705"/>
      <c r="ET137" s="705"/>
      <c r="EU137" s="705"/>
      <c r="EV137" s="705"/>
      <c r="EW137" s="705"/>
      <c r="EX137" s="705"/>
      <c r="EY137" s="705"/>
      <c r="EZ137" s="705"/>
      <c r="FA137" s="705"/>
      <c r="FB137" s="705"/>
      <c r="FC137" s="705"/>
      <c r="FD137" s="705"/>
      <c r="FE137" s="705"/>
      <c r="FF137" s="705"/>
      <c r="FG137" s="705"/>
      <c r="FH137" s="705"/>
      <c r="FI137" s="705"/>
      <c r="FJ137" s="705"/>
      <c r="FK137" s="705"/>
      <c r="FL137" s="705"/>
      <c r="FM137" s="705"/>
      <c r="FN137" s="705"/>
      <c r="FO137" s="705"/>
      <c r="FP137" s="705"/>
      <c r="FQ137" s="705"/>
      <c r="FR137" s="705"/>
      <c r="FS137" s="705"/>
      <c r="FT137" s="705"/>
      <c r="FU137" s="705"/>
      <c r="FV137" s="705"/>
      <c r="FW137" s="705"/>
      <c r="FX137" s="705"/>
      <c r="FY137" s="705"/>
      <c r="FZ137" s="705"/>
      <c r="GA137" s="705"/>
      <c r="GB137" s="705"/>
      <c r="GC137" s="705"/>
      <c r="GD137" s="705"/>
      <c r="GE137" s="705"/>
      <c r="GF137" s="705"/>
      <c r="GG137" s="705"/>
      <c r="GH137" s="705"/>
      <c r="GI137" s="705"/>
      <c r="GJ137" s="705"/>
      <c r="GK137" s="705"/>
      <c r="GL137" s="705"/>
      <c r="GM137" s="705"/>
      <c r="GN137" s="705"/>
      <c r="GO137" s="705"/>
      <c r="GP137" s="705"/>
      <c r="GQ137" s="705"/>
      <c r="GR137" s="705"/>
      <c r="GS137" s="705"/>
      <c r="GT137" s="705"/>
      <c r="GU137" s="705"/>
      <c r="GV137" s="705"/>
      <c r="GW137" s="705"/>
      <c r="GX137" s="705"/>
      <c r="GY137" s="705"/>
      <c r="GZ137" s="705"/>
      <c r="HA137" s="705"/>
      <c r="HB137" s="705"/>
      <c r="HC137" s="705"/>
      <c r="HD137" s="705"/>
      <c r="HE137" s="705"/>
      <c r="HF137" s="705"/>
      <c r="HG137" s="705"/>
      <c r="HH137" s="705"/>
      <c r="HI137" s="705"/>
      <c r="HJ137" s="705"/>
      <c r="HK137" s="705"/>
      <c r="HL137" s="705"/>
      <c r="HM137" s="705"/>
      <c r="HN137" s="705"/>
      <c r="HO137" s="705"/>
      <c r="HP137" s="705"/>
      <c r="HQ137" s="705"/>
      <c r="HR137" s="705"/>
      <c r="HS137" s="705"/>
      <c r="HT137" s="705"/>
      <c r="HU137" s="705"/>
      <c r="HV137" s="705"/>
      <c r="HW137" s="705"/>
      <c r="HX137" s="705"/>
      <c r="HY137" s="705"/>
      <c r="HZ137" s="705"/>
      <c r="IA137" s="705"/>
      <c r="IB137" s="705"/>
      <c r="IC137" s="705"/>
      <c r="ID137" s="705"/>
      <c r="IE137" s="705"/>
      <c r="IF137" s="705"/>
      <c r="IG137" s="705"/>
      <c r="IH137" s="705"/>
      <c r="II137" s="705"/>
      <c r="IJ137" s="705"/>
      <c r="IK137" s="705"/>
      <c r="IL137" s="705"/>
      <c r="IM137" s="705"/>
      <c r="IN137" s="705"/>
      <c r="IO137" s="705"/>
      <c r="IP137" s="705"/>
      <c r="IQ137" s="705"/>
      <c r="IR137" s="705"/>
      <c r="IS137" s="705"/>
      <c r="IT137" s="705"/>
      <c r="IU137" s="705"/>
      <c r="IV137" s="705"/>
    </row>
    <row r="138" spans="1:256" ht="15">
      <c r="A138" s="705"/>
      <c r="B138" s="2782" t="e">
        <f>C129</f>
        <v>#REF!</v>
      </c>
      <c r="C138" s="2783"/>
      <c r="D138" s="1000" t="s">
        <v>20</v>
      </c>
      <c r="E138" s="2793" t="s">
        <v>674</v>
      </c>
      <c r="F138" s="2793"/>
      <c r="G138" s="2794"/>
      <c r="H138" s="705"/>
      <c r="I138" s="705"/>
      <c r="J138" s="705"/>
      <c r="K138" s="705"/>
      <c r="L138" s="705"/>
      <c r="M138" s="705"/>
      <c r="N138" s="705"/>
      <c r="O138" s="705"/>
      <c r="P138" s="705"/>
      <c r="Q138" s="705"/>
      <c r="R138" s="705"/>
      <c r="S138" s="705"/>
      <c r="T138" s="705"/>
      <c r="U138" s="705"/>
      <c r="V138" s="705"/>
      <c r="W138" s="705"/>
      <c r="X138" s="705"/>
      <c r="Y138" s="705"/>
      <c r="Z138" s="705"/>
      <c r="AA138" s="705"/>
      <c r="AB138" s="705"/>
      <c r="AC138" s="705"/>
      <c r="AD138" s="705"/>
      <c r="AE138" s="705"/>
      <c r="AF138" s="705"/>
      <c r="AG138" s="705"/>
      <c r="AH138" s="705"/>
      <c r="AI138" s="705"/>
      <c r="AJ138" s="705"/>
      <c r="AK138" s="705"/>
      <c r="AL138" s="705"/>
      <c r="AM138" s="705"/>
      <c r="AN138" s="705"/>
      <c r="AO138" s="705"/>
      <c r="AP138" s="705"/>
      <c r="AQ138" s="705"/>
      <c r="AR138" s="705"/>
      <c r="AS138" s="705"/>
      <c r="AT138" s="705"/>
      <c r="AU138" s="705"/>
      <c r="AV138" s="705"/>
      <c r="AW138" s="705"/>
      <c r="AX138" s="705"/>
      <c r="AY138" s="705"/>
      <c r="AZ138" s="705"/>
      <c r="BA138" s="705"/>
      <c r="BB138" s="705"/>
      <c r="BC138" s="705"/>
      <c r="BD138" s="705"/>
      <c r="BE138" s="705"/>
      <c r="BF138" s="705"/>
      <c r="BG138" s="705"/>
      <c r="BH138" s="705"/>
      <c r="BI138" s="705"/>
      <c r="BJ138" s="705"/>
      <c r="BK138" s="705"/>
      <c r="BL138" s="705"/>
      <c r="BM138" s="705"/>
      <c r="BN138" s="705"/>
      <c r="BO138" s="705"/>
      <c r="BP138" s="705"/>
      <c r="BQ138" s="705"/>
      <c r="BR138" s="705"/>
      <c r="BS138" s="705"/>
      <c r="BT138" s="705"/>
      <c r="BU138" s="705"/>
      <c r="BV138" s="705"/>
      <c r="BW138" s="705"/>
      <c r="BX138" s="705"/>
      <c r="BY138" s="705"/>
      <c r="BZ138" s="705"/>
      <c r="CA138" s="705"/>
      <c r="CB138" s="705"/>
      <c r="CC138" s="705"/>
      <c r="CD138" s="705"/>
      <c r="CE138" s="705"/>
      <c r="CF138" s="705"/>
      <c r="CG138" s="705"/>
      <c r="CH138" s="705"/>
      <c r="CI138" s="705"/>
      <c r="CJ138" s="705"/>
      <c r="CK138" s="705"/>
      <c r="CL138" s="705"/>
      <c r="CM138" s="705"/>
      <c r="CN138" s="705"/>
      <c r="CO138" s="705"/>
      <c r="CP138" s="705"/>
      <c r="CQ138" s="705"/>
      <c r="CR138" s="705"/>
      <c r="CS138" s="705"/>
      <c r="CT138" s="705"/>
      <c r="CU138" s="705"/>
      <c r="CV138" s="705"/>
      <c r="CW138" s="705"/>
      <c r="CX138" s="705"/>
      <c r="CY138" s="705"/>
      <c r="CZ138" s="705"/>
      <c r="DA138" s="705"/>
      <c r="DB138" s="705"/>
      <c r="DC138" s="705"/>
      <c r="DD138" s="705"/>
      <c r="DE138" s="705"/>
      <c r="DF138" s="705"/>
      <c r="DG138" s="705"/>
      <c r="DH138" s="705"/>
      <c r="DI138" s="705"/>
      <c r="DJ138" s="705"/>
      <c r="DK138" s="705"/>
      <c r="DL138" s="705"/>
      <c r="DM138" s="705"/>
      <c r="DN138" s="705"/>
      <c r="DO138" s="705"/>
      <c r="DP138" s="705"/>
      <c r="DQ138" s="705"/>
      <c r="DR138" s="705"/>
      <c r="DS138" s="705"/>
      <c r="DT138" s="705"/>
      <c r="DU138" s="705"/>
      <c r="DV138" s="705"/>
      <c r="DW138" s="705"/>
      <c r="DX138" s="705"/>
      <c r="DY138" s="705"/>
      <c r="DZ138" s="705"/>
      <c r="EA138" s="705"/>
      <c r="EB138" s="705"/>
      <c r="EC138" s="705"/>
      <c r="ED138" s="705"/>
      <c r="EE138" s="705"/>
      <c r="EF138" s="705"/>
      <c r="EG138" s="705"/>
      <c r="EH138" s="705"/>
      <c r="EI138" s="705"/>
      <c r="EJ138" s="705"/>
      <c r="EK138" s="705"/>
      <c r="EL138" s="705"/>
      <c r="EM138" s="705"/>
      <c r="EN138" s="705"/>
      <c r="EO138" s="705"/>
      <c r="EP138" s="705"/>
      <c r="EQ138" s="705"/>
      <c r="ER138" s="705"/>
      <c r="ES138" s="705"/>
      <c r="ET138" s="705"/>
      <c r="EU138" s="705"/>
      <c r="EV138" s="705"/>
      <c r="EW138" s="705"/>
      <c r="EX138" s="705"/>
      <c r="EY138" s="705"/>
      <c r="EZ138" s="705"/>
      <c r="FA138" s="705"/>
      <c r="FB138" s="705"/>
      <c r="FC138" s="705"/>
      <c r="FD138" s="705"/>
      <c r="FE138" s="705"/>
      <c r="FF138" s="705"/>
      <c r="FG138" s="705"/>
      <c r="FH138" s="705"/>
      <c r="FI138" s="705"/>
      <c r="FJ138" s="705"/>
      <c r="FK138" s="705"/>
      <c r="FL138" s="705"/>
      <c r="FM138" s="705"/>
      <c r="FN138" s="705"/>
      <c r="FO138" s="705"/>
      <c r="FP138" s="705"/>
      <c r="FQ138" s="705"/>
      <c r="FR138" s="705"/>
      <c r="FS138" s="705"/>
      <c r="FT138" s="705"/>
      <c r="FU138" s="705"/>
      <c r="FV138" s="705"/>
      <c r="FW138" s="705"/>
      <c r="FX138" s="705"/>
      <c r="FY138" s="705"/>
      <c r="FZ138" s="705"/>
      <c r="GA138" s="705"/>
      <c r="GB138" s="705"/>
      <c r="GC138" s="705"/>
      <c r="GD138" s="705"/>
      <c r="GE138" s="705"/>
      <c r="GF138" s="705"/>
      <c r="GG138" s="705"/>
      <c r="GH138" s="705"/>
      <c r="GI138" s="705"/>
      <c r="GJ138" s="705"/>
      <c r="GK138" s="705"/>
      <c r="GL138" s="705"/>
      <c r="GM138" s="705"/>
      <c r="GN138" s="705"/>
      <c r="GO138" s="705"/>
      <c r="GP138" s="705"/>
      <c r="GQ138" s="705"/>
      <c r="GR138" s="705"/>
      <c r="GS138" s="705"/>
      <c r="GT138" s="705"/>
      <c r="GU138" s="705"/>
      <c r="GV138" s="705"/>
      <c r="GW138" s="705"/>
      <c r="GX138" s="705"/>
      <c r="GY138" s="705"/>
      <c r="GZ138" s="705"/>
      <c r="HA138" s="705"/>
      <c r="HB138" s="705"/>
      <c r="HC138" s="705"/>
      <c r="HD138" s="705"/>
      <c r="HE138" s="705"/>
      <c r="HF138" s="705"/>
      <c r="HG138" s="705"/>
      <c r="HH138" s="705"/>
      <c r="HI138" s="705"/>
      <c r="HJ138" s="705"/>
      <c r="HK138" s="705"/>
      <c r="HL138" s="705"/>
      <c r="HM138" s="705"/>
      <c r="HN138" s="705"/>
      <c r="HO138" s="705"/>
      <c r="HP138" s="705"/>
      <c r="HQ138" s="705"/>
      <c r="HR138" s="705"/>
      <c r="HS138" s="705"/>
      <c r="HT138" s="705"/>
      <c r="HU138" s="705"/>
      <c r="HV138" s="705"/>
      <c r="HW138" s="705"/>
      <c r="HX138" s="705"/>
      <c r="HY138" s="705"/>
      <c r="HZ138" s="705"/>
      <c r="IA138" s="705"/>
      <c r="IB138" s="705"/>
      <c r="IC138" s="705"/>
      <c r="ID138" s="705"/>
      <c r="IE138" s="705"/>
      <c r="IF138" s="705"/>
      <c r="IG138" s="705"/>
      <c r="IH138" s="705"/>
      <c r="II138" s="705"/>
      <c r="IJ138" s="705"/>
      <c r="IK138" s="705"/>
      <c r="IL138" s="705"/>
      <c r="IM138" s="705"/>
      <c r="IN138" s="705"/>
      <c r="IO138" s="705"/>
      <c r="IP138" s="705"/>
      <c r="IQ138" s="705"/>
      <c r="IR138" s="705"/>
      <c r="IS138" s="705"/>
      <c r="IT138" s="705"/>
      <c r="IU138" s="705"/>
      <c r="IV138" s="705"/>
    </row>
    <row r="139" spans="1:256" ht="36" customHeight="1">
      <c r="A139" s="705"/>
      <c r="B139" s="2784" t="e">
        <f>C130</f>
        <v>#REF!</v>
      </c>
      <c r="C139" s="2785"/>
      <c r="D139" s="530" t="s">
        <v>20</v>
      </c>
      <c r="E139" s="2769" t="str">
        <f>E138</f>
        <v>(0,30*0,30*0,6)*2</v>
      </c>
      <c r="F139" s="2769"/>
      <c r="G139" s="2770"/>
      <c r="H139" s="705"/>
      <c r="I139" s="705"/>
      <c r="J139" s="705"/>
      <c r="K139" s="705"/>
      <c r="L139" s="705"/>
      <c r="M139" s="705"/>
      <c r="N139" s="705"/>
      <c r="O139" s="705"/>
      <c r="P139" s="705"/>
      <c r="Q139" s="705"/>
      <c r="R139" s="705"/>
      <c r="S139" s="705"/>
      <c r="T139" s="705"/>
      <c r="U139" s="705"/>
      <c r="V139" s="705"/>
      <c r="W139" s="705"/>
      <c r="X139" s="705"/>
      <c r="Y139" s="705"/>
      <c r="Z139" s="705"/>
      <c r="AA139" s="705"/>
      <c r="AB139" s="705"/>
      <c r="AC139" s="705"/>
      <c r="AD139" s="705"/>
      <c r="AE139" s="705"/>
      <c r="AF139" s="705"/>
      <c r="AG139" s="705"/>
      <c r="AH139" s="705"/>
      <c r="AI139" s="705"/>
      <c r="AJ139" s="705"/>
      <c r="AK139" s="705"/>
      <c r="AL139" s="705"/>
      <c r="AM139" s="705"/>
      <c r="AN139" s="705"/>
      <c r="AO139" s="705"/>
      <c r="AP139" s="705"/>
      <c r="AQ139" s="705"/>
      <c r="AR139" s="705"/>
      <c r="AS139" s="705"/>
      <c r="AT139" s="705"/>
      <c r="AU139" s="705"/>
      <c r="AV139" s="705"/>
      <c r="AW139" s="705"/>
      <c r="AX139" s="705"/>
      <c r="AY139" s="705"/>
      <c r="AZ139" s="705"/>
      <c r="BA139" s="705"/>
      <c r="BB139" s="705"/>
      <c r="BC139" s="705"/>
      <c r="BD139" s="705"/>
      <c r="BE139" s="705"/>
      <c r="BF139" s="705"/>
      <c r="BG139" s="705"/>
      <c r="BH139" s="705"/>
      <c r="BI139" s="705"/>
      <c r="BJ139" s="705"/>
      <c r="BK139" s="705"/>
      <c r="BL139" s="705"/>
      <c r="BM139" s="705"/>
      <c r="BN139" s="705"/>
      <c r="BO139" s="705"/>
      <c r="BP139" s="705"/>
      <c r="BQ139" s="705"/>
      <c r="BR139" s="705"/>
      <c r="BS139" s="705"/>
      <c r="BT139" s="705"/>
      <c r="BU139" s="705"/>
      <c r="BV139" s="705"/>
      <c r="BW139" s="705"/>
      <c r="BX139" s="705"/>
      <c r="BY139" s="705"/>
      <c r="BZ139" s="705"/>
      <c r="CA139" s="705"/>
      <c r="CB139" s="705"/>
      <c r="CC139" s="705"/>
      <c r="CD139" s="705"/>
      <c r="CE139" s="705"/>
      <c r="CF139" s="705"/>
      <c r="CG139" s="705"/>
      <c r="CH139" s="705"/>
      <c r="CI139" s="705"/>
      <c r="CJ139" s="705"/>
      <c r="CK139" s="705"/>
      <c r="CL139" s="705"/>
      <c r="CM139" s="705"/>
      <c r="CN139" s="705"/>
      <c r="CO139" s="705"/>
      <c r="CP139" s="705"/>
      <c r="CQ139" s="705"/>
      <c r="CR139" s="705"/>
      <c r="CS139" s="705"/>
      <c r="CT139" s="705"/>
      <c r="CU139" s="705"/>
      <c r="CV139" s="705"/>
      <c r="CW139" s="705"/>
      <c r="CX139" s="705"/>
      <c r="CY139" s="705"/>
      <c r="CZ139" s="705"/>
      <c r="DA139" s="705"/>
      <c r="DB139" s="705"/>
      <c r="DC139" s="705"/>
      <c r="DD139" s="705"/>
      <c r="DE139" s="705"/>
      <c r="DF139" s="705"/>
      <c r="DG139" s="705"/>
      <c r="DH139" s="705"/>
      <c r="DI139" s="705"/>
      <c r="DJ139" s="705"/>
      <c r="DK139" s="705"/>
      <c r="DL139" s="705"/>
      <c r="DM139" s="705"/>
      <c r="DN139" s="705"/>
      <c r="DO139" s="705"/>
      <c r="DP139" s="705"/>
      <c r="DQ139" s="705"/>
      <c r="DR139" s="705"/>
      <c r="DS139" s="705"/>
      <c r="DT139" s="705"/>
      <c r="DU139" s="705"/>
      <c r="DV139" s="705"/>
      <c r="DW139" s="705"/>
      <c r="DX139" s="705"/>
      <c r="DY139" s="705"/>
      <c r="DZ139" s="705"/>
      <c r="EA139" s="705"/>
      <c r="EB139" s="705"/>
      <c r="EC139" s="705"/>
      <c r="ED139" s="705"/>
      <c r="EE139" s="705"/>
      <c r="EF139" s="705"/>
      <c r="EG139" s="705"/>
      <c r="EH139" s="705"/>
      <c r="EI139" s="705"/>
      <c r="EJ139" s="705"/>
      <c r="EK139" s="705"/>
      <c r="EL139" s="705"/>
      <c r="EM139" s="705"/>
      <c r="EN139" s="705"/>
      <c r="EO139" s="705"/>
      <c r="EP139" s="705"/>
      <c r="EQ139" s="705"/>
      <c r="ER139" s="705"/>
      <c r="ES139" s="705"/>
      <c r="ET139" s="705"/>
      <c r="EU139" s="705"/>
      <c r="EV139" s="705"/>
      <c r="EW139" s="705"/>
      <c r="EX139" s="705"/>
      <c r="EY139" s="705"/>
      <c r="EZ139" s="705"/>
      <c r="FA139" s="705"/>
      <c r="FB139" s="705"/>
      <c r="FC139" s="705"/>
      <c r="FD139" s="705"/>
      <c r="FE139" s="705"/>
      <c r="FF139" s="705"/>
      <c r="FG139" s="705"/>
      <c r="FH139" s="705"/>
      <c r="FI139" s="705"/>
      <c r="FJ139" s="705"/>
      <c r="FK139" s="705"/>
      <c r="FL139" s="705"/>
      <c r="FM139" s="705"/>
      <c r="FN139" s="705"/>
      <c r="FO139" s="705"/>
      <c r="FP139" s="705"/>
      <c r="FQ139" s="705"/>
      <c r="FR139" s="705"/>
      <c r="FS139" s="705"/>
      <c r="FT139" s="705"/>
      <c r="FU139" s="705"/>
      <c r="FV139" s="705"/>
      <c r="FW139" s="705"/>
      <c r="FX139" s="705"/>
      <c r="FY139" s="705"/>
      <c r="FZ139" s="705"/>
      <c r="GA139" s="705"/>
      <c r="GB139" s="705"/>
      <c r="GC139" s="705"/>
      <c r="GD139" s="705"/>
      <c r="GE139" s="705"/>
      <c r="GF139" s="705"/>
      <c r="GG139" s="705"/>
      <c r="GH139" s="705"/>
      <c r="GI139" s="705"/>
      <c r="GJ139" s="705"/>
      <c r="GK139" s="705"/>
      <c r="GL139" s="705"/>
      <c r="GM139" s="705"/>
      <c r="GN139" s="705"/>
      <c r="GO139" s="705"/>
      <c r="GP139" s="705"/>
      <c r="GQ139" s="705"/>
      <c r="GR139" s="705"/>
      <c r="GS139" s="705"/>
      <c r="GT139" s="705"/>
      <c r="GU139" s="705"/>
      <c r="GV139" s="705"/>
      <c r="GW139" s="705"/>
      <c r="GX139" s="705"/>
      <c r="GY139" s="705"/>
      <c r="GZ139" s="705"/>
      <c r="HA139" s="705"/>
      <c r="HB139" s="705"/>
      <c r="HC139" s="705"/>
      <c r="HD139" s="705"/>
      <c r="HE139" s="705"/>
      <c r="HF139" s="705"/>
      <c r="HG139" s="705"/>
      <c r="HH139" s="705"/>
      <c r="HI139" s="705"/>
      <c r="HJ139" s="705"/>
      <c r="HK139" s="705"/>
      <c r="HL139" s="705"/>
      <c r="HM139" s="705"/>
      <c r="HN139" s="705"/>
      <c r="HO139" s="705"/>
      <c r="HP139" s="705"/>
      <c r="HQ139" s="705"/>
      <c r="HR139" s="705"/>
      <c r="HS139" s="705"/>
      <c r="HT139" s="705"/>
      <c r="HU139" s="705"/>
      <c r="HV139" s="705"/>
      <c r="HW139" s="705"/>
      <c r="HX139" s="705"/>
      <c r="HY139" s="705"/>
      <c r="HZ139" s="705"/>
      <c r="IA139" s="705"/>
      <c r="IB139" s="705"/>
      <c r="IC139" s="705"/>
      <c r="ID139" s="705"/>
      <c r="IE139" s="705"/>
      <c r="IF139" s="705"/>
      <c r="IG139" s="705"/>
      <c r="IH139" s="705"/>
      <c r="II139" s="705"/>
      <c r="IJ139" s="705"/>
      <c r="IK139" s="705"/>
      <c r="IL139" s="705"/>
      <c r="IM139" s="705"/>
      <c r="IN139" s="705"/>
      <c r="IO139" s="705"/>
      <c r="IP139" s="705"/>
      <c r="IQ139" s="705"/>
      <c r="IR139" s="705"/>
      <c r="IS139" s="705"/>
      <c r="IT139" s="705"/>
      <c r="IU139" s="705"/>
      <c r="IV139" s="705"/>
    </row>
    <row r="140" spans="1:256" ht="34.5" customHeight="1" thickBot="1">
      <c r="A140" s="705"/>
      <c r="B140" s="2786" t="e">
        <f>C131</f>
        <v>#REF!</v>
      </c>
      <c r="C140" s="2787"/>
      <c r="D140" s="984" t="s">
        <v>20</v>
      </c>
      <c r="E140" s="2788" t="str">
        <f>E138</f>
        <v>(0,30*0,30*0,6)*2</v>
      </c>
      <c r="F140" s="2788"/>
      <c r="G140" s="2789"/>
      <c r="H140" s="705"/>
      <c r="I140" s="705"/>
      <c r="J140" s="705"/>
      <c r="K140" s="705"/>
      <c r="L140" s="705"/>
      <c r="M140" s="705"/>
      <c r="N140" s="705"/>
      <c r="O140" s="705"/>
      <c r="P140" s="705"/>
      <c r="Q140" s="705"/>
      <c r="R140" s="705"/>
      <c r="S140" s="705"/>
      <c r="T140" s="705"/>
      <c r="U140" s="705"/>
      <c r="V140" s="705"/>
      <c r="W140" s="705"/>
      <c r="X140" s="705"/>
      <c r="Y140" s="705"/>
      <c r="Z140" s="705"/>
      <c r="AA140" s="705"/>
      <c r="AB140" s="705"/>
      <c r="AC140" s="705"/>
      <c r="AD140" s="705"/>
      <c r="AE140" s="705"/>
      <c r="AF140" s="705"/>
      <c r="AG140" s="705"/>
      <c r="AH140" s="705"/>
      <c r="AI140" s="705"/>
      <c r="AJ140" s="705"/>
      <c r="AK140" s="705"/>
      <c r="AL140" s="705"/>
      <c r="AM140" s="705"/>
      <c r="AN140" s="705"/>
      <c r="AO140" s="705"/>
      <c r="AP140" s="705"/>
      <c r="AQ140" s="705"/>
      <c r="AR140" s="705"/>
      <c r="AS140" s="705"/>
      <c r="AT140" s="705"/>
      <c r="AU140" s="705"/>
      <c r="AV140" s="705"/>
      <c r="AW140" s="705"/>
      <c r="AX140" s="705"/>
      <c r="AY140" s="705"/>
      <c r="AZ140" s="705"/>
      <c r="BA140" s="705"/>
      <c r="BB140" s="705"/>
      <c r="BC140" s="705"/>
      <c r="BD140" s="705"/>
      <c r="BE140" s="705"/>
      <c r="BF140" s="705"/>
      <c r="BG140" s="705"/>
      <c r="BH140" s="705"/>
      <c r="BI140" s="705"/>
      <c r="BJ140" s="705"/>
      <c r="BK140" s="705"/>
      <c r="BL140" s="705"/>
      <c r="BM140" s="705"/>
      <c r="BN140" s="705"/>
      <c r="BO140" s="705"/>
      <c r="BP140" s="705"/>
      <c r="BQ140" s="705"/>
      <c r="BR140" s="705"/>
      <c r="BS140" s="705"/>
      <c r="BT140" s="705"/>
      <c r="BU140" s="705"/>
      <c r="BV140" s="705"/>
      <c r="BW140" s="705"/>
      <c r="BX140" s="705"/>
      <c r="BY140" s="705"/>
      <c r="BZ140" s="705"/>
      <c r="CA140" s="705"/>
      <c r="CB140" s="705"/>
      <c r="CC140" s="705"/>
      <c r="CD140" s="705"/>
      <c r="CE140" s="705"/>
      <c r="CF140" s="705"/>
      <c r="CG140" s="705"/>
      <c r="CH140" s="705"/>
      <c r="CI140" s="705"/>
      <c r="CJ140" s="705"/>
      <c r="CK140" s="705"/>
      <c r="CL140" s="705"/>
      <c r="CM140" s="705"/>
      <c r="CN140" s="705"/>
      <c r="CO140" s="705"/>
      <c r="CP140" s="705"/>
      <c r="CQ140" s="705"/>
      <c r="CR140" s="705"/>
      <c r="CS140" s="705"/>
      <c r="CT140" s="705"/>
      <c r="CU140" s="705"/>
      <c r="CV140" s="705"/>
      <c r="CW140" s="705"/>
      <c r="CX140" s="705"/>
      <c r="CY140" s="705"/>
      <c r="CZ140" s="705"/>
      <c r="DA140" s="705"/>
      <c r="DB140" s="705"/>
      <c r="DC140" s="705"/>
      <c r="DD140" s="705"/>
      <c r="DE140" s="705"/>
      <c r="DF140" s="705"/>
      <c r="DG140" s="705"/>
      <c r="DH140" s="705"/>
      <c r="DI140" s="705"/>
      <c r="DJ140" s="705"/>
      <c r="DK140" s="705"/>
      <c r="DL140" s="705"/>
      <c r="DM140" s="705"/>
      <c r="DN140" s="705"/>
      <c r="DO140" s="705"/>
      <c r="DP140" s="705"/>
      <c r="DQ140" s="705"/>
      <c r="DR140" s="705"/>
      <c r="DS140" s="705"/>
      <c r="DT140" s="705"/>
      <c r="DU140" s="705"/>
      <c r="DV140" s="705"/>
      <c r="DW140" s="705"/>
      <c r="DX140" s="705"/>
      <c r="DY140" s="705"/>
      <c r="DZ140" s="705"/>
      <c r="EA140" s="705"/>
      <c r="EB140" s="705"/>
      <c r="EC140" s="705"/>
      <c r="ED140" s="705"/>
      <c r="EE140" s="705"/>
      <c r="EF140" s="705"/>
      <c r="EG140" s="705"/>
      <c r="EH140" s="705"/>
      <c r="EI140" s="705"/>
      <c r="EJ140" s="705"/>
      <c r="EK140" s="705"/>
      <c r="EL140" s="705"/>
      <c r="EM140" s="705"/>
      <c r="EN140" s="705"/>
      <c r="EO140" s="705"/>
      <c r="EP140" s="705"/>
      <c r="EQ140" s="705"/>
      <c r="ER140" s="705"/>
      <c r="ES140" s="705"/>
      <c r="ET140" s="705"/>
      <c r="EU140" s="705"/>
      <c r="EV140" s="705"/>
      <c r="EW140" s="705"/>
      <c r="EX140" s="705"/>
      <c r="EY140" s="705"/>
      <c r="EZ140" s="705"/>
      <c r="FA140" s="705"/>
      <c r="FB140" s="705"/>
      <c r="FC140" s="705"/>
      <c r="FD140" s="705"/>
      <c r="FE140" s="705"/>
      <c r="FF140" s="705"/>
      <c r="FG140" s="705"/>
      <c r="FH140" s="705"/>
      <c r="FI140" s="705"/>
      <c r="FJ140" s="705"/>
      <c r="FK140" s="705"/>
      <c r="FL140" s="705"/>
      <c r="FM140" s="705"/>
      <c r="FN140" s="705"/>
      <c r="FO140" s="705"/>
      <c r="FP140" s="705"/>
      <c r="FQ140" s="705"/>
      <c r="FR140" s="705"/>
      <c r="FS140" s="705"/>
      <c r="FT140" s="705"/>
      <c r="FU140" s="705"/>
      <c r="FV140" s="705"/>
      <c r="FW140" s="705"/>
      <c r="FX140" s="705"/>
      <c r="FY140" s="705"/>
      <c r="FZ140" s="705"/>
      <c r="GA140" s="705"/>
      <c r="GB140" s="705"/>
      <c r="GC140" s="705"/>
      <c r="GD140" s="705"/>
      <c r="GE140" s="705"/>
      <c r="GF140" s="705"/>
      <c r="GG140" s="705"/>
      <c r="GH140" s="705"/>
      <c r="GI140" s="705"/>
      <c r="GJ140" s="705"/>
      <c r="GK140" s="705"/>
      <c r="GL140" s="705"/>
      <c r="GM140" s="705"/>
      <c r="GN140" s="705"/>
      <c r="GO140" s="705"/>
      <c r="GP140" s="705"/>
      <c r="GQ140" s="705"/>
      <c r="GR140" s="705"/>
      <c r="GS140" s="705"/>
      <c r="GT140" s="705"/>
      <c r="GU140" s="705"/>
      <c r="GV140" s="705"/>
      <c r="GW140" s="705"/>
      <c r="GX140" s="705"/>
      <c r="GY140" s="705"/>
      <c r="GZ140" s="705"/>
      <c r="HA140" s="705"/>
      <c r="HB140" s="705"/>
      <c r="HC140" s="705"/>
      <c r="HD140" s="705"/>
      <c r="HE140" s="705"/>
      <c r="HF140" s="705"/>
      <c r="HG140" s="705"/>
      <c r="HH140" s="705"/>
      <c r="HI140" s="705"/>
      <c r="HJ140" s="705"/>
      <c r="HK140" s="705"/>
      <c r="HL140" s="705"/>
      <c r="HM140" s="705"/>
      <c r="HN140" s="705"/>
      <c r="HO140" s="705"/>
      <c r="HP140" s="705"/>
      <c r="HQ140" s="705"/>
      <c r="HR140" s="705"/>
      <c r="HS140" s="705"/>
      <c r="HT140" s="705"/>
      <c r="HU140" s="705"/>
      <c r="HV140" s="705"/>
      <c r="HW140" s="705"/>
      <c r="HX140" s="705"/>
      <c r="HY140" s="705"/>
      <c r="HZ140" s="705"/>
      <c r="IA140" s="705"/>
      <c r="IB140" s="705"/>
      <c r="IC140" s="705"/>
      <c r="ID140" s="705"/>
      <c r="IE140" s="705"/>
      <c r="IF140" s="705"/>
      <c r="IG140" s="705"/>
      <c r="IH140" s="705"/>
      <c r="II140" s="705"/>
      <c r="IJ140" s="705"/>
      <c r="IK140" s="705"/>
      <c r="IL140" s="705"/>
      <c r="IM140" s="705"/>
      <c r="IN140" s="705"/>
      <c r="IO140" s="705"/>
      <c r="IP140" s="705"/>
      <c r="IQ140" s="705"/>
      <c r="IR140" s="705"/>
      <c r="IS140" s="705"/>
      <c r="IT140" s="705"/>
      <c r="IU140" s="705"/>
      <c r="IV140" s="705"/>
    </row>
    <row r="141" spans="1:256" ht="13.5" thickBot="1">
      <c r="A141" s="705"/>
      <c r="B141" s="772"/>
      <c r="C141" s="772"/>
      <c r="D141" s="772"/>
      <c r="E141" s="772"/>
      <c r="F141" s="772"/>
      <c r="G141" s="772"/>
      <c r="H141" s="705"/>
      <c r="I141" s="705"/>
      <c r="J141" s="705"/>
      <c r="K141" s="705"/>
      <c r="L141" s="705"/>
      <c r="M141" s="705"/>
      <c r="N141" s="705"/>
      <c r="O141" s="705"/>
      <c r="P141" s="705"/>
      <c r="Q141" s="705"/>
      <c r="R141" s="705"/>
      <c r="S141" s="705"/>
      <c r="T141" s="705"/>
      <c r="U141" s="705"/>
      <c r="V141" s="705"/>
      <c r="W141" s="705"/>
      <c r="X141" s="705"/>
      <c r="Y141" s="705"/>
      <c r="Z141" s="705"/>
      <c r="AA141" s="705"/>
      <c r="AB141" s="705"/>
      <c r="AC141" s="705"/>
      <c r="AD141" s="705"/>
      <c r="AE141" s="705"/>
      <c r="AF141" s="705"/>
      <c r="AG141" s="705"/>
      <c r="AH141" s="705"/>
      <c r="AI141" s="705"/>
      <c r="AJ141" s="705"/>
      <c r="AK141" s="705"/>
      <c r="AL141" s="705"/>
      <c r="AM141" s="705"/>
      <c r="AN141" s="705"/>
      <c r="AO141" s="705"/>
      <c r="AP141" s="705"/>
      <c r="AQ141" s="705"/>
      <c r="AR141" s="705"/>
      <c r="AS141" s="705"/>
      <c r="AT141" s="705"/>
      <c r="AU141" s="705"/>
      <c r="AV141" s="705"/>
      <c r="AW141" s="705"/>
      <c r="AX141" s="705"/>
      <c r="AY141" s="705"/>
      <c r="AZ141" s="705"/>
      <c r="BA141" s="705"/>
      <c r="BB141" s="705"/>
      <c r="BC141" s="705"/>
      <c r="BD141" s="705"/>
      <c r="BE141" s="705"/>
      <c r="BF141" s="705"/>
      <c r="BG141" s="705"/>
      <c r="BH141" s="705"/>
      <c r="BI141" s="705"/>
      <c r="BJ141" s="705"/>
      <c r="BK141" s="705"/>
      <c r="BL141" s="705"/>
      <c r="BM141" s="705"/>
      <c r="BN141" s="705"/>
      <c r="BO141" s="705"/>
      <c r="BP141" s="705"/>
      <c r="BQ141" s="705"/>
      <c r="BR141" s="705"/>
      <c r="BS141" s="705"/>
      <c r="BT141" s="705"/>
      <c r="BU141" s="705"/>
      <c r="BV141" s="705"/>
      <c r="BW141" s="705"/>
      <c r="BX141" s="705"/>
      <c r="BY141" s="705"/>
      <c r="BZ141" s="705"/>
      <c r="CA141" s="705"/>
      <c r="CB141" s="705"/>
      <c r="CC141" s="705"/>
      <c r="CD141" s="705"/>
      <c r="CE141" s="705"/>
      <c r="CF141" s="705"/>
      <c r="CG141" s="705"/>
      <c r="CH141" s="705"/>
      <c r="CI141" s="705"/>
      <c r="CJ141" s="705"/>
      <c r="CK141" s="705"/>
      <c r="CL141" s="705"/>
      <c r="CM141" s="705"/>
      <c r="CN141" s="705"/>
      <c r="CO141" s="705"/>
      <c r="CP141" s="705"/>
      <c r="CQ141" s="705"/>
      <c r="CR141" s="705"/>
      <c r="CS141" s="705"/>
      <c r="CT141" s="705"/>
      <c r="CU141" s="705"/>
      <c r="CV141" s="705"/>
      <c r="CW141" s="705"/>
      <c r="CX141" s="705"/>
      <c r="CY141" s="705"/>
      <c r="CZ141" s="705"/>
      <c r="DA141" s="705"/>
      <c r="DB141" s="705"/>
      <c r="DC141" s="705"/>
      <c r="DD141" s="705"/>
      <c r="DE141" s="705"/>
      <c r="DF141" s="705"/>
      <c r="DG141" s="705"/>
      <c r="DH141" s="705"/>
      <c r="DI141" s="705"/>
      <c r="DJ141" s="705"/>
      <c r="DK141" s="705"/>
      <c r="DL141" s="705"/>
      <c r="DM141" s="705"/>
      <c r="DN141" s="705"/>
      <c r="DO141" s="705"/>
      <c r="DP141" s="705"/>
      <c r="DQ141" s="705"/>
      <c r="DR141" s="705"/>
      <c r="DS141" s="705"/>
      <c r="DT141" s="705"/>
      <c r="DU141" s="705"/>
      <c r="DV141" s="705"/>
      <c r="DW141" s="705"/>
      <c r="DX141" s="705"/>
      <c r="DY141" s="705"/>
      <c r="DZ141" s="705"/>
      <c r="EA141" s="705"/>
      <c r="EB141" s="705"/>
      <c r="EC141" s="705"/>
      <c r="ED141" s="705"/>
      <c r="EE141" s="705"/>
      <c r="EF141" s="705"/>
      <c r="EG141" s="705"/>
      <c r="EH141" s="705"/>
      <c r="EI141" s="705"/>
      <c r="EJ141" s="705"/>
      <c r="EK141" s="705"/>
      <c r="EL141" s="705"/>
      <c r="EM141" s="705"/>
      <c r="EN141" s="705"/>
      <c r="EO141" s="705"/>
      <c r="EP141" s="705"/>
      <c r="EQ141" s="705"/>
      <c r="ER141" s="705"/>
      <c r="ES141" s="705"/>
      <c r="ET141" s="705"/>
      <c r="EU141" s="705"/>
      <c r="EV141" s="705"/>
      <c r="EW141" s="705"/>
      <c r="EX141" s="705"/>
      <c r="EY141" s="705"/>
      <c r="EZ141" s="705"/>
      <c r="FA141" s="705"/>
      <c r="FB141" s="705"/>
      <c r="FC141" s="705"/>
      <c r="FD141" s="705"/>
      <c r="FE141" s="705"/>
      <c r="FF141" s="705"/>
      <c r="FG141" s="705"/>
      <c r="FH141" s="705"/>
      <c r="FI141" s="705"/>
      <c r="FJ141" s="705"/>
      <c r="FK141" s="705"/>
      <c r="FL141" s="705"/>
      <c r="FM141" s="705"/>
      <c r="FN141" s="705"/>
      <c r="FO141" s="705"/>
      <c r="FP141" s="705"/>
      <c r="FQ141" s="705"/>
      <c r="FR141" s="705"/>
      <c r="FS141" s="705"/>
      <c r="FT141" s="705"/>
      <c r="FU141" s="705"/>
      <c r="FV141" s="705"/>
      <c r="FW141" s="705"/>
      <c r="FX141" s="705"/>
      <c r="FY141" s="705"/>
      <c r="FZ141" s="705"/>
      <c r="GA141" s="705"/>
      <c r="GB141" s="705"/>
      <c r="GC141" s="705"/>
      <c r="GD141" s="705"/>
      <c r="GE141" s="705"/>
      <c r="GF141" s="705"/>
      <c r="GG141" s="705"/>
      <c r="GH141" s="705"/>
      <c r="GI141" s="705"/>
      <c r="GJ141" s="705"/>
      <c r="GK141" s="705"/>
      <c r="GL141" s="705"/>
      <c r="GM141" s="705"/>
      <c r="GN141" s="705"/>
      <c r="GO141" s="705"/>
      <c r="GP141" s="705"/>
      <c r="GQ141" s="705"/>
      <c r="GR141" s="705"/>
      <c r="GS141" s="705"/>
      <c r="GT141" s="705"/>
      <c r="GU141" s="705"/>
      <c r="GV141" s="705"/>
      <c r="GW141" s="705"/>
      <c r="GX141" s="705"/>
      <c r="GY141" s="705"/>
      <c r="GZ141" s="705"/>
      <c r="HA141" s="705"/>
      <c r="HB141" s="705"/>
      <c r="HC141" s="705"/>
      <c r="HD141" s="705"/>
      <c r="HE141" s="705"/>
      <c r="HF141" s="705"/>
      <c r="HG141" s="705"/>
      <c r="HH141" s="705"/>
      <c r="HI141" s="705"/>
      <c r="HJ141" s="705"/>
      <c r="HK141" s="705"/>
      <c r="HL141" s="705"/>
      <c r="HM141" s="705"/>
      <c r="HN141" s="705"/>
      <c r="HO141" s="705"/>
      <c r="HP141" s="705"/>
      <c r="HQ141" s="705"/>
      <c r="HR141" s="705"/>
      <c r="HS141" s="705"/>
      <c r="HT141" s="705"/>
      <c r="HU141" s="705"/>
      <c r="HV141" s="705"/>
      <c r="HW141" s="705"/>
      <c r="HX141" s="705"/>
      <c r="HY141" s="705"/>
      <c r="HZ141" s="705"/>
      <c r="IA141" s="705"/>
      <c r="IB141" s="705"/>
      <c r="IC141" s="705"/>
      <c r="ID141" s="705"/>
      <c r="IE141" s="705"/>
      <c r="IF141" s="705"/>
      <c r="IG141" s="705"/>
      <c r="IH141" s="705"/>
      <c r="II141" s="705"/>
      <c r="IJ141" s="705"/>
      <c r="IK141" s="705"/>
      <c r="IL141" s="705"/>
      <c r="IM141" s="705"/>
      <c r="IN141" s="705"/>
      <c r="IO141" s="705"/>
      <c r="IP141" s="705"/>
      <c r="IQ141" s="705"/>
      <c r="IR141" s="705"/>
      <c r="IS141" s="705"/>
      <c r="IT141" s="705"/>
      <c r="IU141" s="705"/>
      <c r="IV141" s="705"/>
    </row>
    <row r="142" spans="1:256" ht="16.5" thickBot="1">
      <c r="A142" s="705"/>
      <c r="B142" s="994" t="s">
        <v>476</v>
      </c>
      <c r="C142" s="995" t="s">
        <v>477</v>
      </c>
      <c r="D142" s="995"/>
      <c r="E142" s="995"/>
      <c r="F142" s="995"/>
      <c r="G142" s="996" t="s">
        <v>23</v>
      </c>
      <c r="H142" s="705"/>
      <c r="I142" s="705"/>
      <c r="J142" s="705"/>
      <c r="K142" s="705"/>
      <c r="L142" s="705"/>
      <c r="M142" s="705"/>
      <c r="N142" s="705"/>
      <c r="O142" s="705"/>
      <c r="P142" s="705"/>
      <c r="Q142" s="705"/>
      <c r="R142" s="705"/>
      <c r="S142" s="705"/>
      <c r="T142" s="705"/>
      <c r="U142" s="705"/>
      <c r="V142" s="705"/>
      <c r="W142" s="705"/>
      <c r="X142" s="705"/>
      <c r="Y142" s="705"/>
      <c r="Z142" s="705"/>
      <c r="AA142" s="705"/>
      <c r="AB142" s="705"/>
      <c r="AC142" s="705"/>
      <c r="AD142" s="705"/>
      <c r="AE142" s="705"/>
      <c r="AF142" s="705"/>
      <c r="AG142" s="705"/>
      <c r="AH142" s="705"/>
      <c r="AI142" s="705"/>
      <c r="AJ142" s="705"/>
      <c r="AK142" s="705"/>
      <c r="AL142" s="705"/>
      <c r="AM142" s="705"/>
      <c r="AN142" s="705"/>
      <c r="AO142" s="705"/>
      <c r="AP142" s="705"/>
      <c r="AQ142" s="705"/>
      <c r="AR142" s="705"/>
      <c r="AS142" s="705"/>
      <c r="AT142" s="705"/>
      <c r="AU142" s="705"/>
      <c r="AV142" s="705"/>
      <c r="AW142" s="705"/>
      <c r="AX142" s="705"/>
      <c r="AY142" s="705"/>
      <c r="AZ142" s="705"/>
      <c r="BA142" s="705"/>
      <c r="BB142" s="705"/>
      <c r="BC142" s="705"/>
      <c r="BD142" s="705"/>
      <c r="BE142" s="705"/>
      <c r="BF142" s="705"/>
      <c r="BG142" s="705"/>
      <c r="BH142" s="705"/>
      <c r="BI142" s="705"/>
      <c r="BJ142" s="705"/>
      <c r="BK142" s="705"/>
      <c r="BL142" s="705"/>
      <c r="BM142" s="705"/>
      <c r="BN142" s="705"/>
      <c r="BO142" s="705"/>
      <c r="BP142" s="705"/>
      <c r="BQ142" s="705"/>
      <c r="BR142" s="705"/>
      <c r="BS142" s="705"/>
      <c r="BT142" s="705"/>
      <c r="BU142" s="705"/>
      <c r="BV142" s="705"/>
      <c r="BW142" s="705"/>
      <c r="BX142" s="705"/>
      <c r="BY142" s="705"/>
      <c r="BZ142" s="705"/>
      <c r="CA142" s="705"/>
      <c r="CB142" s="705"/>
      <c r="CC142" s="705"/>
      <c r="CD142" s="705"/>
      <c r="CE142" s="705"/>
      <c r="CF142" s="705"/>
      <c r="CG142" s="705"/>
      <c r="CH142" s="705"/>
      <c r="CI142" s="705"/>
      <c r="CJ142" s="705"/>
      <c r="CK142" s="705"/>
      <c r="CL142" s="705"/>
      <c r="CM142" s="705"/>
      <c r="CN142" s="705"/>
      <c r="CO142" s="705"/>
      <c r="CP142" s="705"/>
      <c r="CQ142" s="705"/>
      <c r="CR142" s="705"/>
      <c r="CS142" s="705"/>
      <c r="CT142" s="705"/>
      <c r="CU142" s="705"/>
      <c r="CV142" s="705"/>
      <c r="CW142" s="705"/>
      <c r="CX142" s="705"/>
      <c r="CY142" s="705"/>
      <c r="CZ142" s="705"/>
      <c r="DA142" s="705"/>
      <c r="DB142" s="705"/>
      <c r="DC142" s="705"/>
      <c r="DD142" s="705"/>
      <c r="DE142" s="705"/>
      <c r="DF142" s="705"/>
      <c r="DG142" s="705"/>
      <c r="DH142" s="705"/>
      <c r="DI142" s="705"/>
      <c r="DJ142" s="705"/>
      <c r="DK142" s="705"/>
      <c r="DL142" s="705"/>
      <c r="DM142" s="705"/>
      <c r="DN142" s="705"/>
      <c r="DO142" s="705"/>
      <c r="DP142" s="705"/>
      <c r="DQ142" s="705"/>
      <c r="DR142" s="705"/>
      <c r="DS142" s="705"/>
      <c r="DT142" s="705"/>
      <c r="DU142" s="705"/>
      <c r="DV142" s="705"/>
      <c r="DW142" s="705"/>
      <c r="DX142" s="705"/>
      <c r="DY142" s="705"/>
      <c r="DZ142" s="705"/>
      <c r="EA142" s="705"/>
      <c r="EB142" s="705"/>
      <c r="EC142" s="705"/>
      <c r="ED142" s="705"/>
      <c r="EE142" s="705"/>
      <c r="EF142" s="705"/>
      <c r="EG142" s="705"/>
      <c r="EH142" s="705"/>
      <c r="EI142" s="705"/>
      <c r="EJ142" s="705"/>
      <c r="EK142" s="705"/>
      <c r="EL142" s="705"/>
      <c r="EM142" s="705"/>
      <c r="EN142" s="705"/>
      <c r="EO142" s="705"/>
      <c r="EP142" s="705"/>
      <c r="EQ142" s="705"/>
      <c r="ER142" s="705"/>
      <c r="ES142" s="705"/>
      <c r="ET142" s="705"/>
      <c r="EU142" s="705"/>
      <c r="EV142" s="705"/>
      <c r="EW142" s="705"/>
      <c r="EX142" s="705"/>
      <c r="EY142" s="705"/>
      <c r="EZ142" s="705"/>
      <c r="FA142" s="705"/>
      <c r="FB142" s="705"/>
      <c r="FC142" s="705"/>
      <c r="FD142" s="705"/>
      <c r="FE142" s="705"/>
      <c r="FF142" s="705"/>
      <c r="FG142" s="705"/>
      <c r="FH142" s="705"/>
      <c r="FI142" s="705"/>
      <c r="FJ142" s="705"/>
      <c r="FK142" s="705"/>
      <c r="FL142" s="705"/>
      <c r="FM142" s="705"/>
      <c r="FN142" s="705"/>
      <c r="FO142" s="705"/>
      <c r="FP142" s="705"/>
      <c r="FQ142" s="705"/>
      <c r="FR142" s="705"/>
      <c r="FS142" s="705"/>
      <c r="FT142" s="705"/>
      <c r="FU142" s="705"/>
      <c r="FV142" s="705"/>
      <c r="FW142" s="705"/>
      <c r="FX142" s="705"/>
      <c r="FY142" s="705"/>
      <c r="FZ142" s="705"/>
      <c r="GA142" s="705"/>
      <c r="GB142" s="705"/>
      <c r="GC142" s="705"/>
      <c r="GD142" s="705"/>
      <c r="GE142" s="705"/>
      <c r="GF142" s="705"/>
      <c r="GG142" s="705"/>
      <c r="GH142" s="705"/>
      <c r="GI142" s="705"/>
      <c r="GJ142" s="705"/>
      <c r="GK142" s="705"/>
      <c r="GL142" s="705"/>
      <c r="GM142" s="705"/>
      <c r="GN142" s="705"/>
      <c r="GO142" s="705"/>
      <c r="GP142" s="705"/>
      <c r="GQ142" s="705"/>
      <c r="GR142" s="705"/>
      <c r="GS142" s="705"/>
      <c r="GT142" s="705"/>
      <c r="GU142" s="705"/>
      <c r="GV142" s="705"/>
      <c r="GW142" s="705"/>
      <c r="GX142" s="705"/>
      <c r="GY142" s="705"/>
      <c r="GZ142" s="705"/>
      <c r="HA142" s="705"/>
      <c r="HB142" s="705"/>
      <c r="HC142" s="705"/>
      <c r="HD142" s="705"/>
      <c r="HE142" s="705"/>
      <c r="HF142" s="705"/>
      <c r="HG142" s="705"/>
      <c r="HH142" s="705"/>
      <c r="HI142" s="705"/>
      <c r="HJ142" s="705"/>
      <c r="HK142" s="705"/>
      <c r="HL142" s="705"/>
      <c r="HM142" s="705"/>
      <c r="HN142" s="705"/>
      <c r="HO142" s="705"/>
      <c r="HP142" s="705"/>
      <c r="HQ142" s="705"/>
      <c r="HR142" s="705"/>
      <c r="HS142" s="705"/>
      <c r="HT142" s="705"/>
      <c r="HU142" s="705"/>
      <c r="HV142" s="705"/>
      <c r="HW142" s="705"/>
      <c r="HX142" s="705"/>
      <c r="HY142" s="705"/>
      <c r="HZ142" s="705"/>
      <c r="IA142" s="705"/>
      <c r="IB142" s="705"/>
      <c r="IC142" s="705"/>
      <c r="ID142" s="705"/>
      <c r="IE142" s="705"/>
      <c r="IF142" s="705"/>
      <c r="IG142" s="705"/>
      <c r="IH142" s="705"/>
      <c r="II142" s="705"/>
      <c r="IJ142" s="705"/>
      <c r="IK142" s="705"/>
      <c r="IL142" s="705"/>
      <c r="IM142" s="705"/>
      <c r="IN142" s="705"/>
      <c r="IO142" s="705"/>
      <c r="IP142" s="705"/>
      <c r="IQ142" s="705"/>
      <c r="IR142" s="705"/>
      <c r="IS142" s="705"/>
      <c r="IT142" s="705"/>
      <c r="IU142" s="705"/>
      <c r="IV142" s="705"/>
    </row>
    <row r="143" spans="1:256" ht="31.5">
      <c r="A143" s="705"/>
      <c r="B143" s="990" t="s">
        <v>144</v>
      </c>
      <c r="C143" s="991" t="s">
        <v>75</v>
      </c>
      <c r="D143" s="991" t="s">
        <v>23</v>
      </c>
      <c r="E143" s="991" t="s">
        <v>76</v>
      </c>
      <c r="F143" s="992" t="s">
        <v>103</v>
      </c>
      <c r="G143" s="993" t="s">
        <v>104</v>
      </c>
      <c r="H143" s="705"/>
      <c r="I143" s="705"/>
      <c r="J143" s="705"/>
      <c r="K143" s="705"/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5"/>
      <c r="Y143" s="705"/>
      <c r="Z143" s="705"/>
      <c r="AA143" s="705"/>
      <c r="AB143" s="705"/>
      <c r="AC143" s="705"/>
      <c r="AD143" s="705"/>
      <c r="AE143" s="705"/>
      <c r="AF143" s="705"/>
      <c r="AG143" s="705"/>
      <c r="AH143" s="705"/>
      <c r="AI143" s="705"/>
      <c r="AJ143" s="705"/>
      <c r="AK143" s="705"/>
      <c r="AL143" s="705"/>
      <c r="AM143" s="705"/>
      <c r="AN143" s="705"/>
      <c r="AO143" s="705"/>
      <c r="AP143" s="705"/>
      <c r="AQ143" s="705"/>
      <c r="AR143" s="705"/>
      <c r="AS143" s="705"/>
      <c r="AT143" s="705"/>
      <c r="AU143" s="705"/>
      <c r="AV143" s="705"/>
      <c r="AW143" s="705"/>
      <c r="AX143" s="705"/>
      <c r="AY143" s="705"/>
      <c r="AZ143" s="705"/>
      <c r="BA143" s="705"/>
      <c r="BB143" s="705"/>
      <c r="BC143" s="705"/>
      <c r="BD143" s="705"/>
      <c r="BE143" s="705"/>
      <c r="BF143" s="705"/>
      <c r="BG143" s="705"/>
      <c r="BH143" s="705"/>
      <c r="BI143" s="705"/>
      <c r="BJ143" s="705"/>
      <c r="BK143" s="705"/>
      <c r="BL143" s="705"/>
      <c r="BM143" s="705"/>
      <c r="BN143" s="705"/>
      <c r="BO143" s="705"/>
      <c r="BP143" s="705"/>
      <c r="BQ143" s="705"/>
      <c r="BR143" s="705"/>
      <c r="BS143" s="705"/>
      <c r="BT143" s="705"/>
      <c r="BU143" s="705"/>
      <c r="BV143" s="705"/>
      <c r="BW143" s="705"/>
      <c r="BX143" s="705"/>
      <c r="BY143" s="705"/>
      <c r="BZ143" s="705"/>
      <c r="CA143" s="705"/>
      <c r="CB143" s="705"/>
      <c r="CC143" s="705"/>
      <c r="CD143" s="705"/>
      <c r="CE143" s="705"/>
      <c r="CF143" s="705"/>
      <c r="CG143" s="705"/>
      <c r="CH143" s="705"/>
      <c r="CI143" s="705"/>
      <c r="CJ143" s="705"/>
      <c r="CK143" s="705"/>
      <c r="CL143" s="705"/>
      <c r="CM143" s="705"/>
      <c r="CN143" s="705"/>
      <c r="CO143" s="705"/>
      <c r="CP143" s="705"/>
      <c r="CQ143" s="705"/>
      <c r="CR143" s="705"/>
      <c r="CS143" s="705"/>
      <c r="CT143" s="705"/>
      <c r="CU143" s="705"/>
      <c r="CV143" s="705"/>
      <c r="CW143" s="705"/>
      <c r="CX143" s="705"/>
      <c r="CY143" s="705"/>
      <c r="CZ143" s="705"/>
      <c r="DA143" s="705"/>
      <c r="DB143" s="705"/>
      <c r="DC143" s="705"/>
      <c r="DD143" s="705"/>
      <c r="DE143" s="705"/>
      <c r="DF143" s="705"/>
      <c r="DG143" s="705"/>
      <c r="DH143" s="705"/>
      <c r="DI143" s="705"/>
      <c r="DJ143" s="705"/>
      <c r="DK143" s="705"/>
      <c r="DL143" s="705"/>
      <c r="DM143" s="705"/>
      <c r="DN143" s="705"/>
      <c r="DO143" s="705"/>
      <c r="DP143" s="705"/>
      <c r="DQ143" s="705"/>
      <c r="DR143" s="705"/>
      <c r="DS143" s="705"/>
      <c r="DT143" s="705"/>
      <c r="DU143" s="705"/>
      <c r="DV143" s="705"/>
      <c r="DW143" s="705"/>
      <c r="DX143" s="705"/>
      <c r="DY143" s="705"/>
      <c r="DZ143" s="705"/>
      <c r="EA143" s="705"/>
      <c r="EB143" s="705"/>
      <c r="EC143" s="705"/>
      <c r="ED143" s="705"/>
      <c r="EE143" s="705"/>
      <c r="EF143" s="705"/>
      <c r="EG143" s="705"/>
      <c r="EH143" s="705"/>
      <c r="EI143" s="705"/>
      <c r="EJ143" s="705"/>
      <c r="EK143" s="705"/>
      <c r="EL143" s="705"/>
      <c r="EM143" s="705"/>
      <c r="EN143" s="705"/>
      <c r="EO143" s="705"/>
      <c r="EP143" s="705"/>
      <c r="EQ143" s="705"/>
      <c r="ER143" s="705"/>
      <c r="ES143" s="705"/>
      <c r="ET143" s="705"/>
      <c r="EU143" s="705"/>
      <c r="EV143" s="705"/>
      <c r="EW143" s="705"/>
      <c r="EX143" s="705"/>
      <c r="EY143" s="705"/>
      <c r="EZ143" s="705"/>
      <c r="FA143" s="705"/>
      <c r="FB143" s="705"/>
      <c r="FC143" s="705"/>
      <c r="FD143" s="705"/>
      <c r="FE143" s="705"/>
      <c r="FF143" s="705"/>
      <c r="FG143" s="705"/>
      <c r="FH143" s="705"/>
      <c r="FI143" s="705"/>
      <c r="FJ143" s="705"/>
      <c r="FK143" s="705"/>
      <c r="FL143" s="705"/>
      <c r="FM143" s="705"/>
      <c r="FN143" s="705"/>
      <c r="FO143" s="705"/>
      <c r="FP143" s="705"/>
      <c r="FQ143" s="705"/>
      <c r="FR143" s="705"/>
      <c r="FS143" s="705"/>
      <c r="FT143" s="705"/>
      <c r="FU143" s="705"/>
      <c r="FV143" s="705"/>
      <c r="FW143" s="705"/>
      <c r="FX143" s="705"/>
      <c r="FY143" s="705"/>
      <c r="FZ143" s="705"/>
      <c r="GA143" s="705"/>
      <c r="GB143" s="705"/>
      <c r="GC143" s="705"/>
      <c r="GD143" s="705"/>
      <c r="GE143" s="705"/>
      <c r="GF143" s="705"/>
      <c r="GG143" s="705"/>
      <c r="GH143" s="705"/>
      <c r="GI143" s="705"/>
      <c r="GJ143" s="705"/>
      <c r="GK143" s="705"/>
      <c r="GL143" s="705"/>
      <c r="GM143" s="705"/>
      <c r="GN143" s="705"/>
      <c r="GO143" s="705"/>
      <c r="GP143" s="705"/>
      <c r="GQ143" s="705"/>
      <c r="GR143" s="705"/>
      <c r="GS143" s="705"/>
      <c r="GT143" s="705"/>
      <c r="GU143" s="705"/>
      <c r="GV143" s="705"/>
      <c r="GW143" s="705"/>
      <c r="GX143" s="705"/>
      <c r="GY143" s="705"/>
      <c r="GZ143" s="705"/>
      <c r="HA143" s="705"/>
      <c r="HB143" s="705"/>
      <c r="HC143" s="705"/>
      <c r="HD143" s="705"/>
      <c r="HE143" s="705"/>
      <c r="HF143" s="705"/>
      <c r="HG143" s="705"/>
      <c r="HH143" s="705"/>
      <c r="HI143" s="705"/>
      <c r="HJ143" s="705"/>
      <c r="HK143" s="705"/>
      <c r="HL143" s="705"/>
      <c r="HM143" s="705"/>
      <c r="HN143" s="705"/>
      <c r="HO143" s="705"/>
      <c r="HP143" s="705"/>
      <c r="HQ143" s="705"/>
      <c r="HR143" s="705"/>
      <c r="HS143" s="705"/>
      <c r="HT143" s="705"/>
      <c r="HU143" s="705"/>
      <c r="HV143" s="705"/>
      <c r="HW143" s="705"/>
      <c r="HX143" s="705"/>
      <c r="HY143" s="705"/>
      <c r="HZ143" s="705"/>
      <c r="IA143" s="705"/>
      <c r="IB143" s="705"/>
      <c r="IC143" s="705"/>
      <c r="ID143" s="705"/>
      <c r="IE143" s="705"/>
      <c r="IF143" s="705"/>
      <c r="IG143" s="705"/>
      <c r="IH143" s="705"/>
      <c r="II143" s="705"/>
      <c r="IJ143" s="705"/>
      <c r="IK143" s="705"/>
      <c r="IL143" s="705"/>
      <c r="IM143" s="705"/>
      <c r="IN143" s="705"/>
      <c r="IO143" s="705"/>
      <c r="IP143" s="705"/>
      <c r="IQ143" s="705"/>
      <c r="IR143" s="705"/>
      <c r="IS143" s="705"/>
      <c r="IT143" s="705"/>
      <c r="IU143" s="705"/>
      <c r="IV143" s="705"/>
    </row>
    <row r="144" spans="1:256" ht="16.5" thickBot="1">
      <c r="A144" s="705"/>
      <c r="B144" s="2771" t="s">
        <v>79</v>
      </c>
      <c r="C144" s="2772"/>
      <c r="D144" s="2772"/>
      <c r="E144" s="2772"/>
      <c r="F144" s="2772"/>
      <c r="G144" s="2773"/>
      <c r="H144" s="705"/>
      <c r="I144" s="705"/>
      <c r="J144" s="705"/>
      <c r="K144" s="705"/>
      <c r="L144" s="705"/>
      <c r="M144" s="705"/>
      <c r="N144" s="705"/>
      <c r="O144" s="705"/>
      <c r="P144" s="705"/>
      <c r="Q144" s="705"/>
      <c r="R144" s="705"/>
      <c r="S144" s="705"/>
      <c r="T144" s="705"/>
      <c r="U144" s="705"/>
      <c r="V144" s="705"/>
      <c r="W144" s="705"/>
      <c r="X144" s="705"/>
      <c r="Y144" s="705"/>
      <c r="Z144" s="705"/>
      <c r="AA144" s="705"/>
      <c r="AB144" s="705"/>
      <c r="AC144" s="705"/>
      <c r="AD144" s="705"/>
      <c r="AE144" s="705"/>
      <c r="AF144" s="705"/>
      <c r="AG144" s="705"/>
      <c r="AH144" s="705"/>
      <c r="AI144" s="705"/>
      <c r="AJ144" s="705"/>
      <c r="AK144" s="705"/>
      <c r="AL144" s="705"/>
      <c r="AM144" s="705"/>
      <c r="AN144" s="705"/>
      <c r="AO144" s="705"/>
      <c r="AP144" s="705"/>
      <c r="AQ144" s="705"/>
      <c r="AR144" s="705"/>
      <c r="AS144" s="705"/>
      <c r="AT144" s="705"/>
      <c r="AU144" s="705"/>
      <c r="AV144" s="705"/>
      <c r="AW144" s="705"/>
      <c r="AX144" s="705"/>
      <c r="AY144" s="705"/>
      <c r="AZ144" s="705"/>
      <c r="BA144" s="705"/>
      <c r="BB144" s="705"/>
      <c r="BC144" s="705"/>
      <c r="BD144" s="705"/>
      <c r="BE144" s="705"/>
      <c r="BF144" s="705"/>
      <c r="BG144" s="705"/>
      <c r="BH144" s="705"/>
      <c r="BI144" s="705"/>
      <c r="BJ144" s="705"/>
      <c r="BK144" s="705"/>
      <c r="BL144" s="705"/>
      <c r="BM144" s="705"/>
      <c r="BN144" s="705"/>
      <c r="BO144" s="705"/>
      <c r="BP144" s="705"/>
      <c r="BQ144" s="705"/>
      <c r="BR144" s="705"/>
      <c r="BS144" s="705"/>
      <c r="BT144" s="705"/>
      <c r="BU144" s="705"/>
      <c r="BV144" s="705"/>
      <c r="BW144" s="705"/>
      <c r="BX144" s="705"/>
      <c r="BY144" s="705"/>
      <c r="BZ144" s="705"/>
      <c r="CA144" s="705"/>
      <c r="CB144" s="705"/>
      <c r="CC144" s="705"/>
      <c r="CD144" s="705"/>
      <c r="CE144" s="705"/>
      <c r="CF144" s="705"/>
      <c r="CG144" s="705"/>
      <c r="CH144" s="705"/>
      <c r="CI144" s="705"/>
      <c r="CJ144" s="705"/>
      <c r="CK144" s="705"/>
      <c r="CL144" s="705"/>
      <c r="CM144" s="705"/>
      <c r="CN144" s="705"/>
      <c r="CO144" s="705"/>
      <c r="CP144" s="705"/>
      <c r="CQ144" s="705"/>
      <c r="CR144" s="705"/>
      <c r="CS144" s="705"/>
      <c r="CT144" s="705"/>
      <c r="CU144" s="705"/>
      <c r="CV144" s="705"/>
      <c r="CW144" s="705"/>
      <c r="CX144" s="705"/>
      <c r="CY144" s="705"/>
      <c r="CZ144" s="705"/>
      <c r="DA144" s="705"/>
      <c r="DB144" s="705"/>
      <c r="DC144" s="705"/>
      <c r="DD144" s="705"/>
      <c r="DE144" s="705"/>
      <c r="DF144" s="705"/>
      <c r="DG144" s="705"/>
      <c r="DH144" s="705"/>
      <c r="DI144" s="705"/>
      <c r="DJ144" s="705"/>
      <c r="DK144" s="705"/>
      <c r="DL144" s="705"/>
      <c r="DM144" s="705"/>
      <c r="DN144" s="705"/>
      <c r="DO144" s="705"/>
      <c r="DP144" s="705"/>
      <c r="DQ144" s="705"/>
      <c r="DR144" s="705"/>
      <c r="DS144" s="705"/>
      <c r="DT144" s="705"/>
      <c r="DU144" s="705"/>
      <c r="DV144" s="705"/>
      <c r="DW144" s="705"/>
      <c r="DX144" s="705"/>
      <c r="DY144" s="705"/>
      <c r="DZ144" s="705"/>
      <c r="EA144" s="705"/>
      <c r="EB144" s="705"/>
      <c r="EC144" s="705"/>
      <c r="ED144" s="705"/>
      <c r="EE144" s="705"/>
      <c r="EF144" s="705"/>
      <c r="EG144" s="705"/>
      <c r="EH144" s="705"/>
      <c r="EI144" s="705"/>
      <c r="EJ144" s="705"/>
      <c r="EK144" s="705"/>
      <c r="EL144" s="705"/>
      <c r="EM144" s="705"/>
      <c r="EN144" s="705"/>
      <c r="EO144" s="705"/>
      <c r="EP144" s="705"/>
      <c r="EQ144" s="705"/>
      <c r="ER144" s="705"/>
      <c r="ES144" s="705"/>
      <c r="ET144" s="705"/>
      <c r="EU144" s="705"/>
      <c r="EV144" s="705"/>
      <c r="EW144" s="705"/>
      <c r="EX144" s="705"/>
      <c r="EY144" s="705"/>
      <c r="EZ144" s="705"/>
      <c r="FA144" s="705"/>
      <c r="FB144" s="705"/>
      <c r="FC144" s="705"/>
      <c r="FD144" s="705"/>
      <c r="FE144" s="705"/>
      <c r="FF144" s="705"/>
      <c r="FG144" s="705"/>
      <c r="FH144" s="705"/>
      <c r="FI144" s="705"/>
      <c r="FJ144" s="705"/>
      <c r="FK144" s="705"/>
      <c r="FL144" s="705"/>
      <c r="FM144" s="705"/>
      <c r="FN144" s="705"/>
      <c r="FO144" s="705"/>
      <c r="FP144" s="705"/>
      <c r="FQ144" s="705"/>
      <c r="FR144" s="705"/>
      <c r="FS144" s="705"/>
      <c r="FT144" s="705"/>
      <c r="FU144" s="705"/>
      <c r="FV144" s="705"/>
      <c r="FW144" s="705"/>
      <c r="FX144" s="705"/>
      <c r="FY144" s="705"/>
      <c r="FZ144" s="705"/>
      <c r="GA144" s="705"/>
      <c r="GB144" s="705"/>
      <c r="GC144" s="705"/>
      <c r="GD144" s="705"/>
      <c r="GE144" s="705"/>
      <c r="GF144" s="705"/>
      <c r="GG144" s="705"/>
      <c r="GH144" s="705"/>
      <c r="GI144" s="705"/>
      <c r="GJ144" s="705"/>
      <c r="GK144" s="705"/>
      <c r="GL144" s="705"/>
      <c r="GM144" s="705"/>
      <c r="GN144" s="705"/>
      <c r="GO144" s="705"/>
      <c r="GP144" s="705"/>
      <c r="GQ144" s="705"/>
      <c r="GR144" s="705"/>
      <c r="GS144" s="705"/>
      <c r="GT144" s="705"/>
      <c r="GU144" s="705"/>
      <c r="GV144" s="705"/>
      <c r="GW144" s="705"/>
      <c r="GX144" s="705"/>
      <c r="GY144" s="705"/>
      <c r="GZ144" s="705"/>
      <c r="HA144" s="705"/>
      <c r="HB144" s="705"/>
      <c r="HC144" s="705"/>
      <c r="HD144" s="705"/>
      <c r="HE144" s="705"/>
      <c r="HF144" s="705"/>
      <c r="HG144" s="705"/>
      <c r="HH144" s="705"/>
      <c r="HI144" s="705"/>
      <c r="HJ144" s="705"/>
      <c r="HK144" s="705"/>
      <c r="HL144" s="705"/>
      <c r="HM144" s="705"/>
      <c r="HN144" s="705"/>
      <c r="HO144" s="705"/>
      <c r="HP144" s="705"/>
      <c r="HQ144" s="705"/>
      <c r="HR144" s="705"/>
      <c r="HS144" s="705"/>
      <c r="HT144" s="705"/>
      <c r="HU144" s="705"/>
      <c r="HV144" s="705"/>
      <c r="HW144" s="705"/>
      <c r="HX144" s="705"/>
      <c r="HY144" s="705"/>
      <c r="HZ144" s="705"/>
      <c r="IA144" s="705"/>
      <c r="IB144" s="705"/>
      <c r="IC144" s="705"/>
      <c r="ID144" s="705"/>
      <c r="IE144" s="705"/>
      <c r="IF144" s="705"/>
      <c r="IG144" s="705"/>
      <c r="IH144" s="705"/>
      <c r="II144" s="705"/>
      <c r="IJ144" s="705"/>
      <c r="IK144" s="705"/>
      <c r="IL144" s="705"/>
      <c r="IM144" s="705"/>
      <c r="IN144" s="705"/>
      <c r="IO144" s="705"/>
      <c r="IP144" s="705"/>
      <c r="IQ144" s="705"/>
      <c r="IR144" s="705"/>
      <c r="IS144" s="705"/>
      <c r="IT144" s="705"/>
      <c r="IU144" s="705"/>
      <c r="IV144" s="705"/>
    </row>
    <row r="145" spans="1:256" ht="15.75">
      <c r="A145" s="705"/>
      <c r="B145" s="985" t="s">
        <v>449</v>
      </c>
      <c r="C145" s="986" t="str">
        <f>C21</f>
        <v>SIMULADOR DE CAVALGADA</v>
      </c>
      <c r="D145" s="987" t="s">
        <v>23</v>
      </c>
      <c r="E145" s="997">
        <v>1</v>
      </c>
      <c r="F145" s="988">
        <f>E21</f>
        <v>1680</v>
      </c>
      <c r="G145" s="989">
        <f>TRUNC(F145*E145,2)</f>
        <v>1680</v>
      </c>
      <c r="H145" s="705"/>
      <c r="I145" s="705"/>
      <c r="J145" s="705"/>
      <c r="K145" s="705"/>
      <c r="L145" s="705"/>
      <c r="M145" s="705"/>
      <c r="N145" s="705"/>
      <c r="O145" s="705"/>
      <c r="P145" s="705"/>
      <c r="Q145" s="705"/>
      <c r="R145" s="705"/>
      <c r="S145" s="705"/>
      <c r="T145" s="705"/>
      <c r="U145" s="705"/>
      <c r="V145" s="705"/>
      <c r="W145" s="705"/>
      <c r="X145" s="705"/>
      <c r="Y145" s="705"/>
      <c r="Z145" s="705"/>
      <c r="AA145" s="705"/>
      <c r="AB145" s="705"/>
      <c r="AC145" s="705"/>
      <c r="AD145" s="705"/>
      <c r="AE145" s="705"/>
      <c r="AF145" s="705"/>
      <c r="AG145" s="705"/>
      <c r="AH145" s="705"/>
      <c r="AI145" s="705"/>
      <c r="AJ145" s="705"/>
      <c r="AK145" s="705"/>
      <c r="AL145" s="705"/>
      <c r="AM145" s="705"/>
      <c r="AN145" s="705"/>
      <c r="AO145" s="705"/>
      <c r="AP145" s="705"/>
      <c r="AQ145" s="705"/>
      <c r="AR145" s="705"/>
      <c r="AS145" s="705"/>
      <c r="AT145" s="705"/>
      <c r="AU145" s="705"/>
      <c r="AV145" s="705"/>
      <c r="AW145" s="705"/>
      <c r="AX145" s="705"/>
      <c r="AY145" s="705"/>
      <c r="AZ145" s="705"/>
      <c r="BA145" s="705"/>
      <c r="BB145" s="705"/>
      <c r="BC145" s="705"/>
      <c r="BD145" s="705"/>
      <c r="BE145" s="705"/>
      <c r="BF145" s="705"/>
      <c r="BG145" s="705"/>
      <c r="BH145" s="705"/>
      <c r="BI145" s="705"/>
      <c r="BJ145" s="705"/>
      <c r="BK145" s="705"/>
      <c r="BL145" s="705"/>
      <c r="BM145" s="705"/>
      <c r="BN145" s="705"/>
      <c r="BO145" s="705"/>
      <c r="BP145" s="705"/>
      <c r="BQ145" s="705"/>
      <c r="BR145" s="705"/>
      <c r="BS145" s="705"/>
      <c r="BT145" s="705"/>
      <c r="BU145" s="705"/>
      <c r="BV145" s="705"/>
      <c r="BW145" s="705"/>
      <c r="BX145" s="705"/>
      <c r="BY145" s="705"/>
      <c r="BZ145" s="705"/>
      <c r="CA145" s="705"/>
      <c r="CB145" s="705"/>
      <c r="CC145" s="705"/>
      <c r="CD145" s="705"/>
      <c r="CE145" s="705"/>
      <c r="CF145" s="705"/>
      <c r="CG145" s="705"/>
      <c r="CH145" s="705"/>
      <c r="CI145" s="705"/>
      <c r="CJ145" s="705"/>
      <c r="CK145" s="705"/>
      <c r="CL145" s="705"/>
      <c r="CM145" s="705"/>
      <c r="CN145" s="705"/>
      <c r="CO145" s="705"/>
      <c r="CP145" s="705"/>
      <c r="CQ145" s="705"/>
      <c r="CR145" s="705"/>
      <c r="CS145" s="705"/>
      <c r="CT145" s="705"/>
      <c r="CU145" s="705"/>
      <c r="CV145" s="705"/>
      <c r="CW145" s="705"/>
      <c r="CX145" s="705"/>
      <c r="CY145" s="705"/>
      <c r="CZ145" s="705"/>
      <c r="DA145" s="705"/>
      <c r="DB145" s="705"/>
      <c r="DC145" s="705"/>
      <c r="DD145" s="705"/>
      <c r="DE145" s="705"/>
      <c r="DF145" s="705"/>
      <c r="DG145" s="705"/>
      <c r="DH145" s="705"/>
      <c r="DI145" s="705"/>
      <c r="DJ145" s="705"/>
      <c r="DK145" s="705"/>
      <c r="DL145" s="705"/>
      <c r="DM145" s="705"/>
      <c r="DN145" s="705"/>
      <c r="DO145" s="705"/>
      <c r="DP145" s="705"/>
      <c r="DQ145" s="705"/>
      <c r="DR145" s="705"/>
      <c r="DS145" s="705"/>
      <c r="DT145" s="705"/>
      <c r="DU145" s="705"/>
      <c r="DV145" s="705"/>
      <c r="DW145" s="705"/>
      <c r="DX145" s="705"/>
      <c r="DY145" s="705"/>
      <c r="DZ145" s="705"/>
      <c r="EA145" s="705"/>
      <c r="EB145" s="705"/>
      <c r="EC145" s="705"/>
      <c r="ED145" s="705"/>
      <c r="EE145" s="705"/>
      <c r="EF145" s="705"/>
      <c r="EG145" s="705"/>
      <c r="EH145" s="705"/>
      <c r="EI145" s="705"/>
      <c r="EJ145" s="705"/>
      <c r="EK145" s="705"/>
      <c r="EL145" s="705"/>
      <c r="EM145" s="705"/>
      <c r="EN145" s="705"/>
      <c r="EO145" s="705"/>
      <c r="EP145" s="705"/>
      <c r="EQ145" s="705"/>
      <c r="ER145" s="705"/>
      <c r="ES145" s="705"/>
      <c r="ET145" s="705"/>
      <c r="EU145" s="705"/>
      <c r="EV145" s="705"/>
      <c r="EW145" s="705"/>
      <c r="EX145" s="705"/>
      <c r="EY145" s="705"/>
      <c r="EZ145" s="705"/>
      <c r="FA145" s="705"/>
      <c r="FB145" s="705"/>
      <c r="FC145" s="705"/>
      <c r="FD145" s="705"/>
      <c r="FE145" s="705"/>
      <c r="FF145" s="705"/>
      <c r="FG145" s="705"/>
      <c r="FH145" s="705"/>
      <c r="FI145" s="705"/>
      <c r="FJ145" s="705"/>
      <c r="FK145" s="705"/>
      <c r="FL145" s="705"/>
      <c r="FM145" s="705"/>
      <c r="FN145" s="705"/>
      <c r="FO145" s="705"/>
      <c r="FP145" s="705"/>
      <c r="FQ145" s="705"/>
      <c r="FR145" s="705"/>
      <c r="FS145" s="705"/>
      <c r="FT145" s="705"/>
      <c r="FU145" s="705"/>
      <c r="FV145" s="705"/>
      <c r="FW145" s="705"/>
      <c r="FX145" s="705"/>
      <c r="FY145" s="705"/>
      <c r="FZ145" s="705"/>
      <c r="GA145" s="705"/>
      <c r="GB145" s="705"/>
      <c r="GC145" s="705"/>
      <c r="GD145" s="705"/>
      <c r="GE145" s="705"/>
      <c r="GF145" s="705"/>
      <c r="GG145" s="705"/>
      <c r="GH145" s="705"/>
      <c r="GI145" s="705"/>
      <c r="GJ145" s="705"/>
      <c r="GK145" s="705"/>
      <c r="GL145" s="705"/>
      <c r="GM145" s="705"/>
      <c r="GN145" s="705"/>
      <c r="GO145" s="705"/>
      <c r="GP145" s="705"/>
      <c r="GQ145" s="705"/>
      <c r="GR145" s="705"/>
      <c r="GS145" s="705"/>
      <c r="GT145" s="705"/>
      <c r="GU145" s="705"/>
      <c r="GV145" s="705"/>
      <c r="GW145" s="705"/>
      <c r="GX145" s="705"/>
      <c r="GY145" s="705"/>
      <c r="GZ145" s="705"/>
      <c r="HA145" s="705"/>
      <c r="HB145" s="705"/>
      <c r="HC145" s="705"/>
      <c r="HD145" s="705"/>
      <c r="HE145" s="705"/>
      <c r="HF145" s="705"/>
      <c r="HG145" s="705"/>
      <c r="HH145" s="705"/>
      <c r="HI145" s="705"/>
      <c r="HJ145" s="705"/>
      <c r="HK145" s="705"/>
      <c r="HL145" s="705"/>
      <c r="HM145" s="705"/>
      <c r="HN145" s="705"/>
      <c r="HO145" s="705"/>
      <c r="HP145" s="705"/>
      <c r="HQ145" s="705"/>
      <c r="HR145" s="705"/>
      <c r="HS145" s="705"/>
      <c r="HT145" s="705"/>
      <c r="HU145" s="705"/>
      <c r="HV145" s="705"/>
      <c r="HW145" s="705"/>
      <c r="HX145" s="705"/>
      <c r="HY145" s="705"/>
      <c r="HZ145" s="705"/>
      <c r="IA145" s="705"/>
      <c r="IB145" s="705"/>
      <c r="IC145" s="705"/>
      <c r="ID145" s="705"/>
      <c r="IE145" s="705"/>
      <c r="IF145" s="705"/>
      <c r="IG145" s="705"/>
      <c r="IH145" s="705"/>
      <c r="II145" s="705"/>
      <c r="IJ145" s="705"/>
      <c r="IK145" s="705"/>
      <c r="IL145" s="705"/>
      <c r="IM145" s="705"/>
      <c r="IN145" s="705"/>
      <c r="IO145" s="705"/>
      <c r="IP145" s="705"/>
      <c r="IQ145" s="705"/>
      <c r="IR145" s="705"/>
      <c r="IS145" s="705"/>
      <c r="IT145" s="705"/>
      <c r="IU145" s="705"/>
      <c r="IV145" s="705"/>
    </row>
    <row r="146" spans="1:256" ht="15">
      <c r="A146" s="705" t="s">
        <v>219</v>
      </c>
      <c r="B146" s="760">
        <v>93358</v>
      </c>
      <c r="C146" s="525" t="e">
        <f>IF($A146="INSUMO",VLOOKUP($B146,#REF!,2,FALSE),VLOOKUP($B146,#REF!,2,FALSE))</f>
        <v>#REF!</v>
      </c>
      <c r="D146" s="524" t="e">
        <f>IF($A146="INSUMO",VLOOKUP($B146,#REF!,3,FALSE),VLOOKUP($B146,#REF!,3,FALSE))</f>
        <v>#REF!</v>
      </c>
      <c r="E146" s="998">
        <f>((0.3*0.3*0.6)*2)</f>
        <v>0.108</v>
      </c>
      <c r="F146" s="528" t="e">
        <f>IF($A146="INSUMO",VLOOKUP($B146,#REF!,4,FALSE),VLOOKUP($B146,#REF!,4,FALSE))</f>
        <v>#REF!</v>
      </c>
      <c r="G146" s="759" t="e">
        <f>TRUNC(F146*E146,2)</f>
        <v>#REF!</v>
      </c>
      <c r="H146" s="705"/>
      <c r="I146" s="705"/>
      <c r="J146" s="705"/>
      <c r="K146" s="705"/>
      <c r="L146" s="705"/>
      <c r="M146" s="705"/>
      <c r="N146" s="705"/>
      <c r="O146" s="705"/>
      <c r="P146" s="705"/>
      <c r="Q146" s="705"/>
      <c r="R146" s="705"/>
      <c r="S146" s="705"/>
      <c r="T146" s="705"/>
      <c r="U146" s="705"/>
      <c r="V146" s="705"/>
      <c r="W146" s="705"/>
      <c r="X146" s="705"/>
      <c r="Y146" s="705"/>
      <c r="Z146" s="705"/>
      <c r="AA146" s="705"/>
      <c r="AB146" s="705"/>
      <c r="AC146" s="705"/>
      <c r="AD146" s="705"/>
      <c r="AE146" s="705"/>
      <c r="AF146" s="705"/>
      <c r="AG146" s="705"/>
      <c r="AH146" s="705"/>
      <c r="AI146" s="705"/>
      <c r="AJ146" s="705"/>
      <c r="AK146" s="705"/>
      <c r="AL146" s="705"/>
      <c r="AM146" s="705"/>
      <c r="AN146" s="705"/>
      <c r="AO146" s="705"/>
      <c r="AP146" s="705"/>
      <c r="AQ146" s="705"/>
      <c r="AR146" s="705"/>
      <c r="AS146" s="705"/>
      <c r="AT146" s="705"/>
      <c r="AU146" s="705"/>
      <c r="AV146" s="705"/>
      <c r="AW146" s="705"/>
      <c r="AX146" s="705"/>
      <c r="AY146" s="705"/>
      <c r="AZ146" s="705"/>
      <c r="BA146" s="705"/>
      <c r="BB146" s="705"/>
      <c r="BC146" s="705"/>
      <c r="BD146" s="705"/>
      <c r="BE146" s="705"/>
      <c r="BF146" s="705"/>
      <c r="BG146" s="705"/>
      <c r="BH146" s="705"/>
      <c r="BI146" s="705"/>
      <c r="BJ146" s="705"/>
      <c r="BK146" s="705"/>
      <c r="BL146" s="705"/>
      <c r="BM146" s="705"/>
      <c r="BN146" s="705"/>
      <c r="BO146" s="705"/>
      <c r="BP146" s="705"/>
      <c r="BQ146" s="705"/>
      <c r="BR146" s="705"/>
      <c r="BS146" s="705"/>
      <c r="BT146" s="705"/>
      <c r="BU146" s="705"/>
      <c r="BV146" s="705"/>
      <c r="BW146" s="705"/>
      <c r="BX146" s="705"/>
      <c r="BY146" s="705"/>
      <c r="BZ146" s="705"/>
      <c r="CA146" s="705"/>
      <c r="CB146" s="705"/>
      <c r="CC146" s="705"/>
      <c r="CD146" s="705"/>
      <c r="CE146" s="705"/>
      <c r="CF146" s="705"/>
      <c r="CG146" s="705"/>
      <c r="CH146" s="705"/>
      <c r="CI146" s="705"/>
      <c r="CJ146" s="705"/>
      <c r="CK146" s="705"/>
      <c r="CL146" s="705"/>
      <c r="CM146" s="705"/>
      <c r="CN146" s="705"/>
      <c r="CO146" s="705"/>
      <c r="CP146" s="705"/>
      <c r="CQ146" s="705"/>
      <c r="CR146" s="705"/>
      <c r="CS146" s="705"/>
      <c r="CT146" s="705"/>
      <c r="CU146" s="705"/>
      <c r="CV146" s="705"/>
      <c r="CW146" s="705"/>
      <c r="CX146" s="705"/>
      <c r="CY146" s="705"/>
      <c r="CZ146" s="705"/>
      <c r="DA146" s="705"/>
      <c r="DB146" s="705"/>
      <c r="DC146" s="705"/>
      <c r="DD146" s="705"/>
      <c r="DE146" s="705"/>
      <c r="DF146" s="705"/>
      <c r="DG146" s="705"/>
      <c r="DH146" s="705"/>
      <c r="DI146" s="705"/>
      <c r="DJ146" s="705"/>
      <c r="DK146" s="705"/>
      <c r="DL146" s="705"/>
      <c r="DM146" s="705"/>
      <c r="DN146" s="705"/>
      <c r="DO146" s="705"/>
      <c r="DP146" s="705"/>
      <c r="DQ146" s="705"/>
      <c r="DR146" s="705"/>
      <c r="DS146" s="705"/>
      <c r="DT146" s="705"/>
      <c r="DU146" s="705"/>
      <c r="DV146" s="705"/>
      <c r="DW146" s="705"/>
      <c r="DX146" s="705"/>
      <c r="DY146" s="705"/>
      <c r="DZ146" s="705"/>
      <c r="EA146" s="705"/>
      <c r="EB146" s="705"/>
      <c r="EC146" s="705"/>
      <c r="ED146" s="705"/>
      <c r="EE146" s="705"/>
      <c r="EF146" s="705"/>
      <c r="EG146" s="705"/>
      <c r="EH146" s="705"/>
      <c r="EI146" s="705"/>
      <c r="EJ146" s="705"/>
      <c r="EK146" s="705"/>
      <c r="EL146" s="705"/>
      <c r="EM146" s="705"/>
      <c r="EN146" s="705"/>
      <c r="EO146" s="705"/>
      <c r="EP146" s="705"/>
      <c r="EQ146" s="705"/>
      <c r="ER146" s="705"/>
      <c r="ES146" s="705"/>
      <c r="ET146" s="705"/>
      <c r="EU146" s="705"/>
      <c r="EV146" s="705"/>
      <c r="EW146" s="705"/>
      <c r="EX146" s="705"/>
      <c r="EY146" s="705"/>
      <c r="EZ146" s="705"/>
      <c r="FA146" s="705"/>
      <c r="FB146" s="705"/>
      <c r="FC146" s="705"/>
      <c r="FD146" s="705"/>
      <c r="FE146" s="705"/>
      <c r="FF146" s="705"/>
      <c r="FG146" s="705"/>
      <c r="FH146" s="705"/>
      <c r="FI146" s="705"/>
      <c r="FJ146" s="705"/>
      <c r="FK146" s="705"/>
      <c r="FL146" s="705"/>
      <c r="FM146" s="705"/>
      <c r="FN146" s="705"/>
      <c r="FO146" s="705"/>
      <c r="FP146" s="705"/>
      <c r="FQ146" s="705"/>
      <c r="FR146" s="705"/>
      <c r="FS146" s="705"/>
      <c r="FT146" s="705"/>
      <c r="FU146" s="705"/>
      <c r="FV146" s="705"/>
      <c r="FW146" s="705"/>
      <c r="FX146" s="705"/>
      <c r="FY146" s="705"/>
      <c r="FZ146" s="705"/>
      <c r="GA146" s="705"/>
      <c r="GB146" s="705"/>
      <c r="GC146" s="705"/>
      <c r="GD146" s="705"/>
      <c r="GE146" s="705"/>
      <c r="GF146" s="705"/>
      <c r="GG146" s="705"/>
      <c r="GH146" s="705"/>
      <c r="GI146" s="705"/>
      <c r="GJ146" s="705"/>
      <c r="GK146" s="705"/>
      <c r="GL146" s="705"/>
      <c r="GM146" s="705"/>
      <c r="GN146" s="705"/>
      <c r="GO146" s="705"/>
      <c r="GP146" s="705"/>
      <c r="GQ146" s="705"/>
      <c r="GR146" s="705"/>
      <c r="GS146" s="705"/>
      <c r="GT146" s="705"/>
      <c r="GU146" s="705"/>
      <c r="GV146" s="705"/>
      <c r="GW146" s="705"/>
      <c r="GX146" s="705"/>
      <c r="GY146" s="705"/>
      <c r="GZ146" s="705"/>
      <c r="HA146" s="705"/>
      <c r="HB146" s="705"/>
      <c r="HC146" s="705"/>
      <c r="HD146" s="705"/>
      <c r="HE146" s="705"/>
      <c r="HF146" s="705"/>
      <c r="HG146" s="705"/>
      <c r="HH146" s="705"/>
      <c r="HI146" s="705"/>
      <c r="HJ146" s="705"/>
      <c r="HK146" s="705"/>
      <c r="HL146" s="705"/>
      <c r="HM146" s="705"/>
      <c r="HN146" s="705"/>
      <c r="HO146" s="705"/>
      <c r="HP146" s="705"/>
      <c r="HQ146" s="705"/>
      <c r="HR146" s="705"/>
      <c r="HS146" s="705"/>
      <c r="HT146" s="705"/>
      <c r="HU146" s="705"/>
      <c r="HV146" s="705"/>
      <c r="HW146" s="705"/>
      <c r="HX146" s="705"/>
      <c r="HY146" s="705"/>
      <c r="HZ146" s="705"/>
      <c r="IA146" s="705"/>
      <c r="IB146" s="705"/>
      <c r="IC146" s="705"/>
      <c r="ID146" s="705"/>
      <c r="IE146" s="705"/>
      <c r="IF146" s="705"/>
      <c r="IG146" s="705"/>
      <c r="IH146" s="705"/>
      <c r="II146" s="705"/>
      <c r="IJ146" s="705"/>
      <c r="IK146" s="705"/>
      <c r="IL146" s="705"/>
      <c r="IM146" s="705"/>
      <c r="IN146" s="705"/>
      <c r="IO146" s="705"/>
      <c r="IP146" s="705"/>
      <c r="IQ146" s="705"/>
      <c r="IR146" s="705"/>
      <c r="IS146" s="705"/>
      <c r="IT146" s="705"/>
      <c r="IU146" s="705"/>
      <c r="IV146" s="705"/>
    </row>
    <row r="147" spans="1:256" ht="15">
      <c r="A147" s="705" t="s">
        <v>219</v>
      </c>
      <c r="B147" s="760">
        <v>94965</v>
      </c>
      <c r="C147" s="525" t="e">
        <f>IF($A147="INSUMO",VLOOKUP($B147,#REF!,2,FALSE),VLOOKUP($B147,#REF!,2,FALSE))</f>
        <v>#REF!</v>
      </c>
      <c r="D147" s="524" t="e">
        <f>IF($A147="INSUMO",VLOOKUP($B147,#REF!,3,FALSE),VLOOKUP($B147,#REF!,3,FALSE))</f>
        <v>#REF!</v>
      </c>
      <c r="E147" s="998">
        <f>E146</f>
        <v>0.108</v>
      </c>
      <c r="F147" s="528" t="e">
        <f>IF($A147="INSUMO",VLOOKUP($B147,#REF!,4,FALSE),VLOOKUP($B147,#REF!,4,FALSE))</f>
        <v>#REF!</v>
      </c>
      <c r="G147" s="759" t="e">
        <f>TRUNC(F147*E147,2)</f>
        <v>#REF!</v>
      </c>
      <c r="H147" s="705"/>
      <c r="I147" s="705"/>
      <c r="J147" s="705"/>
      <c r="K147" s="705"/>
      <c r="L147" s="705"/>
      <c r="M147" s="705"/>
      <c r="N147" s="705"/>
      <c r="O147" s="705"/>
      <c r="P147" s="705"/>
      <c r="Q147" s="705"/>
      <c r="R147" s="705"/>
      <c r="S147" s="705"/>
      <c r="T147" s="705"/>
      <c r="U147" s="705"/>
      <c r="V147" s="705"/>
      <c r="W147" s="705"/>
      <c r="X147" s="705"/>
      <c r="Y147" s="705"/>
      <c r="Z147" s="705"/>
      <c r="AA147" s="705"/>
      <c r="AB147" s="705"/>
      <c r="AC147" s="705"/>
      <c r="AD147" s="705"/>
      <c r="AE147" s="705"/>
      <c r="AF147" s="705"/>
      <c r="AG147" s="705"/>
      <c r="AH147" s="705"/>
      <c r="AI147" s="705"/>
      <c r="AJ147" s="705"/>
      <c r="AK147" s="705"/>
      <c r="AL147" s="705"/>
      <c r="AM147" s="705"/>
      <c r="AN147" s="705"/>
      <c r="AO147" s="705"/>
      <c r="AP147" s="705"/>
      <c r="AQ147" s="705"/>
      <c r="AR147" s="705"/>
      <c r="AS147" s="705"/>
      <c r="AT147" s="705"/>
      <c r="AU147" s="705"/>
      <c r="AV147" s="705"/>
      <c r="AW147" s="705"/>
      <c r="AX147" s="705"/>
      <c r="AY147" s="705"/>
      <c r="AZ147" s="705"/>
      <c r="BA147" s="705"/>
      <c r="BB147" s="705"/>
      <c r="BC147" s="705"/>
      <c r="BD147" s="705"/>
      <c r="BE147" s="705"/>
      <c r="BF147" s="705"/>
      <c r="BG147" s="705"/>
      <c r="BH147" s="705"/>
      <c r="BI147" s="705"/>
      <c r="BJ147" s="705"/>
      <c r="BK147" s="705"/>
      <c r="BL147" s="705"/>
      <c r="BM147" s="705"/>
      <c r="BN147" s="705"/>
      <c r="BO147" s="705"/>
      <c r="BP147" s="705"/>
      <c r="BQ147" s="705"/>
      <c r="BR147" s="705"/>
      <c r="BS147" s="705"/>
      <c r="BT147" s="705"/>
      <c r="BU147" s="705"/>
      <c r="BV147" s="705"/>
      <c r="BW147" s="705"/>
      <c r="BX147" s="705"/>
      <c r="BY147" s="705"/>
      <c r="BZ147" s="705"/>
      <c r="CA147" s="705"/>
      <c r="CB147" s="705"/>
      <c r="CC147" s="705"/>
      <c r="CD147" s="705"/>
      <c r="CE147" s="705"/>
      <c r="CF147" s="705"/>
      <c r="CG147" s="705"/>
      <c r="CH147" s="705"/>
      <c r="CI147" s="705"/>
      <c r="CJ147" s="705"/>
      <c r="CK147" s="705"/>
      <c r="CL147" s="705"/>
      <c r="CM147" s="705"/>
      <c r="CN147" s="705"/>
      <c r="CO147" s="705"/>
      <c r="CP147" s="705"/>
      <c r="CQ147" s="705"/>
      <c r="CR147" s="705"/>
      <c r="CS147" s="705"/>
      <c r="CT147" s="705"/>
      <c r="CU147" s="705"/>
      <c r="CV147" s="705"/>
      <c r="CW147" s="705"/>
      <c r="CX147" s="705"/>
      <c r="CY147" s="705"/>
      <c r="CZ147" s="705"/>
      <c r="DA147" s="705"/>
      <c r="DB147" s="705"/>
      <c r="DC147" s="705"/>
      <c r="DD147" s="705"/>
      <c r="DE147" s="705"/>
      <c r="DF147" s="705"/>
      <c r="DG147" s="705"/>
      <c r="DH147" s="705"/>
      <c r="DI147" s="705"/>
      <c r="DJ147" s="705"/>
      <c r="DK147" s="705"/>
      <c r="DL147" s="705"/>
      <c r="DM147" s="705"/>
      <c r="DN147" s="705"/>
      <c r="DO147" s="705"/>
      <c r="DP147" s="705"/>
      <c r="DQ147" s="705"/>
      <c r="DR147" s="705"/>
      <c r="DS147" s="705"/>
      <c r="DT147" s="705"/>
      <c r="DU147" s="705"/>
      <c r="DV147" s="705"/>
      <c r="DW147" s="705"/>
      <c r="DX147" s="705"/>
      <c r="DY147" s="705"/>
      <c r="DZ147" s="705"/>
      <c r="EA147" s="705"/>
      <c r="EB147" s="705"/>
      <c r="EC147" s="705"/>
      <c r="ED147" s="705"/>
      <c r="EE147" s="705"/>
      <c r="EF147" s="705"/>
      <c r="EG147" s="705"/>
      <c r="EH147" s="705"/>
      <c r="EI147" s="705"/>
      <c r="EJ147" s="705"/>
      <c r="EK147" s="705"/>
      <c r="EL147" s="705"/>
      <c r="EM147" s="705"/>
      <c r="EN147" s="705"/>
      <c r="EO147" s="705"/>
      <c r="EP147" s="705"/>
      <c r="EQ147" s="705"/>
      <c r="ER147" s="705"/>
      <c r="ES147" s="705"/>
      <c r="ET147" s="705"/>
      <c r="EU147" s="705"/>
      <c r="EV147" s="705"/>
      <c r="EW147" s="705"/>
      <c r="EX147" s="705"/>
      <c r="EY147" s="705"/>
      <c r="EZ147" s="705"/>
      <c r="FA147" s="705"/>
      <c r="FB147" s="705"/>
      <c r="FC147" s="705"/>
      <c r="FD147" s="705"/>
      <c r="FE147" s="705"/>
      <c r="FF147" s="705"/>
      <c r="FG147" s="705"/>
      <c r="FH147" s="705"/>
      <c r="FI147" s="705"/>
      <c r="FJ147" s="705"/>
      <c r="FK147" s="705"/>
      <c r="FL147" s="705"/>
      <c r="FM147" s="705"/>
      <c r="FN147" s="705"/>
      <c r="FO147" s="705"/>
      <c r="FP147" s="705"/>
      <c r="FQ147" s="705"/>
      <c r="FR147" s="705"/>
      <c r="FS147" s="705"/>
      <c r="FT147" s="705"/>
      <c r="FU147" s="705"/>
      <c r="FV147" s="705"/>
      <c r="FW147" s="705"/>
      <c r="FX147" s="705"/>
      <c r="FY147" s="705"/>
      <c r="FZ147" s="705"/>
      <c r="GA147" s="705"/>
      <c r="GB147" s="705"/>
      <c r="GC147" s="705"/>
      <c r="GD147" s="705"/>
      <c r="GE147" s="705"/>
      <c r="GF147" s="705"/>
      <c r="GG147" s="705"/>
      <c r="GH147" s="705"/>
      <c r="GI147" s="705"/>
      <c r="GJ147" s="705"/>
      <c r="GK147" s="705"/>
      <c r="GL147" s="705"/>
      <c r="GM147" s="705"/>
      <c r="GN147" s="705"/>
      <c r="GO147" s="705"/>
      <c r="GP147" s="705"/>
      <c r="GQ147" s="705"/>
      <c r="GR147" s="705"/>
      <c r="GS147" s="705"/>
      <c r="GT147" s="705"/>
      <c r="GU147" s="705"/>
      <c r="GV147" s="705"/>
      <c r="GW147" s="705"/>
      <c r="GX147" s="705"/>
      <c r="GY147" s="705"/>
      <c r="GZ147" s="705"/>
      <c r="HA147" s="705"/>
      <c r="HB147" s="705"/>
      <c r="HC147" s="705"/>
      <c r="HD147" s="705"/>
      <c r="HE147" s="705"/>
      <c r="HF147" s="705"/>
      <c r="HG147" s="705"/>
      <c r="HH147" s="705"/>
      <c r="HI147" s="705"/>
      <c r="HJ147" s="705"/>
      <c r="HK147" s="705"/>
      <c r="HL147" s="705"/>
      <c r="HM147" s="705"/>
      <c r="HN147" s="705"/>
      <c r="HO147" s="705"/>
      <c r="HP147" s="705"/>
      <c r="HQ147" s="705"/>
      <c r="HR147" s="705"/>
      <c r="HS147" s="705"/>
      <c r="HT147" s="705"/>
      <c r="HU147" s="705"/>
      <c r="HV147" s="705"/>
      <c r="HW147" s="705"/>
      <c r="HX147" s="705"/>
      <c r="HY147" s="705"/>
      <c r="HZ147" s="705"/>
      <c r="IA147" s="705"/>
      <c r="IB147" s="705"/>
      <c r="IC147" s="705"/>
      <c r="ID147" s="705"/>
      <c r="IE147" s="705"/>
      <c r="IF147" s="705"/>
      <c r="IG147" s="705"/>
      <c r="IH147" s="705"/>
      <c r="II147" s="705"/>
      <c r="IJ147" s="705"/>
      <c r="IK147" s="705"/>
      <c r="IL147" s="705"/>
      <c r="IM147" s="705"/>
      <c r="IN147" s="705"/>
      <c r="IO147" s="705"/>
      <c r="IP147" s="705"/>
      <c r="IQ147" s="705"/>
      <c r="IR147" s="705"/>
      <c r="IS147" s="705"/>
      <c r="IT147" s="705"/>
      <c r="IU147" s="705"/>
      <c r="IV147" s="705"/>
    </row>
    <row r="148" spans="1:256" ht="15.75" thickBot="1">
      <c r="A148" s="705" t="s">
        <v>219</v>
      </c>
      <c r="B148" s="761" t="s">
        <v>33</v>
      </c>
      <c r="C148" s="526" t="e">
        <f>IF($A148="INSUMO",VLOOKUP($B148,#REF!,2,FALSE),VLOOKUP($B148,#REF!,2,FALSE))</f>
        <v>#REF!</v>
      </c>
      <c r="D148" s="527" t="e">
        <f>IF($A148="INSUMO",VLOOKUP($B148,#REF!,3,FALSE),VLOOKUP($B148,#REF!,3,FALSE))</f>
        <v>#REF!</v>
      </c>
      <c r="E148" s="999">
        <f>E146</f>
        <v>0.108</v>
      </c>
      <c r="F148" s="529" t="e">
        <f>IF($A148="INSUMO",VLOOKUP($B148,#REF!,4,FALSE),VLOOKUP($B148,#REF!,4,FALSE))</f>
        <v>#REF!</v>
      </c>
      <c r="G148" s="762" t="e">
        <f>TRUNC(F148*E148,2)</f>
        <v>#REF!</v>
      </c>
      <c r="H148" s="705"/>
      <c r="I148" s="705"/>
      <c r="J148" s="705"/>
      <c r="K148" s="705"/>
      <c r="L148" s="705"/>
      <c r="M148" s="705"/>
      <c r="N148" s="705"/>
      <c r="O148" s="705"/>
      <c r="P148" s="705"/>
      <c r="Q148" s="705"/>
      <c r="R148" s="705"/>
      <c r="S148" s="705"/>
      <c r="T148" s="705"/>
      <c r="U148" s="705"/>
      <c r="V148" s="705"/>
      <c r="W148" s="705"/>
      <c r="X148" s="705"/>
      <c r="Y148" s="705"/>
      <c r="Z148" s="705"/>
      <c r="AA148" s="705"/>
      <c r="AB148" s="705"/>
      <c r="AC148" s="705"/>
      <c r="AD148" s="705"/>
      <c r="AE148" s="705"/>
      <c r="AF148" s="705"/>
      <c r="AG148" s="705"/>
      <c r="AH148" s="705"/>
      <c r="AI148" s="705"/>
      <c r="AJ148" s="705"/>
      <c r="AK148" s="705"/>
      <c r="AL148" s="705"/>
      <c r="AM148" s="705"/>
      <c r="AN148" s="705"/>
      <c r="AO148" s="705"/>
      <c r="AP148" s="705"/>
      <c r="AQ148" s="705"/>
      <c r="AR148" s="705"/>
      <c r="AS148" s="705"/>
      <c r="AT148" s="705"/>
      <c r="AU148" s="705"/>
      <c r="AV148" s="705"/>
      <c r="AW148" s="705"/>
      <c r="AX148" s="705"/>
      <c r="AY148" s="705"/>
      <c r="AZ148" s="705"/>
      <c r="BA148" s="705"/>
      <c r="BB148" s="705"/>
      <c r="BC148" s="705"/>
      <c r="BD148" s="705"/>
      <c r="BE148" s="705"/>
      <c r="BF148" s="705"/>
      <c r="BG148" s="705"/>
      <c r="BH148" s="705"/>
      <c r="BI148" s="705"/>
      <c r="BJ148" s="705"/>
      <c r="BK148" s="705"/>
      <c r="BL148" s="705"/>
      <c r="BM148" s="705"/>
      <c r="BN148" s="705"/>
      <c r="BO148" s="705"/>
      <c r="BP148" s="705"/>
      <c r="BQ148" s="705"/>
      <c r="BR148" s="705"/>
      <c r="BS148" s="705"/>
      <c r="BT148" s="705"/>
      <c r="BU148" s="705"/>
      <c r="BV148" s="705"/>
      <c r="BW148" s="705"/>
      <c r="BX148" s="705"/>
      <c r="BY148" s="705"/>
      <c r="BZ148" s="705"/>
      <c r="CA148" s="705"/>
      <c r="CB148" s="705"/>
      <c r="CC148" s="705"/>
      <c r="CD148" s="705"/>
      <c r="CE148" s="705"/>
      <c r="CF148" s="705"/>
      <c r="CG148" s="705"/>
      <c r="CH148" s="705"/>
      <c r="CI148" s="705"/>
      <c r="CJ148" s="705"/>
      <c r="CK148" s="705"/>
      <c r="CL148" s="705"/>
      <c r="CM148" s="705"/>
      <c r="CN148" s="705"/>
      <c r="CO148" s="705"/>
      <c r="CP148" s="705"/>
      <c r="CQ148" s="705"/>
      <c r="CR148" s="705"/>
      <c r="CS148" s="705"/>
      <c r="CT148" s="705"/>
      <c r="CU148" s="705"/>
      <c r="CV148" s="705"/>
      <c r="CW148" s="705"/>
      <c r="CX148" s="705"/>
      <c r="CY148" s="705"/>
      <c r="CZ148" s="705"/>
      <c r="DA148" s="705"/>
      <c r="DB148" s="705"/>
      <c r="DC148" s="705"/>
      <c r="DD148" s="705"/>
      <c r="DE148" s="705"/>
      <c r="DF148" s="705"/>
      <c r="DG148" s="705"/>
      <c r="DH148" s="705"/>
      <c r="DI148" s="705"/>
      <c r="DJ148" s="705"/>
      <c r="DK148" s="705"/>
      <c r="DL148" s="705"/>
      <c r="DM148" s="705"/>
      <c r="DN148" s="705"/>
      <c r="DO148" s="705"/>
      <c r="DP148" s="705"/>
      <c r="DQ148" s="705"/>
      <c r="DR148" s="705"/>
      <c r="DS148" s="705"/>
      <c r="DT148" s="705"/>
      <c r="DU148" s="705"/>
      <c r="DV148" s="705"/>
      <c r="DW148" s="705"/>
      <c r="DX148" s="705"/>
      <c r="DY148" s="705"/>
      <c r="DZ148" s="705"/>
      <c r="EA148" s="705"/>
      <c r="EB148" s="705"/>
      <c r="EC148" s="705"/>
      <c r="ED148" s="705"/>
      <c r="EE148" s="705"/>
      <c r="EF148" s="705"/>
      <c r="EG148" s="705"/>
      <c r="EH148" s="705"/>
      <c r="EI148" s="705"/>
      <c r="EJ148" s="705"/>
      <c r="EK148" s="705"/>
      <c r="EL148" s="705"/>
      <c r="EM148" s="705"/>
      <c r="EN148" s="705"/>
      <c r="EO148" s="705"/>
      <c r="EP148" s="705"/>
      <c r="EQ148" s="705"/>
      <c r="ER148" s="705"/>
      <c r="ES148" s="705"/>
      <c r="ET148" s="705"/>
      <c r="EU148" s="705"/>
      <c r="EV148" s="705"/>
      <c r="EW148" s="705"/>
      <c r="EX148" s="705"/>
      <c r="EY148" s="705"/>
      <c r="EZ148" s="705"/>
      <c r="FA148" s="705"/>
      <c r="FB148" s="705"/>
      <c r="FC148" s="705"/>
      <c r="FD148" s="705"/>
      <c r="FE148" s="705"/>
      <c r="FF148" s="705"/>
      <c r="FG148" s="705"/>
      <c r="FH148" s="705"/>
      <c r="FI148" s="705"/>
      <c r="FJ148" s="705"/>
      <c r="FK148" s="705"/>
      <c r="FL148" s="705"/>
      <c r="FM148" s="705"/>
      <c r="FN148" s="705"/>
      <c r="FO148" s="705"/>
      <c r="FP148" s="705"/>
      <c r="FQ148" s="705"/>
      <c r="FR148" s="705"/>
      <c r="FS148" s="705"/>
      <c r="FT148" s="705"/>
      <c r="FU148" s="705"/>
      <c r="FV148" s="705"/>
      <c r="FW148" s="705"/>
      <c r="FX148" s="705"/>
      <c r="FY148" s="705"/>
      <c r="FZ148" s="705"/>
      <c r="GA148" s="705"/>
      <c r="GB148" s="705"/>
      <c r="GC148" s="705"/>
      <c r="GD148" s="705"/>
      <c r="GE148" s="705"/>
      <c r="GF148" s="705"/>
      <c r="GG148" s="705"/>
      <c r="GH148" s="705"/>
      <c r="GI148" s="705"/>
      <c r="GJ148" s="705"/>
      <c r="GK148" s="705"/>
      <c r="GL148" s="705"/>
      <c r="GM148" s="705"/>
      <c r="GN148" s="705"/>
      <c r="GO148" s="705"/>
      <c r="GP148" s="705"/>
      <c r="GQ148" s="705"/>
      <c r="GR148" s="705"/>
      <c r="GS148" s="705"/>
      <c r="GT148" s="705"/>
      <c r="GU148" s="705"/>
      <c r="GV148" s="705"/>
      <c r="GW148" s="705"/>
      <c r="GX148" s="705"/>
      <c r="GY148" s="705"/>
      <c r="GZ148" s="705"/>
      <c r="HA148" s="705"/>
      <c r="HB148" s="705"/>
      <c r="HC148" s="705"/>
      <c r="HD148" s="705"/>
      <c r="HE148" s="705"/>
      <c r="HF148" s="705"/>
      <c r="HG148" s="705"/>
      <c r="HH148" s="705"/>
      <c r="HI148" s="705"/>
      <c r="HJ148" s="705"/>
      <c r="HK148" s="705"/>
      <c r="HL148" s="705"/>
      <c r="HM148" s="705"/>
      <c r="HN148" s="705"/>
      <c r="HO148" s="705"/>
      <c r="HP148" s="705"/>
      <c r="HQ148" s="705"/>
      <c r="HR148" s="705"/>
      <c r="HS148" s="705"/>
      <c r="HT148" s="705"/>
      <c r="HU148" s="705"/>
      <c r="HV148" s="705"/>
      <c r="HW148" s="705"/>
      <c r="HX148" s="705"/>
      <c r="HY148" s="705"/>
      <c r="HZ148" s="705"/>
      <c r="IA148" s="705"/>
      <c r="IB148" s="705"/>
      <c r="IC148" s="705"/>
      <c r="ID148" s="705"/>
      <c r="IE148" s="705"/>
      <c r="IF148" s="705"/>
      <c r="IG148" s="705"/>
      <c r="IH148" s="705"/>
      <c r="II148" s="705"/>
      <c r="IJ148" s="705"/>
      <c r="IK148" s="705"/>
      <c r="IL148" s="705"/>
      <c r="IM148" s="705"/>
      <c r="IN148" s="705"/>
      <c r="IO148" s="705"/>
      <c r="IP148" s="705"/>
      <c r="IQ148" s="705"/>
      <c r="IR148" s="705"/>
      <c r="IS148" s="705"/>
      <c r="IT148" s="705"/>
      <c r="IU148" s="705"/>
      <c r="IV148" s="705"/>
    </row>
    <row r="149" spans="1:256" ht="16.5" thickBot="1">
      <c r="A149" s="705"/>
      <c r="B149" s="763" t="s">
        <v>663</v>
      </c>
      <c r="C149" s="764"/>
      <c r="D149" s="765"/>
      <c r="E149" s="766"/>
      <c r="F149" s="767" t="s">
        <v>81</v>
      </c>
      <c r="G149" s="768" t="e">
        <f>TRUNC(SUM(G145:G148),2)</f>
        <v>#REF!</v>
      </c>
      <c r="H149" s="705"/>
      <c r="I149" s="705"/>
      <c r="J149" s="705"/>
      <c r="K149" s="705"/>
      <c r="L149" s="705"/>
      <c r="M149" s="705"/>
      <c r="N149" s="705"/>
      <c r="O149" s="705"/>
      <c r="P149" s="705"/>
      <c r="Q149" s="705"/>
      <c r="R149" s="705"/>
      <c r="S149" s="705"/>
      <c r="T149" s="705"/>
      <c r="U149" s="705"/>
      <c r="V149" s="705"/>
      <c r="W149" s="705"/>
      <c r="X149" s="705"/>
      <c r="Y149" s="705"/>
      <c r="Z149" s="705"/>
      <c r="AA149" s="705"/>
      <c r="AB149" s="705"/>
      <c r="AC149" s="705"/>
      <c r="AD149" s="705"/>
      <c r="AE149" s="705"/>
      <c r="AF149" s="705"/>
      <c r="AG149" s="705"/>
      <c r="AH149" s="705"/>
      <c r="AI149" s="705"/>
      <c r="AJ149" s="705"/>
      <c r="AK149" s="705"/>
      <c r="AL149" s="705"/>
      <c r="AM149" s="705"/>
      <c r="AN149" s="705"/>
      <c r="AO149" s="705"/>
      <c r="AP149" s="705"/>
      <c r="AQ149" s="705"/>
      <c r="AR149" s="705"/>
      <c r="AS149" s="705"/>
      <c r="AT149" s="705"/>
      <c r="AU149" s="705"/>
      <c r="AV149" s="705"/>
      <c r="AW149" s="705"/>
      <c r="AX149" s="705"/>
      <c r="AY149" s="705"/>
      <c r="AZ149" s="705"/>
      <c r="BA149" s="705"/>
      <c r="BB149" s="705"/>
      <c r="BC149" s="705"/>
      <c r="BD149" s="705"/>
      <c r="BE149" s="705"/>
      <c r="BF149" s="705"/>
      <c r="BG149" s="705"/>
      <c r="BH149" s="705"/>
      <c r="BI149" s="705"/>
      <c r="BJ149" s="705"/>
      <c r="BK149" s="705"/>
      <c r="BL149" s="705"/>
      <c r="BM149" s="705"/>
      <c r="BN149" s="705"/>
      <c r="BO149" s="705"/>
      <c r="BP149" s="705"/>
      <c r="BQ149" s="705"/>
      <c r="BR149" s="705"/>
      <c r="BS149" s="705"/>
      <c r="BT149" s="705"/>
      <c r="BU149" s="705"/>
      <c r="BV149" s="705"/>
      <c r="BW149" s="705"/>
      <c r="BX149" s="705"/>
      <c r="BY149" s="705"/>
      <c r="BZ149" s="705"/>
      <c r="CA149" s="705"/>
      <c r="CB149" s="705"/>
      <c r="CC149" s="705"/>
      <c r="CD149" s="705"/>
      <c r="CE149" s="705"/>
      <c r="CF149" s="705"/>
      <c r="CG149" s="705"/>
      <c r="CH149" s="705"/>
      <c r="CI149" s="705"/>
      <c r="CJ149" s="705"/>
      <c r="CK149" s="705"/>
      <c r="CL149" s="705"/>
      <c r="CM149" s="705"/>
      <c r="CN149" s="705"/>
      <c r="CO149" s="705"/>
      <c r="CP149" s="705"/>
      <c r="CQ149" s="705"/>
      <c r="CR149" s="705"/>
      <c r="CS149" s="705"/>
      <c r="CT149" s="705"/>
      <c r="CU149" s="705"/>
      <c r="CV149" s="705"/>
      <c r="CW149" s="705"/>
      <c r="CX149" s="705"/>
      <c r="CY149" s="705"/>
      <c r="CZ149" s="705"/>
      <c r="DA149" s="705"/>
      <c r="DB149" s="705"/>
      <c r="DC149" s="705"/>
      <c r="DD149" s="705"/>
      <c r="DE149" s="705"/>
      <c r="DF149" s="705"/>
      <c r="DG149" s="705"/>
      <c r="DH149" s="705"/>
      <c r="DI149" s="705"/>
      <c r="DJ149" s="705"/>
      <c r="DK149" s="705"/>
      <c r="DL149" s="705"/>
      <c r="DM149" s="705"/>
      <c r="DN149" s="705"/>
      <c r="DO149" s="705"/>
      <c r="DP149" s="705"/>
      <c r="DQ149" s="705"/>
      <c r="DR149" s="705"/>
      <c r="DS149" s="705"/>
      <c r="DT149" s="705"/>
      <c r="DU149" s="705"/>
      <c r="DV149" s="705"/>
      <c r="DW149" s="705"/>
      <c r="DX149" s="705"/>
      <c r="DY149" s="705"/>
      <c r="DZ149" s="705"/>
      <c r="EA149" s="705"/>
      <c r="EB149" s="705"/>
      <c r="EC149" s="705"/>
      <c r="ED149" s="705"/>
      <c r="EE149" s="705"/>
      <c r="EF149" s="705"/>
      <c r="EG149" s="705"/>
      <c r="EH149" s="705"/>
      <c r="EI149" s="705"/>
      <c r="EJ149" s="705"/>
      <c r="EK149" s="705"/>
      <c r="EL149" s="705"/>
      <c r="EM149" s="705"/>
      <c r="EN149" s="705"/>
      <c r="EO149" s="705"/>
      <c r="EP149" s="705"/>
      <c r="EQ149" s="705"/>
      <c r="ER149" s="705"/>
      <c r="ES149" s="705"/>
      <c r="ET149" s="705"/>
      <c r="EU149" s="705"/>
      <c r="EV149" s="705"/>
      <c r="EW149" s="705"/>
      <c r="EX149" s="705"/>
      <c r="EY149" s="705"/>
      <c r="EZ149" s="705"/>
      <c r="FA149" s="705"/>
      <c r="FB149" s="705"/>
      <c r="FC149" s="705"/>
      <c r="FD149" s="705"/>
      <c r="FE149" s="705"/>
      <c r="FF149" s="705"/>
      <c r="FG149" s="705"/>
      <c r="FH149" s="705"/>
      <c r="FI149" s="705"/>
      <c r="FJ149" s="705"/>
      <c r="FK149" s="705"/>
      <c r="FL149" s="705"/>
      <c r="FM149" s="705"/>
      <c r="FN149" s="705"/>
      <c r="FO149" s="705"/>
      <c r="FP149" s="705"/>
      <c r="FQ149" s="705"/>
      <c r="FR149" s="705"/>
      <c r="FS149" s="705"/>
      <c r="FT149" s="705"/>
      <c r="FU149" s="705"/>
      <c r="FV149" s="705"/>
      <c r="FW149" s="705"/>
      <c r="FX149" s="705"/>
      <c r="FY149" s="705"/>
      <c r="FZ149" s="705"/>
      <c r="GA149" s="705"/>
      <c r="GB149" s="705"/>
      <c r="GC149" s="705"/>
      <c r="GD149" s="705"/>
      <c r="GE149" s="705"/>
      <c r="GF149" s="705"/>
      <c r="GG149" s="705"/>
      <c r="GH149" s="705"/>
      <c r="GI149" s="705"/>
      <c r="GJ149" s="705"/>
      <c r="GK149" s="705"/>
      <c r="GL149" s="705"/>
      <c r="GM149" s="705"/>
      <c r="GN149" s="705"/>
      <c r="GO149" s="705"/>
      <c r="GP149" s="705"/>
      <c r="GQ149" s="705"/>
      <c r="GR149" s="705"/>
      <c r="GS149" s="705"/>
      <c r="GT149" s="705"/>
      <c r="GU149" s="705"/>
      <c r="GV149" s="705"/>
      <c r="GW149" s="705"/>
      <c r="GX149" s="705"/>
      <c r="GY149" s="705"/>
      <c r="GZ149" s="705"/>
      <c r="HA149" s="705"/>
      <c r="HB149" s="705"/>
      <c r="HC149" s="705"/>
      <c r="HD149" s="705"/>
      <c r="HE149" s="705"/>
      <c r="HF149" s="705"/>
      <c r="HG149" s="705"/>
      <c r="HH149" s="705"/>
      <c r="HI149" s="705"/>
      <c r="HJ149" s="705"/>
      <c r="HK149" s="705"/>
      <c r="HL149" s="705"/>
      <c r="HM149" s="705"/>
      <c r="HN149" s="705"/>
      <c r="HO149" s="705"/>
      <c r="HP149" s="705"/>
      <c r="HQ149" s="705"/>
      <c r="HR149" s="705"/>
      <c r="HS149" s="705"/>
      <c r="HT149" s="705"/>
      <c r="HU149" s="705"/>
      <c r="HV149" s="705"/>
      <c r="HW149" s="705"/>
      <c r="HX149" s="705"/>
      <c r="HY149" s="705"/>
      <c r="HZ149" s="705"/>
      <c r="IA149" s="705"/>
      <c r="IB149" s="705"/>
      <c r="IC149" s="705"/>
      <c r="ID149" s="705"/>
      <c r="IE149" s="705"/>
      <c r="IF149" s="705"/>
      <c r="IG149" s="705"/>
      <c r="IH149" s="705"/>
      <c r="II149" s="705"/>
      <c r="IJ149" s="705"/>
      <c r="IK149" s="705"/>
      <c r="IL149" s="705"/>
      <c r="IM149" s="705"/>
      <c r="IN149" s="705"/>
      <c r="IO149" s="705"/>
      <c r="IP149" s="705"/>
      <c r="IQ149" s="705"/>
      <c r="IR149" s="705"/>
      <c r="IS149" s="705"/>
      <c r="IT149" s="705"/>
      <c r="IU149" s="705"/>
      <c r="IV149" s="705"/>
    </row>
    <row r="150" spans="1:256" ht="409.5" customHeight="1">
      <c r="A150" s="705"/>
      <c r="B150" s="2752"/>
      <c r="C150" s="2752"/>
      <c r="D150" s="2752"/>
      <c r="E150" s="2752"/>
      <c r="F150" s="2752"/>
      <c r="G150" s="2752"/>
      <c r="H150" s="705"/>
      <c r="I150" s="705"/>
      <c r="J150" s="705"/>
      <c r="K150" s="705"/>
      <c r="L150" s="705"/>
      <c r="M150" s="705"/>
      <c r="N150" s="705"/>
      <c r="O150" s="705"/>
      <c r="P150" s="705"/>
      <c r="Q150" s="705"/>
      <c r="R150" s="705"/>
      <c r="S150" s="705"/>
      <c r="T150" s="705"/>
      <c r="U150" s="705"/>
      <c r="V150" s="705"/>
      <c r="W150" s="705"/>
      <c r="X150" s="705"/>
      <c r="Y150" s="705"/>
      <c r="Z150" s="705"/>
      <c r="AA150" s="705"/>
      <c r="AB150" s="705"/>
      <c r="AC150" s="705"/>
      <c r="AD150" s="705"/>
      <c r="AE150" s="705"/>
      <c r="AF150" s="705"/>
      <c r="AG150" s="705"/>
      <c r="AH150" s="705"/>
      <c r="AI150" s="705"/>
      <c r="AJ150" s="705"/>
      <c r="AK150" s="705"/>
      <c r="AL150" s="705"/>
      <c r="AM150" s="705"/>
      <c r="AN150" s="705"/>
      <c r="AO150" s="705"/>
      <c r="AP150" s="705"/>
      <c r="AQ150" s="705"/>
      <c r="AR150" s="705"/>
      <c r="AS150" s="705"/>
      <c r="AT150" s="705"/>
      <c r="AU150" s="705"/>
      <c r="AV150" s="705"/>
      <c r="AW150" s="705"/>
      <c r="AX150" s="705"/>
      <c r="AY150" s="705"/>
      <c r="AZ150" s="705"/>
      <c r="BA150" s="705"/>
      <c r="BB150" s="705"/>
      <c r="BC150" s="705"/>
      <c r="BD150" s="705"/>
      <c r="BE150" s="705"/>
      <c r="BF150" s="705"/>
      <c r="BG150" s="705"/>
      <c r="BH150" s="705"/>
      <c r="BI150" s="705"/>
      <c r="BJ150" s="705"/>
      <c r="BK150" s="705"/>
      <c r="BL150" s="705"/>
      <c r="BM150" s="705"/>
      <c r="BN150" s="705"/>
      <c r="BO150" s="705"/>
      <c r="BP150" s="705"/>
      <c r="BQ150" s="705"/>
      <c r="BR150" s="705"/>
      <c r="BS150" s="705"/>
      <c r="BT150" s="705"/>
      <c r="BU150" s="705"/>
      <c r="BV150" s="705"/>
      <c r="BW150" s="705"/>
      <c r="BX150" s="705"/>
      <c r="BY150" s="705"/>
      <c r="BZ150" s="705"/>
      <c r="CA150" s="705"/>
      <c r="CB150" s="705"/>
      <c r="CC150" s="705"/>
      <c r="CD150" s="705"/>
      <c r="CE150" s="705"/>
      <c r="CF150" s="705"/>
      <c r="CG150" s="705"/>
      <c r="CH150" s="705"/>
      <c r="CI150" s="705"/>
      <c r="CJ150" s="705"/>
      <c r="CK150" s="705"/>
      <c r="CL150" s="705"/>
      <c r="CM150" s="705"/>
      <c r="CN150" s="705"/>
      <c r="CO150" s="705"/>
      <c r="CP150" s="705"/>
      <c r="CQ150" s="705"/>
      <c r="CR150" s="705"/>
      <c r="CS150" s="705"/>
      <c r="CT150" s="705"/>
      <c r="CU150" s="705"/>
      <c r="CV150" s="705"/>
      <c r="CW150" s="705"/>
      <c r="CX150" s="705"/>
      <c r="CY150" s="705"/>
      <c r="CZ150" s="705"/>
      <c r="DA150" s="705"/>
      <c r="DB150" s="705"/>
      <c r="DC150" s="705"/>
      <c r="DD150" s="705"/>
      <c r="DE150" s="705"/>
      <c r="DF150" s="705"/>
      <c r="DG150" s="705"/>
      <c r="DH150" s="705"/>
      <c r="DI150" s="705"/>
      <c r="DJ150" s="705"/>
      <c r="DK150" s="705"/>
      <c r="DL150" s="705"/>
      <c r="DM150" s="705"/>
      <c r="DN150" s="705"/>
      <c r="DO150" s="705"/>
      <c r="DP150" s="705"/>
      <c r="DQ150" s="705"/>
      <c r="DR150" s="705"/>
      <c r="DS150" s="705"/>
      <c r="DT150" s="705"/>
      <c r="DU150" s="705"/>
      <c r="DV150" s="705"/>
      <c r="DW150" s="705"/>
      <c r="DX150" s="705"/>
      <c r="DY150" s="705"/>
      <c r="DZ150" s="705"/>
      <c r="EA150" s="705"/>
      <c r="EB150" s="705"/>
      <c r="EC150" s="705"/>
      <c r="ED150" s="705"/>
      <c r="EE150" s="705"/>
      <c r="EF150" s="705"/>
      <c r="EG150" s="705"/>
      <c r="EH150" s="705"/>
      <c r="EI150" s="705"/>
      <c r="EJ150" s="705"/>
      <c r="EK150" s="705"/>
      <c r="EL150" s="705"/>
      <c r="EM150" s="705"/>
      <c r="EN150" s="705"/>
      <c r="EO150" s="705"/>
      <c r="EP150" s="705"/>
      <c r="EQ150" s="705"/>
      <c r="ER150" s="705"/>
      <c r="ES150" s="705"/>
      <c r="ET150" s="705"/>
      <c r="EU150" s="705"/>
      <c r="EV150" s="705"/>
      <c r="EW150" s="705"/>
      <c r="EX150" s="705"/>
      <c r="EY150" s="705"/>
      <c r="EZ150" s="705"/>
      <c r="FA150" s="705"/>
      <c r="FB150" s="705"/>
      <c r="FC150" s="705"/>
      <c r="FD150" s="705"/>
      <c r="FE150" s="705"/>
      <c r="FF150" s="705"/>
      <c r="FG150" s="705"/>
      <c r="FH150" s="705"/>
      <c r="FI150" s="705"/>
      <c r="FJ150" s="705"/>
      <c r="FK150" s="705"/>
      <c r="FL150" s="705"/>
      <c r="FM150" s="705"/>
      <c r="FN150" s="705"/>
      <c r="FO150" s="705"/>
      <c r="FP150" s="705"/>
      <c r="FQ150" s="705"/>
      <c r="FR150" s="705"/>
      <c r="FS150" s="705"/>
      <c r="FT150" s="705"/>
      <c r="FU150" s="705"/>
      <c r="FV150" s="705"/>
      <c r="FW150" s="705"/>
      <c r="FX150" s="705"/>
      <c r="FY150" s="705"/>
      <c r="FZ150" s="705"/>
      <c r="GA150" s="705"/>
      <c r="GB150" s="705"/>
      <c r="GC150" s="705"/>
      <c r="GD150" s="705"/>
      <c r="GE150" s="705"/>
      <c r="GF150" s="705"/>
      <c r="GG150" s="705"/>
      <c r="GH150" s="705"/>
      <c r="GI150" s="705"/>
      <c r="GJ150" s="705"/>
      <c r="GK150" s="705"/>
      <c r="GL150" s="705"/>
      <c r="GM150" s="705"/>
      <c r="GN150" s="705"/>
      <c r="GO150" s="705"/>
      <c r="GP150" s="705"/>
      <c r="GQ150" s="705"/>
      <c r="GR150" s="705"/>
      <c r="GS150" s="705"/>
      <c r="GT150" s="705"/>
      <c r="GU150" s="705"/>
      <c r="GV150" s="705"/>
      <c r="GW150" s="705"/>
      <c r="GX150" s="705"/>
      <c r="GY150" s="705"/>
      <c r="GZ150" s="705"/>
      <c r="HA150" s="705"/>
      <c r="HB150" s="705"/>
      <c r="HC150" s="705"/>
      <c r="HD150" s="705"/>
      <c r="HE150" s="705"/>
      <c r="HF150" s="705"/>
      <c r="HG150" s="705"/>
      <c r="HH150" s="705"/>
      <c r="HI150" s="705"/>
      <c r="HJ150" s="705"/>
      <c r="HK150" s="705"/>
      <c r="HL150" s="705"/>
      <c r="HM150" s="705"/>
      <c r="HN150" s="705"/>
      <c r="HO150" s="705"/>
      <c r="HP150" s="705"/>
      <c r="HQ150" s="705"/>
      <c r="HR150" s="705"/>
      <c r="HS150" s="705"/>
      <c r="HT150" s="705"/>
      <c r="HU150" s="705"/>
      <c r="HV150" s="705"/>
      <c r="HW150" s="705"/>
      <c r="HX150" s="705"/>
      <c r="HY150" s="705"/>
      <c r="HZ150" s="705"/>
      <c r="IA150" s="705"/>
      <c r="IB150" s="705"/>
      <c r="IC150" s="705"/>
      <c r="ID150" s="705"/>
      <c r="IE150" s="705"/>
      <c r="IF150" s="705"/>
      <c r="IG150" s="705"/>
      <c r="IH150" s="705"/>
      <c r="II150" s="705"/>
      <c r="IJ150" s="705"/>
      <c r="IK150" s="705"/>
      <c r="IL150" s="705"/>
      <c r="IM150" s="705"/>
      <c r="IN150" s="705"/>
      <c r="IO150" s="705"/>
      <c r="IP150" s="705"/>
      <c r="IQ150" s="705"/>
      <c r="IR150" s="705"/>
      <c r="IS150" s="705"/>
      <c r="IT150" s="705"/>
      <c r="IU150" s="705"/>
      <c r="IV150" s="705"/>
    </row>
    <row r="151" spans="1:256" ht="168.75" customHeight="1" thickBot="1">
      <c r="A151" s="705"/>
      <c r="B151" s="2753"/>
      <c r="C151" s="2753"/>
      <c r="D151" s="2753"/>
      <c r="E151" s="2753"/>
      <c r="F151" s="2753"/>
      <c r="G151" s="2753"/>
      <c r="H151" s="705"/>
      <c r="I151" s="705"/>
      <c r="J151" s="705"/>
      <c r="K151" s="705"/>
      <c r="L151" s="705"/>
      <c r="M151" s="705"/>
      <c r="N151" s="705"/>
      <c r="O151" s="705"/>
      <c r="P151" s="705"/>
      <c r="Q151" s="705"/>
      <c r="R151" s="705"/>
      <c r="S151" s="705"/>
      <c r="T151" s="705"/>
      <c r="U151" s="705"/>
      <c r="V151" s="705"/>
      <c r="W151" s="705"/>
      <c r="X151" s="705"/>
      <c r="Y151" s="705"/>
      <c r="Z151" s="705"/>
      <c r="AA151" s="705"/>
      <c r="AB151" s="705"/>
      <c r="AC151" s="705"/>
      <c r="AD151" s="705"/>
      <c r="AE151" s="705"/>
      <c r="AF151" s="705"/>
      <c r="AG151" s="705"/>
      <c r="AH151" s="705"/>
      <c r="AI151" s="705"/>
      <c r="AJ151" s="705"/>
      <c r="AK151" s="705"/>
      <c r="AL151" s="705"/>
      <c r="AM151" s="705"/>
      <c r="AN151" s="705"/>
      <c r="AO151" s="705"/>
      <c r="AP151" s="705"/>
      <c r="AQ151" s="705"/>
      <c r="AR151" s="705"/>
      <c r="AS151" s="705"/>
      <c r="AT151" s="705"/>
      <c r="AU151" s="705"/>
      <c r="AV151" s="705"/>
      <c r="AW151" s="705"/>
      <c r="AX151" s="705"/>
      <c r="AY151" s="705"/>
      <c r="AZ151" s="705"/>
      <c r="BA151" s="705"/>
      <c r="BB151" s="705"/>
      <c r="BC151" s="705"/>
      <c r="BD151" s="705"/>
      <c r="BE151" s="705"/>
      <c r="BF151" s="705"/>
      <c r="BG151" s="705"/>
      <c r="BH151" s="705"/>
      <c r="BI151" s="705"/>
      <c r="BJ151" s="705"/>
      <c r="BK151" s="705"/>
      <c r="BL151" s="705"/>
      <c r="BM151" s="705"/>
      <c r="BN151" s="705"/>
      <c r="BO151" s="705"/>
      <c r="BP151" s="705"/>
      <c r="BQ151" s="705"/>
      <c r="BR151" s="705"/>
      <c r="BS151" s="705"/>
      <c r="BT151" s="705"/>
      <c r="BU151" s="705"/>
      <c r="BV151" s="705"/>
      <c r="BW151" s="705"/>
      <c r="BX151" s="705"/>
      <c r="BY151" s="705"/>
      <c r="BZ151" s="705"/>
      <c r="CA151" s="705"/>
      <c r="CB151" s="705"/>
      <c r="CC151" s="705"/>
      <c r="CD151" s="705"/>
      <c r="CE151" s="705"/>
      <c r="CF151" s="705"/>
      <c r="CG151" s="705"/>
      <c r="CH151" s="705"/>
      <c r="CI151" s="705"/>
      <c r="CJ151" s="705"/>
      <c r="CK151" s="705"/>
      <c r="CL151" s="705"/>
      <c r="CM151" s="705"/>
      <c r="CN151" s="705"/>
      <c r="CO151" s="705"/>
      <c r="CP151" s="705"/>
      <c r="CQ151" s="705"/>
      <c r="CR151" s="705"/>
      <c r="CS151" s="705"/>
      <c r="CT151" s="705"/>
      <c r="CU151" s="705"/>
      <c r="CV151" s="705"/>
      <c r="CW151" s="705"/>
      <c r="CX151" s="705"/>
      <c r="CY151" s="705"/>
      <c r="CZ151" s="705"/>
      <c r="DA151" s="705"/>
      <c r="DB151" s="705"/>
      <c r="DC151" s="705"/>
      <c r="DD151" s="705"/>
      <c r="DE151" s="705"/>
      <c r="DF151" s="705"/>
      <c r="DG151" s="705"/>
      <c r="DH151" s="705"/>
      <c r="DI151" s="705"/>
      <c r="DJ151" s="705"/>
      <c r="DK151" s="705"/>
      <c r="DL151" s="705"/>
      <c r="DM151" s="705"/>
      <c r="DN151" s="705"/>
      <c r="DO151" s="705"/>
      <c r="DP151" s="705"/>
      <c r="DQ151" s="705"/>
      <c r="DR151" s="705"/>
      <c r="DS151" s="705"/>
      <c r="DT151" s="705"/>
      <c r="DU151" s="705"/>
      <c r="DV151" s="705"/>
      <c r="DW151" s="705"/>
      <c r="DX151" s="705"/>
      <c r="DY151" s="705"/>
      <c r="DZ151" s="705"/>
      <c r="EA151" s="705"/>
      <c r="EB151" s="705"/>
      <c r="EC151" s="705"/>
      <c r="ED151" s="705"/>
      <c r="EE151" s="705"/>
      <c r="EF151" s="705"/>
      <c r="EG151" s="705"/>
      <c r="EH151" s="705"/>
      <c r="EI151" s="705"/>
      <c r="EJ151" s="705"/>
      <c r="EK151" s="705"/>
      <c r="EL151" s="705"/>
      <c r="EM151" s="705"/>
      <c r="EN151" s="705"/>
      <c r="EO151" s="705"/>
      <c r="EP151" s="705"/>
      <c r="EQ151" s="705"/>
      <c r="ER151" s="705"/>
      <c r="ES151" s="705"/>
      <c r="ET151" s="705"/>
      <c r="EU151" s="705"/>
      <c r="EV151" s="705"/>
      <c r="EW151" s="705"/>
      <c r="EX151" s="705"/>
      <c r="EY151" s="705"/>
      <c r="EZ151" s="705"/>
      <c r="FA151" s="705"/>
      <c r="FB151" s="705"/>
      <c r="FC151" s="705"/>
      <c r="FD151" s="705"/>
      <c r="FE151" s="705"/>
      <c r="FF151" s="705"/>
      <c r="FG151" s="705"/>
      <c r="FH151" s="705"/>
      <c r="FI151" s="705"/>
      <c r="FJ151" s="705"/>
      <c r="FK151" s="705"/>
      <c r="FL151" s="705"/>
      <c r="FM151" s="705"/>
      <c r="FN151" s="705"/>
      <c r="FO151" s="705"/>
      <c r="FP151" s="705"/>
      <c r="FQ151" s="705"/>
      <c r="FR151" s="705"/>
      <c r="FS151" s="705"/>
      <c r="FT151" s="705"/>
      <c r="FU151" s="705"/>
      <c r="FV151" s="705"/>
      <c r="FW151" s="705"/>
      <c r="FX151" s="705"/>
      <c r="FY151" s="705"/>
      <c r="FZ151" s="705"/>
      <c r="GA151" s="705"/>
      <c r="GB151" s="705"/>
      <c r="GC151" s="705"/>
      <c r="GD151" s="705"/>
      <c r="GE151" s="705"/>
      <c r="GF151" s="705"/>
      <c r="GG151" s="705"/>
      <c r="GH151" s="705"/>
      <c r="GI151" s="705"/>
      <c r="GJ151" s="705"/>
      <c r="GK151" s="705"/>
      <c r="GL151" s="705"/>
      <c r="GM151" s="705"/>
      <c r="GN151" s="705"/>
      <c r="GO151" s="705"/>
      <c r="GP151" s="705"/>
      <c r="GQ151" s="705"/>
      <c r="GR151" s="705"/>
      <c r="GS151" s="705"/>
      <c r="GT151" s="705"/>
      <c r="GU151" s="705"/>
      <c r="GV151" s="705"/>
      <c r="GW151" s="705"/>
      <c r="GX151" s="705"/>
      <c r="GY151" s="705"/>
      <c r="GZ151" s="705"/>
      <c r="HA151" s="705"/>
      <c r="HB151" s="705"/>
      <c r="HC151" s="705"/>
      <c r="HD151" s="705"/>
      <c r="HE151" s="705"/>
      <c r="HF151" s="705"/>
      <c r="HG151" s="705"/>
      <c r="HH151" s="705"/>
      <c r="HI151" s="705"/>
      <c r="HJ151" s="705"/>
      <c r="HK151" s="705"/>
      <c r="HL151" s="705"/>
      <c r="HM151" s="705"/>
      <c r="HN151" s="705"/>
      <c r="HO151" s="705"/>
      <c r="HP151" s="705"/>
      <c r="HQ151" s="705"/>
      <c r="HR151" s="705"/>
      <c r="HS151" s="705"/>
      <c r="HT151" s="705"/>
      <c r="HU151" s="705"/>
      <c r="HV151" s="705"/>
      <c r="HW151" s="705"/>
      <c r="HX151" s="705"/>
      <c r="HY151" s="705"/>
      <c r="HZ151" s="705"/>
      <c r="IA151" s="705"/>
      <c r="IB151" s="705"/>
      <c r="IC151" s="705"/>
      <c r="ID151" s="705"/>
      <c r="IE151" s="705"/>
      <c r="IF151" s="705"/>
      <c r="IG151" s="705"/>
      <c r="IH151" s="705"/>
      <c r="II151" s="705"/>
      <c r="IJ151" s="705"/>
      <c r="IK151" s="705"/>
      <c r="IL151" s="705"/>
      <c r="IM151" s="705"/>
      <c r="IN151" s="705"/>
      <c r="IO151" s="705"/>
      <c r="IP151" s="705"/>
      <c r="IQ151" s="705"/>
      <c r="IR151" s="705"/>
      <c r="IS151" s="705"/>
      <c r="IT151" s="705"/>
      <c r="IU151" s="705"/>
      <c r="IV151" s="705"/>
    </row>
    <row r="152" spans="1:256" ht="31.5">
      <c r="A152" s="705"/>
      <c r="B152" s="981" t="s">
        <v>664</v>
      </c>
      <c r="C152" s="2746" t="s">
        <v>675</v>
      </c>
      <c r="D152" s="2747"/>
      <c r="E152" s="2747"/>
      <c r="F152" s="2748"/>
      <c r="G152" s="887" t="s">
        <v>23</v>
      </c>
      <c r="H152" s="705"/>
      <c r="I152" s="705"/>
      <c r="J152" s="705"/>
      <c r="K152" s="705"/>
      <c r="L152" s="705"/>
      <c r="M152" s="705"/>
      <c r="N152" s="705"/>
      <c r="O152" s="705"/>
      <c r="P152" s="705"/>
      <c r="Q152" s="705"/>
      <c r="R152" s="705"/>
      <c r="S152" s="705"/>
      <c r="T152" s="705"/>
      <c r="U152" s="705"/>
      <c r="V152" s="705"/>
      <c r="W152" s="705"/>
      <c r="X152" s="705"/>
      <c r="Y152" s="705"/>
      <c r="Z152" s="705"/>
      <c r="AA152" s="705"/>
      <c r="AB152" s="705"/>
      <c r="AC152" s="705"/>
      <c r="AD152" s="705"/>
      <c r="AE152" s="705"/>
      <c r="AF152" s="705"/>
      <c r="AG152" s="705"/>
      <c r="AH152" s="705"/>
      <c r="AI152" s="705"/>
      <c r="AJ152" s="705"/>
      <c r="AK152" s="705"/>
      <c r="AL152" s="705"/>
      <c r="AM152" s="705"/>
      <c r="AN152" s="705"/>
      <c r="AO152" s="705"/>
      <c r="AP152" s="705"/>
      <c r="AQ152" s="705"/>
      <c r="AR152" s="705"/>
      <c r="AS152" s="705"/>
      <c r="AT152" s="705"/>
      <c r="AU152" s="705"/>
      <c r="AV152" s="705"/>
      <c r="AW152" s="705"/>
      <c r="AX152" s="705"/>
      <c r="AY152" s="705"/>
      <c r="AZ152" s="705"/>
      <c r="BA152" s="705"/>
      <c r="BB152" s="705"/>
      <c r="BC152" s="705"/>
      <c r="BD152" s="705"/>
      <c r="BE152" s="705"/>
      <c r="BF152" s="705"/>
      <c r="BG152" s="705"/>
      <c r="BH152" s="705"/>
      <c r="BI152" s="705"/>
      <c r="BJ152" s="705"/>
      <c r="BK152" s="705"/>
      <c r="BL152" s="705"/>
      <c r="BM152" s="705"/>
      <c r="BN152" s="705"/>
      <c r="BO152" s="705"/>
      <c r="BP152" s="705"/>
      <c r="BQ152" s="705"/>
      <c r="BR152" s="705"/>
      <c r="BS152" s="705"/>
      <c r="BT152" s="705"/>
      <c r="BU152" s="705"/>
      <c r="BV152" s="705"/>
      <c r="BW152" s="705"/>
      <c r="BX152" s="705"/>
      <c r="BY152" s="705"/>
      <c r="BZ152" s="705"/>
      <c r="CA152" s="705"/>
      <c r="CB152" s="705"/>
      <c r="CC152" s="705"/>
      <c r="CD152" s="705"/>
      <c r="CE152" s="705"/>
      <c r="CF152" s="705"/>
      <c r="CG152" s="705"/>
      <c r="CH152" s="705"/>
      <c r="CI152" s="705"/>
      <c r="CJ152" s="705"/>
      <c r="CK152" s="705"/>
      <c r="CL152" s="705"/>
      <c r="CM152" s="705"/>
      <c r="CN152" s="705"/>
      <c r="CO152" s="705"/>
      <c r="CP152" s="705"/>
      <c r="CQ152" s="705"/>
      <c r="CR152" s="705"/>
      <c r="CS152" s="705"/>
      <c r="CT152" s="705"/>
      <c r="CU152" s="705"/>
      <c r="CV152" s="705"/>
      <c r="CW152" s="705"/>
      <c r="CX152" s="705"/>
      <c r="CY152" s="705"/>
      <c r="CZ152" s="705"/>
      <c r="DA152" s="705"/>
      <c r="DB152" s="705"/>
      <c r="DC152" s="705"/>
      <c r="DD152" s="705"/>
      <c r="DE152" s="705"/>
      <c r="DF152" s="705"/>
      <c r="DG152" s="705"/>
      <c r="DH152" s="705"/>
      <c r="DI152" s="705"/>
      <c r="DJ152" s="705"/>
      <c r="DK152" s="705"/>
      <c r="DL152" s="705"/>
      <c r="DM152" s="705"/>
      <c r="DN152" s="705"/>
      <c r="DO152" s="705"/>
      <c r="DP152" s="705"/>
      <c r="DQ152" s="705"/>
      <c r="DR152" s="705"/>
      <c r="DS152" s="705"/>
      <c r="DT152" s="705"/>
      <c r="DU152" s="705"/>
      <c r="DV152" s="705"/>
      <c r="DW152" s="705"/>
      <c r="DX152" s="705"/>
      <c r="DY152" s="705"/>
      <c r="DZ152" s="705"/>
      <c r="EA152" s="705"/>
      <c r="EB152" s="705"/>
      <c r="EC152" s="705"/>
      <c r="ED152" s="705"/>
      <c r="EE152" s="705"/>
      <c r="EF152" s="705"/>
      <c r="EG152" s="705"/>
      <c r="EH152" s="705"/>
      <c r="EI152" s="705"/>
      <c r="EJ152" s="705"/>
      <c r="EK152" s="705"/>
      <c r="EL152" s="705"/>
      <c r="EM152" s="705"/>
      <c r="EN152" s="705"/>
      <c r="EO152" s="705"/>
      <c r="EP152" s="705"/>
      <c r="EQ152" s="705"/>
      <c r="ER152" s="705"/>
      <c r="ES152" s="705"/>
      <c r="ET152" s="705"/>
      <c r="EU152" s="705"/>
      <c r="EV152" s="705"/>
      <c r="EW152" s="705"/>
      <c r="EX152" s="705"/>
      <c r="EY152" s="705"/>
      <c r="EZ152" s="705"/>
      <c r="FA152" s="705"/>
      <c r="FB152" s="705"/>
      <c r="FC152" s="705"/>
      <c r="FD152" s="705"/>
      <c r="FE152" s="705"/>
      <c r="FF152" s="705"/>
      <c r="FG152" s="705"/>
      <c r="FH152" s="705"/>
      <c r="FI152" s="705"/>
      <c r="FJ152" s="705"/>
      <c r="FK152" s="705"/>
      <c r="FL152" s="705"/>
      <c r="FM152" s="705"/>
      <c r="FN152" s="705"/>
      <c r="FO152" s="705"/>
      <c r="FP152" s="705"/>
      <c r="FQ152" s="705"/>
      <c r="FR152" s="705"/>
      <c r="FS152" s="705"/>
      <c r="FT152" s="705"/>
      <c r="FU152" s="705"/>
      <c r="FV152" s="705"/>
      <c r="FW152" s="705"/>
      <c r="FX152" s="705"/>
      <c r="FY152" s="705"/>
      <c r="FZ152" s="705"/>
      <c r="GA152" s="705"/>
      <c r="GB152" s="705"/>
      <c r="GC152" s="705"/>
      <c r="GD152" s="705"/>
      <c r="GE152" s="705"/>
      <c r="GF152" s="705"/>
      <c r="GG152" s="705"/>
      <c r="GH152" s="705"/>
      <c r="GI152" s="705"/>
      <c r="GJ152" s="705"/>
      <c r="GK152" s="705"/>
      <c r="GL152" s="705"/>
      <c r="GM152" s="705"/>
      <c r="GN152" s="705"/>
      <c r="GO152" s="705"/>
      <c r="GP152" s="705"/>
      <c r="GQ152" s="705"/>
      <c r="GR152" s="705"/>
      <c r="GS152" s="705"/>
      <c r="GT152" s="705"/>
      <c r="GU152" s="705"/>
      <c r="GV152" s="705"/>
      <c r="GW152" s="705"/>
      <c r="GX152" s="705"/>
      <c r="GY152" s="705"/>
      <c r="GZ152" s="705"/>
      <c r="HA152" s="705"/>
      <c r="HB152" s="705"/>
      <c r="HC152" s="705"/>
      <c r="HD152" s="705"/>
      <c r="HE152" s="705"/>
      <c r="HF152" s="705"/>
      <c r="HG152" s="705"/>
      <c r="HH152" s="705"/>
      <c r="HI152" s="705"/>
      <c r="HJ152" s="705"/>
      <c r="HK152" s="705"/>
      <c r="HL152" s="705"/>
      <c r="HM152" s="705"/>
      <c r="HN152" s="705"/>
      <c r="HO152" s="705"/>
      <c r="HP152" s="705"/>
      <c r="HQ152" s="705"/>
      <c r="HR152" s="705"/>
      <c r="HS152" s="705"/>
      <c r="HT152" s="705"/>
      <c r="HU152" s="705"/>
      <c r="HV152" s="705"/>
      <c r="HW152" s="705"/>
      <c r="HX152" s="705"/>
      <c r="HY152" s="705"/>
      <c r="HZ152" s="705"/>
      <c r="IA152" s="705"/>
      <c r="IB152" s="705"/>
      <c r="IC152" s="705"/>
      <c r="ID152" s="705"/>
      <c r="IE152" s="705"/>
      <c r="IF152" s="705"/>
      <c r="IG152" s="705"/>
      <c r="IH152" s="705"/>
      <c r="II152" s="705"/>
      <c r="IJ152" s="705"/>
      <c r="IK152" s="705"/>
      <c r="IL152" s="705"/>
      <c r="IM152" s="705"/>
      <c r="IN152" s="705"/>
      <c r="IO152" s="705"/>
      <c r="IP152" s="705"/>
      <c r="IQ152" s="705"/>
      <c r="IR152" s="705"/>
      <c r="IS152" s="705"/>
      <c r="IT152" s="705"/>
      <c r="IU152" s="705"/>
      <c r="IV152" s="705"/>
    </row>
    <row r="153" spans="1:256" ht="31.5">
      <c r="A153" s="705"/>
      <c r="B153" s="616" t="s">
        <v>666</v>
      </c>
      <c r="C153" s="982" t="s">
        <v>75</v>
      </c>
      <c r="D153" s="982" t="s">
        <v>23</v>
      </c>
      <c r="E153" s="2774" t="s">
        <v>76</v>
      </c>
      <c r="F153" s="2775"/>
      <c r="G153" s="2776"/>
      <c r="H153" s="705"/>
      <c r="I153" s="705"/>
      <c r="J153" s="705"/>
      <c r="K153" s="705"/>
      <c r="L153" s="705"/>
      <c r="M153" s="705"/>
      <c r="N153" s="705"/>
      <c r="O153" s="705"/>
      <c r="P153" s="705"/>
      <c r="Q153" s="705"/>
      <c r="R153" s="705"/>
      <c r="S153" s="705"/>
      <c r="T153" s="705"/>
      <c r="U153" s="705"/>
      <c r="V153" s="705"/>
      <c r="W153" s="705"/>
      <c r="X153" s="705"/>
      <c r="Y153" s="705"/>
      <c r="Z153" s="705"/>
      <c r="AA153" s="705"/>
      <c r="AB153" s="705"/>
      <c r="AC153" s="705"/>
      <c r="AD153" s="705"/>
      <c r="AE153" s="705"/>
      <c r="AF153" s="705"/>
      <c r="AG153" s="705"/>
      <c r="AH153" s="705"/>
      <c r="AI153" s="705"/>
      <c r="AJ153" s="705"/>
      <c r="AK153" s="705"/>
      <c r="AL153" s="705"/>
      <c r="AM153" s="705"/>
      <c r="AN153" s="705"/>
      <c r="AO153" s="705"/>
      <c r="AP153" s="705"/>
      <c r="AQ153" s="705"/>
      <c r="AR153" s="705"/>
      <c r="AS153" s="705"/>
      <c r="AT153" s="705"/>
      <c r="AU153" s="705"/>
      <c r="AV153" s="705"/>
      <c r="AW153" s="705"/>
      <c r="AX153" s="705"/>
      <c r="AY153" s="705"/>
      <c r="AZ153" s="705"/>
      <c r="BA153" s="705"/>
      <c r="BB153" s="705"/>
      <c r="BC153" s="705"/>
      <c r="BD153" s="705"/>
      <c r="BE153" s="705"/>
      <c r="BF153" s="705"/>
      <c r="BG153" s="705"/>
      <c r="BH153" s="705"/>
      <c r="BI153" s="705"/>
      <c r="BJ153" s="705"/>
      <c r="BK153" s="705"/>
      <c r="BL153" s="705"/>
      <c r="BM153" s="705"/>
      <c r="BN153" s="705"/>
      <c r="BO153" s="705"/>
      <c r="BP153" s="705"/>
      <c r="BQ153" s="705"/>
      <c r="BR153" s="705"/>
      <c r="BS153" s="705"/>
      <c r="BT153" s="705"/>
      <c r="BU153" s="705"/>
      <c r="BV153" s="705"/>
      <c r="BW153" s="705"/>
      <c r="BX153" s="705"/>
      <c r="BY153" s="705"/>
      <c r="BZ153" s="705"/>
      <c r="CA153" s="705"/>
      <c r="CB153" s="705"/>
      <c r="CC153" s="705"/>
      <c r="CD153" s="705"/>
      <c r="CE153" s="705"/>
      <c r="CF153" s="705"/>
      <c r="CG153" s="705"/>
      <c r="CH153" s="705"/>
      <c r="CI153" s="705"/>
      <c r="CJ153" s="705"/>
      <c r="CK153" s="705"/>
      <c r="CL153" s="705"/>
      <c r="CM153" s="705"/>
      <c r="CN153" s="705"/>
      <c r="CO153" s="705"/>
      <c r="CP153" s="705"/>
      <c r="CQ153" s="705"/>
      <c r="CR153" s="705"/>
      <c r="CS153" s="705"/>
      <c r="CT153" s="705"/>
      <c r="CU153" s="705"/>
      <c r="CV153" s="705"/>
      <c r="CW153" s="705"/>
      <c r="CX153" s="705"/>
      <c r="CY153" s="705"/>
      <c r="CZ153" s="705"/>
      <c r="DA153" s="705"/>
      <c r="DB153" s="705"/>
      <c r="DC153" s="705"/>
      <c r="DD153" s="705"/>
      <c r="DE153" s="705"/>
      <c r="DF153" s="705"/>
      <c r="DG153" s="705"/>
      <c r="DH153" s="705"/>
      <c r="DI153" s="705"/>
      <c r="DJ153" s="705"/>
      <c r="DK153" s="705"/>
      <c r="DL153" s="705"/>
      <c r="DM153" s="705"/>
      <c r="DN153" s="705"/>
      <c r="DO153" s="705"/>
      <c r="DP153" s="705"/>
      <c r="DQ153" s="705"/>
      <c r="DR153" s="705"/>
      <c r="DS153" s="705"/>
      <c r="DT153" s="705"/>
      <c r="DU153" s="705"/>
      <c r="DV153" s="705"/>
      <c r="DW153" s="705"/>
      <c r="DX153" s="705"/>
      <c r="DY153" s="705"/>
      <c r="DZ153" s="705"/>
      <c r="EA153" s="705"/>
      <c r="EB153" s="705"/>
      <c r="EC153" s="705"/>
      <c r="ED153" s="705"/>
      <c r="EE153" s="705"/>
      <c r="EF153" s="705"/>
      <c r="EG153" s="705"/>
      <c r="EH153" s="705"/>
      <c r="EI153" s="705"/>
      <c r="EJ153" s="705"/>
      <c r="EK153" s="705"/>
      <c r="EL153" s="705"/>
      <c r="EM153" s="705"/>
      <c r="EN153" s="705"/>
      <c r="EO153" s="705"/>
      <c r="EP153" s="705"/>
      <c r="EQ153" s="705"/>
      <c r="ER153" s="705"/>
      <c r="ES153" s="705"/>
      <c r="ET153" s="705"/>
      <c r="EU153" s="705"/>
      <c r="EV153" s="705"/>
      <c r="EW153" s="705"/>
      <c r="EX153" s="705"/>
      <c r="EY153" s="705"/>
      <c r="EZ153" s="705"/>
      <c r="FA153" s="705"/>
      <c r="FB153" s="705"/>
      <c r="FC153" s="705"/>
      <c r="FD153" s="705"/>
      <c r="FE153" s="705"/>
      <c r="FF153" s="705"/>
      <c r="FG153" s="705"/>
      <c r="FH153" s="705"/>
      <c r="FI153" s="705"/>
      <c r="FJ153" s="705"/>
      <c r="FK153" s="705"/>
      <c r="FL153" s="705"/>
      <c r="FM153" s="705"/>
      <c r="FN153" s="705"/>
      <c r="FO153" s="705"/>
      <c r="FP153" s="705"/>
      <c r="FQ153" s="705"/>
      <c r="FR153" s="705"/>
      <c r="FS153" s="705"/>
      <c r="FT153" s="705"/>
      <c r="FU153" s="705"/>
      <c r="FV153" s="705"/>
      <c r="FW153" s="705"/>
      <c r="FX153" s="705"/>
      <c r="FY153" s="705"/>
      <c r="FZ153" s="705"/>
      <c r="GA153" s="705"/>
      <c r="GB153" s="705"/>
      <c r="GC153" s="705"/>
      <c r="GD153" s="705"/>
      <c r="GE153" s="705"/>
      <c r="GF153" s="705"/>
      <c r="GG153" s="705"/>
      <c r="GH153" s="705"/>
      <c r="GI153" s="705"/>
      <c r="GJ153" s="705"/>
      <c r="GK153" s="705"/>
      <c r="GL153" s="705"/>
      <c r="GM153" s="705"/>
      <c r="GN153" s="705"/>
      <c r="GO153" s="705"/>
      <c r="GP153" s="705"/>
      <c r="GQ153" s="705"/>
      <c r="GR153" s="705"/>
      <c r="GS153" s="705"/>
      <c r="GT153" s="705"/>
      <c r="GU153" s="705"/>
      <c r="GV153" s="705"/>
      <c r="GW153" s="705"/>
      <c r="GX153" s="705"/>
      <c r="GY153" s="705"/>
      <c r="GZ153" s="705"/>
      <c r="HA153" s="705"/>
      <c r="HB153" s="705"/>
      <c r="HC153" s="705"/>
      <c r="HD153" s="705"/>
      <c r="HE153" s="705"/>
      <c r="HF153" s="705"/>
      <c r="HG153" s="705"/>
      <c r="HH153" s="705"/>
      <c r="HI153" s="705"/>
      <c r="HJ153" s="705"/>
      <c r="HK153" s="705"/>
      <c r="HL153" s="705"/>
      <c r="HM153" s="705"/>
      <c r="HN153" s="705"/>
      <c r="HO153" s="705"/>
      <c r="HP153" s="705"/>
      <c r="HQ153" s="705"/>
      <c r="HR153" s="705"/>
      <c r="HS153" s="705"/>
      <c r="HT153" s="705"/>
      <c r="HU153" s="705"/>
      <c r="HV153" s="705"/>
      <c r="HW153" s="705"/>
      <c r="HX153" s="705"/>
      <c r="HY153" s="705"/>
      <c r="HZ153" s="705"/>
      <c r="IA153" s="705"/>
      <c r="IB153" s="705"/>
      <c r="IC153" s="705"/>
      <c r="ID153" s="705"/>
      <c r="IE153" s="705"/>
      <c r="IF153" s="705"/>
      <c r="IG153" s="705"/>
      <c r="IH153" s="705"/>
      <c r="II153" s="705"/>
      <c r="IJ153" s="705"/>
      <c r="IK153" s="705"/>
      <c r="IL153" s="705"/>
      <c r="IM153" s="705"/>
      <c r="IN153" s="705"/>
      <c r="IO153" s="705"/>
      <c r="IP153" s="705"/>
      <c r="IQ153" s="705"/>
      <c r="IR153" s="705"/>
      <c r="IS153" s="705"/>
      <c r="IT153" s="705"/>
      <c r="IU153" s="705"/>
      <c r="IV153" s="705"/>
    </row>
    <row r="154" spans="1:256" ht="15.75">
      <c r="A154" s="705"/>
      <c r="B154" s="2777" t="s">
        <v>79</v>
      </c>
      <c r="C154" s="2778"/>
      <c r="D154" s="2778"/>
      <c r="E154" s="2778"/>
      <c r="F154" s="2778"/>
      <c r="G154" s="2779"/>
      <c r="H154" s="705"/>
      <c r="I154" s="705"/>
      <c r="J154" s="705"/>
      <c r="K154" s="705"/>
      <c r="L154" s="705"/>
      <c r="M154" s="705"/>
      <c r="N154" s="705"/>
      <c r="O154" s="705"/>
      <c r="P154" s="705"/>
      <c r="Q154" s="705"/>
      <c r="R154" s="705"/>
      <c r="S154" s="705"/>
      <c r="T154" s="705"/>
      <c r="U154" s="705"/>
      <c r="V154" s="705"/>
      <c r="W154" s="705"/>
      <c r="X154" s="705"/>
      <c r="Y154" s="705"/>
      <c r="Z154" s="705"/>
      <c r="AA154" s="705"/>
      <c r="AB154" s="705"/>
      <c r="AC154" s="705"/>
      <c r="AD154" s="705"/>
      <c r="AE154" s="705"/>
      <c r="AF154" s="705"/>
      <c r="AG154" s="705"/>
      <c r="AH154" s="705"/>
      <c r="AI154" s="705"/>
      <c r="AJ154" s="705"/>
      <c r="AK154" s="705"/>
      <c r="AL154" s="705"/>
      <c r="AM154" s="705"/>
      <c r="AN154" s="705"/>
      <c r="AO154" s="705"/>
      <c r="AP154" s="705"/>
      <c r="AQ154" s="705"/>
      <c r="AR154" s="705"/>
      <c r="AS154" s="705"/>
      <c r="AT154" s="705"/>
      <c r="AU154" s="705"/>
      <c r="AV154" s="705"/>
      <c r="AW154" s="705"/>
      <c r="AX154" s="705"/>
      <c r="AY154" s="705"/>
      <c r="AZ154" s="705"/>
      <c r="BA154" s="705"/>
      <c r="BB154" s="705"/>
      <c r="BC154" s="705"/>
      <c r="BD154" s="705"/>
      <c r="BE154" s="705"/>
      <c r="BF154" s="705"/>
      <c r="BG154" s="705"/>
      <c r="BH154" s="705"/>
      <c r="BI154" s="705"/>
      <c r="BJ154" s="705"/>
      <c r="BK154" s="705"/>
      <c r="BL154" s="705"/>
      <c r="BM154" s="705"/>
      <c r="BN154" s="705"/>
      <c r="BO154" s="705"/>
      <c r="BP154" s="705"/>
      <c r="BQ154" s="705"/>
      <c r="BR154" s="705"/>
      <c r="BS154" s="705"/>
      <c r="BT154" s="705"/>
      <c r="BU154" s="705"/>
      <c r="BV154" s="705"/>
      <c r="BW154" s="705"/>
      <c r="BX154" s="705"/>
      <c r="BY154" s="705"/>
      <c r="BZ154" s="705"/>
      <c r="CA154" s="705"/>
      <c r="CB154" s="705"/>
      <c r="CC154" s="705"/>
      <c r="CD154" s="705"/>
      <c r="CE154" s="705"/>
      <c r="CF154" s="705"/>
      <c r="CG154" s="705"/>
      <c r="CH154" s="705"/>
      <c r="CI154" s="705"/>
      <c r="CJ154" s="705"/>
      <c r="CK154" s="705"/>
      <c r="CL154" s="705"/>
      <c r="CM154" s="705"/>
      <c r="CN154" s="705"/>
      <c r="CO154" s="705"/>
      <c r="CP154" s="705"/>
      <c r="CQ154" s="705"/>
      <c r="CR154" s="705"/>
      <c r="CS154" s="705"/>
      <c r="CT154" s="705"/>
      <c r="CU154" s="705"/>
      <c r="CV154" s="705"/>
      <c r="CW154" s="705"/>
      <c r="CX154" s="705"/>
      <c r="CY154" s="705"/>
      <c r="CZ154" s="705"/>
      <c r="DA154" s="705"/>
      <c r="DB154" s="705"/>
      <c r="DC154" s="705"/>
      <c r="DD154" s="705"/>
      <c r="DE154" s="705"/>
      <c r="DF154" s="705"/>
      <c r="DG154" s="705"/>
      <c r="DH154" s="705"/>
      <c r="DI154" s="705"/>
      <c r="DJ154" s="705"/>
      <c r="DK154" s="705"/>
      <c r="DL154" s="705"/>
      <c r="DM154" s="705"/>
      <c r="DN154" s="705"/>
      <c r="DO154" s="705"/>
      <c r="DP154" s="705"/>
      <c r="DQ154" s="705"/>
      <c r="DR154" s="705"/>
      <c r="DS154" s="705"/>
      <c r="DT154" s="705"/>
      <c r="DU154" s="705"/>
      <c r="DV154" s="705"/>
      <c r="DW154" s="705"/>
      <c r="DX154" s="705"/>
      <c r="DY154" s="705"/>
      <c r="DZ154" s="705"/>
      <c r="EA154" s="705"/>
      <c r="EB154" s="705"/>
      <c r="EC154" s="705"/>
      <c r="ED154" s="705"/>
      <c r="EE154" s="705"/>
      <c r="EF154" s="705"/>
      <c r="EG154" s="705"/>
      <c r="EH154" s="705"/>
      <c r="EI154" s="705"/>
      <c r="EJ154" s="705"/>
      <c r="EK154" s="705"/>
      <c r="EL154" s="705"/>
      <c r="EM154" s="705"/>
      <c r="EN154" s="705"/>
      <c r="EO154" s="705"/>
      <c r="EP154" s="705"/>
      <c r="EQ154" s="705"/>
      <c r="ER154" s="705"/>
      <c r="ES154" s="705"/>
      <c r="ET154" s="705"/>
      <c r="EU154" s="705"/>
      <c r="EV154" s="705"/>
      <c r="EW154" s="705"/>
      <c r="EX154" s="705"/>
      <c r="EY154" s="705"/>
      <c r="EZ154" s="705"/>
      <c r="FA154" s="705"/>
      <c r="FB154" s="705"/>
      <c r="FC154" s="705"/>
      <c r="FD154" s="705"/>
      <c r="FE154" s="705"/>
      <c r="FF154" s="705"/>
      <c r="FG154" s="705"/>
      <c r="FH154" s="705"/>
      <c r="FI154" s="705"/>
      <c r="FJ154" s="705"/>
      <c r="FK154" s="705"/>
      <c r="FL154" s="705"/>
      <c r="FM154" s="705"/>
      <c r="FN154" s="705"/>
      <c r="FO154" s="705"/>
      <c r="FP154" s="705"/>
      <c r="FQ154" s="705"/>
      <c r="FR154" s="705"/>
      <c r="FS154" s="705"/>
      <c r="FT154" s="705"/>
      <c r="FU154" s="705"/>
      <c r="FV154" s="705"/>
      <c r="FW154" s="705"/>
      <c r="FX154" s="705"/>
      <c r="FY154" s="705"/>
      <c r="FZ154" s="705"/>
      <c r="GA154" s="705"/>
      <c r="GB154" s="705"/>
      <c r="GC154" s="705"/>
      <c r="GD154" s="705"/>
      <c r="GE154" s="705"/>
      <c r="GF154" s="705"/>
      <c r="GG154" s="705"/>
      <c r="GH154" s="705"/>
      <c r="GI154" s="705"/>
      <c r="GJ154" s="705"/>
      <c r="GK154" s="705"/>
      <c r="GL154" s="705"/>
      <c r="GM154" s="705"/>
      <c r="GN154" s="705"/>
      <c r="GO154" s="705"/>
      <c r="GP154" s="705"/>
      <c r="GQ154" s="705"/>
      <c r="GR154" s="705"/>
      <c r="GS154" s="705"/>
      <c r="GT154" s="705"/>
      <c r="GU154" s="705"/>
      <c r="GV154" s="705"/>
      <c r="GW154" s="705"/>
      <c r="GX154" s="705"/>
      <c r="GY154" s="705"/>
      <c r="GZ154" s="705"/>
      <c r="HA154" s="705"/>
      <c r="HB154" s="705"/>
      <c r="HC154" s="705"/>
      <c r="HD154" s="705"/>
      <c r="HE154" s="705"/>
      <c r="HF154" s="705"/>
      <c r="HG154" s="705"/>
      <c r="HH154" s="705"/>
      <c r="HI154" s="705"/>
      <c r="HJ154" s="705"/>
      <c r="HK154" s="705"/>
      <c r="HL154" s="705"/>
      <c r="HM154" s="705"/>
      <c r="HN154" s="705"/>
      <c r="HO154" s="705"/>
      <c r="HP154" s="705"/>
      <c r="HQ154" s="705"/>
      <c r="HR154" s="705"/>
      <c r="HS154" s="705"/>
      <c r="HT154" s="705"/>
      <c r="HU154" s="705"/>
      <c r="HV154" s="705"/>
      <c r="HW154" s="705"/>
      <c r="HX154" s="705"/>
      <c r="HY154" s="705"/>
      <c r="HZ154" s="705"/>
      <c r="IA154" s="705"/>
      <c r="IB154" s="705"/>
      <c r="IC154" s="705"/>
      <c r="ID154" s="705"/>
      <c r="IE154" s="705"/>
      <c r="IF154" s="705"/>
      <c r="IG154" s="705"/>
      <c r="IH154" s="705"/>
      <c r="II154" s="705"/>
      <c r="IJ154" s="705"/>
      <c r="IK154" s="705"/>
      <c r="IL154" s="705"/>
      <c r="IM154" s="705"/>
      <c r="IN154" s="705"/>
      <c r="IO154" s="705"/>
      <c r="IP154" s="705"/>
      <c r="IQ154" s="705"/>
      <c r="IR154" s="705"/>
      <c r="IS154" s="705"/>
      <c r="IT154" s="705"/>
      <c r="IU154" s="705"/>
      <c r="IV154" s="705"/>
    </row>
    <row r="155" spans="1:256" ht="15">
      <c r="A155" s="705"/>
      <c r="B155" s="2740" t="e">
        <f>C146</f>
        <v>#REF!</v>
      </c>
      <c r="C155" s="2741"/>
      <c r="D155" s="983" t="s">
        <v>20</v>
      </c>
      <c r="E155" s="2742" t="s">
        <v>676</v>
      </c>
      <c r="F155" s="2742"/>
      <c r="G155" s="2743"/>
      <c r="H155" s="705"/>
      <c r="I155" s="705"/>
      <c r="J155" s="705"/>
      <c r="K155" s="705"/>
      <c r="L155" s="705"/>
      <c r="M155" s="705"/>
      <c r="N155" s="705"/>
      <c r="O155" s="705"/>
      <c r="P155" s="705"/>
      <c r="Q155" s="705"/>
      <c r="R155" s="705"/>
      <c r="S155" s="705"/>
      <c r="T155" s="705"/>
      <c r="U155" s="705"/>
      <c r="V155" s="705"/>
      <c r="W155" s="705"/>
      <c r="X155" s="705"/>
      <c r="Y155" s="705"/>
      <c r="Z155" s="705"/>
      <c r="AA155" s="705"/>
      <c r="AB155" s="705"/>
      <c r="AC155" s="705"/>
      <c r="AD155" s="705"/>
      <c r="AE155" s="705"/>
      <c r="AF155" s="705"/>
      <c r="AG155" s="705"/>
      <c r="AH155" s="705"/>
      <c r="AI155" s="705"/>
      <c r="AJ155" s="705"/>
      <c r="AK155" s="705"/>
      <c r="AL155" s="705"/>
      <c r="AM155" s="705"/>
      <c r="AN155" s="705"/>
      <c r="AO155" s="705"/>
      <c r="AP155" s="705"/>
      <c r="AQ155" s="705"/>
      <c r="AR155" s="705"/>
      <c r="AS155" s="705"/>
      <c r="AT155" s="705"/>
      <c r="AU155" s="705"/>
      <c r="AV155" s="705"/>
      <c r="AW155" s="705"/>
      <c r="AX155" s="705"/>
      <c r="AY155" s="705"/>
      <c r="AZ155" s="705"/>
      <c r="BA155" s="705"/>
      <c r="BB155" s="705"/>
      <c r="BC155" s="705"/>
      <c r="BD155" s="705"/>
      <c r="BE155" s="705"/>
      <c r="BF155" s="705"/>
      <c r="BG155" s="705"/>
      <c r="BH155" s="705"/>
      <c r="BI155" s="705"/>
      <c r="BJ155" s="705"/>
      <c r="BK155" s="705"/>
      <c r="BL155" s="705"/>
      <c r="BM155" s="705"/>
      <c r="BN155" s="705"/>
      <c r="BO155" s="705"/>
      <c r="BP155" s="705"/>
      <c r="BQ155" s="705"/>
      <c r="BR155" s="705"/>
      <c r="BS155" s="705"/>
      <c r="BT155" s="705"/>
      <c r="BU155" s="705"/>
      <c r="BV155" s="705"/>
      <c r="BW155" s="705"/>
      <c r="BX155" s="705"/>
      <c r="BY155" s="705"/>
      <c r="BZ155" s="705"/>
      <c r="CA155" s="705"/>
      <c r="CB155" s="705"/>
      <c r="CC155" s="705"/>
      <c r="CD155" s="705"/>
      <c r="CE155" s="705"/>
      <c r="CF155" s="705"/>
      <c r="CG155" s="705"/>
      <c r="CH155" s="705"/>
      <c r="CI155" s="705"/>
      <c r="CJ155" s="705"/>
      <c r="CK155" s="705"/>
      <c r="CL155" s="705"/>
      <c r="CM155" s="705"/>
      <c r="CN155" s="705"/>
      <c r="CO155" s="705"/>
      <c r="CP155" s="705"/>
      <c r="CQ155" s="705"/>
      <c r="CR155" s="705"/>
      <c r="CS155" s="705"/>
      <c r="CT155" s="705"/>
      <c r="CU155" s="705"/>
      <c r="CV155" s="705"/>
      <c r="CW155" s="705"/>
      <c r="CX155" s="705"/>
      <c r="CY155" s="705"/>
      <c r="CZ155" s="705"/>
      <c r="DA155" s="705"/>
      <c r="DB155" s="705"/>
      <c r="DC155" s="705"/>
      <c r="DD155" s="705"/>
      <c r="DE155" s="705"/>
      <c r="DF155" s="705"/>
      <c r="DG155" s="705"/>
      <c r="DH155" s="705"/>
      <c r="DI155" s="705"/>
      <c r="DJ155" s="705"/>
      <c r="DK155" s="705"/>
      <c r="DL155" s="705"/>
      <c r="DM155" s="705"/>
      <c r="DN155" s="705"/>
      <c r="DO155" s="705"/>
      <c r="DP155" s="705"/>
      <c r="DQ155" s="705"/>
      <c r="DR155" s="705"/>
      <c r="DS155" s="705"/>
      <c r="DT155" s="705"/>
      <c r="DU155" s="705"/>
      <c r="DV155" s="705"/>
      <c r="DW155" s="705"/>
      <c r="DX155" s="705"/>
      <c r="DY155" s="705"/>
      <c r="DZ155" s="705"/>
      <c r="EA155" s="705"/>
      <c r="EB155" s="705"/>
      <c r="EC155" s="705"/>
      <c r="ED155" s="705"/>
      <c r="EE155" s="705"/>
      <c r="EF155" s="705"/>
      <c r="EG155" s="705"/>
      <c r="EH155" s="705"/>
      <c r="EI155" s="705"/>
      <c r="EJ155" s="705"/>
      <c r="EK155" s="705"/>
      <c r="EL155" s="705"/>
      <c r="EM155" s="705"/>
      <c r="EN155" s="705"/>
      <c r="EO155" s="705"/>
      <c r="EP155" s="705"/>
      <c r="EQ155" s="705"/>
      <c r="ER155" s="705"/>
      <c r="ES155" s="705"/>
      <c r="ET155" s="705"/>
      <c r="EU155" s="705"/>
      <c r="EV155" s="705"/>
      <c r="EW155" s="705"/>
      <c r="EX155" s="705"/>
      <c r="EY155" s="705"/>
      <c r="EZ155" s="705"/>
      <c r="FA155" s="705"/>
      <c r="FB155" s="705"/>
      <c r="FC155" s="705"/>
      <c r="FD155" s="705"/>
      <c r="FE155" s="705"/>
      <c r="FF155" s="705"/>
      <c r="FG155" s="705"/>
      <c r="FH155" s="705"/>
      <c r="FI155" s="705"/>
      <c r="FJ155" s="705"/>
      <c r="FK155" s="705"/>
      <c r="FL155" s="705"/>
      <c r="FM155" s="705"/>
      <c r="FN155" s="705"/>
      <c r="FO155" s="705"/>
      <c r="FP155" s="705"/>
      <c r="FQ155" s="705"/>
      <c r="FR155" s="705"/>
      <c r="FS155" s="705"/>
      <c r="FT155" s="705"/>
      <c r="FU155" s="705"/>
      <c r="FV155" s="705"/>
      <c r="FW155" s="705"/>
      <c r="FX155" s="705"/>
      <c r="FY155" s="705"/>
      <c r="FZ155" s="705"/>
      <c r="GA155" s="705"/>
      <c r="GB155" s="705"/>
      <c r="GC155" s="705"/>
      <c r="GD155" s="705"/>
      <c r="GE155" s="705"/>
      <c r="GF155" s="705"/>
      <c r="GG155" s="705"/>
      <c r="GH155" s="705"/>
      <c r="GI155" s="705"/>
      <c r="GJ155" s="705"/>
      <c r="GK155" s="705"/>
      <c r="GL155" s="705"/>
      <c r="GM155" s="705"/>
      <c r="GN155" s="705"/>
      <c r="GO155" s="705"/>
      <c r="GP155" s="705"/>
      <c r="GQ155" s="705"/>
      <c r="GR155" s="705"/>
      <c r="GS155" s="705"/>
      <c r="GT155" s="705"/>
      <c r="GU155" s="705"/>
      <c r="GV155" s="705"/>
      <c r="GW155" s="705"/>
      <c r="GX155" s="705"/>
      <c r="GY155" s="705"/>
      <c r="GZ155" s="705"/>
      <c r="HA155" s="705"/>
      <c r="HB155" s="705"/>
      <c r="HC155" s="705"/>
      <c r="HD155" s="705"/>
      <c r="HE155" s="705"/>
      <c r="HF155" s="705"/>
      <c r="HG155" s="705"/>
      <c r="HH155" s="705"/>
      <c r="HI155" s="705"/>
      <c r="HJ155" s="705"/>
      <c r="HK155" s="705"/>
      <c r="HL155" s="705"/>
      <c r="HM155" s="705"/>
      <c r="HN155" s="705"/>
      <c r="HO155" s="705"/>
      <c r="HP155" s="705"/>
      <c r="HQ155" s="705"/>
      <c r="HR155" s="705"/>
      <c r="HS155" s="705"/>
      <c r="HT155" s="705"/>
      <c r="HU155" s="705"/>
      <c r="HV155" s="705"/>
      <c r="HW155" s="705"/>
      <c r="HX155" s="705"/>
      <c r="HY155" s="705"/>
      <c r="HZ155" s="705"/>
      <c r="IA155" s="705"/>
      <c r="IB155" s="705"/>
      <c r="IC155" s="705"/>
      <c r="ID155" s="705"/>
      <c r="IE155" s="705"/>
      <c r="IF155" s="705"/>
      <c r="IG155" s="705"/>
      <c r="IH155" s="705"/>
      <c r="II155" s="705"/>
      <c r="IJ155" s="705"/>
      <c r="IK155" s="705"/>
      <c r="IL155" s="705"/>
      <c r="IM155" s="705"/>
      <c r="IN155" s="705"/>
      <c r="IO155" s="705"/>
      <c r="IP155" s="705"/>
      <c r="IQ155" s="705"/>
      <c r="IR155" s="705"/>
      <c r="IS155" s="705"/>
      <c r="IT155" s="705"/>
      <c r="IU155" s="705"/>
      <c r="IV155" s="705"/>
    </row>
    <row r="156" spans="1:256" ht="36" customHeight="1">
      <c r="A156" s="705"/>
      <c r="B156" s="2740" t="e">
        <f>C147</f>
        <v>#REF!</v>
      </c>
      <c r="C156" s="2741"/>
      <c r="D156" s="530" t="s">
        <v>20</v>
      </c>
      <c r="E156" s="2769" t="str">
        <f>E155</f>
        <v>(0,30*0,30*0,60)*2</v>
      </c>
      <c r="F156" s="2769"/>
      <c r="G156" s="2770"/>
      <c r="H156" s="705"/>
      <c r="I156" s="705"/>
      <c r="J156" s="705"/>
      <c r="K156" s="705"/>
      <c r="L156" s="705"/>
      <c r="M156" s="705"/>
      <c r="N156" s="705"/>
      <c r="O156" s="705"/>
      <c r="P156" s="705"/>
      <c r="Q156" s="705"/>
      <c r="R156" s="705"/>
      <c r="S156" s="705"/>
      <c r="T156" s="705"/>
      <c r="U156" s="705"/>
      <c r="V156" s="705"/>
      <c r="W156" s="705"/>
      <c r="X156" s="705"/>
      <c r="Y156" s="705"/>
      <c r="Z156" s="705"/>
      <c r="AA156" s="705"/>
      <c r="AB156" s="705"/>
      <c r="AC156" s="705"/>
      <c r="AD156" s="705"/>
      <c r="AE156" s="705"/>
      <c r="AF156" s="705"/>
      <c r="AG156" s="705"/>
      <c r="AH156" s="705"/>
      <c r="AI156" s="705"/>
      <c r="AJ156" s="705"/>
      <c r="AK156" s="705"/>
      <c r="AL156" s="705"/>
      <c r="AM156" s="705"/>
      <c r="AN156" s="705"/>
      <c r="AO156" s="705"/>
      <c r="AP156" s="705"/>
      <c r="AQ156" s="705"/>
      <c r="AR156" s="705"/>
      <c r="AS156" s="705"/>
      <c r="AT156" s="705"/>
      <c r="AU156" s="705"/>
      <c r="AV156" s="705"/>
      <c r="AW156" s="705"/>
      <c r="AX156" s="705"/>
      <c r="AY156" s="705"/>
      <c r="AZ156" s="705"/>
      <c r="BA156" s="705"/>
      <c r="BB156" s="705"/>
      <c r="BC156" s="705"/>
      <c r="BD156" s="705"/>
      <c r="BE156" s="705"/>
      <c r="BF156" s="705"/>
      <c r="BG156" s="705"/>
      <c r="BH156" s="705"/>
      <c r="BI156" s="705"/>
      <c r="BJ156" s="705"/>
      <c r="BK156" s="705"/>
      <c r="BL156" s="705"/>
      <c r="BM156" s="705"/>
      <c r="BN156" s="705"/>
      <c r="BO156" s="705"/>
      <c r="BP156" s="705"/>
      <c r="BQ156" s="705"/>
      <c r="BR156" s="705"/>
      <c r="BS156" s="705"/>
      <c r="BT156" s="705"/>
      <c r="BU156" s="705"/>
      <c r="BV156" s="705"/>
      <c r="BW156" s="705"/>
      <c r="BX156" s="705"/>
      <c r="BY156" s="705"/>
      <c r="BZ156" s="705"/>
      <c r="CA156" s="705"/>
      <c r="CB156" s="705"/>
      <c r="CC156" s="705"/>
      <c r="CD156" s="705"/>
      <c r="CE156" s="705"/>
      <c r="CF156" s="705"/>
      <c r="CG156" s="705"/>
      <c r="CH156" s="705"/>
      <c r="CI156" s="705"/>
      <c r="CJ156" s="705"/>
      <c r="CK156" s="705"/>
      <c r="CL156" s="705"/>
      <c r="CM156" s="705"/>
      <c r="CN156" s="705"/>
      <c r="CO156" s="705"/>
      <c r="CP156" s="705"/>
      <c r="CQ156" s="705"/>
      <c r="CR156" s="705"/>
      <c r="CS156" s="705"/>
      <c r="CT156" s="705"/>
      <c r="CU156" s="705"/>
      <c r="CV156" s="705"/>
      <c r="CW156" s="705"/>
      <c r="CX156" s="705"/>
      <c r="CY156" s="705"/>
      <c r="CZ156" s="705"/>
      <c r="DA156" s="705"/>
      <c r="DB156" s="705"/>
      <c r="DC156" s="705"/>
      <c r="DD156" s="705"/>
      <c r="DE156" s="705"/>
      <c r="DF156" s="705"/>
      <c r="DG156" s="705"/>
      <c r="DH156" s="705"/>
      <c r="DI156" s="705"/>
      <c r="DJ156" s="705"/>
      <c r="DK156" s="705"/>
      <c r="DL156" s="705"/>
      <c r="DM156" s="705"/>
      <c r="DN156" s="705"/>
      <c r="DO156" s="705"/>
      <c r="DP156" s="705"/>
      <c r="DQ156" s="705"/>
      <c r="DR156" s="705"/>
      <c r="DS156" s="705"/>
      <c r="DT156" s="705"/>
      <c r="DU156" s="705"/>
      <c r="DV156" s="705"/>
      <c r="DW156" s="705"/>
      <c r="DX156" s="705"/>
      <c r="DY156" s="705"/>
      <c r="DZ156" s="705"/>
      <c r="EA156" s="705"/>
      <c r="EB156" s="705"/>
      <c r="EC156" s="705"/>
      <c r="ED156" s="705"/>
      <c r="EE156" s="705"/>
      <c r="EF156" s="705"/>
      <c r="EG156" s="705"/>
      <c r="EH156" s="705"/>
      <c r="EI156" s="705"/>
      <c r="EJ156" s="705"/>
      <c r="EK156" s="705"/>
      <c r="EL156" s="705"/>
      <c r="EM156" s="705"/>
      <c r="EN156" s="705"/>
      <c r="EO156" s="705"/>
      <c r="EP156" s="705"/>
      <c r="EQ156" s="705"/>
      <c r="ER156" s="705"/>
      <c r="ES156" s="705"/>
      <c r="ET156" s="705"/>
      <c r="EU156" s="705"/>
      <c r="EV156" s="705"/>
      <c r="EW156" s="705"/>
      <c r="EX156" s="705"/>
      <c r="EY156" s="705"/>
      <c r="EZ156" s="705"/>
      <c r="FA156" s="705"/>
      <c r="FB156" s="705"/>
      <c r="FC156" s="705"/>
      <c r="FD156" s="705"/>
      <c r="FE156" s="705"/>
      <c r="FF156" s="705"/>
      <c r="FG156" s="705"/>
      <c r="FH156" s="705"/>
      <c r="FI156" s="705"/>
      <c r="FJ156" s="705"/>
      <c r="FK156" s="705"/>
      <c r="FL156" s="705"/>
      <c r="FM156" s="705"/>
      <c r="FN156" s="705"/>
      <c r="FO156" s="705"/>
      <c r="FP156" s="705"/>
      <c r="FQ156" s="705"/>
      <c r="FR156" s="705"/>
      <c r="FS156" s="705"/>
      <c r="FT156" s="705"/>
      <c r="FU156" s="705"/>
      <c r="FV156" s="705"/>
      <c r="FW156" s="705"/>
      <c r="FX156" s="705"/>
      <c r="FY156" s="705"/>
      <c r="FZ156" s="705"/>
      <c r="GA156" s="705"/>
      <c r="GB156" s="705"/>
      <c r="GC156" s="705"/>
      <c r="GD156" s="705"/>
      <c r="GE156" s="705"/>
      <c r="GF156" s="705"/>
      <c r="GG156" s="705"/>
      <c r="GH156" s="705"/>
      <c r="GI156" s="705"/>
      <c r="GJ156" s="705"/>
      <c r="GK156" s="705"/>
      <c r="GL156" s="705"/>
      <c r="GM156" s="705"/>
      <c r="GN156" s="705"/>
      <c r="GO156" s="705"/>
      <c r="GP156" s="705"/>
      <c r="GQ156" s="705"/>
      <c r="GR156" s="705"/>
      <c r="GS156" s="705"/>
      <c r="GT156" s="705"/>
      <c r="GU156" s="705"/>
      <c r="GV156" s="705"/>
      <c r="GW156" s="705"/>
      <c r="GX156" s="705"/>
      <c r="GY156" s="705"/>
      <c r="GZ156" s="705"/>
      <c r="HA156" s="705"/>
      <c r="HB156" s="705"/>
      <c r="HC156" s="705"/>
      <c r="HD156" s="705"/>
      <c r="HE156" s="705"/>
      <c r="HF156" s="705"/>
      <c r="HG156" s="705"/>
      <c r="HH156" s="705"/>
      <c r="HI156" s="705"/>
      <c r="HJ156" s="705"/>
      <c r="HK156" s="705"/>
      <c r="HL156" s="705"/>
      <c r="HM156" s="705"/>
      <c r="HN156" s="705"/>
      <c r="HO156" s="705"/>
      <c r="HP156" s="705"/>
      <c r="HQ156" s="705"/>
      <c r="HR156" s="705"/>
      <c r="HS156" s="705"/>
      <c r="HT156" s="705"/>
      <c r="HU156" s="705"/>
      <c r="HV156" s="705"/>
      <c r="HW156" s="705"/>
      <c r="HX156" s="705"/>
      <c r="HY156" s="705"/>
      <c r="HZ156" s="705"/>
      <c r="IA156" s="705"/>
      <c r="IB156" s="705"/>
      <c r="IC156" s="705"/>
      <c r="ID156" s="705"/>
      <c r="IE156" s="705"/>
      <c r="IF156" s="705"/>
      <c r="IG156" s="705"/>
      <c r="IH156" s="705"/>
      <c r="II156" s="705"/>
      <c r="IJ156" s="705"/>
      <c r="IK156" s="705"/>
      <c r="IL156" s="705"/>
      <c r="IM156" s="705"/>
      <c r="IN156" s="705"/>
      <c r="IO156" s="705"/>
      <c r="IP156" s="705"/>
      <c r="IQ156" s="705"/>
      <c r="IR156" s="705"/>
      <c r="IS156" s="705"/>
      <c r="IT156" s="705"/>
      <c r="IU156" s="705"/>
      <c r="IV156" s="705"/>
    </row>
    <row r="157" spans="1:256" ht="34.5" customHeight="1">
      <c r="A157" s="705"/>
      <c r="B157" s="2740" t="e">
        <f>C148</f>
        <v>#REF!</v>
      </c>
      <c r="C157" s="2741"/>
      <c r="D157" s="530" t="s">
        <v>20</v>
      </c>
      <c r="E157" s="2769" t="str">
        <f>E155</f>
        <v>(0,30*0,30*0,60)*2</v>
      </c>
      <c r="F157" s="2769"/>
      <c r="G157" s="2770"/>
      <c r="H157" s="705"/>
      <c r="I157" s="705"/>
      <c r="J157" s="705"/>
      <c r="K157" s="705"/>
      <c r="L157" s="705"/>
      <c r="M157" s="705"/>
      <c r="N157" s="705"/>
      <c r="O157" s="705"/>
      <c r="P157" s="705"/>
      <c r="Q157" s="705"/>
      <c r="R157" s="705"/>
      <c r="S157" s="705"/>
      <c r="T157" s="705"/>
      <c r="U157" s="705"/>
      <c r="V157" s="705"/>
      <c r="W157" s="705"/>
      <c r="X157" s="705"/>
      <c r="Y157" s="705"/>
      <c r="Z157" s="705"/>
      <c r="AA157" s="705"/>
      <c r="AB157" s="705"/>
      <c r="AC157" s="705"/>
      <c r="AD157" s="705"/>
      <c r="AE157" s="705"/>
      <c r="AF157" s="705"/>
      <c r="AG157" s="705"/>
      <c r="AH157" s="705"/>
      <c r="AI157" s="705"/>
      <c r="AJ157" s="705"/>
      <c r="AK157" s="705"/>
      <c r="AL157" s="705"/>
      <c r="AM157" s="705"/>
      <c r="AN157" s="705"/>
      <c r="AO157" s="705"/>
      <c r="AP157" s="705"/>
      <c r="AQ157" s="705"/>
      <c r="AR157" s="705"/>
      <c r="AS157" s="705"/>
      <c r="AT157" s="705"/>
      <c r="AU157" s="705"/>
      <c r="AV157" s="705"/>
      <c r="AW157" s="705"/>
      <c r="AX157" s="705"/>
      <c r="AY157" s="705"/>
      <c r="AZ157" s="705"/>
      <c r="BA157" s="705"/>
      <c r="BB157" s="705"/>
      <c r="BC157" s="705"/>
      <c r="BD157" s="705"/>
      <c r="BE157" s="705"/>
      <c r="BF157" s="705"/>
      <c r="BG157" s="705"/>
      <c r="BH157" s="705"/>
      <c r="BI157" s="705"/>
      <c r="BJ157" s="705"/>
      <c r="BK157" s="705"/>
      <c r="BL157" s="705"/>
      <c r="BM157" s="705"/>
      <c r="BN157" s="705"/>
      <c r="BO157" s="705"/>
      <c r="BP157" s="705"/>
      <c r="BQ157" s="705"/>
      <c r="BR157" s="705"/>
      <c r="BS157" s="705"/>
      <c r="BT157" s="705"/>
      <c r="BU157" s="705"/>
      <c r="BV157" s="705"/>
      <c r="BW157" s="705"/>
      <c r="BX157" s="705"/>
      <c r="BY157" s="705"/>
      <c r="BZ157" s="705"/>
      <c r="CA157" s="705"/>
      <c r="CB157" s="705"/>
      <c r="CC157" s="705"/>
      <c r="CD157" s="705"/>
      <c r="CE157" s="705"/>
      <c r="CF157" s="705"/>
      <c r="CG157" s="705"/>
      <c r="CH157" s="705"/>
      <c r="CI157" s="705"/>
      <c r="CJ157" s="705"/>
      <c r="CK157" s="705"/>
      <c r="CL157" s="705"/>
      <c r="CM157" s="705"/>
      <c r="CN157" s="705"/>
      <c r="CO157" s="705"/>
      <c r="CP157" s="705"/>
      <c r="CQ157" s="705"/>
      <c r="CR157" s="705"/>
      <c r="CS157" s="705"/>
      <c r="CT157" s="705"/>
      <c r="CU157" s="705"/>
      <c r="CV157" s="705"/>
      <c r="CW157" s="705"/>
      <c r="CX157" s="705"/>
      <c r="CY157" s="705"/>
      <c r="CZ157" s="705"/>
      <c r="DA157" s="705"/>
      <c r="DB157" s="705"/>
      <c r="DC157" s="705"/>
      <c r="DD157" s="705"/>
      <c r="DE157" s="705"/>
      <c r="DF157" s="705"/>
      <c r="DG157" s="705"/>
      <c r="DH157" s="705"/>
      <c r="DI157" s="705"/>
      <c r="DJ157" s="705"/>
      <c r="DK157" s="705"/>
      <c r="DL157" s="705"/>
      <c r="DM157" s="705"/>
      <c r="DN157" s="705"/>
      <c r="DO157" s="705"/>
      <c r="DP157" s="705"/>
      <c r="DQ157" s="705"/>
      <c r="DR157" s="705"/>
      <c r="DS157" s="705"/>
      <c r="DT157" s="705"/>
      <c r="DU157" s="705"/>
      <c r="DV157" s="705"/>
      <c r="DW157" s="705"/>
      <c r="DX157" s="705"/>
      <c r="DY157" s="705"/>
      <c r="DZ157" s="705"/>
      <c r="EA157" s="705"/>
      <c r="EB157" s="705"/>
      <c r="EC157" s="705"/>
      <c r="ED157" s="705"/>
      <c r="EE157" s="705"/>
      <c r="EF157" s="705"/>
      <c r="EG157" s="705"/>
      <c r="EH157" s="705"/>
      <c r="EI157" s="705"/>
      <c r="EJ157" s="705"/>
      <c r="EK157" s="705"/>
      <c r="EL157" s="705"/>
      <c r="EM157" s="705"/>
      <c r="EN157" s="705"/>
      <c r="EO157" s="705"/>
      <c r="EP157" s="705"/>
      <c r="EQ157" s="705"/>
      <c r="ER157" s="705"/>
      <c r="ES157" s="705"/>
      <c r="ET157" s="705"/>
      <c r="EU157" s="705"/>
      <c r="EV157" s="705"/>
      <c r="EW157" s="705"/>
      <c r="EX157" s="705"/>
      <c r="EY157" s="705"/>
      <c r="EZ157" s="705"/>
      <c r="FA157" s="705"/>
      <c r="FB157" s="705"/>
      <c r="FC157" s="705"/>
      <c r="FD157" s="705"/>
      <c r="FE157" s="705"/>
      <c r="FF157" s="705"/>
      <c r="FG157" s="705"/>
      <c r="FH157" s="705"/>
      <c r="FI157" s="705"/>
      <c r="FJ157" s="705"/>
      <c r="FK157" s="705"/>
      <c r="FL157" s="705"/>
      <c r="FM157" s="705"/>
      <c r="FN157" s="705"/>
      <c r="FO157" s="705"/>
      <c r="FP157" s="705"/>
      <c r="FQ157" s="705"/>
      <c r="FR157" s="705"/>
      <c r="FS157" s="705"/>
      <c r="FT157" s="705"/>
      <c r="FU157" s="705"/>
      <c r="FV157" s="705"/>
      <c r="FW157" s="705"/>
      <c r="FX157" s="705"/>
      <c r="FY157" s="705"/>
      <c r="FZ157" s="705"/>
      <c r="GA157" s="705"/>
      <c r="GB157" s="705"/>
      <c r="GC157" s="705"/>
      <c r="GD157" s="705"/>
      <c r="GE157" s="705"/>
      <c r="GF157" s="705"/>
      <c r="GG157" s="705"/>
      <c r="GH157" s="705"/>
      <c r="GI157" s="705"/>
      <c r="GJ157" s="705"/>
      <c r="GK157" s="705"/>
      <c r="GL157" s="705"/>
      <c r="GM157" s="705"/>
      <c r="GN157" s="705"/>
      <c r="GO157" s="705"/>
      <c r="GP157" s="705"/>
      <c r="GQ157" s="705"/>
      <c r="GR157" s="705"/>
      <c r="GS157" s="705"/>
      <c r="GT157" s="705"/>
      <c r="GU157" s="705"/>
      <c r="GV157" s="705"/>
      <c r="GW157" s="705"/>
      <c r="GX157" s="705"/>
      <c r="GY157" s="705"/>
      <c r="GZ157" s="705"/>
      <c r="HA157" s="705"/>
      <c r="HB157" s="705"/>
      <c r="HC157" s="705"/>
      <c r="HD157" s="705"/>
      <c r="HE157" s="705"/>
      <c r="HF157" s="705"/>
      <c r="HG157" s="705"/>
      <c r="HH157" s="705"/>
      <c r="HI157" s="705"/>
      <c r="HJ157" s="705"/>
      <c r="HK157" s="705"/>
      <c r="HL157" s="705"/>
      <c r="HM157" s="705"/>
      <c r="HN157" s="705"/>
      <c r="HO157" s="705"/>
      <c r="HP157" s="705"/>
      <c r="HQ157" s="705"/>
      <c r="HR157" s="705"/>
      <c r="HS157" s="705"/>
      <c r="HT157" s="705"/>
      <c r="HU157" s="705"/>
      <c r="HV157" s="705"/>
      <c r="HW157" s="705"/>
      <c r="HX157" s="705"/>
      <c r="HY157" s="705"/>
      <c r="HZ157" s="705"/>
      <c r="IA157" s="705"/>
      <c r="IB157" s="705"/>
      <c r="IC157" s="705"/>
      <c r="ID157" s="705"/>
      <c r="IE157" s="705"/>
      <c r="IF157" s="705"/>
      <c r="IG157" s="705"/>
      <c r="IH157" s="705"/>
      <c r="II157" s="705"/>
      <c r="IJ157" s="705"/>
      <c r="IK157" s="705"/>
      <c r="IL157" s="705"/>
      <c r="IM157" s="705"/>
      <c r="IN157" s="705"/>
      <c r="IO157" s="705"/>
      <c r="IP157" s="705"/>
      <c r="IQ157" s="705"/>
      <c r="IR157" s="705"/>
      <c r="IS157" s="705"/>
      <c r="IT157" s="705"/>
      <c r="IU157" s="705"/>
      <c r="IV157" s="705"/>
    </row>
    <row r="158" spans="1:256" ht="13.5" thickBot="1">
      <c r="A158" s="705"/>
      <c r="B158" s="772"/>
      <c r="C158" s="772"/>
      <c r="D158" s="772"/>
      <c r="E158" s="772"/>
      <c r="F158" s="772"/>
      <c r="G158" s="772"/>
      <c r="H158" s="705"/>
      <c r="I158" s="705"/>
      <c r="J158" s="705"/>
      <c r="K158" s="705"/>
      <c r="L158" s="705"/>
      <c r="M158" s="705"/>
      <c r="N158" s="705"/>
      <c r="O158" s="705"/>
      <c r="P158" s="705"/>
      <c r="Q158" s="705"/>
      <c r="R158" s="705"/>
      <c r="S158" s="705"/>
      <c r="T158" s="705"/>
      <c r="U158" s="705"/>
      <c r="V158" s="705"/>
      <c r="W158" s="705"/>
      <c r="X158" s="705"/>
      <c r="Y158" s="705"/>
      <c r="Z158" s="705"/>
      <c r="AA158" s="705"/>
      <c r="AB158" s="705"/>
      <c r="AC158" s="705"/>
      <c r="AD158" s="705"/>
      <c r="AE158" s="705"/>
      <c r="AF158" s="705"/>
      <c r="AG158" s="705"/>
      <c r="AH158" s="705"/>
      <c r="AI158" s="705"/>
      <c r="AJ158" s="705"/>
      <c r="AK158" s="705"/>
      <c r="AL158" s="705"/>
      <c r="AM158" s="705"/>
      <c r="AN158" s="705"/>
      <c r="AO158" s="705"/>
      <c r="AP158" s="705"/>
      <c r="AQ158" s="705"/>
      <c r="AR158" s="705"/>
      <c r="AS158" s="705"/>
      <c r="AT158" s="705"/>
      <c r="AU158" s="705"/>
      <c r="AV158" s="705"/>
      <c r="AW158" s="705"/>
      <c r="AX158" s="705"/>
      <c r="AY158" s="705"/>
      <c r="AZ158" s="705"/>
      <c r="BA158" s="705"/>
      <c r="BB158" s="705"/>
      <c r="BC158" s="705"/>
      <c r="BD158" s="705"/>
      <c r="BE158" s="705"/>
      <c r="BF158" s="705"/>
      <c r="BG158" s="705"/>
      <c r="BH158" s="705"/>
      <c r="BI158" s="705"/>
      <c r="BJ158" s="705"/>
      <c r="BK158" s="705"/>
      <c r="BL158" s="705"/>
      <c r="BM158" s="705"/>
      <c r="BN158" s="705"/>
      <c r="BO158" s="705"/>
      <c r="BP158" s="705"/>
      <c r="BQ158" s="705"/>
      <c r="BR158" s="705"/>
      <c r="BS158" s="705"/>
      <c r="BT158" s="705"/>
      <c r="BU158" s="705"/>
      <c r="BV158" s="705"/>
      <c r="BW158" s="705"/>
      <c r="BX158" s="705"/>
      <c r="BY158" s="705"/>
      <c r="BZ158" s="705"/>
      <c r="CA158" s="705"/>
      <c r="CB158" s="705"/>
      <c r="CC158" s="705"/>
      <c r="CD158" s="705"/>
      <c r="CE158" s="705"/>
      <c r="CF158" s="705"/>
      <c r="CG158" s="705"/>
      <c r="CH158" s="705"/>
      <c r="CI158" s="705"/>
      <c r="CJ158" s="705"/>
      <c r="CK158" s="705"/>
      <c r="CL158" s="705"/>
      <c r="CM158" s="705"/>
      <c r="CN158" s="705"/>
      <c r="CO158" s="705"/>
      <c r="CP158" s="705"/>
      <c r="CQ158" s="705"/>
      <c r="CR158" s="705"/>
      <c r="CS158" s="705"/>
      <c r="CT158" s="705"/>
      <c r="CU158" s="705"/>
      <c r="CV158" s="705"/>
      <c r="CW158" s="705"/>
      <c r="CX158" s="705"/>
      <c r="CY158" s="705"/>
      <c r="CZ158" s="705"/>
      <c r="DA158" s="705"/>
      <c r="DB158" s="705"/>
      <c r="DC158" s="705"/>
      <c r="DD158" s="705"/>
      <c r="DE158" s="705"/>
      <c r="DF158" s="705"/>
      <c r="DG158" s="705"/>
      <c r="DH158" s="705"/>
      <c r="DI158" s="705"/>
      <c r="DJ158" s="705"/>
      <c r="DK158" s="705"/>
      <c r="DL158" s="705"/>
      <c r="DM158" s="705"/>
      <c r="DN158" s="705"/>
      <c r="DO158" s="705"/>
      <c r="DP158" s="705"/>
      <c r="DQ158" s="705"/>
      <c r="DR158" s="705"/>
      <c r="DS158" s="705"/>
      <c r="DT158" s="705"/>
      <c r="DU158" s="705"/>
      <c r="DV158" s="705"/>
      <c r="DW158" s="705"/>
      <c r="DX158" s="705"/>
      <c r="DY158" s="705"/>
      <c r="DZ158" s="705"/>
      <c r="EA158" s="705"/>
      <c r="EB158" s="705"/>
      <c r="EC158" s="705"/>
      <c r="ED158" s="705"/>
      <c r="EE158" s="705"/>
      <c r="EF158" s="705"/>
      <c r="EG158" s="705"/>
      <c r="EH158" s="705"/>
      <c r="EI158" s="705"/>
      <c r="EJ158" s="705"/>
      <c r="EK158" s="705"/>
      <c r="EL158" s="705"/>
      <c r="EM158" s="705"/>
      <c r="EN158" s="705"/>
      <c r="EO158" s="705"/>
      <c r="EP158" s="705"/>
      <c r="EQ158" s="705"/>
      <c r="ER158" s="705"/>
      <c r="ES158" s="705"/>
      <c r="ET158" s="705"/>
      <c r="EU158" s="705"/>
      <c r="EV158" s="705"/>
      <c r="EW158" s="705"/>
      <c r="EX158" s="705"/>
      <c r="EY158" s="705"/>
      <c r="EZ158" s="705"/>
      <c r="FA158" s="705"/>
      <c r="FB158" s="705"/>
      <c r="FC158" s="705"/>
      <c r="FD158" s="705"/>
      <c r="FE158" s="705"/>
      <c r="FF158" s="705"/>
      <c r="FG158" s="705"/>
      <c r="FH158" s="705"/>
      <c r="FI158" s="705"/>
      <c r="FJ158" s="705"/>
      <c r="FK158" s="705"/>
      <c r="FL158" s="705"/>
      <c r="FM158" s="705"/>
      <c r="FN158" s="705"/>
      <c r="FO158" s="705"/>
      <c r="FP158" s="705"/>
      <c r="FQ158" s="705"/>
      <c r="FR158" s="705"/>
      <c r="FS158" s="705"/>
      <c r="FT158" s="705"/>
      <c r="FU158" s="705"/>
      <c r="FV158" s="705"/>
      <c r="FW158" s="705"/>
      <c r="FX158" s="705"/>
      <c r="FY158" s="705"/>
      <c r="FZ158" s="705"/>
      <c r="GA158" s="705"/>
      <c r="GB158" s="705"/>
      <c r="GC158" s="705"/>
      <c r="GD158" s="705"/>
      <c r="GE158" s="705"/>
      <c r="GF158" s="705"/>
      <c r="GG158" s="705"/>
      <c r="GH158" s="705"/>
      <c r="GI158" s="705"/>
      <c r="GJ158" s="705"/>
      <c r="GK158" s="705"/>
      <c r="GL158" s="705"/>
      <c r="GM158" s="705"/>
      <c r="GN158" s="705"/>
      <c r="GO158" s="705"/>
      <c r="GP158" s="705"/>
      <c r="GQ158" s="705"/>
      <c r="GR158" s="705"/>
      <c r="GS158" s="705"/>
      <c r="GT158" s="705"/>
      <c r="GU158" s="705"/>
      <c r="GV158" s="705"/>
      <c r="GW158" s="705"/>
      <c r="GX158" s="705"/>
      <c r="GY158" s="705"/>
      <c r="GZ158" s="705"/>
      <c r="HA158" s="705"/>
      <c r="HB158" s="705"/>
      <c r="HC158" s="705"/>
      <c r="HD158" s="705"/>
      <c r="HE158" s="705"/>
      <c r="HF158" s="705"/>
      <c r="HG158" s="705"/>
      <c r="HH158" s="705"/>
      <c r="HI158" s="705"/>
      <c r="HJ158" s="705"/>
      <c r="HK158" s="705"/>
      <c r="HL158" s="705"/>
      <c r="HM158" s="705"/>
      <c r="HN158" s="705"/>
      <c r="HO158" s="705"/>
      <c r="HP158" s="705"/>
      <c r="HQ158" s="705"/>
      <c r="HR158" s="705"/>
      <c r="HS158" s="705"/>
      <c r="HT158" s="705"/>
      <c r="HU158" s="705"/>
      <c r="HV158" s="705"/>
      <c r="HW158" s="705"/>
      <c r="HX158" s="705"/>
      <c r="HY158" s="705"/>
      <c r="HZ158" s="705"/>
      <c r="IA158" s="705"/>
      <c r="IB158" s="705"/>
      <c r="IC158" s="705"/>
      <c r="ID158" s="705"/>
      <c r="IE158" s="705"/>
      <c r="IF158" s="705"/>
      <c r="IG158" s="705"/>
      <c r="IH158" s="705"/>
      <c r="II158" s="705"/>
      <c r="IJ158" s="705"/>
      <c r="IK158" s="705"/>
      <c r="IL158" s="705"/>
      <c r="IM158" s="705"/>
      <c r="IN158" s="705"/>
      <c r="IO158" s="705"/>
      <c r="IP158" s="705"/>
      <c r="IQ158" s="705"/>
      <c r="IR158" s="705"/>
      <c r="IS158" s="705"/>
      <c r="IT158" s="705"/>
      <c r="IU158" s="705"/>
      <c r="IV158" s="705"/>
    </row>
    <row r="159" spans="1:256" ht="16.5" thickBot="1">
      <c r="A159" s="705"/>
      <c r="B159" s="994" t="s">
        <v>478</v>
      </c>
      <c r="C159" s="995" t="s">
        <v>479</v>
      </c>
      <c r="D159" s="995"/>
      <c r="E159" s="995"/>
      <c r="F159" s="995"/>
      <c r="G159" s="996" t="s">
        <v>23</v>
      </c>
      <c r="H159" s="705"/>
      <c r="I159" s="705"/>
      <c r="J159" s="705"/>
      <c r="K159" s="705"/>
      <c r="L159" s="705"/>
      <c r="M159" s="705"/>
      <c r="N159" s="705"/>
      <c r="O159" s="705"/>
      <c r="P159" s="705"/>
      <c r="Q159" s="705"/>
      <c r="R159" s="705"/>
      <c r="S159" s="705"/>
      <c r="T159" s="705"/>
      <c r="U159" s="705"/>
      <c r="V159" s="705"/>
      <c r="W159" s="705"/>
      <c r="X159" s="705"/>
      <c r="Y159" s="705"/>
      <c r="Z159" s="705"/>
      <c r="AA159" s="705"/>
      <c r="AB159" s="705"/>
      <c r="AC159" s="705"/>
      <c r="AD159" s="705"/>
      <c r="AE159" s="705"/>
      <c r="AF159" s="705"/>
      <c r="AG159" s="705"/>
      <c r="AH159" s="705"/>
      <c r="AI159" s="705"/>
      <c r="AJ159" s="705"/>
      <c r="AK159" s="705"/>
      <c r="AL159" s="705"/>
      <c r="AM159" s="705"/>
      <c r="AN159" s="705"/>
      <c r="AO159" s="705"/>
      <c r="AP159" s="705"/>
      <c r="AQ159" s="705"/>
      <c r="AR159" s="705"/>
      <c r="AS159" s="705"/>
      <c r="AT159" s="705"/>
      <c r="AU159" s="705"/>
      <c r="AV159" s="705"/>
      <c r="AW159" s="705"/>
      <c r="AX159" s="705"/>
      <c r="AY159" s="705"/>
      <c r="AZ159" s="705"/>
      <c r="BA159" s="705"/>
      <c r="BB159" s="705"/>
      <c r="BC159" s="705"/>
      <c r="BD159" s="705"/>
      <c r="BE159" s="705"/>
      <c r="BF159" s="705"/>
      <c r="BG159" s="705"/>
      <c r="BH159" s="705"/>
      <c r="BI159" s="705"/>
      <c r="BJ159" s="705"/>
      <c r="BK159" s="705"/>
      <c r="BL159" s="705"/>
      <c r="BM159" s="705"/>
      <c r="BN159" s="705"/>
      <c r="BO159" s="705"/>
      <c r="BP159" s="705"/>
      <c r="BQ159" s="705"/>
      <c r="BR159" s="705"/>
      <c r="BS159" s="705"/>
      <c r="BT159" s="705"/>
      <c r="BU159" s="705"/>
      <c r="BV159" s="705"/>
      <c r="BW159" s="705"/>
      <c r="BX159" s="705"/>
      <c r="BY159" s="705"/>
      <c r="BZ159" s="705"/>
      <c r="CA159" s="705"/>
      <c r="CB159" s="705"/>
      <c r="CC159" s="705"/>
      <c r="CD159" s="705"/>
      <c r="CE159" s="705"/>
      <c r="CF159" s="705"/>
      <c r="CG159" s="705"/>
      <c r="CH159" s="705"/>
      <c r="CI159" s="705"/>
      <c r="CJ159" s="705"/>
      <c r="CK159" s="705"/>
      <c r="CL159" s="705"/>
      <c r="CM159" s="705"/>
      <c r="CN159" s="705"/>
      <c r="CO159" s="705"/>
      <c r="CP159" s="705"/>
      <c r="CQ159" s="705"/>
      <c r="CR159" s="705"/>
      <c r="CS159" s="705"/>
      <c r="CT159" s="705"/>
      <c r="CU159" s="705"/>
      <c r="CV159" s="705"/>
      <c r="CW159" s="705"/>
      <c r="CX159" s="705"/>
      <c r="CY159" s="705"/>
      <c r="CZ159" s="705"/>
      <c r="DA159" s="705"/>
      <c r="DB159" s="705"/>
      <c r="DC159" s="705"/>
      <c r="DD159" s="705"/>
      <c r="DE159" s="705"/>
      <c r="DF159" s="705"/>
      <c r="DG159" s="705"/>
      <c r="DH159" s="705"/>
      <c r="DI159" s="705"/>
      <c r="DJ159" s="705"/>
      <c r="DK159" s="705"/>
      <c r="DL159" s="705"/>
      <c r="DM159" s="705"/>
      <c r="DN159" s="705"/>
      <c r="DO159" s="705"/>
      <c r="DP159" s="705"/>
      <c r="DQ159" s="705"/>
      <c r="DR159" s="705"/>
      <c r="DS159" s="705"/>
      <c r="DT159" s="705"/>
      <c r="DU159" s="705"/>
      <c r="DV159" s="705"/>
      <c r="DW159" s="705"/>
      <c r="DX159" s="705"/>
      <c r="DY159" s="705"/>
      <c r="DZ159" s="705"/>
      <c r="EA159" s="705"/>
      <c r="EB159" s="705"/>
      <c r="EC159" s="705"/>
      <c r="ED159" s="705"/>
      <c r="EE159" s="705"/>
      <c r="EF159" s="705"/>
      <c r="EG159" s="705"/>
      <c r="EH159" s="705"/>
      <c r="EI159" s="705"/>
      <c r="EJ159" s="705"/>
      <c r="EK159" s="705"/>
      <c r="EL159" s="705"/>
      <c r="EM159" s="705"/>
      <c r="EN159" s="705"/>
      <c r="EO159" s="705"/>
      <c r="EP159" s="705"/>
      <c r="EQ159" s="705"/>
      <c r="ER159" s="705"/>
      <c r="ES159" s="705"/>
      <c r="ET159" s="705"/>
      <c r="EU159" s="705"/>
      <c r="EV159" s="705"/>
      <c r="EW159" s="705"/>
      <c r="EX159" s="705"/>
      <c r="EY159" s="705"/>
      <c r="EZ159" s="705"/>
      <c r="FA159" s="705"/>
      <c r="FB159" s="705"/>
      <c r="FC159" s="705"/>
      <c r="FD159" s="705"/>
      <c r="FE159" s="705"/>
      <c r="FF159" s="705"/>
      <c r="FG159" s="705"/>
      <c r="FH159" s="705"/>
      <c r="FI159" s="705"/>
      <c r="FJ159" s="705"/>
      <c r="FK159" s="705"/>
      <c r="FL159" s="705"/>
      <c r="FM159" s="705"/>
      <c r="FN159" s="705"/>
      <c r="FO159" s="705"/>
      <c r="FP159" s="705"/>
      <c r="FQ159" s="705"/>
      <c r="FR159" s="705"/>
      <c r="FS159" s="705"/>
      <c r="FT159" s="705"/>
      <c r="FU159" s="705"/>
      <c r="FV159" s="705"/>
      <c r="FW159" s="705"/>
      <c r="FX159" s="705"/>
      <c r="FY159" s="705"/>
      <c r="FZ159" s="705"/>
      <c r="GA159" s="705"/>
      <c r="GB159" s="705"/>
      <c r="GC159" s="705"/>
      <c r="GD159" s="705"/>
      <c r="GE159" s="705"/>
      <c r="GF159" s="705"/>
      <c r="GG159" s="705"/>
      <c r="GH159" s="705"/>
      <c r="GI159" s="705"/>
      <c r="GJ159" s="705"/>
      <c r="GK159" s="705"/>
      <c r="GL159" s="705"/>
      <c r="GM159" s="705"/>
      <c r="GN159" s="705"/>
      <c r="GO159" s="705"/>
      <c r="GP159" s="705"/>
      <c r="GQ159" s="705"/>
      <c r="GR159" s="705"/>
      <c r="GS159" s="705"/>
      <c r="GT159" s="705"/>
      <c r="GU159" s="705"/>
      <c r="GV159" s="705"/>
      <c r="GW159" s="705"/>
      <c r="GX159" s="705"/>
      <c r="GY159" s="705"/>
      <c r="GZ159" s="705"/>
      <c r="HA159" s="705"/>
      <c r="HB159" s="705"/>
      <c r="HC159" s="705"/>
      <c r="HD159" s="705"/>
      <c r="HE159" s="705"/>
      <c r="HF159" s="705"/>
      <c r="HG159" s="705"/>
      <c r="HH159" s="705"/>
      <c r="HI159" s="705"/>
      <c r="HJ159" s="705"/>
      <c r="HK159" s="705"/>
      <c r="HL159" s="705"/>
      <c r="HM159" s="705"/>
      <c r="HN159" s="705"/>
      <c r="HO159" s="705"/>
      <c r="HP159" s="705"/>
      <c r="HQ159" s="705"/>
      <c r="HR159" s="705"/>
      <c r="HS159" s="705"/>
      <c r="HT159" s="705"/>
      <c r="HU159" s="705"/>
      <c r="HV159" s="705"/>
      <c r="HW159" s="705"/>
      <c r="HX159" s="705"/>
      <c r="HY159" s="705"/>
      <c r="HZ159" s="705"/>
      <c r="IA159" s="705"/>
      <c r="IB159" s="705"/>
      <c r="IC159" s="705"/>
      <c r="ID159" s="705"/>
      <c r="IE159" s="705"/>
      <c r="IF159" s="705"/>
      <c r="IG159" s="705"/>
      <c r="IH159" s="705"/>
      <c r="II159" s="705"/>
      <c r="IJ159" s="705"/>
      <c r="IK159" s="705"/>
      <c r="IL159" s="705"/>
      <c r="IM159" s="705"/>
      <c r="IN159" s="705"/>
      <c r="IO159" s="705"/>
      <c r="IP159" s="705"/>
      <c r="IQ159" s="705"/>
      <c r="IR159" s="705"/>
      <c r="IS159" s="705"/>
      <c r="IT159" s="705"/>
      <c r="IU159" s="705"/>
      <c r="IV159" s="705"/>
    </row>
    <row r="160" spans="1:256" ht="31.5">
      <c r="A160" s="705"/>
      <c r="B160" s="990" t="s">
        <v>144</v>
      </c>
      <c r="C160" s="991" t="s">
        <v>75</v>
      </c>
      <c r="D160" s="991" t="s">
        <v>23</v>
      </c>
      <c r="E160" s="991" t="s">
        <v>76</v>
      </c>
      <c r="F160" s="992" t="s">
        <v>103</v>
      </c>
      <c r="G160" s="993" t="s">
        <v>104</v>
      </c>
      <c r="H160" s="705"/>
      <c r="I160" s="705"/>
      <c r="J160" s="705"/>
      <c r="K160" s="705"/>
      <c r="L160" s="705"/>
      <c r="M160" s="705"/>
      <c r="N160" s="705"/>
      <c r="O160" s="705"/>
      <c r="P160" s="705"/>
      <c r="Q160" s="705"/>
      <c r="R160" s="705"/>
      <c r="S160" s="705"/>
      <c r="T160" s="705"/>
      <c r="U160" s="705"/>
      <c r="V160" s="705"/>
      <c r="W160" s="705"/>
      <c r="X160" s="705"/>
      <c r="Y160" s="705"/>
      <c r="Z160" s="705"/>
      <c r="AA160" s="705"/>
      <c r="AB160" s="705"/>
      <c r="AC160" s="705"/>
      <c r="AD160" s="705"/>
      <c r="AE160" s="705"/>
      <c r="AF160" s="705"/>
      <c r="AG160" s="705"/>
      <c r="AH160" s="705"/>
      <c r="AI160" s="705"/>
      <c r="AJ160" s="705"/>
      <c r="AK160" s="705"/>
      <c r="AL160" s="705"/>
      <c r="AM160" s="705"/>
      <c r="AN160" s="705"/>
      <c r="AO160" s="705"/>
      <c r="AP160" s="705"/>
      <c r="AQ160" s="705"/>
      <c r="AR160" s="705"/>
      <c r="AS160" s="705"/>
      <c r="AT160" s="705"/>
      <c r="AU160" s="705"/>
      <c r="AV160" s="705"/>
      <c r="AW160" s="705"/>
      <c r="AX160" s="705"/>
      <c r="AY160" s="705"/>
      <c r="AZ160" s="705"/>
      <c r="BA160" s="705"/>
      <c r="BB160" s="705"/>
      <c r="BC160" s="705"/>
      <c r="BD160" s="705"/>
      <c r="BE160" s="705"/>
      <c r="BF160" s="705"/>
      <c r="BG160" s="705"/>
      <c r="BH160" s="705"/>
      <c r="BI160" s="705"/>
      <c r="BJ160" s="705"/>
      <c r="BK160" s="705"/>
      <c r="BL160" s="705"/>
      <c r="BM160" s="705"/>
      <c r="BN160" s="705"/>
      <c r="BO160" s="705"/>
      <c r="BP160" s="705"/>
      <c r="BQ160" s="705"/>
      <c r="BR160" s="705"/>
      <c r="BS160" s="705"/>
      <c r="BT160" s="705"/>
      <c r="BU160" s="705"/>
      <c r="BV160" s="705"/>
      <c r="BW160" s="705"/>
      <c r="BX160" s="705"/>
      <c r="BY160" s="705"/>
      <c r="BZ160" s="705"/>
      <c r="CA160" s="705"/>
      <c r="CB160" s="705"/>
      <c r="CC160" s="705"/>
      <c r="CD160" s="705"/>
      <c r="CE160" s="705"/>
      <c r="CF160" s="705"/>
      <c r="CG160" s="705"/>
      <c r="CH160" s="705"/>
      <c r="CI160" s="705"/>
      <c r="CJ160" s="705"/>
      <c r="CK160" s="705"/>
      <c r="CL160" s="705"/>
      <c r="CM160" s="705"/>
      <c r="CN160" s="705"/>
      <c r="CO160" s="705"/>
      <c r="CP160" s="705"/>
      <c r="CQ160" s="705"/>
      <c r="CR160" s="705"/>
      <c r="CS160" s="705"/>
      <c r="CT160" s="705"/>
      <c r="CU160" s="705"/>
      <c r="CV160" s="705"/>
      <c r="CW160" s="705"/>
      <c r="CX160" s="705"/>
      <c r="CY160" s="705"/>
      <c r="CZ160" s="705"/>
      <c r="DA160" s="705"/>
      <c r="DB160" s="705"/>
      <c r="DC160" s="705"/>
      <c r="DD160" s="705"/>
      <c r="DE160" s="705"/>
      <c r="DF160" s="705"/>
      <c r="DG160" s="705"/>
      <c r="DH160" s="705"/>
      <c r="DI160" s="705"/>
      <c r="DJ160" s="705"/>
      <c r="DK160" s="705"/>
      <c r="DL160" s="705"/>
      <c r="DM160" s="705"/>
      <c r="DN160" s="705"/>
      <c r="DO160" s="705"/>
      <c r="DP160" s="705"/>
      <c r="DQ160" s="705"/>
      <c r="DR160" s="705"/>
      <c r="DS160" s="705"/>
      <c r="DT160" s="705"/>
      <c r="DU160" s="705"/>
      <c r="DV160" s="705"/>
      <c r="DW160" s="705"/>
      <c r="DX160" s="705"/>
      <c r="DY160" s="705"/>
      <c r="DZ160" s="705"/>
      <c r="EA160" s="705"/>
      <c r="EB160" s="705"/>
      <c r="EC160" s="705"/>
      <c r="ED160" s="705"/>
      <c r="EE160" s="705"/>
      <c r="EF160" s="705"/>
      <c r="EG160" s="705"/>
      <c r="EH160" s="705"/>
      <c r="EI160" s="705"/>
      <c r="EJ160" s="705"/>
      <c r="EK160" s="705"/>
      <c r="EL160" s="705"/>
      <c r="EM160" s="705"/>
      <c r="EN160" s="705"/>
      <c r="EO160" s="705"/>
      <c r="EP160" s="705"/>
      <c r="EQ160" s="705"/>
      <c r="ER160" s="705"/>
      <c r="ES160" s="705"/>
      <c r="ET160" s="705"/>
      <c r="EU160" s="705"/>
      <c r="EV160" s="705"/>
      <c r="EW160" s="705"/>
      <c r="EX160" s="705"/>
      <c r="EY160" s="705"/>
      <c r="EZ160" s="705"/>
      <c r="FA160" s="705"/>
      <c r="FB160" s="705"/>
      <c r="FC160" s="705"/>
      <c r="FD160" s="705"/>
      <c r="FE160" s="705"/>
      <c r="FF160" s="705"/>
      <c r="FG160" s="705"/>
      <c r="FH160" s="705"/>
      <c r="FI160" s="705"/>
      <c r="FJ160" s="705"/>
      <c r="FK160" s="705"/>
      <c r="FL160" s="705"/>
      <c r="FM160" s="705"/>
      <c r="FN160" s="705"/>
      <c r="FO160" s="705"/>
      <c r="FP160" s="705"/>
      <c r="FQ160" s="705"/>
      <c r="FR160" s="705"/>
      <c r="FS160" s="705"/>
      <c r="FT160" s="705"/>
      <c r="FU160" s="705"/>
      <c r="FV160" s="705"/>
      <c r="FW160" s="705"/>
      <c r="FX160" s="705"/>
      <c r="FY160" s="705"/>
      <c r="FZ160" s="705"/>
      <c r="GA160" s="705"/>
      <c r="GB160" s="705"/>
      <c r="GC160" s="705"/>
      <c r="GD160" s="705"/>
      <c r="GE160" s="705"/>
      <c r="GF160" s="705"/>
      <c r="GG160" s="705"/>
      <c r="GH160" s="705"/>
      <c r="GI160" s="705"/>
      <c r="GJ160" s="705"/>
      <c r="GK160" s="705"/>
      <c r="GL160" s="705"/>
      <c r="GM160" s="705"/>
      <c r="GN160" s="705"/>
      <c r="GO160" s="705"/>
      <c r="GP160" s="705"/>
      <c r="GQ160" s="705"/>
      <c r="GR160" s="705"/>
      <c r="GS160" s="705"/>
      <c r="GT160" s="705"/>
      <c r="GU160" s="705"/>
      <c r="GV160" s="705"/>
      <c r="GW160" s="705"/>
      <c r="GX160" s="705"/>
      <c r="GY160" s="705"/>
      <c r="GZ160" s="705"/>
      <c r="HA160" s="705"/>
      <c r="HB160" s="705"/>
      <c r="HC160" s="705"/>
      <c r="HD160" s="705"/>
      <c r="HE160" s="705"/>
      <c r="HF160" s="705"/>
      <c r="HG160" s="705"/>
      <c r="HH160" s="705"/>
      <c r="HI160" s="705"/>
      <c r="HJ160" s="705"/>
      <c r="HK160" s="705"/>
      <c r="HL160" s="705"/>
      <c r="HM160" s="705"/>
      <c r="HN160" s="705"/>
      <c r="HO160" s="705"/>
      <c r="HP160" s="705"/>
      <c r="HQ160" s="705"/>
      <c r="HR160" s="705"/>
      <c r="HS160" s="705"/>
      <c r="HT160" s="705"/>
      <c r="HU160" s="705"/>
      <c r="HV160" s="705"/>
      <c r="HW160" s="705"/>
      <c r="HX160" s="705"/>
      <c r="HY160" s="705"/>
      <c r="HZ160" s="705"/>
      <c r="IA160" s="705"/>
      <c r="IB160" s="705"/>
      <c r="IC160" s="705"/>
      <c r="ID160" s="705"/>
      <c r="IE160" s="705"/>
      <c r="IF160" s="705"/>
      <c r="IG160" s="705"/>
      <c r="IH160" s="705"/>
      <c r="II160" s="705"/>
      <c r="IJ160" s="705"/>
      <c r="IK160" s="705"/>
      <c r="IL160" s="705"/>
      <c r="IM160" s="705"/>
      <c r="IN160" s="705"/>
      <c r="IO160" s="705"/>
      <c r="IP160" s="705"/>
      <c r="IQ160" s="705"/>
      <c r="IR160" s="705"/>
      <c r="IS160" s="705"/>
      <c r="IT160" s="705"/>
      <c r="IU160" s="705"/>
      <c r="IV160" s="705"/>
    </row>
    <row r="161" spans="1:256" ht="16.5" thickBot="1">
      <c r="A161" s="705"/>
      <c r="B161" s="2771" t="s">
        <v>79</v>
      </c>
      <c r="C161" s="2772"/>
      <c r="D161" s="2772"/>
      <c r="E161" s="2772"/>
      <c r="F161" s="2772"/>
      <c r="G161" s="2773"/>
      <c r="H161" s="705"/>
      <c r="I161" s="705"/>
      <c r="J161" s="705"/>
      <c r="K161" s="705"/>
      <c r="L161" s="705"/>
      <c r="M161" s="705"/>
      <c r="N161" s="705"/>
      <c r="O161" s="705"/>
      <c r="P161" s="705"/>
      <c r="Q161" s="705"/>
      <c r="R161" s="705"/>
      <c r="S161" s="705"/>
      <c r="T161" s="705"/>
      <c r="U161" s="705"/>
      <c r="V161" s="705"/>
      <c r="W161" s="705"/>
      <c r="X161" s="705"/>
      <c r="Y161" s="705"/>
      <c r="Z161" s="705"/>
      <c r="AA161" s="705"/>
      <c r="AB161" s="705"/>
      <c r="AC161" s="705"/>
      <c r="AD161" s="705"/>
      <c r="AE161" s="705"/>
      <c r="AF161" s="705"/>
      <c r="AG161" s="705"/>
      <c r="AH161" s="705"/>
      <c r="AI161" s="705"/>
      <c r="AJ161" s="705"/>
      <c r="AK161" s="705"/>
      <c r="AL161" s="705"/>
      <c r="AM161" s="705"/>
      <c r="AN161" s="705"/>
      <c r="AO161" s="705"/>
      <c r="AP161" s="705"/>
      <c r="AQ161" s="705"/>
      <c r="AR161" s="705"/>
      <c r="AS161" s="705"/>
      <c r="AT161" s="705"/>
      <c r="AU161" s="705"/>
      <c r="AV161" s="705"/>
      <c r="AW161" s="705"/>
      <c r="AX161" s="705"/>
      <c r="AY161" s="705"/>
      <c r="AZ161" s="705"/>
      <c r="BA161" s="705"/>
      <c r="BB161" s="705"/>
      <c r="BC161" s="705"/>
      <c r="BD161" s="705"/>
      <c r="BE161" s="705"/>
      <c r="BF161" s="705"/>
      <c r="BG161" s="705"/>
      <c r="BH161" s="705"/>
      <c r="BI161" s="705"/>
      <c r="BJ161" s="705"/>
      <c r="BK161" s="705"/>
      <c r="BL161" s="705"/>
      <c r="BM161" s="705"/>
      <c r="BN161" s="705"/>
      <c r="BO161" s="705"/>
      <c r="BP161" s="705"/>
      <c r="BQ161" s="705"/>
      <c r="BR161" s="705"/>
      <c r="BS161" s="705"/>
      <c r="BT161" s="705"/>
      <c r="BU161" s="705"/>
      <c r="BV161" s="705"/>
      <c r="BW161" s="705"/>
      <c r="BX161" s="705"/>
      <c r="BY161" s="705"/>
      <c r="BZ161" s="705"/>
      <c r="CA161" s="705"/>
      <c r="CB161" s="705"/>
      <c r="CC161" s="705"/>
      <c r="CD161" s="705"/>
      <c r="CE161" s="705"/>
      <c r="CF161" s="705"/>
      <c r="CG161" s="705"/>
      <c r="CH161" s="705"/>
      <c r="CI161" s="705"/>
      <c r="CJ161" s="705"/>
      <c r="CK161" s="705"/>
      <c r="CL161" s="705"/>
      <c r="CM161" s="705"/>
      <c r="CN161" s="705"/>
      <c r="CO161" s="705"/>
      <c r="CP161" s="705"/>
      <c r="CQ161" s="705"/>
      <c r="CR161" s="705"/>
      <c r="CS161" s="705"/>
      <c r="CT161" s="705"/>
      <c r="CU161" s="705"/>
      <c r="CV161" s="705"/>
      <c r="CW161" s="705"/>
      <c r="CX161" s="705"/>
      <c r="CY161" s="705"/>
      <c r="CZ161" s="705"/>
      <c r="DA161" s="705"/>
      <c r="DB161" s="705"/>
      <c r="DC161" s="705"/>
      <c r="DD161" s="705"/>
      <c r="DE161" s="705"/>
      <c r="DF161" s="705"/>
      <c r="DG161" s="705"/>
      <c r="DH161" s="705"/>
      <c r="DI161" s="705"/>
      <c r="DJ161" s="705"/>
      <c r="DK161" s="705"/>
      <c r="DL161" s="705"/>
      <c r="DM161" s="705"/>
      <c r="DN161" s="705"/>
      <c r="DO161" s="705"/>
      <c r="DP161" s="705"/>
      <c r="DQ161" s="705"/>
      <c r="DR161" s="705"/>
      <c r="DS161" s="705"/>
      <c r="DT161" s="705"/>
      <c r="DU161" s="705"/>
      <c r="DV161" s="705"/>
      <c r="DW161" s="705"/>
      <c r="DX161" s="705"/>
      <c r="DY161" s="705"/>
      <c r="DZ161" s="705"/>
      <c r="EA161" s="705"/>
      <c r="EB161" s="705"/>
      <c r="EC161" s="705"/>
      <c r="ED161" s="705"/>
      <c r="EE161" s="705"/>
      <c r="EF161" s="705"/>
      <c r="EG161" s="705"/>
      <c r="EH161" s="705"/>
      <c r="EI161" s="705"/>
      <c r="EJ161" s="705"/>
      <c r="EK161" s="705"/>
      <c r="EL161" s="705"/>
      <c r="EM161" s="705"/>
      <c r="EN161" s="705"/>
      <c r="EO161" s="705"/>
      <c r="EP161" s="705"/>
      <c r="EQ161" s="705"/>
      <c r="ER161" s="705"/>
      <c r="ES161" s="705"/>
      <c r="ET161" s="705"/>
      <c r="EU161" s="705"/>
      <c r="EV161" s="705"/>
      <c r="EW161" s="705"/>
      <c r="EX161" s="705"/>
      <c r="EY161" s="705"/>
      <c r="EZ161" s="705"/>
      <c r="FA161" s="705"/>
      <c r="FB161" s="705"/>
      <c r="FC161" s="705"/>
      <c r="FD161" s="705"/>
      <c r="FE161" s="705"/>
      <c r="FF161" s="705"/>
      <c r="FG161" s="705"/>
      <c r="FH161" s="705"/>
      <c r="FI161" s="705"/>
      <c r="FJ161" s="705"/>
      <c r="FK161" s="705"/>
      <c r="FL161" s="705"/>
      <c r="FM161" s="705"/>
      <c r="FN161" s="705"/>
      <c r="FO161" s="705"/>
      <c r="FP161" s="705"/>
      <c r="FQ161" s="705"/>
      <c r="FR161" s="705"/>
      <c r="FS161" s="705"/>
      <c r="FT161" s="705"/>
      <c r="FU161" s="705"/>
      <c r="FV161" s="705"/>
      <c r="FW161" s="705"/>
      <c r="FX161" s="705"/>
      <c r="FY161" s="705"/>
      <c r="FZ161" s="705"/>
      <c r="GA161" s="705"/>
      <c r="GB161" s="705"/>
      <c r="GC161" s="705"/>
      <c r="GD161" s="705"/>
      <c r="GE161" s="705"/>
      <c r="GF161" s="705"/>
      <c r="GG161" s="705"/>
      <c r="GH161" s="705"/>
      <c r="GI161" s="705"/>
      <c r="GJ161" s="705"/>
      <c r="GK161" s="705"/>
      <c r="GL161" s="705"/>
      <c r="GM161" s="705"/>
      <c r="GN161" s="705"/>
      <c r="GO161" s="705"/>
      <c r="GP161" s="705"/>
      <c r="GQ161" s="705"/>
      <c r="GR161" s="705"/>
      <c r="GS161" s="705"/>
      <c r="GT161" s="705"/>
      <c r="GU161" s="705"/>
      <c r="GV161" s="705"/>
      <c r="GW161" s="705"/>
      <c r="GX161" s="705"/>
      <c r="GY161" s="705"/>
      <c r="GZ161" s="705"/>
      <c r="HA161" s="705"/>
      <c r="HB161" s="705"/>
      <c r="HC161" s="705"/>
      <c r="HD161" s="705"/>
      <c r="HE161" s="705"/>
      <c r="HF161" s="705"/>
      <c r="HG161" s="705"/>
      <c r="HH161" s="705"/>
      <c r="HI161" s="705"/>
      <c r="HJ161" s="705"/>
      <c r="HK161" s="705"/>
      <c r="HL161" s="705"/>
      <c r="HM161" s="705"/>
      <c r="HN161" s="705"/>
      <c r="HO161" s="705"/>
      <c r="HP161" s="705"/>
      <c r="HQ161" s="705"/>
      <c r="HR161" s="705"/>
      <c r="HS161" s="705"/>
      <c r="HT161" s="705"/>
      <c r="HU161" s="705"/>
      <c r="HV161" s="705"/>
      <c r="HW161" s="705"/>
      <c r="HX161" s="705"/>
      <c r="HY161" s="705"/>
      <c r="HZ161" s="705"/>
      <c r="IA161" s="705"/>
      <c r="IB161" s="705"/>
      <c r="IC161" s="705"/>
      <c r="ID161" s="705"/>
      <c r="IE161" s="705"/>
      <c r="IF161" s="705"/>
      <c r="IG161" s="705"/>
      <c r="IH161" s="705"/>
      <c r="II161" s="705"/>
      <c r="IJ161" s="705"/>
      <c r="IK161" s="705"/>
      <c r="IL161" s="705"/>
      <c r="IM161" s="705"/>
      <c r="IN161" s="705"/>
      <c r="IO161" s="705"/>
      <c r="IP161" s="705"/>
      <c r="IQ161" s="705"/>
      <c r="IR161" s="705"/>
      <c r="IS161" s="705"/>
      <c r="IT161" s="705"/>
      <c r="IU161" s="705"/>
      <c r="IV161" s="705"/>
    </row>
    <row r="162" spans="1:256" ht="15.75">
      <c r="A162" s="705"/>
      <c r="B162" s="985" t="s">
        <v>451</v>
      </c>
      <c r="C162" s="986" t="str">
        <f>C22</f>
        <v>REMADA SENTADA</v>
      </c>
      <c r="D162" s="987" t="s">
        <v>23</v>
      </c>
      <c r="E162" s="997">
        <v>1</v>
      </c>
      <c r="F162" s="988">
        <f>E22</f>
        <v>1960</v>
      </c>
      <c r="G162" s="989">
        <f>TRUNC(F162*E162,2)</f>
        <v>1960</v>
      </c>
      <c r="H162" s="705"/>
      <c r="I162" s="705"/>
      <c r="J162" s="705"/>
      <c r="K162" s="705"/>
      <c r="L162" s="705"/>
      <c r="M162" s="705"/>
      <c r="N162" s="705"/>
      <c r="O162" s="705"/>
      <c r="P162" s="705"/>
      <c r="Q162" s="705"/>
      <c r="R162" s="705"/>
      <c r="S162" s="705"/>
      <c r="T162" s="705"/>
      <c r="U162" s="705"/>
      <c r="V162" s="705"/>
      <c r="W162" s="705"/>
      <c r="X162" s="705"/>
      <c r="Y162" s="705"/>
      <c r="Z162" s="705"/>
      <c r="AA162" s="705"/>
      <c r="AB162" s="705"/>
      <c r="AC162" s="705"/>
      <c r="AD162" s="705"/>
      <c r="AE162" s="705"/>
      <c r="AF162" s="705"/>
      <c r="AG162" s="705"/>
      <c r="AH162" s="705"/>
      <c r="AI162" s="705"/>
      <c r="AJ162" s="705"/>
      <c r="AK162" s="705"/>
      <c r="AL162" s="705"/>
      <c r="AM162" s="705"/>
      <c r="AN162" s="705"/>
      <c r="AO162" s="705"/>
      <c r="AP162" s="705"/>
      <c r="AQ162" s="705"/>
      <c r="AR162" s="705"/>
      <c r="AS162" s="705"/>
      <c r="AT162" s="705"/>
      <c r="AU162" s="705"/>
      <c r="AV162" s="705"/>
      <c r="AW162" s="705"/>
      <c r="AX162" s="705"/>
      <c r="AY162" s="705"/>
      <c r="AZ162" s="705"/>
      <c r="BA162" s="705"/>
      <c r="BB162" s="705"/>
      <c r="BC162" s="705"/>
      <c r="BD162" s="705"/>
      <c r="BE162" s="705"/>
      <c r="BF162" s="705"/>
      <c r="BG162" s="705"/>
      <c r="BH162" s="705"/>
      <c r="BI162" s="705"/>
      <c r="BJ162" s="705"/>
      <c r="BK162" s="705"/>
      <c r="BL162" s="705"/>
      <c r="BM162" s="705"/>
      <c r="BN162" s="705"/>
      <c r="BO162" s="705"/>
      <c r="BP162" s="705"/>
      <c r="BQ162" s="705"/>
      <c r="BR162" s="705"/>
      <c r="BS162" s="705"/>
      <c r="BT162" s="705"/>
      <c r="BU162" s="705"/>
      <c r="BV162" s="705"/>
      <c r="BW162" s="705"/>
      <c r="BX162" s="705"/>
      <c r="BY162" s="705"/>
      <c r="BZ162" s="705"/>
      <c r="CA162" s="705"/>
      <c r="CB162" s="705"/>
      <c r="CC162" s="705"/>
      <c r="CD162" s="705"/>
      <c r="CE162" s="705"/>
      <c r="CF162" s="705"/>
      <c r="CG162" s="705"/>
      <c r="CH162" s="705"/>
      <c r="CI162" s="705"/>
      <c r="CJ162" s="705"/>
      <c r="CK162" s="705"/>
      <c r="CL162" s="705"/>
      <c r="CM162" s="705"/>
      <c r="CN162" s="705"/>
      <c r="CO162" s="705"/>
      <c r="CP162" s="705"/>
      <c r="CQ162" s="705"/>
      <c r="CR162" s="705"/>
      <c r="CS162" s="705"/>
      <c r="CT162" s="705"/>
      <c r="CU162" s="705"/>
      <c r="CV162" s="705"/>
      <c r="CW162" s="705"/>
      <c r="CX162" s="705"/>
      <c r="CY162" s="705"/>
      <c r="CZ162" s="705"/>
      <c r="DA162" s="705"/>
      <c r="DB162" s="705"/>
      <c r="DC162" s="705"/>
      <c r="DD162" s="705"/>
      <c r="DE162" s="705"/>
      <c r="DF162" s="705"/>
      <c r="DG162" s="705"/>
      <c r="DH162" s="705"/>
      <c r="DI162" s="705"/>
      <c r="DJ162" s="705"/>
      <c r="DK162" s="705"/>
      <c r="DL162" s="705"/>
      <c r="DM162" s="705"/>
      <c r="DN162" s="705"/>
      <c r="DO162" s="705"/>
      <c r="DP162" s="705"/>
      <c r="DQ162" s="705"/>
      <c r="DR162" s="705"/>
      <c r="DS162" s="705"/>
      <c r="DT162" s="705"/>
      <c r="DU162" s="705"/>
      <c r="DV162" s="705"/>
      <c r="DW162" s="705"/>
      <c r="DX162" s="705"/>
      <c r="DY162" s="705"/>
      <c r="DZ162" s="705"/>
      <c r="EA162" s="705"/>
      <c r="EB162" s="705"/>
      <c r="EC162" s="705"/>
      <c r="ED162" s="705"/>
      <c r="EE162" s="705"/>
      <c r="EF162" s="705"/>
      <c r="EG162" s="705"/>
      <c r="EH162" s="705"/>
      <c r="EI162" s="705"/>
      <c r="EJ162" s="705"/>
      <c r="EK162" s="705"/>
      <c r="EL162" s="705"/>
      <c r="EM162" s="705"/>
      <c r="EN162" s="705"/>
      <c r="EO162" s="705"/>
      <c r="EP162" s="705"/>
      <c r="EQ162" s="705"/>
      <c r="ER162" s="705"/>
      <c r="ES162" s="705"/>
      <c r="ET162" s="705"/>
      <c r="EU162" s="705"/>
      <c r="EV162" s="705"/>
      <c r="EW162" s="705"/>
      <c r="EX162" s="705"/>
      <c r="EY162" s="705"/>
      <c r="EZ162" s="705"/>
      <c r="FA162" s="705"/>
      <c r="FB162" s="705"/>
      <c r="FC162" s="705"/>
      <c r="FD162" s="705"/>
      <c r="FE162" s="705"/>
      <c r="FF162" s="705"/>
      <c r="FG162" s="705"/>
      <c r="FH162" s="705"/>
      <c r="FI162" s="705"/>
      <c r="FJ162" s="705"/>
      <c r="FK162" s="705"/>
      <c r="FL162" s="705"/>
      <c r="FM162" s="705"/>
      <c r="FN162" s="705"/>
      <c r="FO162" s="705"/>
      <c r="FP162" s="705"/>
      <c r="FQ162" s="705"/>
      <c r="FR162" s="705"/>
      <c r="FS162" s="705"/>
      <c r="FT162" s="705"/>
      <c r="FU162" s="705"/>
      <c r="FV162" s="705"/>
      <c r="FW162" s="705"/>
      <c r="FX162" s="705"/>
      <c r="FY162" s="705"/>
      <c r="FZ162" s="705"/>
      <c r="GA162" s="705"/>
      <c r="GB162" s="705"/>
      <c r="GC162" s="705"/>
      <c r="GD162" s="705"/>
      <c r="GE162" s="705"/>
      <c r="GF162" s="705"/>
      <c r="GG162" s="705"/>
      <c r="GH162" s="705"/>
      <c r="GI162" s="705"/>
      <c r="GJ162" s="705"/>
      <c r="GK162" s="705"/>
      <c r="GL162" s="705"/>
      <c r="GM162" s="705"/>
      <c r="GN162" s="705"/>
      <c r="GO162" s="705"/>
      <c r="GP162" s="705"/>
      <c r="GQ162" s="705"/>
      <c r="GR162" s="705"/>
      <c r="GS162" s="705"/>
      <c r="GT162" s="705"/>
      <c r="GU162" s="705"/>
      <c r="GV162" s="705"/>
      <c r="GW162" s="705"/>
      <c r="GX162" s="705"/>
      <c r="GY162" s="705"/>
      <c r="GZ162" s="705"/>
      <c r="HA162" s="705"/>
      <c r="HB162" s="705"/>
      <c r="HC162" s="705"/>
      <c r="HD162" s="705"/>
      <c r="HE162" s="705"/>
      <c r="HF162" s="705"/>
      <c r="HG162" s="705"/>
      <c r="HH162" s="705"/>
      <c r="HI162" s="705"/>
      <c r="HJ162" s="705"/>
      <c r="HK162" s="705"/>
      <c r="HL162" s="705"/>
      <c r="HM162" s="705"/>
      <c r="HN162" s="705"/>
      <c r="HO162" s="705"/>
      <c r="HP162" s="705"/>
      <c r="HQ162" s="705"/>
      <c r="HR162" s="705"/>
      <c r="HS162" s="705"/>
      <c r="HT162" s="705"/>
      <c r="HU162" s="705"/>
      <c r="HV162" s="705"/>
      <c r="HW162" s="705"/>
      <c r="HX162" s="705"/>
      <c r="HY162" s="705"/>
      <c r="HZ162" s="705"/>
      <c r="IA162" s="705"/>
      <c r="IB162" s="705"/>
      <c r="IC162" s="705"/>
      <c r="ID162" s="705"/>
      <c r="IE162" s="705"/>
      <c r="IF162" s="705"/>
      <c r="IG162" s="705"/>
      <c r="IH162" s="705"/>
      <c r="II162" s="705"/>
      <c r="IJ162" s="705"/>
      <c r="IK162" s="705"/>
      <c r="IL162" s="705"/>
      <c r="IM162" s="705"/>
      <c r="IN162" s="705"/>
      <c r="IO162" s="705"/>
      <c r="IP162" s="705"/>
      <c r="IQ162" s="705"/>
      <c r="IR162" s="705"/>
      <c r="IS162" s="705"/>
      <c r="IT162" s="705"/>
      <c r="IU162" s="705"/>
      <c r="IV162" s="705"/>
    </row>
    <row r="163" spans="1:256" ht="15">
      <c r="A163" s="705" t="s">
        <v>219</v>
      </c>
      <c r="B163" s="760">
        <v>93358</v>
      </c>
      <c r="C163" s="525" t="e">
        <f>IF($A163="INSUMO",VLOOKUP($B163,#REF!,2,FALSE),VLOOKUP($B163,#REF!,2,FALSE))</f>
        <v>#REF!</v>
      </c>
      <c r="D163" s="524" t="e">
        <f>IF($A163="INSUMO",VLOOKUP($B163,#REF!,3,FALSE),VLOOKUP($B163,#REF!,3,FALSE))</f>
        <v>#REF!</v>
      </c>
      <c r="E163" s="998">
        <f>((0.3*0.3*0.6)+(0.3*0.3*0.3))</f>
        <v>8.1000000000000003E-2</v>
      </c>
      <c r="F163" s="528" t="e">
        <f>IF($A163="INSUMO",VLOOKUP($B163,#REF!,4,FALSE),VLOOKUP($B163,#REF!,4,FALSE))</f>
        <v>#REF!</v>
      </c>
      <c r="G163" s="759" t="e">
        <f>TRUNC(F163*E163,2)</f>
        <v>#REF!</v>
      </c>
      <c r="H163" s="705"/>
      <c r="I163" s="705"/>
      <c r="J163" s="705"/>
      <c r="K163" s="705"/>
      <c r="L163" s="705"/>
      <c r="M163" s="705"/>
      <c r="N163" s="705"/>
      <c r="O163" s="705"/>
      <c r="P163" s="705"/>
      <c r="Q163" s="705"/>
      <c r="R163" s="705"/>
      <c r="S163" s="705"/>
      <c r="T163" s="705"/>
      <c r="U163" s="705"/>
      <c r="V163" s="705"/>
      <c r="W163" s="705"/>
      <c r="X163" s="705"/>
      <c r="Y163" s="705"/>
      <c r="Z163" s="705"/>
      <c r="AA163" s="705"/>
      <c r="AB163" s="705"/>
      <c r="AC163" s="705"/>
      <c r="AD163" s="705"/>
      <c r="AE163" s="705"/>
      <c r="AF163" s="705"/>
      <c r="AG163" s="705"/>
      <c r="AH163" s="705"/>
      <c r="AI163" s="705"/>
      <c r="AJ163" s="705"/>
      <c r="AK163" s="705"/>
      <c r="AL163" s="705"/>
      <c r="AM163" s="705"/>
      <c r="AN163" s="705"/>
      <c r="AO163" s="705"/>
      <c r="AP163" s="705"/>
      <c r="AQ163" s="705"/>
      <c r="AR163" s="705"/>
      <c r="AS163" s="705"/>
      <c r="AT163" s="705"/>
      <c r="AU163" s="705"/>
      <c r="AV163" s="705"/>
      <c r="AW163" s="705"/>
      <c r="AX163" s="705"/>
      <c r="AY163" s="705"/>
      <c r="AZ163" s="705"/>
      <c r="BA163" s="705"/>
      <c r="BB163" s="705"/>
      <c r="BC163" s="705"/>
      <c r="BD163" s="705"/>
      <c r="BE163" s="705"/>
      <c r="BF163" s="705"/>
      <c r="BG163" s="705"/>
      <c r="BH163" s="705"/>
      <c r="BI163" s="705"/>
      <c r="BJ163" s="705"/>
      <c r="BK163" s="705"/>
      <c r="BL163" s="705"/>
      <c r="BM163" s="705"/>
      <c r="BN163" s="705"/>
      <c r="BO163" s="705"/>
      <c r="BP163" s="705"/>
      <c r="BQ163" s="705"/>
      <c r="BR163" s="705"/>
      <c r="BS163" s="705"/>
      <c r="BT163" s="705"/>
      <c r="BU163" s="705"/>
      <c r="BV163" s="705"/>
      <c r="BW163" s="705"/>
      <c r="BX163" s="705"/>
      <c r="BY163" s="705"/>
      <c r="BZ163" s="705"/>
      <c r="CA163" s="705"/>
      <c r="CB163" s="705"/>
      <c r="CC163" s="705"/>
      <c r="CD163" s="705"/>
      <c r="CE163" s="705"/>
      <c r="CF163" s="705"/>
      <c r="CG163" s="705"/>
      <c r="CH163" s="705"/>
      <c r="CI163" s="705"/>
      <c r="CJ163" s="705"/>
      <c r="CK163" s="705"/>
      <c r="CL163" s="705"/>
      <c r="CM163" s="705"/>
      <c r="CN163" s="705"/>
      <c r="CO163" s="705"/>
      <c r="CP163" s="705"/>
      <c r="CQ163" s="705"/>
      <c r="CR163" s="705"/>
      <c r="CS163" s="705"/>
      <c r="CT163" s="705"/>
      <c r="CU163" s="705"/>
      <c r="CV163" s="705"/>
      <c r="CW163" s="705"/>
      <c r="CX163" s="705"/>
      <c r="CY163" s="705"/>
      <c r="CZ163" s="705"/>
      <c r="DA163" s="705"/>
      <c r="DB163" s="705"/>
      <c r="DC163" s="705"/>
      <c r="DD163" s="705"/>
      <c r="DE163" s="705"/>
      <c r="DF163" s="705"/>
      <c r="DG163" s="705"/>
      <c r="DH163" s="705"/>
      <c r="DI163" s="705"/>
      <c r="DJ163" s="705"/>
      <c r="DK163" s="705"/>
      <c r="DL163" s="705"/>
      <c r="DM163" s="705"/>
      <c r="DN163" s="705"/>
      <c r="DO163" s="705"/>
      <c r="DP163" s="705"/>
      <c r="DQ163" s="705"/>
      <c r="DR163" s="705"/>
      <c r="DS163" s="705"/>
      <c r="DT163" s="705"/>
      <c r="DU163" s="705"/>
      <c r="DV163" s="705"/>
      <c r="DW163" s="705"/>
      <c r="DX163" s="705"/>
      <c r="DY163" s="705"/>
      <c r="DZ163" s="705"/>
      <c r="EA163" s="705"/>
      <c r="EB163" s="705"/>
      <c r="EC163" s="705"/>
      <c r="ED163" s="705"/>
      <c r="EE163" s="705"/>
      <c r="EF163" s="705"/>
      <c r="EG163" s="705"/>
      <c r="EH163" s="705"/>
      <c r="EI163" s="705"/>
      <c r="EJ163" s="705"/>
      <c r="EK163" s="705"/>
      <c r="EL163" s="705"/>
      <c r="EM163" s="705"/>
      <c r="EN163" s="705"/>
      <c r="EO163" s="705"/>
      <c r="EP163" s="705"/>
      <c r="EQ163" s="705"/>
      <c r="ER163" s="705"/>
      <c r="ES163" s="705"/>
      <c r="ET163" s="705"/>
      <c r="EU163" s="705"/>
      <c r="EV163" s="705"/>
      <c r="EW163" s="705"/>
      <c r="EX163" s="705"/>
      <c r="EY163" s="705"/>
      <c r="EZ163" s="705"/>
      <c r="FA163" s="705"/>
      <c r="FB163" s="705"/>
      <c r="FC163" s="705"/>
      <c r="FD163" s="705"/>
      <c r="FE163" s="705"/>
      <c r="FF163" s="705"/>
      <c r="FG163" s="705"/>
      <c r="FH163" s="705"/>
      <c r="FI163" s="705"/>
      <c r="FJ163" s="705"/>
      <c r="FK163" s="705"/>
      <c r="FL163" s="705"/>
      <c r="FM163" s="705"/>
      <c r="FN163" s="705"/>
      <c r="FO163" s="705"/>
      <c r="FP163" s="705"/>
      <c r="FQ163" s="705"/>
      <c r="FR163" s="705"/>
      <c r="FS163" s="705"/>
      <c r="FT163" s="705"/>
      <c r="FU163" s="705"/>
      <c r="FV163" s="705"/>
      <c r="FW163" s="705"/>
      <c r="FX163" s="705"/>
      <c r="FY163" s="705"/>
      <c r="FZ163" s="705"/>
      <c r="GA163" s="705"/>
      <c r="GB163" s="705"/>
      <c r="GC163" s="705"/>
      <c r="GD163" s="705"/>
      <c r="GE163" s="705"/>
      <c r="GF163" s="705"/>
      <c r="GG163" s="705"/>
      <c r="GH163" s="705"/>
      <c r="GI163" s="705"/>
      <c r="GJ163" s="705"/>
      <c r="GK163" s="705"/>
      <c r="GL163" s="705"/>
      <c r="GM163" s="705"/>
      <c r="GN163" s="705"/>
      <c r="GO163" s="705"/>
      <c r="GP163" s="705"/>
      <c r="GQ163" s="705"/>
      <c r="GR163" s="705"/>
      <c r="GS163" s="705"/>
      <c r="GT163" s="705"/>
      <c r="GU163" s="705"/>
      <c r="GV163" s="705"/>
      <c r="GW163" s="705"/>
      <c r="GX163" s="705"/>
      <c r="GY163" s="705"/>
      <c r="GZ163" s="705"/>
      <c r="HA163" s="705"/>
      <c r="HB163" s="705"/>
      <c r="HC163" s="705"/>
      <c r="HD163" s="705"/>
      <c r="HE163" s="705"/>
      <c r="HF163" s="705"/>
      <c r="HG163" s="705"/>
      <c r="HH163" s="705"/>
      <c r="HI163" s="705"/>
      <c r="HJ163" s="705"/>
      <c r="HK163" s="705"/>
      <c r="HL163" s="705"/>
      <c r="HM163" s="705"/>
      <c r="HN163" s="705"/>
      <c r="HO163" s="705"/>
      <c r="HP163" s="705"/>
      <c r="HQ163" s="705"/>
      <c r="HR163" s="705"/>
      <c r="HS163" s="705"/>
      <c r="HT163" s="705"/>
      <c r="HU163" s="705"/>
      <c r="HV163" s="705"/>
      <c r="HW163" s="705"/>
      <c r="HX163" s="705"/>
      <c r="HY163" s="705"/>
      <c r="HZ163" s="705"/>
      <c r="IA163" s="705"/>
      <c r="IB163" s="705"/>
      <c r="IC163" s="705"/>
      <c r="ID163" s="705"/>
      <c r="IE163" s="705"/>
      <c r="IF163" s="705"/>
      <c r="IG163" s="705"/>
      <c r="IH163" s="705"/>
      <c r="II163" s="705"/>
      <c r="IJ163" s="705"/>
      <c r="IK163" s="705"/>
      <c r="IL163" s="705"/>
      <c r="IM163" s="705"/>
      <c r="IN163" s="705"/>
      <c r="IO163" s="705"/>
      <c r="IP163" s="705"/>
      <c r="IQ163" s="705"/>
      <c r="IR163" s="705"/>
      <c r="IS163" s="705"/>
      <c r="IT163" s="705"/>
      <c r="IU163" s="705"/>
      <c r="IV163" s="705"/>
    </row>
    <row r="164" spans="1:256" ht="15">
      <c r="A164" s="705" t="s">
        <v>219</v>
      </c>
      <c r="B164" s="760">
        <v>94965</v>
      </c>
      <c r="C164" s="525" t="e">
        <f>IF($A164="INSUMO",VLOOKUP($B164,#REF!,2,FALSE),VLOOKUP($B164,#REF!,2,FALSE))</f>
        <v>#REF!</v>
      </c>
      <c r="D164" s="524" t="e">
        <f>IF($A164="INSUMO",VLOOKUP($B164,#REF!,3,FALSE),VLOOKUP($B164,#REF!,3,FALSE))</f>
        <v>#REF!</v>
      </c>
      <c r="E164" s="998">
        <f>E163</f>
        <v>8.1000000000000003E-2</v>
      </c>
      <c r="F164" s="528" t="e">
        <f>IF($A164="INSUMO",VLOOKUP($B164,#REF!,4,FALSE),VLOOKUP($B164,#REF!,4,FALSE))</f>
        <v>#REF!</v>
      </c>
      <c r="G164" s="759" t="e">
        <f>TRUNC(F164*E164,2)</f>
        <v>#REF!</v>
      </c>
      <c r="H164" s="705"/>
      <c r="I164" s="705"/>
      <c r="J164" s="705"/>
      <c r="K164" s="705"/>
      <c r="L164" s="705"/>
      <c r="M164" s="705"/>
      <c r="N164" s="705"/>
      <c r="O164" s="705"/>
      <c r="P164" s="705"/>
      <c r="Q164" s="705"/>
      <c r="R164" s="705"/>
      <c r="S164" s="705"/>
      <c r="T164" s="705"/>
      <c r="U164" s="705"/>
      <c r="V164" s="705"/>
      <c r="W164" s="705"/>
      <c r="X164" s="705"/>
      <c r="Y164" s="705"/>
      <c r="Z164" s="705"/>
      <c r="AA164" s="705"/>
      <c r="AB164" s="705"/>
      <c r="AC164" s="705"/>
      <c r="AD164" s="705"/>
      <c r="AE164" s="705"/>
      <c r="AF164" s="705"/>
      <c r="AG164" s="705"/>
      <c r="AH164" s="705"/>
      <c r="AI164" s="705"/>
      <c r="AJ164" s="705"/>
      <c r="AK164" s="705"/>
      <c r="AL164" s="705"/>
      <c r="AM164" s="705"/>
      <c r="AN164" s="705"/>
      <c r="AO164" s="705"/>
      <c r="AP164" s="705"/>
      <c r="AQ164" s="705"/>
      <c r="AR164" s="705"/>
      <c r="AS164" s="705"/>
      <c r="AT164" s="705"/>
      <c r="AU164" s="705"/>
      <c r="AV164" s="705"/>
      <c r="AW164" s="705"/>
      <c r="AX164" s="705"/>
      <c r="AY164" s="705"/>
      <c r="AZ164" s="705"/>
      <c r="BA164" s="705"/>
      <c r="BB164" s="705"/>
      <c r="BC164" s="705"/>
      <c r="BD164" s="705"/>
      <c r="BE164" s="705"/>
      <c r="BF164" s="705"/>
      <c r="BG164" s="705"/>
      <c r="BH164" s="705"/>
      <c r="BI164" s="705"/>
      <c r="BJ164" s="705"/>
      <c r="BK164" s="705"/>
      <c r="BL164" s="705"/>
      <c r="BM164" s="705"/>
      <c r="BN164" s="705"/>
      <c r="BO164" s="705"/>
      <c r="BP164" s="705"/>
      <c r="BQ164" s="705"/>
      <c r="BR164" s="705"/>
      <c r="BS164" s="705"/>
      <c r="BT164" s="705"/>
      <c r="BU164" s="705"/>
      <c r="BV164" s="705"/>
      <c r="BW164" s="705"/>
      <c r="BX164" s="705"/>
      <c r="BY164" s="705"/>
      <c r="BZ164" s="705"/>
      <c r="CA164" s="705"/>
      <c r="CB164" s="705"/>
      <c r="CC164" s="705"/>
      <c r="CD164" s="705"/>
      <c r="CE164" s="705"/>
      <c r="CF164" s="705"/>
      <c r="CG164" s="705"/>
      <c r="CH164" s="705"/>
      <c r="CI164" s="705"/>
      <c r="CJ164" s="705"/>
      <c r="CK164" s="705"/>
      <c r="CL164" s="705"/>
      <c r="CM164" s="705"/>
      <c r="CN164" s="705"/>
      <c r="CO164" s="705"/>
      <c r="CP164" s="705"/>
      <c r="CQ164" s="705"/>
      <c r="CR164" s="705"/>
      <c r="CS164" s="705"/>
      <c r="CT164" s="705"/>
      <c r="CU164" s="705"/>
      <c r="CV164" s="705"/>
      <c r="CW164" s="705"/>
      <c r="CX164" s="705"/>
      <c r="CY164" s="705"/>
      <c r="CZ164" s="705"/>
      <c r="DA164" s="705"/>
      <c r="DB164" s="705"/>
      <c r="DC164" s="705"/>
      <c r="DD164" s="705"/>
      <c r="DE164" s="705"/>
      <c r="DF164" s="705"/>
      <c r="DG164" s="705"/>
      <c r="DH164" s="705"/>
      <c r="DI164" s="705"/>
      <c r="DJ164" s="705"/>
      <c r="DK164" s="705"/>
      <c r="DL164" s="705"/>
      <c r="DM164" s="705"/>
      <c r="DN164" s="705"/>
      <c r="DO164" s="705"/>
      <c r="DP164" s="705"/>
      <c r="DQ164" s="705"/>
      <c r="DR164" s="705"/>
      <c r="DS164" s="705"/>
      <c r="DT164" s="705"/>
      <c r="DU164" s="705"/>
      <c r="DV164" s="705"/>
      <c r="DW164" s="705"/>
      <c r="DX164" s="705"/>
      <c r="DY164" s="705"/>
      <c r="DZ164" s="705"/>
      <c r="EA164" s="705"/>
      <c r="EB164" s="705"/>
      <c r="EC164" s="705"/>
      <c r="ED164" s="705"/>
      <c r="EE164" s="705"/>
      <c r="EF164" s="705"/>
      <c r="EG164" s="705"/>
      <c r="EH164" s="705"/>
      <c r="EI164" s="705"/>
      <c r="EJ164" s="705"/>
      <c r="EK164" s="705"/>
      <c r="EL164" s="705"/>
      <c r="EM164" s="705"/>
      <c r="EN164" s="705"/>
      <c r="EO164" s="705"/>
      <c r="EP164" s="705"/>
      <c r="EQ164" s="705"/>
      <c r="ER164" s="705"/>
      <c r="ES164" s="705"/>
      <c r="ET164" s="705"/>
      <c r="EU164" s="705"/>
      <c r="EV164" s="705"/>
      <c r="EW164" s="705"/>
      <c r="EX164" s="705"/>
      <c r="EY164" s="705"/>
      <c r="EZ164" s="705"/>
      <c r="FA164" s="705"/>
      <c r="FB164" s="705"/>
      <c r="FC164" s="705"/>
      <c r="FD164" s="705"/>
      <c r="FE164" s="705"/>
      <c r="FF164" s="705"/>
      <c r="FG164" s="705"/>
      <c r="FH164" s="705"/>
      <c r="FI164" s="705"/>
      <c r="FJ164" s="705"/>
      <c r="FK164" s="705"/>
      <c r="FL164" s="705"/>
      <c r="FM164" s="705"/>
      <c r="FN164" s="705"/>
      <c r="FO164" s="705"/>
      <c r="FP164" s="705"/>
      <c r="FQ164" s="705"/>
      <c r="FR164" s="705"/>
      <c r="FS164" s="705"/>
      <c r="FT164" s="705"/>
      <c r="FU164" s="705"/>
      <c r="FV164" s="705"/>
      <c r="FW164" s="705"/>
      <c r="FX164" s="705"/>
      <c r="FY164" s="705"/>
      <c r="FZ164" s="705"/>
      <c r="GA164" s="705"/>
      <c r="GB164" s="705"/>
      <c r="GC164" s="705"/>
      <c r="GD164" s="705"/>
      <c r="GE164" s="705"/>
      <c r="GF164" s="705"/>
      <c r="GG164" s="705"/>
      <c r="GH164" s="705"/>
      <c r="GI164" s="705"/>
      <c r="GJ164" s="705"/>
      <c r="GK164" s="705"/>
      <c r="GL164" s="705"/>
      <c r="GM164" s="705"/>
      <c r="GN164" s="705"/>
      <c r="GO164" s="705"/>
      <c r="GP164" s="705"/>
      <c r="GQ164" s="705"/>
      <c r="GR164" s="705"/>
      <c r="GS164" s="705"/>
      <c r="GT164" s="705"/>
      <c r="GU164" s="705"/>
      <c r="GV164" s="705"/>
      <c r="GW164" s="705"/>
      <c r="GX164" s="705"/>
      <c r="GY164" s="705"/>
      <c r="GZ164" s="705"/>
      <c r="HA164" s="705"/>
      <c r="HB164" s="705"/>
      <c r="HC164" s="705"/>
      <c r="HD164" s="705"/>
      <c r="HE164" s="705"/>
      <c r="HF164" s="705"/>
      <c r="HG164" s="705"/>
      <c r="HH164" s="705"/>
      <c r="HI164" s="705"/>
      <c r="HJ164" s="705"/>
      <c r="HK164" s="705"/>
      <c r="HL164" s="705"/>
      <c r="HM164" s="705"/>
      <c r="HN164" s="705"/>
      <c r="HO164" s="705"/>
      <c r="HP164" s="705"/>
      <c r="HQ164" s="705"/>
      <c r="HR164" s="705"/>
      <c r="HS164" s="705"/>
      <c r="HT164" s="705"/>
      <c r="HU164" s="705"/>
      <c r="HV164" s="705"/>
      <c r="HW164" s="705"/>
      <c r="HX164" s="705"/>
      <c r="HY164" s="705"/>
      <c r="HZ164" s="705"/>
      <c r="IA164" s="705"/>
      <c r="IB164" s="705"/>
      <c r="IC164" s="705"/>
      <c r="ID164" s="705"/>
      <c r="IE164" s="705"/>
      <c r="IF164" s="705"/>
      <c r="IG164" s="705"/>
      <c r="IH164" s="705"/>
      <c r="II164" s="705"/>
      <c r="IJ164" s="705"/>
      <c r="IK164" s="705"/>
      <c r="IL164" s="705"/>
      <c r="IM164" s="705"/>
      <c r="IN164" s="705"/>
      <c r="IO164" s="705"/>
      <c r="IP164" s="705"/>
      <c r="IQ164" s="705"/>
      <c r="IR164" s="705"/>
      <c r="IS164" s="705"/>
      <c r="IT164" s="705"/>
      <c r="IU164" s="705"/>
      <c r="IV164" s="705"/>
    </row>
    <row r="165" spans="1:256" ht="15.75" thickBot="1">
      <c r="A165" s="705" t="s">
        <v>219</v>
      </c>
      <c r="B165" s="761" t="s">
        <v>33</v>
      </c>
      <c r="C165" s="526" t="e">
        <f>IF($A165="INSUMO",VLOOKUP($B165,#REF!,2,FALSE),VLOOKUP($B165,#REF!,2,FALSE))</f>
        <v>#REF!</v>
      </c>
      <c r="D165" s="527" t="e">
        <f>IF($A165="INSUMO",VLOOKUP($B165,#REF!,3,FALSE),VLOOKUP($B165,#REF!,3,FALSE))</f>
        <v>#REF!</v>
      </c>
      <c r="E165" s="999">
        <f>E164</f>
        <v>8.1000000000000003E-2</v>
      </c>
      <c r="F165" s="529" t="e">
        <f>IF($A165="INSUMO",VLOOKUP($B165,#REF!,4,FALSE),VLOOKUP($B165,#REF!,4,FALSE))</f>
        <v>#REF!</v>
      </c>
      <c r="G165" s="762" t="e">
        <f>TRUNC(F165*E165,2)</f>
        <v>#REF!</v>
      </c>
      <c r="H165" s="705"/>
      <c r="I165" s="705"/>
      <c r="J165" s="705"/>
      <c r="K165" s="705"/>
      <c r="L165" s="705"/>
      <c r="M165" s="705"/>
      <c r="N165" s="705"/>
      <c r="O165" s="705"/>
      <c r="P165" s="705"/>
      <c r="Q165" s="705"/>
      <c r="R165" s="705"/>
      <c r="S165" s="705"/>
      <c r="T165" s="705"/>
      <c r="U165" s="705"/>
      <c r="V165" s="705"/>
      <c r="W165" s="705"/>
      <c r="X165" s="705"/>
      <c r="Y165" s="705"/>
      <c r="Z165" s="705"/>
      <c r="AA165" s="705"/>
      <c r="AB165" s="705"/>
      <c r="AC165" s="705"/>
      <c r="AD165" s="705"/>
      <c r="AE165" s="705"/>
      <c r="AF165" s="705"/>
      <c r="AG165" s="705"/>
      <c r="AH165" s="705"/>
      <c r="AI165" s="705"/>
      <c r="AJ165" s="705"/>
      <c r="AK165" s="705"/>
      <c r="AL165" s="705"/>
      <c r="AM165" s="705"/>
      <c r="AN165" s="705"/>
      <c r="AO165" s="705"/>
      <c r="AP165" s="705"/>
      <c r="AQ165" s="705"/>
      <c r="AR165" s="705"/>
      <c r="AS165" s="705"/>
      <c r="AT165" s="705"/>
      <c r="AU165" s="705"/>
      <c r="AV165" s="705"/>
      <c r="AW165" s="705"/>
      <c r="AX165" s="705"/>
      <c r="AY165" s="705"/>
      <c r="AZ165" s="705"/>
      <c r="BA165" s="705"/>
      <c r="BB165" s="705"/>
      <c r="BC165" s="705"/>
      <c r="BD165" s="705"/>
      <c r="BE165" s="705"/>
      <c r="BF165" s="705"/>
      <c r="BG165" s="705"/>
      <c r="BH165" s="705"/>
      <c r="BI165" s="705"/>
      <c r="BJ165" s="705"/>
      <c r="BK165" s="705"/>
      <c r="BL165" s="705"/>
      <c r="BM165" s="705"/>
      <c r="BN165" s="705"/>
      <c r="BO165" s="705"/>
      <c r="BP165" s="705"/>
      <c r="BQ165" s="705"/>
      <c r="BR165" s="705"/>
      <c r="BS165" s="705"/>
      <c r="BT165" s="705"/>
      <c r="BU165" s="705"/>
      <c r="BV165" s="705"/>
      <c r="BW165" s="705"/>
      <c r="BX165" s="705"/>
      <c r="BY165" s="705"/>
      <c r="BZ165" s="705"/>
      <c r="CA165" s="705"/>
      <c r="CB165" s="705"/>
      <c r="CC165" s="705"/>
      <c r="CD165" s="705"/>
      <c r="CE165" s="705"/>
      <c r="CF165" s="705"/>
      <c r="CG165" s="705"/>
      <c r="CH165" s="705"/>
      <c r="CI165" s="705"/>
      <c r="CJ165" s="705"/>
      <c r="CK165" s="705"/>
      <c r="CL165" s="705"/>
      <c r="CM165" s="705"/>
      <c r="CN165" s="705"/>
      <c r="CO165" s="705"/>
      <c r="CP165" s="705"/>
      <c r="CQ165" s="705"/>
      <c r="CR165" s="705"/>
      <c r="CS165" s="705"/>
      <c r="CT165" s="705"/>
      <c r="CU165" s="705"/>
      <c r="CV165" s="705"/>
      <c r="CW165" s="705"/>
      <c r="CX165" s="705"/>
      <c r="CY165" s="705"/>
      <c r="CZ165" s="705"/>
      <c r="DA165" s="705"/>
      <c r="DB165" s="705"/>
      <c r="DC165" s="705"/>
      <c r="DD165" s="705"/>
      <c r="DE165" s="705"/>
      <c r="DF165" s="705"/>
      <c r="DG165" s="705"/>
      <c r="DH165" s="705"/>
      <c r="DI165" s="705"/>
      <c r="DJ165" s="705"/>
      <c r="DK165" s="705"/>
      <c r="DL165" s="705"/>
      <c r="DM165" s="705"/>
      <c r="DN165" s="705"/>
      <c r="DO165" s="705"/>
      <c r="DP165" s="705"/>
      <c r="DQ165" s="705"/>
      <c r="DR165" s="705"/>
      <c r="DS165" s="705"/>
      <c r="DT165" s="705"/>
      <c r="DU165" s="705"/>
      <c r="DV165" s="705"/>
      <c r="DW165" s="705"/>
      <c r="DX165" s="705"/>
      <c r="DY165" s="705"/>
      <c r="DZ165" s="705"/>
      <c r="EA165" s="705"/>
      <c r="EB165" s="705"/>
      <c r="EC165" s="705"/>
      <c r="ED165" s="705"/>
      <c r="EE165" s="705"/>
      <c r="EF165" s="705"/>
      <c r="EG165" s="705"/>
      <c r="EH165" s="705"/>
      <c r="EI165" s="705"/>
      <c r="EJ165" s="705"/>
      <c r="EK165" s="705"/>
      <c r="EL165" s="705"/>
      <c r="EM165" s="705"/>
      <c r="EN165" s="705"/>
      <c r="EO165" s="705"/>
      <c r="EP165" s="705"/>
      <c r="EQ165" s="705"/>
      <c r="ER165" s="705"/>
      <c r="ES165" s="705"/>
      <c r="ET165" s="705"/>
      <c r="EU165" s="705"/>
      <c r="EV165" s="705"/>
      <c r="EW165" s="705"/>
      <c r="EX165" s="705"/>
      <c r="EY165" s="705"/>
      <c r="EZ165" s="705"/>
      <c r="FA165" s="705"/>
      <c r="FB165" s="705"/>
      <c r="FC165" s="705"/>
      <c r="FD165" s="705"/>
      <c r="FE165" s="705"/>
      <c r="FF165" s="705"/>
      <c r="FG165" s="705"/>
      <c r="FH165" s="705"/>
      <c r="FI165" s="705"/>
      <c r="FJ165" s="705"/>
      <c r="FK165" s="705"/>
      <c r="FL165" s="705"/>
      <c r="FM165" s="705"/>
      <c r="FN165" s="705"/>
      <c r="FO165" s="705"/>
      <c r="FP165" s="705"/>
      <c r="FQ165" s="705"/>
      <c r="FR165" s="705"/>
      <c r="FS165" s="705"/>
      <c r="FT165" s="705"/>
      <c r="FU165" s="705"/>
      <c r="FV165" s="705"/>
      <c r="FW165" s="705"/>
      <c r="FX165" s="705"/>
      <c r="FY165" s="705"/>
      <c r="FZ165" s="705"/>
      <c r="GA165" s="705"/>
      <c r="GB165" s="705"/>
      <c r="GC165" s="705"/>
      <c r="GD165" s="705"/>
      <c r="GE165" s="705"/>
      <c r="GF165" s="705"/>
      <c r="GG165" s="705"/>
      <c r="GH165" s="705"/>
      <c r="GI165" s="705"/>
      <c r="GJ165" s="705"/>
      <c r="GK165" s="705"/>
      <c r="GL165" s="705"/>
      <c r="GM165" s="705"/>
      <c r="GN165" s="705"/>
      <c r="GO165" s="705"/>
      <c r="GP165" s="705"/>
      <c r="GQ165" s="705"/>
      <c r="GR165" s="705"/>
      <c r="GS165" s="705"/>
      <c r="GT165" s="705"/>
      <c r="GU165" s="705"/>
      <c r="GV165" s="705"/>
      <c r="GW165" s="705"/>
      <c r="GX165" s="705"/>
      <c r="GY165" s="705"/>
      <c r="GZ165" s="705"/>
      <c r="HA165" s="705"/>
      <c r="HB165" s="705"/>
      <c r="HC165" s="705"/>
      <c r="HD165" s="705"/>
      <c r="HE165" s="705"/>
      <c r="HF165" s="705"/>
      <c r="HG165" s="705"/>
      <c r="HH165" s="705"/>
      <c r="HI165" s="705"/>
      <c r="HJ165" s="705"/>
      <c r="HK165" s="705"/>
      <c r="HL165" s="705"/>
      <c r="HM165" s="705"/>
      <c r="HN165" s="705"/>
      <c r="HO165" s="705"/>
      <c r="HP165" s="705"/>
      <c r="HQ165" s="705"/>
      <c r="HR165" s="705"/>
      <c r="HS165" s="705"/>
      <c r="HT165" s="705"/>
      <c r="HU165" s="705"/>
      <c r="HV165" s="705"/>
      <c r="HW165" s="705"/>
      <c r="HX165" s="705"/>
      <c r="HY165" s="705"/>
      <c r="HZ165" s="705"/>
      <c r="IA165" s="705"/>
      <c r="IB165" s="705"/>
      <c r="IC165" s="705"/>
      <c r="ID165" s="705"/>
      <c r="IE165" s="705"/>
      <c r="IF165" s="705"/>
      <c r="IG165" s="705"/>
      <c r="IH165" s="705"/>
      <c r="II165" s="705"/>
      <c r="IJ165" s="705"/>
      <c r="IK165" s="705"/>
      <c r="IL165" s="705"/>
      <c r="IM165" s="705"/>
      <c r="IN165" s="705"/>
      <c r="IO165" s="705"/>
      <c r="IP165" s="705"/>
      <c r="IQ165" s="705"/>
      <c r="IR165" s="705"/>
      <c r="IS165" s="705"/>
      <c r="IT165" s="705"/>
      <c r="IU165" s="705"/>
      <c r="IV165" s="705"/>
    </row>
    <row r="166" spans="1:256" ht="16.5" thickBot="1">
      <c r="A166" s="705"/>
      <c r="B166" s="763" t="s">
        <v>663</v>
      </c>
      <c r="C166" s="764"/>
      <c r="D166" s="765"/>
      <c r="E166" s="766"/>
      <c r="F166" s="767" t="s">
        <v>81</v>
      </c>
      <c r="G166" s="768" t="e">
        <f>TRUNC(SUM(G162:G165),2)</f>
        <v>#REF!</v>
      </c>
      <c r="H166" s="705"/>
      <c r="I166" s="705"/>
      <c r="J166" s="705"/>
      <c r="K166" s="705"/>
      <c r="L166" s="705"/>
      <c r="M166" s="705"/>
      <c r="N166" s="705"/>
      <c r="O166" s="705"/>
      <c r="P166" s="705"/>
      <c r="Q166" s="705"/>
      <c r="R166" s="705"/>
      <c r="S166" s="705"/>
      <c r="T166" s="705"/>
      <c r="U166" s="705"/>
      <c r="V166" s="705"/>
      <c r="W166" s="705"/>
      <c r="X166" s="705"/>
      <c r="Y166" s="705"/>
      <c r="Z166" s="705"/>
      <c r="AA166" s="705"/>
      <c r="AB166" s="705"/>
      <c r="AC166" s="705"/>
      <c r="AD166" s="705"/>
      <c r="AE166" s="705"/>
      <c r="AF166" s="705"/>
      <c r="AG166" s="705"/>
      <c r="AH166" s="705"/>
      <c r="AI166" s="705"/>
      <c r="AJ166" s="705"/>
      <c r="AK166" s="705"/>
      <c r="AL166" s="705"/>
      <c r="AM166" s="705"/>
      <c r="AN166" s="705"/>
      <c r="AO166" s="705"/>
      <c r="AP166" s="705"/>
      <c r="AQ166" s="705"/>
      <c r="AR166" s="705"/>
      <c r="AS166" s="705"/>
      <c r="AT166" s="705"/>
      <c r="AU166" s="705"/>
      <c r="AV166" s="705"/>
      <c r="AW166" s="705"/>
      <c r="AX166" s="705"/>
      <c r="AY166" s="705"/>
      <c r="AZ166" s="705"/>
      <c r="BA166" s="705"/>
      <c r="BB166" s="705"/>
      <c r="BC166" s="705"/>
      <c r="BD166" s="705"/>
      <c r="BE166" s="705"/>
      <c r="BF166" s="705"/>
      <c r="BG166" s="705"/>
      <c r="BH166" s="705"/>
      <c r="BI166" s="705"/>
      <c r="BJ166" s="705"/>
      <c r="BK166" s="705"/>
      <c r="BL166" s="705"/>
      <c r="BM166" s="705"/>
      <c r="BN166" s="705"/>
      <c r="BO166" s="705"/>
      <c r="BP166" s="705"/>
      <c r="BQ166" s="705"/>
      <c r="BR166" s="705"/>
      <c r="BS166" s="705"/>
      <c r="BT166" s="705"/>
      <c r="BU166" s="705"/>
      <c r="BV166" s="705"/>
      <c r="BW166" s="705"/>
      <c r="BX166" s="705"/>
      <c r="BY166" s="705"/>
      <c r="BZ166" s="705"/>
      <c r="CA166" s="705"/>
      <c r="CB166" s="705"/>
      <c r="CC166" s="705"/>
      <c r="CD166" s="705"/>
      <c r="CE166" s="705"/>
      <c r="CF166" s="705"/>
      <c r="CG166" s="705"/>
      <c r="CH166" s="705"/>
      <c r="CI166" s="705"/>
      <c r="CJ166" s="705"/>
      <c r="CK166" s="705"/>
      <c r="CL166" s="705"/>
      <c r="CM166" s="705"/>
      <c r="CN166" s="705"/>
      <c r="CO166" s="705"/>
      <c r="CP166" s="705"/>
      <c r="CQ166" s="705"/>
      <c r="CR166" s="705"/>
      <c r="CS166" s="705"/>
      <c r="CT166" s="705"/>
      <c r="CU166" s="705"/>
      <c r="CV166" s="705"/>
      <c r="CW166" s="705"/>
      <c r="CX166" s="705"/>
      <c r="CY166" s="705"/>
      <c r="CZ166" s="705"/>
      <c r="DA166" s="705"/>
      <c r="DB166" s="705"/>
      <c r="DC166" s="705"/>
      <c r="DD166" s="705"/>
      <c r="DE166" s="705"/>
      <c r="DF166" s="705"/>
      <c r="DG166" s="705"/>
      <c r="DH166" s="705"/>
      <c r="DI166" s="705"/>
      <c r="DJ166" s="705"/>
      <c r="DK166" s="705"/>
      <c r="DL166" s="705"/>
      <c r="DM166" s="705"/>
      <c r="DN166" s="705"/>
      <c r="DO166" s="705"/>
      <c r="DP166" s="705"/>
      <c r="DQ166" s="705"/>
      <c r="DR166" s="705"/>
      <c r="DS166" s="705"/>
      <c r="DT166" s="705"/>
      <c r="DU166" s="705"/>
      <c r="DV166" s="705"/>
      <c r="DW166" s="705"/>
      <c r="DX166" s="705"/>
      <c r="DY166" s="705"/>
      <c r="DZ166" s="705"/>
      <c r="EA166" s="705"/>
      <c r="EB166" s="705"/>
      <c r="EC166" s="705"/>
      <c r="ED166" s="705"/>
      <c r="EE166" s="705"/>
      <c r="EF166" s="705"/>
      <c r="EG166" s="705"/>
      <c r="EH166" s="705"/>
      <c r="EI166" s="705"/>
      <c r="EJ166" s="705"/>
      <c r="EK166" s="705"/>
      <c r="EL166" s="705"/>
      <c r="EM166" s="705"/>
      <c r="EN166" s="705"/>
      <c r="EO166" s="705"/>
      <c r="EP166" s="705"/>
      <c r="EQ166" s="705"/>
      <c r="ER166" s="705"/>
      <c r="ES166" s="705"/>
      <c r="ET166" s="705"/>
      <c r="EU166" s="705"/>
      <c r="EV166" s="705"/>
      <c r="EW166" s="705"/>
      <c r="EX166" s="705"/>
      <c r="EY166" s="705"/>
      <c r="EZ166" s="705"/>
      <c r="FA166" s="705"/>
      <c r="FB166" s="705"/>
      <c r="FC166" s="705"/>
      <c r="FD166" s="705"/>
      <c r="FE166" s="705"/>
      <c r="FF166" s="705"/>
      <c r="FG166" s="705"/>
      <c r="FH166" s="705"/>
      <c r="FI166" s="705"/>
      <c r="FJ166" s="705"/>
      <c r="FK166" s="705"/>
      <c r="FL166" s="705"/>
      <c r="FM166" s="705"/>
      <c r="FN166" s="705"/>
      <c r="FO166" s="705"/>
      <c r="FP166" s="705"/>
      <c r="FQ166" s="705"/>
      <c r="FR166" s="705"/>
      <c r="FS166" s="705"/>
      <c r="FT166" s="705"/>
      <c r="FU166" s="705"/>
      <c r="FV166" s="705"/>
      <c r="FW166" s="705"/>
      <c r="FX166" s="705"/>
      <c r="FY166" s="705"/>
      <c r="FZ166" s="705"/>
      <c r="GA166" s="705"/>
      <c r="GB166" s="705"/>
      <c r="GC166" s="705"/>
      <c r="GD166" s="705"/>
      <c r="GE166" s="705"/>
      <c r="GF166" s="705"/>
      <c r="GG166" s="705"/>
      <c r="GH166" s="705"/>
      <c r="GI166" s="705"/>
      <c r="GJ166" s="705"/>
      <c r="GK166" s="705"/>
      <c r="GL166" s="705"/>
      <c r="GM166" s="705"/>
      <c r="GN166" s="705"/>
      <c r="GO166" s="705"/>
      <c r="GP166" s="705"/>
      <c r="GQ166" s="705"/>
      <c r="GR166" s="705"/>
      <c r="GS166" s="705"/>
      <c r="GT166" s="705"/>
      <c r="GU166" s="705"/>
      <c r="GV166" s="705"/>
      <c r="GW166" s="705"/>
      <c r="GX166" s="705"/>
      <c r="GY166" s="705"/>
      <c r="GZ166" s="705"/>
      <c r="HA166" s="705"/>
      <c r="HB166" s="705"/>
      <c r="HC166" s="705"/>
      <c r="HD166" s="705"/>
      <c r="HE166" s="705"/>
      <c r="HF166" s="705"/>
      <c r="HG166" s="705"/>
      <c r="HH166" s="705"/>
      <c r="HI166" s="705"/>
      <c r="HJ166" s="705"/>
      <c r="HK166" s="705"/>
      <c r="HL166" s="705"/>
      <c r="HM166" s="705"/>
      <c r="HN166" s="705"/>
      <c r="HO166" s="705"/>
      <c r="HP166" s="705"/>
      <c r="HQ166" s="705"/>
      <c r="HR166" s="705"/>
      <c r="HS166" s="705"/>
      <c r="HT166" s="705"/>
      <c r="HU166" s="705"/>
      <c r="HV166" s="705"/>
      <c r="HW166" s="705"/>
      <c r="HX166" s="705"/>
      <c r="HY166" s="705"/>
      <c r="HZ166" s="705"/>
      <c r="IA166" s="705"/>
      <c r="IB166" s="705"/>
      <c r="IC166" s="705"/>
      <c r="ID166" s="705"/>
      <c r="IE166" s="705"/>
      <c r="IF166" s="705"/>
      <c r="IG166" s="705"/>
      <c r="IH166" s="705"/>
      <c r="II166" s="705"/>
      <c r="IJ166" s="705"/>
      <c r="IK166" s="705"/>
      <c r="IL166" s="705"/>
      <c r="IM166" s="705"/>
      <c r="IN166" s="705"/>
      <c r="IO166" s="705"/>
      <c r="IP166" s="705"/>
      <c r="IQ166" s="705"/>
      <c r="IR166" s="705"/>
      <c r="IS166" s="705"/>
      <c r="IT166" s="705"/>
      <c r="IU166" s="705"/>
      <c r="IV166" s="705"/>
    </row>
    <row r="167" spans="1:256" ht="409.5" customHeight="1">
      <c r="A167" s="705"/>
      <c r="B167" s="2752"/>
      <c r="C167" s="2752"/>
      <c r="D167" s="2752"/>
      <c r="E167" s="2752"/>
      <c r="F167" s="2752"/>
      <c r="G167" s="2752"/>
      <c r="H167" s="705"/>
      <c r="I167" s="705"/>
      <c r="J167" s="705"/>
      <c r="K167" s="705"/>
      <c r="L167" s="705"/>
      <c r="M167" s="705"/>
      <c r="N167" s="705"/>
      <c r="O167" s="705"/>
      <c r="P167" s="705"/>
      <c r="Q167" s="705"/>
      <c r="R167" s="705"/>
      <c r="S167" s="705"/>
      <c r="T167" s="705"/>
      <c r="U167" s="705"/>
      <c r="V167" s="705"/>
      <c r="W167" s="705"/>
      <c r="X167" s="705"/>
      <c r="Y167" s="705"/>
      <c r="Z167" s="705"/>
      <c r="AA167" s="705"/>
      <c r="AB167" s="705"/>
      <c r="AC167" s="705"/>
      <c r="AD167" s="705"/>
      <c r="AE167" s="705"/>
      <c r="AF167" s="705"/>
      <c r="AG167" s="705"/>
      <c r="AH167" s="705"/>
      <c r="AI167" s="705"/>
      <c r="AJ167" s="705"/>
      <c r="AK167" s="705"/>
      <c r="AL167" s="705"/>
      <c r="AM167" s="705"/>
      <c r="AN167" s="705"/>
      <c r="AO167" s="705"/>
      <c r="AP167" s="705"/>
      <c r="AQ167" s="705"/>
      <c r="AR167" s="705"/>
      <c r="AS167" s="705"/>
      <c r="AT167" s="705"/>
      <c r="AU167" s="705"/>
      <c r="AV167" s="705"/>
      <c r="AW167" s="705"/>
      <c r="AX167" s="705"/>
      <c r="AY167" s="705"/>
      <c r="AZ167" s="705"/>
      <c r="BA167" s="705"/>
      <c r="BB167" s="705"/>
      <c r="BC167" s="705"/>
      <c r="BD167" s="705"/>
      <c r="BE167" s="705"/>
      <c r="BF167" s="705"/>
      <c r="BG167" s="705"/>
      <c r="BH167" s="705"/>
      <c r="BI167" s="705"/>
      <c r="BJ167" s="705"/>
      <c r="BK167" s="705"/>
      <c r="BL167" s="705"/>
      <c r="BM167" s="705"/>
      <c r="BN167" s="705"/>
      <c r="BO167" s="705"/>
      <c r="BP167" s="705"/>
      <c r="BQ167" s="705"/>
      <c r="BR167" s="705"/>
      <c r="BS167" s="705"/>
      <c r="BT167" s="705"/>
      <c r="BU167" s="705"/>
      <c r="BV167" s="705"/>
      <c r="BW167" s="705"/>
      <c r="BX167" s="705"/>
      <c r="BY167" s="705"/>
      <c r="BZ167" s="705"/>
      <c r="CA167" s="705"/>
      <c r="CB167" s="705"/>
      <c r="CC167" s="705"/>
      <c r="CD167" s="705"/>
      <c r="CE167" s="705"/>
      <c r="CF167" s="705"/>
      <c r="CG167" s="705"/>
      <c r="CH167" s="705"/>
      <c r="CI167" s="705"/>
      <c r="CJ167" s="705"/>
      <c r="CK167" s="705"/>
      <c r="CL167" s="705"/>
      <c r="CM167" s="705"/>
      <c r="CN167" s="705"/>
      <c r="CO167" s="705"/>
      <c r="CP167" s="705"/>
      <c r="CQ167" s="705"/>
      <c r="CR167" s="705"/>
      <c r="CS167" s="705"/>
      <c r="CT167" s="705"/>
      <c r="CU167" s="705"/>
      <c r="CV167" s="705"/>
      <c r="CW167" s="705"/>
      <c r="CX167" s="705"/>
      <c r="CY167" s="705"/>
      <c r="CZ167" s="705"/>
      <c r="DA167" s="705"/>
      <c r="DB167" s="705"/>
      <c r="DC167" s="705"/>
      <c r="DD167" s="705"/>
      <c r="DE167" s="705"/>
      <c r="DF167" s="705"/>
      <c r="DG167" s="705"/>
      <c r="DH167" s="705"/>
      <c r="DI167" s="705"/>
      <c r="DJ167" s="705"/>
      <c r="DK167" s="705"/>
      <c r="DL167" s="705"/>
      <c r="DM167" s="705"/>
      <c r="DN167" s="705"/>
      <c r="DO167" s="705"/>
      <c r="DP167" s="705"/>
      <c r="DQ167" s="705"/>
      <c r="DR167" s="705"/>
      <c r="DS167" s="705"/>
      <c r="DT167" s="705"/>
      <c r="DU167" s="705"/>
      <c r="DV167" s="705"/>
      <c r="DW167" s="705"/>
      <c r="DX167" s="705"/>
      <c r="DY167" s="705"/>
      <c r="DZ167" s="705"/>
      <c r="EA167" s="705"/>
      <c r="EB167" s="705"/>
      <c r="EC167" s="705"/>
      <c r="ED167" s="705"/>
      <c r="EE167" s="705"/>
      <c r="EF167" s="705"/>
      <c r="EG167" s="705"/>
      <c r="EH167" s="705"/>
      <c r="EI167" s="705"/>
      <c r="EJ167" s="705"/>
      <c r="EK167" s="705"/>
      <c r="EL167" s="705"/>
      <c r="EM167" s="705"/>
      <c r="EN167" s="705"/>
      <c r="EO167" s="705"/>
      <c r="EP167" s="705"/>
      <c r="EQ167" s="705"/>
      <c r="ER167" s="705"/>
      <c r="ES167" s="705"/>
      <c r="ET167" s="705"/>
      <c r="EU167" s="705"/>
      <c r="EV167" s="705"/>
      <c r="EW167" s="705"/>
      <c r="EX167" s="705"/>
      <c r="EY167" s="705"/>
      <c r="EZ167" s="705"/>
      <c r="FA167" s="705"/>
      <c r="FB167" s="705"/>
      <c r="FC167" s="705"/>
      <c r="FD167" s="705"/>
      <c r="FE167" s="705"/>
      <c r="FF167" s="705"/>
      <c r="FG167" s="705"/>
      <c r="FH167" s="705"/>
      <c r="FI167" s="705"/>
      <c r="FJ167" s="705"/>
      <c r="FK167" s="705"/>
      <c r="FL167" s="705"/>
      <c r="FM167" s="705"/>
      <c r="FN167" s="705"/>
      <c r="FO167" s="705"/>
      <c r="FP167" s="705"/>
      <c r="FQ167" s="705"/>
      <c r="FR167" s="705"/>
      <c r="FS167" s="705"/>
      <c r="FT167" s="705"/>
      <c r="FU167" s="705"/>
      <c r="FV167" s="705"/>
      <c r="FW167" s="705"/>
      <c r="FX167" s="705"/>
      <c r="FY167" s="705"/>
      <c r="FZ167" s="705"/>
      <c r="GA167" s="705"/>
      <c r="GB167" s="705"/>
      <c r="GC167" s="705"/>
      <c r="GD167" s="705"/>
      <c r="GE167" s="705"/>
      <c r="GF167" s="705"/>
      <c r="GG167" s="705"/>
      <c r="GH167" s="705"/>
      <c r="GI167" s="705"/>
      <c r="GJ167" s="705"/>
      <c r="GK167" s="705"/>
      <c r="GL167" s="705"/>
      <c r="GM167" s="705"/>
      <c r="GN167" s="705"/>
      <c r="GO167" s="705"/>
      <c r="GP167" s="705"/>
      <c r="GQ167" s="705"/>
      <c r="GR167" s="705"/>
      <c r="GS167" s="705"/>
      <c r="GT167" s="705"/>
      <c r="GU167" s="705"/>
      <c r="GV167" s="705"/>
      <c r="GW167" s="705"/>
      <c r="GX167" s="705"/>
      <c r="GY167" s="705"/>
      <c r="GZ167" s="705"/>
      <c r="HA167" s="705"/>
      <c r="HB167" s="705"/>
      <c r="HC167" s="705"/>
      <c r="HD167" s="705"/>
      <c r="HE167" s="705"/>
      <c r="HF167" s="705"/>
      <c r="HG167" s="705"/>
      <c r="HH167" s="705"/>
      <c r="HI167" s="705"/>
      <c r="HJ167" s="705"/>
      <c r="HK167" s="705"/>
      <c r="HL167" s="705"/>
      <c r="HM167" s="705"/>
      <c r="HN167" s="705"/>
      <c r="HO167" s="705"/>
      <c r="HP167" s="705"/>
      <c r="HQ167" s="705"/>
      <c r="HR167" s="705"/>
      <c r="HS167" s="705"/>
      <c r="HT167" s="705"/>
      <c r="HU167" s="705"/>
      <c r="HV167" s="705"/>
      <c r="HW167" s="705"/>
      <c r="HX167" s="705"/>
      <c r="HY167" s="705"/>
      <c r="HZ167" s="705"/>
      <c r="IA167" s="705"/>
      <c r="IB167" s="705"/>
      <c r="IC167" s="705"/>
      <c r="ID167" s="705"/>
      <c r="IE167" s="705"/>
      <c r="IF167" s="705"/>
      <c r="IG167" s="705"/>
      <c r="IH167" s="705"/>
      <c r="II167" s="705"/>
      <c r="IJ167" s="705"/>
      <c r="IK167" s="705"/>
      <c r="IL167" s="705"/>
      <c r="IM167" s="705"/>
      <c r="IN167" s="705"/>
      <c r="IO167" s="705"/>
      <c r="IP167" s="705"/>
      <c r="IQ167" s="705"/>
      <c r="IR167" s="705"/>
      <c r="IS167" s="705"/>
      <c r="IT167" s="705"/>
      <c r="IU167" s="705"/>
      <c r="IV167" s="705"/>
    </row>
    <row r="168" spans="1:256" ht="65.25" customHeight="1" thickBot="1">
      <c r="A168" s="705"/>
      <c r="B168" s="2753"/>
      <c r="C168" s="2753"/>
      <c r="D168" s="2753"/>
      <c r="E168" s="2753"/>
      <c r="F168" s="2753"/>
      <c r="G168" s="2753"/>
      <c r="H168" s="705"/>
      <c r="I168" s="705"/>
      <c r="J168" s="705"/>
      <c r="K168" s="705"/>
      <c r="L168" s="705"/>
      <c r="M168" s="705"/>
      <c r="N168" s="705"/>
      <c r="O168" s="705"/>
      <c r="P168" s="705"/>
      <c r="Q168" s="705"/>
      <c r="R168" s="705"/>
      <c r="S168" s="705"/>
      <c r="T168" s="705"/>
      <c r="U168" s="705"/>
      <c r="V168" s="705"/>
      <c r="W168" s="705"/>
      <c r="X168" s="705"/>
      <c r="Y168" s="705"/>
      <c r="Z168" s="705"/>
      <c r="AA168" s="705"/>
      <c r="AB168" s="705"/>
      <c r="AC168" s="705"/>
      <c r="AD168" s="705"/>
      <c r="AE168" s="705"/>
      <c r="AF168" s="705"/>
      <c r="AG168" s="705"/>
      <c r="AH168" s="705"/>
      <c r="AI168" s="705"/>
      <c r="AJ168" s="705"/>
      <c r="AK168" s="705"/>
      <c r="AL168" s="705"/>
      <c r="AM168" s="705"/>
      <c r="AN168" s="705"/>
      <c r="AO168" s="705"/>
      <c r="AP168" s="705"/>
      <c r="AQ168" s="705"/>
      <c r="AR168" s="705"/>
      <c r="AS168" s="705"/>
      <c r="AT168" s="705"/>
      <c r="AU168" s="705"/>
      <c r="AV168" s="705"/>
      <c r="AW168" s="705"/>
      <c r="AX168" s="705"/>
      <c r="AY168" s="705"/>
      <c r="AZ168" s="705"/>
      <c r="BA168" s="705"/>
      <c r="BB168" s="705"/>
      <c r="BC168" s="705"/>
      <c r="BD168" s="705"/>
      <c r="BE168" s="705"/>
      <c r="BF168" s="705"/>
      <c r="BG168" s="705"/>
      <c r="BH168" s="705"/>
      <c r="BI168" s="705"/>
      <c r="BJ168" s="705"/>
      <c r="BK168" s="705"/>
      <c r="BL168" s="705"/>
      <c r="BM168" s="705"/>
      <c r="BN168" s="705"/>
      <c r="BO168" s="705"/>
      <c r="BP168" s="705"/>
      <c r="BQ168" s="705"/>
      <c r="BR168" s="705"/>
      <c r="BS168" s="705"/>
      <c r="BT168" s="705"/>
      <c r="BU168" s="705"/>
      <c r="BV168" s="705"/>
      <c r="BW168" s="705"/>
      <c r="BX168" s="705"/>
      <c r="BY168" s="705"/>
      <c r="BZ168" s="705"/>
      <c r="CA168" s="705"/>
      <c r="CB168" s="705"/>
      <c r="CC168" s="705"/>
      <c r="CD168" s="705"/>
      <c r="CE168" s="705"/>
      <c r="CF168" s="705"/>
      <c r="CG168" s="705"/>
      <c r="CH168" s="705"/>
      <c r="CI168" s="705"/>
      <c r="CJ168" s="705"/>
      <c r="CK168" s="705"/>
      <c r="CL168" s="705"/>
      <c r="CM168" s="705"/>
      <c r="CN168" s="705"/>
      <c r="CO168" s="705"/>
      <c r="CP168" s="705"/>
      <c r="CQ168" s="705"/>
      <c r="CR168" s="705"/>
      <c r="CS168" s="705"/>
      <c r="CT168" s="705"/>
      <c r="CU168" s="705"/>
      <c r="CV168" s="705"/>
      <c r="CW168" s="705"/>
      <c r="CX168" s="705"/>
      <c r="CY168" s="705"/>
      <c r="CZ168" s="705"/>
      <c r="DA168" s="705"/>
      <c r="DB168" s="705"/>
      <c r="DC168" s="705"/>
      <c r="DD168" s="705"/>
      <c r="DE168" s="705"/>
      <c r="DF168" s="705"/>
      <c r="DG168" s="705"/>
      <c r="DH168" s="705"/>
      <c r="DI168" s="705"/>
      <c r="DJ168" s="705"/>
      <c r="DK168" s="705"/>
      <c r="DL168" s="705"/>
      <c r="DM168" s="705"/>
      <c r="DN168" s="705"/>
      <c r="DO168" s="705"/>
      <c r="DP168" s="705"/>
      <c r="DQ168" s="705"/>
      <c r="DR168" s="705"/>
      <c r="DS168" s="705"/>
      <c r="DT168" s="705"/>
      <c r="DU168" s="705"/>
      <c r="DV168" s="705"/>
      <c r="DW168" s="705"/>
      <c r="DX168" s="705"/>
      <c r="DY168" s="705"/>
      <c r="DZ168" s="705"/>
      <c r="EA168" s="705"/>
      <c r="EB168" s="705"/>
      <c r="EC168" s="705"/>
      <c r="ED168" s="705"/>
      <c r="EE168" s="705"/>
      <c r="EF168" s="705"/>
      <c r="EG168" s="705"/>
      <c r="EH168" s="705"/>
      <c r="EI168" s="705"/>
      <c r="EJ168" s="705"/>
      <c r="EK168" s="705"/>
      <c r="EL168" s="705"/>
      <c r="EM168" s="705"/>
      <c r="EN168" s="705"/>
      <c r="EO168" s="705"/>
      <c r="EP168" s="705"/>
      <c r="EQ168" s="705"/>
      <c r="ER168" s="705"/>
      <c r="ES168" s="705"/>
      <c r="ET168" s="705"/>
      <c r="EU168" s="705"/>
      <c r="EV168" s="705"/>
      <c r="EW168" s="705"/>
      <c r="EX168" s="705"/>
      <c r="EY168" s="705"/>
      <c r="EZ168" s="705"/>
      <c r="FA168" s="705"/>
      <c r="FB168" s="705"/>
      <c r="FC168" s="705"/>
      <c r="FD168" s="705"/>
      <c r="FE168" s="705"/>
      <c r="FF168" s="705"/>
      <c r="FG168" s="705"/>
      <c r="FH168" s="705"/>
      <c r="FI168" s="705"/>
      <c r="FJ168" s="705"/>
      <c r="FK168" s="705"/>
      <c r="FL168" s="705"/>
      <c r="FM168" s="705"/>
      <c r="FN168" s="705"/>
      <c r="FO168" s="705"/>
      <c r="FP168" s="705"/>
      <c r="FQ168" s="705"/>
      <c r="FR168" s="705"/>
      <c r="FS168" s="705"/>
      <c r="FT168" s="705"/>
      <c r="FU168" s="705"/>
      <c r="FV168" s="705"/>
      <c r="FW168" s="705"/>
      <c r="FX168" s="705"/>
      <c r="FY168" s="705"/>
      <c r="FZ168" s="705"/>
      <c r="GA168" s="705"/>
      <c r="GB168" s="705"/>
      <c r="GC168" s="705"/>
      <c r="GD168" s="705"/>
      <c r="GE168" s="705"/>
      <c r="GF168" s="705"/>
      <c r="GG168" s="705"/>
      <c r="GH168" s="705"/>
      <c r="GI168" s="705"/>
      <c r="GJ168" s="705"/>
      <c r="GK168" s="705"/>
      <c r="GL168" s="705"/>
      <c r="GM168" s="705"/>
      <c r="GN168" s="705"/>
      <c r="GO168" s="705"/>
      <c r="GP168" s="705"/>
      <c r="GQ168" s="705"/>
      <c r="GR168" s="705"/>
      <c r="GS168" s="705"/>
      <c r="GT168" s="705"/>
      <c r="GU168" s="705"/>
      <c r="GV168" s="705"/>
      <c r="GW168" s="705"/>
      <c r="GX168" s="705"/>
      <c r="GY168" s="705"/>
      <c r="GZ168" s="705"/>
      <c r="HA168" s="705"/>
      <c r="HB168" s="705"/>
      <c r="HC168" s="705"/>
      <c r="HD168" s="705"/>
      <c r="HE168" s="705"/>
      <c r="HF168" s="705"/>
      <c r="HG168" s="705"/>
      <c r="HH168" s="705"/>
      <c r="HI168" s="705"/>
      <c r="HJ168" s="705"/>
      <c r="HK168" s="705"/>
      <c r="HL168" s="705"/>
      <c r="HM168" s="705"/>
      <c r="HN168" s="705"/>
      <c r="HO168" s="705"/>
      <c r="HP168" s="705"/>
      <c r="HQ168" s="705"/>
      <c r="HR168" s="705"/>
      <c r="HS168" s="705"/>
      <c r="HT168" s="705"/>
      <c r="HU168" s="705"/>
      <c r="HV168" s="705"/>
      <c r="HW168" s="705"/>
      <c r="HX168" s="705"/>
      <c r="HY168" s="705"/>
      <c r="HZ168" s="705"/>
      <c r="IA168" s="705"/>
      <c r="IB168" s="705"/>
      <c r="IC168" s="705"/>
      <c r="ID168" s="705"/>
      <c r="IE168" s="705"/>
      <c r="IF168" s="705"/>
      <c r="IG168" s="705"/>
      <c r="IH168" s="705"/>
      <c r="II168" s="705"/>
      <c r="IJ168" s="705"/>
      <c r="IK168" s="705"/>
      <c r="IL168" s="705"/>
      <c r="IM168" s="705"/>
      <c r="IN168" s="705"/>
      <c r="IO168" s="705"/>
      <c r="IP168" s="705"/>
      <c r="IQ168" s="705"/>
      <c r="IR168" s="705"/>
      <c r="IS168" s="705"/>
      <c r="IT168" s="705"/>
      <c r="IU168" s="705"/>
      <c r="IV168" s="705"/>
    </row>
    <row r="169" spans="1:256" ht="31.5">
      <c r="A169" s="705"/>
      <c r="B169" s="981" t="s">
        <v>664</v>
      </c>
      <c r="C169" s="2746" t="s">
        <v>677</v>
      </c>
      <c r="D169" s="2747"/>
      <c r="E169" s="2747"/>
      <c r="F169" s="2748"/>
      <c r="G169" s="887" t="s">
        <v>23</v>
      </c>
      <c r="H169" s="705"/>
      <c r="I169" s="705"/>
      <c r="J169" s="705"/>
      <c r="K169" s="705"/>
      <c r="L169" s="705"/>
      <c r="M169" s="705"/>
      <c r="N169" s="705"/>
      <c r="O169" s="705"/>
      <c r="P169" s="705"/>
      <c r="Q169" s="705"/>
      <c r="R169" s="705"/>
      <c r="S169" s="705"/>
      <c r="T169" s="705"/>
      <c r="U169" s="705"/>
      <c r="V169" s="705"/>
      <c r="W169" s="705"/>
      <c r="X169" s="705"/>
      <c r="Y169" s="705"/>
      <c r="Z169" s="705"/>
      <c r="AA169" s="705"/>
      <c r="AB169" s="705"/>
      <c r="AC169" s="705"/>
      <c r="AD169" s="705"/>
      <c r="AE169" s="705"/>
      <c r="AF169" s="705"/>
      <c r="AG169" s="705"/>
      <c r="AH169" s="705"/>
      <c r="AI169" s="705"/>
      <c r="AJ169" s="705"/>
      <c r="AK169" s="705"/>
      <c r="AL169" s="705"/>
      <c r="AM169" s="705"/>
      <c r="AN169" s="705"/>
      <c r="AO169" s="705"/>
      <c r="AP169" s="705"/>
      <c r="AQ169" s="705"/>
      <c r="AR169" s="705"/>
      <c r="AS169" s="705"/>
      <c r="AT169" s="705"/>
      <c r="AU169" s="705"/>
      <c r="AV169" s="705"/>
      <c r="AW169" s="705"/>
      <c r="AX169" s="705"/>
      <c r="AY169" s="705"/>
      <c r="AZ169" s="705"/>
      <c r="BA169" s="705"/>
      <c r="BB169" s="705"/>
      <c r="BC169" s="705"/>
      <c r="BD169" s="705"/>
      <c r="BE169" s="705"/>
      <c r="BF169" s="705"/>
      <c r="BG169" s="705"/>
      <c r="BH169" s="705"/>
      <c r="BI169" s="705"/>
      <c r="BJ169" s="705"/>
      <c r="BK169" s="705"/>
      <c r="BL169" s="705"/>
      <c r="BM169" s="705"/>
      <c r="BN169" s="705"/>
      <c r="BO169" s="705"/>
      <c r="BP169" s="705"/>
      <c r="BQ169" s="705"/>
      <c r="BR169" s="705"/>
      <c r="BS169" s="705"/>
      <c r="BT169" s="705"/>
      <c r="BU169" s="705"/>
      <c r="BV169" s="705"/>
      <c r="BW169" s="705"/>
      <c r="BX169" s="705"/>
      <c r="BY169" s="705"/>
      <c r="BZ169" s="705"/>
      <c r="CA169" s="705"/>
      <c r="CB169" s="705"/>
      <c r="CC169" s="705"/>
      <c r="CD169" s="705"/>
      <c r="CE169" s="705"/>
      <c r="CF169" s="705"/>
      <c r="CG169" s="705"/>
      <c r="CH169" s="705"/>
      <c r="CI169" s="705"/>
      <c r="CJ169" s="705"/>
      <c r="CK169" s="705"/>
      <c r="CL169" s="705"/>
      <c r="CM169" s="705"/>
      <c r="CN169" s="705"/>
      <c r="CO169" s="705"/>
      <c r="CP169" s="705"/>
      <c r="CQ169" s="705"/>
      <c r="CR169" s="705"/>
      <c r="CS169" s="705"/>
      <c r="CT169" s="705"/>
      <c r="CU169" s="705"/>
      <c r="CV169" s="705"/>
      <c r="CW169" s="705"/>
      <c r="CX169" s="705"/>
      <c r="CY169" s="705"/>
      <c r="CZ169" s="705"/>
      <c r="DA169" s="705"/>
      <c r="DB169" s="705"/>
      <c r="DC169" s="705"/>
      <c r="DD169" s="705"/>
      <c r="DE169" s="705"/>
      <c r="DF169" s="705"/>
      <c r="DG169" s="705"/>
      <c r="DH169" s="705"/>
      <c r="DI169" s="705"/>
      <c r="DJ169" s="705"/>
      <c r="DK169" s="705"/>
      <c r="DL169" s="705"/>
      <c r="DM169" s="705"/>
      <c r="DN169" s="705"/>
      <c r="DO169" s="705"/>
      <c r="DP169" s="705"/>
      <c r="DQ169" s="705"/>
      <c r="DR169" s="705"/>
      <c r="DS169" s="705"/>
      <c r="DT169" s="705"/>
      <c r="DU169" s="705"/>
      <c r="DV169" s="705"/>
      <c r="DW169" s="705"/>
      <c r="DX169" s="705"/>
      <c r="DY169" s="705"/>
      <c r="DZ169" s="705"/>
      <c r="EA169" s="705"/>
      <c r="EB169" s="705"/>
      <c r="EC169" s="705"/>
      <c r="ED169" s="705"/>
      <c r="EE169" s="705"/>
      <c r="EF169" s="705"/>
      <c r="EG169" s="705"/>
      <c r="EH169" s="705"/>
      <c r="EI169" s="705"/>
      <c r="EJ169" s="705"/>
      <c r="EK169" s="705"/>
      <c r="EL169" s="705"/>
      <c r="EM169" s="705"/>
      <c r="EN169" s="705"/>
      <c r="EO169" s="705"/>
      <c r="EP169" s="705"/>
      <c r="EQ169" s="705"/>
      <c r="ER169" s="705"/>
      <c r="ES169" s="705"/>
      <c r="ET169" s="705"/>
      <c r="EU169" s="705"/>
      <c r="EV169" s="705"/>
      <c r="EW169" s="705"/>
      <c r="EX169" s="705"/>
      <c r="EY169" s="705"/>
      <c r="EZ169" s="705"/>
      <c r="FA169" s="705"/>
      <c r="FB169" s="705"/>
      <c r="FC169" s="705"/>
      <c r="FD169" s="705"/>
      <c r="FE169" s="705"/>
      <c r="FF169" s="705"/>
      <c r="FG169" s="705"/>
      <c r="FH169" s="705"/>
      <c r="FI169" s="705"/>
      <c r="FJ169" s="705"/>
      <c r="FK169" s="705"/>
      <c r="FL169" s="705"/>
      <c r="FM169" s="705"/>
      <c r="FN169" s="705"/>
      <c r="FO169" s="705"/>
      <c r="FP169" s="705"/>
      <c r="FQ169" s="705"/>
      <c r="FR169" s="705"/>
      <c r="FS169" s="705"/>
      <c r="FT169" s="705"/>
      <c r="FU169" s="705"/>
      <c r="FV169" s="705"/>
      <c r="FW169" s="705"/>
      <c r="FX169" s="705"/>
      <c r="FY169" s="705"/>
      <c r="FZ169" s="705"/>
      <c r="GA169" s="705"/>
      <c r="GB169" s="705"/>
      <c r="GC169" s="705"/>
      <c r="GD169" s="705"/>
      <c r="GE169" s="705"/>
      <c r="GF169" s="705"/>
      <c r="GG169" s="705"/>
      <c r="GH169" s="705"/>
      <c r="GI169" s="705"/>
      <c r="GJ169" s="705"/>
      <c r="GK169" s="705"/>
      <c r="GL169" s="705"/>
      <c r="GM169" s="705"/>
      <c r="GN169" s="705"/>
      <c r="GO169" s="705"/>
      <c r="GP169" s="705"/>
      <c r="GQ169" s="705"/>
      <c r="GR169" s="705"/>
      <c r="GS169" s="705"/>
      <c r="GT169" s="705"/>
      <c r="GU169" s="705"/>
      <c r="GV169" s="705"/>
      <c r="GW169" s="705"/>
      <c r="GX169" s="705"/>
      <c r="GY169" s="705"/>
      <c r="GZ169" s="705"/>
      <c r="HA169" s="705"/>
      <c r="HB169" s="705"/>
      <c r="HC169" s="705"/>
      <c r="HD169" s="705"/>
      <c r="HE169" s="705"/>
      <c r="HF169" s="705"/>
      <c r="HG169" s="705"/>
      <c r="HH169" s="705"/>
      <c r="HI169" s="705"/>
      <c r="HJ169" s="705"/>
      <c r="HK169" s="705"/>
      <c r="HL169" s="705"/>
      <c r="HM169" s="705"/>
      <c r="HN169" s="705"/>
      <c r="HO169" s="705"/>
      <c r="HP169" s="705"/>
      <c r="HQ169" s="705"/>
      <c r="HR169" s="705"/>
      <c r="HS169" s="705"/>
      <c r="HT169" s="705"/>
      <c r="HU169" s="705"/>
      <c r="HV169" s="705"/>
      <c r="HW169" s="705"/>
      <c r="HX169" s="705"/>
      <c r="HY169" s="705"/>
      <c r="HZ169" s="705"/>
      <c r="IA169" s="705"/>
      <c r="IB169" s="705"/>
      <c r="IC169" s="705"/>
      <c r="ID169" s="705"/>
      <c r="IE169" s="705"/>
      <c r="IF169" s="705"/>
      <c r="IG169" s="705"/>
      <c r="IH169" s="705"/>
      <c r="II169" s="705"/>
      <c r="IJ169" s="705"/>
      <c r="IK169" s="705"/>
      <c r="IL169" s="705"/>
      <c r="IM169" s="705"/>
      <c r="IN169" s="705"/>
      <c r="IO169" s="705"/>
      <c r="IP169" s="705"/>
      <c r="IQ169" s="705"/>
      <c r="IR169" s="705"/>
      <c r="IS169" s="705"/>
      <c r="IT169" s="705"/>
      <c r="IU169" s="705"/>
      <c r="IV169" s="705"/>
    </row>
    <row r="170" spans="1:256" ht="31.5">
      <c r="A170" s="705"/>
      <c r="B170" s="616" t="s">
        <v>666</v>
      </c>
      <c r="C170" s="982" t="s">
        <v>75</v>
      </c>
      <c r="D170" s="982" t="s">
        <v>23</v>
      </c>
      <c r="E170" s="2774" t="s">
        <v>76</v>
      </c>
      <c r="F170" s="2775"/>
      <c r="G170" s="2776"/>
      <c r="H170" s="705"/>
      <c r="I170" s="705"/>
      <c r="J170" s="705"/>
      <c r="K170" s="705"/>
      <c r="L170" s="705"/>
      <c r="M170" s="705"/>
      <c r="N170" s="705"/>
      <c r="O170" s="705"/>
      <c r="P170" s="705"/>
      <c r="Q170" s="705"/>
      <c r="R170" s="705"/>
      <c r="S170" s="705"/>
      <c r="T170" s="705"/>
      <c r="U170" s="705"/>
      <c r="V170" s="705"/>
      <c r="W170" s="705"/>
      <c r="X170" s="705"/>
      <c r="Y170" s="705"/>
      <c r="Z170" s="705"/>
      <c r="AA170" s="705"/>
      <c r="AB170" s="705"/>
      <c r="AC170" s="705"/>
      <c r="AD170" s="705"/>
      <c r="AE170" s="705"/>
      <c r="AF170" s="705"/>
      <c r="AG170" s="705"/>
      <c r="AH170" s="705"/>
      <c r="AI170" s="705"/>
      <c r="AJ170" s="705"/>
      <c r="AK170" s="705"/>
      <c r="AL170" s="705"/>
      <c r="AM170" s="705"/>
      <c r="AN170" s="705"/>
      <c r="AO170" s="705"/>
      <c r="AP170" s="705"/>
      <c r="AQ170" s="705"/>
      <c r="AR170" s="705"/>
      <c r="AS170" s="705"/>
      <c r="AT170" s="705"/>
      <c r="AU170" s="705"/>
      <c r="AV170" s="705"/>
      <c r="AW170" s="705"/>
      <c r="AX170" s="705"/>
      <c r="AY170" s="705"/>
      <c r="AZ170" s="705"/>
      <c r="BA170" s="705"/>
      <c r="BB170" s="705"/>
      <c r="BC170" s="705"/>
      <c r="BD170" s="705"/>
      <c r="BE170" s="705"/>
      <c r="BF170" s="705"/>
      <c r="BG170" s="705"/>
      <c r="BH170" s="705"/>
      <c r="BI170" s="705"/>
      <c r="BJ170" s="705"/>
      <c r="BK170" s="705"/>
      <c r="BL170" s="705"/>
      <c r="BM170" s="705"/>
      <c r="BN170" s="705"/>
      <c r="BO170" s="705"/>
      <c r="BP170" s="705"/>
      <c r="BQ170" s="705"/>
      <c r="BR170" s="705"/>
      <c r="BS170" s="705"/>
      <c r="BT170" s="705"/>
      <c r="BU170" s="705"/>
      <c r="BV170" s="705"/>
      <c r="BW170" s="705"/>
      <c r="BX170" s="705"/>
      <c r="BY170" s="705"/>
      <c r="BZ170" s="705"/>
      <c r="CA170" s="705"/>
      <c r="CB170" s="705"/>
      <c r="CC170" s="705"/>
      <c r="CD170" s="705"/>
      <c r="CE170" s="705"/>
      <c r="CF170" s="705"/>
      <c r="CG170" s="705"/>
      <c r="CH170" s="705"/>
      <c r="CI170" s="705"/>
      <c r="CJ170" s="705"/>
      <c r="CK170" s="705"/>
      <c r="CL170" s="705"/>
      <c r="CM170" s="705"/>
      <c r="CN170" s="705"/>
      <c r="CO170" s="705"/>
      <c r="CP170" s="705"/>
      <c r="CQ170" s="705"/>
      <c r="CR170" s="705"/>
      <c r="CS170" s="705"/>
      <c r="CT170" s="705"/>
      <c r="CU170" s="705"/>
      <c r="CV170" s="705"/>
      <c r="CW170" s="705"/>
      <c r="CX170" s="705"/>
      <c r="CY170" s="705"/>
      <c r="CZ170" s="705"/>
      <c r="DA170" s="705"/>
      <c r="DB170" s="705"/>
      <c r="DC170" s="705"/>
      <c r="DD170" s="705"/>
      <c r="DE170" s="705"/>
      <c r="DF170" s="705"/>
      <c r="DG170" s="705"/>
      <c r="DH170" s="705"/>
      <c r="DI170" s="705"/>
      <c r="DJ170" s="705"/>
      <c r="DK170" s="705"/>
      <c r="DL170" s="705"/>
      <c r="DM170" s="705"/>
      <c r="DN170" s="705"/>
      <c r="DO170" s="705"/>
      <c r="DP170" s="705"/>
      <c r="DQ170" s="705"/>
      <c r="DR170" s="705"/>
      <c r="DS170" s="705"/>
      <c r="DT170" s="705"/>
      <c r="DU170" s="705"/>
      <c r="DV170" s="705"/>
      <c r="DW170" s="705"/>
      <c r="DX170" s="705"/>
      <c r="DY170" s="705"/>
      <c r="DZ170" s="705"/>
      <c r="EA170" s="705"/>
      <c r="EB170" s="705"/>
      <c r="EC170" s="705"/>
      <c r="ED170" s="705"/>
      <c r="EE170" s="705"/>
      <c r="EF170" s="705"/>
      <c r="EG170" s="705"/>
      <c r="EH170" s="705"/>
      <c r="EI170" s="705"/>
      <c r="EJ170" s="705"/>
      <c r="EK170" s="705"/>
      <c r="EL170" s="705"/>
      <c r="EM170" s="705"/>
      <c r="EN170" s="705"/>
      <c r="EO170" s="705"/>
      <c r="EP170" s="705"/>
      <c r="EQ170" s="705"/>
      <c r="ER170" s="705"/>
      <c r="ES170" s="705"/>
      <c r="ET170" s="705"/>
      <c r="EU170" s="705"/>
      <c r="EV170" s="705"/>
      <c r="EW170" s="705"/>
      <c r="EX170" s="705"/>
      <c r="EY170" s="705"/>
      <c r="EZ170" s="705"/>
      <c r="FA170" s="705"/>
      <c r="FB170" s="705"/>
      <c r="FC170" s="705"/>
      <c r="FD170" s="705"/>
      <c r="FE170" s="705"/>
      <c r="FF170" s="705"/>
      <c r="FG170" s="705"/>
      <c r="FH170" s="705"/>
      <c r="FI170" s="705"/>
      <c r="FJ170" s="705"/>
      <c r="FK170" s="705"/>
      <c r="FL170" s="705"/>
      <c r="FM170" s="705"/>
      <c r="FN170" s="705"/>
      <c r="FO170" s="705"/>
      <c r="FP170" s="705"/>
      <c r="FQ170" s="705"/>
      <c r="FR170" s="705"/>
      <c r="FS170" s="705"/>
      <c r="FT170" s="705"/>
      <c r="FU170" s="705"/>
      <c r="FV170" s="705"/>
      <c r="FW170" s="705"/>
      <c r="FX170" s="705"/>
      <c r="FY170" s="705"/>
      <c r="FZ170" s="705"/>
      <c r="GA170" s="705"/>
      <c r="GB170" s="705"/>
      <c r="GC170" s="705"/>
      <c r="GD170" s="705"/>
      <c r="GE170" s="705"/>
      <c r="GF170" s="705"/>
      <c r="GG170" s="705"/>
      <c r="GH170" s="705"/>
      <c r="GI170" s="705"/>
      <c r="GJ170" s="705"/>
      <c r="GK170" s="705"/>
      <c r="GL170" s="705"/>
      <c r="GM170" s="705"/>
      <c r="GN170" s="705"/>
      <c r="GO170" s="705"/>
      <c r="GP170" s="705"/>
      <c r="GQ170" s="705"/>
      <c r="GR170" s="705"/>
      <c r="GS170" s="705"/>
      <c r="GT170" s="705"/>
      <c r="GU170" s="705"/>
      <c r="GV170" s="705"/>
      <c r="GW170" s="705"/>
      <c r="GX170" s="705"/>
      <c r="GY170" s="705"/>
      <c r="GZ170" s="705"/>
      <c r="HA170" s="705"/>
      <c r="HB170" s="705"/>
      <c r="HC170" s="705"/>
      <c r="HD170" s="705"/>
      <c r="HE170" s="705"/>
      <c r="HF170" s="705"/>
      <c r="HG170" s="705"/>
      <c r="HH170" s="705"/>
      <c r="HI170" s="705"/>
      <c r="HJ170" s="705"/>
      <c r="HK170" s="705"/>
      <c r="HL170" s="705"/>
      <c r="HM170" s="705"/>
      <c r="HN170" s="705"/>
      <c r="HO170" s="705"/>
      <c r="HP170" s="705"/>
      <c r="HQ170" s="705"/>
      <c r="HR170" s="705"/>
      <c r="HS170" s="705"/>
      <c r="HT170" s="705"/>
      <c r="HU170" s="705"/>
      <c r="HV170" s="705"/>
      <c r="HW170" s="705"/>
      <c r="HX170" s="705"/>
      <c r="HY170" s="705"/>
      <c r="HZ170" s="705"/>
      <c r="IA170" s="705"/>
      <c r="IB170" s="705"/>
      <c r="IC170" s="705"/>
      <c r="ID170" s="705"/>
      <c r="IE170" s="705"/>
      <c r="IF170" s="705"/>
      <c r="IG170" s="705"/>
      <c r="IH170" s="705"/>
      <c r="II170" s="705"/>
      <c r="IJ170" s="705"/>
      <c r="IK170" s="705"/>
      <c r="IL170" s="705"/>
      <c r="IM170" s="705"/>
      <c r="IN170" s="705"/>
      <c r="IO170" s="705"/>
      <c r="IP170" s="705"/>
      <c r="IQ170" s="705"/>
      <c r="IR170" s="705"/>
      <c r="IS170" s="705"/>
      <c r="IT170" s="705"/>
      <c r="IU170" s="705"/>
      <c r="IV170" s="705"/>
    </row>
    <row r="171" spans="1:256" ht="16.5" thickBot="1">
      <c r="A171" s="705"/>
      <c r="B171" s="2790" t="s">
        <v>79</v>
      </c>
      <c r="C171" s="2791"/>
      <c r="D171" s="2791"/>
      <c r="E171" s="2791"/>
      <c r="F171" s="2791"/>
      <c r="G171" s="2792"/>
      <c r="H171" s="705"/>
      <c r="I171" s="705"/>
      <c r="J171" s="705"/>
      <c r="K171" s="705"/>
      <c r="L171" s="705"/>
      <c r="M171" s="705"/>
      <c r="N171" s="705"/>
      <c r="O171" s="705"/>
      <c r="P171" s="705"/>
      <c r="Q171" s="705"/>
      <c r="R171" s="705"/>
      <c r="S171" s="705"/>
      <c r="T171" s="705"/>
      <c r="U171" s="705"/>
      <c r="V171" s="705"/>
      <c r="W171" s="705"/>
      <c r="X171" s="705"/>
      <c r="Y171" s="705"/>
      <c r="Z171" s="705"/>
      <c r="AA171" s="705"/>
      <c r="AB171" s="705"/>
      <c r="AC171" s="705"/>
      <c r="AD171" s="705"/>
      <c r="AE171" s="705"/>
      <c r="AF171" s="705"/>
      <c r="AG171" s="705"/>
      <c r="AH171" s="705"/>
      <c r="AI171" s="705"/>
      <c r="AJ171" s="705"/>
      <c r="AK171" s="705"/>
      <c r="AL171" s="705"/>
      <c r="AM171" s="705"/>
      <c r="AN171" s="705"/>
      <c r="AO171" s="705"/>
      <c r="AP171" s="705"/>
      <c r="AQ171" s="705"/>
      <c r="AR171" s="705"/>
      <c r="AS171" s="705"/>
      <c r="AT171" s="705"/>
      <c r="AU171" s="705"/>
      <c r="AV171" s="705"/>
      <c r="AW171" s="705"/>
      <c r="AX171" s="705"/>
      <c r="AY171" s="705"/>
      <c r="AZ171" s="705"/>
      <c r="BA171" s="705"/>
      <c r="BB171" s="705"/>
      <c r="BC171" s="705"/>
      <c r="BD171" s="705"/>
      <c r="BE171" s="705"/>
      <c r="BF171" s="705"/>
      <c r="BG171" s="705"/>
      <c r="BH171" s="705"/>
      <c r="BI171" s="705"/>
      <c r="BJ171" s="705"/>
      <c r="BK171" s="705"/>
      <c r="BL171" s="705"/>
      <c r="BM171" s="705"/>
      <c r="BN171" s="705"/>
      <c r="BO171" s="705"/>
      <c r="BP171" s="705"/>
      <c r="BQ171" s="705"/>
      <c r="BR171" s="705"/>
      <c r="BS171" s="705"/>
      <c r="BT171" s="705"/>
      <c r="BU171" s="705"/>
      <c r="BV171" s="705"/>
      <c r="BW171" s="705"/>
      <c r="BX171" s="705"/>
      <c r="BY171" s="705"/>
      <c r="BZ171" s="705"/>
      <c r="CA171" s="705"/>
      <c r="CB171" s="705"/>
      <c r="CC171" s="705"/>
      <c r="CD171" s="705"/>
      <c r="CE171" s="705"/>
      <c r="CF171" s="705"/>
      <c r="CG171" s="705"/>
      <c r="CH171" s="705"/>
      <c r="CI171" s="705"/>
      <c r="CJ171" s="705"/>
      <c r="CK171" s="705"/>
      <c r="CL171" s="705"/>
      <c r="CM171" s="705"/>
      <c r="CN171" s="705"/>
      <c r="CO171" s="705"/>
      <c r="CP171" s="705"/>
      <c r="CQ171" s="705"/>
      <c r="CR171" s="705"/>
      <c r="CS171" s="705"/>
      <c r="CT171" s="705"/>
      <c r="CU171" s="705"/>
      <c r="CV171" s="705"/>
      <c r="CW171" s="705"/>
      <c r="CX171" s="705"/>
      <c r="CY171" s="705"/>
      <c r="CZ171" s="705"/>
      <c r="DA171" s="705"/>
      <c r="DB171" s="705"/>
      <c r="DC171" s="705"/>
      <c r="DD171" s="705"/>
      <c r="DE171" s="705"/>
      <c r="DF171" s="705"/>
      <c r="DG171" s="705"/>
      <c r="DH171" s="705"/>
      <c r="DI171" s="705"/>
      <c r="DJ171" s="705"/>
      <c r="DK171" s="705"/>
      <c r="DL171" s="705"/>
      <c r="DM171" s="705"/>
      <c r="DN171" s="705"/>
      <c r="DO171" s="705"/>
      <c r="DP171" s="705"/>
      <c r="DQ171" s="705"/>
      <c r="DR171" s="705"/>
      <c r="DS171" s="705"/>
      <c r="DT171" s="705"/>
      <c r="DU171" s="705"/>
      <c r="DV171" s="705"/>
      <c r="DW171" s="705"/>
      <c r="DX171" s="705"/>
      <c r="DY171" s="705"/>
      <c r="DZ171" s="705"/>
      <c r="EA171" s="705"/>
      <c r="EB171" s="705"/>
      <c r="EC171" s="705"/>
      <c r="ED171" s="705"/>
      <c r="EE171" s="705"/>
      <c r="EF171" s="705"/>
      <c r="EG171" s="705"/>
      <c r="EH171" s="705"/>
      <c r="EI171" s="705"/>
      <c r="EJ171" s="705"/>
      <c r="EK171" s="705"/>
      <c r="EL171" s="705"/>
      <c r="EM171" s="705"/>
      <c r="EN171" s="705"/>
      <c r="EO171" s="705"/>
      <c r="EP171" s="705"/>
      <c r="EQ171" s="705"/>
      <c r="ER171" s="705"/>
      <c r="ES171" s="705"/>
      <c r="ET171" s="705"/>
      <c r="EU171" s="705"/>
      <c r="EV171" s="705"/>
      <c r="EW171" s="705"/>
      <c r="EX171" s="705"/>
      <c r="EY171" s="705"/>
      <c r="EZ171" s="705"/>
      <c r="FA171" s="705"/>
      <c r="FB171" s="705"/>
      <c r="FC171" s="705"/>
      <c r="FD171" s="705"/>
      <c r="FE171" s="705"/>
      <c r="FF171" s="705"/>
      <c r="FG171" s="705"/>
      <c r="FH171" s="705"/>
      <c r="FI171" s="705"/>
      <c r="FJ171" s="705"/>
      <c r="FK171" s="705"/>
      <c r="FL171" s="705"/>
      <c r="FM171" s="705"/>
      <c r="FN171" s="705"/>
      <c r="FO171" s="705"/>
      <c r="FP171" s="705"/>
      <c r="FQ171" s="705"/>
      <c r="FR171" s="705"/>
      <c r="FS171" s="705"/>
      <c r="FT171" s="705"/>
      <c r="FU171" s="705"/>
      <c r="FV171" s="705"/>
      <c r="FW171" s="705"/>
      <c r="FX171" s="705"/>
      <c r="FY171" s="705"/>
      <c r="FZ171" s="705"/>
      <c r="GA171" s="705"/>
      <c r="GB171" s="705"/>
      <c r="GC171" s="705"/>
      <c r="GD171" s="705"/>
      <c r="GE171" s="705"/>
      <c r="GF171" s="705"/>
      <c r="GG171" s="705"/>
      <c r="GH171" s="705"/>
      <c r="GI171" s="705"/>
      <c r="GJ171" s="705"/>
      <c r="GK171" s="705"/>
      <c r="GL171" s="705"/>
      <c r="GM171" s="705"/>
      <c r="GN171" s="705"/>
      <c r="GO171" s="705"/>
      <c r="GP171" s="705"/>
      <c r="GQ171" s="705"/>
      <c r="GR171" s="705"/>
      <c r="GS171" s="705"/>
      <c r="GT171" s="705"/>
      <c r="GU171" s="705"/>
      <c r="GV171" s="705"/>
      <c r="GW171" s="705"/>
      <c r="GX171" s="705"/>
      <c r="GY171" s="705"/>
      <c r="GZ171" s="705"/>
      <c r="HA171" s="705"/>
      <c r="HB171" s="705"/>
      <c r="HC171" s="705"/>
      <c r="HD171" s="705"/>
      <c r="HE171" s="705"/>
      <c r="HF171" s="705"/>
      <c r="HG171" s="705"/>
      <c r="HH171" s="705"/>
      <c r="HI171" s="705"/>
      <c r="HJ171" s="705"/>
      <c r="HK171" s="705"/>
      <c r="HL171" s="705"/>
      <c r="HM171" s="705"/>
      <c r="HN171" s="705"/>
      <c r="HO171" s="705"/>
      <c r="HP171" s="705"/>
      <c r="HQ171" s="705"/>
      <c r="HR171" s="705"/>
      <c r="HS171" s="705"/>
      <c r="HT171" s="705"/>
      <c r="HU171" s="705"/>
      <c r="HV171" s="705"/>
      <c r="HW171" s="705"/>
      <c r="HX171" s="705"/>
      <c r="HY171" s="705"/>
      <c r="HZ171" s="705"/>
      <c r="IA171" s="705"/>
      <c r="IB171" s="705"/>
      <c r="IC171" s="705"/>
      <c r="ID171" s="705"/>
      <c r="IE171" s="705"/>
      <c r="IF171" s="705"/>
      <c r="IG171" s="705"/>
      <c r="IH171" s="705"/>
      <c r="II171" s="705"/>
      <c r="IJ171" s="705"/>
      <c r="IK171" s="705"/>
      <c r="IL171" s="705"/>
      <c r="IM171" s="705"/>
      <c r="IN171" s="705"/>
      <c r="IO171" s="705"/>
      <c r="IP171" s="705"/>
      <c r="IQ171" s="705"/>
      <c r="IR171" s="705"/>
      <c r="IS171" s="705"/>
      <c r="IT171" s="705"/>
      <c r="IU171" s="705"/>
      <c r="IV171" s="705"/>
    </row>
    <row r="172" spans="1:256" ht="15">
      <c r="A172" s="705"/>
      <c r="B172" s="2782" t="e">
        <f>C163</f>
        <v>#REF!</v>
      </c>
      <c r="C172" s="2783"/>
      <c r="D172" s="1000" t="s">
        <v>20</v>
      </c>
      <c r="E172" s="2769" t="s">
        <v>1091</v>
      </c>
      <c r="F172" s="2769"/>
      <c r="G172" s="2770"/>
      <c r="H172" s="705"/>
      <c r="I172" s="705"/>
      <c r="J172" s="705"/>
      <c r="K172" s="705"/>
      <c r="L172" s="705"/>
      <c r="M172" s="705"/>
      <c r="N172" s="705"/>
      <c r="O172" s="705"/>
      <c r="P172" s="705"/>
      <c r="Q172" s="705"/>
      <c r="R172" s="705"/>
      <c r="S172" s="705"/>
      <c r="T172" s="705"/>
      <c r="U172" s="705"/>
      <c r="V172" s="705"/>
      <c r="W172" s="705"/>
      <c r="X172" s="705"/>
      <c r="Y172" s="705"/>
      <c r="Z172" s="705"/>
      <c r="AA172" s="705"/>
      <c r="AB172" s="705"/>
      <c r="AC172" s="705"/>
      <c r="AD172" s="705"/>
      <c r="AE172" s="705"/>
      <c r="AF172" s="705"/>
      <c r="AG172" s="705"/>
      <c r="AH172" s="705"/>
      <c r="AI172" s="705"/>
      <c r="AJ172" s="705"/>
      <c r="AK172" s="705"/>
      <c r="AL172" s="705"/>
      <c r="AM172" s="705"/>
      <c r="AN172" s="705"/>
      <c r="AO172" s="705"/>
      <c r="AP172" s="705"/>
      <c r="AQ172" s="705"/>
      <c r="AR172" s="705"/>
      <c r="AS172" s="705"/>
      <c r="AT172" s="705"/>
      <c r="AU172" s="705"/>
      <c r="AV172" s="705"/>
      <c r="AW172" s="705"/>
      <c r="AX172" s="705"/>
      <c r="AY172" s="705"/>
      <c r="AZ172" s="705"/>
      <c r="BA172" s="705"/>
      <c r="BB172" s="705"/>
      <c r="BC172" s="705"/>
      <c r="BD172" s="705"/>
      <c r="BE172" s="705"/>
      <c r="BF172" s="705"/>
      <c r="BG172" s="705"/>
      <c r="BH172" s="705"/>
      <c r="BI172" s="705"/>
      <c r="BJ172" s="705"/>
      <c r="BK172" s="705"/>
      <c r="BL172" s="705"/>
      <c r="BM172" s="705"/>
      <c r="BN172" s="705"/>
      <c r="BO172" s="705"/>
      <c r="BP172" s="705"/>
      <c r="BQ172" s="705"/>
      <c r="BR172" s="705"/>
      <c r="BS172" s="705"/>
      <c r="BT172" s="705"/>
      <c r="BU172" s="705"/>
      <c r="BV172" s="705"/>
      <c r="BW172" s="705"/>
      <c r="BX172" s="705"/>
      <c r="BY172" s="705"/>
      <c r="BZ172" s="705"/>
      <c r="CA172" s="705"/>
      <c r="CB172" s="705"/>
      <c r="CC172" s="705"/>
      <c r="CD172" s="705"/>
      <c r="CE172" s="705"/>
      <c r="CF172" s="705"/>
      <c r="CG172" s="705"/>
      <c r="CH172" s="705"/>
      <c r="CI172" s="705"/>
      <c r="CJ172" s="705"/>
      <c r="CK172" s="705"/>
      <c r="CL172" s="705"/>
      <c r="CM172" s="705"/>
      <c r="CN172" s="705"/>
      <c r="CO172" s="705"/>
      <c r="CP172" s="705"/>
      <c r="CQ172" s="705"/>
      <c r="CR172" s="705"/>
      <c r="CS172" s="705"/>
      <c r="CT172" s="705"/>
      <c r="CU172" s="705"/>
      <c r="CV172" s="705"/>
      <c r="CW172" s="705"/>
      <c r="CX172" s="705"/>
      <c r="CY172" s="705"/>
      <c r="CZ172" s="705"/>
      <c r="DA172" s="705"/>
      <c r="DB172" s="705"/>
      <c r="DC172" s="705"/>
      <c r="DD172" s="705"/>
      <c r="DE172" s="705"/>
      <c r="DF172" s="705"/>
      <c r="DG172" s="705"/>
      <c r="DH172" s="705"/>
      <c r="DI172" s="705"/>
      <c r="DJ172" s="705"/>
      <c r="DK172" s="705"/>
      <c r="DL172" s="705"/>
      <c r="DM172" s="705"/>
      <c r="DN172" s="705"/>
      <c r="DO172" s="705"/>
      <c r="DP172" s="705"/>
      <c r="DQ172" s="705"/>
      <c r="DR172" s="705"/>
      <c r="DS172" s="705"/>
      <c r="DT172" s="705"/>
      <c r="DU172" s="705"/>
      <c r="DV172" s="705"/>
      <c r="DW172" s="705"/>
      <c r="DX172" s="705"/>
      <c r="DY172" s="705"/>
      <c r="DZ172" s="705"/>
      <c r="EA172" s="705"/>
      <c r="EB172" s="705"/>
      <c r="EC172" s="705"/>
      <c r="ED172" s="705"/>
      <c r="EE172" s="705"/>
      <c r="EF172" s="705"/>
      <c r="EG172" s="705"/>
      <c r="EH172" s="705"/>
      <c r="EI172" s="705"/>
      <c r="EJ172" s="705"/>
      <c r="EK172" s="705"/>
      <c r="EL172" s="705"/>
      <c r="EM172" s="705"/>
      <c r="EN172" s="705"/>
      <c r="EO172" s="705"/>
      <c r="EP172" s="705"/>
      <c r="EQ172" s="705"/>
      <c r="ER172" s="705"/>
      <c r="ES172" s="705"/>
      <c r="ET172" s="705"/>
      <c r="EU172" s="705"/>
      <c r="EV172" s="705"/>
      <c r="EW172" s="705"/>
      <c r="EX172" s="705"/>
      <c r="EY172" s="705"/>
      <c r="EZ172" s="705"/>
      <c r="FA172" s="705"/>
      <c r="FB172" s="705"/>
      <c r="FC172" s="705"/>
      <c r="FD172" s="705"/>
      <c r="FE172" s="705"/>
      <c r="FF172" s="705"/>
      <c r="FG172" s="705"/>
      <c r="FH172" s="705"/>
      <c r="FI172" s="705"/>
      <c r="FJ172" s="705"/>
      <c r="FK172" s="705"/>
      <c r="FL172" s="705"/>
      <c r="FM172" s="705"/>
      <c r="FN172" s="705"/>
      <c r="FO172" s="705"/>
      <c r="FP172" s="705"/>
      <c r="FQ172" s="705"/>
      <c r="FR172" s="705"/>
      <c r="FS172" s="705"/>
      <c r="FT172" s="705"/>
      <c r="FU172" s="705"/>
      <c r="FV172" s="705"/>
      <c r="FW172" s="705"/>
      <c r="FX172" s="705"/>
      <c r="FY172" s="705"/>
      <c r="FZ172" s="705"/>
      <c r="GA172" s="705"/>
      <c r="GB172" s="705"/>
      <c r="GC172" s="705"/>
      <c r="GD172" s="705"/>
      <c r="GE172" s="705"/>
      <c r="GF172" s="705"/>
      <c r="GG172" s="705"/>
      <c r="GH172" s="705"/>
      <c r="GI172" s="705"/>
      <c r="GJ172" s="705"/>
      <c r="GK172" s="705"/>
      <c r="GL172" s="705"/>
      <c r="GM172" s="705"/>
      <c r="GN172" s="705"/>
      <c r="GO172" s="705"/>
      <c r="GP172" s="705"/>
      <c r="GQ172" s="705"/>
      <c r="GR172" s="705"/>
      <c r="GS172" s="705"/>
      <c r="GT172" s="705"/>
      <c r="GU172" s="705"/>
      <c r="GV172" s="705"/>
      <c r="GW172" s="705"/>
      <c r="GX172" s="705"/>
      <c r="GY172" s="705"/>
      <c r="GZ172" s="705"/>
      <c r="HA172" s="705"/>
      <c r="HB172" s="705"/>
      <c r="HC172" s="705"/>
      <c r="HD172" s="705"/>
      <c r="HE172" s="705"/>
      <c r="HF172" s="705"/>
      <c r="HG172" s="705"/>
      <c r="HH172" s="705"/>
      <c r="HI172" s="705"/>
      <c r="HJ172" s="705"/>
      <c r="HK172" s="705"/>
      <c r="HL172" s="705"/>
      <c r="HM172" s="705"/>
      <c r="HN172" s="705"/>
      <c r="HO172" s="705"/>
      <c r="HP172" s="705"/>
      <c r="HQ172" s="705"/>
      <c r="HR172" s="705"/>
      <c r="HS172" s="705"/>
      <c r="HT172" s="705"/>
      <c r="HU172" s="705"/>
      <c r="HV172" s="705"/>
      <c r="HW172" s="705"/>
      <c r="HX172" s="705"/>
      <c r="HY172" s="705"/>
      <c r="HZ172" s="705"/>
      <c r="IA172" s="705"/>
      <c r="IB172" s="705"/>
      <c r="IC172" s="705"/>
      <c r="ID172" s="705"/>
      <c r="IE172" s="705"/>
      <c r="IF172" s="705"/>
      <c r="IG172" s="705"/>
      <c r="IH172" s="705"/>
      <c r="II172" s="705"/>
      <c r="IJ172" s="705"/>
      <c r="IK172" s="705"/>
      <c r="IL172" s="705"/>
      <c r="IM172" s="705"/>
      <c r="IN172" s="705"/>
      <c r="IO172" s="705"/>
      <c r="IP172" s="705"/>
      <c r="IQ172" s="705"/>
      <c r="IR172" s="705"/>
      <c r="IS172" s="705"/>
      <c r="IT172" s="705"/>
      <c r="IU172" s="705"/>
      <c r="IV172" s="705"/>
    </row>
    <row r="173" spans="1:256" ht="36" customHeight="1">
      <c r="A173" s="705"/>
      <c r="B173" s="2784" t="e">
        <f>C164</f>
        <v>#REF!</v>
      </c>
      <c r="C173" s="2785"/>
      <c r="D173" s="530" t="s">
        <v>20</v>
      </c>
      <c r="E173" s="2769" t="str">
        <f>E172</f>
        <v>(0,30*0,30*0,60)+(0,3*0,3*0,30)</v>
      </c>
      <c r="F173" s="2769"/>
      <c r="G173" s="2770"/>
      <c r="H173" s="705"/>
      <c r="I173" s="705"/>
      <c r="J173" s="705"/>
      <c r="K173" s="705"/>
      <c r="L173" s="705"/>
      <c r="M173" s="705"/>
      <c r="N173" s="705"/>
      <c r="O173" s="705"/>
      <c r="P173" s="705"/>
      <c r="Q173" s="705"/>
      <c r="R173" s="705"/>
      <c r="S173" s="705"/>
      <c r="T173" s="705"/>
      <c r="U173" s="705"/>
      <c r="V173" s="705"/>
      <c r="W173" s="705"/>
      <c r="X173" s="705"/>
      <c r="Y173" s="705"/>
      <c r="Z173" s="705"/>
      <c r="AA173" s="705"/>
      <c r="AB173" s="705"/>
      <c r="AC173" s="705"/>
      <c r="AD173" s="705"/>
      <c r="AE173" s="705"/>
      <c r="AF173" s="705"/>
      <c r="AG173" s="705"/>
      <c r="AH173" s="705"/>
      <c r="AI173" s="705"/>
      <c r="AJ173" s="705"/>
      <c r="AK173" s="705"/>
      <c r="AL173" s="705"/>
      <c r="AM173" s="705"/>
      <c r="AN173" s="705"/>
      <c r="AO173" s="705"/>
      <c r="AP173" s="705"/>
      <c r="AQ173" s="705"/>
      <c r="AR173" s="705"/>
      <c r="AS173" s="705"/>
      <c r="AT173" s="705"/>
      <c r="AU173" s="705"/>
      <c r="AV173" s="705"/>
      <c r="AW173" s="705"/>
      <c r="AX173" s="705"/>
      <c r="AY173" s="705"/>
      <c r="AZ173" s="705"/>
      <c r="BA173" s="705"/>
      <c r="BB173" s="705"/>
      <c r="BC173" s="705"/>
      <c r="BD173" s="705"/>
      <c r="BE173" s="705"/>
      <c r="BF173" s="705"/>
      <c r="BG173" s="705"/>
      <c r="BH173" s="705"/>
      <c r="BI173" s="705"/>
      <c r="BJ173" s="705"/>
      <c r="BK173" s="705"/>
      <c r="BL173" s="705"/>
      <c r="BM173" s="705"/>
      <c r="BN173" s="705"/>
      <c r="BO173" s="705"/>
      <c r="BP173" s="705"/>
      <c r="BQ173" s="705"/>
      <c r="BR173" s="705"/>
      <c r="BS173" s="705"/>
      <c r="BT173" s="705"/>
      <c r="BU173" s="705"/>
      <c r="BV173" s="705"/>
      <c r="BW173" s="705"/>
      <c r="BX173" s="705"/>
      <c r="BY173" s="705"/>
      <c r="BZ173" s="705"/>
      <c r="CA173" s="705"/>
      <c r="CB173" s="705"/>
      <c r="CC173" s="705"/>
      <c r="CD173" s="705"/>
      <c r="CE173" s="705"/>
      <c r="CF173" s="705"/>
      <c r="CG173" s="705"/>
      <c r="CH173" s="705"/>
      <c r="CI173" s="705"/>
      <c r="CJ173" s="705"/>
      <c r="CK173" s="705"/>
      <c r="CL173" s="705"/>
      <c r="CM173" s="705"/>
      <c r="CN173" s="705"/>
      <c r="CO173" s="705"/>
      <c r="CP173" s="705"/>
      <c r="CQ173" s="705"/>
      <c r="CR173" s="705"/>
      <c r="CS173" s="705"/>
      <c r="CT173" s="705"/>
      <c r="CU173" s="705"/>
      <c r="CV173" s="705"/>
      <c r="CW173" s="705"/>
      <c r="CX173" s="705"/>
      <c r="CY173" s="705"/>
      <c r="CZ173" s="705"/>
      <c r="DA173" s="705"/>
      <c r="DB173" s="705"/>
      <c r="DC173" s="705"/>
      <c r="DD173" s="705"/>
      <c r="DE173" s="705"/>
      <c r="DF173" s="705"/>
      <c r="DG173" s="705"/>
      <c r="DH173" s="705"/>
      <c r="DI173" s="705"/>
      <c r="DJ173" s="705"/>
      <c r="DK173" s="705"/>
      <c r="DL173" s="705"/>
      <c r="DM173" s="705"/>
      <c r="DN173" s="705"/>
      <c r="DO173" s="705"/>
      <c r="DP173" s="705"/>
      <c r="DQ173" s="705"/>
      <c r="DR173" s="705"/>
      <c r="DS173" s="705"/>
      <c r="DT173" s="705"/>
      <c r="DU173" s="705"/>
      <c r="DV173" s="705"/>
      <c r="DW173" s="705"/>
      <c r="DX173" s="705"/>
      <c r="DY173" s="705"/>
      <c r="DZ173" s="705"/>
      <c r="EA173" s="705"/>
      <c r="EB173" s="705"/>
      <c r="EC173" s="705"/>
      <c r="ED173" s="705"/>
      <c r="EE173" s="705"/>
      <c r="EF173" s="705"/>
      <c r="EG173" s="705"/>
      <c r="EH173" s="705"/>
      <c r="EI173" s="705"/>
      <c r="EJ173" s="705"/>
      <c r="EK173" s="705"/>
      <c r="EL173" s="705"/>
      <c r="EM173" s="705"/>
      <c r="EN173" s="705"/>
      <c r="EO173" s="705"/>
      <c r="EP173" s="705"/>
      <c r="EQ173" s="705"/>
      <c r="ER173" s="705"/>
      <c r="ES173" s="705"/>
      <c r="ET173" s="705"/>
      <c r="EU173" s="705"/>
      <c r="EV173" s="705"/>
      <c r="EW173" s="705"/>
      <c r="EX173" s="705"/>
      <c r="EY173" s="705"/>
      <c r="EZ173" s="705"/>
      <c r="FA173" s="705"/>
      <c r="FB173" s="705"/>
      <c r="FC173" s="705"/>
      <c r="FD173" s="705"/>
      <c r="FE173" s="705"/>
      <c r="FF173" s="705"/>
      <c r="FG173" s="705"/>
      <c r="FH173" s="705"/>
      <c r="FI173" s="705"/>
      <c r="FJ173" s="705"/>
      <c r="FK173" s="705"/>
      <c r="FL173" s="705"/>
      <c r="FM173" s="705"/>
      <c r="FN173" s="705"/>
      <c r="FO173" s="705"/>
      <c r="FP173" s="705"/>
      <c r="FQ173" s="705"/>
      <c r="FR173" s="705"/>
      <c r="FS173" s="705"/>
      <c r="FT173" s="705"/>
      <c r="FU173" s="705"/>
      <c r="FV173" s="705"/>
      <c r="FW173" s="705"/>
      <c r="FX173" s="705"/>
      <c r="FY173" s="705"/>
      <c r="FZ173" s="705"/>
      <c r="GA173" s="705"/>
      <c r="GB173" s="705"/>
      <c r="GC173" s="705"/>
      <c r="GD173" s="705"/>
      <c r="GE173" s="705"/>
      <c r="GF173" s="705"/>
      <c r="GG173" s="705"/>
      <c r="GH173" s="705"/>
      <c r="GI173" s="705"/>
      <c r="GJ173" s="705"/>
      <c r="GK173" s="705"/>
      <c r="GL173" s="705"/>
      <c r="GM173" s="705"/>
      <c r="GN173" s="705"/>
      <c r="GO173" s="705"/>
      <c r="GP173" s="705"/>
      <c r="GQ173" s="705"/>
      <c r="GR173" s="705"/>
      <c r="GS173" s="705"/>
      <c r="GT173" s="705"/>
      <c r="GU173" s="705"/>
      <c r="GV173" s="705"/>
      <c r="GW173" s="705"/>
      <c r="GX173" s="705"/>
      <c r="GY173" s="705"/>
      <c r="GZ173" s="705"/>
      <c r="HA173" s="705"/>
      <c r="HB173" s="705"/>
      <c r="HC173" s="705"/>
      <c r="HD173" s="705"/>
      <c r="HE173" s="705"/>
      <c r="HF173" s="705"/>
      <c r="HG173" s="705"/>
      <c r="HH173" s="705"/>
      <c r="HI173" s="705"/>
      <c r="HJ173" s="705"/>
      <c r="HK173" s="705"/>
      <c r="HL173" s="705"/>
      <c r="HM173" s="705"/>
      <c r="HN173" s="705"/>
      <c r="HO173" s="705"/>
      <c r="HP173" s="705"/>
      <c r="HQ173" s="705"/>
      <c r="HR173" s="705"/>
      <c r="HS173" s="705"/>
      <c r="HT173" s="705"/>
      <c r="HU173" s="705"/>
      <c r="HV173" s="705"/>
      <c r="HW173" s="705"/>
      <c r="HX173" s="705"/>
      <c r="HY173" s="705"/>
      <c r="HZ173" s="705"/>
      <c r="IA173" s="705"/>
      <c r="IB173" s="705"/>
      <c r="IC173" s="705"/>
      <c r="ID173" s="705"/>
      <c r="IE173" s="705"/>
      <c r="IF173" s="705"/>
      <c r="IG173" s="705"/>
      <c r="IH173" s="705"/>
      <c r="II173" s="705"/>
      <c r="IJ173" s="705"/>
      <c r="IK173" s="705"/>
      <c r="IL173" s="705"/>
      <c r="IM173" s="705"/>
      <c r="IN173" s="705"/>
      <c r="IO173" s="705"/>
      <c r="IP173" s="705"/>
      <c r="IQ173" s="705"/>
      <c r="IR173" s="705"/>
      <c r="IS173" s="705"/>
      <c r="IT173" s="705"/>
      <c r="IU173" s="705"/>
      <c r="IV173" s="705"/>
    </row>
    <row r="174" spans="1:256" ht="15.75" thickBot="1">
      <c r="A174" s="705"/>
      <c r="B174" s="2786" t="e">
        <f>C165</f>
        <v>#REF!</v>
      </c>
      <c r="C174" s="2787"/>
      <c r="D174" s="984" t="s">
        <v>20</v>
      </c>
      <c r="E174" s="2788" t="str">
        <f>E172</f>
        <v>(0,30*0,30*0,60)+(0,3*0,3*0,30)</v>
      </c>
      <c r="F174" s="2788"/>
      <c r="G174" s="2789"/>
      <c r="H174" s="705"/>
      <c r="I174" s="705"/>
      <c r="J174" s="705"/>
      <c r="K174" s="705"/>
      <c r="L174" s="705"/>
      <c r="M174" s="705"/>
      <c r="N174" s="705"/>
      <c r="O174" s="705"/>
      <c r="P174" s="705"/>
      <c r="Q174" s="705"/>
      <c r="R174" s="705"/>
      <c r="S174" s="705"/>
      <c r="T174" s="705"/>
      <c r="U174" s="705"/>
      <c r="V174" s="705"/>
      <c r="W174" s="705"/>
      <c r="X174" s="705"/>
      <c r="Y174" s="705"/>
      <c r="Z174" s="705"/>
      <c r="AA174" s="705"/>
      <c r="AB174" s="705"/>
      <c r="AC174" s="705"/>
      <c r="AD174" s="705"/>
      <c r="AE174" s="705"/>
      <c r="AF174" s="705"/>
      <c r="AG174" s="705"/>
      <c r="AH174" s="705"/>
      <c r="AI174" s="705"/>
      <c r="AJ174" s="705"/>
      <c r="AK174" s="705"/>
      <c r="AL174" s="705"/>
      <c r="AM174" s="705"/>
      <c r="AN174" s="705"/>
      <c r="AO174" s="705"/>
      <c r="AP174" s="705"/>
      <c r="AQ174" s="705"/>
      <c r="AR174" s="705"/>
      <c r="AS174" s="705"/>
      <c r="AT174" s="705"/>
      <c r="AU174" s="705"/>
      <c r="AV174" s="705"/>
      <c r="AW174" s="705"/>
      <c r="AX174" s="705"/>
      <c r="AY174" s="705"/>
      <c r="AZ174" s="705"/>
      <c r="BA174" s="705"/>
      <c r="BB174" s="705"/>
      <c r="BC174" s="705"/>
      <c r="BD174" s="705"/>
      <c r="BE174" s="705"/>
      <c r="BF174" s="705"/>
      <c r="BG174" s="705"/>
      <c r="BH174" s="705"/>
      <c r="BI174" s="705"/>
      <c r="BJ174" s="705"/>
      <c r="BK174" s="705"/>
      <c r="BL174" s="705"/>
      <c r="BM174" s="705"/>
      <c r="BN174" s="705"/>
      <c r="BO174" s="705"/>
      <c r="BP174" s="705"/>
      <c r="BQ174" s="705"/>
      <c r="BR174" s="705"/>
      <c r="BS174" s="705"/>
      <c r="BT174" s="705"/>
      <c r="BU174" s="705"/>
      <c r="BV174" s="705"/>
      <c r="BW174" s="705"/>
      <c r="BX174" s="705"/>
      <c r="BY174" s="705"/>
      <c r="BZ174" s="705"/>
      <c r="CA174" s="705"/>
      <c r="CB174" s="705"/>
      <c r="CC174" s="705"/>
      <c r="CD174" s="705"/>
      <c r="CE174" s="705"/>
      <c r="CF174" s="705"/>
      <c r="CG174" s="705"/>
      <c r="CH174" s="705"/>
      <c r="CI174" s="705"/>
      <c r="CJ174" s="705"/>
      <c r="CK174" s="705"/>
      <c r="CL174" s="705"/>
      <c r="CM174" s="705"/>
      <c r="CN174" s="705"/>
      <c r="CO174" s="705"/>
      <c r="CP174" s="705"/>
      <c r="CQ174" s="705"/>
      <c r="CR174" s="705"/>
      <c r="CS174" s="705"/>
      <c r="CT174" s="705"/>
      <c r="CU174" s="705"/>
      <c r="CV174" s="705"/>
      <c r="CW174" s="705"/>
      <c r="CX174" s="705"/>
      <c r="CY174" s="705"/>
      <c r="CZ174" s="705"/>
      <c r="DA174" s="705"/>
      <c r="DB174" s="705"/>
      <c r="DC174" s="705"/>
      <c r="DD174" s="705"/>
      <c r="DE174" s="705"/>
      <c r="DF174" s="705"/>
      <c r="DG174" s="705"/>
      <c r="DH174" s="705"/>
      <c r="DI174" s="705"/>
      <c r="DJ174" s="705"/>
      <c r="DK174" s="705"/>
      <c r="DL174" s="705"/>
      <c r="DM174" s="705"/>
      <c r="DN174" s="705"/>
      <c r="DO174" s="705"/>
      <c r="DP174" s="705"/>
      <c r="DQ174" s="705"/>
      <c r="DR174" s="705"/>
      <c r="DS174" s="705"/>
      <c r="DT174" s="705"/>
      <c r="DU174" s="705"/>
      <c r="DV174" s="705"/>
      <c r="DW174" s="705"/>
      <c r="DX174" s="705"/>
      <c r="DY174" s="705"/>
      <c r="DZ174" s="705"/>
      <c r="EA174" s="705"/>
      <c r="EB174" s="705"/>
      <c r="EC174" s="705"/>
      <c r="ED174" s="705"/>
      <c r="EE174" s="705"/>
      <c r="EF174" s="705"/>
      <c r="EG174" s="705"/>
      <c r="EH174" s="705"/>
      <c r="EI174" s="705"/>
      <c r="EJ174" s="705"/>
      <c r="EK174" s="705"/>
      <c r="EL174" s="705"/>
      <c r="EM174" s="705"/>
      <c r="EN174" s="705"/>
      <c r="EO174" s="705"/>
      <c r="EP174" s="705"/>
      <c r="EQ174" s="705"/>
      <c r="ER174" s="705"/>
      <c r="ES174" s="705"/>
      <c r="ET174" s="705"/>
      <c r="EU174" s="705"/>
      <c r="EV174" s="705"/>
      <c r="EW174" s="705"/>
      <c r="EX174" s="705"/>
      <c r="EY174" s="705"/>
      <c r="EZ174" s="705"/>
      <c r="FA174" s="705"/>
      <c r="FB174" s="705"/>
      <c r="FC174" s="705"/>
      <c r="FD174" s="705"/>
      <c r="FE174" s="705"/>
      <c r="FF174" s="705"/>
      <c r="FG174" s="705"/>
      <c r="FH174" s="705"/>
      <c r="FI174" s="705"/>
      <c r="FJ174" s="705"/>
      <c r="FK174" s="705"/>
      <c r="FL174" s="705"/>
      <c r="FM174" s="705"/>
      <c r="FN174" s="705"/>
      <c r="FO174" s="705"/>
      <c r="FP174" s="705"/>
      <c r="FQ174" s="705"/>
      <c r="FR174" s="705"/>
      <c r="FS174" s="705"/>
      <c r="FT174" s="705"/>
      <c r="FU174" s="705"/>
      <c r="FV174" s="705"/>
      <c r="FW174" s="705"/>
      <c r="FX174" s="705"/>
      <c r="FY174" s="705"/>
      <c r="FZ174" s="705"/>
      <c r="GA174" s="705"/>
      <c r="GB174" s="705"/>
      <c r="GC174" s="705"/>
      <c r="GD174" s="705"/>
      <c r="GE174" s="705"/>
      <c r="GF174" s="705"/>
      <c r="GG174" s="705"/>
      <c r="GH174" s="705"/>
      <c r="GI174" s="705"/>
      <c r="GJ174" s="705"/>
      <c r="GK174" s="705"/>
      <c r="GL174" s="705"/>
      <c r="GM174" s="705"/>
      <c r="GN174" s="705"/>
      <c r="GO174" s="705"/>
      <c r="GP174" s="705"/>
      <c r="GQ174" s="705"/>
      <c r="GR174" s="705"/>
      <c r="GS174" s="705"/>
      <c r="GT174" s="705"/>
      <c r="GU174" s="705"/>
      <c r="GV174" s="705"/>
      <c r="GW174" s="705"/>
      <c r="GX174" s="705"/>
      <c r="GY174" s="705"/>
      <c r="GZ174" s="705"/>
      <c r="HA174" s="705"/>
      <c r="HB174" s="705"/>
      <c r="HC174" s="705"/>
      <c r="HD174" s="705"/>
      <c r="HE174" s="705"/>
      <c r="HF174" s="705"/>
      <c r="HG174" s="705"/>
      <c r="HH174" s="705"/>
      <c r="HI174" s="705"/>
      <c r="HJ174" s="705"/>
      <c r="HK174" s="705"/>
      <c r="HL174" s="705"/>
      <c r="HM174" s="705"/>
      <c r="HN174" s="705"/>
      <c r="HO174" s="705"/>
      <c r="HP174" s="705"/>
      <c r="HQ174" s="705"/>
      <c r="HR174" s="705"/>
      <c r="HS174" s="705"/>
      <c r="HT174" s="705"/>
      <c r="HU174" s="705"/>
      <c r="HV174" s="705"/>
      <c r="HW174" s="705"/>
      <c r="HX174" s="705"/>
      <c r="HY174" s="705"/>
      <c r="HZ174" s="705"/>
      <c r="IA174" s="705"/>
      <c r="IB174" s="705"/>
      <c r="IC174" s="705"/>
      <c r="ID174" s="705"/>
      <c r="IE174" s="705"/>
      <c r="IF174" s="705"/>
      <c r="IG174" s="705"/>
      <c r="IH174" s="705"/>
      <c r="II174" s="705"/>
      <c r="IJ174" s="705"/>
      <c r="IK174" s="705"/>
      <c r="IL174" s="705"/>
      <c r="IM174" s="705"/>
      <c r="IN174" s="705"/>
      <c r="IO174" s="705"/>
      <c r="IP174" s="705"/>
      <c r="IQ174" s="705"/>
      <c r="IR174" s="705"/>
      <c r="IS174" s="705"/>
      <c r="IT174" s="705"/>
      <c r="IU174" s="705"/>
      <c r="IV174" s="705"/>
    </row>
    <row r="175" spans="1:256" ht="13.5" thickBot="1">
      <c r="A175" s="705"/>
      <c r="B175" s="772"/>
      <c r="C175" s="772"/>
      <c r="D175" s="772"/>
      <c r="E175" s="772"/>
      <c r="F175" s="772"/>
      <c r="G175" s="772"/>
      <c r="H175" s="705"/>
      <c r="I175" s="705"/>
      <c r="J175" s="705"/>
      <c r="K175" s="705"/>
      <c r="L175" s="705"/>
      <c r="M175" s="705"/>
      <c r="N175" s="705"/>
      <c r="O175" s="705"/>
      <c r="P175" s="705"/>
      <c r="Q175" s="705"/>
      <c r="R175" s="705"/>
      <c r="S175" s="705"/>
      <c r="T175" s="705"/>
      <c r="U175" s="705"/>
      <c r="V175" s="705"/>
      <c r="W175" s="705"/>
      <c r="X175" s="705"/>
      <c r="Y175" s="705"/>
      <c r="Z175" s="705"/>
      <c r="AA175" s="705"/>
      <c r="AB175" s="705"/>
      <c r="AC175" s="705"/>
      <c r="AD175" s="705"/>
      <c r="AE175" s="705"/>
      <c r="AF175" s="705"/>
      <c r="AG175" s="705"/>
      <c r="AH175" s="705"/>
      <c r="AI175" s="705"/>
      <c r="AJ175" s="705"/>
      <c r="AK175" s="705"/>
      <c r="AL175" s="705"/>
      <c r="AM175" s="705"/>
      <c r="AN175" s="705"/>
      <c r="AO175" s="705"/>
      <c r="AP175" s="705"/>
      <c r="AQ175" s="705"/>
      <c r="AR175" s="705"/>
      <c r="AS175" s="705"/>
      <c r="AT175" s="705"/>
      <c r="AU175" s="705"/>
      <c r="AV175" s="705"/>
      <c r="AW175" s="705"/>
      <c r="AX175" s="705"/>
      <c r="AY175" s="705"/>
      <c r="AZ175" s="705"/>
      <c r="BA175" s="705"/>
      <c r="BB175" s="705"/>
      <c r="BC175" s="705"/>
      <c r="BD175" s="705"/>
      <c r="BE175" s="705"/>
      <c r="BF175" s="705"/>
      <c r="BG175" s="705"/>
      <c r="BH175" s="705"/>
      <c r="BI175" s="705"/>
      <c r="BJ175" s="705"/>
      <c r="BK175" s="705"/>
      <c r="BL175" s="705"/>
      <c r="BM175" s="705"/>
      <c r="BN175" s="705"/>
      <c r="BO175" s="705"/>
      <c r="BP175" s="705"/>
      <c r="BQ175" s="705"/>
      <c r="BR175" s="705"/>
      <c r="BS175" s="705"/>
      <c r="BT175" s="705"/>
      <c r="BU175" s="705"/>
      <c r="BV175" s="705"/>
      <c r="BW175" s="705"/>
      <c r="BX175" s="705"/>
      <c r="BY175" s="705"/>
      <c r="BZ175" s="705"/>
      <c r="CA175" s="705"/>
      <c r="CB175" s="705"/>
      <c r="CC175" s="705"/>
      <c r="CD175" s="705"/>
      <c r="CE175" s="705"/>
      <c r="CF175" s="705"/>
      <c r="CG175" s="705"/>
      <c r="CH175" s="705"/>
      <c r="CI175" s="705"/>
      <c r="CJ175" s="705"/>
      <c r="CK175" s="705"/>
      <c r="CL175" s="705"/>
      <c r="CM175" s="705"/>
      <c r="CN175" s="705"/>
      <c r="CO175" s="705"/>
      <c r="CP175" s="705"/>
      <c r="CQ175" s="705"/>
      <c r="CR175" s="705"/>
      <c r="CS175" s="705"/>
      <c r="CT175" s="705"/>
      <c r="CU175" s="705"/>
      <c r="CV175" s="705"/>
      <c r="CW175" s="705"/>
      <c r="CX175" s="705"/>
      <c r="CY175" s="705"/>
      <c r="CZ175" s="705"/>
      <c r="DA175" s="705"/>
      <c r="DB175" s="705"/>
      <c r="DC175" s="705"/>
      <c r="DD175" s="705"/>
      <c r="DE175" s="705"/>
      <c r="DF175" s="705"/>
      <c r="DG175" s="705"/>
      <c r="DH175" s="705"/>
      <c r="DI175" s="705"/>
      <c r="DJ175" s="705"/>
      <c r="DK175" s="705"/>
      <c r="DL175" s="705"/>
      <c r="DM175" s="705"/>
      <c r="DN175" s="705"/>
      <c r="DO175" s="705"/>
      <c r="DP175" s="705"/>
      <c r="DQ175" s="705"/>
      <c r="DR175" s="705"/>
      <c r="DS175" s="705"/>
      <c r="DT175" s="705"/>
      <c r="DU175" s="705"/>
      <c r="DV175" s="705"/>
      <c r="DW175" s="705"/>
      <c r="DX175" s="705"/>
      <c r="DY175" s="705"/>
      <c r="DZ175" s="705"/>
      <c r="EA175" s="705"/>
      <c r="EB175" s="705"/>
      <c r="EC175" s="705"/>
      <c r="ED175" s="705"/>
      <c r="EE175" s="705"/>
      <c r="EF175" s="705"/>
      <c r="EG175" s="705"/>
      <c r="EH175" s="705"/>
      <c r="EI175" s="705"/>
      <c r="EJ175" s="705"/>
      <c r="EK175" s="705"/>
      <c r="EL175" s="705"/>
      <c r="EM175" s="705"/>
      <c r="EN175" s="705"/>
      <c r="EO175" s="705"/>
      <c r="EP175" s="705"/>
      <c r="EQ175" s="705"/>
      <c r="ER175" s="705"/>
      <c r="ES175" s="705"/>
      <c r="ET175" s="705"/>
      <c r="EU175" s="705"/>
      <c r="EV175" s="705"/>
      <c r="EW175" s="705"/>
      <c r="EX175" s="705"/>
      <c r="EY175" s="705"/>
      <c r="EZ175" s="705"/>
      <c r="FA175" s="705"/>
      <c r="FB175" s="705"/>
      <c r="FC175" s="705"/>
      <c r="FD175" s="705"/>
      <c r="FE175" s="705"/>
      <c r="FF175" s="705"/>
      <c r="FG175" s="705"/>
      <c r="FH175" s="705"/>
      <c r="FI175" s="705"/>
      <c r="FJ175" s="705"/>
      <c r="FK175" s="705"/>
      <c r="FL175" s="705"/>
      <c r="FM175" s="705"/>
      <c r="FN175" s="705"/>
      <c r="FO175" s="705"/>
      <c r="FP175" s="705"/>
      <c r="FQ175" s="705"/>
      <c r="FR175" s="705"/>
      <c r="FS175" s="705"/>
      <c r="FT175" s="705"/>
      <c r="FU175" s="705"/>
      <c r="FV175" s="705"/>
      <c r="FW175" s="705"/>
      <c r="FX175" s="705"/>
      <c r="FY175" s="705"/>
      <c r="FZ175" s="705"/>
      <c r="GA175" s="705"/>
      <c r="GB175" s="705"/>
      <c r="GC175" s="705"/>
      <c r="GD175" s="705"/>
      <c r="GE175" s="705"/>
      <c r="GF175" s="705"/>
      <c r="GG175" s="705"/>
      <c r="GH175" s="705"/>
      <c r="GI175" s="705"/>
      <c r="GJ175" s="705"/>
      <c r="GK175" s="705"/>
      <c r="GL175" s="705"/>
      <c r="GM175" s="705"/>
      <c r="GN175" s="705"/>
      <c r="GO175" s="705"/>
      <c r="GP175" s="705"/>
      <c r="GQ175" s="705"/>
      <c r="GR175" s="705"/>
      <c r="GS175" s="705"/>
      <c r="GT175" s="705"/>
      <c r="GU175" s="705"/>
      <c r="GV175" s="705"/>
      <c r="GW175" s="705"/>
      <c r="GX175" s="705"/>
      <c r="GY175" s="705"/>
      <c r="GZ175" s="705"/>
      <c r="HA175" s="705"/>
      <c r="HB175" s="705"/>
      <c r="HC175" s="705"/>
      <c r="HD175" s="705"/>
      <c r="HE175" s="705"/>
      <c r="HF175" s="705"/>
      <c r="HG175" s="705"/>
      <c r="HH175" s="705"/>
      <c r="HI175" s="705"/>
      <c r="HJ175" s="705"/>
      <c r="HK175" s="705"/>
      <c r="HL175" s="705"/>
      <c r="HM175" s="705"/>
      <c r="HN175" s="705"/>
      <c r="HO175" s="705"/>
      <c r="HP175" s="705"/>
      <c r="HQ175" s="705"/>
      <c r="HR175" s="705"/>
      <c r="HS175" s="705"/>
      <c r="HT175" s="705"/>
      <c r="HU175" s="705"/>
      <c r="HV175" s="705"/>
      <c r="HW175" s="705"/>
      <c r="HX175" s="705"/>
      <c r="HY175" s="705"/>
      <c r="HZ175" s="705"/>
      <c r="IA175" s="705"/>
      <c r="IB175" s="705"/>
      <c r="IC175" s="705"/>
      <c r="ID175" s="705"/>
      <c r="IE175" s="705"/>
      <c r="IF175" s="705"/>
      <c r="IG175" s="705"/>
      <c r="IH175" s="705"/>
      <c r="II175" s="705"/>
      <c r="IJ175" s="705"/>
      <c r="IK175" s="705"/>
      <c r="IL175" s="705"/>
      <c r="IM175" s="705"/>
      <c r="IN175" s="705"/>
      <c r="IO175" s="705"/>
      <c r="IP175" s="705"/>
      <c r="IQ175" s="705"/>
      <c r="IR175" s="705"/>
      <c r="IS175" s="705"/>
      <c r="IT175" s="705"/>
      <c r="IU175" s="705"/>
      <c r="IV175" s="705"/>
    </row>
    <row r="176" spans="1:256" ht="16.5" thickBot="1">
      <c r="A176" s="705"/>
      <c r="B176" s="994" t="s">
        <v>480</v>
      </c>
      <c r="C176" s="995" t="s">
        <v>481</v>
      </c>
      <c r="D176" s="995"/>
      <c r="E176" s="995"/>
      <c r="F176" s="995"/>
      <c r="G176" s="996" t="s">
        <v>23</v>
      </c>
      <c r="H176" s="705"/>
      <c r="I176" s="705"/>
      <c r="J176" s="705"/>
      <c r="K176" s="705"/>
      <c r="L176" s="705"/>
      <c r="M176" s="705"/>
      <c r="N176" s="705"/>
      <c r="O176" s="705"/>
      <c r="P176" s="705"/>
      <c r="Q176" s="705"/>
      <c r="R176" s="705"/>
      <c r="S176" s="705"/>
      <c r="T176" s="705"/>
      <c r="U176" s="705"/>
      <c r="V176" s="705"/>
      <c r="W176" s="705"/>
      <c r="X176" s="705"/>
      <c r="Y176" s="705"/>
      <c r="Z176" s="705"/>
      <c r="AA176" s="705"/>
      <c r="AB176" s="705"/>
      <c r="AC176" s="705"/>
      <c r="AD176" s="705"/>
      <c r="AE176" s="705"/>
      <c r="AF176" s="705"/>
      <c r="AG176" s="705"/>
      <c r="AH176" s="705"/>
      <c r="AI176" s="705"/>
      <c r="AJ176" s="705"/>
      <c r="AK176" s="705"/>
      <c r="AL176" s="705"/>
      <c r="AM176" s="705"/>
      <c r="AN176" s="705"/>
      <c r="AO176" s="705"/>
      <c r="AP176" s="705"/>
      <c r="AQ176" s="705"/>
      <c r="AR176" s="705"/>
      <c r="AS176" s="705"/>
      <c r="AT176" s="705"/>
      <c r="AU176" s="705"/>
      <c r="AV176" s="705"/>
      <c r="AW176" s="705"/>
      <c r="AX176" s="705"/>
      <c r="AY176" s="705"/>
      <c r="AZ176" s="705"/>
      <c r="BA176" s="705"/>
      <c r="BB176" s="705"/>
      <c r="BC176" s="705"/>
      <c r="BD176" s="705"/>
      <c r="BE176" s="705"/>
      <c r="BF176" s="705"/>
      <c r="BG176" s="705"/>
      <c r="BH176" s="705"/>
      <c r="BI176" s="705"/>
      <c r="BJ176" s="705"/>
      <c r="BK176" s="705"/>
      <c r="BL176" s="705"/>
      <c r="BM176" s="705"/>
      <c r="BN176" s="705"/>
      <c r="BO176" s="705"/>
      <c r="BP176" s="705"/>
      <c r="BQ176" s="705"/>
      <c r="BR176" s="705"/>
      <c r="BS176" s="705"/>
      <c r="BT176" s="705"/>
      <c r="BU176" s="705"/>
      <c r="BV176" s="705"/>
      <c r="BW176" s="705"/>
      <c r="BX176" s="705"/>
      <c r="BY176" s="705"/>
      <c r="BZ176" s="705"/>
      <c r="CA176" s="705"/>
      <c r="CB176" s="705"/>
      <c r="CC176" s="705"/>
      <c r="CD176" s="705"/>
      <c r="CE176" s="705"/>
      <c r="CF176" s="705"/>
      <c r="CG176" s="705"/>
      <c r="CH176" s="705"/>
      <c r="CI176" s="705"/>
      <c r="CJ176" s="705"/>
      <c r="CK176" s="705"/>
      <c r="CL176" s="705"/>
      <c r="CM176" s="705"/>
      <c r="CN176" s="705"/>
      <c r="CO176" s="705"/>
      <c r="CP176" s="705"/>
      <c r="CQ176" s="705"/>
      <c r="CR176" s="705"/>
      <c r="CS176" s="705"/>
      <c r="CT176" s="705"/>
      <c r="CU176" s="705"/>
      <c r="CV176" s="705"/>
      <c r="CW176" s="705"/>
      <c r="CX176" s="705"/>
      <c r="CY176" s="705"/>
      <c r="CZ176" s="705"/>
      <c r="DA176" s="705"/>
      <c r="DB176" s="705"/>
      <c r="DC176" s="705"/>
      <c r="DD176" s="705"/>
      <c r="DE176" s="705"/>
      <c r="DF176" s="705"/>
      <c r="DG176" s="705"/>
      <c r="DH176" s="705"/>
      <c r="DI176" s="705"/>
      <c r="DJ176" s="705"/>
      <c r="DK176" s="705"/>
      <c r="DL176" s="705"/>
      <c r="DM176" s="705"/>
      <c r="DN176" s="705"/>
      <c r="DO176" s="705"/>
      <c r="DP176" s="705"/>
      <c r="DQ176" s="705"/>
      <c r="DR176" s="705"/>
      <c r="DS176" s="705"/>
      <c r="DT176" s="705"/>
      <c r="DU176" s="705"/>
      <c r="DV176" s="705"/>
      <c r="DW176" s="705"/>
      <c r="DX176" s="705"/>
      <c r="DY176" s="705"/>
      <c r="DZ176" s="705"/>
      <c r="EA176" s="705"/>
      <c r="EB176" s="705"/>
      <c r="EC176" s="705"/>
      <c r="ED176" s="705"/>
      <c r="EE176" s="705"/>
      <c r="EF176" s="705"/>
      <c r="EG176" s="705"/>
      <c r="EH176" s="705"/>
      <c r="EI176" s="705"/>
      <c r="EJ176" s="705"/>
      <c r="EK176" s="705"/>
      <c r="EL176" s="705"/>
      <c r="EM176" s="705"/>
      <c r="EN176" s="705"/>
      <c r="EO176" s="705"/>
      <c r="EP176" s="705"/>
      <c r="EQ176" s="705"/>
      <c r="ER176" s="705"/>
      <c r="ES176" s="705"/>
      <c r="ET176" s="705"/>
      <c r="EU176" s="705"/>
      <c r="EV176" s="705"/>
      <c r="EW176" s="705"/>
      <c r="EX176" s="705"/>
      <c r="EY176" s="705"/>
      <c r="EZ176" s="705"/>
      <c r="FA176" s="705"/>
      <c r="FB176" s="705"/>
      <c r="FC176" s="705"/>
      <c r="FD176" s="705"/>
      <c r="FE176" s="705"/>
      <c r="FF176" s="705"/>
      <c r="FG176" s="705"/>
      <c r="FH176" s="705"/>
      <c r="FI176" s="705"/>
      <c r="FJ176" s="705"/>
      <c r="FK176" s="705"/>
      <c r="FL176" s="705"/>
      <c r="FM176" s="705"/>
      <c r="FN176" s="705"/>
      <c r="FO176" s="705"/>
      <c r="FP176" s="705"/>
      <c r="FQ176" s="705"/>
      <c r="FR176" s="705"/>
      <c r="FS176" s="705"/>
      <c r="FT176" s="705"/>
      <c r="FU176" s="705"/>
      <c r="FV176" s="705"/>
      <c r="FW176" s="705"/>
      <c r="FX176" s="705"/>
      <c r="FY176" s="705"/>
      <c r="FZ176" s="705"/>
      <c r="GA176" s="705"/>
      <c r="GB176" s="705"/>
      <c r="GC176" s="705"/>
      <c r="GD176" s="705"/>
      <c r="GE176" s="705"/>
      <c r="GF176" s="705"/>
      <c r="GG176" s="705"/>
      <c r="GH176" s="705"/>
      <c r="GI176" s="705"/>
      <c r="GJ176" s="705"/>
      <c r="GK176" s="705"/>
      <c r="GL176" s="705"/>
      <c r="GM176" s="705"/>
      <c r="GN176" s="705"/>
      <c r="GO176" s="705"/>
      <c r="GP176" s="705"/>
      <c r="GQ176" s="705"/>
      <c r="GR176" s="705"/>
      <c r="GS176" s="705"/>
      <c r="GT176" s="705"/>
      <c r="GU176" s="705"/>
      <c r="GV176" s="705"/>
      <c r="GW176" s="705"/>
      <c r="GX176" s="705"/>
      <c r="GY176" s="705"/>
      <c r="GZ176" s="705"/>
      <c r="HA176" s="705"/>
      <c r="HB176" s="705"/>
      <c r="HC176" s="705"/>
      <c r="HD176" s="705"/>
      <c r="HE176" s="705"/>
      <c r="HF176" s="705"/>
      <c r="HG176" s="705"/>
      <c r="HH176" s="705"/>
      <c r="HI176" s="705"/>
      <c r="HJ176" s="705"/>
      <c r="HK176" s="705"/>
      <c r="HL176" s="705"/>
      <c r="HM176" s="705"/>
      <c r="HN176" s="705"/>
      <c r="HO176" s="705"/>
      <c r="HP176" s="705"/>
      <c r="HQ176" s="705"/>
      <c r="HR176" s="705"/>
      <c r="HS176" s="705"/>
      <c r="HT176" s="705"/>
      <c r="HU176" s="705"/>
      <c r="HV176" s="705"/>
      <c r="HW176" s="705"/>
      <c r="HX176" s="705"/>
      <c r="HY176" s="705"/>
      <c r="HZ176" s="705"/>
      <c r="IA176" s="705"/>
      <c r="IB176" s="705"/>
      <c r="IC176" s="705"/>
      <c r="ID176" s="705"/>
      <c r="IE176" s="705"/>
      <c r="IF176" s="705"/>
      <c r="IG176" s="705"/>
      <c r="IH176" s="705"/>
      <c r="II176" s="705"/>
      <c r="IJ176" s="705"/>
      <c r="IK176" s="705"/>
      <c r="IL176" s="705"/>
      <c r="IM176" s="705"/>
      <c r="IN176" s="705"/>
      <c r="IO176" s="705"/>
      <c r="IP176" s="705"/>
      <c r="IQ176" s="705"/>
      <c r="IR176" s="705"/>
      <c r="IS176" s="705"/>
      <c r="IT176" s="705"/>
      <c r="IU176" s="705"/>
      <c r="IV176" s="705"/>
    </row>
    <row r="177" spans="1:256" ht="31.5">
      <c r="A177" s="705"/>
      <c r="B177" s="990" t="s">
        <v>144</v>
      </c>
      <c r="C177" s="991" t="s">
        <v>75</v>
      </c>
      <c r="D177" s="991" t="s">
        <v>23</v>
      </c>
      <c r="E177" s="991" t="s">
        <v>76</v>
      </c>
      <c r="F177" s="992" t="s">
        <v>103</v>
      </c>
      <c r="G177" s="993" t="s">
        <v>104</v>
      </c>
      <c r="H177" s="705"/>
      <c r="I177" s="705"/>
      <c r="J177" s="705"/>
      <c r="K177" s="705"/>
      <c r="L177" s="705"/>
      <c r="M177" s="705"/>
      <c r="N177" s="705"/>
      <c r="O177" s="705"/>
      <c r="P177" s="705"/>
      <c r="Q177" s="705"/>
      <c r="R177" s="705"/>
      <c r="S177" s="705"/>
      <c r="T177" s="705"/>
      <c r="U177" s="705"/>
      <c r="V177" s="705"/>
      <c r="W177" s="705"/>
      <c r="X177" s="705"/>
      <c r="Y177" s="705"/>
      <c r="Z177" s="705"/>
      <c r="AA177" s="705"/>
      <c r="AB177" s="705"/>
      <c r="AC177" s="705"/>
      <c r="AD177" s="705"/>
      <c r="AE177" s="705"/>
      <c r="AF177" s="705"/>
      <c r="AG177" s="705"/>
      <c r="AH177" s="705"/>
      <c r="AI177" s="705"/>
      <c r="AJ177" s="705"/>
      <c r="AK177" s="705"/>
      <c r="AL177" s="705"/>
      <c r="AM177" s="705"/>
      <c r="AN177" s="705"/>
      <c r="AO177" s="705"/>
      <c r="AP177" s="705"/>
      <c r="AQ177" s="705"/>
      <c r="AR177" s="705"/>
      <c r="AS177" s="705"/>
      <c r="AT177" s="705"/>
      <c r="AU177" s="705"/>
      <c r="AV177" s="705"/>
      <c r="AW177" s="705"/>
      <c r="AX177" s="705"/>
      <c r="AY177" s="705"/>
      <c r="AZ177" s="705"/>
      <c r="BA177" s="705"/>
      <c r="BB177" s="705"/>
      <c r="BC177" s="705"/>
      <c r="BD177" s="705"/>
      <c r="BE177" s="705"/>
      <c r="BF177" s="705"/>
      <c r="BG177" s="705"/>
      <c r="BH177" s="705"/>
      <c r="BI177" s="705"/>
      <c r="BJ177" s="705"/>
      <c r="BK177" s="705"/>
      <c r="BL177" s="705"/>
      <c r="BM177" s="705"/>
      <c r="BN177" s="705"/>
      <c r="BO177" s="705"/>
      <c r="BP177" s="705"/>
      <c r="BQ177" s="705"/>
      <c r="BR177" s="705"/>
      <c r="BS177" s="705"/>
      <c r="BT177" s="705"/>
      <c r="BU177" s="705"/>
      <c r="BV177" s="705"/>
      <c r="BW177" s="705"/>
      <c r="BX177" s="705"/>
      <c r="BY177" s="705"/>
      <c r="BZ177" s="705"/>
      <c r="CA177" s="705"/>
      <c r="CB177" s="705"/>
      <c r="CC177" s="705"/>
      <c r="CD177" s="705"/>
      <c r="CE177" s="705"/>
      <c r="CF177" s="705"/>
      <c r="CG177" s="705"/>
      <c r="CH177" s="705"/>
      <c r="CI177" s="705"/>
      <c r="CJ177" s="705"/>
      <c r="CK177" s="705"/>
      <c r="CL177" s="705"/>
      <c r="CM177" s="705"/>
      <c r="CN177" s="705"/>
      <c r="CO177" s="705"/>
      <c r="CP177" s="705"/>
      <c r="CQ177" s="705"/>
      <c r="CR177" s="705"/>
      <c r="CS177" s="705"/>
      <c r="CT177" s="705"/>
      <c r="CU177" s="705"/>
      <c r="CV177" s="705"/>
      <c r="CW177" s="705"/>
      <c r="CX177" s="705"/>
      <c r="CY177" s="705"/>
      <c r="CZ177" s="705"/>
      <c r="DA177" s="705"/>
      <c r="DB177" s="705"/>
      <c r="DC177" s="705"/>
      <c r="DD177" s="705"/>
      <c r="DE177" s="705"/>
      <c r="DF177" s="705"/>
      <c r="DG177" s="705"/>
      <c r="DH177" s="705"/>
      <c r="DI177" s="705"/>
      <c r="DJ177" s="705"/>
      <c r="DK177" s="705"/>
      <c r="DL177" s="705"/>
      <c r="DM177" s="705"/>
      <c r="DN177" s="705"/>
      <c r="DO177" s="705"/>
      <c r="DP177" s="705"/>
      <c r="DQ177" s="705"/>
      <c r="DR177" s="705"/>
      <c r="DS177" s="705"/>
      <c r="DT177" s="705"/>
      <c r="DU177" s="705"/>
      <c r="DV177" s="705"/>
      <c r="DW177" s="705"/>
      <c r="DX177" s="705"/>
      <c r="DY177" s="705"/>
      <c r="DZ177" s="705"/>
      <c r="EA177" s="705"/>
      <c r="EB177" s="705"/>
      <c r="EC177" s="705"/>
      <c r="ED177" s="705"/>
      <c r="EE177" s="705"/>
      <c r="EF177" s="705"/>
      <c r="EG177" s="705"/>
      <c r="EH177" s="705"/>
      <c r="EI177" s="705"/>
      <c r="EJ177" s="705"/>
      <c r="EK177" s="705"/>
      <c r="EL177" s="705"/>
      <c r="EM177" s="705"/>
      <c r="EN177" s="705"/>
      <c r="EO177" s="705"/>
      <c r="EP177" s="705"/>
      <c r="EQ177" s="705"/>
      <c r="ER177" s="705"/>
      <c r="ES177" s="705"/>
      <c r="ET177" s="705"/>
      <c r="EU177" s="705"/>
      <c r="EV177" s="705"/>
      <c r="EW177" s="705"/>
      <c r="EX177" s="705"/>
      <c r="EY177" s="705"/>
      <c r="EZ177" s="705"/>
      <c r="FA177" s="705"/>
      <c r="FB177" s="705"/>
      <c r="FC177" s="705"/>
      <c r="FD177" s="705"/>
      <c r="FE177" s="705"/>
      <c r="FF177" s="705"/>
      <c r="FG177" s="705"/>
      <c r="FH177" s="705"/>
      <c r="FI177" s="705"/>
      <c r="FJ177" s="705"/>
      <c r="FK177" s="705"/>
      <c r="FL177" s="705"/>
      <c r="FM177" s="705"/>
      <c r="FN177" s="705"/>
      <c r="FO177" s="705"/>
      <c r="FP177" s="705"/>
      <c r="FQ177" s="705"/>
      <c r="FR177" s="705"/>
      <c r="FS177" s="705"/>
      <c r="FT177" s="705"/>
      <c r="FU177" s="705"/>
      <c r="FV177" s="705"/>
      <c r="FW177" s="705"/>
      <c r="FX177" s="705"/>
      <c r="FY177" s="705"/>
      <c r="FZ177" s="705"/>
      <c r="GA177" s="705"/>
      <c r="GB177" s="705"/>
      <c r="GC177" s="705"/>
      <c r="GD177" s="705"/>
      <c r="GE177" s="705"/>
      <c r="GF177" s="705"/>
      <c r="GG177" s="705"/>
      <c r="GH177" s="705"/>
      <c r="GI177" s="705"/>
      <c r="GJ177" s="705"/>
      <c r="GK177" s="705"/>
      <c r="GL177" s="705"/>
      <c r="GM177" s="705"/>
      <c r="GN177" s="705"/>
      <c r="GO177" s="705"/>
      <c r="GP177" s="705"/>
      <c r="GQ177" s="705"/>
      <c r="GR177" s="705"/>
      <c r="GS177" s="705"/>
      <c r="GT177" s="705"/>
      <c r="GU177" s="705"/>
      <c r="GV177" s="705"/>
      <c r="GW177" s="705"/>
      <c r="GX177" s="705"/>
      <c r="GY177" s="705"/>
      <c r="GZ177" s="705"/>
      <c r="HA177" s="705"/>
      <c r="HB177" s="705"/>
      <c r="HC177" s="705"/>
      <c r="HD177" s="705"/>
      <c r="HE177" s="705"/>
      <c r="HF177" s="705"/>
      <c r="HG177" s="705"/>
      <c r="HH177" s="705"/>
      <c r="HI177" s="705"/>
      <c r="HJ177" s="705"/>
      <c r="HK177" s="705"/>
      <c r="HL177" s="705"/>
      <c r="HM177" s="705"/>
      <c r="HN177" s="705"/>
      <c r="HO177" s="705"/>
      <c r="HP177" s="705"/>
      <c r="HQ177" s="705"/>
      <c r="HR177" s="705"/>
      <c r="HS177" s="705"/>
      <c r="HT177" s="705"/>
      <c r="HU177" s="705"/>
      <c r="HV177" s="705"/>
      <c r="HW177" s="705"/>
      <c r="HX177" s="705"/>
      <c r="HY177" s="705"/>
      <c r="HZ177" s="705"/>
      <c r="IA177" s="705"/>
      <c r="IB177" s="705"/>
      <c r="IC177" s="705"/>
      <c r="ID177" s="705"/>
      <c r="IE177" s="705"/>
      <c r="IF177" s="705"/>
      <c r="IG177" s="705"/>
      <c r="IH177" s="705"/>
      <c r="II177" s="705"/>
      <c r="IJ177" s="705"/>
      <c r="IK177" s="705"/>
      <c r="IL177" s="705"/>
      <c r="IM177" s="705"/>
      <c r="IN177" s="705"/>
      <c r="IO177" s="705"/>
      <c r="IP177" s="705"/>
      <c r="IQ177" s="705"/>
      <c r="IR177" s="705"/>
      <c r="IS177" s="705"/>
      <c r="IT177" s="705"/>
      <c r="IU177" s="705"/>
      <c r="IV177" s="705"/>
    </row>
    <row r="178" spans="1:256" ht="16.5" thickBot="1">
      <c r="A178" s="705"/>
      <c r="B178" s="2771" t="s">
        <v>79</v>
      </c>
      <c r="C178" s="2772"/>
      <c r="D178" s="2772"/>
      <c r="E178" s="2772"/>
      <c r="F178" s="2772"/>
      <c r="G178" s="2773"/>
      <c r="H178" s="705"/>
      <c r="I178" s="705"/>
      <c r="J178" s="705"/>
      <c r="K178" s="705"/>
      <c r="L178" s="705"/>
      <c r="M178" s="705"/>
      <c r="N178" s="705"/>
      <c r="O178" s="705"/>
      <c r="P178" s="705"/>
      <c r="Q178" s="705"/>
      <c r="R178" s="705"/>
      <c r="S178" s="705"/>
      <c r="T178" s="705"/>
      <c r="U178" s="705"/>
      <c r="V178" s="705"/>
      <c r="W178" s="705"/>
      <c r="X178" s="705"/>
      <c r="Y178" s="705"/>
      <c r="Z178" s="705"/>
      <c r="AA178" s="705"/>
      <c r="AB178" s="705"/>
      <c r="AC178" s="705"/>
      <c r="AD178" s="705"/>
      <c r="AE178" s="705"/>
      <c r="AF178" s="705"/>
      <c r="AG178" s="705"/>
      <c r="AH178" s="705"/>
      <c r="AI178" s="705"/>
      <c r="AJ178" s="705"/>
      <c r="AK178" s="705"/>
      <c r="AL178" s="705"/>
      <c r="AM178" s="705"/>
      <c r="AN178" s="705"/>
      <c r="AO178" s="705"/>
      <c r="AP178" s="705"/>
      <c r="AQ178" s="705"/>
      <c r="AR178" s="705"/>
      <c r="AS178" s="705"/>
      <c r="AT178" s="705"/>
      <c r="AU178" s="705"/>
      <c r="AV178" s="705"/>
      <c r="AW178" s="705"/>
      <c r="AX178" s="705"/>
      <c r="AY178" s="705"/>
      <c r="AZ178" s="705"/>
      <c r="BA178" s="705"/>
      <c r="BB178" s="705"/>
      <c r="BC178" s="705"/>
      <c r="BD178" s="705"/>
      <c r="BE178" s="705"/>
      <c r="BF178" s="705"/>
      <c r="BG178" s="705"/>
      <c r="BH178" s="705"/>
      <c r="BI178" s="705"/>
      <c r="BJ178" s="705"/>
      <c r="BK178" s="705"/>
      <c r="BL178" s="705"/>
      <c r="BM178" s="705"/>
      <c r="BN178" s="705"/>
      <c r="BO178" s="705"/>
      <c r="BP178" s="705"/>
      <c r="BQ178" s="705"/>
      <c r="BR178" s="705"/>
      <c r="BS178" s="705"/>
      <c r="BT178" s="705"/>
      <c r="BU178" s="705"/>
      <c r="BV178" s="705"/>
      <c r="BW178" s="705"/>
      <c r="BX178" s="705"/>
      <c r="BY178" s="705"/>
      <c r="BZ178" s="705"/>
      <c r="CA178" s="705"/>
      <c r="CB178" s="705"/>
      <c r="CC178" s="705"/>
      <c r="CD178" s="705"/>
      <c r="CE178" s="705"/>
      <c r="CF178" s="705"/>
      <c r="CG178" s="705"/>
      <c r="CH178" s="705"/>
      <c r="CI178" s="705"/>
      <c r="CJ178" s="705"/>
      <c r="CK178" s="705"/>
      <c r="CL178" s="705"/>
      <c r="CM178" s="705"/>
      <c r="CN178" s="705"/>
      <c r="CO178" s="705"/>
      <c r="CP178" s="705"/>
      <c r="CQ178" s="705"/>
      <c r="CR178" s="705"/>
      <c r="CS178" s="705"/>
      <c r="CT178" s="705"/>
      <c r="CU178" s="705"/>
      <c r="CV178" s="705"/>
      <c r="CW178" s="705"/>
      <c r="CX178" s="705"/>
      <c r="CY178" s="705"/>
      <c r="CZ178" s="705"/>
      <c r="DA178" s="705"/>
      <c r="DB178" s="705"/>
      <c r="DC178" s="705"/>
      <c r="DD178" s="705"/>
      <c r="DE178" s="705"/>
      <c r="DF178" s="705"/>
      <c r="DG178" s="705"/>
      <c r="DH178" s="705"/>
      <c r="DI178" s="705"/>
      <c r="DJ178" s="705"/>
      <c r="DK178" s="705"/>
      <c r="DL178" s="705"/>
      <c r="DM178" s="705"/>
      <c r="DN178" s="705"/>
      <c r="DO178" s="705"/>
      <c r="DP178" s="705"/>
      <c r="DQ178" s="705"/>
      <c r="DR178" s="705"/>
      <c r="DS178" s="705"/>
      <c r="DT178" s="705"/>
      <c r="DU178" s="705"/>
      <c r="DV178" s="705"/>
      <c r="DW178" s="705"/>
      <c r="DX178" s="705"/>
      <c r="DY178" s="705"/>
      <c r="DZ178" s="705"/>
      <c r="EA178" s="705"/>
      <c r="EB178" s="705"/>
      <c r="EC178" s="705"/>
      <c r="ED178" s="705"/>
      <c r="EE178" s="705"/>
      <c r="EF178" s="705"/>
      <c r="EG178" s="705"/>
      <c r="EH178" s="705"/>
      <c r="EI178" s="705"/>
      <c r="EJ178" s="705"/>
      <c r="EK178" s="705"/>
      <c r="EL178" s="705"/>
      <c r="EM178" s="705"/>
      <c r="EN178" s="705"/>
      <c r="EO178" s="705"/>
      <c r="EP178" s="705"/>
      <c r="EQ178" s="705"/>
      <c r="ER178" s="705"/>
      <c r="ES178" s="705"/>
      <c r="ET178" s="705"/>
      <c r="EU178" s="705"/>
      <c r="EV178" s="705"/>
      <c r="EW178" s="705"/>
      <c r="EX178" s="705"/>
      <c r="EY178" s="705"/>
      <c r="EZ178" s="705"/>
      <c r="FA178" s="705"/>
      <c r="FB178" s="705"/>
      <c r="FC178" s="705"/>
      <c r="FD178" s="705"/>
      <c r="FE178" s="705"/>
      <c r="FF178" s="705"/>
      <c r="FG178" s="705"/>
      <c r="FH178" s="705"/>
      <c r="FI178" s="705"/>
      <c r="FJ178" s="705"/>
      <c r="FK178" s="705"/>
      <c r="FL178" s="705"/>
      <c r="FM178" s="705"/>
      <c r="FN178" s="705"/>
      <c r="FO178" s="705"/>
      <c r="FP178" s="705"/>
      <c r="FQ178" s="705"/>
      <c r="FR178" s="705"/>
      <c r="FS178" s="705"/>
      <c r="FT178" s="705"/>
      <c r="FU178" s="705"/>
      <c r="FV178" s="705"/>
      <c r="FW178" s="705"/>
      <c r="FX178" s="705"/>
      <c r="FY178" s="705"/>
      <c r="FZ178" s="705"/>
      <c r="GA178" s="705"/>
      <c r="GB178" s="705"/>
      <c r="GC178" s="705"/>
      <c r="GD178" s="705"/>
      <c r="GE178" s="705"/>
      <c r="GF178" s="705"/>
      <c r="GG178" s="705"/>
      <c r="GH178" s="705"/>
      <c r="GI178" s="705"/>
      <c r="GJ178" s="705"/>
      <c r="GK178" s="705"/>
      <c r="GL178" s="705"/>
      <c r="GM178" s="705"/>
      <c r="GN178" s="705"/>
      <c r="GO178" s="705"/>
      <c r="GP178" s="705"/>
      <c r="GQ178" s="705"/>
      <c r="GR178" s="705"/>
      <c r="GS178" s="705"/>
      <c r="GT178" s="705"/>
      <c r="GU178" s="705"/>
      <c r="GV178" s="705"/>
      <c r="GW178" s="705"/>
      <c r="GX178" s="705"/>
      <c r="GY178" s="705"/>
      <c r="GZ178" s="705"/>
      <c r="HA178" s="705"/>
      <c r="HB178" s="705"/>
      <c r="HC178" s="705"/>
      <c r="HD178" s="705"/>
      <c r="HE178" s="705"/>
      <c r="HF178" s="705"/>
      <c r="HG178" s="705"/>
      <c r="HH178" s="705"/>
      <c r="HI178" s="705"/>
      <c r="HJ178" s="705"/>
      <c r="HK178" s="705"/>
      <c r="HL178" s="705"/>
      <c r="HM178" s="705"/>
      <c r="HN178" s="705"/>
      <c r="HO178" s="705"/>
      <c r="HP178" s="705"/>
      <c r="HQ178" s="705"/>
      <c r="HR178" s="705"/>
      <c r="HS178" s="705"/>
      <c r="HT178" s="705"/>
      <c r="HU178" s="705"/>
      <c r="HV178" s="705"/>
      <c r="HW178" s="705"/>
      <c r="HX178" s="705"/>
      <c r="HY178" s="705"/>
      <c r="HZ178" s="705"/>
      <c r="IA178" s="705"/>
      <c r="IB178" s="705"/>
      <c r="IC178" s="705"/>
      <c r="ID178" s="705"/>
      <c r="IE178" s="705"/>
      <c r="IF178" s="705"/>
      <c r="IG178" s="705"/>
      <c r="IH178" s="705"/>
      <c r="II178" s="705"/>
      <c r="IJ178" s="705"/>
      <c r="IK178" s="705"/>
      <c r="IL178" s="705"/>
      <c r="IM178" s="705"/>
      <c r="IN178" s="705"/>
      <c r="IO178" s="705"/>
      <c r="IP178" s="705"/>
      <c r="IQ178" s="705"/>
      <c r="IR178" s="705"/>
      <c r="IS178" s="705"/>
      <c r="IT178" s="705"/>
      <c r="IU178" s="705"/>
      <c r="IV178" s="705"/>
    </row>
    <row r="179" spans="1:256" ht="15.75">
      <c r="A179" s="705"/>
      <c r="B179" s="985" t="s">
        <v>453</v>
      </c>
      <c r="C179" s="986" t="str">
        <f>C23</f>
        <v>SIMULADOR DE CAMINHADA</v>
      </c>
      <c r="D179" s="987" t="s">
        <v>23</v>
      </c>
      <c r="E179" s="997">
        <v>1</v>
      </c>
      <c r="F179" s="988">
        <f>E23</f>
        <v>1540</v>
      </c>
      <c r="G179" s="989">
        <f>TRUNC(F179*E179,2)</f>
        <v>1540</v>
      </c>
      <c r="H179" s="705"/>
      <c r="I179" s="705"/>
      <c r="J179" s="705"/>
      <c r="K179" s="705"/>
      <c r="L179" s="705"/>
      <c r="M179" s="705"/>
      <c r="N179" s="705"/>
      <c r="O179" s="705"/>
      <c r="P179" s="705"/>
      <c r="Q179" s="705"/>
      <c r="R179" s="705"/>
      <c r="S179" s="705"/>
      <c r="T179" s="705"/>
      <c r="U179" s="705"/>
      <c r="V179" s="705"/>
      <c r="W179" s="705"/>
      <c r="X179" s="705"/>
      <c r="Y179" s="705"/>
      <c r="Z179" s="705"/>
      <c r="AA179" s="705"/>
      <c r="AB179" s="705"/>
      <c r="AC179" s="705"/>
      <c r="AD179" s="705"/>
      <c r="AE179" s="705"/>
      <c r="AF179" s="705"/>
      <c r="AG179" s="705"/>
      <c r="AH179" s="705"/>
      <c r="AI179" s="705"/>
      <c r="AJ179" s="705"/>
      <c r="AK179" s="705"/>
      <c r="AL179" s="705"/>
      <c r="AM179" s="705"/>
      <c r="AN179" s="705"/>
      <c r="AO179" s="705"/>
      <c r="AP179" s="705"/>
      <c r="AQ179" s="705"/>
      <c r="AR179" s="705"/>
      <c r="AS179" s="705"/>
      <c r="AT179" s="705"/>
      <c r="AU179" s="705"/>
      <c r="AV179" s="705"/>
      <c r="AW179" s="705"/>
      <c r="AX179" s="705"/>
      <c r="AY179" s="705"/>
      <c r="AZ179" s="705"/>
      <c r="BA179" s="705"/>
      <c r="BB179" s="705"/>
      <c r="BC179" s="705"/>
      <c r="BD179" s="705"/>
      <c r="BE179" s="705"/>
      <c r="BF179" s="705"/>
      <c r="BG179" s="705"/>
      <c r="BH179" s="705"/>
      <c r="BI179" s="705"/>
      <c r="BJ179" s="705"/>
      <c r="BK179" s="705"/>
      <c r="BL179" s="705"/>
      <c r="BM179" s="705"/>
      <c r="BN179" s="705"/>
      <c r="BO179" s="705"/>
      <c r="BP179" s="705"/>
      <c r="BQ179" s="705"/>
      <c r="BR179" s="705"/>
      <c r="BS179" s="705"/>
      <c r="BT179" s="705"/>
      <c r="BU179" s="705"/>
      <c r="BV179" s="705"/>
      <c r="BW179" s="705"/>
      <c r="BX179" s="705"/>
      <c r="BY179" s="705"/>
      <c r="BZ179" s="705"/>
      <c r="CA179" s="705"/>
      <c r="CB179" s="705"/>
      <c r="CC179" s="705"/>
      <c r="CD179" s="705"/>
      <c r="CE179" s="705"/>
      <c r="CF179" s="705"/>
      <c r="CG179" s="705"/>
      <c r="CH179" s="705"/>
      <c r="CI179" s="705"/>
      <c r="CJ179" s="705"/>
      <c r="CK179" s="705"/>
      <c r="CL179" s="705"/>
      <c r="CM179" s="705"/>
      <c r="CN179" s="705"/>
      <c r="CO179" s="705"/>
      <c r="CP179" s="705"/>
      <c r="CQ179" s="705"/>
      <c r="CR179" s="705"/>
      <c r="CS179" s="705"/>
      <c r="CT179" s="705"/>
      <c r="CU179" s="705"/>
      <c r="CV179" s="705"/>
      <c r="CW179" s="705"/>
      <c r="CX179" s="705"/>
      <c r="CY179" s="705"/>
      <c r="CZ179" s="705"/>
      <c r="DA179" s="705"/>
      <c r="DB179" s="705"/>
      <c r="DC179" s="705"/>
      <c r="DD179" s="705"/>
      <c r="DE179" s="705"/>
      <c r="DF179" s="705"/>
      <c r="DG179" s="705"/>
      <c r="DH179" s="705"/>
      <c r="DI179" s="705"/>
      <c r="DJ179" s="705"/>
      <c r="DK179" s="705"/>
      <c r="DL179" s="705"/>
      <c r="DM179" s="705"/>
      <c r="DN179" s="705"/>
      <c r="DO179" s="705"/>
      <c r="DP179" s="705"/>
      <c r="DQ179" s="705"/>
      <c r="DR179" s="705"/>
      <c r="DS179" s="705"/>
      <c r="DT179" s="705"/>
      <c r="DU179" s="705"/>
      <c r="DV179" s="705"/>
      <c r="DW179" s="705"/>
      <c r="DX179" s="705"/>
      <c r="DY179" s="705"/>
      <c r="DZ179" s="705"/>
      <c r="EA179" s="705"/>
      <c r="EB179" s="705"/>
      <c r="EC179" s="705"/>
      <c r="ED179" s="705"/>
      <c r="EE179" s="705"/>
      <c r="EF179" s="705"/>
      <c r="EG179" s="705"/>
      <c r="EH179" s="705"/>
      <c r="EI179" s="705"/>
      <c r="EJ179" s="705"/>
      <c r="EK179" s="705"/>
      <c r="EL179" s="705"/>
      <c r="EM179" s="705"/>
      <c r="EN179" s="705"/>
      <c r="EO179" s="705"/>
      <c r="EP179" s="705"/>
      <c r="EQ179" s="705"/>
      <c r="ER179" s="705"/>
      <c r="ES179" s="705"/>
      <c r="ET179" s="705"/>
      <c r="EU179" s="705"/>
      <c r="EV179" s="705"/>
      <c r="EW179" s="705"/>
      <c r="EX179" s="705"/>
      <c r="EY179" s="705"/>
      <c r="EZ179" s="705"/>
      <c r="FA179" s="705"/>
      <c r="FB179" s="705"/>
      <c r="FC179" s="705"/>
      <c r="FD179" s="705"/>
      <c r="FE179" s="705"/>
      <c r="FF179" s="705"/>
      <c r="FG179" s="705"/>
      <c r="FH179" s="705"/>
      <c r="FI179" s="705"/>
      <c r="FJ179" s="705"/>
      <c r="FK179" s="705"/>
      <c r="FL179" s="705"/>
      <c r="FM179" s="705"/>
      <c r="FN179" s="705"/>
      <c r="FO179" s="705"/>
      <c r="FP179" s="705"/>
      <c r="FQ179" s="705"/>
      <c r="FR179" s="705"/>
      <c r="FS179" s="705"/>
      <c r="FT179" s="705"/>
      <c r="FU179" s="705"/>
      <c r="FV179" s="705"/>
      <c r="FW179" s="705"/>
      <c r="FX179" s="705"/>
      <c r="FY179" s="705"/>
      <c r="FZ179" s="705"/>
      <c r="GA179" s="705"/>
      <c r="GB179" s="705"/>
      <c r="GC179" s="705"/>
      <c r="GD179" s="705"/>
      <c r="GE179" s="705"/>
      <c r="GF179" s="705"/>
      <c r="GG179" s="705"/>
      <c r="GH179" s="705"/>
      <c r="GI179" s="705"/>
      <c r="GJ179" s="705"/>
      <c r="GK179" s="705"/>
      <c r="GL179" s="705"/>
      <c r="GM179" s="705"/>
      <c r="GN179" s="705"/>
      <c r="GO179" s="705"/>
      <c r="GP179" s="705"/>
      <c r="GQ179" s="705"/>
      <c r="GR179" s="705"/>
      <c r="GS179" s="705"/>
      <c r="GT179" s="705"/>
      <c r="GU179" s="705"/>
      <c r="GV179" s="705"/>
      <c r="GW179" s="705"/>
      <c r="GX179" s="705"/>
      <c r="GY179" s="705"/>
      <c r="GZ179" s="705"/>
      <c r="HA179" s="705"/>
      <c r="HB179" s="705"/>
      <c r="HC179" s="705"/>
      <c r="HD179" s="705"/>
      <c r="HE179" s="705"/>
      <c r="HF179" s="705"/>
      <c r="HG179" s="705"/>
      <c r="HH179" s="705"/>
      <c r="HI179" s="705"/>
      <c r="HJ179" s="705"/>
      <c r="HK179" s="705"/>
      <c r="HL179" s="705"/>
      <c r="HM179" s="705"/>
      <c r="HN179" s="705"/>
      <c r="HO179" s="705"/>
      <c r="HP179" s="705"/>
      <c r="HQ179" s="705"/>
      <c r="HR179" s="705"/>
      <c r="HS179" s="705"/>
      <c r="HT179" s="705"/>
      <c r="HU179" s="705"/>
      <c r="HV179" s="705"/>
      <c r="HW179" s="705"/>
      <c r="HX179" s="705"/>
      <c r="HY179" s="705"/>
      <c r="HZ179" s="705"/>
      <c r="IA179" s="705"/>
      <c r="IB179" s="705"/>
      <c r="IC179" s="705"/>
      <c r="ID179" s="705"/>
      <c r="IE179" s="705"/>
      <c r="IF179" s="705"/>
      <c r="IG179" s="705"/>
      <c r="IH179" s="705"/>
      <c r="II179" s="705"/>
      <c r="IJ179" s="705"/>
      <c r="IK179" s="705"/>
      <c r="IL179" s="705"/>
      <c r="IM179" s="705"/>
      <c r="IN179" s="705"/>
      <c r="IO179" s="705"/>
      <c r="IP179" s="705"/>
      <c r="IQ179" s="705"/>
      <c r="IR179" s="705"/>
      <c r="IS179" s="705"/>
      <c r="IT179" s="705"/>
      <c r="IU179" s="705"/>
      <c r="IV179" s="705"/>
    </row>
    <row r="180" spans="1:256" ht="15">
      <c r="A180" s="705" t="s">
        <v>219</v>
      </c>
      <c r="B180" s="760">
        <v>93358</v>
      </c>
      <c r="C180" s="525" t="e">
        <f>IF($A180="INSUMO",VLOOKUP($B180,#REF!,2,FALSE),VLOOKUP($B180,#REF!,2,FALSE))</f>
        <v>#REF!</v>
      </c>
      <c r="D180" s="524" t="e">
        <f>IF($A180="INSUMO",VLOOKUP($B180,#REF!,3,FALSE),VLOOKUP($B180,#REF!,3,FALSE))</f>
        <v>#REF!</v>
      </c>
      <c r="E180" s="998">
        <f>(((0.3*0.3*0.3)*3))</f>
        <v>8.1000000000000003E-2</v>
      </c>
      <c r="F180" s="528" t="e">
        <f>IF($A180="INSUMO",VLOOKUP($B180,#REF!,4,FALSE),VLOOKUP($B180,#REF!,4,FALSE))</f>
        <v>#REF!</v>
      </c>
      <c r="G180" s="759" t="e">
        <f>TRUNC(F180*E180,2)</f>
        <v>#REF!</v>
      </c>
      <c r="H180" s="705"/>
      <c r="I180" s="705"/>
      <c r="J180" s="705"/>
      <c r="K180" s="705"/>
      <c r="L180" s="705"/>
      <c r="M180" s="705"/>
      <c r="N180" s="705"/>
      <c r="O180" s="705"/>
      <c r="P180" s="705"/>
      <c r="Q180" s="705"/>
      <c r="R180" s="705"/>
      <c r="S180" s="705"/>
      <c r="T180" s="705"/>
      <c r="U180" s="705"/>
      <c r="V180" s="705"/>
      <c r="W180" s="705"/>
      <c r="X180" s="705"/>
      <c r="Y180" s="705"/>
      <c r="Z180" s="705"/>
      <c r="AA180" s="705"/>
      <c r="AB180" s="705"/>
      <c r="AC180" s="705"/>
      <c r="AD180" s="705"/>
      <c r="AE180" s="705"/>
      <c r="AF180" s="705"/>
      <c r="AG180" s="705"/>
      <c r="AH180" s="705"/>
      <c r="AI180" s="705"/>
      <c r="AJ180" s="705"/>
      <c r="AK180" s="705"/>
      <c r="AL180" s="705"/>
      <c r="AM180" s="705"/>
      <c r="AN180" s="705"/>
      <c r="AO180" s="705"/>
      <c r="AP180" s="705"/>
      <c r="AQ180" s="705"/>
      <c r="AR180" s="705"/>
      <c r="AS180" s="705"/>
      <c r="AT180" s="705"/>
      <c r="AU180" s="705"/>
      <c r="AV180" s="705"/>
      <c r="AW180" s="705"/>
      <c r="AX180" s="705"/>
      <c r="AY180" s="705"/>
      <c r="AZ180" s="705"/>
      <c r="BA180" s="705"/>
      <c r="BB180" s="705"/>
      <c r="BC180" s="705"/>
      <c r="BD180" s="705"/>
      <c r="BE180" s="705"/>
      <c r="BF180" s="705"/>
      <c r="BG180" s="705"/>
      <c r="BH180" s="705"/>
      <c r="BI180" s="705"/>
      <c r="BJ180" s="705"/>
      <c r="BK180" s="705"/>
      <c r="BL180" s="705"/>
      <c r="BM180" s="705"/>
      <c r="BN180" s="705"/>
      <c r="BO180" s="705"/>
      <c r="BP180" s="705"/>
      <c r="BQ180" s="705"/>
      <c r="BR180" s="705"/>
      <c r="BS180" s="705"/>
      <c r="BT180" s="705"/>
      <c r="BU180" s="705"/>
      <c r="BV180" s="705"/>
      <c r="BW180" s="705"/>
      <c r="BX180" s="705"/>
      <c r="BY180" s="705"/>
      <c r="BZ180" s="705"/>
      <c r="CA180" s="705"/>
      <c r="CB180" s="705"/>
      <c r="CC180" s="705"/>
      <c r="CD180" s="705"/>
      <c r="CE180" s="705"/>
      <c r="CF180" s="705"/>
      <c r="CG180" s="705"/>
      <c r="CH180" s="705"/>
      <c r="CI180" s="705"/>
      <c r="CJ180" s="705"/>
      <c r="CK180" s="705"/>
      <c r="CL180" s="705"/>
      <c r="CM180" s="705"/>
      <c r="CN180" s="705"/>
      <c r="CO180" s="705"/>
      <c r="CP180" s="705"/>
      <c r="CQ180" s="705"/>
      <c r="CR180" s="705"/>
      <c r="CS180" s="705"/>
      <c r="CT180" s="705"/>
      <c r="CU180" s="705"/>
      <c r="CV180" s="705"/>
      <c r="CW180" s="705"/>
      <c r="CX180" s="705"/>
      <c r="CY180" s="705"/>
      <c r="CZ180" s="705"/>
      <c r="DA180" s="705"/>
      <c r="DB180" s="705"/>
      <c r="DC180" s="705"/>
      <c r="DD180" s="705"/>
      <c r="DE180" s="705"/>
      <c r="DF180" s="705"/>
      <c r="DG180" s="705"/>
      <c r="DH180" s="705"/>
      <c r="DI180" s="705"/>
      <c r="DJ180" s="705"/>
      <c r="DK180" s="705"/>
      <c r="DL180" s="705"/>
      <c r="DM180" s="705"/>
      <c r="DN180" s="705"/>
      <c r="DO180" s="705"/>
      <c r="DP180" s="705"/>
      <c r="DQ180" s="705"/>
      <c r="DR180" s="705"/>
      <c r="DS180" s="705"/>
      <c r="DT180" s="705"/>
      <c r="DU180" s="705"/>
      <c r="DV180" s="705"/>
      <c r="DW180" s="705"/>
      <c r="DX180" s="705"/>
      <c r="DY180" s="705"/>
      <c r="DZ180" s="705"/>
      <c r="EA180" s="705"/>
      <c r="EB180" s="705"/>
      <c r="EC180" s="705"/>
      <c r="ED180" s="705"/>
      <c r="EE180" s="705"/>
      <c r="EF180" s="705"/>
      <c r="EG180" s="705"/>
      <c r="EH180" s="705"/>
      <c r="EI180" s="705"/>
      <c r="EJ180" s="705"/>
      <c r="EK180" s="705"/>
      <c r="EL180" s="705"/>
      <c r="EM180" s="705"/>
      <c r="EN180" s="705"/>
      <c r="EO180" s="705"/>
      <c r="EP180" s="705"/>
      <c r="EQ180" s="705"/>
      <c r="ER180" s="705"/>
      <c r="ES180" s="705"/>
      <c r="ET180" s="705"/>
      <c r="EU180" s="705"/>
      <c r="EV180" s="705"/>
      <c r="EW180" s="705"/>
      <c r="EX180" s="705"/>
      <c r="EY180" s="705"/>
      <c r="EZ180" s="705"/>
      <c r="FA180" s="705"/>
      <c r="FB180" s="705"/>
      <c r="FC180" s="705"/>
      <c r="FD180" s="705"/>
      <c r="FE180" s="705"/>
      <c r="FF180" s="705"/>
      <c r="FG180" s="705"/>
      <c r="FH180" s="705"/>
      <c r="FI180" s="705"/>
      <c r="FJ180" s="705"/>
      <c r="FK180" s="705"/>
      <c r="FL180" s="705"/>
      <c r="FM180" s="705"/>
      <c r="FN180" s="705"/>
      <c r="FO180" s="705"/>
      <c r="FP180" s="705"/>
      <c r="FQ180" s="705"/>
      <c r="FR180" s="705"/>
      <c r="FS180" s="705"/>
      <c r="FT180" s="705"/>
      <c r="FU180" s="705"/>
      <c r="FV180" s="705"/>
      <c r="FW180" s="705"/>
      <c r="FX180" s="705"/>
      <c r="FY180" s="705"/>
      <c r="FZ180" s="705"/>
      <c r="GA180" s="705"/>
      <c r="GB180" s="705"/>
      <c r="GC180" s="705"/>
      <c r="GD180" s="705"/>
      <c r="GE180" s="705"/>
      <c r="GF180" s="705"/>
      <c r="GG180" s="705"/>
      <c r="GH180" s="705"/>
      <c r="GI180" s="705"/>
      <c r="GJ180" s="705"/>
      <c r="GK180" s="705"/>
      <c r="GL180" s="705"/>
      <c r="GM180" s="705"/>
      <c r="GN180" s="705"/>
      <c r="GO180" s="705"/>
      <c r="GP180" s="705"/>
      <c r="GQ180" s="705"/>
      <c r="GR180" s="705"/>
      <c r="GS180" s="705"/>
      <c r="GT180" s="705"/>
      <c r="GU180" s="705"/>
      <c r="GV180" s="705"/>
      <c r="GW180" s="705"/>
      <c r="GX180" s="705"/>
      <c r="GY180" s="705"/>
      <c r="GZ180" s="705"/>
      <c r="HA180" s="705"/>
      <c r="HB180" s="705"/>
      <c r="HC180" s="705"/>
      <c r="HD180" s="705"/>
      <c r="HE180" s="705"/>
      <c r="HF180" s="705"/>
      <c r="HG180" s="705"/>
      <c r="HH180" s="705"/>
      <c r="HI180" s="705"/>
      <c r="HJ180" s="705"/>
      <c r="HK180" s="705"/>
      <c r="HL180" s="705"/>
      <c r="HM180" s="705"/>
      <c r="HN180" s="705"/>
      <c r="HO180" s="705"/>
      <c r="HP180" s="705"/>
      <c r="HQ180" s="705"/>
      <c r="HR180" s="705"/>
      <c r="HS180" s="705"/>
      <c r="HT180" s="705"/>
      <c r="HU180" s="705"/>
      <c r="HV180" s="705"/>
      <c r="HW180" s="705"/>
      <c r="HX180" s="705"/>
      <c r="HY180" s="705"/>
      <c r="HZ180" s="705"/>
      <c r="IA180" s="705"/>
      <c r="IB180" s="705"/>
      <c r="IC180" s="705"/>
      <c r="ID180" s="705"/>
      <c r="IE180" s="705"/>
      <c r="IF180" s="705"/>
      <c r="IG180" s="705"/>
      <c r="IH180" s="705"/>
      <c r="II180" s="705"/>
      <c r="IJ180" s="705"/>
      <c r="IK180" s="705"/>
      <c r="IL180" s="705"/>
      <c r="IM180" s="705"/>
      <c r="IN180" s="705"/>
      <c r="IO180" s="705"/>
      <c r="IP180" s="705"/>
      <c r="IQ180" s="705"/>
      <c r="IR180" s="705"/>
      <c r="IS180" s="705"/>
      <c r="IT180" s="705"/>
      <c r="IU180" s="705"/>
      <c r="IV180" s="705"/>
    </row>
    <row r="181" spans="1:256" ht="15">
      <c r="A181" s="705" t="s">
        <v>219</v>
      </c>
      <c r="B181" s="760">
        <v>94965</v>
      </c>
      <c r="C181" s="525" t="e">
        <f>IF($A181="INSUMO",VLOOKUP($B181,#REF!,2,FALSE),VLOOKUP($B181,#REF!,2,FALSE))</f>
        <v>#REF!</v>
      </c>
      <c r="D181" s="524" t="e">
        <f>IF($A181="INSUMO",VLOOKUP($B181,#REF!,3,FALSE),VLOOKUP($B181,#REF!,3,FALSE))</f>
        <v>#REF!</v>
      </c>
      <c r="E181" s="998">
        <f>E180</f>
        <v>8.1000000000000003E-2</v>
      </c>
      <c r="F181" s="528" t="e">
        <f>IF($A181="INSUMO",VLOOKUP($B181,#REF!,4,FALSE),VLOOKUP($B181,#REF!,4,FALSE))</f>
        <v>#REF!</v>
      </c>
      <c r="G181" s="759" t="e">
        <f>TRUNC(F181*E181,2)</f>
        <v>#REF!</v>
      </c>
      <c r="H181" s="705"/>
      <c r="I181" s="705"/>
      <c r="J181" s="705"/>
      <c r="K181" s="705"/>
      <c r="L181" s="705"/>
      <c r="M181" s="705"/>
      <c r="N181" s="705"/>
      <c r="O181" s="705"/>
      <c r="P181" s="705"/>
      <c r="Q181" s="705"/>
      <c r="R181" s="705"/>
      <c r="S181" s="705"/>
      <c r="T181" s="705"/>
      <c r="U181" s="705"/>
      <c r="V181" s="705"/>
      <c r="W181" s="705"/>
      <c r="X181" s="705"/>
      <c r="Y181" s="705"/>
      <c r="Z181" s="705"/>
      <c r="AA181" s="705"/>
      <c r="AB181" s="705"/>
      <c r="AC181" s="705"/>
      <c r="AD181" s="705"/>
      <c r="AE181" s="705"/>
      <c r="AF181" s="705"/>
      <c r="AG181" s="705"/>
      <c r="AH181" s="705"/>
      <c r="AI181" s="705"/>
      <c r="AJ181" s="705"/>
      <c r="AK181" s="705"/>
      <c r="AL181" s="705"/>
      <c r="AM181" s="705"/>
      <c r="AN181" s="705"/>
      <c r="AO181" s="705"/>
      <c r="AP181" s="705"/>
      <c r="AQ181" s="705"/>
      <c r="AR181" s="705"/>
      <c r="AS181" s="705"/>
      <c r="AT181" s="705"/>
      <c r="AU181" s="705"/>
      <c r="AV181" s="705"/>
      <c r="AW181" s="705"/>
      <c r="AX181" s="705"/>
      <c r="AY181" s="705"/>
      <c r="AZ181" s="705"/>
      <c r="BA181" s="705"/>
      <c r="BB181" s="705"/>
      <c r="BC181" s="705"/>
      <c r="BD181" s="705"/>
      <c r="BE181" s="705"/>
      <c r="BF181" s="705"/>
      <c r="BG181" s="705"/>
      <c r="BH181" s="705"/>
      <c r="BI181" s="705"/>
      <c r="BJ181" s="705"/>
      <c r="BK181" s="705"/>
      <c r="BL181" s="705"/>
      <c r="BM181" s="705"/>
      <c r="BN181" s="705"/>
      <c r="BO181" s="705"/>
      <c r="BP181" s="705"/>
      <c r="BQ181" s="705"/>
      <c r="BR181" s="705"/>
      <c r="BS181" s="705"/>
      <c r="BT181" s="705"/>
      <c r="BU181" s="705"/>
      <c r="BV181" s="705"/>
      <c r="BW181" s="705"/>
      <c r="BX181" s="705"/>
      <c r="BY181" s="705"/>
      <c r="BZ181" s="705"/>
      <c r="CA181" s="705"/>
      <c r="CB181" s="705"/>
      <c r="CC181" s="705"/>
      <c r="CD181" s="705"/>
      <c r="CE181" s="705"/>
      <c r="CF181" s="705"/>
      <c r="CG181" s="705"/>
      <c r="CH181" s="705"/>
      <c r="CI181" s="705"/>
      <c r="CJ181" s="705"/>
      <c r="CK181" s="705"/>
      <c r="CL181" s="705"/>
      <c r="CM181" s="705"/>
      <c r="CN181" s="705"/>
      <c r="CO181" s="705"/>
      <c r="CP181" s="705"/>
      <c r="CQ181" s="705"/>
      <c r="CR181" s="705"/>
      <c r="CS181" s="705"/>
      <c r="CT181" s="705"/>
      <c r="CU181" s="705"/>
      <c r="CV181" s="705"/>
      <c r="CW181" s="705"/>
      <c r="CX181" s="705"/>
      <c r="CY181" s="705"/>
      <c r="CZ181" s="705"/>
      <c r="DA181" s="705"/>
      <c r="DB181" s="705"/>
      <c r="DC181" s="705"/>
      <c r="DD181" s="705"/>
      <c r="DE181" s="705"/>
      <c r="DF181" s="705"/>
      <c r="DG181" s="705"/>
      <c r="DH181" s="705"/>
      <c r="DI181" s="705"/>
      <c r="DJ181" s="705"/>
      <c r="DK181" s="705"/>
      <c r="DL181" s="705"/>
      <c r="DM181" s="705"/>
      <c r="DN181" s="705"/>
      <c r="DO181" s="705"/>
      <c r="DP181" s="705"/>
      <c r="DQ181" s="705"/>
      <c r="DR181" s="705"/>
      <c r="DS181" s="705"/>
      <c r="DT181" s="705"/>
      <c r="DU181" s="705"/>
      <c r="DV181" s="705"/>
      <c r="DW181" s="705"/>
      <c r="DX181" s="705"/>
      <c r="DY181" s="705"/>
      <c r="DZ181" s="705"/>
      <c r="EA181" s="705"/>
      <c r="EB181" s="705"/>
      <c r="EC181" s="705"/>
      <c r="ED181" s="705"/>
      <c r="EE181" s="705"/>
      <c r="EF181" s="705"/>
      <c r="EG181" s="705"/>
      <c r="EH181" s="705"/>
      <c r="EI181" s="705"/>
      <c r="EJ181" s="705"/>
      <c r="EK181" s="705"/>
      <c r="EL181" s="705"/>
      <c r="EM181" s="705"/>
      <c r="EN181" s="705"/>
      <c r="EO181" s="705"/>
      <c r="EP181" s="705"/>
      <c r="EQ181" s="705"/>
      <c r="ER181" s="705"/>
      <c r="ES181" s="705"/>
      <c r="ET181" s="705"/>
      <c r="EU181" s="705"/>
      <c r="EV181" s="705"/>
      <c r="EW181" s="705"/>
      <c r="EX181" s="705"/>
      <c r="EY181" s="705"/>
      <c r="EZ181" s="705"/>
      <c r="FA181" s="705"/>
      <c r="FB181" s="705"/>
      <c r="FC181" s="705"/>
      <c r="FD181" s="705"/>
      <c r="FE181" s="705"/>
      <c r="FF181" s="705"/>
      <c r="FG181" s="705"/>
      <c r="FH181" s="705"/>
      <c r="FI181" s="705"/>
      <c r="FJ181" s="705"/>
      <c r="FK181" s="705"/>
      <c r="FL181" s="705"/>
      <c r="FM181" s="705"/>
      <c r="FN181" s="705"/>
      <c r="FO181" s="705"/>
      <c r="FP181" s="705"/>
      <c r="FQ181" s="705"/>
      <c r="FR181" s="705"/>
      <c r="FS181" s="705"/>
      <c r="FT181" s="705"/>
      <c r="FU181" s="705"/>
      <c r="FV181" s="705"/>
      <c r="FW181" s="705"/>
      <c r="FX181" s="705"/>
      <c r="FY181" s="705"/>
      <c r="FZ181" s="705"/>
      <c r="GA181" s="705"/>
      <c r="GB181" s="705"/>
      <c r="GC181" s="705"/>
      <c r="GD181" s="705"/>
      <c r="GE181" s="705"/>
      <c r="GF181" s="705"/>
      <c r="GG181" s="705"/>
      <c r="GH181" s="705"/>
      <c r="GI181" s="705"/>
      <c r="GJ181" s="705"/>
      <c r="GK181" s="705"/>
      <c r="GL181" s="705"/>
      <c r="GM181" s="705"/>
      <c r="GN181" s="705"/>
      <c r="GO181" s="705"/>
      <c r="GP181" s="705"/>
      <c r="GQ181" s="705"/>
      <c r="GR181" s="705"/>
      <c r="GS181" s="705"/>
      <c r="GT181" s="705"/>
      <c r="GU181" s="705"/>
      <c r="GV181" s="705"/>
      <c r="GW181" s="705"/>
      <c r="GX181" s="705"/>
      <c r="GY181" s="705"/>
      <c r="GZ181" s="705"/>
      <c r="HA181" s="705"/>
      <c r="HB181" s="705"/>
      <c r="HC181" s="705"/>
      <c r="HD181" s="705"/>
      <c r="HE181" s="705"/>
      <c r="HF181" s="705"/>
      <c r="HG181" s="705"/>
      <c r="HH181" s="705"/>
      <c r="HI181" s="705"/>
      <c r="HJ181" s="705"/>
      <c r="HK181" s="705"/>
      <c r="HL181" s="705"/>
      <c r="HM181" s="705"/>
      <c r="HN181" s="705"/>
      <c r="HO181" s="705"/>
      <c r="HP181" s="705"/>
      <c r="HQ181" s="705"/>
      <c r="HR181" s="705"/>
      <c r="HS181" s="705"/>
      <c r="HT181" s="705"/>
      <c r="HU181" s="705"/>
      <c r="HV181" s="705"/>
      <c r="HW181" s="705"/>
      <c r="HX181" s="705"/>
      <c r="HY181" s="705"/>
      <c r="HZ181" s="705"/>
      <c r="IA181" s="705"/>
      <c r="IB181" s="705"/>
      <c r="IC181" s="705"/>
      <c r="ID181" s="705"/>
      <c r="IE181" s="705"/>
      <c r="IF181" s="705"/>
      <c r="IG181" s="705"/>
      <c r="IH181" s="705"/>
      <c r="II181" s="705"/>
      <c r="IJ181" s="705"/>
      <c r="IK181" s="705"/>
      <c r="IL181" s="705"/>
      <c r="IM181" s="705"/>
      <c r="IN181" s="705"/>
      <c r="IO181" s="705"/>
      <c r="IP181" s="705"/>
      <c r="IQ181" s="705"/>
      <c r="IR181" s="705"/>
      <c r="IS181" s="705"/>
      <c r="IT181" s="705"/>
      <c r="IU181" s="705"/>
      <c r="IV181" s="705"/>
    </row>
    <row r="182" spans="1:256" ht="15.75" thickBot="1">
      <c r="A182" s="705" t="s">
        <v>219</v>
      </c>
      <c r="B182" s="761" t="s">
        <v>33</v>
      </c>
      <c r="C182" s="526" t="e">
        <f>IF($A182="INSUMO",VLOOKUP($B182,#REF!,2,FALSE),VLOOKUP($B182,#REF!,2,FALSE))</f>
        <v>#REF!</v>
      </c>
      <c r="D182" s="527" t="e">
        <f>IF($A182="INSUMO",VLOOKUP($B182,#REF!,3,FALSE),VLOOKUP($B182,#REF!,3,FALSE))</f>
        <v>#REF!</v>
      </c>
      <c r="E182" s="999">
        <f>E180</f>
        <v>8.1000000000000003E-2</v>
      </c>
      <c r="F182" s="529" t="e">
        <f>IF($A182="INSUMO",VLOOKUP($B182,#REF!,4,FALSE),VLOOKUP($B182,#REF!,4,FALSE))</f>
        <v>#REF!</v>
      </c>
      <c r="G182" s="762" t="e">
        <f>TRUNC(F182*E182,2)</f>
        <v>#REF!</v>
      </c>
      <c r="H182" s="705"/>
      <c r="I182" s="705"/>
      <c r="J182" s="705"/>
      <c r="K182" s="705"/>
      <c r="L182" s="705"/>
      <c r="M182" s="705"/>
      <c r="N182" s="705"/>
      <c r="O182" s="705"/>
      <c r="P182" s="705"/>
      <c r="Q182" s="705"/>
      <c r="R182" s="705"/>
      <c r="S182" s="705"/>
      <c r="T182" s="705"/>
      <c r="U182" s="705"/>
      <c r="V182" s="705"/>
      <c r="W182" s="705"/>
      <c r="X182" s="705"/>
      <c r="Y182" s="705"/>
      <c r="Z182" s="705"/>
      <c r="AA182" s="705"/>
      <c r="AB182" s="705"/>
      <c r="AC182" s="705"/>
      <c r="AD182" s="705"/>
      <c r="AE182" s="705"/>
      <c r="AF182" s="705"/>
      <c r="AG182" s="705"/>
      <c r="AH182" s="705"/>
      <c r="AI182" s="705"/>
      <c r="AJ182" s="705"/>
      <c r="AK182" s="705"/>
      <c r="AL182" s="705"/>
      <c r="AM182" s="705"/>
      <c r="AN182" s="705"/>
      <c r="AO182" s="705"/>
      <c r="AP182" s="705"/>
      <c r="AQ182" s="705"/>
      <c r="AR182" s="705"/>
      <c r="AS182" s="705"/>
      <c r="AT182" s="705"/>
      <c r="AU182" s="705"/>
      <c r="AV182" s="705"/>
      <c r="AW182" s="705"/>
      <c r="AX182" s="705"/>
      <c r="AY182" s="705"/>
      <c r="AZ182" s="705"/>
      <c r="BA182" s="705"/>
      <c r="BB182" s="705"/>
      <c r="BC182" s="705"/>
      <c r="BD182" s="705"/>
      <c r="BE182" s="705"/>
      <c r="BF182" s="705"/>
      <c r="BG182" s="705"/>
      <c r="BH182" s="705"/>
      <c r="BI182" s="705"/>
      <c r="BJ182" s="705"/>
      <c r="BK182" s="705"/>
      <c r="BL182" s="705"/>
      <c r="BM182" s="705"/>
      <c r="BN182" s="705"/>
      <c r="BO182" s="705"/>
      <c r="BP182" s="705"/>
      <c r="BQ182" s="705"/>
      <c r="BR182" s="705"/>
      <c r="BS182" s="705"/>
      <c r="BT182" s="705"/>
      <c r="BU182" s="705"/>
      <c r="BV182" s="705"/>
      <c r="BW182" s="705"/>
      <c r="BX182" s="705"/>
      <c r="BY182" s="705"/>
      <c r="BZ182" s="705"/>
      <c r="CA182" s="705"/>
      <c r="CB182" s="705"/>
      <c r="CC182" s="705"/>
      <c r="CD182" s="705"/>
      <c r="CE182" s="705"/>
      <c r="CF182" s="705"/>
      <c r="CG182" s="705"/>
      <c r="CH182" s="705"/>
      <c r="CI182" s="705"/>
      <c r="CJ182" s="705"/>
      <c r="CK182" s="705"/>
      <c r="CL182" s="705"/>
      <c r="CM182" s="705"/>
      <c r="CN182" s="705"/>
      <c r="CO182" s="705"/>
      <c r="CP182" s="705"/>
      <c r="CQ182" s="705"/>
      <c r="CR182" s="705"/>
      <c r="CS182" s="705"/>
      <c r="CT182" s="705"/>
      <c r="CU182" s="705"/>
      <c r="CV182" s="705"/>
      <c r="CW182" s="705"/>
      <c r="CX182" s="705"/>
      <c r="CY182" s="705"/>
      <c r="CZ182" s="705"/>
      <c r="DA182" s="705"/>
      <c r="DB182" s="705"/>
      <c r="DC182" s="705"/>
      <c r="DD182" s="705"/>
      <c r="DE182" s="705"/>
      <c r="DF182" s="705"/>
      <c r="DG182" s="705"/>
      <c r="DH182" s="705"/>
      <c r="DI182" s="705"/>
      <c r="DJ182" s="705"/>
      <c r="DK182" s="705"/>
      <c r="DL182" s="705"/>
      <c r="DM182" s="705"/>
      <c r="DN182" s="705"/>
      <c r="DO182" s="705"/>
      <c r="DP182" s="705"/>
      <c r="DQ182" s="705"/>
      <c r="DR182" s="705"/>
      <c r="DS182" s="705"/>
      <c r="DT182" s="705"/>
      <c r="DU182" s="705"/>
      <c r="DV182" s="705"/>
      <c r="DW182" s="705"/>
      <c r="DX182" s="705"/>
      <c r="DY182" s="705"/>
      <c r="DZ182" s="705"/>
      <c r="EA182" s="705"/>
      <c r="EB182" s="705"/>
      <c r="EC182" s="705"/>
      <c r="ED182" s="705"/>
      <c r="EE182" s="705"/>
      <c r="EF182" s="705"/>
      <c r="EG182" s="705"/>
      <c r="EH182" s="705"/>
      <c r="EI182" s="705"/>
      <c r="EJ182" s="705"/>
      <c r="EK182" s="705"/>
      <c r="EL182" s="705"/>
      <c r="EM182" s="705"/>
      <c r="EN182" s="705"/>
      <c r="EO182" s="705"/>
      <c r="EP182" s="705"/>
      <c r="EQ182" s="705"/>
      <c r="ER182" s="705"/>
      <c r="ES182" s="705"/>
      <c r="ET182" s="705"/>
      <c r="EU182" s="705"/>
      <c r="EV182" s="705"/>
      <c r="EW182" s="705"/>
      <c r="EX182" s="705"/>
      <c r="EY182" s="705"/>
      <c r="EZ182" s="705"/>
      <c r="FA182" s="705"/>
      <c r="FB182" s="705"/>
      <c r="FC182" s="705"/>
      <c r="FD182" s="705"/>
      <c r="FE182" s="705"/>
      <c r="FF182" s="705"/>
      <c r="FG182" s="705"/>
      <c r="FH182" s="705"/>
      <c r="FI182" s="705"/>
      <c r="FJ182" s="705"/>
      <c r="FK182" s="705"/>
      <c r="FL182" s="705"/>
      <c r="FM182" s="705"/>
      <c r="FN182" s="705"/>
      <c r="FO182" s="705"/>
      <c r="FP182" s="705"/>
      <c r="FQ182" s="705"/>
      <c r="FR182" s="705"/>
      <c r="FS182" s="705"/>
      <c r="FT182" s="705"/>
      <c r="FU182" s="705"/>
      <c r="FV182" s="705"/>
      <c r="FW182" s="705"/>
      <c r="FX182" s="705"/>
      <c r="FY182" s="705"/>
      <c r="FZ182" s="705"/>
      <c r="GA182" s="705"/>
      <c r="GB182" s="705"/>
      <c r="GC182" s="705"/>
      <c r="GD182" s="705"/>
      <c r="GE182" s="705"/>
      <c r="GF182" s="705"/>
      <c r="GG182" s="705"/>
      <c r="GH182" s="705"/>
      <c r="GI182" s="705"/>
      <c r="GJ182" s="705"/>
      <c r="GK182" s="705"/>
      <c r="GL182" s="705"/>
      <c r="GM182" s="705"/>
      <c r="GN182" s="705"/>
      <c r="GO182" s="705"/>
      <c r="GP182" s="705"/>
      <c r="GQ182" s="705"/>
      <c r="GR182" s="705"/>
      <c r="GS182" s="705"/>
      <c r="GT182" s="705"/>
      <c r="GU182" s="705"/>
      <c r="GV182" s="705"/>
      <c r="GW182" s="705"/>
      <c r="GX182" s="705"/>
      <c r="GY182" s="705"/>
      <c r="GZ182" s="705"/>
      <c r="HA182" s="705"/>
      <c r="HB182" s="705"/>
      <c r="HC182" s="705"/>
      <c r="HD182" s="705"/>
      <c r="HE182" s="705"/>
      <c r="HF182" s="705"/>
      <c r="HG182" s="705"/>
      <c r="HH182" s="705"/>
      <c r="HI182" s="705"/>
      <c r="HJ182" s="705"/>
      <c r="HK182" s="705"/>
      <c r="HL182" s="705"/>
      <c r="HM182" s="705"/>
      <c r="HN182" s="705"/>
      <c r="HO182" s="705"/>
      <c r="HP182" s="705"/>
      <c r="HQ182" s="705"/>
      <c r="HR182" s="705"/>
      <c r="HS182" s="705"/>
      <c r="HT182" s="705"/>
      <c r="HU182" s="705"/>
      <c r="HV182" s="705"/>
      <c r="HW182" s="705"/>
      <c r="HX182" s="705"/>
      <c r="HY182" s="705"/>
      <c r="HZ182" s="705"/>
      <c r="IA182" s="705"/>
      <c r="IB182" s="705"/>
      <c r="IC182" s="705"/>
      <c r="ID182" s="705"/>
      <c r="IE182" s="705"/>
      <c r="IF182" s="705"/>
      <c r="IG182" s="705"/>
      <c r="IH182" s="705"/>
      <c r="II182" s="705"/>
      <c r="IJ182" s="705"/>
      <c r="IK182" s="705"/>
      <c r="IL182" s="705"/>
      <c r="IM182" s="705"/>
      <c r="IN182" s="705"/>
      <c r="IO182" s="705"/>
      <c r="IP182" s="705"/>
      <c r="IQ182" s="705"/>
      <c r="IR182" s="705"/>
      <c r="IS182" s="705"/>
      <c r="IT182" s="705"/>
      <c r="IU182" s="705"/>
      <c r="IV182" s="705"/>
    </row>
    <row r="183" spans="1:256" ht="16.5" thickBot="1">
      <c r="A183" s="705"/>
      <c r="B183" s="763" t="s">
        <v>663</v>
      </c>
      <c r="C183" s="764"/>
      <c r="D183" s="765"/>
      <c r="E183" s="766"/>
      <c r="F183" s="767" t="s">
        <v>81</v>
      </c>
      <c r="G183" s="768" t="e">
        <f>TRUNC(SUM(G179:G182),2)</f>
        <v>#REF!</v>
      </c>
      <c r="H183" s="705"/>
      <c r="I183" s="705"/>
      <c r="J183" s="705"/>
      <c r="K183" s="705"/>
      <c r="L183" s="705"/>
      <c r="M183" s="705"/>
      <c r="N183" s="705"/>
      <c r="O183" s="705"/>
      <c r="P183" s="705"/>
      <c r="Q183" s="705"/>
      <c r="R183" s="705"/>
      <c r="S183" s="705"/>
      <c r="T183" s="705"/>
      <c r="U183" s="705"/>
      <c r="V183" s="705"/>
      <c r="W183" s="705"/>
      <c r="X183" s="705"/>
      <c r="Y183" s="705"/>
      <c r="Z183" s="705"/>
      <c r="AA183" s="705"/>
      <c r="AB183" s="705"/>
      <c r="AC183" s="705"/>
      <c r="AD183" s="705"/>
      <c r="AE183" s="705"/>
      <c r="AF183" s="705"/>
      <c r="AG183" s="705"/>
      <c r="AH183" s="705"/>
      <c r="AI183" s="705"/>
      <c r="AJ183" s="705"/>
      <c r="AK183" s="705"/>
      <c r="AL183" s="705"/>
      <c r="AM183" s="705"/>
      <c r="AN183" s="705"/>
      <c r="AO183" s="705"/>
      <c r="AP183" s="705"/>
      <c r="AQ183" s="705"/>
      <c r="AR183" s="705"/>
      <c r="AS183" s="705"/>
      <c r="AT183" s="705"/>
      <c r="AU183" s="705"/>
      <c r="AV183" s="705"/>
      <c r="AW183" s="705"/>
      <c r="AX183" s="705"/>
      <c r="AY183" s="705"/>
      <c r="AZ183" s="705"/>
      <c r="BA183" s="705"/>
      <c r="BB183" s="705"/>
      <c r="BC183" s="705"/>
      <c r="BD183" s="705"/>
      <c r="BE183" s="705"/>
      <c r="BF183" s="705"/>
      <c r="BG183" s="705"/>
      <c r="BH183" s="705"/>
      <c r="BI183" s="705"/>
      <c r="BJ183" s="705"/>
      <c r="BK183" s="705"/>
      <c r="BL183" s="705"/>
      <c r="BM183" s="705"/>
      <c r="BN183" s="705"/>
      <c r="BO183" s="705"/>
      <c r="BP183" s="705"/>
      <c r="BQ183" s="705"/>
      <c r="BR183" s="705"/>
      <c r="BS183" s="705"/>
      <c r="BT183" s="705"/>
      <c r="BU183" s="705"/>
      <c r="BV183" s="705"/>
      <c r="BW183" s="705"/>
      <c r="BX183" s="705"/>
      <c r="BY183" s="705"/>
      <c r="BZ183" s="705"/>
      <c r="CA183" s="705"/>
      <c r="CB183" s="705"/>
      <c r="CC183" s="705"/>
      <c r="CD183" s="705"/>
      <c r="CE183" s="705"/>
      <c r="CF183" s="705"/>
      <c r="CG183" s="705"/>
      <c r="CH183" s="705"/>
      <c r="CI183" s="705"/>
      <c r="CJ183" s="705"/>
      <c r="CK183" s="705"/>
      <c r="CL183" s="705"/>
      <c r="CM183" s="705"/>
      <c r="CN183" s="705"/>
      <c r="CO183" s="705"/>
      <c r="CP183" s="705"/>
      <c r="CQ183" s="705"/>
      <c r="CR183" s="705"/>
      <c r="CS183" s="705"/>
      <c r="CT183" s="705"/>
      <c r="CU183" s="705"/>
      <c r="CV183" s="705"/>
      <c r="CW183" s="705"/>
      <c r="CX183" s="705"/>
      <c r="CY183" s="705"/>
      <c r="CZ183" s="705"/>
      <c r="DA183" s="705"/>
      <c r="DB183" s="705"/>
      <c r="DC183" s="705"/>
      <c r="DD183" s="705"/>
      <c r="DE183" s="705"/>
      <c r="DF183" s="705"/>
      <c r="DG183" s="705"/>
      <c r="DH183" s="705"/>
      <c r="DI183" s="705"/>
      <c r="DJ183" s="705"/>
      <c r="DK183" s="705"/>
      <c r="DL183" s="705"/>
      <c r="DM183" s="705"/>
      <c r="DN183" s="705"/>
      <c r="DO183" s="705"/>
      <c r="DP183" s="705"/>
      <c r="DQ183" s="705"/>
      <c r="DR183" s="705"/>
      <c r="DS183" s="705"/>
      <c r="DT183" s="705"/>
      <c r="DU183" s="705"/>
      <c r="DV183" s="705"/>
      <c r="DW183" s="705"/>
      <c r="DX183" s="705"/>
      <c r="DY183" s="705"/>
      <c r="DZ183" s="705"/>
      <c r="EA183" s="705"/>
      <c r="EB183" s="705"/>
      <c r="EC183" s="705"/>
      <c r="ED183" s="705"/>
      <c r="EE183" s="705"/>
      <c r="EF183" s="705"/>
      <c r="EG183" s="705"/>
      <c r="EH183" s="705"/>
      <c r="EI183" s="705"/>
      <c r="EJ183" s="705"/>
      <c r="EK183" s="705"/>
      <c r="EL183" s="705"/>
      <c r="EM183" s="705"/>
      <c r="EN183" s="705"/>
      <c r="EO183" s="705"/>
      <c r="EP183" s="705"/>
      <c r="EQ183" s="705"/>
      <c r="ER183" s="705"/>
      <c r="ES183" s="705"/>
      <c r="ET183" s="705"/>
      <c r="EU183" s="705"/>
      <c r="EV183" s="705"/>
      <c r="EW183" s="705"/>
      <c r="EX183" s="705"/>
      <c r="EY183" s="705"/>
      <c r="EZ183" s="705"/>
      <c r="FA183" s="705"/>
      <c r="FB183" s="705"/>
      <c r="FC183" s="705"/>
      <c r="FD183" s="705"/>
      <c r="FE183" s="705"/>
      <c r="FF183" s="705"/>
      <c r="FG183" s="705"/>
      <c r="FH183" s="705"/>
      <c r="FI183" s="705"/>
      <c r="FJ183" s="705"/>
      <c r="FK183" s="705"/>
      <c r="FL183" s="705"/>
      <c r="FM183" s="705"/>
      <c r="FN183" s="705"/>
      <c r="FO183" s="705"/>
      <c r="FP183" s="705"/>
      <c r="FQ183" s="705"/>
      <c r="FR183" s="705"/>
      <c r="FS183" s="705"/>
      <c r="FT183" s="705"/>
      <c r="FU183" s="705"/>
      <c r="FV183" s="705"/>
      <c r="FW183" s="705"/>
      <c r="FX183" s="705"/>
      <c r="FY183" s="705"/>
      <c r="FZ183" s="705"/>
      <c r="GA183" s="705"/>
      <c r="GB183" s="705"/>
      <c r="GC183" s="705"/>
      <c r="GD183" s="705"/>
      <c r="GE183" s="705"/>
      <c r="GF183" s="705"/>
      <c r="GG183" s="705"/>
      <c r="GH183" s="705"/>
      <c r="GI183" s="705"/>
      <c r="GJ183" s="705"/>
      <c r="GK183" s="705"/>
      <c r="GL183" s="705"/>
      <c r="GM183" s="705"/>
      <c r="GN183" s="705"/>
      <c r="GO183" s="705"/>
      <c r="GP183" s="705"/>
      <c r="GQ183" s="705"/>
      <c r="GR183" s="705"/>
      <c r="GS183" s="705"/>
      <c r="GT183" s="705"/>
      <c r="GU183" s="705"/>
      <c r="GV183" s="705"/>
      <c r="GW183" s="705"/>
      <c r="GX183" s="705"/>
      <c r="GY183" s="705"/>
      <c r="GZ183" s="705"/>
      <c r="HA183" s="705"/>
      <c r="HB183" s="705"/>
      <c r="HC183" s="705"/>
      <c r="HD183" s="705"/>
      <c r="HE183" s="705"/>
      <c r="HF183" s="705"/>
      <c r="HG183" s="705"/>
      <c r="HH183" s="705"/>
      <c r="HI183" s="705"/>
      <c r="HJ183" s="705"/>
      <c r="HK183" s="705"/>
      <c r="HL183" s="705"/>
      <c r="HM183" s="705"/>
      <c r="HN183" s="705"/>
      <c r="HO183" s="705"/>
      <c r="HP183" s="705"/>
      <c r="HQ183" s="705"/>
      <c r="HR183" s="705"/>
      <c r="HS183" s="705"/>
      <c r="HT183" s="705"/>
      <c r="HU183" s="705"/>
      <c r="HV183" s="705"/>
      <c r="HW183" s="705"/>
      <c r="HX183" s="705"/>
      <c r="HY183" s="705"/>
      <c r="HZ183" s="705"/>
      <c r="IA183" s="705"/>
      <c r="IB183" s="705"/>
      <c r="IC183" s="705"/>
      <c r="ID183" s="705"/>
      <c r="IE183" s="705"/>
      <c r="IF183" s="705"/>
      <c r="IG183" s="705"/>
      <c r="IH183" s="705"/>
      <c r="II183" s="705"/>
      <c r="IJ183" s="705"/>
      <c r="IK183" s="705"/>
      <c r="IL183" s="705"/>
      <c r="IM183" s="705"/>
      <c r="IN183" s="705"/>
      <c r="IO183" s="705"/>
      <c r="IP183" s="705"/>
      <c r="IQ183" s="705"/>
      <c r="IR183" s="705"/>
      <c r="IS183" s="705"/>
      <c r="IT183" s="705"/>
      <c r="IU183" s="705"/>
      <c r="IV183" s="705"/>
    </row>
    <row r="184" spans="1:256" ht="364.5" customHeight="1">
      <c r="A184" s="705"/>
      <c r="B184" s="2752"/>
      <c r="C184" s="2752"/>
      <c r="D184" s="2752"/>
      <c r="E184" s="2752"/>
      <c r="F184" s="2752"/>
      <c r="G184" s="2752"/>
      <c r="H184" s="705"/>
      <c r="I184" s="705"/>
      <c r="J184" s="705"/>
      <c r="K184" s="705"/>
      <c r="L184" s="705"/>
      <c r="M184" s="705"/>
      <c r="N184" s="705"/>
      <c r="O184" s="705"/>
      <c r="P184" s="705"/>
      <c r="Q184" s="705"/>
      <c r="R184" s="705"/>
      <c r="S184" s="705"/>
      <c r="T184" s="705"/>
      <c r="U184" s="705"/>
      <c r="V184" s="705"/>
      <c r="W184" s="705"/>
      <c r="X184" s="705"/>
      <c r="Y184" s="705"/>
      <c r="Z184" s="705"/>
      <c r="AA184" s="705"/>
      <c r="AB184" s="705"/>
      <c r="AC184" s="705"/>
      <c r="AD184" s="705"/>
      <c r="AE184" s="705"/>
      <c r="AF184" s="705"/>
      <c r="AG184" s="705"/>
      <c r="AH184" s="705"/>
      <c r="AI184" s="705"/>
      <c r="AJ184" s="705"/>
      <c r="AK184" s="705"/>
      <c r="AL184" s="705"/>
      <c r="AM184" s="705"/>
      <c r="AN184" s="705"/>
      <c r="AO184" s="705"/>
      <c r="AP184" s="705"/>
      <c r="AQ184" s="705"/>
      <c r="AR184" s="705"/>
      <c r="AS184" s="705"/>
      <c r="AT184" s="705"/>
      <c r="AU184" s="705"/>
      <c r="AV184" s="705"/>
      <c r="AW184" s="705"/>
      <c r="AX184" s="705"/>
      <c r="AY184" s="705"/>
      <c r="AZ184" s="705"/>
      <c r="BA184" s="705"/>
      <c r="BB184" s="705"/>
      <c r="BC184" s="705"/>
      <c r="BD184" s="705"/>
      <c r="BE184" s="705"/>
      <c r="BF184" s="705"/>
      <c r="BG184" s="705"/>
      <c r="BH184" s="705"/>
      <c r="BI184" s="705"/>
      <c r="BJ184" s="705"/>
      <c r="BK184" s="705"/>
      <c r="BL184" s="705"/>
      <c r="BM184" s="705"/>
      <c r="BN184" s="705"/>
      <c r="BO184" s="705"/>
      <c r="BP184" s="705"/>
      <c r="BQ184" s="705"/>
      <c r="BR184" s="705"/>
      <c r="BS184" s="705"/>
      <c r="BT184" s="705"/>
      <c r="BU184" s="705"/>
      <c r="BV184" s="705"/>
      <c r="BW184" s="705"/>
      <c r="BX184" s="705"/>
      <c r="BY184" s="705"/>
      <c r="BZ184" s="705"/>
      <c r="CA184" s="705"/>
      <c r="CB184" s="705"/>
      <c r="CC184" s="705"/>
      <c r="CD184" s="705"/>
      <c r="CE184" s="705"/>
      <c r="CF184" s="705"/>
      <c r="CG184" s="705"/>
      <c r="CH184" s="705"/>
      <c r="CI184" s="705"/>
      <c r="CJ184" s="705"/>
      <c r="CK184" s="705"/>
      <c r="CL184" s="705"/>
      <c r="CM184" s="705"/>
      <c r="CN184" s="705"/>
      <c r="CO184" s="705"/>
      <c r="CP184" s="705"/>
      <c r="CQ184" s="705"/>
      <c r="CR184" s="705"/>
      <c r="CS184" s="705"/>
      <c r="CT184" s="705"/>
      <c r="CU184" s="705"/>
      <c r="CV184" s="705"/>
      <c r="CW184" s="705"/>
      <c r="CX184" s="705"/>
      <c r="CY184" s="705"/>
      <c r="CZ184" s="705"/>
      <c r="DA184" s="705"/>
      <c r="DB184" s="705"/>
      <c r="DC184" s="705"/>
      <c r="DD184" s="705"/>
      <c r="DE184" s="705"/>
      <c r="DF184" s="705"/>
      <c r="DG184" s="705"/>
      <c r="DH184" s="705"/>
      <c r="DI184" s="705"/>
      <c r="DJ184" s="705"/>
      <c r="DK184" s="705"/>
      <c r="DL184" s="705"/>
      <c r="DM184" s="705"/>
      <c r="DN184" s="705"/>
      <c r="DO184" s="705"/>
      <c r="DP184" s="705"/>
      <c r="DQ184" s="705"/>
      <c r="DR184" s="705"/>
      <c r="DS184" s="705"/>
      <c r="DT184" s="705"/>
      <c r="DU184" s="705"/>
      <c r="DV184" s="705"/>
      <c r="DW184" s="705"/>
      <c r="DX184" s="705"/>
      <c r="DY184" s="705"/>
      <c r="DZ184" s="705"/>
      <c r="EA184" s="705"/>
      <c r="EB184" s="705"/>
      <c r="EC184" s="705"/>
      <c r="ED184" s="705"/>
      <c r="EE184" s="705"/>
      <c r="EF184" s="705"/>
      <c r="EG184" s="705"/>
      <c r="EH184" s="705"/>
      <c r="EI184" s="705"/>
      <c r="EJ184" s="705"/>
      <c r="EK184" s="705"/>
      <c r="EL184" s="705"/>
      <c r="EM184" s="705"/>
      <c r="EN184" s="705"/>
      <c r="EO184" s="705"/>
      <c r="EP184" s="705"/>
      <c r="EQ184" s="705"/>
      <c r="ER184" s="705"/>
      <c r="ES184" s="705"/>
      <c r="ET184" s="705"/>
      <c r="EU184" s="705"/>
      <c r="EV184" s="705"/>
      <c r="EW184" s="705"/>
      <c r="EX184" s="705"/>
      <c r="EY184" s="705"/>
      <c r="EZ184" s="705"/>
      <c r="FA184" s="705"/>
      <c r="FB184" s="705"/>
      <c r="FC184" s="705"/>
      <c r="FD184" s="705"/>
      <c r="FE184" s="705"/>
      <c r="FF184" s="705"/>
      <c r="FG184" s="705"/>
      <c r="FH184" s="705"/>
      <c r="FI184" s="705"/>
      <c r="FJ184" s="705"/>
      <c r="FK184" s="705"/>
      <c r="FL184" s="705"/>
      <c r="FM184" s="705"/>
      <c r="FN184" s="705"/>
      <c r="FO184" s="705"/>
      <c r="FP184" s="705"/>
      <c r="FQ184" s="705"/>
      <c r="FR184" s="705"/>
      <c r="FS184" s="705"/>
      <c r="FT184" s="705"/>
      <c r="FU184" s="705"/>
      <c r="FV184" s="705"/>
      <c r="FW184" s="705"/>
      <c r="FX184" s="705"/>
      <c r="FY184" s="705"/>
      <c r="FZ184" s="705"/>
      <c r="GA184" s="705"/>
      <c r="GB184" s="705"/>
      <c r="GC184" s="705"/>
      <c r="GD184" s="705"/>
      <c r="GE184" s="705"/>
      <c r="GF184" s="705"/>
      <c r="GG184" s="705"/>
      <c r="GH184" s="705"/>
      <c r="GI184" s="705"/>
      <c r="GJ184" s="705"/>
      <c r="GK184" s="705"/>
      <c r="GL184" s="705"/>
      <c r="GM184" s="705"/>
      <c r="GN184" s="705"/>
      <c r="GO184" s="705"/>
      <c r="GP184" s="705"/>
      <c r="GQ184" s="705"/>
      <c r="GR184" s="705"/>
      <c r="GS184" s="705"/>
      <c r="GT184" s="705"/>
      <c r="GU184" s="705"/>
      <c r="GV184" s="705"/>
      <c r="GW184" s="705"/>
      <c r="GX184" s="705"/>
      <c r="GY184" s="705"/>
      <c r="GZ184" s="705"/>
      <c r="HA184" s="705"/>
      <c r="HB184" s="705"/>
      <c r="HC184" s="705"/>
      <c r="HD184" s="705"/>
      <c r="HE184" s="705"/>
      <c r="HF184" s="705"/>
      <c r="HG184" s="705"/>
      <c r="HH184" s="705"/>
      <c r="HI184" s="705"/>
      <c r="HJ184" s="705"/>
      <c r="HK184" s="705"/>
      <c r="HL184" s="705"/>
      <c r="HM184" s="705"/>
      <c r="HN184" s="705"/>
      <c r="HO184" s="705"/>
      <c r="HP184" s="705"/>
      <c r="HQ184" s="705"/>
      <c r="HR184" s="705"/>
      <c r="HS184" s="705"/>
      <c r="HT184" s="705"/>
      <c r="HU184" s="705"/>
      <c r="HV184" s="705"/>
      <c r="HW184" s="705"/>
      <c r="HX184" s="705"/>
      <c r="HY184" s="705"/>
      <c r="HZ184" s="705"/>
      <c r="IA184" s="705"/>
      <c r="IB184" s="705"/>
      <c r="IC184" s="705"/>
      <c r="ID184" s="705"/>
      <c r="IE184" s="705"/>
      <c r="IF184" s="705"/>
      <c r="IG184" s="705"/>
      <c r="IH184" s="705"/>
      <c r="II184" s="705"/>
      <c r="IJ184" s="705"/>
      <c r="IK184" s="705"/>
      <c r="IL184" s="705"/>
      <c r="IM184" s="705"/>
      <c r="IN184" s="705"/>
      <c r="IO184" s="705"/>
      <c r="IP184" s="705"/>
      <c r="IQ184" s="705"/>
      <c r="IR184" s="705"/>
      <c r="IS184" s="705"/>
      <c r="IT184" s="705"/>
      <c r="IU184" s="705"/>
      <c r="IV184" s="705"/>
    </row>
    <row r="185" spans="1:256" ht="182.25" customHeight="1" thickBot="1">
      <c r="A185" s="705"/>
      <c r="B185" s="2753"/>
      <c r="C185" s="2753"/>
      <c r="D185" s="2753"/>
      <c r="E185" s="2753"/>
      <c r="F185" s="2753"/>
      <c r="G185" s="2753"/>
      <c r="H185" s="705"/>
      <c r="I185" s="705"/>
      <c r="J185" s="705"/>
      <c r="K185" s="705"/>
      <c r="L185" s="705"/>
      <c r="M185" s="705"/>
      <c r="N185" s="705"/>
      <c r="O185" s="705"/>
      <c r="P185" s="705"/>
      <c r="Q185" s="705"/>
      <c r="R185" s="705"/>
      <c r="S185" s="705"/>
      <c r="T185" s="705"/>
      <c r="U185" s="705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  <c r="AG185" s="705"/>
      <c r="AH185" s="705"/>
      <c r="AI185" s="705"/>
      <c r="AJ185" s="705"/>
      <c r="AK185" s="705"/>
      <c r="AL185" s="705"/>
      <c r="AM185" s="705"/>
      <c r="AN185" s="705"/>
      <c r="AO185" s="705"/>
      <c r="AP185" s="705"/>
      <c r="AQ185" s="705"/>
      <c r="AR185" s="705"/>
      <c r="AS185" s="705"/>
      <c r="AT185" s="705"/>
      <c r="AU185" s="705"/>
      <c r="AV185" s="705"/>
      <c r="AW185" s="705"/>
      <c r="AX185" s="705"/>
      <c r="AY185" s="705"/>
      <c r="AZ185" s="705"/>
      <c r="BA185" s="705"/>
      <c r="BB185" s="705"/>
      <c r="BC185" s="705"/>
      <c r="BD185" s="705"/>
      <c r="BE185" s="705"/>
      <c r="BF185" s="705"/>
      <c r="BG185" s="705"/>
      <c r="BH185" s="705"/>
      <c r="BI185" s="705"/>
      <c r="BJ185" s="705"/>
      <c r="BK185" s="705"/>
      <c r="BL185" s="705"/>
      <c r="BM185" s="705"/>
      <c r="BN185" s="705"/>
      <c r="BO185" s="705"/>
      <c r="BP185" s="705"/>
      <c r="BQ185" s="705"/>
      <c r="BR185" s="705"/>
      <c r="BS185" s="705"/>
      <c r="BT185" s="705"/>
      <c r="BU185" s="705"/>
      <c r="BV185" s="705"/>
      <c r="BW185" s="705"/>
      <c r="BX185" s="705"/>
      <c r="BY185" s="705"/>
      <c r="BZ185" s="705"/>
      <c r="CA185" s="705"/>
      <c r="CB185" s="705"/>
      <c r="CC185" s="705"/>
      <c r="CD185" s="705"/>
      <c r="CE185" s="705"/>
      <c r="CF185" s="705"/>
      <c r="CG185" s="705"/>
      <c r="CH185" s="705"/>
      <c r="CI185" s="705"/>
      <c r="CJ185" s="705"/>
      <c r="CK185" s="705"/>
      <c r="CL185" s="705"/>
      <c r="CM185" s="705"/>
      <c r="CN185" s="705"/>
      <c r="CO185" s="705"/>
      <c r="CP185" s="705"/>
      <c r="CQ185" s="705"/>
      <c r="CR185" s="705"/>
      <c r="CS185" s="705"/>
      <c r="CT185" s="705"/>
      <c r="CU185" s="705"/>
      <c r="CV185" s="705"/>
      <c r="CW185" s="705"/>
      <c r="CX185" s="705"/>
      <c r="CY185" s="705"/>
      <c r="CZ185" s="705"/>
      <c r="DA185" s="705"/>
      <c r="DB185" s="705"/>
      <c r="DC185" s="705"/>
      <c r="DD185" s="705"/>
      <c r="DE185" s="705"/>
      <c r="DF185" s="705"/>
      <c r="DG185" s="705"/>
      <c r="DH185" s="705"/>
      <c r="DI185" s="705"/>
      <c r="DJ185" s="705"/>
      <c r="DK185" s="705"/>
      <c r="DL185" s="705"/>
      <c r="DM185" s="705"/>
      <c r="DN185" s="705"/>
      <c r="DO185" s="705"/>
      <c r="DP185" s="705"/>
      <c r="DQ185" s="705"/>
      <c r="DR185" s="705"/>
      <c r="DS185" s="705"/>
      <c r="DT185" s="705"/>
      <c r="DU185" s="705"/>
      <c r="DV185" s="705"/>
      <c r="DW185" s="705"/>
      <c r="DX185" s="705"/>
      <c r="DY185" s="705"/>
      <c r="DZ185" s="705"/>
      <c r="EA185" s="705"/>
      <c r="EB185" s="705"/>
      <c r="EC185" s="705"/>
      <c r="ED185" s="705"/>
      <c r="EE185" s="705"/>
      <c r="EF185" s="705"/>
      <c r="EG185" s="705"/>
      <c r="EH185" s="705"/>
      <c r="EI185" s="705"/>
      <c r="EJ185" s="705"/>
      <c r="EK185" s="705"/>
      <c r="EL185" s="705"/>
      <c r="EM185" s="705"/>
      <c r="EN185" s="705"/>
      <c r="EO185" s="705"/>
      <c r="EP185" s="705"/>
      <c r="EQ185" s="705"/>
      <c r="ER185" s="705"/>
      <c r="ES185" s="705"/>
      <c r="ET185" s="705"/>
      <c r="EU185" s="705"/>
      <c r="EV185" s="705"/>
      <c r="EW185" s="705"/>
      <c r="EX185" s="705"/>
      <c r="EY185" s="705"/>
      <c r="EZ185" s="705"/>
      <c r="FA185" s="705"/>
      <c r="FB185" s="705"/>
      <c r="FC185" s="705"/>
      <c r="FD185" s="705"/>
      <c r="FE185" s="705"/>
      <c r="FF185" s="705"/>
      <c r="FG185" s="705"/>
      <c r="FH185" s="705"/>
      <c r="FI185" s="705"/>
      <c r="FJ185" s="705"/>
      <c r="FK185" s="705"/>
      <c r="FL185" s="705"/>
      <c r="FM185" s="705"/>
      <c r="FN185" s="705"/>
      <c r="FO185" s="705"/>
      <c r="FP185" s="705"/>
      <c r="FQ185" s="705"/>
      <c r="FR185" s="705"/>
      <c r="FS185" s="705"/>
      <c r="FT185" s="705"/>
      <c r="FU185" s="705"/>
      <c r="FV185" s="705"/>
      <c r="FW185" s="705"/>
      <c r="FX185" s="705"/>
      <c r="FY185" s="705"/>
      <c r="FZ185" s="705"/>
      <c r="GA185" s="705"/>
      <c r="GB185" s="705"/>
      <c r="GC185" s="705"/>
      <c r="GD185" s="705"/>
      <c r="GE185" s="705"/>
      <c r="GF185" s="705"/>
      <c r="GG185" s="705"/>
      <c r="GH185" s="705"/>
      <c r="GI185" s="705"/>
      <c r="GJ185" s="705"/>
      <c r="GK185" s="705"/>
      <c r="GL185" s="705"/>
      <c r="GM185" s="705"/>
      <c r="GN185" s="705"/>
      <c r="GO185" s="705"/>
      <c r="GP185" s="705"/>
      <c r="GQ185" s="705"/>
      <c r="GR185" s="705"/>
      <c r="GS185" s="705"/>
      <c r="GT185" s="705"/>
      <c r="GU185" s="705"/>
      <c r="GV185" s="705"/>
      <c r="GW185" s="705"/>
      <c r="GX185" s="705"/>
      <c r="GY185" s="705"/>
      <c r="GZ185" s="705"/>
      <c r="HA185" s="705"/>
      <c r="HB185" s="705"/>
      <c r="HC185" s="705"/>
      <c r="HD185" s="705"/>
      <c r="HE185" s="705"/>
      <c r="HF185" s="705"/>
      <c r="HG185" s="705"/>
      <c r="HH185" s="705"/>
      <c r="HI185" s="705"/>
      <c r="HJ185" s="705"/>
      <c r="HK185" s="705"/>
      <c r="HL185" s="705"/>
      <c r="HM185" s="705"/>
      <c r="HN185" s="705"/>
      <c r="HO185" s="705"/>
      <c r="HP185" s="705"/>
      <c r="HQ185" s="705"/>
      <c r="HR185" s="705"/>
      <c r="HS185" s="705"/>
      <c r="HT185" s="705"/>
      <c r="HU185" s="705"/>
      <c r="HV185" s="705"/>
      <c r="HW185" s="705"/>
      <c r="HX185" s="705"/>
      <c r="HY185" s="705"/>
      <c r="HZ185" s="705"/>
      <c r="IA185" s="705"/>
      <c r="IB185" s="705"/>
      <c r="IC185" s="705"/>
      <c r="ID185" s="705"/>
      <c r="IE185" s="705"/>
      <c r="IF185" s="705"/>
      <c r="IG185" s="705"/>
      <c r="IH185" s="705"/>
      <c r="II185" s="705"/>
      <c r="IJ185" s="705"/>
      <c r="IK185" s="705"/>
      <c r="IL185" s="705"/>
      <c r="IM185" s="705"/>
      <c r="IN185" s="705"/>
      <c r="IO185" s="705"/>
      <c r="IP185" s="705"/>
      <c r="IQ185" s="705"/>
      <c r="IR185" s="705"/>
      <c r="IS185" s="705"/>
      <c r="IT185" s="705"/>
      <c r="IU185" s="705"/>
      <c r="IV185" s="705"/>
    </row>
    <row r="186" spans="1:256" ht="31.5">
      <c r="A186" s="705"/>
      <c r="B186" s="981" t="s">
        <v>664</v>
      </c>
      <c r="C186" s="2746" t="s">
        <v>678</v>
      </c>
      <c r="D186" s="2747"/>
      <c r="E186" s="2747"/>
      <c r="F186" s="2748"/>
      <c r="G186" s="887" t="s">
        <v>23</v>
      </c>
      <c r="H186" s="705"/>
      <c r="I186" s="705"/>
      <c r="J186" s="705"/>
      <c r="K186" s="705"/>
      <c r="L186" s="705"/>
      <c r="M186" s="705"/>
      <c r="N186" s="705"/>
      <c r="O186" s="705"/>
      <c r="P186" s="705"/>
      <c r="Q186" s="705"/>
      <c r="R186" s="705"/>
      <c r="S186" s="705"/>
      <c r="T186" s="705"/>
      <c r="U186" s="705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  <c r="AG186" s="705"/>
      <c r="AH186" s="705"/>
      <c r="AI186" s="705"/>
      <c r="AJ186" s="705"/>
      <c r="AK186" s="705"/>
      <c r="AL186" s="705"/>
      <c r="AM186" s="705"/>
      <c r="AN186" s="705"/>
      <c r="AO186" s="705"/>
      <c r="AP186" s="705"/>
      <c r="AQ186" s="705"/>
      <c r="AR186" s="705"/>
      <c r="AS186" s="705"/>
      <c r="AT186" s="705"/>
      <c r="AU186" s="705"/>
      <c r="AV186" s="705"/>
      <c r="AW186" s="705"/>
      <c r="AX186" s="705"/>
      <c r="AY186" s="705"/>
      <c r="AZ186" s="705"/>
      <c r="BA186" s="705"/>
      <c r="BB186" s="705"/>
      <c r="BC186" s="705"/>
      <c r="BD186" s="705"/>
      <c r="BE186" s="705"/>
      <c r="BF186" s="705"/>
      <c r="BG186" s="705"/>
      <c r="BH186" s="705"/>
      <c r="BI186" s="705"/>
      <c r="BJ186" s="705"/>
      <c r="BK186" s="705"/>
      <c r="BL186" s="705"/>
      <c r="BM186" s="705"/>
      <c r="BN186" s="705"/>
      <c r="BO186" s="705"/>
      <c r="BP186" s="705"/>
      <c r="BQ186" s="705"/>
      <c r="BR186" s="705"/>
      <c r="BS186" s="705"/>
      <c r="BT186" s="705"/>
      <c r="BU186" s="705"/>
      <c r="BV186" s="705"/>
      <c r="BW186" s="705"/>
      <c r="BX186" s="705"/>
      <c r="BY186" s="705"/>
      <c r="BZ186" s="705"/>
      <c r="CA186" s="705"/>
      <c r="CB186" s="705"/>
      <c r="CC186" s="705"/>
      <c r="CD186" s="705"/>
      <c r="CE186" s="705"/>
      <c r="CF186" s="705"/>
      <c r="CG186" s="705"/>
      <c r="CH186" s="705"/>
      <c r="CI186" s="705"/>
      <c r="CJ186" s="705"/>
      <c r="CK186" s="705"/>
      <c r="CL186" s="705"/>
      <c r="CM186" s="705"/>
      <c r="CN186" s="705"/>
      <c r="CO186" s="705"/>
      <c r="CP186" s="705"/>
      <c r="CQ186" s="705"/>
      <c r="CR186" s="705"/>
      <c r="CS186" s="705"/>
      <c r="CT186" s="705"/>
      <c r="CU186" s="705"/>
      <c r="CV186" s="705"/>
      <c r="CW186" s="705"/>
      <c r="CX186" s="705"/>
      <c r="CY186" s="705"/>
      <c r="CZ186" s="705"/>
      <c r="DA186" s="705"/>
      <c r="DB186" s="705"/>
      <c r="DC186" s="705"/>
      <c r="DD186" s="705"/>
      <c r="DE186" s="705"/>
      <c r="DF186" s="705"/>
      <c r="DG186" s="705"/>
      <c r="DH186" s="705"/>
      <c r="DI186" s="705"/>
      <c r="DJ186" s="705"/>
      <c r="DK186" s="705"/>
      <c r="DL186" s="705"/>
      <c r="DM186" s="705"/>
      <c r="DN186" s="705"/>
      <c r="DO186" s="705"/>
      <c r="DP186" s="705"/>
      <c r="DQ186" s="705"/>
      <c r="DR186" s="705"/>
      <c r="DS186" s="705"/>
      <c r="DT186" s="705"/>
      <c r="DU186" s="705"/>
      <c r="DV186" s="705"/>
      <c r="DW186" s="705"/>
      <c r="DX186" s="705"/>
      <c r="DY186" s="705"/>
      <c r="DZ186" s="705"/>
      <c r="EA186" s="705"/>
      <c r="EB186" s="705"/>
      <c r="EC186" s="705"/>
      <c r="ED186" s="705"/>
      <c r="EE186" s="705"/>
      <c r="EF186" s="705"/>
      <c r="EG186" s="705"/>
      <c r="EH186" s="705"/>
      <c r="EI186" s="705"/>
      <c r="EJ186" s="705"/>
      <c r="EK186" s="705"/>
      <c r="EL186" s="705"/>
      <c r="EM186" s="705"/>
      <c r="EN186" s="705"/>
      <c r="EO186" s="705"/>
      <c r="EP186" s="705"/>
      <c r="EQ186" s="705"/>
      <c r="ER186" s="705"/>
      <c r="ES186" s="705"/>
      <c r="ET186" s="705"/>
      <c r="EU186" s="705"/>
      <c r="EV186" s="705"/>
      <c r="EW186" s="705"/>
      <c r="EX186" s="705"/>
      <c r="EY186" s="705"/>
      <c r="EZ186" s="705"/>
      <c r="FA186" s="705"/>
      <c r="FB186" s="705"/>
      <c r="FC186" s="705"/>
      <c r="FD186" s="705"/>
      <c r="FE186" s="705"/>
      <c r="FF186" s="705"/>
      <c r="FG186" s="705"/>
      <c r="FH186" s="705"/>
      <c r="FI186" s="705"/>
      <c r="FJ186" s="705"/>
      <c r="FK186" s="705"/>
      <c r="FL186" s="705"/>
      <c r="FM186" s="705"/>
      <c r="FN186" s="705"/>
      <c r="FO186" s="705"/>
      <c r="FP186" s="705"/>
      <c r="FQ186" s="705"/>
      <c r="FR186" s="705"/>
      <c r="FS186" s="705"/>
      <c r="FT186" s="705"/>
      <c r="FU186" s="705"/>
      <c r="FV186" s="705"/>
      <c r="FW186" s="705"/>
      <c r="FX186" s="705"/>
      <c r="FY186" s="705"/>
      <c r="FZ186" s="705"/>
      <c r="GA186" s="705"/>
      <c r="GB186" s="705"/>
      <c r="GC186" s="705"/>
      <c r="GD186" s="705"/>
      <c r="GE186" s="705"/>
      <c r="GF186" s="705"/>
      <c r="GG186" s="705"/>
      <c r="GH186" s="705"/>
      <c r="GI186" s="705"/>
      <c r="GJ186" s="705"/>
      <c r="GK186" s="705"/>
      <c r="GL186" s="705"/>
      <c r="GM186" s="705"/>
      <c r="GN186" s="705"/>
      <c r="GO186" s="705"/>
      <c r="GP186" s="705"/>
      <c r="GQ186" s="705"/>
      <c r="GR186" s="705"/>
      <c r="GS186" s="705"/>
      <c r="GT186" s="705"/>
      <c r="GU186" s="705"/>
      <c r="GV186" s="705"/>
      <c r="GW186" s="705"/>
      <c r="GX186" s="705"/>
      <c r="GY186" s="705"/>
      <c r="GZ186" s="705"/>
      <c r="HA186" s="705"/>
      <c r="HB186" s="705"/>
      <c r="HC186" s="705"/>
      <c r="HD186" s="705"/>
      <c r="HE186" s="705"/>
      <c r="HF186" s="705"/>
      <c r="HG186" s="705"/>
      <c r="HH186" s="705"/>
      <c r="HI186" s="705"/>
      <c r="HJ186" s="705"/>
      <c r="HK186" s="705"/>
      <c r="HL186" s="705"/>
      <c r="HM186" s="705"/>
      <c r="HN186" s="705"/>
      <c r="HO186" s="705"/>
      <c r="HP186" s="705"/>
      <c r="HQ186" s="705"/>
      <c r="HR186" s="705"/>
      <c r="HS186" s="705"/>
      <c r="HT186" s="705"/>
      <c r="HU186" s="705"/>
      <c r="HV186" s="705"/>
      <c r="HW186" s="705"/>
      <c r="HX186" s="705"/>
      <c r="HY186" s="705"/>
      <c r="HZ186" s="705"/>
      <c r="IA186" s="705"/>
      <c r="IB186" s="705"/>
      <c r="IC186" s="705"/>
      <c r="ID186" s="705"/>
      <c r="IE186" s="705"/>
      <c r="IF186" s="705"/>
      <c r="IG186" s="705"/>
      <c r="IH186" s="705"/>
      <c r="II186" s="705"/>
      <c r="IJ186" s="705"/>
      <c r="IK186" s="705"/>
      <c r="IL186" s="705"/>
      <c r="IM186" s="705"/>
      <c r="IN186" s="705"/>
      <c r="IO186" s="705"/>
      <c r="IP186" s="705"/>
      <c r="IQ186" s="705"/>
      <c r="IR186" s="705"/>
      <c r="IS186" s="705"/>
      <c r="IT186" s="705"/>
      <c r="IU186" s="705"/>
      <c r="IV186" s="705"/>
    </row>
    <row r="187" spans="1:256" ht="31.5">
      <c r="A187" s="705"/>
      <c r="B187" s="616" t="s">
        <v>666</v>
      </c>
      <c r="C187" s="982" t="s">
        <v>75</v>
      </c>
      <c r="D187" s="982" t="s">
        <v>23</v>
      </c>
      <c r="E187" s="2774" t="s">
        <v>76</v>
      </c>
      <c r="F187" s="2775"/>
      <c r="G187" s="2776"/>
      <c r="H187" s="705"/>
      <c r="I187" s="705"/>
      <c r="J187" s="705"/>
      <c r="K187" s="705"/>
      <c r="L187" s="705"/>
      <c r="M187" s="705"/>
      <c r="N187" s="705"/>
      <c r="O187" s="705"/>
      <c r="P187" s="705"/>
      <c r="Q187" s="705"/>
      <c r="R187" s="705"/>
      <c r="S187" s="705"/>
      <c r="T187" s="705"/>
      <c r="U187" s="705"/>
      <c r="V187" s="705"/>
      <c r="W187" s="705"/>
      <c r="X187" s="705"/>
      <c r="Y187" s="705"/>
      <c r="Z187" s="705"/>
      <c r="AA187" s="705"/>
      <c r="AB187" s="705"/>
      <c r="AC187" s="705"/>
      <c r="AD187" s="705"/>
      <c r="AE187" s="705"/>
      <c r="AF187" s="705"/>
      <c r="AG187" s="705"/>
      <c r="AH187" s="705"/>
      <c r="AI187" s="705"/>
      <c r="AJ187" s="705"/>
      <c r="AK187" s="705"/>
      <c r="AL187" s="705"/>
      <c r="AM187" s="705"/>
      <c r="AN187" s="705"/>
      <c r="AO187" s="705"/>
      <c r="AP187" s="705"/>
      <c r="AQ187" s="705"/>
      <c r="AR187" s="705"/>
      <c r="AS187" s="705"/>
      <c r="AT187" s="705"/>
      <c r="AU187" s="705"/>
      <c r="AV187" s="705"/>
      <c r="AW187" s="705"/>
      <c r="AX187" s="705"/>
      <c r="AY187" s="705"/>
      <c r="AZ187" s="705"/>
      <c r="BA187" s="705"/>
      <c r="BB187" s="705"/>
      <c r="BC187" s="705"/>
      <c r="BD187" s="705"/>
      <c r="BE187" s="705"/>
      <c r="BF187" s="705"/>
      <c r="BG187" s="705"/>
      <c r="BH187" s="705"/>
      <c r="BI187" s="705"/>
      <c r="BJ187" s="705"/>
      <c r="BK187" s="705"/>
      <c r="BL187" s="705"/>
      <c r="BM187" s="705"/>
      <c r="BN187" s="705"/>
      <c r="BO187" s="705"/>
      <c r="BP187" s="705"/>
      <c r="BQ187" s="705"/>
      <c r="BR187" s="705"/>
      <c r="BS187" s="705"/>
      <c r="BT187" s="705"/>
      <c r="BU187" s="705"/>
      <c r="BV187" s="705"/>
      <c r="BW187" s="705"/>
      <c r="BX187" s="705"/>
      <c r="BY187" s="705"/>
      <c r="BZ187" s="705"/>
      <c r="CA187" s="705"/>
      <c r="CB187" s="705"/>
      <c r="CC187" s="705"/>
      <c r="CD187" s="705"/>
      <c r="CE187" s="705"/>
      <c r="CF187" s="705"/>
      <c r="CG187" s="705"/>
      <c r="CH187" s="705"/>
      <c r="CI187" s="705"/>
      <c r="CJ187" s="705"/>
      <c r="CK187" s="705"/>
      <c r="CL187" s="705"/>
      <c r="CM187" s="705"/>
      <c r="CN187" s="705"/>
      <c r="CO187" s="705"/>
      <c r="CP187" s="705"/>
      <c r="CQ187" s="705"/>
      <c r="CR187" s="705"/>
      <c r="CS187" s="705"/>
      <c r="CT187" s="705"/>
      <c r="CU187" s="705"/>
      <c r="CV187" s="705"/>
      <c r="CW187" s="705"/>
      <c r="CX187" s="705"/>
      <c r="CY187" s="705"/>
      <c r="CZ187" s="705"/>
      <c r="DA187" s="705"/>
      <c r="DB187" s="705"/>
      <c r="DC187" s="705"/>
      <c r="DD187" s="705"/>
      <c r="DE187" s="705"/>
      <c r="DF187" s="705"/>
      <c r="DG187" s="705"/>
      <c r="DH187" s="705"/>
      <c r="DI187" s="705"/>
      <c r="DJ187" s="705"/>
      <c r="DK187" s="705"/>
      <c r="DL187" s="705"/>
      <c r="DM187" s="705"/>
      <c r="DN187" s="705"/>
      <c r="DO187" s="705"/>
      <c r="DP187" s="705"/>
      <c r="DQ187" s="705"/>
      <c r="DR187" s="705"/>
      <c r="DS187" s="705"/>
      <c r="DT187" s="705"/>
      <c r="DU187" s="705"/>
      <c r="DV187" s="705"/>
      <c r="DW187" s="705"/>
      <c r="DX187" s="705"/>
      <c r="DY187" s="705"/>
      <c r="DZ187" s="705"/>
      <c r="EA187" s="705"/>
      <c r="EB187" s="705"/>
      <c r="EC187" s="705"/>
      <c r="ED187" s="705"/>
      <c r="EE187" s="705"/>
      <c r="EF187" s="705"/>
      <c r="EG187" s="705"/>
      <c r="EH187" s="705"/>
      <c r="EI187" s="705"/>
      <c r="EJ187" s="705"/>
      <c r="EK187" s="705"/>
      <c r="EL187" s="705"/>
      <c r="EM187" s="705"/>
      <c r="EN187" s="705"/>
      <c r="EO187" s="705"/>
      <c r="EP187" s="705"/>
      <c r="EQ187" s="705"/>
      <c r="ER187" s="705"/>
      <c r="ES187" s="705"/>
      <c r="ET187" s="705"/>
      <c r="EU187" s="705"/>
      <c r="EV187" s="705"/>
      <c r="EW187" s="705"/>
      <c r="EX187" s="705"/>
      <c r="EY187" s="705"/>
      <c r="EZ187" s="705"/>
      <c r="FA187" s="705"/>
      <c r="FB187" s="705"/>
      <c r="FC187" s="705"/>
      <c r="FD187" s="705"/>
      <c r="FE187" s="705"/>
      <c r="FF187" s="705"/>
      <c r="FG187" s="705"/>
      <c r="FH187" s="705"/>
      <c r="FI187" s="705"/>
      <c r="FJ187" s="705"/>
      <c r="FK187" s="705"/>
      <c r="FL187" s="705"/>
      <c r="FM187" s="705"/>
      <c r="FN187" s="705"/>
      <c r="FO187" s="705"/>
      <c r="FP187" s="705"/>
      <c r="FQ187" s="705"/>
      <c r="FR187" s="705"/>
      <c r="FS187" s="705"/>
      <c r="FT187" s="705"/>
      <c r="FU187" s="705"/>
      <c r="FV187" s="705"/>
      <c r="FW187" s="705"/>
      <c r="FX187" s="705"/>
      <c r="FY187" s="705"/>
      <c r="FZ187" s="705"/>
      <c r="GA187" s="705"/>
      <c r="GB187" s="705"/>
      <c r="GC187" s="705"/>
      <c r="GD187" s="705"/>
      <c r="GE187" s="705"/>
      <c r="GF187" s="705"/>
      <c r="GG187" s="705"/>
      <c r="GH187" s="705"/>
      <c r="GI187" s="705"/>
      <c r="GJ187" s="705"/>
      <c r="GK187" s="705"/>
      <c r="GL187" s="705"/>
      <c r="GM187" s="705"/>
      <c r="GN187" s="705"/>
      <c r="GO187" s="705"/>
      <c r="GP187" s="705"/>
      <c r="GQ187" s="705"/>
      <c r="GR187" s="705"/>
      <c r="GS187" s="705"/>
      <c r="GT187" s="705"/>
      <c r="GU187" s="705"/>
      <c r="GV187" s="705"/>
      <c r="GW187" s="705"/>
      <c r="GX187" s="705"/>
      <c r="GY187" s="705"/>
      <c r="GZ187" s="705"/>
      <c r="HA187" s="705"/>
      <c r="HB187" s="705"/>
      <c r="HC187" s="705"/>
      <c r="HD187" s="705"/>
      <c r="HE187" s="705"/>
      <c r="HF187" s="705"/>
      <c r="HG187" s="705"/>
      <c r="HH187" s="705"/>
      <c r="HI187" s="705"/>
      <c r="HJ187" s="705"/>
      <c r="HK187" s="705"/>
      <c r="HL187" s="705"/>
      <c r="HM187" s="705"/>
      <c r="HN187" s="705"/>
      <c r="HO187" s="705"/>
      <c r="HP187" s="705"/>
      <c r="HQ187" s="705"/>
      <c r="HR187" s="705"/>
      <c r="HS187" s="705"/>
      <c r="HT187" s="705"/>
      <c r="HU187" s="705"/>
      <c r="HV187" s="705"/>
      <c r="HW187" s="705"/>
      <c r="HX187" s="705"/>
      <c r="HY187" s="705"/>
      <c r="HZ187" s="705"/>
      <c r="IA187" s="705"/>
      <c r="IB187" s="705"/>
      <c r="IC187" s="705"/>
      <c r="ID187" s="705"/>
      <c r="IE187" s="705"/>
      <c r="IF187" s="705"/>
      <c r="IG187" s="705"/>
      <c r="IH187" s="705"/>
      <c r="II187" s="705"/>
      <c r="IJ187" s="705"/>
      <c r="IK187" s="705"/>
      <c r="IL187" s="705"/>
      <c r="IM187" s="705"/>
      <c r="IN187" s="705"/>
      <c r="IO187" s="705"/>
      <c r="IP187" s="705"/>
      <c r="IQ187" s="705"/>
      <c r="IR187" s="705"/>
      <c r="IS187" s="705"/>
      <c r="IT187" s="705"/>
      <c r="IU187" s="705"/>
      <c r="IV187" s="705"/>
    </row>
    <row r="188" spans="1:256" ht="15.75">
      <c r="A188" s="705"/>
      <c r="B188" s="2777" t="s">
        <v>79</v>
      </c>
      <c r="C188" s="2778"/>
      <c r="D188" s="2778"/>
      <c r="E188" s="2778"/>
      <c r="F188" s="2778"/>
      <c r="G188" s="2779"/>
      <c r="H188" s="705"/>
      <c r="I188" s="705"/>
      <c r="J188" s="705"/>
      <c r="K188" s="705"/>
      <c r="L188" s="705"/>
      <c r="M188" s="705"/>
      <c r="N188" s="705"/>
      <c r="O188" s="705"/>
      <c r="P188" s="705"/>
      <c r="Q188" s="705"/>
      <c r="R188" s="705"/>
      <c r="S188" s="705"/>
      <c r="T188" s="705"/>
      <c r="U188" s="705"/>
      <c r="V188" s="705"/>
      <c r="W188" s="705"/>
      <c r="X188" s="705"/>
      <c r="Y188" s="705"/>
      <c r="Z188" s="705"/>
      <c r="AA188" s="705"/>
      <c r="AB188" s="705"/>
      <c r="AC188" s="705"/>
      <c r="AD188" s="705"/>
      <c r="AE188" s="705"/>
      <c r="AF188" s="705"/>
      <c r="AG188" s="705"/>
      <c r="AH188" s="705"/>
      <c r="AI188" s="705"/>
      <c r="AJ188" s="705"/>
      <c r="AK188" s="705"/>
      <c r="AL188" s="705"/>
      <c r="AM188" s="705"/>
      <c r="AN188" s="705"/>
      <c r="AO188" s="705"/>
      <c r="AP188" s="705"/>
      <c r="AQ188" s="705"/>
      <c r="AR188" s="705"/>
      <c r="AS188" s="705"/>
      <c r="AT188" s="705"/>
      <c r="AU188" s="705"/>
      <c r="AV188" s="705"/>
      <c r="AW188" s="705"/>
      <c r="AX188" s="705"/>
      <c r="AY188" s="705"/>
      <c r="AZ188" s="705"/>
      <c r="BA188" s="705"/>
      <c r="BB188" s="705"/>
      <c r="BC188" s="705"/>
      <c r="BD188" s="705"/>
      <c r="BE188" s="705"/>
      <c r="BF188" s="705"/>
      <c r="BG188" s="705"/>
      <c r="BH188" s="705"/>
      <c r="BI188" s="705"/>
      <c r="BJ188" s="705"/>
      <c r="BK188" s="705"/>
      <c r="BL188" s="705"/>
      <c r="BM188" s="705"/>
      <c r="BN188" s="705"/>
      <c r="BO188" s="705"/>
      <c r="BP188" s="705"/>
      <c r="BQ188" s="705"/>
      <c r="BR188" s="705"/>
      <c r="BS188" s="705"/>
      <c r="BT188" s="705"/>
      <c r="BU188" s="705"/>
      <c r="BV188" s="705"/>
      <c r="BW188" s="705"/>
      <c r="BX188" s="705"/>
      <c r="BY188" s="705"/>
      <c r="BZ188" s="705"/>
      <c r="CA188" s="705"/>
      <c r="CB188" s="705"/>
      <c r="CC188" s="705"/>
      <c r="CD188" s="705"/>
      <c r="CE188" s="705"/>
      <c r="CF188" s="705"/>
      <c r="CG188" s="705"/>
      <c r="CH188" s="705"/>
      <c r="CI188" s="705"/>
      <c r="CJ188" s="705"/>
      <c r="CK188" s="705"/>
      <c r="CL188" s="705"/>
      <c r="CM188" s="705"/>
      <c r="CN188" s="705"/>
      <c r="CO188" s="705"/>
      <c r="CP188" s="705"/>
      <c r="CQ188" s="705"/>
      <c r="CR188" s="705"/>
      <c r="CS188" s="705"/>
      <c r="CT188" s="705"/>
      <c r="CU188" s="705"/>
      <c r="CV188" s="705"/>
      <c r="CW188" s="705"/>
      <c r="CX188" s="705"/>
      <c r="CY188" s="705"/>
      <c r="CZ188" s="705"/>
      <c r="DA188" s="705"/>
      <c r="DB188" s="705"/>
      <c r="DC188" s="705"/>
      <c r="DD188" s="705"/>
      <c r="DE188" s="705"/>
      <c r="DF188" s="705"/>
      <c r="DG188" s="705"/>
      <c r="DH188" s="705"/>
      <c r="DI188" s="705"/>
      <c r="DJ188" s="705"/>
      <c r="DK188" s="705"/>
      <c r="DL188" s="705"/>
      <c r="DM188" s="705"/>
      <c r="DN188" s="705"/>
      <c r="DO188" s="705"/>
      <c r="DP188" s="705"/>
      <c r="DQ188" s="705"/>
      <c r="DR188" s="705"/>
      <c r="DS188" s="705"/>
      <c r="DT188" s="705"/>
      <c r="DU188" s="705"/>
      <c r="DV188" s="705"/>
      <c r="DW188" s="705"/>
      <c r="DX188" s="705"/>
      <c r="DY188" s="705"/>
      <c r="DZ188" s="705"/>
      <c r="EA188" s="705"/>
      <c r="EB188" s="705"/>
      <c r="EC188" s="705"/>
      <c r="ED188" s="705"/>
      <c r="EE188" s="705"/>
      <c r="EF188" s="705"/>
      <c r="EG188" s="705"/>
      <c r="EH188" s="705"/>
      <c r="EI188" s="705"/>
      <c r="EJ188" s="705"/>
      <c r="EK188" s="705"/>
      <c r="EL188" s="705"/>
      <c r="EM188" s="705"/>
      <c r="EN188" s="705"/>
      <c r="EO188" s="705"/>
      <c r="EP188" s="705"/>
      <c r="EQ188" s="705"/>
      <c r="ER188" s="705"/>
      <c r="ES188" s="705"/>
      <c r="ET188" s="705"/>
      <c r="EU188" s="705"/>
      <c r="EV188" s="705"/>
      <c r="EW188" s="705"/>
      <c r="EX188" s="705"/>
      <c r="EY188" s="705"/>
      <c r="EZ188" s="705"/>
      <c r="FA188" s="705"/>
      <c r="FB188" s="705"/>
      <c r="FC188" s="705"/>
      <c r="FD188" s="705"/>
      <c r="FE188" s="705"/>
      <c r="FF188" s="705"/>
      <c r="FG188" s="705"/>
      <c r="FH188" s="705"/>
      <c r="FI188" s="705"/>
      <c r="FJ188" s="705"/>
      <c r="FK188" s="705"/>
      <c r="FL188" s="705"/>
      <c r="FM188" s="705"/>
      <c r="FN188" s="705"/>
      <c r="FO188" s="705"/>
      <c r="FP188" s="705"/>
      <c r="FQ188" s="705"/>
      <c r="FR188" s="705"/>
      <c r="FS188" s="705"/>
      <c r="FT188" s="705"/>
      <c r="FU188" s="705"/>
      <c r="FV188" s="705"/>
      <c r="FW188" s="705"/>
      <c r="FX188" s="705"/>
      <c r="FY188" s="705"/>
      <c r="FZ188" s="705"/>
      <c r="GA188" s="705"/>
      <c r="GB188" s="705"/>
      <c r="GC188" s="705"/>
      <c r="GD188" s="705"/>
      <c r="GE188" s="705"/>
      <c r="GF188" s="705"/>
      <c r="GG188" s="705"/>
      <c r="GH188" s="705"/>
      <c r="GI188" s="705"/>
      <c r="GJ188" s="705"/>
      <c r="GK188" s="705"/>
      <c r="GL188" s="705"/>
      <c r="GM188" s="705"/>
      <c r="GN188" s="705"/>
      <c r="GO188" s="705"/>
      <c r="GP188" s="705"/>
      <c r="GQ188" s="705"/>
      <c r="GR188" s="705"/>
      <c r="GS188" s="705"/>
      <c r="GT188" s="705"/>
      <c r="GU188" s="705"/>
      <c r="GV188" s="705"/>
      <c r="GW188" s="705"/>
      <c r="GX188" s="705"/>
      <c r="GY188" s="705"/>
      <c r="GZ188" s="705"/>
      <c r="HA188" s="705"/>
      <c r="HB188" s="705"/>
      <c r="HC188" s="705"/>
      <c r="HD188" s="705"/>
      <c r="HE188" s="705"/>
      <c r="HF188" s="705"/>
      <c r="HG188" s="705"/>
      <c r="HH188" s="705"/>
      <c r="HI188" s="705"/>
      <c r="HJ188" s="705"/>
      <c r="HK188" s="705"/>
      <c r="HL188" s="705"/>
      <c r="HM188" s="705"/>
      <c r="HN188" s="705"/>
      <c r="HO188" s="705"/>
      <c r="HP188" s="705"/>
      <c r="HQ188" s="705"/>
      <c r="HR188" s="705"/>
      <c r="HS188" s="705"/>
      <c r="HT188" s="705"/>
      <c r="HU188" s="705"/>
      <c r="HV188" s="705"/>
      <c r="HW188" s="705"/>
      <c r="HX188" s="705"/>
      <c r="HY188" s="705"/>
      <c r="HZ188" s="705"/>
      <c r="IA188" s="705"/>
      <c r="IB188" s="705"/>
      <c r="IC188" s="705"/>
      <c r="ID188" s="705"/>
      <c r="IE188" s="705"/>
      <c r="IF188" s="705"/>
      <c r="IG188" s="705"/>
      <c r="IH188" s="705"/>
      <c r="II188" s="705"/>
      <c r="IJ188" s="705"/>
      <c r="IK188" s="705"/>
      <c r="IL188" s="705"/>
      <c r="IM188" s="705"/>
      <c r="IN188" s="705"/>
      <c r="IO188" s="705"/>
      <c r="IP188" s="705"/>
      <c r="IQ188" s="705"/>
      <c r="IR188" s="705"/>
      <c r="IS188" s="705"/>
      <c r="IT188" s="705"/>
      <c r="IU188" s="705"/>
      <c r="IV188" s="705"/>
    </row>
    <row r="189" spans="1:256" ht="15">
      <c r="A189" s="705"/>
      <c r="B189" s="2740" t="e">
        <f>C180</f>
        <v>#REF!</v>
      </c>
      <c r="C189" s="2741"/>
      <c r="D189" s="983" t="s">
        <v>20</v>
      </c>
      <c r="E189" s="2742" t="s">
        <v>679</v>
      </c>
      <c r="F189" s="2742"/>
      <c r="G189" s="2743"/>
      <c r="H189" s="705"/>
      <c r="I189" s="705"/>
      <c r="J189" s="705"/>
      <c r="K189" s="705"/>
      <c r="L189" s="705"/>
      <c r="M189" s="705"/>
      <c r="N189" s="705"/>
      <c r="O189" s="705"/>
      <c r="P189" s="705"/>
      <c r="Q189" s="705"/>
      <c r="R189" s="705"/>
      <c r="S189" s="705"/>
      <c r="T189" s="705"/>
      <c r="U189" s="705"/>
      <c r="V189" s="705"/>
      <c r="W189" s="705"/>
      <c r="X189" s="705"/>
      <c r="Y189" s="705"/>
      <c r="Z189" s="705"/>
      <c r="AA189" s="705"/>
      <c r="AB189" s="705"/>
      <c r="AC189" s="705"/>
      <c r="AD189" s="705"/>
      <c r="AE189" s="705"/>
      <c r="AF189" s="705"/>
      <c r="AG189" s="705"/>
      <c r="AH189" s="705"/>
      <c r="AI189" s="705"/>
      <c r="AJ189" s="705"/>
      <c r="AK189" s="705"/>
      <c r="AL189" s="705"/>
      <c r="AM189" s="705"/>
      <c r="AN189" s="705"/>
      <c r="AO189" s="705"/>
      <c r="AP189" s="705"/>
      <c r="AQ189" s="705"/>
      <c r="AR189" s="705"/>
      <c r="AS189" s="705"/>
      <c r="AT189" s="705"/>
      <c r="AU189" s="705"/>
      <c r="AV189" s="705"/>
      <c r="AW189" s="705"/>
      <c r="AX189" s="705"/>
      <c r="AY189" s="705"/>
      <c r="AZ189" s="705"/>
      <c r="BA189" s="705"/>
      <c r="BB189" s="705"/>
      <c r="BC189" s="705"/>
      <c r="BD189" s="705"/>
      <c r="BE189" s="705"/>
      <c r="BF189" s="705"/>
      <c r="BG189" s="705"/>
      <c r="BH189" s="705"/>
      <c r="BI189" s="705"/>
      <c r="BJ189" s="705"/>
      <c r="BK189" s="705"/>
      <c r="BL189" s="705"/>
      <c r="BM189" s="705"/>
      <c r="BN189" s="705"/>
      <c r="BO189" s="705"/>
      <c r="BP189" s="705"/>
      <c r="BQ189" s="705"/>
      <c r="BR189" s="705"/>
      <c r="BS189" s="705"/>
      <c r="BT189" s="705"/>
      <c r="BU189" s="705"/>
      <c r="BV189" s="705"/>
      <c r="BW189" s="705"/>
      <c r="BX189" s="705"/>
      <c r="BY189" s="705"/>
      <c r="BZ189" s="705"/>
      <c r="CA189" s="705"/>
      <c r="CB189" s="705"/>
      <c r="CC189" s="705"/>
      <c r="CD189" s="705"/>
      <c r="CE189" s="705"/>
      <c r="CF189" s="705"/>
      <c r="CG189" s="705"/>
      <c r="CH189" s="705"/>
      <c r="CI189" s="705"/>
      <c r="CJ189" s="705"/>
      <c r="CK189" s="705"/>
      <c r="CL189" s="705"/>
      <c r="CM189" s="705"/>
      <c r="CN189" s="705"/>
      <c r="CO189" s="705"/>
      <c r="CP189" s="705"/>
      <c r="CQ189" s="705"/>
      <c r="CR189" s="705"/>
      <c r="CS189" s="705"/>
      <c r="CT189" s="705"/>
      <c r="CU189" s="705"/>
      <c r="CV189" s="705"/>
      <c r="CW189" s="705"/>
      <c r="CX189" s="705"/>
      <c r="CY189" s="705"/>
      <c r="CZ189" s="705"/>
      <c r="DA189" s="705"/>
      <c r="DB189" s="705"/>
      <c r="DC189" s="705"/>
      <c r="DD189" s="705"/>
      <c r="DE189" s="705"/>
      <c r="DF189" s="705"/>
      <c r="DG189" s="705"/>
      <c r="DH189" s="705"/>
      <c r="DI189" s="705"/>
      <c r="DJ189" s="705"/>
      <c r="DK189" s="705"/>
      <c r="DL189" s="705"/>
      <c r="DM189" s="705"/>
      <c r="DN189" s="705"/>
      <c r="DO189" s="705"/>
      <c r="DP189" s="705"/>
      <c r="DQ189" s="705"/>
      <c r="DR189" s="705"/>
      <c r="DS189" s="705"/>
      <c r="DT189" s="705"/>
      <c r="DU189" s="705"/>
      <c r="DV189" s="705"/>
      <c r="DW189" s="705"/>
      <c r="DX189" s="705"/>
      <c r="DY189" s="705"/>
      <c r="DZ189" s="705"/>
      <c r="EA189" s="705"/>
      <c r="EB189" s="705"/>
      <c r="EC189" s="705"/>
      <c r="ED189" s="705"/>
      <c r="EE189" s="705"/>
      <c r="EF189" s="705"/>
      <c r="EG189" s="705"/>
      <c r="EH189" s="705"/>
      <c r="EI189" s="705"/>
      <c r="EJ189" s="705"/>
      <c r="EK189" s="705"/>
      <c r="EL189" s="705"/>
      <c r="EM189" s="705"/>
      <c r="EN189" s="705"/>
      <c r="EO189" s="705"/>
      <c r="EP189" s="705"/>
      <c r="EQ189" s="705"/>
      <c r="ER189" s="705"/>
      <c r="ES189" s="705"/>
      <c r="ET189" s="705"/>
      <c r="EU189" s="705"/>
      <c r="EV189" s="705"/>
      <c r="EW189" s="705"/>
      <c r="EX189" s="705"/>
      <c r="EY189" s="705"/>
      <c r="EZ189" s="705"/>
      <c r="FA189" s="705"/>
      <c r="FB189" s="705"/>
      <c r="FC189" s="705"/>
      <c r="FD189" s="705"/>
      <c r="FE189" s="705"/>
      <c r="FF189" s="705"/>
      <c r="FG189" s="705"/>
      <c r="FH189" s="705"/>
      <c r="FI189" s="705"/>
      <c r="FJ189" s="705"/>
      <c r="FK189" s="705"/>
      <c r="FL189" s="705"/>
      <c r="FM189" s="705"/>
      <c r="FN189" s="705"/>
      <c r="FO189" s="705"/>
      <c r="FP189" s="705"/>
      <c r="FQ189" s="705"/>
      <c r="FR189" s="705"/>
      <c r="FS189" s="705"/>
      <c r="FT189" s="705"/>
      <c r="FU189" s="705"/>
      <c r="FV189" s="705"/>
      <c r="FW189" s="705"/>
      <c r="FX189" s="705"/>
      <c r="FY189" s="705"/>
      <c r="FZ189" s="705"/>
      <c r="GA189" s="705"/>
      <c r="GB189" s="705"/>
      <c r="GC189" s="705"/>
      <c r="GD189" s="705"/>
      <c r="GE189" s="705"/>
      <c r="GF189" s="705"/>
      <c r="GG189" s="705"/>
      <c r="GH189" s="705"/>
      <c r="GI189" s="705"/>
      <c r="GJ189" s="705"/>
      <c r="GK189" s="705"/>
      <c r="GL189" s="705"/>
      <c r="GM189" s="705"/>
      <c r="GN189" s="705"/>
      <c r="GO189" s="705"/>
      <c r="GP189" s="705"/>
      <c r="GQ189" s="705"/>
      <c r="GR189" s="705"/>
      <c r="GS189" s="705"/>
      <c r="GT189" s="705"/>
      <c r="GU189" s="705"/>
      <c r="GV189" s="705"/>
      <c r="GW189" s="705"/>
      <c r="GX189" s="705"/>
      <c r="GY189" s="705"/>
      <c r="GZ189" s="705"/>
      <c r="HA189" s="705"/>
      <c r="HB189" s="705"/>
      <c r="HC189" s="705"/>
      <c r="HD189" s="705"/>
      <c r="HE189" s="705"/>
      <c r="HF189" s="705"/>
      <c r="HG189" s="705"/>
      <c r="HH189" s="705"/>
      <c r="HI189" s="705"/>
      <c r="HJ189" s="705"/>
      <c r="HK189" s="705"/>
      <c r="HL189" s="705"/>
      <c r="HM189" s="705"/>
      <c r="HN189" s="705"/>
      <c r="HO189" s="705"/>
      <c r="HP189" s="705"/>
      <c r="HQ189" s="705"/>
      <c r="HR189" s="705"/>
      <c r="HS189" s="705"/>
      <c r="HT189" s="705"/>
      <c r="HU189" s="705"/>
      <c r="HV189" s="705"/>
      <c r="HW189" s="705"/>
      <c r="HX189" s="705"/>
      <c r="HY189" s="705"/>
      <c r="HZ189" s="705"/>
      <c r="IA189" s="705"/>
      <c r="IB189" s="705"/>
      <c r="IC189" s="705"/>
      <c r="ID189" s="705"/>
      <c r="IE189" s="705"/>
      <c r="IF189" s="705"/>
      <c r="IG189" s="705"/>
      <c r="IH189" s="705"/>
      <c r="II189" s="705"/>
      <c r="IJ189" s="705"/>
      <c r="IK189" s="705"/>
      <c r="IL189" s="705"/>
      <c r="IM189" s="705"/>
      <c r="IN189" s="705"/>
      <c r="IO189" s="705"/>
      <c r="IP189" s="705"/>
      <c r="IQ189" s="705"/>
      <c r="IR189" s="705"/>
      <c r="IS189" s="705"/>
      <c r="IT189" s="705"/>
      <c r="IU189" s="705"/>
      <c r="IV189" s="705"/>
    </row>
    <row r="190" spans="1:256" ht="36" customHeight="1">
      <c r="A190" s="705"/>
      <c r="B190" s="2740" t="e">
        <f>C181</f>
        <v>#REF!</v>
      </c>
      <c r="C190" s="2741"/>
      <c r="D190" s="530" t="s">
        <v>20</v>
      </c>
      <c r="E190" s="2769" t="str">
        <f>E189</f>
        <v>(0,30*0,30*0,30)*3</v>
      </c>
      <c r="F190" s="2769"/>
      <c r="G190" s="2770"/>
      <c r="H190" s="705"/>
      <c r="I190" s="705"/>
      <c r="J190" s="705"/>
      <c r="K190" s="705"/>
      <c r="L190" s="705"/>
      <c r="M190" s="705"/>
      <c r="N190" s="705"/>
      <c r="O190" s="705"/>
      <c r="P190" s="705"/>
      <c r="Q190" s="705"/>
      <c r="R190" s="705"/>
      <c r="S190" s="705"/>
      <c r="T190" s="705"/>
      <c r="U190" s="705"/>
      <c r="V190" s="705"/>
      <c r="W190" s="705"/>
      <c r="X190" s="705"/>
      <c r="Y190" s="705"/>
      <c r="Z190" s="705"/>
      <c r="AA190" s="705"/>
      <c r="AB190" s="705"/>
      <c r="AC190" s="705"/>
      <c r="AD190" s="705"/>
      <c r="AE190" s="705"/>
      <c r="AF190" s="705"/>
      <c r="AG190" s="705"/>
      <c r="AH190" s="705"/>
      <c r="AI190" s="705"/>
      <c r="AJ190" s="705"/>
      <c r="AK190" s="705"/>
      <c r="AL190" s="705"/>
      <c r="AM190" s="705"/>
      <c r="AN190" s="705"/>
      <c r="AO190" s="705"/>
      <c r="AP190" s="705"/>
      <c r="AQ190" s="705"/>
      <c r="AR190" s="705"/>
      <c r="AS190" s="705"/>
      <c r="AT190" s="705"/>
      <c r="AU190" s="705"/>
      <c r="AV190" s="705"/>
      <c r="AW190" s="705"/>
      <c r="AX190" s="705"/>
      <c r="AY190" s="705"/>
      <c r="AZ190" s="705"/>
      <c r="BA190" s="705"/>
      <c r="BB190" s="705"/>
      <c r="BC190" s="705"/>
      <c r="BD190" s="705"/>
      <c r="BE190" s="705"/>
      <c r="BF190" s="705"/>
      <c r="BG190" s="705"/>
      <c r="BH190" s="705"/>
      <c r="BI190" s="705"/>
      <c r="BJ190" s="705"/>
      <c r="BK190" s="705"/>
      <c r="BL190" s="705"/>
      <c r="BM190" s="705"/>
      <c r="BN190" s="705"/>
      <c r="BO190" s="705"/>
      <c r="BP190" s="705"/>
      <c r="BQ190" s="705"/>
      <c r="BR190" s="705"/>
      <c r="BS190" s="705"/>
      <c r="BT190" s="705"/>
      <c r="BU190" s="705"/>
      <c r="BV190" s="705"/>
      <c r="BW190" s="705"/>
      <c r="BX190" s="705"/>
      <c r="BY190" s="705"/>
      <c r="BZ190" s="705"/>
      <c r="CA190" s="705"/>
      <c r="CB190" s="705"/>
      <c r="CC190" s="705"/>
      <c r="CD190" s="705"/>
      <c r="CE190" s="705"/>
      <c r="CF190" s="705"/>
      <c r="CG190" s="705"/>
      <c r="CH190" s="705"/>
      <c r="CI190" s="705"/>
      <c r="CJ190" s="705"/>
      <c r="CK190" s="705"/>
      <c r="CL190" s="705"/>
      <c r="CM190" s="705"/>
      <c r="CN190" s="705"/>
      <c r="CO190" s="705"/>
      <c r="CP190" s="705"/>
      <c r="CQ190" s="705"/>
      <c r="CR190" s="705"/>
      <c r="CS190" s="705"/>
      <c r="CT190" s="705"/>
      <c r="CU190" s="705"/>
      <c r="CV190" s="705"/>
      <c r="CW190" s="705"/>
      <c r="CX190" s="705"/>
      <c r="CY190" s="705"/>
      <c r="CZ190" s="705"/>
      <c r="DA190" s="705"/>
      <c r="DB190" s="705"/>
      <c r="DC190" s="705"/>
      <c r="DD190" s="705"/>
      <c r="DE190" s="705"/>
      <c r="DF190" s="705"/>
      <c r="DG190" s="705"/>
      <c r="DH190" s="705"/>
      <c r="DI190" s="705"/>
      <c r="DJ190" s="705"/>
      <c r="DK190" s="705"/>
      <c r="DL190" s="705"/>
      <c r="DM190" s="705"/>
      <c r="DN190" s="705"/>
      <c r="DO190" s="705"/>
      <c r="DP190" s="705"/>
      <c r="DQ190" s="705"/>
      <c r="DR190" s="705"/>
      <c r="DS190" s="705"/>
      <c r="DT190" s="705"/>
      <c r="DU190" s="705"/>
      <c r="DV190" s="705"/>
      <c r="DW190" s="705"/>
      <c r="DX190" s="705"/>
      <c r="DY190" s="705"/>
      <c r="DZ190" s="705"/>
      <c r="EA190" s="705"/>
      <c r="EB190" s="705"/>
      <c r="EC190" s="705"/>
      <c r="ED190" s="705"/>
      <c r="EE190" s="705"/>
      <c r="EF190" s="705"/>
      <c r="EG190" s="705"/>
      <c r="EH190" s="705"/>
      <c r="EI190" s="705"/>
      <c r="EJ190" s="705"/>
      <c r="EK190" s="705"/>
      <c r="EL190" s="705"/>
      <c r="EM190" s="705"/>
      <c r="EN190" s="705"/>
      <c r="EO190" s="705"/>
      <c r="EP190" s="705"/>
      <c r="EQ190" s="705"/>
      <c r="ER190" s="705"/>
      <c r="ES190" s="705"/>
      <c r="ET190" s="705"/>
      <c r="EU190" s="705"/>
      <c r="EV190" s="705"/>
      <c r="EW190" s="705"/>
      <c r="EX190" s="705"/>
      <c r="EY190" s="705"/>
      <c r="EZ190" s="705"/>
      <c r="FA190" s="705"/>
      <c r="FB190" s="705"/>
      <c r="FC190" s="705"/>
      <c r="FD190" s="705"/>
      <c r="FE190" s="705"/>
      <c r="FF190" s="705"/>
      <c r="FG190" s="705"/>
      <c r="FH190" s="705"/>
      <c r="FI190" s="705"/>
      <c r="FJ190" s="705"/>
      <c r="FK190" s="705"/>
      <c r="FL190" s="705"/>
      <c r="FM190" s="705"/>
      <c r="FN190" s="705"/>
      <c r="FO190" s="705"/>
      <c r="FP190" s="705"/>
      <c r="FQ190" s="705"/>
      <c r="FR190" s="705"/>
      <c r="FS190" s="705"/>
      <c r="FT190" s="705"/>
      <c r="FU190" s="705"/>
      <c r="FV190" s="705"/>
      <c r="FW190" s="705"/>
      <c r="FX190" s="705"/>
      <c r="FY190" s="705"/>
      <c r="FZ190" s="705"/>
      <c r="GA190" s="705"/>
      <c r="GB190" s="705"/>
      <c r="GC190" s="705"/>
      <c r="GD190" s="705"/>
      <c r="GE190" s="705"/>
      <c r="GF190" s="705"/>
      <c r="GG190" s="705"/>
      <c r="GH190" s="705"/>
      <c r="GI190" s="705"/>
      <c r="GJ190" s="705"/>
      <c r="GK190" s="705"/>
      <c r="GL190" s="705"/>
      <c r="GM190" s="705"/>
      <c r="GN190" s="705"/>
      <c r="GO190" s="705"/>
      <c r="GP190" s="705"/>
      <c r="GQ190" s="705"/>
      <c r="GR190" s="705"/>
      <c r="GS190" s="705"/>
      <c r="GT190" s="705"/>
      <c r="GU190" s="705"/>
      <c r="GV190" s="705"/>
      <c r="GW190" s="705"/>
      <c r="GX190" s="705"/>
      <c r="GY190" s="705"/>
      <c r="GZ190" s="705"/>
      <c r="HA190" s="705"/>
      <c r="HB190" s="705"/>
      <c r="HC190" s="705"/>
      <c r="HD190" s="705"/>
      <c r="HE190" s="705"/>
      <c r="HF190" s="705"/>
      <c r="HG190" s="705"/>
      <c r="HH190" s="705"/>
      <c r="HI190" s="705"/>
      <c r="HJ190" s="705"/>
      <c r="HK190" s="705"/>
      <c r="HL190" s="705"/>
      <c r="HM190" s="705"/>
      <c r="HN190" s="705"/>
      <c r="HO190" s="705"/>
      <c r="HP190" s="705"/>
      <c r="HQ190" s="705"/>
      <c r="HR190" s="705"/>
      <c r="HS190" s="705"/>
      <c r="HT190" s="705"/>
      <c r="HU190" s="705"/>
      <c r="HV190" s="705"/>
      <c r="HW190" s="705"/>
      <c r="HX190" s="705"/>
      <c r="HY190" s="705"/>
      <c r="HZ190" s="705"/>
      <c r="IA190" s="705"/>
      <c r="IB190" s="705"/>
      <c r="IC190" s="705"/>
      <c r="ID190" s="705"/>
      <c r="IE190" s="705"/>
      <c r="IF190" s="705"/>
      <c r="IG190" s="705"/>
      <c r="IH190" s="705"/>
      <c r="II190" s="705"/>
      <c r="IJ190" s="705"/>
      <c r="IK190" s="705"/>
      <c r="IL190" s="705"/>
      <c r="IM190" s="705"/>
      <c r="IN190" s="705"/>
      <c r="IO190" s="705"/>
      <c r="IP190" s="705"/>
      <c r="IQ190" s="705"/>
      <c r="IR190" s="705"/>
      <c r="IS190" s="705"/>
      <c r="IT190" s="705"/>
      <c r="IU190" s="705"/>
      <c r="IV190" s="705"/>
    </row>
    <row r="191" spans="1:256" ht="34.5" customHeight="1">
      <c r="A191" s="705"/>
      <c r="B191" s="2740" t="e">
        <f>C182</f>
        <v>#REF!</v>
      </c>
      <c r="C191" s="2741"/>
      <c r="D191" s="530" t="s">
        <v>20</v>
      </c>
      <c r="E191" s="2769" t="str">
        <f>E189</f>
        <v>(0,30*0,30*0,30)*3</v>
      </c>
      <c r="F191" s="2769"/>
      <c r="G191" s="2770"/>
      <c r="H191" s="705"/>
      <c r="I191" s="705"/>
      <c r="J191" s="705"/>
      <c r="K191" s="705"/>
      <c r="L191" s="705"/>
      <c r="M191" s="705"/>
      <c r="N191" s="705"/>
      <c r="O191" s="705"/>
      <c r="P191" s="705"/>
      <c r="Q191" s="705"/>
      <c r="R191" s="705"/>
      <c r="S191" s="705"/>
      <c r="T191" s="705"/>
      <c r="U191" s="705"/>
      <c r="V191" s="705"/>
      <c r="W191" s="705"/>
      <c r="X191" s="705"/>
      <c r="Y191" s="705"/>
      <c r="Z191" s="705"/>
      <c r="AA191" s="705"/>
      <c r="AB191" s="705"/>
      <c r="AC191" s="705"/>
      <c r="AD191" s="705"/>
      <c r="AE191" s="705"/>
      <c r="AF191" s="705"/>
      <c r="AG191" s="705"/>
      <c r="AH191" s="705"/>
      <c r="AI191" s="705"/>
      <c r="AJ191" s="705"/>
      <c r="AK191" s="705"/>
      <c r="AL191" s="705"/>
      <c r="AM191" s="705"/>
      <c r="AN191" s="705"/>
      <c r="AO191" s="705"/>
      <c r="AP191" s="705"/>
      <c r="AQ191" s="705"/>
      <c r="AR191" s="705"/>
      <c r="AS191" s="705"/>
      <c r="AT191" s="705"/>
      <c r="AU191" s="705"/>
      <c r="AV191" s="705"/>
      <c r="AW191" s="705"/>
      <c r="AX191" s="705"/>
      <c r="AY191" s="705"/>
      <c r="AZ191" s="705"/>
      <c r="BA191" s="705"/>
      <c r="BB191" s="705"/>
      <c r="BC191" s="705"/>
      <c r="BD191" s="705"/>
      <c r="BE191" s="705"/>
      <c r="BF191" s="705"/>
      <c r="BG191" s="705"/>
      <c r="BH191" s="705"/>
      <c r="BI191" s="705"/>
      <c r="BJ191" s="705"/>
      <c r="BK191" s="705"/>
      <c r="BL191" s="705"/>
      <c r="BM191" s="705"/>
      <c r="BN191" s="705"/>
      <c r="BO191" s="705"/>
      <c r="BP191" s="705"/>
      <c r="BQ191" s="705"/>
      <c r="BR191" s="705"/>
      <c r="BS191" s="705"/>
      <c r="BT191" s="705"/>
      <c r="BU191" s="705"/>
      <c r="BV191" s="705"/>
      <c r="BW191" s="705"/>
      <c r="BX191" s="705"/>
      <c r="BY191" s="705"/>
      <c r="BZ191" s="705"/>
      <c r="CA191" s="705"/>
      <c r="CB191" s="705"/>
      <c r="CC191" s="705"/>
      <c r="CD191" s="705"/>
      <c r="CE191" s="705"/>
      <c r="CF191" s="705"/>
      <c r="CG191" s="705"/>
      <c r="CH191" s="705"/>
      <c r="CI191" s="705"/>
      <c r="CJ191" s="705"/>
      <c r="CK191" s="705"/>
      <c r="CL191" s="705"/>
      <c r="CM191" s="705"/>
      <c r="CN191" s="705"/>
      <c r="CO191" s="705"/>
      <c r="CP191" s="705"/>
      <c r="CQ191" s="705"/>
      <c r="CR191" s="705"/>
      <c r="CS191" s="705"/>
      <c r="CT191" s="705"/>
      <c r="CU191" s="705"/>
      <c r="CV191" s="705"/>
      <c r="CW191" s="705"/>
      <c r="CX191" s="705"/>
      <c r="CY191" s="705"/>
      <c r="CZ191" s="705"/>
      <c r="DA191" s="705"/>
      <c r="DB191" s="705"/>
      <c r="DC191" s="705"/>
      <c r="DD191" s="705"/>
      <c r="DE191" s="705"/>
      <c r="DF191" s="705"/>
      <c r="DG191" s="705"/>
      <c r="DH191" s="705"/>
      <c r="DI191" s="705"/>
      <c r="DJ191" s="705"/>
      <c r="DK191" s="705"/>
      <c r="DL191" s="705"/>
      <c r="DM191" s="705"/>
      <c r="DN191" s="705"/>
      <c r="DO191" s="705"/>
      <c r="DP191" s="705"/>
      <c r="DQ191" s="705"/>
      <c r="DR191" s="705"/>
      <c r="DS191" s="705"/>
      <c r="DT191" s="705"/>
      <c r="DU191" s="705"/>
      <c r="DV191" s="705"/>
      <c r="DW191" s="705"/>
      <c r="DX191" s="705"/>
      <c r="DY191" s="705"/>
      <c r="DZ191" s="705"/>
      <c r="EA191" s="705"/>
      <c r="EB191" s="705"/>
      <c r="EC191" s="705"/>
      <c r="ED191" s="705"/>
      <c r="EE191" s="705"/>
      <c r="EF191" s="705"/>
      <c r="EG191" s="705"/>
      <c r="EH191" s="705"/>
      <c r="EI191" s="705"/>
      <c r="EJ191" s="705"/>
      <c r="EK191" s="705"/>
      <c r="EL191" s="705"/>
      <c r="EM191" s="705"/>
      <c r="EN191" s="705"/>
      <c r="EO191" s="705"/>
      <c r="EP191" s="705"/>
      <c r="EQ191" s="705"/>
      <c r="ER191" s="705"/>
      <c r="ES191" s="705"/>
      <c r="ET191" s="705"/>
      <c r="EU191" s="705"/>
      <c r="EV191" s="705"/>
      <c r="EW191" s="705"/>
      <c r="EX191" s="705"/>
      <c r="EY191" s="705"/>
      <c r="EZ191" s="705"/>
      <c r="FA191" s="705"/>
      <c r="FB191" s="705"/>
      <c r="FC191" s="705"/>
      <c r="FD191" s="705"/>
      <c r="FE191" s="705"/>
      <c r="FF191" s="705"/>
      <c r="FG191" s="705"/>
      <c r="FH191" s="705"/>
      <c r="FI191" s="705"/>
      <c r="FJ191" s="705"/>
      <c r="FK191" s="705"/>
      <c r="FL191" s="705"/>
      <c r="FM191" s="705"/>
      <c r="FN191" s="705"/>
      <c r="FO191" s="705"/>
      <c r="FP191" s="705"/>
      <c r="FQ191" s="705"/>
      <c r="FR191" s="705"/>
      <c r="FS191" s="705"/>
      <c r="FT191" s="705"/>
      <c r="FU191" s="705"/>
      <c r="FV191" s="705"/>
      <c r="FW191" s="705"/>
      <c r="FX191" s="705"/>
      <c r="FY191" s="705"/>
      <c r="FZ191" s="705"/>
      <c r="GA191" s="705"/>
      <c r="GB191" s="705"/>
      <c r="GC191" s="705"/>
      <c r="GD191" s="705"/>
      <c r="GE191" s="705"/>
      <c r="GF191" s="705"/>
      <c r="GG191" s="705"/>
      <c r="GH191" s="705"/>
      <c r="GI191" s="705"/>
      <c r="GJ191" s="705"/>
      <c r="GK191" s="705"/>
      <c r="GL191" s="705"/>
      <c r="GM191" s="705"/>
      <c r="GN191" s="705"/>
      <c r="GO191" s="705"/>
      <c r="GP191" s="705"/>
      <c r="GQ191" s="705"/>
      <c r="GR191" s="705"/>
      <c r="GS191" s="705"/>
      <c r="GT191" s="705"/>
      <c r="GU191" s="705"/>
      <c r="GV191" s="705"/>
      <c r="GW191" s="705"/>
      <c r="GX191" s="705"/>
      <c r="GY191" s="705"/>
      <c r="GZ191" s="705"/>
      <c r="HA191" s="705"/>
      <c r="HB191" s="705"/>
      <c r="HC191" s="705"/>
      <c r="HD191" s="705"/>
      <c r="HE191" s="705"/>
      <c r="HF191" s="705"/>
      <c r="HG191" s="705"/>
      <c r="HH191" s="705"/>
      <c r="HI191" s="705"/>
      <c r="HJ191" s="705"/>
      <c r="HK191" s="705"/>
      <c r="HL191" s="705"/>
      <c r="HM191" s="705"/>
      <c r="HN191" s="705"/>
      <c r="HO191" s="705"/>
      <c r="HP191" s="705"/>
      <c r="HQ191" s="705"/>
      <c r="HR191" s="705"/>
      <c r="HS191" s="705"/>
      <c r="HT191" s="705"/>
      <c r="HU191" s="705"/>
      <c r="HV191" s="705"/>
      <c r="HW191" s="705"/>
      <c r="HX191" s="705"/>
      <c r="HY191" s="705"/>
      <c r="HZ191" s="705"/>
      <c r="IA191" s="705"/>
      <c r="IB191" s="705"/>
      <c r="IC191" s="705"/>
      <c r="ID191" s="705"/>
      <c r="IE191" s="705"/>
      <c r="IF191" s="705"/>
      <c r="IG191" s="705"/>
      <c r="IH191" s="705"/>
      <c r="II191" s="705"/>
      <c r="IJ191" s="705"/>
      <c r="IK191" s="705"/>
      <c r="IL191" s="705"/>
      <c r="IM191" s="705"/>
      <c r="IN191" s="705"/>
      <c r="IO191" s="705"/>
      <c r="IP191" s="705"/>
      <c r="IQ191" s="705"/>
      <c r="IR191" s="705"/>
      <c r="IS191" s="705"/>
      <c r="IT191" s="705"/>
      <c r="IU191" s="705"/>
      <c r="IV191" s="705"/>
    </row>
    <row r="192" spans="1:256" ht="13.5" thickBot="1">
      <c r="A192" s="705"/>
      <c r="B192" s="772"/>
      <c r="C192" s="772"/>
      <c r="D192" s="772"/>
      <c r="E192" s="772"/>
      <c r="F192" s="772"/>
      <c r="G192" s="772"/>
      <c r="H192" s="705"/>
      <c r="I192" s="705"/>
      <c r="J192" s="705"/>
      <c r="K192" s="705"/>
      <c r="L192" s="705"/>
      <c r="M192" s="705"/>
      <c r="N192" s="705"/>
      <c r="O192" s="705"/>
      <c r="P192" s="705"/>
      <c r="Q192" s="705"/>
      <c r="R192" s="705"/>
      <c r="S192" s="705"/>
      <c r="T192" s="705"/>
      <c r="U192" s="705"/>
      <c r="V192" s="705"/>
      <c r="W192" s="705"/>
      <c r="X192" s="705"/>
      <c r="Y192" s="705"/>
      <c r="Z192" s="705"/>
      <c r="AA192" s="705"/>
      <c r="AB192" s="705"/>
      <c r="AC192" s="705"/>
      <c r="AD192" s="705"/>
      <c r="AE192" s="705"/>
      <c r="AF192" s="705"/>
      <c r="AG192" s="705"/>
      <c r="AH192" s="705"/>
      <c r="AI192" s="705"/>
      <c r="AJ192" s="705"/>
      <c r="AK192" s="705"/>
      <c r="AL192" s="705"/>
      <c r="AM192" s="705"/>
      <c r="AN192" s="705"/>
      <c r="AO192" s="705"/>
      <c r="AP192" s="705"/>
      <c r="AQ192" s="705"/>
      <c r="AR192" s="705"/>
      <c r="AS192" s="705"/>
      <c r="AT192" s="705"/>
      <c r="AU192" s="705"/>
      <c r="AV192" s="705"/>
      <c r="AW192" s="705"/>
      <c r="AX192" s="705"/>
      <c r="AY192" s="705"/>
      <c r="AZ192" s="705"/>
      <c r="BA192" s="705"/>
      <c r="BB192" s="705"/>
      <c r="BC192" s="705"/>
      <c r="BD192" s="705"/>
      <c r="BE192" s="705"/>
      <c r="BF192" s="705"/>
      <c r="BG192" s="705"/>
      <c r="BH192" s="705"/>
      <c r="BI192" s="705"/>
      <c r="BJ192" s="705"/>
      <c r="BK192" s="705"/>
      <c r="BL192" s="705"/>
      <c r="BM192" s="705"/>
      <c r="BN192" s="705"/>
      <c r="BO192" s="705"/>
      <c r="BP192" s="705"/>
      <c r="BQ192" s="705"/>
      <c r="BR192" s="705"/>
      <c r="BS192" s="705"/>
      <c r="BT192" s="705"/>
      <c r="BU192" s="705"/>
      <c r="BV192" s="705"/>
      <c r="BW192" s="705"/>
      <c r="BX192" s="705"/>
      <c r="BY192" s="705"/>
      <c r="BZ192" s="705"/>
      <c r="CA192" s="705"/>
      <c r="CB192" s="705"/>
      <c r="CC192" s="705"/>
      <c r="CD192" s="705"/>
      <c r="CE192" s="705"/>
      <c r="CF192" s="705"/>
      <c r="CG192" s="705"/>
      <c r="CH192" s="705"/>
      <c r="CI192" s="705"/>
      <c r="CJ192" s="705"/>
      <c r="CK192" s="705"/>
      <c r="CL192" s="705"/>
      <c r="CM192" s="705"/>
      <c r="CN192" s="705"/>
      <c r="CO192" s="705"/>
      <c r="CP192" s="705"/>
      <c r="CQ192" s="705"/>
      <c r="CR192" s="705"/>
      <c r="CS192" s="705"/>
      <c r="CT192" s="705"/>
      <c r="CU192" s="705"/>
      <c r="CV192" s="705"/>
      <c r="CW192" s="705"/>
      <c r="CX192" s="705"/>
      <c r="CY192" s="705"/>
      <c r="CZ192" s="705"/>
      <c r="DA192" s="705"/>
      <c r="DB192" s="705"/>
      <c r="DC192" s="705"/>
      <c r="DD192" s="705"/>
      <c r="DE192" s="705"/>
      <c r="DF192" s="705"/>
      <c r="DG192" s="705"/>
      <c r="DH192" s="705"/>
      <c r="DI192" s="705"/>
      <c r="DJ192" s="705"/>
      <c r="DK192" s="705"/>
      <c r="DL192" s="705"/>
      <c r="DM192" s="705"/>
      <c r="DN192" s="705"/>
      <c r="DO192" s="705"/>
      <c r="DP192" s="705"/>
      <c r="DQ192" s="705"/>
      <c r="DR192" s="705"/>
      <c r="DS192" s="705"/>
      <c r="DT192" s="705"/>
      <c r="DU192" s="705"/>
      <c r="DV192" s="705"/>
      <c r="DW192" s="705"/>
      <c r="DX192" s="705"/>
      <c r="DY192" s="705"/>
      <c r="DZ192" s="705"/>
      <c r="EA192" s="705"/>
      <c r="EB192" s="705"/>
      <c r="EC192" s="705"/>
      <c r="ED192" s="705"/>
      <c r="EE192" s="705"/>
      <c r="EF192" s="705"/>
      <c r="EG192" s="705"/>
      <c r="EH192" s="705"/>
      <c r="EI192" s="705"/>
      <c r="EJ192" s="705"/>
      <c r="EK192" s="705"/>
      <c r="EL192" s="705"/>
      <c r="EM192" s="705"/>
      <c r="EN192" s="705"/>
      <c r="EO192" s="705"/>
      <c r="EP192" s="705"/>
      <c r="EQ192" s="705"/>
      <c r="ER192" s="705"/>
      <c r="ES192" s="705"/>
      <c r="ET192" s="705"/>
      <c r="EU192" s="705"/>
      <c r="EV192" s="705"/>
      <c r="EW192" s="705"/>
      <c r="EX192" s="705"/>
      <c r="EY192" s="705"/>
      <c r="EZ192" s="705"/>
      <c r="FA192" s="705"/>
      <c r="FB192" s="705"/>
      <c r="FC192" s="705"/>
      <c r="FD192" s="705"/>
      <c r="FE192" s="705"/>
      <c r="FF192" s="705"/>
      <c r="FG192" s="705"/>
      <c r="FH192" s="705"/>
      <c r="FI192" s="705"/>
      <c r="FJ192" s="705"/>
      <c r="FK192" s="705"/>
      <c r="FL192" s="705"/>
      <c r="FM192" s="705"/>
      <c r="FN192" s="705"/>
      <c r="FO192" s="705"/>
      <c r="FP192" s="705"/>
      <c r="FQ192" s="705"/>
      <c r="FR192" s="705"/>
      <c r="FS192" s="705"/>
      <c r="FT192" s="705"/>
      <c r="FU192" s="705"/>
      <c r="FV192" s="705"/>
      <c r="FW192" s="705"/>
      <c r="FX192" s="705"/>
      <c r="FY192" s="705"/>
      <c r="FZ192" s="705"/>
      <c r="GA192" s="705"/>
      <c r="GB192" s="705"/>
      <c r="GC192" s="705"/>
      <c r="GD192" s="705"/>
      <c r="GE192" s="705"/>
      <c r="GF192" s="705"/>
      <c r="GG192" s="705"/>
      <c r="GH192" s="705"/>
      <c r="GI192" s="705"/>
      <c r="GJ192" s="705"/>
      <c r="GK192" s="705"/>
      <c r="GL192" s="705"/>
      <c r="GM192" s="705"/>
      <c r="GN192" s="705"/>
      <c r="GO192" s="705"/>
      <c r="GP192" s="705"/>
      <c r="GQ192" s="705"/>
      <c r="GR192" s="705"/>
      <c r="GS192" s="705"/>
      <c r="GT192" s="705"/>
      <c r="GU192" s="705"/>
      <c r="GV192" s="705"/>
      <c r="GW192" s="705"/>
      <c r="GX192" s="705"/>
      <c r="GY192" s="705"/>
      <c r="GZ192" s="705"/>
      <c r="HA192" s="705"/>
      <c r="HB192" s="705"/>
      <c r="HC192" s="705"/>
      <c r="HD192" s="705"/>
      <c r="HE192" s="705"/>
      <c r="HF192" s="705"/>
      <c r="HG192" s="705"/>
      <c r="HH192" s="705"/>
      <c r="HI192" s="705"/>
      <c r="HJ192" s="705"/>
      <c r="HK192" s="705"/>
      <c r="HL192" s="705"/>
      <c r="HM192" s="705"/>
      <c r="HN192" s="705"/>
      <c r="HO192" s="705"/>
      <c r="HP192" s="705"/>
      <c r="HQ192" s="705"/>
      <c r="HR192" s="705"/>
      <c r="HS192" s="705"/>
      <c r="HT192" s="705"/>
      <c r="HU192" s="705"/>
      <c r="HV192" s="705"/>
      <c r="HW192" s="705"/>
      <c r="HX192" s="705"/>
      <c r="HY192" s="705"/>
      <c r="HZ192" s="705"/>
      <c r="IA192" s="705"/>
      <c r="IB192" s="705"/>
      <c r="IC192" s="705"/>
      <c r="ID192" s="705"/>
      <c r="IE192" s="705"/>
      <c r="IF192" s="705"/>
      <c r="IG192" s="705"/>
      <c r="IH192" s="705"/>
      <c r="II192" s="705"/>
      <c r="IJ192" s="705"/>
      <c r="IK192" s="705"/>
      <c r="IL192" s="705"/>
      <c r="IM192" s="705"/>
      <c r="IN192" s="705"/>
      <c r="IO192" s="705"/>
      <c r="IP192" s="705"/>
      <c r="IQ192" s="705"/>
      <c r="IR192" s="705"/>
      <c r="IS192" s="705"/>
      <c r="IT192" s="705"/>
      <c r="IU192" s="705"/>
      <c r="IV192" s="705"/>
    </row>
    <row r="193" spans="1:256" ht="16.5" thickBot="1">
      <c r="A193" s="705"/>
      <c r="B193" s="994" t="s">
        <v>482</v>
      </c>
      <c r="C193" s="995" t="s">
        <v>483</v>
      </c>
      <c r="D193" s="995"/>
      <c r="E193" s="995"/>
      <c r="F193" s="995"/>
      <c r="G193" s="996" t="s">
        <v>23</v>
      </c>
      <c r="H193" s="705"/>
      <c r="I193" s="705"/>
      <c r="J193" s="705"/>
      <c r="K193" s="705"/>
      <c r="L193" s="705"/>
      <c r="M193" s="705"/>
      <c r="N193" s="705"/>
      <c r="O193" s="705"/>
      <c r="P193" s="705"/>
      <c r="Q193" s="705"/>
      <c r="R193" s="705"/>
      <c r="S193" s="705"/>
      <c r="T193" s="705"/>
      <c r="U193" s="705"/>
      <c r="V193" s="705"/>
      <c r="W193" s="705"/>
      <c r="X193" s="705"/>
      <c r="Y193" s="705"/>
      <c r="Z193" s="705"/>
      <c r="AA193" s="705"/>
      <c r="AB193" s="705"/>
      <c r="AC193" s="705"/>
      <c r="AD193" s="705"/>
      <c r="AE193" s="705"/>
      <c r="AF193" s="705"/>
      <c r="AG193" s="705"/>
      <c r="AH193" s="705"/>
      <c r="AI193" s="705"/>
      <c r="AJ193" s="705"/>
      <c r="AK193" s="705"/>
      <c r="AL193" s="705"/>
      <c r="AM193" s="705"/>
      <c r="AN193" s="705"/>
      <c r="AO193" s="705"/>
      <c r="AP193" s="705"/>
      <c r="AQ193" s="705"/>
      <c r="AR193" s="705"/>
      <c r="AS193" s="705"/>
      <c r="AT193" s="705"/>
      <c r="AU193" s="705"/>
      <c r="AV193" s="705"/>
      <c r="AW193" s="705"/>
      <c r="AX193" s="705"/>
      <c r="AY193" s="705"/>
      <c r="AZ193" s="705"/>
      <c r="BA193" s="705"/>
      <c r="BB193" s="705"/>
      <c r="BC193" s="705"/>
      <c r="BD193" s="705"/>
      <c r="BE193" s="705"/>
      <c r="BF193" s="705"/>
      <c r="BG193" s="705"/>
      <c r="BH193" s="705"/>
      <c r="BI193" s="705"/>
      <c r="BJ193" s="705"/>
      <c r="BK193" s="705"/>
      <c r="BL193" s="705"/>
      <c r="BM193" s="705"/>
      <c r="BN193" s="705"/>
      <c r="BO193" s="705"/>
      <c r="BP193" s="705"/>
      <c r="BQ193" s="705"/>
      <c r="BR193" s="705"/>
      <c r="BS193" s="705"/>
      <c r="BT193" s="705"/>
      <c r="BU193" s="705"/>
      <c r="BV193" s="705"/>
      <c r="BW193" s="705"/>
      <c r="BX193" s="705"/>
      <c r="BY193" s="705"/>
      <c r="BZ193" s="705"/>
      <c r="CA193" s="705"/>
      <c r="CB193" s="705"/>
      <c r="CC193" s="705"/>
      <c r="CD193" s="705"/>
      <c r="CE193" s="705"/>
      <c r="CF193" s="705"/>
      <c r="CG193" s="705"/>
      <c r="CH193" s="705"/>
      <c r="CI193" s="705"/>
      <c r="CJ193" s="705"/>
      <c r="CK193" s="705"/>
      <c r="CL193" s="705"/>
      <c r="CM193" s="705"/>
      <c r="CN193" s="705"/>
      <c r="CO193" s="705"/>
      <c r="CP193" s="705"/>
      <c r="CQ193" s="705"/>
      <c r="CR193" s="705"/>
      <c r="CS193" s="705"/>
      <c r="CT193" s="705"/>
      <c r="CU193" s="705"/>
      <c r="CV193" s="705"/>
      <c r="CW193" s="705"/>
      <c r="CX193" s="705"/>
      <c r="CY193" s="705"/>
      <c r="CZ193" s="705"/>
      <c r="DA193" s="705"/>
      <c r="DB193" s="705"/>
      <c r="DC193" s="705"/>
      <c r="DD193" s="705"/>
      <c r="DE193" s="705"/>
      <c r="DF193" s="705"/>
      <c r="DG193" s="705"/>
      <c r="DH193" s="705"/>
      <c r="DI193" s="705"/>
      <c r="DJ193" s="705"/>
      <c r="DK193" s="705"/>
      <c r="DL193" s="705"/>
      <c r="DM193" s="705"/>
      <c r="DN193" s="705"/>
      <c r="DO193" s="705"/>
      <c r="DP193" s="705"/>
      <c r="DQ193" s="705"/>
      <c r="DR193" s="705"/>
      <c r="DS193" s="705"/>
      <c r="DT193" s="705"/>
      <c r="DU193" s="705"/>
      <c r="DV193" s="705"/>
      <c r="DW193" s="705"/>
      <c r="DX193" s="705"/>
      <c r="DY193" s="705"/>
      <c r="DZ193" s="705"/>
      <c r="EA193" s="705"/>
      <c r="EB193" s="705"/>
      <c r="EC193" s="705"/>
      <c r="ED193" s="705"/>
      <c r="EE193" s="705"/>
      <c r="EF193" s="705"/>
      <c r="EG193" s="705"/>
      <c r="EH193" s="705"/>
      <c r="EI193" s="705"/>
      <c r="EJ193" s="705"/>
      <c r="EK193" s="705"/>
      <c r="EL193" s="705"/>
      <c r="EM193" s="705"/>
      <c r="EN193" s="705"/>
      <c r="EO193" s="705"/>
      <c r="EP193" s="705"/>
      <c r="EQ193" s="705"/>
      <c r="ER193" s="705"/>
      <c r="ES193" s="705"/>
      <c r="ET193" s="705"/>
      <c r="EU193" s="705"/>
      <c r="EV193" s="705"/>
      <c r="EW193" s="705"/>
      <c r="EX193" s="705"/>
      <c r="EY193" s="705"/>
      <c r="EZ193" s="705"/>
      <c r="FA193" s="705"/>
      <c r="FB193" s="705"/>
      <c r="FC193" s="705"/>
      <c r="FD193" s="705"/>
      <c r="FE193" s="705"/>
      <c r="FF193" s="705"/>
      <c r="FG193" s="705"/>
      <c r="FH193" s="705"/>
      <c r="FI193" s="705"/>
      <c r="FJ193" s="705"/>
      <c r="FK193" s="705"/>
      <c r="FL193" s="705"/>
      <c r="FM193" s="705"/>
      <c r="FN193" s="705"/>
      <c r="FO193" s="705"/>
      <c r="FP193" s="705"/>
      <c r="FQ193" s="705"/>
      <c r="FR193" s="705"/>
      <c r="FS193" s="705"/>
      <c r="FT193" s="705"/>
      <c r="FU193" s="705"/>
      <c r="FV193" s="705"/>
      <c r="FW193" s="705"/>
      <c r="FX193" s="705"/>
      <c r="FY193" s="705"/>
      <c r="FZ193" s="705"/>
      <c r="GA193" s="705"/>
      <c r="GB193" s="705"/>
      <c r="GC193" s="705"/>
      <c r="GD193" s="705"/>
      <c r="GE193" s="705"/>
      <c r="GF193" s="705"/>
      <c r="GG193" s="705"/>
      <c r="GH193" s="705"/>
      <c r="GI193" s="705"/>
      <c r="GJ193" s="705"/>
      <c r="GK193" s="705"/>
      <c r="GL193" s="705"/>
      <c r="GM193" s="705"/>
      <c r="GN193" s="705"/>
      <c r="GO193" s="705"/>
      <c r="GP193" s="705"/>
      <c r="GQ193" s="705"/>
      <c r="GR193" s="705"/>
      <c r="GS193" s="705"/>
      <c r="GT193" s="705"/>
      <c r="GU193" s="705"/>
      <c r="GV193" s="705"/>
      <c r="GW193" s="705"/>
      <c r="GX193" s="705"/>
      <c r="GY193" s="705"/>
      <c r="GZ193" s="705"/>
      <c r="HA193" s="705"/>
      <c r="HB193" s="705"/>
      <c r="HC193" s="705"/>
      <c r="HD193" s="705"/>
      <c r="HE193" s="705"/>
      <c r="HF193" s="705"/>
      <c r="HG193" s="705"/>
      <c r="HH193" s="705"/>
      <c r="HI193" s="705"/>
      <c r="HJ193" s="705"/>
      <c r="HK193" s="705"/>
      <c r="HL193" s="705"/>
      <c r="HM193" s="705"/>
      <c r="HN193" s="705"/>
      <c r="HO193" s="705"/>
      <c r="HP193" s="705"/>
      <c r="HQ193" s="705"/>
      <c r="HR193" s="705"/>
      <c r="HS193" s="705"/>
      <c r="HT193" s="705"/>
      <c r="HU193" s="705"/>
      <c r="HV193" s="705"/>
      <c r="HW193" s="705"/>
      <c r="HX193" s="705"/>
      <c r="HY193" s="705"/>
      <c r="HZ193" s="705"/>
      <c r="IA193" s="705"/>
      <c r="IB193" s="705"/>
      <c r="IC193" s="705"/>
      <c r="ID193" s="705"/>
      <c r="IE193" s="705"/>
      <c r="IF193" s="705"/>
      <c r="IG193" s="705"/>
      <c r="IH193" s="705"/>
      <c r="II193" s="705"/>
      <c r="IJ193" s="705"/>
      <c r="IK193" s="705"/>
      <c r="IL193" s="705"/>
      <c r="IM193" s="705"/>
      <c r="IN193" s="705"/>
      <c r="IO193" s="705"/>
      <c r="IP193" s="705"/>
      <c r="IQ193" s="705"/>
      <c r="IR193" s="705"/>
      <c r="IS193" s="705"/>
      <c r="IT193" s="705"/>
      <c r="IU193" s="705"/>
      <c r="IV193" s="705"/>
    </row>
    <row r="194" spans="1:256" ht="31.5">
      <c r="A194" s="705"/>
      <c r="B194" s="990" t="s">
        <v>144</v>
      </c>
      <c r="C194" s="991" t="s">
        <v>75</v>
      </c>
      <c r="D194" s="991" t="s">
        <v>23</v>
      </c>
      <c r="E194" s="991" t="s">
        <v>76</v>
      </c>
      <c r="F194" s="992" t="s">
        <v>103</v>
      </c>
      <c r="G194" s="993" t="s">
        <v>104</v>
      </c>
      <c r="H194" s="705"/>
      <c r="I194" s="705"/>
      <c r="J194" s="705"/>
      <c r="K194" s="705"/>
      <c r="L194" s="705"/>
      <c r="M194" s="705"/>
      <c r="N194" s="705"/>
      <c r="O194" s="705"/>
      <c r="P194" s="705"/>
      <c r="Q194" s="705"/>
      <c r="R194" s="705"/>
      <c r="S194" s="705"/>
      <c r="T194" s="705"/>
      <c r="U194" s="705"/>
      <c r="V194" s="705"/>
      <c r="W194" s="705"/>
      <c r="X194" s="705"/>
      <c r="Y194" s="705"/>
      <c r="Z194" s="705"/>
      <c r="AA194" s="705"/>
      <c r="AB194" s="705"/>
      <c r="AC194" s="705"/>
      <c r="AD194" s="705"/>
      <c r="AE194" s="705"/>
      <c r="AF194" s="705"/>
      <c r="AG194" s="705"/>
      <c r="AH194" s="705"/>
      <c r="AI194" s="705"/>
      <c r="AJ194" s="705"/>
      <c r="AK194" s="705"/>
      <c r="AL194" s="705"/>
      <c r="AM194" s="705"/>
      <c r="AN194" s="705"/>
      <c r="AO194" s="705"/>
      <c r="AP194" s="705"/>
      <c r="AQ194" s="705"/>
      <c r="AR194" s="705"/>
      <c r="AS194" s="705"/>
      <c r="AT194" s="705"/>
      <c r="AU194" s="705"/>
      <c r="AV194" s="705"/>
      <c r="AW194" s="705"/>
      <c r="AX194" s="705"/>
      <c r="AY194" s="705"/>
      <c r="AZ194" s="705"/>
      <c r="BA194" s="705"/>
      <c r="BB194" s="705"/>
      <c r="BC194" s="705"/>
      <c r="BD194" s="705"/>
      <c r="BE194" s="705"/>
      <c r="BF194" s="705"/>
      <c r="BG194" s="705"/>
      <c r="BH194" s="705"/>
      <c r="BI194" s="705"/>
      <c r="BJ194" s="705"/>
      <c r="BK194" s="705"/>
      <c r="BL194" s="705"/>
      <c r="BM194" s="705"/>
      <c r="BN194" s="705"/>
      <c r="BO194" s="705"/>
      <c r="BP194" s="705"/>
      <c r="BQ194" s="705"/>
      <c r="BR194" s="705"/>
      <c r="BS194" s="705"/>
      <c r="BT194" s="705"/>
      <c r="BU194" s="705"/>
      <c r="BV194" s="705"/>
      <c r="BW194" s="705"/>
      <c r="BX194" s="705"/>
      <c r="BY194" s="705"/>
      <c r="BZ194" s="705"/>
      <c r="CA194" s="705"/>
      <c r="CB194" s="705"/>
      <c r="CC194" s="705"/>
      <c r="CD194" s="705"/>
      <c r="CE194" s="705"/>
      <c r="CF194" s="705"/>
      <c r="CG194" s="705"/>
      <c r="CH194" s="705"/>
      <c r="CI194" s="705"/>
      <c r="CJ194" s="705"/>
      <c r="CK194" s="705"/>
      <c r="CL194" s="705"/>
      <c r="CM194" s="705"/>
      <c r="CN194" s="705"/>
      <c r="CO194" s="705"/>
      <c r="CP194" s="705"/>
      <c r="CQ194" s="705"/>
      <c r="CR194" s="705"/>
      <c r="CS194" s="705"/>
      <c r="CT194" s="705"/>
      <c r="CU194" s="705"/>
      <c r="CV194" s="705"/>
      <c r="CW194" s="705"/>
      <c r="CX194" s="705"/>
      <c r="CY194" s="705"/>
      <c r="CZ194" s="705"/>
      <c r="DA194" s="705"/>
      <c r="DB194" s="705"/>
      <c r="DC194" s="705"/>
      <c r="DD194" s="705"/>
      <c r="DE194" s="705"/>
      <c r="DF194" s="705"/>
      <c r="DG194" s="705"/>
      <c r="DH194" s="705"/>
      <c r="DI194" s="705"/>
      <c r="DJ194" s="705"/>
      <c r="DK194" s="705"/>
      <c r="DL194" s="705"/>
      <c r="DM194" s="705"/>
      <c r="DN194" s="705"/>
      <c r="DO194" s="705"/>
      <c r="DP194" s="705"/>
      <c r="DQ194" s="705"/>
      <c r="DR194" s="705"/>
      <c r="DS194" s="705"/>
      <c r="DT194" s="705"/>
      <c r="DU194" s="705"/>
      <c r="DV194" s="705"/>
      <c r="DW194" s="705"/>
      <c r="DX194" s="705"/>
      <c r="DY194" s="705"/>
      <c r="DZ194" s="705"/>
      <c r="EA194" s="705"/>
      <c r="EB194" s="705"/>
      <c r="EC194" s="705"/>
      <c r="ED194" s="705"/>
      <c r="EE194" s="705"/>
      <c r="EF194" s="705"/>
      <c r="EG194" s="705"/>
      <c r="EH194" s="705"/>
      <c r="EI194" s="705"/>
      <c r="EJ194" s="705"/>
      <c r="EK194" s="705"/>
      <c r="EL194" s="705"/>
      <c r="EM194" s="705"/>
      <c r="EN194" s="705"/>
      <c r="EO194" s="705"/>
      <c r="EP194" s="705"/>
      <c r="EQ194" s="705"/>
      <c r="ER194" s="705"/>
      <c r="ES194" s="705"/>
      <c r="ET194" s="705"/>
      <c r="EU194" s="705"/>
      <c r="EV194" s="705"/>
      <c r="EW194" s="705"/>
      <c r="EX194" s="705"/>
      <c r="EY194" s="705"/>
      <c r="EZ194" s="705"/>
      <c r="FA194" s="705"/>
      <c r="FB194" s="705"/>
      <c r="FC194" s="705"/>
      <c r="FD194" s="705"/>
      <c r="FE194" s="705"/>
      <c r="FF194" s="705"/>
      <c r="FG194" s="705"/>
      <c r="FH194" s="705"/>
      <c r="FI194" s="705"/>
      <c r="FJ194" s="705"/>
      <c r="FK194" s="705"/>
      <c r="FL194" s="705"/>
      <c r="FM194" s="705"/>
      <c r="FN194" s="705"/>
      <c r="FO194" s="705"/>
      <c r="FP194" s="705"/>
      <c r="FQ194" s="705"/>
      <c r="FR194" s="705"/>
      <c r="FS194" s="705"/>
      <c r="FT194" s="705"/>
      <c r="FU194" s="705"/>
      <c r="FV194" s="705"/>
      <c r="FW194" s="705"/>
      <c r="FX194" s="705"/>
      <c r="FY194" s="705"/>
      <c r="FZ194" s="705"/>
      <c r="GA194" s="705"/>
      <c r="GB194" s="705"/>
      <c r="GC194" s="705"/>
      <c r="GD194" s="705"/>
      <c r="GE194" s="705"/>
      <c r="GF194" s="705"/>
      <c r="GG194" s="705"/>
      <c r="GH194" s="705"/>
      <c r="GI194" s="705"/>
      <c r="GJ194" s="705"/>
      <c r="GK194" s="705"/>
      <c r="GL194" s="705"/>
      <c r="GM194" s="705"/>
      <c r="GN194" s="705"/>
      <c r="GO194" s="705"/>
      <c r="GP194" s="705"/>
      <c r="GQ194" s="705"/>
      <c r="GR194" s="705"/>
      <c r="GS194" s="705"/>
      <c r="GT194" s="705"/>
      <c r="GU194" s="705"/>
      <c r="GV194" s="705"/>
      <c r="GW194" s="705"/>
      <c r="GX194" s="705"/>
      <c r="GY194" s="705"/>
      <c r="GZ194" s="705"/>
      <c r="HA194" s="705"/>
      <c r="HB194" s="705"/>
      <c r="HC194" s="705"/>
      <c r="HD194" s="705"/>
      <c r="HE194" s="705"/>
      <c r="HF194" s="705"/>
      <c r="HG194" s="705"/>
      <c r="HH194" s="705"/>
      <c r="HI194" s="705"/>
      <c r="HJ194" s="705"/>
      <c r="HK194" s="705"/>
      <c r="HL194" s="705"/>
      <c r="HM194" s="705"/>
      <c r="HN194" s="705"/>
      <c r="HO194" s="705"/>
      <c r="HP194" s="705"/>
      <c r="HQ194" s="705"/>
      <c r="HR194" s="705"/>
      <c r="HS194" s="705"/>
      <c r="HT194" s="705"/>
      <c r="HU194" s="705"/>
      <c r="HV194" s="705"/>
      <c r="HW194" s="705"/>
      <c r="HX194" s="705"/>
      <c r="HY194" s="705"/>
      <c r="HZ194" s="705"/>
      <c r="IA194" s="705"/>
      <c r="IB194" s="705"/>
      <c r="IC194" s="705"/>
      <c r="ID194" s="705"/>
      <c r="IE194" s="705"/>
      <c r="IF194" s="705"/>
      <c r="IG194" s="705"/>
      <c r="IH194" s="705"/>
      <c r="II194" s="705"/>
      <c r="IJ194" s="705"/>
      <c r="IK194" s="705"/>
      <c r="IL194" s="705"/>
      <c r="IM194" s="705"/>
      <c r="IN194" s="705"/>
      <c r="IO194" s="705"/>
      <c r="IP194" s="705"/>
      <c r="IQ194" s="705"/>
      <c r="IR194" s="705"/>
      <c r="IS194" s="705"/>
      <c r="IT194" s="705"/>
      <c r="IU194" s="705"/>
      <c r="IV194" s="705"/>
    </row>
    <row r="195" spans="1:256" ht="16.5" thickBot="1">
      <c r="A195" s="705"/>
      <c r="B195" s="2771" t="s">
        <v>79</v>
      </c>
      <c r="C195" s="2772"/>
      <c r="D195" s="2772"/>
      <c r="E195" s="2772"/>
      <c r="F195" s="2772"/>
      <c r="G195" s="2773"/>
      <c r="H195" s="705"/>
      <c r="I195" s="705"/>
      <c r="J195" s="705"/>
      <c r="K195" s="705"/>
      <c r="L195" s="705"/>
      <c r="M195" s="705"/>
      <c r="N195" s="705"/>
      <c r="O195" s="705"/>
      <c r="P195" s="705"/>
      <c r="Q195" s="705"/>
      <c r="R195" s="705"/>
      <c r="S195" s="705"/>
      <c r="T195" s="705"/>
      <c r="U195" s="705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05"/>
      <c r="AL195" s="705"/>
      <c r="AM195" s="705"/>
      <c r="AN195" s="705"/>
      <c r="AO195" s="705"/>
      <c r="AP195" s="705"/>
      <c r="AQ195" s="705"/>
      <c r="AR195" s="705"/>
      <c r="AS195" s="705"/>
      <c r="AT195" s="705"/>
      <c r="AU195" s="705"/>
      <c r="AV195" s="705"/>
      <c r="AW195" s="705"/>
      <c r="AX195" s="705"/>
      <c r="AY195" s="705"/>
      <c r="AZ195" s="705"/>
      <c r="BA195" s="705"/>
      <c r="BB195" s="705"/>
      <c r="BC195" s="705"/>
      <c r="BD195" s="705"/>
      <c r="BE195" s="705"/>
      <c r="BF195" s="705"/>
      <c r="BG195" s="705"/>
      <c r="BH195" s="705"/>
      <c r="BI195" s="705"/>
      <c r="BJ195" s="705"/>
      <c r="BK195" s="705"/>
      <c r="BL195" s="705"/>
      <c r="BM195" s="705"/>
      <c r="BN195" s="705"/>
      <c r="BO195" s="705"/>
      <c r="BP195" s="705"/>
      <c r="BQ195" s="705"/>
      <c r="BR195" s="705"/>
      <c r="BS195" s="705"/>
      <c r="BT195" s="705"/>
      <c r="BU195" s="705"/>
      <c r="BV195" s="705"/>
      <c r="BW195" s="705"/>
      <c r="BX195" s="705"/>
      <c r="BY195" s="705"/>
      <c r="BZ195" s="705"/>
      <c r="CA195" s="705"/>
      <c r="CB195" s="705"/>
      <c r="CC195" s="705"/>
      <c r="CD195" s="705"/>
      <c r="CE195" s="705"/>
      <c r="CF195" s="705"/>
      <c r="CG195" s="705"/>
      <c r="CH195" s="705"/>
      <c r="CI195" s="705"/>
      <c r="CJ195" s="705"/>
      <c r="CK195" s="705"/>
      <c r="CL195" s="705"/>
      <c r="CM195" s="705"/>
      <c r="CN195" s="705"/>
      <c r="CO195" s="705"/>
      <c r="CP195" s="705"/>
      <c r="CQ195" s="705"/>
      <c r="CR195" s="705"/>
      <c r="CS195" s="705"/>
      <c r="CT195" s="705"/>
      <c r="CU195" s="705"/>
      <c r="CV195" s="705"/>
      <c r="CW195" s="705"/>
      <c r="CX195" s="705"/>
      <c r="CY195" s="705"/>
      <c r="CZ195" s="705"/>
      <c r="DA195" s="705"/>
      <c r="DB195" s="705"/>
      <c r="DC195" s="705"/>
      <c r="DD195" s="705"/>
      <c r="DE195" s="705"/>
      <c r="DF195" s="705"/>
      <c r="DG195" s="705"/>
      <c r="DH195" s="705"/>
      <c r="DI195" s="705"/>
      <c r="DJ195" s="705"/>
      <c r="DK195" s="705"/>
      <c r="DL195" s="705"/>
      <c r="DM195" s="705"/>
      <c r="DN195" s="705"/>
      <c r="DO195" s="705"/>
      <c r="DP195" s="705"/>
      <c r="DQ195" s="705"/>
      <c r="DR195" s="705"/>
      <c r="DS195" s="705"/>
      <c r="DT195" s="705"/>
      <c r="DU195" s="705"/>
      <c r="DV195" s="705"/>
      <c r="DW195" s="705"/>
      <c r="DX195" s="705"/>
      <c r="DY195" s="705"/>
      <c r="DZ195" s="705"/>
      <c r="EA195" s="705"/>
      <c r="EB195" s="705"/>
      <c r="EC195" s="705"/>
      <c r="ED195" s="705"/>
      <c r="EE195" s="705"/>
      <c r="EF195" s="705"/>
      <c r="EG195" s="705"/>
      <c r="EH195" s="705"/>
      <c r="EI195" s="705"/>
      <c r="EJ195" s="705"/>
      <c r="EK195" s="705"/>
      <c r="EL195" s="705"/>
      <c r="EM195" s="705"/>
      <c r="EN195" s="705"/>
      <c r="EO195" s="705"/>
      <c r="EP195" s="705"/>
      <c r="EQ195" s="705"/>
      <c r="ER195" s="705"/>
      <c r="ES195" s="705"/>
      <c r="ET195" s="705"/>
      <c r="EU195" s="705"/>
      <c r="EV195" s="705"/>
      <c r="EW195" s="705"/>
      <c r="EX195" s="705"/>
      <c r="EY195" s="705"/>
      <c r="EZ195" s="705"/>
      <c r="FA195" s="705"/>
      <c r="FB195" s="705"/>
      <c r="FC195" s="705"/>
      <c r="FD195" s="705"/>
      <c r="FE195" s="705"/>
      <c r="FF195" s="705"/>
      <c r="FG195" s="705"/>
      <c r="FH195" s="705"/>
      <c r="FI195" s="705"/>
      <c r="FJ195" s="705"/>
      <c r="FK195" s="705"/>
      <c r="FL195" s="705"/>
      <c r="FM195" s="705"/>
      <c r="FN195" s="705"/>
      <c r="FO195" s="705"/>
      <c r="FP195" s="705"/>
      <c r="FQ195" s="705"/>
      <c r="FR195" s="705"/>
      <c r="FS195" s="705"/>
      <c r="FT195" s="705"/>
      <c r="FU195" s="705"/>
      <c r="FV195" s="705"/>
      <c r="FW195" s="705"/>
      <c r="FX195" s="705"/>
      <c r="FY195" s="705"/>
      <c r="FZ195" s="705"/>
      <c r="GA195" s="705"/>
      <c r="GB195" s="705"/>
      <c r="GC195" s="705"/>
      <c r="GD195" s="705"/>
      <c r="GE195" s="705"/>
      <c r="GF195" s="705"/>
      <c r="GG195" s="705"/>
      <c r="GH195" s="705"/>
      <c r="GI195" s="705"/>
      <c r="GJ195" s="705"/>
      <c r="GK195" s="705"/>
      <c r="GL195" s="705"/>
      <c r="GM195" s="705"/>
      <c r="GN195" s="705"/>
      <c r="GO195" s="705"/>
      <c r="GP195" s="705"/>
      <c r="GQ195" s="705"/>
      <c r="GR195" s="705"/>
      <c r="GS195" s="705"/>
      <c r="GT195" s="705"/>
      <c r="GU195" s="705"/>
      <c r="GV195" s="705"/>
      <c r="GW195" s="705"/>
      <c r="GX195" s="705"/>
      <c r="GY195" s="705"/>
      <c r="GZ195" s="705"/>
      <c r="HA195" s="705"/>
      <c r="HB195" s="705"/>
      <c r="HC195" s="705"/>
      <c r="HD195" s="705"/>
      <c r="HE195" s="705"/>
      <c r="HF195" s="705"/>
      <c r="HG195" s="705"/>
      <c r="HH195" s="705"/>
      <c r="HI195" s="705"/>
      <c r="HJ195" s="705"/>
      <c r="HK195" s="705"/>
      <c r="HL195" s="705"/>
      <c r="HM195" s="705"/>
      <c r="HN195" s="705"/>
      <c r="HO195" s="705"/>
      <c r="HP195" s="705"/>
      <c r="HQ195" s="705"/>
      <c r="HR195" s="705"/>
      <c r="HS195" s="705"/>
      <c r="HT195" s="705"/>
      <c r="HU195" s="705"/>
      <c r="HV195" s="705"/>
      <c r="HW195" s="705"/>
      <c r="HX195" s="705"/>
      <c r="HY195" s="705"/>
      <c r="HZ195" s="705"/>
      <c r="IA195" s="705"/>
      <c r="IB195" s="705"/>
      <c r="IC195" s="705"/>
      <c r="ID195" s="705"/>
      <c r="IE195" s="705"/>
      <c r="IF195" s="705"/>
      <c r="IG195" s="705"/>
      <c r="IH195" s="705"/>
      <c r="II195" s="705"/>
      <c r="IJ195" s="705"/>
      <c r="IK195" s="705"/>
      <c r="IL195" s="705"/>
      <c r="IM195" s="705"/>
      <c r="IN195" s="705"/>
      <c r="IO195" s="705"/>
      <c r="IP195" s="705"/>
      <c r="IQ195" s="705"/>
      <c r="IR195" s="705"/>
      <c r="IS195" s="705"/>
      <c r="IT195" s="705"/>
      <c r="IU195" s="705"/>
      <c r="IV195" s="705"/>
    </row>
    <row r="196" spans="1:256" ht="15.75">
      <c r="A196" s="705"/>
      <c r="B196" s="985" t="s">
        <v>455</v>
      </c>
      <c r="C196" s="986" t="str">
        <f>C24</f>
        <v>MULTI-EXERCITADOR</v>
      </c>
      <c r="D196" s="987" t="s">
        <v>23</v>
      </c>
      <c r="E196" s="997">
        <v>1</v>
      </c>
      <c r="F196" s="988">
        <f>E24</f>
        <v>6972</v>
      </c>
      <c r="G196" s="989">
        <f>TRUNC(F196*E196,2)</f>
        <v>6972</v>
      </c>
      <c r="H196" s="705"/>
      <c r="I196" s="705"/>
      <c r="J196" s="705"/>
      <c r="K196" s="705"/>
      <c r="L196" s="705"/>
      <c r="M196" s="705"/>
      <c r="N196" s="705"/>
      <c r="O196" s="705"/>
      <c r="P196" s="705"/>
      <c r="Q196" s="705"/>
      <c r="R196" s="705"/>
      <c r="S196" s="705"/>
      <c r="T196" s="705"/>
      <c r="U196" s="705"/>
      <c r="V196" s="705"/>
      <c r="W196" s="705"/>
      <c r="X196" s="705"/>
      <c r="Y196" s="705"/>
      <c r="Z196" s="705"/>
      <c r="AA196" s="705"/>
      <c r="AB196" s="705"/>
      <c r="AC196" s="705"/>
      <c r="AD196" s="705"/>
      <c r="AE196" s="705"/>
      <c r="AF196" s="705"/>
      <c r="AG196" s="705"/>
      <c r="AH196" s="705"/>
      <c r="AI196" s="705"/>
      <c r="AJ196" s="705"/>
      <c r="AK196" s="705"/>
      <c r="AL196" s="705"/>
      <c r="AM196" s="705"/>
      <c r="AN196" s="705"/>
      <c r="AO196" s="705"/>
      <c r="AP196" s="705"/>
      <c r="AQ196" s="705"/>
      <c r="AR196" s="705"/>
      <c r="AS196" s="705"/>
      <c r="AT196" s="705"/>
      <c r="AU196" s="705"/>
      <c r="AV196" s="705"/>
      <c r="AW196" s="705"/>
      <c r="AX196" s="705"/>
      <c r="AY196" s="705"/>
      <c r="AZ196" s="705"/>
      <c r="BA196" s="705"/>
      <c r="BB196" s="705"/>
      <c r="BC196" s="705"/>
      <c r="BD196" s="705"/>
      <c r="BE196" s="705"/>
      <c r="BF196" s="705"/>
      <c r="BG196" s="705"/>
      <c r="BH196" s="705"/>
      <c r="BI196" s="705"/>
      <c r="BJ196" s="705"/>
      <c r="BK196" s="705"/>
      <c r="BL196" s="705"/>
      <c r="BM196" s="705"/>
      <c r="BN196" s="705"/>
      <c r="BO196" s="705"/>
      <c r="BP196" s="705"/>
      <c r="BQ196" s="705"/>
      <c r="BR196" s="705"/>
      <c r="BS196" s="705"/>
      <c r="BT196" s="705"/>
      <c r="BU196" s="705"/>
      <c r="BV196" s="705"/>
      <c r="BW196" s="705"/>
      <c r="BX196" s="705"/>
      <c r="BY196" s="705"/>
      <c r="BZ196" s="705"/>
      <c r="CA196" s="705"/>
      <c r="CB196" s="705"/>
      <c r="CC196" s="705"/>
      <c r="CD196" s="705"/>
      <c r="CE196" s="705"/>
      <c r="CF196" s="705"/>
      <c r="CG196" s="705"/>
      <c r="CH196" s="705"/>
      <c r="CI196" s="705"/>
      <c r="CJ196" s="705"/>
      <c r="CK196" s="705"/>
      <c r="CL196" s="705"/>
      <c r="CM196" s="705"/>
      <c r="CN196" s="705"/>
      <c r="CO196" s="705"/>
      <c r="CP196" s="705"/>
      <c r="CQ196" s="705"/>
      <c r="CR196" s="705"/>
      <c r="CS196" s="705"/>
      <c r="CT196" s="705"/>
      <c r="CU196" s="705"/>
      <c r="CV196" s="705"/>
      <c r="CW196" s="705"/>
      <c r="CX196" s="705"/>
      <c r="CY196" s="705"/>
      <c r="CZ196" s="705"/>
      <c r="DA196" s="705"/>
      <c r="DB196" s="705"/>
      <c r="DC196" s="705"/>
      <c r="DD196" s="705"/>
      <c r="DE196" s="705"/>
      <c r="DF196" s="705"/>
      <c r="DG196" s="705"/>
      <c r="DH196" s="705"/>
      <c r="DI196" s="705"/>
      <c r="DJ196" s="705"/>
      <c r="DK196" s="705"/>
      <c r="DL196" s="705"/>
      <c r="DM196" s="705"/>
      <c r="DN196" s="705"/>
      <c r="DO196" s="705"/>
      <c r="DP196" s="705"/>
      <c r="DQ196" s="705"/>
      <c r="DR196" s="705"/>
      <c r="DS196" s="705"/>
      <c r="DT196" s="705"/>
      <c r="DU196" s="705"/>
      <c r="DV196" s="705"/>
      <c r="DW196" s="705"/>
      <c r="DX196" s="705"/>
      <c r="DY196" s="705"/>
      <c r="DZ196" s="705"/>
      <c r="EA196" s="705"/>
      <c r="EB196" s="705"/>
      <c r="EC196" s="705"/>
      <c r="ED196" s="705"/>
      <c r="EE196" s="705"/>
      <c r="EF196" s="705"/>
      <c r="EG196" s="705"/>
      <c r="EH196" s="705"/>
      <c r="EI196" s="705"/>
      <c r="EJ196" s="705"/>
      <c r="EK196" s="705"/>
      <c r="EL196" s="705"/>
      <c r="EM196" s="705"/>
      <c r="EN196" s="705"/>
      <c r="EO196" s="705"/>
      <c r="EP196" s="705"/>
      <c r="EQ196" s="705"/>
      <c r="ER196" s="705"/>
      <c r="ES196" s="705"/>
      <c r="ET196" s="705"/>
      <c r="EU196" s="705"/>
      <c r="EV196" s="705"/>
      <c r="EW196" s="705"/>
      <c r="EX196" s="705"/>
      <c r="EY196" s="705"/>
      <c r="EZ196" s="705"/>
      <c r="FA196" s="705"/>
      <c r="FB196" s="705"/>
      <c r="FC196" s="705"/>
      <c r="FD196" s="705"/>
      <c r="FE196" s="705"/>
      <c r="FF196" s="705"/>
      <c r="FG196" s="705"/>
      <c r="FH196" s="705"/>
      <c r="FI196" s="705"/>
      <c r="FJ196" s="705"/>
      <c r="FK196" s="705"/>
      <c r="FL196" s="705"/>
      <c r="FM196" s="705"/>
      <c r="FN196" s="705"/>
      <c r="FO196" s="705"/>
      <c r="FP196" s="705"/>
      <c r="FQ196" s="705"/>
      <c r="FR196" s="705"/>
      <c r="FS196" s="705"/>
      <c r="FT196" s="705"/>
      <c r="FU196" s="705"/>
      <c r="FV196" s="705"/>
      <c r="FW196" s="705"/>
      <c r="FX196" s="705"/>
      <c r="FY196" s="705"/>
      <c r="FZ196" s="705"/>
      <c r="GA196" s="705"/>
      <c r="GB196" s="705"/>
      <c r="GC196" s="705"/>
      <c r="GD196" s="705"/>
      <c r="GE196" s="705"/>
      <c r="GF196" s="705"/>
      <c r="GG196" s="705"/>
      <c r="GH196" s="705"/>
      <c r="GI196" s="705"/>
      <c r="GJ196" s="705"/>
      <c r="GK196" s="705"/>
      <c r="GL196" s="705"/>
      <c r="GM196" s="705"/>
      <c r="GN196" s="705"/>
      <c r="GO196" s="705"/>
      <c r="GP196" s="705"/>
      <c r="GQ196" s="705"/>
      <c r="GR196" s="705"/>
      <c r="GS196" s="705"/>
      <c r="GT196" s="705"/>
      <c r="GU196" s="705"/>
      <c r="GV196" s="705"/>
      <c r="GW196" s="705"/>
      <c r="GX196" s="705"/>
      <c r="GY196" s="705"/>
      <c r="GZ196" s="705"/>
      <c r="HA196" s="705"/>
      <c r="HB196" s="705"/>
      <c r="HC196" s="705"/>
      <c r="HD196" s="705"/>
      <c r="HE196" s="705"/>
      <c r="HF196" s="705"/>
      <c r="HG196" s="705"/>
      <c r="HH196" s="705"/>
      <c r="HI196" s="705"/>
      <c r="HJ196" s="705"/>
      <c r="HK196" s="705"/>
      <c r="HL196" s="705"/>
      <c r="HM196" s="705"/>
      <c r="HN196" s="705"/>
      <c r="HO196" s="705"/>
      <c r="HP196" s="705"/>
      <c r="HQ196" s="705"/>
      <c r="HR196" s="705"/>
      <c r="HS196" s="705"/>
      <c r="HT196" s="705"/>
      <c r="HU196" s="705"/>
      <c r="HV196" s="705"/>
      <c r="HW196" s="705"/>
      <c r="HX196" s="705"/>
      <c r="HY196" s="705"/>
      <c r="HZ196" s="705"/>
      <c r="IA196" s="705"/>
      <c r="IB196" s="705"/>
      <c r="IC196" s="705"/>
      <c r="ID196" s="705"/>
      <c r="IE196" s="705"/>
      <c r="IF196" s="705"/>
      <c r="IG196" s="705"/>
      <c r="IH196" s="705"/>
      <c r="II196" s="705"/>
      <c r="IJ196" s="705"/>
      <c r="IK196" s="705"/>
      <c r="IL196" s="705"/>
      <c r="IM196" s="705"/>
      <c r="IN196" s="705"/>
      <c r="IO196" s="705"/>
      <c r="IP196" s="705"/>
      <c r="IQ196" s="705"/>
      <c r="IR196" s="705"/>
      <c r="IS196" s="705"/>
      <c r="IT196" s="705"/>
      <c r="IU196" s="705"/>
      <c r="IV196" s="705"/>
    </row>
    <row r="197" spans="1:256" ht="15">
      <c r="A197" s="705" t="s">
        <v>219</v>
      </c>
      <c r="B197" s="760">
        <v>93358</v>
      </c>
      <c r="C197" s="525" t="e">
        <f>IF($A197="INSUMO",VLOOKUP($B197,#REF!,2,FALSE),VLOOKUP($B197,#REF!,2,FALSE))</f>
        <v>#REF!</v>
      </c>
      <c r="D197" s="524" t="e">
        <f>IF($A197="INSUMO",VLOOKUP($B197,#REF!,3,FALSE),VLOOKUP($B197,#REF!,3,FALSE))</f>
        <v>#REF!</v>
      </c>
      <c r="E197" s="998">
        <f>((0.3*0.3*0.3)*4)</f>
        <v>0.108</v>
      </c>
      <c r="F197" s="528" t="e">
        <f>IF($A197="INSUMO",VLOOKUP($B197,#REF!,4,FALSE),VLOOKUP($B197,#REF!,4,FALSE))</f>
        <v>#REF!</v>
      </c>
      <c r="G197" s="759" t="e">
        <f>TRUNC(F197*E197,2)</f>
        <v>#REF!</v>
      </c>
      <c r="H197" s="705"/>
      <c r="I197" s="705"/>
      <c r="J197" s="705"/>
      <c r="K197" s="705"/>
      <c r="L197" s="705"/>
      <c r="M197" s="705"/>
      <c r="N197" s="705"/>
      <c r="O197" s="705"/>
      <c r="P197" s="705"/>
      <c r="Q197" s="705"/>
      <c r="R197" s="705"/>
      <c r="S197" s="705"/>
      <c r="T197" s="705"/>
      <c r="U197" s="705"/>
      <c r="V197" s="705"/>
      <c r="W197" s="705"/>
      <c r="X197" s="705"/>
      <c r="Y197" s="705"/>
      <c r="Z197" s="705"/>
      <c r="AA197" s="705"/>
      <c r="AB197" s="705"/>
      <c r="AC197" s="705"/>
      <c r="AD197" s="705"/>
      <c r="AE197" s="705"/>
      <c r="AF197" s="705"/>
      <c r="AG197" s="705"/>
      <c r="AH197" s="705"/>
      <c r="AI197" s="705"/>
      <c r="AJ197" s="705"/>
      <c r="AK197" s="705"/>
      <c r="AL197" s="705"/>
      <c r="AM197" s="705"/>
      <c r="AN197" s="705"/>
      <c r="AO197" s="705"/>
      <c r="AP197" s="705"/>
      <c r="AQ197" s="705"/>
      <c r="AR197" s="705"/>
      <c r="AS197" s="705"/>
      <c r="AT197" s="705"/>
      <c r="AU197" s="705"/>
      <c r="AV197" s="705"/>
      <c r="AW197" s="705"/>
      <c r="AX197" s="705"/>
      <c r="AY197" s="705"/>
      <c r="AZ197" s="705"/>
      <c r="BA197" s="705"/>
      <c r="BB197" s="705"/>
      <c r="BC197" s="705"/>
      <c r="BD197" s="705"/>
      <c r="BE197" s="705"/>
      <c r="BF197" s="705"/>
      <c r="BG197" s="705"/>
      <c r="BH197" s="705"/>
      <c r="BI197" s="705"/>
      <c r="BJ197" s="705"/>
      <c r="BK197" s="705"/>
      <c r="BL197" s="705"/>
      <c r="BM197" s="705"/>
      <c r="BN197" s="705"/>
      <c r="BO197" s="705"/>
      <c r="BP197" s="705"/>
      <c r="BQ197" s="705"/>
      <c r="BR197" s="705"/>
      <c r="BS197" s="705"/>
      <c r="BT197" s="705"/>
      <c r="BU197" s="705"/>
      <c r="BV197" s="705"/>
      <c r="BW197" s="705"/>
      <c r="BX197" s="705"/>
      <c r="BY197" s="705"/>
      <c r="BZ197" s="705"/>
      <c r="CA197" s="705"/>
      <c r="CB197" s="705"/>
      <c r="CC197" s="705"/>
      <c r="CD197" s="705"/>
      <c r="CE197" s="705"/>
      <c r="CF197" s="705"/>
      <c r="CG197" s="705"/>
      <c r="CH197" s="705"/>
      <c r="CI197" s="705"/>
      <c r="CJ197" s="705"/>
      <c r="CK197" s="705"/>
      <c r="CL197" s="705"/>
      <c r="CM197" s="705"/>
      <c r="CN197" s="705"/>
      <c r="CO197" s="705"/>
      <c r="CP197" s="705"/>
      <c r="CQ197" s="705"/>
      <c r="CR197" s="705"/>
      <c r="CS197" s="705"/>
      <c r="CT197" s="705"/>
      <c r="CU197" s="705"/>
      <c r="CV197" s="705"/>
      <c r="CW197" s="705"/>
      <c r="CX197" s="705"/>
      <c r="CY197" s="705"/>
      <c r="CZ197" s="705"/>
      <c r="DA197" s="705"/>
      <c r="DB197" s="705"/>
      <c r="DC197" s="705"/>
      <c r="DD197" s="705"/>
      <c r="DE197" s="705"/>
      <c r="DF197" s="705"/>
      <c r="DG197" s="705"/>
      <c r="DH197" s="705"/>
      <c r="DI197" s="705"/>
      <c r="DJ197" s="705"/>
      <c r="DK197" s="705"/>
      <c r="DL197" s="705"/>
      <c r="DM197" s="705"/>
      <c r="DN197" s="705"/>
      <c r="DO197" s="705"/>
      <c r="DP197" s="705"/>
      <c r="DQ197" s="705"/>
      <c r="DR197" s="705"/>
      <c r="DS197" s="705"/>
      <c r="DT197" s="705"/>
      <c r="DU197" s="705"/>
      <c r="DV197" s="705"/>
      <c r="DW197" s="705"/>
      <c r="DX197" s="705"/>
      <c r="DY197" s="705"/>
      <c r="DZ197" s="705"/>
      <c r="EA197" s="705"/>
      <c r="EB197" s="705"/>
      <c r="EC197" s="705"/>
      <c r="ED197" s="705"/>
      <c r="EE197" s="705"/>
      <c r="EF197" s="705"/>
      <c r="EG197" s="705"/>
      <c r="EH197" s="705"/>
      <c r="EI197" s="705"/>
      <c r="EJ197" s="705"/>
      <c r="EK197" s="705"/>
      <c r="EL197" s="705"/>
      <c r="EM197" s="705"/>
      <c r="EN197" s="705"/>
      <c r="EO197" s="705"/>
      <c r="EP197" s="705"/>
      <c r="EQ197" s="705"/>
      <c r="ER197" s="705"/>
      <c r="ES197" s="705"/>
      <c r="ET197" s="705"/>
      <c r="EU197" s="705"/>
      <c r="EV197" s="705"/>
      <c r="EW197" s="705"/>
      <c r="EX197" s="705"/>
      <c r="EY197" s="705"/>
      <c r="EZ197" s="705"/>
      <c r="FA197" s="705"/>
      <c r="FB197" s="705"/>
      <c r="FC197" s="705"/>
      <c r="FD197" s="705"/>
      <c r="FE197" s="705"/>
      <c r="FF197" s="705"/>
      <c r="FG197" s="705"/>
      <c r="FH197" s="705"/>
      <c r="FI197" s="705"/>
      <c r="FJ197" s="705"/>
      <c r="FK197" s="705"/>
      <c r="FL197" s="705"/>
      <c r="FM197" s="705"/>
      <c r="FN197" s="705"/>
      <c r="FO197" s="705"/>
      <c r="FP197" s="705"/>
      <c r="FQ197" s="705"/>
      <c r="FR197" s="705"/>
      <c r="FS197" s="705"/>
      <c r="FT197" s="705"/>
      <c r="FU197" s="705"/>
      <c r="FV197" s="705"/>
      <c r="FW197" s="705"/>
      <c r="FX197" s="705"/>
      <c r="FY197" s="705"/>
      <c r="FZ197" s="705"/>
      <c r="GA197" s="705"/>
      <c r="GB197" s="705"/>
      <c r="GC197" s="705"/>
      <c r="GD197" s="705"/>
      <c r="GE197" s="705"/>
      <c r="GF197" s="705"/>
      <c r="GG197" s="705"/>
      <c r="GH197" s="705"/>
      <c r="GI197" s="705"/>
      <c r="GJ197" s="705"/>
      <c r="GK197" s="705"/>
      <c r="GL197" s="705"/>
      <c r="GM197" s="705"/>
      <c r="GN197" s="705"/>
      <c r="GO197" s="705"/>
      <c r="GP197" s="705"/>
      <c r="GQ197" s="705"/>
      <c r="GR197" s="705"/>
      <c r="GS197" s="705"/>
      <c r="GT197" s="705"/>
      <c r="GU197" s="705"/>
      <c r="GV197" s="705"/>
      <c r="GW197" s="705"/>
      <c r="GX197" s="705"/>
      <c r="GY197" s="705"/>
      <c r="GZ197" s="705"/>
      <c r="HA197" s="705"/>
      <c r="HB197" s="705"/>
      <c r="HC197" s="705"/>
      <c r="HD197" s="705"/>
      <c r="HE197" s="705"/>
      <c r="HF197" s="705"/>
      <c r="HG197" s="705"/>
      <c r="HH197" s="705"/>
      <c r="HI197" s="705"/>
      <c r="HJ197" s="705"/>
      <c r="HK197" s="705"/>
      <c r="HL197" s="705"/>
      <c r="HM197" s="705"/>
      <c r="HN197" s="705"/>
      <c r="HO197" s="705"/>
      <c r="HP197" s="705"/>
      <c r="HQ197" s="705"/>
      <c r="HR197" s="705"/>
      <c r="HS197" s="705"/>
      <c r="HT197" s="705"/>
      <c r="HU197" s="705"/>
      <c r="HV197" s="705"/>
      <c r="HW197" s="705"/>
      <c r="HX197" s="705"/>
      <c r="HY197" s="705"/>
      <c r="HZ197" s="705"/>
      <c r="IA197" s="705"/>
      <c r="IB197" s="705"/>
      <c r="IC197" s="705"/>
      <c r="ID197" s="705"/>
      <c r="IE197" s="705"/>
      <c r="IF197" s="705"/>
      <c r="IG197" s="705"/>
      <c r="IH197" s="705"/>
      <c r="II197" s="705"/>
      <c r="IJ197" s="705"/>
      <c r="IK197" s="705"/>
      <c r="IL197" s="705"/>
      <c r="IM197" s="705"/>
      <c r="IN197" s="705"/>
      <c r="IO197" s="705"/>
      <c r="IP197" s="705"/>
      <c r="IQ197" s="705"/>
      <c r="IR197" s="705"/>
      <c r="IS197" s="705"/>
      <c r="IT197" s="705"/>
      <c r="IU197" s="705"/>
      <c r="IV197" s="705"/>
    </row>
    <row r="198" spans="1:256" ht="15">
      <c r="A198" s="705" t="s">
        <v>219</v>
      </c>
      <c r="B198" s="760">
        <v>94965</v>
      </c>
      <c r="C198" s="525" t="e">
        <f>IF($A198="INSUMO",VLOOKUP($B198,#REF!,2,FALSE),VLOOKUP($B198,#REF!,2,FALSE))</f>
        <v>#REF!</v>
      </c>
      <c r="D198" s="524" t="e">
        <f>IF($A198="INSUMO",VLOOKUP($B198,#REF!,3,FALSE),VLOOKUP($B198,#REF!,3,FALSE))</f>
        <v>#REF!</v>
      </c>
      <c r="E198" s="998">
        <f>E197</f>
        <v>0.108</v>
      </c>
      <c r="F198" s="528" t="e">
        <f>IF($A198="INSUMO",VLOOKUP($B198,#REF!,4,FALSE),VLOOKUP($B198,#REF!,4,FALSE))</f>
        <v>#REF!</v>
      </c>
      <c r="G198" s="759" t="e">
        <f>TRUNC(F198*E198,2)</f>
        <v>#REF!</v>
      </c>
      <c r="H198" s="705"/>
      <c r="I198" s="705"/>
      <c r="J198" s="705"/>
      <c r="K198" s="705"/>
      <c r="L198" s="705"/>
      <c r="M198" s="705"/>
      <c r="N198" s="705"/>
      <c r="O198" s="705"/>
      <c r="P198" s="705"/>
      <c r="Q198" s="705"/>
      <c r="R198" s="705"/>
      <c r="S198" s="705"/>
      <c r="T198" s="705"/>
      <c r="U198" s="705"/>
      <c r="V198" s="705"/>
      <c r="W198" s="705"/>
      <c r="X198" s="705"/>
      <c r="Y198" s="705"/>
      <c r="Z198" s="705"/>
      <c r="AA198" s="705"/>
      <c r="AB198" s="705"/>
      <c r="AC198" s="705"/>
      <c r="AD198" s="705"/>
      <c r="AE198" s="705"/>
      <c r="AF198" s="705"/>
      <c r="AG198" s="705"/>
      <c r="AH198" s="705"/>
      <c r="AI198" s="705"/>
      <c r="AJ198" s="705"/>
      <c r="AK198" s="705"/>
      <c r="AL198" s="705"/>
      <c r="AM198" s="705"/>
      <c r="AN198" s="705"/>
      <c r="AO198" s="705"/>
      <c r="AP198" s="705"/>
      <c r="AQ198" s="705"/>
      <c r="AR198" s="705"/>
      <c r="AS198" s="705"/>
      <c r="AT198" s="705"/>
      <c r="AU198" s="705"/>
      <c r="AV198" s="705"/>
      <c r="AW198" s="705"/>
      <c r="AX198" s="705"/>
      <c r="AY198" s="705"/>
      <c r="AZ198" s="705"/>
      <c r="BA198" s="705"/>
      <c r="BB198" s="705"/>
      <c r="BC198" s="705"/>
      <c r="BD198" s="705"/>
      <c r="BE198" s="705"/>
      <c r="BF198" s="705"/>
      <c r="BG198" s="705"/>
      <c r="BH198" s="705"/>
      <c r="BI198" s="705"/>
      <c r="BJ198" s="705"/>
      <c r="BK198" s="705"/>
      <c r="BL198" s="705"/>
      <c r="BM198" s="705"/>
      <c r="BN198" s="705"/>
      <c r="BO198" s="705"/>
      <c r="BP198" s="705"/>
      <c r="BQ198" s="705"/>
      <c r="BR198" s="705"/>
      <c r="BS198" s="705"/>
      <c r="BT198" s="705"/>
      <c r="BU198" s="705"/>
      <c r="BV198" s="705"/>
      <c r="BW198" s="705"/>
      <c r="BX198" s="705"/>
      <c r="BY198" s="705"/>
      <c r="BZ198" s="705"/>
      <c r="CA198" s="705"/>
      <c r="CB198" s="705"/>
      <c r="CC198" s="705"/>
      <c r="CD198" s="705"/>
      <c r="CE198" s="705"/>
      <c r="CF198" s="705"/>
      <c r="CG198" s="705"/>
      <c r="CH198" s="705"/>
      <c r="CI198" s="705"/>
      <c r="CJ198" s="705"/>
      <c r="CK198" s="705"/>
      <c r="CL198" s="705"/>
      <c r="CM198" s="705"/>
      <c r="CN198" s="705"/>
      <c r="CO198" s="705"/>
      <c r="CP198" s="705"/>
      <c r="CQ198" s="705"/>
      <c r="CR198" s="705"/>
      <c r="CS198" s="705"/>
      <c r="CT198" s="705"/>
      <c r="CU198" s="705"/>
      <c r="CV198" s="705"/>
      <c r="CW198" s="705"/>
      <c r="CX198" s="705"/>
      <c r="CY198" s="705"/>
      <c r="CZ198" s="705"/>
      <c r="DA198" s="705"/>
      <c r="DB198" s="705"/>
      <c r="DC198" s="705"/>
      <c r="DD198" s="705"/>
      <c r="DE198" s="705"/>
      <c r="DF198" s="705"/>
      <c r="DG198" s="705"/>
      <c r="DH198" s="705"/>
      <c r="DI198" s="705"/>
      <c r="DJ198" s="705"/>
      <c r="DK198" s="705"/>
      <c r="DL198" s="705"/>
      <c r="DM198" s="705"/>
      <c r="DN198" s="705"/>
      <c r="DO198" s="705"/>
      <c r="DP198" s="705"/>
      <c r="DQ198" s="705"/>
      <c r="DR198" s="705"/>
      <c r="DS198" s="705"/>
      <c r="DT198" s="705"/>
      <c r="DU198" s="705"/>
      <c r="DV198" s="705"/>
      <c r="DW198" s="705"/>
      <c r="DX198" s="705"/>
      <c r="DY198" s="705"/>
      <c r="DZ198" s="705"/>
      <c r="EA198" s="705"/>
      <c r="EB198" s="705"/>
      <c r="EC198" s="705"/>
      <c r="ED198" s="705"/>
      <c r="EE198" s="705"/>
      <c r="EF198" s="705"/>
      <c r="EG198" s="705"/>
      <c r="EH198" s="705"/>
      <c r="EI198" s="705"/>
      <c r="EJ198" s="705"/>
      <c r="EK198" s="705"/>
      <c r="EL198" s="705"/>
      <c r="EM198" s="705"/>
      <c r="EN198" s="705"/>
      <c r="EO198" s="705"/>
      <c r="EP198" s="705"/>
      <c r="EQ198" s="705"/>
      <c r="ER198" s="705"/>
      <c r="ES198" s="705"/>
      <c r="ET198" s="705"/>
      <c r="EU198" s="705"/>
      <c r="EV198" s="705"/>
      <c r="EW198" s="705"/>
      <c r="EX198" s="705"/>
      <c r="EY198" s="705"/>
      <c r="EZ198" s="705"/>
      <c r="FA198" s="705"/>
      <c r="FB198" s="705"/>
      <c r="FC198" s="705"/>
      <c r="FD198" s="705"/>
      <c r="FE198" s="705"/>
      <c r="FF198" s="705"/>
      <c r="FG198" s="705"/>
      <c r="FH198" s="705"/>
      <c r="FI198" s="705"/>
      <c r="FJ198" s="705"/>
      <c r="FK198" s="705"/>
      <c r="FL198" s="705"/>
      <c r="FM198" s="705"/>
      <c r="FN198" s="705"/>
      <c r="FO198" s="705"/>
      <c r="FP198" s="705"/>
      <c r="FQ198" s="705"/>
      <c r="FR198" s="705"/>
      <c r="FS198" s="705"/>
      <c r="FT198" s="705"/>
      <c r="FU198" s="705"/>
      <c r="FV198" s="705"/>
      <c r="FW198" s="705"/>
      <c r="FX198" s="705"/>
      <c r="FY198" s="705"/>
      <c r="FZ198" s="705"/>
      <c r="GA198" s="705"/>
      <c r="GB198" s="705"/>
      <c r="GC198" s="705"/>
      <c r="GD198" s="705"/>
      <c r="GE198" s="705"/>
      <c r="GF198" s="705"/>
      <c r="GG198" s="705"/>
      <c r="GH198" s="705"/>
      <c r="GI198" s="705"/>
      <c r="GJ198" s="705"/>
      <c r="GK198" s="705"/>
      <c r="GL198" s="705"/>
      <c r="GM198" s="705"/>
      <c r="GN198" s="705"/>
      <c r="GO198" s="705"/>
      <c r="GP198" s="705"/>
      <c r="GQ198" s="705"/>
      <c r="GR198" s="705"/>
      <c r="GS198" s="705"/>
      <c r="GT198" s="705"/>
      <c r="GU198" s="705"/>
      <c r="GV198" s="705"/>
      <c r="GW198" s="705"/>
      <c r="GX198" s="705"/>
      <c r="GY198" s="705"/>
      <c r="GZ198" s="705"/>
      <c r="HA198" s="705"/>
      <c r="HB198" s="705"/>
      <c r="HC198" s="705"/>
      <c r="HD198" s="705"/>
      <c r="HE198" s="705"/>
      <c r="HF198" s="705"/>
      <c r="HG198" s="705"/>
      <c r="HH198" s="705"/>
      <c r="HI198" s="705"/>
      <c r="HJ198" s="705"/>
      <c r="HK198" s="705"/>
      <c r="HL198" s="705"/>
      <c r="HM198" s="705"/>
      <c r="HN198" s="705"/>
      <c r="HO198" s="705"/>
      <c r="HP198" s="705"/>
      <c r="HQ198" s="705"/>
      <c r="HR198" s="705"/>
      <c r="HS198" s="705"/>
      <c r="HT198" s="705"/>
      <c r="HU198" s="705"/>
      <c r="HV198" s="705"/>
      <c r="HW198" s="705"/>
      <c r="HX198" s="705"/>
      <c r="HY198" s="705"/>
      <c r="HZ198" s="705"/>
      <c r="IA198" s="705"/>
      <c r="IB198" s="705"/>
      <c r="IC198" s="705"/>
      <c r="ID198" s="705"/>
      <c r="IE198" s="705"/>
      <c r="IF198" s="705"/>
      <c r="IG198" s="705"/>
      <c r="IH198" s="705"/>
      <c r="II198" s="705"/>
      <c r="IJ198" s="705"/>
      <c r="IK198" s="705"/>
      <c r="IL198" s="705"/>
      <c r="IM198" s="705"/>
      <c r="IN198" s="705"/>
      <c r="IO198" s="705"/>
      <c r="IP198" s="705"/>
      <c r="IQ198" s="705"/>
      <c r="IR198" s="705"/>
      <c r="IS198" s="705"/>
      <c r="IT198" s="705"/>
      <c r="IU198" s="705"/>
      <c r="IV198" s="705"/>
    </row>
    <row r="199" spans="1:256" ht="15.75" thickBot="1">
      <c r="A199" s="705" t="s">
        <v>219</v>
      </c>
      <c r="B199" s="761" t="s">
        <v>33</v>
      </c>
      <c r="C199" s="526" t="e">
        <f>IF($A199="INSUMO",VLOOKUP($B199,#REF!,2,FALSE),VLOOKUP($B199,#REF!,2,FALSE))</f>
        <v>#REF!</v>
      </c>
      <c r="D199" s="527" t="e">
        <f>IF($A199="INSUMO",VLOOKUP($B199,#REF!,3,FALSE),VLOOKUP($B199,#REF!,3,FALSE))</f>
        <v>#REF!</v>
      </c>
      <c r="E199" s="999">
        <f>E197</f>
        <v>0.108</v>
      </c>
      <c r="F199" s="529" t="e">
        <f>IF($A199="INSUMO",VLOOKUP($B199,#REF!,4,FALSE),VLOOKUP($B199,#REF!,4,FALSE))</f>
        <v>#REF!</v>
      </c>
      <c r="G199" s="762" t="e">
        <f>TRUNC(F199*E199,2)</f>
        <v>#REF!</v>
      </c>
      <c r="H199" s="705"/>
      <c r="I199" s="705"/>
      <c r="J199" s="705"/>
      <c r="K199" s="705"/>
      <c r="L199" s="705"/>
      <c r="M199" s="705"/>
      <c r="N199" s="705"/>
      <c r="O199" s="705"/>
      <c r="P199" s="705"/>
      <c r="Q199" s="705"/>
      <c r="R199" s="705"/>
      <c r="S199" s="705"/>
      <c r="T199" s="705"/>
      <c r="U199" s="705"/>
      <c r="V199" s="705"/>
      <c r="W199" s="705"/>
      <c r="X199" s="705"/>
      <c r="Y199" s="705"/>
      <c r="Z199" s="705"/>
      <c r="AA199" s="705"/>
      <c r="AB199" s="705"/>
      <c r="AC199" s="705"/>
      <c r="AD199" s="705"/>
      <c r="AE199" s="705"/>
      <c r="AF199" s="705"/>
      <c r="AG199" s="705"/>
      <c r="AH199" s="705"/>
      <c r="AI199" s="705"/>
      <c r="AJ199" s="705"/>
      <c r="AK199" s="705"/>
      <c r="AL199" s="705"/>
      <c r="AM199" s="705"/>
      <c r="AN199" s="705"/>
      <c r="AO199" s="705"/>
      <c r="AP199" s="705"/>
      <c r="AQ199" s="705"/>
      <c r="AR199" s="705"/>
      <c r="AS199" s="705"/>
      <c r="AT199" s="705"/>
      <c r="AU199" s="705"/>
      <c r="AV199" s="705"/>
      <c r="AW199" s="705"/>
      <c r="AX199" s="705"/>
      <c r="AY199" s="705"/>
      <c r="AZ199" s="705"/>
      <c r="BA199" s="705"/>
      <c r="BB199" s="705"/>
      <c r="BC199" s="705"/>
      <c r="BD199" s="705"/>
      <c r="BE199" s="705"/>
      <c r="BF199" s="705"/>
      <c r="BG199" s="705"/>
      <c r="BH199" s="705"/>
      <c r="BI199" s="705"/>
      <c r="BJ199" s="705"/>
      <c r="BK199" s="705"/>
      <c r="BL199" s="705"/>
      <c r="BM199" s="705"/>
      <c r="BN199" s="705"/>
      <c r="BO199" s="705"/>
      <c r="BP199" s="705"/>
      <c r="BQ199" s="705"/>
      <c r="BR199" s="705"/>
      <c r="BS199" s="705"/>
      <c r="BT199" s="705"/>
      <c r="BU199" s="705"/>
      <c r="BV199" s="705"/>
      <c r="BW199" s="705"/>
      <c r="BX199" s="705"/>
      <c r="BY199" s="705"/>
      <c r="BZ199" s="705"/>
      <c r="CA199" s="705"/>
      <c r="CB199" s="705"/>
      <c r="CC199" s="705"/>
      <c r="CD199" s="705"/>
      <c r="CE199" s="705"/>
      <c r="CF199" s="705"/>
      <c r="CG199" s="705"/>
      <c r="CH199" s="705"/>
      <c r="CI199" s="705"/>
      <c r="CJ199" s="705"/>
      <c r="CK199" s="705"/>
      <c r="CL199" s="705"/>
      <c r="CM199" s="705"/>
      <c r="CN199" s="705"/>
      <c r="CO199" s="705"/>
      <c r="CP199" s="705"/>
      <c r="CQ199" s="705"/>
      <c r="CR199" s="705"/>
      <c r="CS199" s="705"/>
      <c r="CT199" s="705"/>
      <c r="CU199" s="705"/>
      <c r="CV199" s="705"/>
      <c r="CW199" s="705"/>
      <c r="CX199" s="705"/>
      <c r="CY199" s="705"/>
      <c r="CZ199" s="705"/>
      <c r="DA199" s="705"/>
      <c r="DB199" s="705"/>
      <c r="DC199" s="705"/>
      <c r="DD199" s="705"/>
      <c r="DE199" s="705"/>
      <c r="DF199" s="705"/>
      <c r="DG199" s="705"/>
      <c r="DH199" s="705"/>
      <c r="DI199" s="705"/>
      <c r="DJ199" s="705"/>
      <c r="DK199" s="705"/>
      <c r="DL199" s="705"/>
      <c r="DM199" s="705"/>
      <c r="DN199" s="705"/>
      <c r="DO199" s="705"/>
      <c r="DP199" s="705"/>
      <c r="DQ199" s="705"/>
      <c r="DR199" s="705"/>
      <c r="DS199" s="705"/>
      <c r="DT199" s="705"/>
      <c r="DU199" s="705"/>
      <c r="DV199" s="705"/>
      <c r="DW199" s="705"/>
      <c r="DX199" s="705"/>
      <c r="DY199" s="705"/>
      <c r="DZ199" s="705"/>
      <c r="EA199" s="705"/>
      <c r="EB199" s="705"/>
      <c r="EC199" s="705"/>
      <c r="ED199" s="705"/>
      <c r="EE199" s="705"/>
      <c r="EF199" s="705"/>
      <c r="EG199" s="705"/>
      <c r="EH199" s="705"/>
      <c r="EI199" s="705"/>
      <c r="EJ199" s="705"/>
      <c r="EK199" s="705"/>
      <c r="EL199" s="705"/>
      <c r="EM199" s="705"/>
      <c r="EN199" s="705"/>
      <c r="EO199" s="705"/>
      <c r="EP199" s="705"/>
      <c r="EQ199" s="705"/>
      <c r="ER199" s="705"/>
      <c r="ES199" s="705"/>
      <c r="ET199" s="705"/>
      <c r="EU199" s="705"/>
      <c r="EV199" s="705"/>
      <c r="EW199" s="705"/>
      <c r="EX199" s="705"/>
      <c r="EY199" s="705"/>
      <c r="EZ199" s="705"/>
      <c r="FA199" s="705"/>
      <c r="FB199" s="705"/>
      <c r="FC199" s="705"/>
      <c r="FD199" s="705"/>
      <c r="FE199" s="705"/>
      <c r="FF199" s="705"/>
      <c r="FG199" s="705"/>
      <c r="FH199" s="705"/>
      <c r="FI199" s="705"/>
      <c r="FJ199" s="705"/>
      <c r="FK199" s="705"/>
      <c r="FL199" s="705"/>
      <c r="FM199" s="705"/>
      <c r="FN199" s="705"/>
      <c r="FO199" s="705"/>
      <c r="FP199" s="705"/>
      <c r="FQ199" s="705"/>
      <c r="FR199" s="705"/>
      <c r="FS199" s="705"/>
      <c r="FT199" s="705"/>
      <c r="FU199" s="705"/>
      <c r="FV199" s="705"/>
      <c r="FW199" s="705"/>
      <c r="FX199" s="705"/>
      <c r="FY199" s="705"/>
      <c r="FZ199" s="705"/>
      <c r="GA199" s="705"/>
      <c r="GB199" s="705"/>
      <c r="GC199" s="705"/>
      <c r="GD199" s="705"/>
      <c r="GE199" s="705"/>
      <c r="GF199" s="705"/>
      <c r="GG199" s="705"/>
      <c r="GH199" s="705"/>
      <c r="GI199" s="705"/>
      <c r="GJ199" s="705"/>
      <c r="GK199" s="705"/>
      <c r="GL199" s="705"/>
      <c r="GM199" s="705"/>
      <c r="GN199" s="705"/>
      <c r="GO199" s="705"/>
      <c r="GP199" s="705"/>
      <c r="GQ199" s="705"/>
      <c r="GR199" s="705"/>
      <c r="GS199" s="705"/>
      <c r="GT199" s="705"/>
      <c r="GU199" s="705"/>
      <c r="GV199" s="705"/>
      <c r="GW199" s="705"/>
      <c r="GX199" s="705"/>
      <c r="GY199" s="705"/>
      <c r="GZ199" s="705"/>
      <c r="HA199" s="705"/>
      <c r="HB199" s="705"/>
      <c r="HC199" s="705"/>
      <c r="HD199" s="705"/>
      <c r="HE199" s="705"/>
      <c r="HF199" s="705"/>
      <c r="HG199" s="705"/>
      <c r="HH199" s="705"/>
      <c r="HI199" s="705"/>
      <c r="HJ199" s="705"/>
      <c r="HK199" s="705"/>
      <c r="HL199" s="705"/>
      <c r="HM199" s="705"/>
      <c r="HN199" s="705"/>
      <c r="HO199" s="705"/>
      <c r="HP199" s="705"/>
      <c r="HQ199" s="705"/>
      <c r="HR199" s="705"/>
      <c r="HS199" s="705"/>
      <c r="HT199" s="705"/>
      <c r="HU199" s="705"/>
      <c r="HV199" s="705"/>
      <c r="HW199" s="705"/>
      <c r="HX199" s="705"/>
      <c r="HY199" s="705"/>
      <c r="HZ199" s="705"/>
      <c r="IA199" s="705"/>
      <c r="IB199" s="705"/>
      <c r="IC199" s="705"/>
      <c r="ID199" s="705"/>
      <c r="IE199" s="705"/>
      <c r="IF199" s="705"/>
      <c r="IG199" s="705"/>
      <c r="IH199" s="705"/>
      <c r="II199" s="705"/>
      <c r="IJ199" s="705"/>
      <c r="IK199" s="705"/>
      <c r="IL199" s="705"/>
      <c r="IM199" s="705"/>
      <c r="IN199" s="705"/>
      <c r="IO199" s="705"/>
      <c r="IP199" s="705"/>
      <c r="IQ199" s="705"/>
      <c r="IR199" s="705"/>
      <c r="IS199" s="705"/>
      <c r="IT199" s="705"/>
      <c r="IU199" s="705"/>
      <c r="IV199" s="705"/>
    </row>
    <row r="200" spans="1:256" ht="16.5" thickBot="1">
      <c r="A200" s="705"/>
      <c r="B200" s="763" t="s">
        <v>663</v>
      </c>
      <c r="C200" s="764"/>
      <c r="D200" s="765"/>
      <c r="E200" s="766"/>
      <c r="F200" s="767" t="s">
        <v>81</v>
      </c>
      <c r="G200" s="768" t="e">
        <f>TRUNC(SUM(G196:G199),2)</f>
        <v>#REF!</v>
      </c>
      <c r="H200" s="705"/>
      <c r="I200" s="705"/>
      <c r="J200" s="705"/>
      <c r="K200" s="705"/>
      <c r="L200" s="705"/>
      <c r="M200" s="705"/>
      <c r="N200" s="705"/>
      <c r="O200" s="705"/>
      <c r="P200" s="705"/>
      <c r="Q200" s="705"/>
      <c r="R200" s="705"/>
      <c r="S200" s="705"/>
      <c r="T200" s="705"/>
      <c r="U200" s="705"/>
      <c r="V200" s="705"/>
      <c r="W200" s="705"/>
      <c r="X200" s="705"/>
      <c r="Y200" s="705"/>
      <c r="Z200" s="705"/>
      <c r="AA200" s="705"/>
      <c r="AB200" s="705"/>
      <c r="AC200" s="705"/>
      <c r="AD200" s="705"/>
      <c r="AE200" s="705"/>
      <c r="AF200" s="705"/>
      <c r="AG200" s="705"/>
      <c r="AH200" s="705"/>
      <c r="AI200" s="705"/>
      <c r="AJ200" s="705"/>
      <c r="AK200" s="705"/>
      <c r="AL200" s="705"/>
      <c r="AM200" s="705"/>
      <c r="AN200" s="705"/>
      <c r="AO200" s="705"/>
      <c r="AP200" s="705"/>
      <c r="AQ200" s="705"/>
      <c r="AR200" s="705"/>
      <c r="AS200" s="705"/>
      <c r="AT200" s="705"/>
      <c r="AU200" s="705"/>
      <c r="AV200" s="705"/>
      <c r="AW200" s="705"/>
      <c r="AX200" s="705"/>
      <c r="AY200" s="705"/>
      <c r="AZ200" s="705"/>
      <c r="BA200" s="705"/>
      <c r="BB200" s="705"/>
      <c r="BC200" s="705"/>
      <c r="BD200" s="705"/>
      <c r="BE200" s="705"/>
      <c r="BF200" s="705"/>
      <c r="BG200" s="705"/>
      <c r="BH200" s="705"/>
      <c r="BI200" s="705"/>
      <c r="BJ200" s="705"/>
      <c r="BK200" s="705"/>
      <c r="BL200" s="705"/>
      <c r="BM200" s="705"/>
      <c r="BN200" s="705"/>
      <c r="BO200" s="705"/>
      <c r="BP200" s="705"/>
      <c r="BQ200" s="705"/>
      <c r="BR200" s="705"/>
      <c r="BS200" s="705"/>
      <c r="BT200" s="705"/>
      <c r="BU200" s="705"/>
      <c r="BV200" s="705"/>
      <c r="BW200" s="705"/>
      <c r="BX200" s="705"/>
      <c r="BY200" s="705"/>
      <c r="BZ200" s="705"/>
      <c r="CA200" s="705"/>
      <c r="CB200" s="705"/>
      <c r="CC200" s="705"/>
      <c r="CD200" s="705"/>
      <c r="CE200" s="705"/>
      <c r="CF200" s="705"/>
      <c r="CG200" s="705"/>
      <c r="CH200" s="705"/>
      <c r="CI200" s="705"/>
      <c r="CJ200" s="705"/>
      <c r="CK200" s="705"/>
      <c r="CL200" s="705"/>
      <c r="CM200" s="705"/>
      <c r="CN200" s="705"/>
      <c r="CO200" s="705"/>
      <c r="CP200" s="705"/>
      <c r="CQ200" s="705"/>
      <c r="CR200" s="705"/>
      <c r="CS200" s="705"/>
      <c r="CT200" s="705"/>
      <c r="CU200" s="705"/>
      <c r="CV200" s="705"/>
      <c r="CW200" s="705"/>
      <c r="CX200" s="705"/>
      <c r="CY200" s="705"/>
      <c r="CZ200" s="705"/>
      <c r="DA200" s="705"/>
      <c r="DB200" s="705"/>
      <c r="DC200" s="705"/>
      <c r="DD200" s="705"/>
      <c r="DE200" s="705"/>
      <c r="DF200" s="705"/>
      <c r="DG200" s="705"/>
      <c r="DH200" s="705"/>
      <c r="DI200" s="705"/>
      <c r="DJ200" s="705"/>
      <c r="DK200" s="705"/>
      <c r="DL200" s="705"/>
      <c r="DM200" s="705"/>
      <c r="DN200" s="705"/>
      <c r="DO200" s="705"/>
      <c r="DP200" s="705"/>
      <c r="DQ200" s="705"/>
      <c r="DR200" s="705"/>
      <c r="DS200" s="705"/>
      <c r="DT200" s="705"/>
      <c r="DU200" s="705"/>
      <c r="DV200" s="705"/>
      <c r="DW200" s="705"/>
      <c r="DX200" s="705"/>
      <c r="DY200" s="705"/>
      <c r="DZ200" s="705"/>
      <c r="EA200" s="705"/>
      <c r="EB200" s="705"/>
      <c r="EC200" s="705"/>
      <c r="ED200" s="705"/>
      <c r="EE200" s="705"/>
      <c r="EF200" s="705"/>
      <c r="EG200" s="705"/>
      <c r="EH200" s="705"/>
      <c r="EI200" s="705"/>
      <c r="EJ200" s="705"/>
      <c r="EK200" s="705"/>
      <c r="EL200" s="705"/>
      <c r="EM200" s="705"/>
      <c r="EN200" s="705"/>
      <c r="EO200" s="705"/>
      <c r="EP200" s="705"/>
      <c r="EQ200" s="705"/>
      <c r="ER200" s="705"/>
      <c r="ES200" s="705"/>
      <c r="ET200" s="705"/>
      <c r="EU200" s="705"/>
      <c r="EV200" s="705"/>
      <c r="EW200" s="705"/>
      <c r="EX200" s="705"/>
      <c r="EY200" s="705"/>
      <c r="EZ200" s="705"/>
      <c r="FA200" s="705"/>
      <c r="FB200" s="705"/>
      <c r="FC200" s="705"/>
      <c r="FD200" s="705"/>
      <c r="FE200" s="705"/>
      <c r="FF200" s="705"/>
      <c r="FG200" s="705"/>
      <c r="FH200" s="705"/>
      <c r="FI200" s="705"/>
      <c r="FJ200" s="705"/>
      <c r="FK200" s="705"/>
      <c r="FL200" s="705"/>
      <c r="FM200" s="705"/>
      <c r="FN200" s="705"/>
      <c r="FO200" s="705"/>
      <c r="FP200" s="705"/>
      <c r="FQ200" s="705"/>
      <c r="FR200" s="705"/>
      <c r="FS200" s="705"/>
      <c r="FT200" s="705"/>
      <c r="FU200" s="705"/>
      <c r="FV200" s="705"/>
      <c r="FW200" s="705"/>
      <c r="FX200" s="705"/>
      <c r="FY200" s="705"/>
      <c r="FZ200" s="705"/>
      <c r="GA200" s="705"/>
      <c r="GB200" s="705"/>
      <c r="GC200" s="705"/>
      <c r="GD200" s="705"/>
      <c r="GE200" s="705"/>
      <c r="GF200" s="705"/>
      <c r="GG200" s="705"/>
      <c r="GH200" s="705"/>
      <c r="GI200" s="705"/>
      <c r="GJ200" s="705"/>
      <c r="GK200" s="705"/>
      <c r="GL200" s="705"/>
      <c r="GM200" s="705"/>
      <c r="GN200" s="705"/>
      <c r="GO200" s="705"/>
      <c r="GP200" s="705"/>
      <c r="GQ200" s="705"/>
      <c r="GR200" s="705"/>
      <c r="GS200" s="705"/>
      <c r="GT200" s="705"/>
      <c r="GU200" s="705"/>
      <c r="GV200" s="705"/>
      <c r="GW200" s="705"/>
      <c r="GX200" s="705"/>
      <c r="GY200" s="705"/>
      <c r="GZ200" s="705"/>
      <c r="HA200" s="705"/>
      <c r="HB200" s="705"/>
      <c r="HC200" s="705"/>
      <c r="HD200" s="705"/>
      <c r="HE200" s="705"/>
      <c r="HF200" s="705"/>
      <c r="HG200" s="705"/>
      <c r="HH200" s="705"/>
      <c r="HI200" s="705"/>
      <c r="HJ200" s="705"/>
      <c r="HK200" s="705"/>
      <c r="HL200" s="705"/>
      <c r="HM200" s="705"/>
      <c r="HN200" s="705"/>
      <c r="HO200" s="705"/>
      <c r="HP200" s="705"/>
      <c r="HQ200" s="705"/>
      <c r="HR200" s="705"/>
      <c r="HS200" s="705"/>
      <c r="HT200" s="705"/>
      <c r="HU200" s="705"/>
      <c r="HV200" s="705"/>
      <c r="HW200" s="705"/>
      <c r="HX200" s="705"/>
      <c r="HY200" s="705"/>
      <c r="HZ200" s="705"/>
      <c r="IA200" s="705"/>
      <c r="IB200" s="705"/>
      <c r="IC200" s="705"/>
      <c r="ID200" s="705"/>
      <c r="IE200" s="705"/>
      <c r="IF200" s="705"/>
      <c r="IG200" s="705"/>
      <c r="IH200" s="705"/>
      <c r="II200" s="705"/>
      <c r="IJ200" s="705"/>
      <c r="IK200" s="705"/>
      <c r="IL200" s="705"/>
      <c r="IM200" s="705"/>
      <c r="IN200" s="705"/>
      <c r="IO200" s="705"/>
      <c r="IP200" s="705"/>
      <c r="IQ200" s="705"/>
      <c r="IR200" s="705"/>
      <c r="IS200" s="705"/>
      <c r="IT200" s="705"/>
      <c r="IU200" s="705"/>
      <c r="IV200" s="705"/>
    </row>
    <row r="201" spans="1:256" ht="364.5" customHeight="1">
      <c r="A201" s="705"/>
      <c r="B201" s="2752"/>
      <c r="C201" s="2752"/>
      <c r="D201" s="2752"/>
      <c r="E201" s="2752"/>
      <c r="F201" s="2752"/>
      <c r="G201" s="2752"/>
      <c r="H201" s="705"/>
      <c r="I201" s="705"/>
      <c r="J201" s="705"/>
      <c r="K201" s="705"/>
      <c r="L201" s="705"/>
      <c r="M201" s="705"/>
      <c r="N201" s="705"/>
      <c r="O201" s="705"/>
      <c r="P201" s="705"/>
      <c r="Q201" s="705"/>
      <c r="R201" s="705"/>
      <c r="S201" s="705"/>
      <c r="T201" s="705"/>
      <c r="U201" s="705"/>
      <c r="V201" s="705"/>
      <c r="W201" s="705"/>
      <c r="X201" s="705"/>
      <c r="Y201" s="705"/>
      <c r="Z201" s="705"/>
      <c r="AA201" s="705"/>
      <c r="AB201" s="705"/>
      <c r="AC201" s="705"/>
      <c r="AD201" s="705"/>
      <c r="AE201" s="705"/>
      <c r="AF201" s="705"/>
      <c r="AG201" s="705"/>
      <c r="AH201" s="705"/>
      <c r="AI201" s="705"/>
      <c r="AJ201" s="705"/>
      <c r="AK201" s="705"/>
      <c r="AL201" s="705"/>
      <c r="AM201" s="705"/>
      <c r="AN201" s="705"/>
      <c r="AO201" s="705"/>
      <c r="AP201" s="705"/>
      <c r="AQ201" s="705"/>
      <c r="AR201" s="705"/>
      <c r="AS201" s="705"/>
      <c r="AT201" s="705"/>
      <c r="AU201" s="705"/>
      <c r="AV201" s="705"/>
      <c r="AW201" s="705"/>
      <c r="AX201" s="705"/>
      <c r="AY201" s="705"/>
      <c r="AZ201" s="705"/>
      <c r="BA201" s="705"/>
      <c r="BB201" s="705"/>
      <c r="BC201" s="705"/>
      <c r="BD201" s="705"/>
      <c r="BE201" s="705"/>
      <c r="BF201" s="705"/>
      <c r="BG201" s="705"/>
      <c r="BH201" s="705"/>
      <c r="BI201" s="705"/>
      <c r="BJ201" s="705"/>
      <c r="BK201" s="705"/>
      <c r="BL201" s="705"/>
      <c r="BM201" s="705"/>
      <c r="BN201" s="705"/>
      <c r="BO201" s="705"/>
      <c r="BP201" s="705"/>
      <c r="BQ201" s="705"/>
      <c r="BR201" s="705"/>
      <c r="BS201" s="705"/>
      <c r="BT201" s="705"/>
      <c r="BU201" s="705"/>
      <c r="BV201" s="705"/>
      <c r="BW201" s="705"/>
      <c r="BX201" s="705"/>
      <c r="BY201" s="705"/>
      <c r="BZ201" s="705"/>
      <c r="CA201" s="705"/>
      <c r="CB201" s="705"/>
      <c r="CC201" s="705"/>
      <c r="CD201" s="705"/>
      <c r="CE201" s="705"/>
      <c r="CF201" s="705"/>
      <c r="CG201" s="705"/>
      <c r="CH201" s="705"/>
      <c r="CI201" s="705"/>
      <c r="CJ201" s="705"/>
      <c r="CK201" s="705"/>
      <c r="CL201" s="705"/>
      <c r="CM201" s="705"/>
      <c r="CN201" s="705"/>
      <c r="CO201" s="705"/>
      <c r="CP201" s="705"/>
      <c r="CQ201" s="705"/>
      <c r="CR201" s="705"/>
      <c r="CS201" s="705"/>
      <c r="CT201" s="705"/>
      <c r="CU201" s="705"/>
      <c r="CV201" s="705"/>
      <c r="CW201" s="705"/>
      <c r="CX201" s="705"/>
      <c r="CY201" s="705"/>
      <c r="CZ201" s="705"/>
      <c r="DA201" s="705"/>
      <c r="DB201" s="705"/>
      <c r="DC201" s="705"/>
      <c r="DD201" s="705"/>
      <c r="DE201" s="705"/>
      <c r="DF201" s="705"/>
      <c r="DG201" s="705"/>
      <c r="DH201" s="705"/>
      <c r="DI201" s="705"/>
      <c r="DJ201" s="705"/>
      <c r="DK201" s="705"/>
      <c r="DL201" s="705"/>
      <c r="DM201" s="705"/>
      <c r="DN201" s="705"/>
      <c r="DO201" s="705"/>
      <c r="DP201" s="705"/>
      <c r="DQ201" s="705"/>
      <c r="DR201" s="705"/>
      <c r="DS201" s="705"/>
      <c r="DT201" s="705"/>
      <c r="DU201" s="705"/>
      <c r="DV201" s="705"/>
      <c r="DW201" s="705"/>
      <c r="DX201" s="705"/>
      <c r="DY201" s="705"/>
      <c r="DZ201" s="705"/>
      <c r="EA201" s="705"/>
      <c r="EB201" s="705"/>
      <c r="EC201" s="705"/>
      <c r="ED201" s="705"/>
      <c r="EE201" s="705"/>
      <c r="EF201" s="705"/>
      <c r="EG201" s="705"/>
      <c r="EH201" s="705"/>
      <c r="EI201" s="705"/>
      <c r="EJ201" s="705"/>
      <c r="EK201" s="705"/>
      <c r="EL201" s="705"/>
      <c r="EM201" s="705"/>
      <c r="EN201" s="705"/>
      <c r="EO201" s="705"/>
      <c r="EP201" s="705"/>
      <c r="EQ201" s="705"/>
      <c r="ER201" s="705"/>
      <c r="ES201" s="705"/>
      <c r="ET201" s="705"/>
      <c r="EU201" s="705"/>
      <c r="EV201" s="705"/>
      <c r="EW201" s="705"/>
      <c r="EX201" s="705"/>
      <c r="EY201" s="705"/>
      <c r="EZ201" s="705"/>
      <c r="FA201" s="705"/>
      <c r="FB201" s="705"/>
      <c r="FC201" s="705"/>
      <c r="FD201" s="705"/>
      <c r="FE201" s="705"/>
      <c r="FF201" s="705"/>
      <c r="FG201" s="705"/>
      <c r="FH201" s="705"/>
      <c r="FI201" s="705"/>
      <c r="FJ201" s="705"/>
      <c r="FK201" s="705"/>
      <c r="FL201" s="705"/>
      <c r="FM201" s="705"/>
      <c r="FN201" s="705"/>
      <c r="FO201" s="705"/>
      <c r="FP201" s="705"/>
      <c r="FQ201" s="705"/>
      <c r="FR201" s="705"/>
      <c r="FS201" s="705"/>
      <c r="FT201" s="705"/>
      <c r="FU201" s="705"/>
      <c r="FV201" s="705"/>
      <c r="FW201" s="705"/>
      <c r="FX201" s="705"/>
      <c r="FY201" s="705"/>
      <c r="FZ201" s="705"/>
      <c r="GA201" s="705"/>
      <c r="GB201" s="705"/>
      <c r="GC201" s="705"/>
      <c r="GD201" s="705"/>
      <c r="GE201" s="705"/>
      <c r="GF201" s="705"/>
      <c r="GG201" s="705"/>
      <c r="GH201" s="705"/>
      <c r="GI201" s="705"/>
      <c r="GJ201" s="705"/>
      <c r="GK201" s="705"/>
      <c r="GL201" s="705"/>
      <c r="GM201" s="705"/>
      <c r="GN201" s="705"/>
      <c r="GO201" s="705"/>
      <c r="GP201" s="705"/>
      <c r="GQ201" s="705"/>
      <c r="GR201" s="705"/>
      <c r="GS201" s="705"/>
      <c r="GT201" s="705"/>
      <c r="GU201" s="705"/>
      <c r="GV201" s="705"/>
      <c r="GW201" s="705"/>
      <c r="GX201" s="705"/>
      <c r="GY201" s="705"/>
      <c r="GZ201" s="705"/>
      <c r="HA201" s="705"/>
      <c r="HB201" s="705"/>
      <c r="HC201" s="705"/>
      <c r="HD201" s="705"/>
      <c r="HE201" s="705"/>
      <c r="HF201" s="705"/>
      <c r="HG201" s="705"/>
      <c r="HH201" s="705"/>
      <c r="HI201" s="705"/>
      <c r="HJ201" s="705"/>
      <c r="HK201" s="705"/>
      <c r="HL201" s="705"/>
      <c r="HM201" s="705"/>
      <c r="HN201" s="705"/>
      <c r="HO201" s="705"/>
      <c r="HP201" s="705"/>
      <c r="HQ201" s="705"/>
      <c r="HR201" s="705"/>
      <c r="HS201" s="705"/>
      <c r="HT201" s="705"/>
      <c r="HU201" s="705"/>
      <c r="HV201" s="705"/>
      <c r="HW201" s="705"/>
      <c r="HX201" s="705"/>
      <c r="HY201" s="705"/>
      <c r="HZ201" s="705"/>
      <c r="IA201" s="705"/>
      <c r="IB201" s="705"/>
      <c r="IC201" s="705"/>
      <c r="ID201" s="705"/>
      <c r="IE201" s="705"/>
      <c r="IF201" s="705"/>
      <c r="IG201" s="705"/>
      <c r="IH201" s="705"/>
      <c r="II201" s="705"/>
      <c r="IJ201" s="705"/>
      <c r="IK201" s="705"/>
      <c r="IL201" s="705"/>
      <c r="IM201" s="705"/>
      <c r="IN201" s="705"/>
      <c r="IO201" s="705"/>
      <c r="IP201" s="705"/>
      <c r="IQ201" s="705"/>
      <c r="IR201" s="705"/>
      <c r="IS201" s="705"/>
      <c r="IT201" s="705"/>
      <c r="IU201" s="705"/>
      <c r="IV201" s="705"/>
    </row>
    <row r="202" spans="1:256" ht="391.5" customHeight="1" thickBot="1">
      <c r="A202" s="705"/>
      <c r="B202" s="2753"/>
      <c r="C202" s="2753"/>
      <c r="D202" s="2753"/>
      <c r="E202" s="2753"/>
      <c r="F202" s="2753"/>
      <c r="G202" s="2753"/>
      <c r="H202" s="705"/>
      <c r="I202" s="705"/>
      <c r="J202" s="705"/>
      <c r="K202" s="705"/>
      <c r="L202" s="705"/>
      <c r="M202" s="705"/>
      <c r="N202" s="705"/>
      <c r="O202" s="705"/>
      <c r="P202" s="705"/>
      <c r="Q202" s="705"/>
      <c r="R202" s="705"/>
      <c r="S202" s="705"/>
      <c r="T202" s="705"/>
      <c r="U202" s="705"/>
      <c r="V202" s="705"/>
      <c r="W202" s="705"/>
      <c r="X202" s="705"/>
      <c r="Y202" s="705"/>
      <c r="Z202" s="705"/>
      <c r="AA202" s="705"/>
      <c r="AB202" s="705"/>
      <c r="AC202" s="705"/>
      <c r="AD202" s="705"/>
      <c r="AE202" s="705"/>
      <c r="AF202" s="705"/>
      <c r="AG202" s="705"/>
      <c r="AH202" s="705"/>
      <c r="AI202" s="705"/>
      <c r="AJ202" s="705"/>
      <c r="AK202" s="705"/>
      <c r="AL202" s="705"/>
      <c r="AM202" s="705"/>
      <c r="AN202" s="705"/>
      <c r="AO202" s="705"/>
      <c r="AP202" s="705"/>
      <c r="AQ202" s="705"/>
      <c r="AR202" s="705"/>
      <c r="AS202" s="705"/>
      <c r="AT202" s="705"/>
      <c r="AU202" s="705"/>
      <c r="AV202" s="705"/>
      <c r="AW202" s="705"/>
      <c r="AX202" s="705"/>
      <c r="AY202" s="705"/>
      <c r="AZ202" s="705"/>
      <c r="BA202" s="705"/>
      <c r="BB202" s="705"/>
      <c r="BC202" s="705"/>
      <c r="BD202" s="705"/>
      <c r="BE202" s="705"/>
      <c r="BF202" s="705"/>
      <c r="BG202" s="705"/>
      <c r="BH202" s="705"/>
      <c r="BI202" s="705"/>
      <c r="BJ202" s="705"/>
      <c r="BK202" s="705"/>
      <c r="BL202" s="705"/>
      <c r="BM202" s="705"/>
      <c r="BN202" s="705"/>
      <c r="BO202" s="705"/>
      <c r="BP202" s="705"/>
      <c r="BQ202" s="705"/>
      <c r="BR202" s="705"/>
      <c r="BS202" s="705"/>
      <c r="BT202" s="705"/>
      <c r="BU202" s="705"/>
      <c r="BV202" s="705"/>
      <c r="BW202" s="705"/>
      <c r="BX202" s="705"/>
      <c r="BY202" s="705"/>
      <c r="BZ202" s="705"/>
      <c r="CA202" s="705"/>
      <c r="CB202" s="705"/>
      <c r="CC202" s="705"/>
      <c r="CD202" s="705"/>
      <c r="CE202" s="705"/>
      <c r="CF202" s="705"/>
      <c r="CG202" s="705"/>
      <c r="CH202" s="705"/>
      <c r="CI202" s="705"/>
      <c r="CJ202" s="705"/>
      <c r="CK202" s="705"/>
      <c r="CL202" s="705"/>
      <c r="CM202" s="705"/>
      <c r="CN202" s="705"/>
      <c r="CO202" s="705"/>
      <c r="CP202" s="705"/>
      <c r="CQ202" s="705"/>
      <c r="CR202" s="705"/>
      <c r="CS202" s="705"/>
      <c r="CT202" s="705"/>
      <c r="CU202" s="705"/>
      <c r="CV202" s="705"/>
      <c r="CW202" s="705"/>
      <c r="CX202" s="705"/>
      <c r="CY202" s="705"/>
      <c r="CZ202" s="705"/>
      <c r="DA202" s="705"/>
      <c r="DB202" s="705"/>
      <c r="DC202" s="705"/>
      <c r="DD202" s="705"/>
      <c r="DE202" s="705"/>
      <c r="DF202" s="705"/>
      <c r="DG202" s="705"/>
      <c r="DH202" s="705"/>
      <c r="DI202" s="705"/>
      <c r="DJ202" s="705"/>
      <c r="DK202" s="705"/>
      <c r="DL202" s="705"/>
      <c r="DM202" s="705"/>
      <c r="DN202" s="705"/>
      <c r="DO202" s="705"/>
      <c r="DP202" s="705"/>
      <c r="DQ202" s="705"/>
      <c r="DR202" s="705"/>
      <c r="DS202" s="705"/>
      <c r="DT202" s="705"/>
      <c r="DU202" s="705"/>
      <c r="DV202" s="705"/>
      <c r="DW202" s="705"/>
      <c r="DX202" s="705"/>
      <c r="DY202" s="705"/>
      <c r="DZ202" s="705"/>
      <c r="EA202" s="705"/>
      <c r="EB202" s="705"/>
      <c r="EC202" s="705"/>
      <c r="ED202" s="705"/>
      <c r="EE202" s="705"/>
      <c r="EF202" s="705"/>
      <c r="EG202" s="705"/>
      <c r="EH202" s="705"/>
      <c r="EI202" s="705"/>
      <c r="EJ202" s="705"/>
      <c r="EK202" s="705"/>
      <c r="EL202" s="705"/>
      <c r="EM202" s="705"/>
      <c r="EN202" s="705"/>
      <c r="EO202" s="705"/>
      <c r="EP202" s="705"/>
      <c r="EQ202" s="705"/>
      <c r="ER202" s="705"/>
      <c r="ES202" s="705"/>
      <c r="ET202" s="705"/>
      <c r="EU202" s="705"/>
      <c r="EV202" s="705"/>
      <c r="EW202" s="705"/>
      <c r="EX202" s="705"/>
      <c r="EY202" s="705"/>
      <c r="EZ202" s="705"/>
      <c r="FA202" s="705"/>
      <c r="FB202" s="705"/>
      <c r="FC202" s="705"/>
      <c r="FD202" s="705"/>
      <c r="FE202" s="705"/>
      <c r="FF202" s="705"/>
      <c r="FG202" s="705"/>
      <c r="FH202" s="705"/>
      <c r="FI202" s="705"/>
      <c r="FJ202" s="705"/>
      <c r="FK202" s="705"/>
      <c r="FL202" s="705"/>
      <c r="FM202" s="705"/>
      <c r="FN202" s="705"/>
      <c r="FO202" s="705"/>
      <c r="FP202" s="705"/>
      <c r="FQ202" s="705"/>
      <c r="FR202" s="705"/>
      <c r="FS202" s="705"/>
      <c r="FT202" s="705"/>
      <c r="FU202" s="705"/>
      <c r="FV202" s="705"/>
      <c r="FW202" s="705"/>
      <c r="FX202" s="705"/>
      <c r="FY202" s="705"/>
      <c r="FZ202" s="705"/>
      <c r="GA202" s="705"/>
      <c r="GB202" s="705"/>
      <c r="GC202" s="705"/>
      <c r="GD202" s="705"/>
      <c r="GE202" s="705"/>
      <c r="GF202" s="705"/>
      <c r="GG202" s="705"/>
      <c r="GH202" s="705"/>
      <c r="GI202" s="705"/>
      <c r="GJ202" s="705"/>
      <c r="GK202" s="705"/>
      <c r="GL202" s="705"/>
      <c r="GM202" s="705"/>
      <c r="GN202" s="705"/>
      <c r="GO202" s="705"/>
      <c r="GP202" s="705"/>
      <c r="GQ202" s="705"/>
      <c r="GR202" s="705"/>
      <c r="GS202" s="705"/>
      <c r="GT202" s="705"/>
      <c r="GU202" s="705"/>
      <c r="GV202" s="705"/>
      <c r="GW202" s="705"/>
      <c r="GX202" s="705"/>
      <c r="GY202" s="705"/>
      <c r="GZ202" s="705"/>
      <c r="HA202" s="705"/>
      <c r="HB202" s="705"/>
      <c r="HC202" s="705"/>
      <c r="HD202" s="705"/>
      <c r="HE202" s="705"/>
      <c r="HF202" s="705"/>
      <c r="HG202" s="705"/>
      <c r="HH202" s="705"/>
      <c r="HI202" s="705"/>
      <c r="HJ202" s="705"/>
      <c r="HK202" s="705"/>
      <c r="HL202" s="705"/>
      <c r="HM202" s="705"/>
      <c r="HN202" s="705"/>
      <c r="HO202" s="705"/>
      <c r="HP202" s="705"/>
      <c r="HQ202" s="705"/>
      <c r="HR202" s="705"/>
      <c r="HS202" s="705"/>
      <c r="HT202" s="705"/>
      <c r="HU202" s="705"/>
      <c r="HV202" s="705"/>
      <c r="HW202" s="705"/>
      <c r="HX202" s="705"/>
      <c r="HY202" s="705"/>
      <c r="HZ202" s="705"/>
      <c r="IA202" s="705"/>
      <c r="IB202" s="705"/>
      <c r="IC202" s="705"/>
      <c r="ID202" s="705"/>
      <c r="IE202" s="705"/>
      <c r="IF202" s="705"/>
      <c r="IG202" s="705"/>
      <c r="IH202" s="705"/>
      <c r="II202" s="705"/>
      <c r="IJ202" s="705"/>
      <c r="IK202" s="705"/>
      <c r="IL202" s="705"/>
      <c r="IM202" s="705"/>
      <c r="IN202" s="705"/>
      <c r="IO202" s="705"/>
      <c r="IP202" s="705"/>
      <c r="IQ202" s="705"/>
      <c r="IR202" s="705"/>
      <c r="IS202" s="705"/>
      <c r="IT202" s="705"/>
      <c r="IU202" s="705"/>
      <c r="IV202" s="705"/>
    </row>
    <row r="203" spans="1:256" ht="31.5">
      <c r="A203" s="705"/>
      <c r="B203" s="981" t="s">
        <v>664</v>
      </c>
      <c r="C203" s="2746" t="s">
        <v>1155</v>
      </c>
      <c r="D203" s="2747"/>
      <c r="E203" s="2747"/>
      <c r="F203" s="2748"/>
      <c r="G203" s="887" t="s">
        <v>23</v>
      </c>
      <c r="H203" s="705"/>
      <c r="I203" s="705"/>
      <c r="J203" s="705"/>
      <c r="K203" s="705"/>
      <c r="L203" s="705"/>
      <c r="M203" s="705"/>
      <c r="N203" s="705"/>
      <c r="O203" s="705"/>
      <c r="P203" s="705"/>
      <c r="Q203" s="705"/>
      <c r="R203" s="705"/>
      <c r="S203" s="705"/>
      <c r="T203" s="705"/>
      <c r="U203" s="705"/>
      <c r="V203" s="705"/>
      <c r="W203" s="705"/>
      <c r="X203" s="705"/>
      <c r="Y203" s="705"/>
      <c r="Z203" s="705"/>
      <c r="AA203" s="705"/>
      <c r="AB203" s="705"/>
      <c r="AC203" s="705"/>
      <c r="AD203" s="705"/>
      <c r="AE203" s="705"/>
      <c r="AF203" s="705"/>
      <c r="AG203" s="705"/>
      <c r="AH203" s="705"/>
      <c r="AI203" s="705"/>
      <c r="AJ203" s="705"/>
      <c r="AK203" s="705"/>
      <c r="AL203" s="705"/>
      <c r="AM203" s="705"/>
      <c r="AN203" s="705"/>
      <c r="AO203" s="705"/>
      <c r="AP203" s="705"/>
      <c r="AQ203" s="705"/>
      <c r="AR203" s="705"/>
      <c r="AS203" s="705"/>
      <c r="AT203" s="705"/>
      <c r="AU203" s="705"/>
      <c r="AV203" s="705"/>
      <c r="AW203" s="705"/>
      <c r="AX203" s="705"/>
      <c r="AY203" s="705"/>
      <c r="AZ203" s="705"/>
      <c r="BA203" s="705"/>
      <c r="BB203" s="705"/>
      <c r="BC203" s="705"/>
      <c r="BD203" s="705"/>
      <c r="BE203" s="705"/>
      <c r="BF203" s="705"/>
      <c r="BG203" s="705"/>
      <c r="BH203" s="705"/>
      <c r="BI203" s="705"/>
      <c r="BJ203" s="705"/>
      <c r="BK203" s="705"/>
      <c r="BL203" s="705"/>
      <c r="BM203" s="705"/>
      <c r="BN203" s="705"/>
      <c r="BO203" s="705"/>
      <c r="BP203" s="705"/>
      <c r="BQ203" s="705"/>
      <c r="BR203" s="705"/>
      <c r="BS203" s="705"/>
      <c r="BT203" s="705"/>
      <c r="BU203" s="705"/>
      <c r="BV203" s="705"/>
      <c r="BW203" s="705"/>
      <c r="BX203" s="705"/>
      <c r="BY203" s="705"/>
      <c r="BZ203" s="705"/>
      <c r="CA203" s="705"/>
      <c r="CB203" s="705"/>
      <c r="CC203" s="705"/>
      <c r="CD203" s="705"/>
      <c r="CE203" s="705"/>
      <c r="CF203" s="705"/>
      <c r="CG203" s="705"/>
      <c r="CH203" s="705"/>
      <c r="CI203" s="705"/>
      <c r="CJ203" s="705"/>
      <c r="CK203" s="705"/>
      <c r="CL203" s="705"/>
      <c r="CM203" s="705"/>
      <c r="CN203" s="705"/>
      <c r="CO203" s="705"/>
      <c r="CP203" s="705"/>
      <c r="CQ203" s="705"/>
      <c r="CR203" s="705"/>
      <c r="CS203" s="705"/>
      <c r="CT203" s="705"/>
      <c r="CU203" s="705"/>
      <c r="CV203" s="705"/>
      <c r="CW203" s="705"/>
      <c r="CX203" s="705"/>
      <c r="CY203" s="705"/>
      <c r="CZ203" s="705"/>
      <c r="DA203" s="705"/>
      <c r="DB203" s="705"/>
      <c r="DC203" s="705"/>
      <c r="DD203" s="705"/>
      <c r="DE203" s="705"/>
      <c r="DF203" s="705"/>
      <c r="DG203" s="705"/>
      <c r="DH203" s="705"/>
      <c r="DI203" s="705"/>
      <c r="DJ203" s="705"/>
      <c r="DK203" s="705"/>
      <c r="DL203" s="705"/>
      <c r="DM203" s="705"/>
      <c r="DN203" s="705"/>
      <c r="DO203" s="705"/>
      <c r="DP203" s="705"/>
      <c r="DQ203" s="705"/>
      <c r="DR203" s="705"/>
      <c r="DS203" s="705"/>
      <c r="DT203" s="705"/>
      <c r="DU203" s="705"/>
      <c r="DV203" s="705"/>
      <c r="DW203" s="705"/>
      <c r="DX203" s="705"/>
      <c r="DY203" s="705"/>
      <c r="DZ203" s="705"/>
      <c r="EA203" s="705"/>
      <c r="EB203" s="705"/>
      <c r="EC203" s="705"/>
      <c r="ED203" s="705"/>
      <c r="EE203" s="705"/>
      <c r="EF203" s="705"/>
      <c r="EG203" s="705"/>
      <c r="EH203" s="705"/>
      <c r="EI203" s="705"/>
      <c r="EJ203" s="705"/>
      <c r="EK203" s="705"/>
      <c r="EL203" s="705"/>
      <c r="EM203" s="705"/>
      <c r="EN203" s="705"/>
      <c r="EO203" s="705"/>
      <c r="EP203" s="705"/>
      <c r="EQ203" s="705"/>
      <c r="ER203" s="705"/>
      <c r="ES203" s="705"/>
      <c r="ET203" s="705"/>
      <c r="EU203" s="705"/>
      <c r="EV203" s="705"/>
      <c r="EW203" s="705"/>
      <c r="EX203" s="705"/>
      <c r="EY203" s="705"/>
      <c r="EZ203" s="705"/>
      <c r="FA203" s="705"/>
      <c r="FB203" s="705"/>
      <c r="FC203" s="705"/>
      <c r="FD203" s="705"/>
      <c r="FE203" s="705"/>
      <c r="FF203" s="705"/>
      <c r="FG203" s="705"/>
      <c r="FH203" s="705"/>
      <c r="FI203" s="705"/>
      <c r="FJ203" s="705"/>
      <c r="FK203" s="705"/>
      <c r="FL203" s="705"/>
      <c r="FM203" s="705"/>
      <c r="FN203" s="705"/>
      <c r="FO203" s="705"/>
      <c r="FP203" s="705"/>
      <c r="FQ203" s="705"/>
      <c r="FR203" s="705"/>
      <c r="FS203" s="705"/>
      <c r="FT203" s="705"/>
      <c r="FU203" s="705"/>
      <c r="FV203" s="705"/>
      <c r="FW203" s="705"/>
      <c r="FX203" s="705"/>
      <c r="FY203" s="705"/>
      <c r="FZ203" s="705"/>
      <c r="GA203" s="705"/>
      <c r="GB203" s="705"/>
      <c r="GC203" s="705"/>
      <c r="GD203" s="705"/>
      <c r="GE203" s="705"/>
      <c r="GF203" s="705"/>
      <c r="GG203" s="705"/>
      <c r="GH203" s="705"/>
      <c r="GI203" s="705"/>
      <c r="GJ203" s="705"/>
      <c r="GK203" s="705"/>
      <c r="GL203" s="705"/>
      <c r="GM203" s="705"/>
      <c r="GN203" s="705"/>
      <c r="GO203" s="705"/>
      <c r="GP203" s="705"/>
      <c r="GQ203" s="705"/>
      <c r="GR203" s="705"/>
      <c r="GS203" s="705"/>
      <c r="GT203" s="705"/>
      <c r="GU203" s="705"/>
      <c r="GV203" s="705"/>
      <c r="GW203" s="705"/>
      <c r="GX203" s="705"/>
      <c r="GY203" s="705"/>
      <c r="GZ203" s="705"/>
      <c r="HA203" s="705"/>
      <c r="HB203" s="705"/>
      <c r="HC203" s="705"/>
      <c r="HD203" s="705"/>
      <c r="HE203" s="705"/>
      <c r="HF203" s="705"/>
      <c r="HG203" s="705"/>
      <c r="HH203" s="705"/>
      <c r="HI203" s="705"/>
      <c r="HJ203" s="705"/>
      <c r="HK203" s="705"/>
      <c r="HL203" s="705"/>
      <c r="HM203" s="705"/>
      <c r="HN203" s="705"/>
      <c r="HO203" s="705"/>
      <c r="HP203" s="705"/>
      <c r="HQ203" s="705"/>
      <c r="HR203" s="705"/>
      <c r="HS203" s="705"/>
      <c r="HT203" s="705"/>
      <c r="HU203" s="705"/>
      <c r="HV203" s="705"/>
      <c r="HW203" s="705"/>
      <c r="HX203" s="705"/>
      <c r="HY203" s="705"/>
      <c r="HZ203" s="705"/>
      <c r="IA203" s="705"/>
      <c r="IB203" s="705"/>
      <c r="IC203" s="705"/>
      <c r="ID203" s="705"/>
      <c r="IE203" s="705"/>
      <c r="IF203" s="705"/>
      <c r="IG203" s="705"/>
      <c r="IH203" s="705"/>
      <c r="II203" s="705"/>
      <c r="IJ203" s="705"/>
      <c r="IK203" s="705"/>
      <c r="IL203" s="705"/>
      <c r="IM203" s="705"/>
      <c r="IN203" s="705"/>
      <c r="IO203" s="705"/>
      <c r="IP203" s="705"/>
      <c r="IQ203" s="705"/>
      <c r="IR203" s="705"/>
      <c r="IS203" s="705"/>
      <c r="IT203" s="705"/>
      <c r="IU203" s="705"/>
      <c r="IV203" s="705"/>
    </row>
    <row r="204" spans="1:256" ht="31.5">
      <c r="A204" s="705"/>
      <c r="B204" s="616" t="s">
        <v>666</v>
      </c>
      <c r="C204" s="982" t="s">
        <v>75</v>
      </c>
      <c r="D204" s="982" t="s">
        <v>23</v>
      </c>
      <c r="E204" s="2774" t="s">
        <v>76</v>
      </c>
      <c r="F204" s="2775"/>
      <c r="G204" s="2776"/>
      <c r="H204" s="705"/>
      <c r="I204" s="705"/>
      <c r="J204" s="705"/>
      <c r="K204" s="705"/>
      <c r="L204" s="705"/>
      <c r="M204" s="705"/>
      <c r="N204" s="705"/>
      <c r="O204" s="705"/>
      <c r="P204" s="705"/>
      <c r="Q204" s="705"/>
      <c r="R204" s="705"/>
      <c r="S204" s="705"/>
      <c r="T204" s="705"/>
      <c r="U204" s="705"/>
      <c r="V204" s="705"/>
      <c r="W204" s="705"/>
      <c r="X204" s="705"/>
      <c r="Y204" s="705"/>
      <c r="Z204" s="705"/>
      <c r="AA204" s="705"/>
      <c r="AB204" s="705"/>
      <c r="AC204" s="705"/>
      <c r="AD204" s="705"/>
      <c r="AE204" s="705"/>
      <c r="AF204" s="705"/>
      <c r="AG204" s="705"/>
      <c r="AH204" s="705"/>
      <c r="AI204" s="705"/>
      <c r="AJ204" s="705"/>
      <c r="AK204" s="705"/>
      <c r="AL204" s="705"/>
      <c r="AM204" s="705"/>
      <c r="AN204" s="705"/>
      <c r="AO204" s="705"/>
      <c r="AP204" s="705"/>
      <c r="AQ204" s="705"/>
      <c r="AR204" s="705"/>
      <c r="AS204" s="705"/>
      <c r="AT204" s="705"/>
      <c r="AU204" s="705"/>
      <c r="AV204" s="705"/>
      <c r="AW204" s="705"/>
      <c r="AX204" s="705"/>
      <c r="AY204" s="705"/>
      <c r="AZ204" s="705"/>
      <c r="BA204" s="705"/>
      <c r="BB204" s="705"/>
      <c r="BC204" s="705"/>
      <c r="BD204" s="705"/>
      <c r="BE204" s="705"/>
      <c r="BF204" s="705"/>
      <c r="BG204" s="705"/>
      <c r="BH204" s="705"/>
      <c r="BI204" s="705"/>
      <c r="BJ204" s="705"/>
      <c r="BK204" s="705"/>
      <c r="BL204" s="705"/>
      <c r="BM204" s="705"/>
      <c r="BN204" s="705"/>
      <c r="BO204" s="705"/>
      <c r="BP204" s="705"/>
      <c r="BQ204" s="705"/>
      <c r="BR204" s="705"/>
      <c r="BS204" s="705"/>
      <c r="BT204" s="705"/>
      <c r="BU204" s="705"/>
      <c r="BV204" s="705"/>
      <c r="BW204" s="705"/>
      <c r="BX204" s="705"/>
      <c r="BY204" s="705"/>
      <c r="BZ204" s="705"/>
      <c r="CA204" s="705"/>
      <c r="CB204" s="705"/>
      <c r="CC204" s="705"/>
      <c r="CD204" s="705"/>
      <c r="CE204" s="705"/>
      <c r="CF204" s="705"/>
      <c r="CG204" s="705"/>
      <c r="CH204" s="705"/>
      <c r="CI204" s="705"/>
      <c r="CJ204" s="705"/>
      <c r="CK204" s="705"/>
      <c r="CL204" s="705"/>
      <c r="CM204" s="705"/>
      <c r="CN204" s="705"/>
      <c r="CO204" s="705"/>
      <c r="CP204" s="705"/>
      <c r="CQ204" s="705"/>
      <c r="CR204" s="705"/>
      <c r="CS204" s="705"/>
      <c r="CT204" s="705"/>
      <c r="CU204" s="705"/>
      <c r="CV204" s="705"/>
      <c r="CW204" s="705"/>
      <c r="CX204" s="705"/>
      <c r="CY204" s="705"/>
      <c r="CZ204" s="705"/>
      <c r="DA204" s="705"/>
      <c r="DB204" s="705"/>
      <c r="DC204" s="705"/>
      <c r="DD204" s="705"/>
      <c r="DE204" s="705"/>
      <c r="DF204" s="705"/>
      <c r="DG204" s="705"/>
      <c r="DH204" s="705"/>
      <c r="DI204" s="705"/>
      <c r="DJ204" s="705"/>
      <c r="DK204" s="705"/>
      <c r="DL204" s="705"/>
      <c r="DM204" s="705"/>
      <c r="DN204" s="705"/>
      <c r="DO204" s="705"/>
      <c r="DP204" s="705"/>
      <c r="DQ204" s="705"/>
      <c r="DR204" s="705"/>
      <c r="DS204" s="705"/>
      <c r="DT204" s="705"/>
      <c r="DU204" s="705"/>
      <c r="DV204" s="705"/>
      <c r="DW204" s="705"/>
      <c r="DX204" s="705"/>
      <c r="DY204" s="705"/>
      <c r="DZ204" s="705"/>
      <c r="EA204" s="705"/>
      <c r="EB204" s="705"/>
      <c r="EC204" s="705"/>
      <c r="ED204" s="705"/>
      <c r="EE204" s="705"/>
      <c r="EF204" s="705"/>
      <c r="EG204" s="705"/>
      <c r="EH204" s="705"/>
      <c r="EI204" s="705"/>
      <c r="EJ204" s="705"/>
      <c r="EK204" s="705"/>
      <c r="EL204" s="705"/>
      <c r="EM204" s="705"/>
      <c r="EN204" s="705"/>
      <c r="EO204" s="705"/>
      <c r="EP204" s="705"/>
      <c r="EQ204" s="705"/>
      <c r="ER204" s="705"/>
      <c r="ES204" s="705"/>
      <c r="ET204" s="705"/>
      <c r="EU204" s="705"/>
      <c r="EV204" s="705"/>
      <c r="EW204" s="705"/>
      <c r="EX204" s="705"/>
      <c r="EY204" s="705"/>
      <c r="EZ204" s="705"/>
      <c r="FA204" s="705"/>
      <c r="FB204" s="705"/>
      <c r="FC204" s="705"/>
      <c r="FD204" s="705"/>
      <c r="FE204" s="705"/>
      <c r="FF204" s="705"/>
      <c r="FG204" s="705"/>
      <c r="FH204" s="705"/>
      <c r="FI204" s="705"/>
      <c r="FJ204" s="705"/>
      <c r="FK204" s="705"/>
      <c r="FL204" s="705"/>
      <c r="FM204" s="705"/>
      <c r="FN204" s="705"/>
      <c r="FO204" s="705"/>
      <c r="FP204" s="705"/>
      <c r="FQ204" s="705"/>
      <c r="FR204" s="705"/>
      <c r="FS204" s="705"/>
      <c r="FT204" s="705"/>
      <c r="FU204" s="705"/>
      <c r="FV204" s="705"/>
      <c r="FW204" s="705"/>
      <c r="FX204" s="705"/>
      <c r="FY204" s="705"/>
      <c r="FZ204" s="705"/>
      <c r="GA204" s="705"/>
      <c r="GB204" s="705"/>
      <c r="GC204" s="705"/>
      <c r="GD204" s="705"/>
      <c r="GE204" s="705"/>
      <c r="GF204" s="705"/>
      <c r="GG204" s="705"/>
      <c r="GH204" s="705"/>
      <c r="GI204" s="705"/>
      <c r="GJ204" s="705"/>
      <c r="GK204" s="705"/>
      <c r="GL204" s="705"/>
      <c r="GM204" s="705"/>
      <c r="GN204" s="705"/>
      <c r="GO204" s="705"/>
      <c r="GP204" s="705"/>
      <c r="GQ204" s="705"/>
      <c r="GR204" s="705"/>
      <c r="GS204" s="705"/>
      <c r="GT204" s="705"/>
      <c r="GU204" s="705"/>
      <c r="GV204" s="705"/>
      <c r="GW204" s="705"/>
      <c r="GX204" s="705"/>
      <c r="GY204" s="705"/>
      <c r="GZ204" s="705"/>
      <c r="HA204" s="705"/>
      <c r="HB204" s="705"/>
      <c r="HC204" s="705"/>
      <c r="HD204" s="705"/>
      <c r="HE204" s="705"/>
      <c r="HF204" s="705"/>
      <c r="HG204" s="705"/>
      <c r="HH204" s="705"/>
      <c r="HI204" s="705"/>
      <c r="HJ204" s="705"/>
      <c r="HK204" s="705"/>
      <c r="HL204" s="705"/>
      <c r="HM204" s="705"/>
      <c r="HN204" s="705"/>
      <c r="HO204" s="705"/>
      <c r="HP204" s="705"/>
      <c r="HQ204" s="705"/>
      <c r="HR204" s="705"/>
      <c r="HS204" s="705"/>
      <c r="HT204" s="705"/>
      <c r="HU204" s="705"/>
      <c r="HV204" s="705"/>
      <c r="HW204" s="705"/>
      <c r="HX204" s="705"/>
      <c r="HY204" s="705"/>
      <c r="HZ204" s="705"/>
      <c r="IA204" s="705"/>
      <c r="IB204" s="705"/>
      <c r="IC204" s="705"/>
      <c r="ID204" s="705"/>
      <c r="IE204" s="705"/>
      <c r="IF204" s="705"/>
      <c r="IG204" s="705"/>
      <c r="IH204" s="705"/>
      <c r="II204" s="705"/>
      <c r="IJ204" s="705"/>
      <c r="IK204" s="705"/>
      <c r="IL204" s="705"/>
      <c r="IM204" s="705"/>
      <c r="IN204" s="705"/>
      <c r="IO204" s="705"/>
      <c r="IP204" s="705"/>
      <c r="IQ204" s="705"/>
      <c r="IR204" s="705"/>
      <c r="IS204" s="705"/>
      <c r="IT204" s="705"/>
      <c r="IU204" s="705"/>
      <c r="IV204" s="705"/>
    </row>
    <row r="205" spans="1:256" ht="15.75">
      <c r="A205" s="705"/>
      <c r="B205" s="2777" t="s">
        <v>79</v>
      </c>
      <c r="C205" s="2778"/>
      <c r="D205" s="2778"/>
      <c r="E205" s="2778"/>
      <c r="F205" s="2778"/>
      <c r="G205" s="2779"/>
      <c r="H205" s="705"/>
      <c r="I205" s="705"/>
      <c r="J205" s="705"/>
      <c r="K205" s="705"/>
      <c r="L205" s="705"/>
      <c r="M205" s="705"/>
      <c r="N205" s="705"/>
      <c r="O205" s="705"/>
      <c r="P205" s="705"/>
      <c r="Q205" s="705"/>
      <c r="R205" s="705"/>
      <c r="S205" s="705"/>
      <c r="T205" s="705"/>
      <c r="U205" s="705"/>
      <c r="V205" s="705"/>
      <c r="W205" s="705"/>
      <c r="X205" s="705"/>
      <c r="Y205" s="705"/>
      <c r="Z205" s="705"/>
      <c r="AA205" s="705"/>
      <c r="AB205" s="705"/>
      <c r="AC205" s="705"/>
      <c r="AD205" s="705"/>
      <c r="AE205" s="705"/>
      <c r="AF205" s="705"/>
      <c r="AG205" s="705"/>
      <c r="AH205" s="705"/>
      <c r="AI205" s="705"/>
      <c r="AJ205" s="705"/>
      <c r="AK205" s="705"/>
      <c r="AL205" s="705"/>
      <c r="AM205" s="705"/>
      <c r="AN205" s="705"/>
      <c r="AO205" s="705"/>
      <c r="AP205" s="705"/>
      <c r="AQ205" s="705"/>
      <c r="AR205" s="705"/>
      <c r="AS205" s="705"/>
      <c r="AT205" s="705"/>
      <c r="AU205" s="705"/>
      <c r="AV205" s="705"/>
      <c r="AW205" s="705"/>
      <c r="AX205" s="705"/>
      <c r="AY205" s="705"/>
      <c r="AZ205" s="705"/>
      <c r="BA205" s="705"/>
      <c r="BB205" s="705"/>
      <c r="BC205" s="705"/>
      <c r="BD205" s="705"/>
      <c r="BE205" s="705"/>
      <c r="BF205" s="705"/>
      <c r="BG205" s="705"/>
      <c r="BH205" s="705"/>
      <c r="BI205" s="705"/>
      <c r="BJ205" s="705"/>
      <c r="BK205" s="705"/>
      <c r="BL205" s="705"/>
      <c r="BM205" s="705"/>
      <c r="BN205" s="705"/>
      <c r="BO205" s="705"/>
      <c r="BP205" s="705"/>
      <c r="BQ205" s="705"/>
      <c r="BR205" s="705"/>
      <c r="BS205" s="705"/>
      <c r="BT205" s="705"/>
      <c r="BU205" s="705"/>
      <c r="BV205" s="705"/>
      <c r="BW205" s="705"/>
      <c r="BX205" s="705"/>
      <c r="BY205" s="705"/>
      <c r="BZ205" s="705"/>
      <c r="CA205" s="705"/>
      <c r="CB205" s="705"/>
      <c r="CC205" s="705"/>
      <c r="CD205" s="705"/>
      <c r="CE205" s="705"/>
      <c r="CF205" s="705"/>
      <c r="CG205" s="705"/>
      <c r="CH205" s="705"/>
      <c r="CI205" s="705"/>
      <c r="CJ205" s="705"/>
      <c r="CK205" s="705"/>
      <c r="CL205" s="705"/>
      <c r="CM205" s="705"/>
      <c r="CN205" s="705"/>
      <c r="CO205" s="705"/>
      <c r="CP205" s="705"/>
      <c r="CQ205" s="705"/>
      <c r="CR205" s="705"/>
      <c r="CS205" s="705"/>
      <c r="CT205" s="705"/>
      <c r="CU205" s="705"/>
      <c r="CV205" s="705"/>
      <c r="CW205" s="705"/>
      <c r="CX205" s="705"/>
      <c r="CY205" s="705"/>
      <c r="CZ205" s="705"/>
      <c r="DA205" s="705"/>
      <c r="DB205" s="705"/>
      <c r="DC205" s="705"/>
      <c r="DD205" s="705"/>
      <c r="DE205" s="705"/>
      <c r="DF205" s="705"/>
      <c r="DG205" s="705"/>
      <c r="DH205" s="705"/>
      <c r="DI205" s="705"/>
      <c r="DJ205" s="705"/>
      <c r="DK205" s="705"/>
      <c r="DL205" s="705"/>
      <c r="DM205" s="705"/>
      <c r="DN205" s="705"/>
      <c r="DO205" s="705"/>
      <c r="DP205" s="705"/>
      <c r="DQ205" s="705"/>
      <c r="DR205" s="705"/>
      <c r="DS205" s="705"/>
      <c r="DT205" s="705"/>
      <c r="DU205" s="705"/>
      <c r="DV205" s="705"/>
      <c r="DW205" s="705"/>
      <c r="DX205" s="705"/>
      <c r="DY205" s="705"/>
      <c r="DZ205" s="705"/>
      <c r="EA205" s="705"/>
      <c r="EB205" s="705"/>
      <c r="EC205" s="705"/>
      <c r="ED205" s="705"/>
      <c r="EE205" s="705"/>
      <c r="EF205" s="705"/>
      <c r="EG205" s="705"/>
      <c r="EH205" s="705"/>
      <c r="EI205" s="705"/>
      <c r="EJ205" s="705"/>
      <c r="EK205" s="705"/>
      <c r="EL205" s="705"/>
      <c r="EM205" s="705"/>
      <c r="EN205" s="705"/>
      <c r="EO205" s="705"/>
      <c r="EP205" s="705"/>
      <c r="EQ205" s="705"/>
      <c r="ER205" s="705"/>
      <c r="ES205" s="705"/>
      <c r="ET205" s="705"/>
      <c r="EU205" s="705"/>
      <c r="EV205" s="705"/>
      <c r="EW205" s="705"/>
      <c r="EX205" s="705"/>
      <c r="EY205" s="705"/>
      <c r="EZ205" s="705"/>
      <c r="FA205" s="705"/>
      <c r="FB205" s="705"/>
      <c r="FC205" s="705"/>
      <c r="FD205" s="705"/>
      <c r="FE205" s="705"/>
      <c r="FF205" s="705"/>
      <c r="FG205" s="705"/>
      <c r="FH205" s="705"/>
      <c r="FI205" s="705"/>
      <c r="FJ205" s="705"/>
      <c r="FK205" s="705"/>
      <c r="FL205" s="705"/>
      <c r="FM205" s="705"/>
      <c r="FN205" s="705"/>
      <c r="FO205" s="705"/>
      <c r="FP205" s="705"/>
      <c r="FQ205" s="705"/>
      <c r="FR205" s="705"/>
      <c r="FS205" s="705"/>
      <c r="FT205" s="705"/>
      <c r="FU205" s="705"/>
      <c r="FV205" s="705"/>
      <c r="FW205" s="705"/>
      <c r="FX205" s="705"/>
      <c r="FY205" s="705"/>
      <c r="FZ205" s="705"/>
      <c r="GA205" s="705"/>
      <c r="GB205" s="705"/>
      <c r="GC205" s="705"/>
      <c r="GD205" s="705"/>
      <c r="GE205" s="705"/>
      <c r="GF205" s="705"/>
      <c r="GG205" s="705"/>
      <c r="GH205" s="705"/>
      <c r="GI205" s="705"/>
      <c r="GJ205" s="705"/>
      <c r="GK205" s="705"/>
      <c r="GL205" s="705"/>
      <c r="GM205" s="705"/>
      <c r="GN205" s="705"/>
      <c r="GO205" s="705"/>
      <c r="GP205" s="705"/>
      <c r="GQ205" s="705"/>
      <c r="GR205" s="705"/>
      <c r="GS205" s="705"/>
      <c r="GT205" s="705"/>
      <c r="GU205" s="705"/>
      <c r="GV205" s="705"/>
      <c r="GW205" s="705"/>
      <c r="GX205" s="705"/>
      <c r="GY205" s="705"/>
      <c r="GZ205" s="705"/>
      <c r="HA205" s="705"/>
      <c r="HB205" s="705"/>
      <c r="HC205" s="705"/>
      <c r="HD205" s="705"/>
      <c r="HE205" s="705"/>
      <c r="HF205" s="705"/>
      <c r="HG205" s="705"/>
      <c r="HH205" s="705"/>
      <c r="HI205" s="705"/>
      <c r="HJ205" s="705"/>
      <c r="HK205" s="705"/>
      <c r="HL205" s="705"/>
      <c r="HM205" s="705"/>
      <c r="HN205" s="705"/>
      <c r="HO205" s="705"/>
      <c r="HP205" s="705"/>
      <c r="HQ205" s="705"/>
      <c r="HR205" s="705"/>
      <c r="HS205" s="705"/>
      <c r="HT205" s="705"/>
      <c r="HU205" s="705"/>
      <c r="HV205" s="705"/>
      <c r="HW205" s="705"/>
      <c r="HX205" s="705"/>
      <c r="HY205" s="705"/>
      <c r="HZ205" s="705"/>
      <c r="IA205" s="705"/>
      <c r="IB205" s="705"/>
      <c r="IC205" s="705"/>
      <c r="ID205" s="705"/>
      <c r="IE205" s="705"/>
      <c r="IF205" s="705"/>
      <c r="IG205" s="705"/>
      <c r="IH205" s="705"/>
      <c r="II205" s="705"/>
      <c r="IJ205" s="705"/>
      <c r="IK205" s="705"/>
      <c r="IL205" s="705"/>
      <c r="IM205" s="705"/>
      <c r="IN205" s="705"/>
      <c r="IO205" s="705"/>
      <c r="IP205" s="705"/>
      <c r="IQ205" s="705"/>
      <c r="IR205" s="705"/>
      <c r="IS205" s="705"/>
      <c r="IT205" s="705"/>
      <c r="IU205" s="705"/>
      <c r="IV205" s="705"/>
    </row>
    <row r="206" spans="1:256" ht="15.75">
      <c r="A206" s="705"/>
      <c r="B206" s="2740" t="e">
        <f>C197</f>
        <v>#REF!</v>
      </c>
      <c r="C206" s="2741"/>
      <c r="D206" s="983" t="s">
        <v>20</v>
      </c>
      <c r="E206" s="2754" t="s">
        <v>680</v>
      </c>
      <c r="F206" s="2754"/>
      <c r="G206" s="2755"/>
      <c r="H206" s="705"/>
      <c r="I206" s="705"/>
      <c r="J206" s="705"/>
      <c r="K206" s="705"/>
      <c r="L206" s="705"/>
      <c r="M206" s="705"/>
      <c r="N206" s="705"/>
      <c r="O206" s="705"/>
      <c r="P206" s="705"/>
      <c r="Q206" s="705"/>
      <c r="R206" s="705"/>
      <c r="S206" s="705"/>
      <c r="T206" s="705"/>
      <c r="U206" s="705"/>
      <c r="V206" s="705"/>
      <c r="W206" s="705"/>
      <c r="X206" s="705"/>
      <c r="Y206" s="705"/>
      <c r="Z206" s="705"/>
      <c r="AA206" s="705"/>
      <c r="AB206" s="705"/>
      <c r="AC206" s="705"/>
      <c r="AD206" s="705"/>
      <c r="AE206" s="705"/>
      <c r="AF206" s="705"/>
      <c r="AG206" s="705"/>
      <c r="AH206" s="705"/>
      <c r="AI206" s="705"/>
      <c r="AJ206" s="705"/>
      <c r="AK206" s="705"/>
      <c r="AL206" s="705"/>
      <c r="AM206" s="705"/>
      <c r="AN206" s="705"/>
      <c r="AO206" s="705"/>
      <c r="AP206" s="705"/>
      <c r="AQ206" s="705"/>
      <c r="AR206" s="705"/>
      <c r="AS206" s="705"/>
      <c r="AT206" s="705"/>
      <c r="AU206" s="705"/>
      <c r="AV206" s="705"/>
      <c r="AW206" s="705"/>
      <c r="AX206" s="705"/>
      <c r="AY206" s="705"/>
      <c r="AZ206" s="705"/>
      <c r="BA206" s="705"/>
      <c r="BB206" s="705"/>
      <c r="BC206" s="705"/>
      <c r="BD206" s="705"/>
      <c r="BE206" s="705"/>
      <c r="BF206" s="705"/>
      <c r="BG206" s="705"/>
      <c r="BH206" s="705"/>
      <c r="BI206" s="705"/>
      <c r="BJ206" s="705"/>
      <c r="BK206" s="705"/>
      <c r="BL206" s="705"/>
      <c r="BM206" s="705"/>
      <c r="BN206" s="705"/>
      <c r="BO206" s="705"/>
      <c r="BP206" s="705"/>
      <c r="BQ206" s="705"/>
      <c r="BR206" s="705"/>
      <c r="BS206" s="705"/>
      <c r="BT206" s="705"/>
      <c r="BU206" s="705"/>
      <c r="BV206" s="705"/>
      <c r="BW206" s="705"/>
      <c r="BX206" s="705"/>
      <c r="BY206" s="705"/>
      <c r="BZ206" s="705"/>
      <c r="CA206" s="705"/>
      <c r="CB206" s="705"/>
      <c r="CC206" s="705"/>
      <c r="CD206" s="705"/>
      <c r="CE206" s="705"/>
      <c r="CF206" s="705"/>
      <c r="CG206" s="705"/>
      <c r="CH206" s="705"/>
      <c r="CI206" s="705"/>
      <c r="CJ206" s="705"/>
      <c r="CK206" s="705"/>
      <c r="CL206" s="705"/>
      <c r="CM206" s="705"/>
      <c r="CN206" s="705"/>
      <c r="CO206" s="705"/>
      <c r="CP206" s="705"/>
      <c r="CQ206" s="705"/>
      <c r="CR206" s="705"/>
      <c r="CS206" s="705"/>
      <c r="CT206" s="705"/>
      <c r="CU206" s="705"/>
      <c r="CV206" s="705"/>
      <c r="CW206" s="705"/>
      <c r="CX206" s="705"/>
      <c r="CY206" s="705"/>
      <c r="CZ206" s="705"/>
      <c r="DA206" s="705"/>
      <c r="DB206" s="705"/>
      <c r="DC206" s="705"/>
      <c r="DD206" s="705"/>
      <c r="DE206" s="705"/>
      <c r="DF206" s="705"/>
      <c r="DG206" s="705"/>
      <c r="DH206" s="705"/>
      <c r="DI206" s="705"/>
      <c r="DJ206" s="705"/>
      <c r="DK206" s="705"/>
      <c r="DL206" s="705"/>
      <c r="DM206" s="705"/>
      <c r="DN206" s="705"/>
      <c r="DO206" s="705"/>
      <c r="DP206" s="705"/>
      <c r="DQ206" s="705"/>
      <c r="DR206" s="705"/>
      <c r="DS206" s="705"/>
      <c r="DT206" s="705"/>
      <c r="DU206" s="705"/>
      <c r="DV206" s="705"/>
      <c r="DW206" s="705"/>
      <c r="DX206" s="705"/>
      <c r="DY206" s="705"/>
      <c r="DZ206" s="705"/>
      <c r="EA206" s="705"/>
      <c r="EB206" s="705"/>
      <c r="EC206" s="705"/>
      <c r="ED206" s="705"/>
      <c r="EE206" s="705"/>
      <c r="EF206" s="705"/>
      <c r="EG206" s="705"/>
      <c r="EH206" s="705"/>
      <c r="EI206" s="705"/>
      <c r="EJ206" s="705"/>
      <c r="EK206" s="705"/>
      <c r="EL206" s="705"/>
      <c r="EM206" s="705"/>
      <c r="EN206" s="705"/>
      <c r="EO206" s="705"/>
      <c r="EP206" s="705"/>
      <c r="EQ206" s="705"/>
      <c r="ER206" s="705"/>
      <c r="ES206" s="705"/>
      <c r="ET206" s="705"/>
      <c r="EU206" s="705"/>
      <c r="EV206" s="705"/>
      <c r="EW206" s="705"/>
      <c r="EX206" s="705"/>
      <c r="EY206" s="705"/>
      <c r="EZ206" s="705"/>
      <c r="FA206" s="705"/>
      <c r="FB206" s="705"/>
      <c r="FC206" s="705"/>
      <c r="FD206" s="705"/>
      <c r="FE206" s="705"/>
      <c r="FF206" s="705"/>
      <c r="FG206" s="705"/>
      <c r="FH206" s="705"/>
      <c r="FI206" s="705"/>
      <c r="FJ206" s="705"/>
      <c r="FK206" s="705"/>
      <c r="FL206" s="705"/>
      <c r="FM206" s="705"/>
      <c r="FN206" s="705"/>
      <c r="FO206" s="705"/>
      <c r="FP206" s="705"/>
      <c r="FQ206" s="705"/>
      <c r="FR206" s="705"/>
      <c r="FS206" s="705"/>
      <c r="FT206" s="705"/>
      <c r="FU206" s="705"/>
      <c r="FV206" s="705"/>
      <c r="FW206" s="705"/>
      <c r="FX206" s="705"/>
      <c r="FY206" s="705"/>
      <c r="FZ206" s="705"/>
      <c r="GA206" s="705"/>
      <c r="GB206" s="705"/>
      <c r="GC206" s="705"/>
      <c r="GD206" s="705"/>
      <c r="GE206" s="705"/>
      <c r="GF206" s="705"/>
      <c r="GG206" s="705"/>
      <c r="GH206" s="705"/>
      <c r="GI206" s="705"/>
      <c r="GJ206" s="705"/>
      <c r="GK206" s="705"/>
      <c r="GL206" s="705"/>
      <c r="GM206" s="705"/>
      <c r="GN206" s="705"/>
      <c r="GO206" s="705"/>
      <c r="GP206" s="705"/>
      <c r="GQ206" s="705"/>
      <c r="GR206" s="705"/>
      <c r="GS206" s="705"/>
      <c r="GT206" s="705"/>
      <c r="GU206" s="705"/>
      <c r="GV206" s="705"/>
      <c r="GW206" s="705"/>
      <c r="GX206" s="705"/>
      <c r="GY206" s="705"/>
      <c r="GZ206" s="705"/>
      <c r="HA206" s="705"/>
      <c r="HB206" s="705"/>
      <c r="HC206" s="705"/>
      <c r="HD206" s="705"/>
      <c r="HE206" s="705"/>
      <c r="HF206" s="705"/>
      <c r="HG206" s="705"/>
      <c r="HH206" s="705"/>
      <c r="HI206" s="705"/>
      <c r="HJ206" s="705"/>
      <c r="HK206" s="705"/>
      <c r="HL206" s="705"/>
      <c r="HM206" s="705"/>
      <c r="HN206" s="705"/>
      <c r="HO206" s="705"/>
      <c r="HP206" s="705"/>
      <c r="HQ206" s="705"/>
      <c r="HR206" s="705"/>
      <c r="HS206" s="705"/>
      <c r="HT206" s="705"/>
      <c r="HU206" s="705"/>
      <c r="HV206" s="705"/>
      <c r="HW206" s="705"/>
      <c r="HX206" s="705"/>
      <c r="HY206" s="705"/>
      <c r="HZ206" s="705"/>
      <c r="IA206" s="705"/>
      <c r="IB206" s="705"/>
      <c r="IC206" s="705"/>
      <c r="ID206" s="705"/>
      <c r="IE206" s="705"/>
      <c r="IF206" s="705"/>
      <c r="IG206" s="705"/>
      <c r="IH206" s="705"/>
      <c r="II206" s="705"/>
      <c r="IJ206" s="705"/>
      <c r="IK206" s="705"/>
      <c r="IL206" s="705"/>
      <c r="IM206" s="705"/>
      <c r="IN206" s="705"/>
      <c r="IO206" s="705"/>
      <c r="IP206" s="705"/>
      <c r="IQ206" s="705"/>
      <c r="IR206" s="705"/>
      <c r="IS206" s="705"/>
      <c r="IT206" s="705"/>
      <c r="IU206" s="705"/>
      <c r="IV206" s="705"/>
    </row>
    <row r="207" spans="1:256" ht="36" customHeight="1">
      <c r="A207" s="705"/>
      <c r="B207" s="2740" t="e">
        <f>C198</f>
        <v>#REF!</v>
      </c>
      <c r="C207" s="2741"/>
      <c r="D207" s="530" t="s">
        <v>20</v>
      </c>
      <c r="E207" s="2780" t="str">
        <f>E206</f>
        <v>(0,30*0,30*0,30)*4</v>
      </c>
      <c r="F207" s="2780"/>
      <c r="G207" s="2781"/>
      <c r="H207" s="705"/>
      <c r="I207" s="705"/>
      <c r="J207" s="705"/>
      <c r="K207" s="705"/>
      <c r="L207" s="705"/>
      <c r="M207" s="705"/>
      <c r="N207" s="705"/>
      <c r="O207" s="705"/>
      <c r="P207" s="705"/>
      <c r="Q207" s="705"/>
      <c r="R207" s="705"/>
      <c r="S207" s="705"/>
      <c r="T207" s="705"/>
      <c r="U207" s="705"/>
      <c r="V207" s="705"/>
      <c r="W207" s="705"/>
      <c r="X207" s="705"/>
      <c r="Y207" s="705"/>
      <c r="Z207" s="705"/>
      <c r="AA207" s="705"/>
      <c r="AB207" s="705"/>
      <c r="AC207" s="705"/>
      <c r="AD207" s="705"/>
      <c r="AE207" s="705"/>
      <c r="AF207" s="705"/>
      <c r="AG207" s="705"/>
      <c r="AH207" s="705"/>
      <c r="AI207" s="705"/>
      <c r="AJ207" s="705"/>
      <c r="AK207" s="705"/>
      <c r="AL207" s="705"/>
      <c r="AM207" s="705"/>
      <c r="AN207" s="705"/>
      <c r="AO207" s="705"/>
      <c r="AP207" s="705"/>
      <c r="AQ207" s="705"/>
      <c r="AR207" s="705"/>
      <c r="AS207" s="705"/>
      <c r="AT207" s="705"/>
      <c r="AU207" s="705"/>
      <c r="AV207" s="705"/>
      <c r="AW207" s="705"/>
      <c r="AX207" s="705"/>
      <c r="AY207" s="705"/>
      <c r="AZ207" s="705"/>
      <c r="BA207" s="705"/>
      <c r="BB207" s="705"/>
      <c r="BC207" s="705"/>
      <c r="BD207" s="705"/>
      <c r="BE207" s="705"/>
      <c r="BF207" s="705"/>
      <c r="BG207" s="705"/>
      <c r="BH207" s="705"/>
      <c r="BI207" s="705"/>
      <c r="BJ207" s="705"/>
      <c r="BK207" s="705"/>
      <c r="BL207" s="705"/>
      <c r="BM207" s="705"/>
      <c r="BN207" s="705"/>
      <c r="BO207" s="705"/>
      <c r="BP207" s="705"/>
      <c r="BQ207" s="705"/>
      <c r="BR207" s="705"/>
      <c r="BS207" s="705"/>
      <c r="BT207" s="705"/>
      <c r="BU207" s="705"/>
      <c r="BV207" s="705"/>
      <c r="BW207" s="705"/>
      <c r="BX207" s="705"/>
      <c r="BY207" s="705"/>
      <c r="BZ207" s="705"/>
      <c r="CA207" s="705"/>
      <c r="CB207" s="705"/>
      <c r="CC207" s="705"/>
      <c r="CD207" s="705"/>
      <c r="CE207" s="705"/>
      <c r="CF207" s="705"/>
      <c r="CG207" s="705"/>
      <c r="CH207" s="705"/>
      <c r="CI207" s="705"/>
      <c r="CJ207" s="705"/>
      <c r="CK207" s="705"/>
      <c r="CL207" s="705"/>
      <c r="CM207" s="705"/>
      <c r="CN207" s="705"/>
      <c r="CO207" s="705"/>
      <c r="CP207" s="705"/>
      <c r="CQ207" s="705"/>
      <c r="CR207" s="705"/>
      <c r="CS207" s="705"/>
      <c r="CT207" s="705"/>
      <c r="CU207" s="705"/>
      <c r="CV207" s="705"/>
      <c r="CW207" s="705"/>
      <c r="CX207" s="705"/>
      <c r="CY207" s="705"/>
      <c r="CZ207" s="705"/>
      <c r="DA207" s="705"/>
      <c r="DB207" s="705"/>
      <c r="DC207" s="705"/>
      <c r="DD207" s="705"/>
      <c r="DE207" s="705"/>
      <c r="DF207" s="705"/>
      <c r="DG207" s="705"/>
      <c r="DH207" s="705"/>
      <c r="DI207" s="705"/>
      <c r="DJ207" s="705"/>
      <c r="DK207" s="705"/>
      <c r="DL207" s="705"/>
      <c r="DM207" s="705"/>
      <c r="DN207" s="705"/>
      <c r="DO207" s="705"/>
      <c r="DP207" s="705"/>
      <c r="DQ207" s="705"/>
      <c r="DR207" s="705"/>
      <c r="DS207" s="705"/>
      <c r="DT207" s="705"/>
      <c r="DU207" s="705"/>
      <c r="DV207" s="705"/>
      <c r="DW207" s="705"/>
      <c r="DX207" s="705"/>
      <c r="DY207" s="705"/>
      <c r="DZ207" s="705"/>
      <c r="EA207" s="705"/>
      <c r="EB207" s="705"/>
      <c r="EC207" s="705"/>
      <c r="ED207" s="705"/>
      <c r="EE207" s="705"/>
      <c r="EF207" s="705"/>
      <c r="EG207" s="705"/>
      <c r="EH207" s="705"/>
      <c r="EI207" s="705"/>
      <c r="EJ207" s="705"/>
      <c r="EK207" s="705"/>
      <c r="EL207" s="705"/>
      <c r="EM207" s="705"/>
      <c r="EN207" s="705"/>
      <c r="EO207" s="705"/>
      <c r="EP207" s="705"/>
      <c r="EQ207" s="705"/>
      <c r="ER207" s="705"/>
      <c r="ES207" s="705"/>
      <c r="ET207" s="705"/>
      <c r="EU207" s="705"/>
      <c r="EV207" s="705"/>
      <c r="EW207" s="705"/>
      <c r="EX207" s="705"/>
      <c r="EY207" s="705"/>
      <c r="EZ207" s="705"/>
      <c r="FA207" s="705"/>
      <c r="FB207" s="705"/>
      <c r="FC207" s="705"/>
      <c r="FD207" s="705"/>
      <c r="FE207" s="705"/>
      <c r="FF207" s="705"/>
      <c r="FG207" s="705"/>
      <c r="FH207" s="705"/>
      <c r="FI207" s="705"/>
      <c r="FJ207" s="705"/>
      <c r="FK207" s="705"/>
      <c r="FL207" s="705"/>
      <c r="FM207" s="705"/>
      <c r="FN207" s="705"/>
      <c r="FO207" s="705"/>
      <c r="FP207" s="705"/>
      <c r="FQ207" s="705"/>
      <c r="FR207" s="705"/>
      <c r="FS207" s="705"/>
      <c r="FT207" s="705"/>
      <c r="FU207" s="705"/>
      <c r="FV207" s="705"/>
      <c r="FW207" s="705"/>
      <c r="FX207" s="705"/>
      <c r="FY207" s="705"/>
      <c r="FZ207" s="705"/>
      <c r="GA207" s="705"/>
      <c r="GB207" s="705"/>
      <c r="GC207" s="705"/>
      <c r="GD207" s="705"/>
      <c r="GE207" s="705"/>
      <c r="GF207" s="705"/>
      <c r="GG207" s="705"/>
      <c r="GH207" s="705"/>
      <c r="GI207" s="705"/>
      <c r="GJ207" s="705"/>
      <c r="GK207" s="705"/>
      <c r="GL207" s="705"/>
      <c r="GM207" s="705"/>
      <c r="GN207" s="705"/>
      <c r="GO207" s="705"/>
      <c r="GP207" s="705"/>
      <c r="GQ207" s="705"/>
      <c r="GR207" s="705"/>
      <c r="GS207" s="705"/>
      <c r="GT207" s="705"/>
      <c r="GU207" s="705"/>
      <c r="GV207" s="705"/>
      <c r="GW207" s="705"/>
      <c r="GX207" s="705"/>
      <c r="GY207" s="705"/>
      <c r="GZ207" s="705"/>
      <c r="HA207" s="705"/>
      <c r="HB207" s="705"/>
      <c r="HC207" s="705"/>
      <c r="HD207" s="705"/>
      <c r="HE207" s="705"/>
      <c r="HF207" s="705"/>
      <c r="HG207" s="705"/>
      <c r="HH207" s="705"/>
      <c r="HI207" s="705"/>
      <c r="HJ207" s="705"/>
      <c r="HK207" s="705"/>
      <c r="HL207" s="705"/>
      <c r="HM207" s="705"/>
      <c r="HN207" s="705"/>
      <c r="HO207" s="705"/>
      <c r="HP207" s="705"/>
      <c r="HQ207" s="705"/>
      <c r="HR207" s="705"/>
      <c r="HS207" s="705"/>
      <c r="HT207" s="705"/>
      <c r="HU207" s="705"/>
      <c r="HV207" s="705"/>
      <c r="HW207" s="705"/>
      <c r="HX207" s="705"/>
      <c r="HY207" s="705"/>
      <c r="HZ207" s="705"/>
      <c r="IA207" s="705"/>
      <c r="IB207" s="705"/>
      <c r="IC207" s="705"/>
      <c r="ID207" s="705"/>
      <c r="IE207" s="705"/>
      <c r="IF207" s="705"/>
      <c r="IG207" s="705"/>
      <c r="IH207" s="705"/>
      <c r="II207" s="705"/>
      <c r="IJ207" s="705"/>
      <c r="IK207" s="705"/>
      <c r="IL207" s="705"/>
      <c r="IM207" s="705"/>
      <c r="IN207" s="705"/>
      <c r="IO207" s="705"/>
      <c r="IP207" s="705"/>
      <c r="IQ207" s="705"/>
      <c r="IR207" s="705"/>
      <c r="IS207" s="705"/>
      <c r="IT207" s="705"/>
      <c r="IU207" s="705"/>
      <c r="IV207" s="705"/>
    </row>
    <row r="208" spans="1:256" ht="15.75">
      <c r="A208" s="705"/>
      <c r="B208" s="2740" t="e">
        <f>C199</f>
        <v>#REF!</v>
      </c>
      <c r="C208" s="2741"/>
      <c r="D208" s="530" t="s">
        <v>20</v>
      </c>
      <c r="E208" s="2780" t="str">
        <f>E206</f>
        <v>(0,30*0,30*0,30)*4</v>
      </c>
      <c r="F208" s="2780"/>
      <c r="G208" s="2781"/>
      <c r="H208" s="705"/>
      <c r="I208" s="705"/>
      <c r="J208" s="705"/>
      <c r="K208" s="705"/>
      <c r="L208" s="705"/>
      <c r="M208" s="705"/>
      <c r="N208" s="705"/>
      <c r="O208" s="705"/>
      <c r="P208" s="705"/>
      <c r="Q208" s="705"/>
      <c r="R208" s="705"/>
      <c r="S208" s="705"/>
      <c r="T208" s="705"/>
      <c r="U208" s="705"/>
      <c r="V208" s="705"/>
      <c r="W208" s="705"/>
      <c r="X208" s="705"/>
      <c r="Y208" s="705"/>
      <c r="Z208" s="705"/>
      <c r="AA208" s="705"/>
      <c r="AB208" s="705"/>
      <c r="AC208" s="705"/>
      <c r="AD208" s="705"/>
      <c r="AE208" s="705"/>
      <c r="AF208" s="705"/>
      <c r="AG208" s="705"/>
      <c r="AH208" s="705"/>
      <c r="AI208" s="705"/>
      <c r="AJ208" s="705"/>
      <c r="AK208" s="705"/>
      <c r="AL208" s="705"/>
      <c r="AM208" s="705"/>
      <c r="AN208" s="705"/>
      <c r="AO208" s="705"/>
      <c r="AP208" s="705"/>
      <c r="AQ208" s="705"/>
      <c r="AR208" s="705"/>
      <c r="AS208" s="705"/>
      <c r="AT208" s="705"/>
      <c r="AU208" s="705"/>
      <c r="AV208" s="705"/>
      <c r="AW208" s="705"/>
      <c r="AX208" s="705"/>
      <c r="AY208" s="705"/>
      <c r="AZ208" s="705"/>
      <c r="BA208" s="705"/>
      <c r="BB208" s="705"/>
      <c r="BC208" s="705"/>
      <c r="BD208" s="705"/>
      <c r="BE208" s="705"/>
      <c r="BF208" s="705"/>
      <c r="BG208" s="705"/>
      <c r="BH208" s="705"/>
      <c r="BI208" s="705"/>
      <c r="BJ208" s="705"/>
      <c r="BK208" s="705"/>
      <c r="BL208" s="705"/>
      <c r="BM208" s="705"/>
      <c r="BN208" s="705"/>
      <c r="BO208" s="705"/>
      <c r="BP208" s="705"/>
      <c r="BQ208" s="705"/>
      <c r="BR208" s="705"/>
      <c r="BS208" s="705"/>
      <c r="BT208" s="705"/>
      <c r="BU208" s="705"/>
      <c r="BV208" s="705"/>
      <c r="BW208" s="705"/>
      <c r="BX208" s="705"/>
      <c r="BY208" s="705"/>
      <c r="BZ208" s="705"/>
      <c r="CA208" s="705"/>
      <c r="CB208" s="705"/>
      <c r="CC208" s="705"/>
      <c r="CD208" s="705"/>
      <c r="CE208" s="705"/>
      <c r="CF208" s="705"/>
      <c r="CG208" s="705"/>
      <c r="CH208" s="705"/>
      <c r="CI208" s="705"/>
      <c r="CJ208" s="705"/>
      <c r="CK208" s="705"/>
      <c r="CL208" s="705"/>
      <c r="CM208" s="705"/>
      <c r="CN208" s="705"/>
      <c r="CO208" s="705"/>
      <c r="CP208" s="705"/>
      <c r="CQ208" s="705"/>
      <c r="CR208" s="705"/>
      <c r="CS208" s="705"/>
      <c r="CT208" s="705"/>
      <c r="CU208" s="705"/>
      <c r="CV208" s="705"/>
      <c r="CW208" s="705"/>
      <c r="CX208" s="705"/>
      <c r="CY208" s="705"/>
      <c r="CZ208" s="705"/>
      <c r="DA208" s="705"/>
      <c r="DB208" s="705"/>
      <c r="DC208" s="705"/>
      <c r="DD208" s="705"/>
      <c r="DE208" s="705"/>
      <c r="DF208" s="705"/>
      <c r="DG208" s="705"/>
      <c r="DH208" s="705"/>
      <c r="DI208" s="705"/>
      <c r="DJ208" s="705"/>
      <c r="DK208" s="705"/>
      <c r="DL208" s="705"/>
      <c r="DM208" s="705"/>
      <c r="DN208" s="705"/>
      <c r="DO208" s="705"/>
      <c r="DP208" s="705"/>
      <c r="DQ208" s="705"/>
      <c r="DR208" s="705"/>
      <c r="DS208" s="705"/>
      <c r="DT208" s="705"/>
      <c r="DU208" s="705"/>
      <c r="DV208" s="705"/>
      <c r="DW208" s="705"/>
      <c r="DX208" s="705"/>
      <c r="DY208" s="705"/>
      <c r="DZ208" s="705"/>
      <c r="EA208" s="705"/>
      <c r="EB208" s="705"/>
      <c r="EC208" s="705"/>
      <c r="ED208" s="705"/>
      <c r="EE208" s="705"/>
      <c r="EF208" s="705"/>
      <c r="EG208" s="705"/>
      <c r="EH208" s="705"/>
      <c r="EI208" s="705"/>
      <c r="EJ208" s="705"/>
      <c r="EK208" s="705"/>
      <c r="EL208" s="705"/>
      <c r="EM208" s="705"/>
      <c r="EN208" s="705"/>
      <c r="EO208" s="705"/>
      <c r="EP208" s="705"/>
      <c r="EQ208" s="705"/>
      <c r="ER208" s="705"/>
      <c r="ES208" s="705"/>
      <c r="ET208" s="705"/>
      <c r="EU208" s="705"/>
      <c r="EV208" s="705"/>
      <c r="EW208" s="705"/>
      <c r="EX208" s="705"/>
      <c r="EY208" s="705"/>
      <c r="EZ208" s="705"/>
      <c r="FA208" s="705"/>
      <c r="FB208" s="705"/>
      <c r="FC208" s="705"/>
      <c r="FD208" s="705"/>
      <c r="FE208" s="705"/>
      <c r="FF208" s="705"/>
      <c r="FG208" s="705"/>
      <c r="FH208" s="705"/>
      <c r="FI208" s="705"/>
      <c r="FJ208" s="705"/>
      <c r="FK208" s="705"/>
      <c r="FL208" s="705"/>
      <c r="FM208" s="705"/>
      <c r="FN208" s="705"/>
      <c r="FO208" s="705"/>
      <c r="FP208" s="705"/>
      <c r="FQ208" s="705"/>
      <c r="FR208" s="705"/>
      <c r="FS208" s="705"/>
      <c r="FT208" s="705"/>
      <c r="FU208" s="705"/>
      <c r="FV208" s="705"/>
      <c r="FW208" s="705"/>
      <c r="FX208" s="705"/>
      <c r="FY208" s="705"/>
      <c r="FZ208" s="705"/>
      <c r="GA208" s="705"/>
      <c r="GB208" s="705"/>
      <c r="GC208" s="705"/>
      <c r="GD208" s="705"/>
      <c r="GE208" s="705"/>
      <c r="GF208" s="705"/>
      <c r="GG208" s="705"/>
      <c r="GH208" s="705"/>
      <c r="GI208" s="705"/>
      <c r="GJ208" s="705"/>
      <c r="GK208" s="705"/>
      <c r="GL208" s="705"/>
      <c r="GM208" s="705"/>
      <c r="GN208" s="705"/>
      <c r="GO208" s="705"/>
      <c r="GP208" s="705"/>
      <c r="GQ208" s="705"/>
      <c r="GR208" s="705"/>
      <c r="GS208" s="705"/>
      <c r="GT208" s="705"/>
      <c r="GU208" s="705"/>
      <c r="GV208" s="705"/>
      <c r="GW208" s="705"/>
      <c r="GX208" s="705"/>
      <c r="GY208" s="705"/>
      <c r="GZ208" s="705"/>
      <c r="HA208" s="705"/>
      <c r="HB208" s="705"/>
      <c r="HC208" s="705"/>
      <c r="HD208" s="705"/>
      <c r="HE208" s="705"/>
      <c r="HF208" s="705"/>
      <c r="HG208" s="705"/>
      <c r="HH208" s="705"/>
      <c r="HI208" s="705"/>
      <c r="HJ208" s="705"/>
      <c r="HK208" s="705"/>
      <c r="HL208" s="705"/>
      <c r="HM208" s="705"/>
      <c r="HN208" s="705"/>
      <c r="HO208" s="705"/>
      <c r="HP208" s="705"/>
      <c r="HQ208" s="705"/>
      <c r="HR208" s="705"/>
      <c r="HS208" s="705"/>
      <c r="HT208" s="705"/>
      <c r="HU208" s="705"/>
      <c r="HV208" s="705"/>
      <c r="HW208" s="705"/>
      <c r="HX208" s="705"/>
      <c r="HY208" s="705"/>
      <c r="HZ208" s="705"/>
      <c r="IA208" s="705"/>
      <c r="IB208" s="705"/>
      <c r="IC208" s="705"/>
      <c r="ID208" s="705"/>
      <c r="IE208" s="705"/>
      <c r="IF208" s="705"/>
      <c r="IG208" s="705"/>
      <c r="IH208" s="705"/>
      <c r="II208" s="705"/>
      <c r="IJ208" s="705"/>
      <c r="IK208" s="705"/>
      <c r="IL208" s="705"/>
      <c r="IM208" s="705"/>
      <c r="IN208" s="705"/>
      <c r="IO208" s="705"/>
      <c r="IP208" s="705"/>
      <c r="IQ208" s="705"/>
      <c r="IR208" s="705"/>
      <c r="IS208" s="705"/>
      <c r="IT208" s="705"/>
      <c r="IU208" s="705"/>
      <c r="IV208" s="705"/>
    </row>
    <row r="209" spans="1:256" ht="13.5" thickBot="1">
      <c r="A209" s="705"/>
      <c r="B209" s="772"/>
      <c r="C209" s="772"/>
      <c r="D209" s="772"/>
      <c r="E209" s="772"/>
      <c r="F209" s="772"/>
      <c r="G209" s="772"/>
      <c r="H209" s="705"/>
      <c r="I209" s="705"/>
      <c r="J209" s="705"/>
      <c r="K209" s="705"/>
      <c r="L209" s="705"/>
      <c r="M209" s="705"/>
      <c r="N209" s="705"/>
      <c r="O209" s="705"/>
      <c r="P209" s="705"/>
      <c r="Q209" s="705"/>
      <c r="R209" s="705"/>
      <c r="S209" s="705"/>
      <c r="T209" s="705"/>
      <c r="U209" s="705"/>
      <c r="V209" s="705"/>
      <c r="W209" s="705"/>
      <c r="X209" s="705"/>
      <c r="Y209" s="705"/>
      <c r="Z209" s="705"/>
      <c r="AA209" s="705"/>
      <c r="AB209" s="705"/>
      <c r="AC209" s="705"/>
      <c r="AD209" s="705"/>
      <c r="AE209" s="705"/>
      <c r="AF209" s="705"/>
      <c r="AG209" s="705"/>
      <c r="AH209" s="705"/>
      <c r="AI209" s="705"/>
      <c r="AJ209" s="705"/>
      <c r="AK209" s="705"/>
      <c r="AL209" s="705"/>
      <c r="AM209" s="705"/>
      <c r="AN209" s="705"/>
      <c r="AO209" s="705"/>
      <c r="AP209" s="705"/>
      <c r="AQ209" s="705"/>
      <c r="AR209" s="705"/>
      <c r="AS209" s="705"/>
      <c r="AT209" s="705"/>
      <c r="AU209" s="705"/>
      <c r="AV209" s="705"/>
      <c r="AW209" s="705"/>
      <c r="AX209" s="705"/>
      <c r="AY209" s="705"/>
      <c r="AZ209" s="705"/>
      <c r="BA209" s="705"/>
      <c r="BB209" s="705"/>
      <c r="BC209" s="705"/>
      <c r="BD209" s="705"/>
      <c r="BE209" s="705"/>
      <c r="BF209" s="705"/>
      <c r="BG209" s="705"/>
      <c r="BH209" s="705"/>
      <c r="BI209" s="705"/>
      <c r="BJ209" s="705"/>
      <c r="BK209" s="705"/>
      <c r="BL209" s="705"/>
      <c r="BM209" s="705"/>
      <c r="BN209" s="705"/>
      <c r="BO209" s="705"/>
      <c r="BP209" s="705"/>
      <c r="BQ209" s="705"/>
      <c r="BR209" s="705"/>
      <c r="BS209" s="705"/>
      <c r="BT209" s="705"/>
      <c r="BU209" s="705"/>
      <c r="BV209" s="705"/>
      <c r="BW209" s="705"/>
      <c r="BX209" s="705"/>
      <c r="BY209" s="705"/>
      <c r="BZ209" s="705"/>
      <c r="CA209" s="705"/>
      <c r="CB209" s="705"/>
      <c r="CC209" s="705"/>
      <c r="CD209" s="705"/>
      <c r="CE209" s="705"/>
      <c r="CF209" s="705"/>
      <c r="CG209" s="705"/>
      <c r="CH209" s="705"/>
      <c r="CI209" s="705"/>
      <c r="CJ209" s="705"/>
      <c r="CK209" s="705"/>
      <c r="CL209" s="705"/>
      <c r="CM209" s="705"/>
      <c r="CN209" s="705"/>
      <c r="CO209" s="705"/>
      <c r="CP209" s="705"/>
      <c r="CQ209" s="705"/>
      <c r="CR209" s="705"/>
      <c r="CS209" s="705"/>
      <c r="CT209" s="705"/>
      <c r="CU209" s="705"/>
      <c r="CV209" s="705"/>
      <c r="CW209" s="705"/>
      <c r="CX209" s="705"/>
      <c r="CY209" s="705"/>
      <c r="CZ209" s="705"/>
      <c r="DA209" s="705"/>
      <c r="DB209" s="705"/>
      <c r="DC209" s="705"/>
      <c r="DD209" s="705"/>
      <c r="DE209" s="705"/>
      <c r="DF209" s="705"/>
      <c r="DG209" s="705"/>
      <c r="DH209" s="705"/>
      <c r="DI209" s="705"/>
      <c r="DJ209" s="705"/>
      <c r="DK209" s="705"/>
      <c r="DL209" s="705"/>
      <c r="DM209" s="705"/>
      <c r="DN209" s="705"/>
      <c r="DO209" s="705"/>
      <c r="DP209" s="705"/>
      <c r="DQ209" s="705"/>
      <c r="DR209" s="705"/>
      <c r="DS209" s="705"/>
      <c r="DT209" s="705"/>
      <c r="DU209" s="705"/>
      <c r="DV209" s="705"/>
      <c r="DW209" s="705"/>
      <c r="DX209" s="705"/>
      <c r="DY209" s="705"/>
      <c r="DZ209" s="705"/>
      <c r="EA209" s="705"/>
      <c r="EB209" s="705"/>
      <c r="EC209" s="705"/>
      <c r="ED209" s="705"/>
      <c r="EE209" s="705"/>
      <c r="EF209" s="705"/>
      <c r="EG209" s="705"/>
      <c r="EH209" s="705"/>
      <c r="EI209" s="705"/>
      <c r="EJ209" s="705"/>
      <c r="EK209" s="705"/>
      <c r="EL209" s="705"/>
      <c r="EM209" s="705"/>
      <c r="EN209" s="705"/>
      <c r="EO209" s="705"/>
      <c r="EP209" s="705"/>
      <c r="EQ209" s="705"/>
      <c r="ER209" s="705"/>
      <c r="ES209" s="705"/>
      <c r="ET209" s="705"/>
      <c r="EU209" s="705"/>
      <c r="EV209" s="705"/>
      <c r="EW209" s="705"/>
      <c r="EX209" s="705"/>
      <c r="EY209" s="705"/>
      <c r="EZ209" s="705"/>
      <c r="FA209" s="705"/>
      <c r="FB209" s="705"/>
      <c r="FC209" s="705"/>
      <c r="FD209" s="705"/>
      <c r="FE209" s="705"/>
      <c r="FF209" s="705"/>
      <c r="FG209" s="705"/>
      <c r="FH209" s="705"/>
      <c r="FI209" s="705"/>
      <c r="FJ209" s="705"/>
      <c r="FK209" s="705"/>
      <c r="FL209" s="705"/>
      <c r="FM209" s="705"/>
      <c r="FN209" s="705"/>
      <c r="FO209" s="705"/>
      <c r="FP209" s="705"/>
      <c r="FQ209" s="705"/>
      <c r="FR209" s="705"/>
      <c r="FS209" s="705"/>
      <c r="FT209" s="705"/>
      <c r="FU209" s="705"/>
      <c r="FV209" s="705"/>
      <c r="FW209" s="705"/>
      <c r="FX209" s="705"/>
      <c r="FY209" s="705"/>
      <c r="FZ209" s="705"/>
      <c r="GA209" s="705"/>
      <c r="GB209" s="705"/>
      <c r="GC209" s="705"/>
      <c r="GD209" s="705"/>
      <c r="GE209" s="705"/>
      <c r="GF209" s="705"/>
      <c r="GG209" s="705"/>
      <c r="GH209" s="705"/>
      <c r="GI209" s="705"/>
      <c r="GJ209" s="705"/>
      <c r="GK209" s="705"/>
      <c r="GL209" s="705"/>
      <c r="GM209" s="705"/>
      <c r="GN209" s="705"/>
      <c r="GO209" s="705"/>
      <c r="GP209" s="705"/>
      <c r="GQ209" s="705"/>
      <c r="GR209" s="705"/>
      <c r="GS209" s="705"/>
      <c r="GT209" s="705"/>
      <c r="GU209" s="705"/>
      <c r="GV209" s="705"/>
      <c r="GW209" s="705"/>
      <c r="GX209" s="705"/>
      <c r="GY209" s="705"/>
      <c r="GZ209" s="705"/>
      <c r="HA209" s="705"/>
      <c r="HB209" s="705"/>
      <c r="HC209" s="705"/>
      <c r="HD209" s="705"/>
      <c r="HE209" s="705"/>
      <c r="HF209" s="705"/>
      <c r="HG209" s="705"/>
      <c r="HH209" s="705"/>
      <c r="HI209" s="705"/>
      <c r="HJ209" s="705"/>
      <c r="HK209" s="705"/>
      <c r="HL209" s="705"/>
      <c r="HM209" s="705"/>
      <c r="HN209" s="705"/>
      <c r="HO209" s="705"/>
      <c r="HP209" s="705"/>
      <c r="HQ209" s="705"/>
      <c r="HR209" s="705"/>
      <c r="HS209" s="705"/>
      <c r="HT209" s="705"/>
      <c r="HU209" s="705"/>
      <c r="HV209" s="705"/>
      <c r="HW209" s="705"/>
      <c r="HX209" s="705"/>
      <c r="HY209" s="705"/>
      <c r="HZ209" s="705"/>
      <c r="IA209" s="705"/>
      <c r="IB209" s="705"/>
      <c r="IC209" s="705"/>
      <c r="ID209" s="705"/>
      <c r="IE209" s="705"/>
      <c r="IF209" s="705"/>
      <c r="IG209" s="705"/>
      <c r="IH209" s="705"/>
      <c r="II209" s="705"/>
      <c r="IJ209" s="705"/>
      <c r="IK209" s="705"/>
      <c r="IL209" s="705"/>
      <c r="IM209" s="705"/>
      <c r="IN209" s="705"/>
      <c r="IO209" s="705"/>
      <c r="IP209" s="705"/>
      <c r="IQ209" s="705"/>
      <c r="IR209" s="705"/>
      <c r="IS209" s="705"/>
      <c r="IT209" s="705"/>
      <c r="IU209" s="705"/>
      <c r="IV209" s="705"/>
    </row>
    <row r="210" spans="1:256" ht="15.75">
      <c r="A210" s="705"/>
      <c r="B210" s="752" t="s">
        <v>484</v>
      </c>
      <c r="C210" s="753" t="s">
        <v>485</v>
      </c>
      <c r="D210" s="753"/>
      <c r="E210" s="753"/>
      <c r="F210" s="753"/>
      <c r="G210" s="754" t="s">
        <v>23</v>
      </c>
      <c r="H210" s="705"/>
      <c r="I210" s="705"/>
      <c r="J210" s="705"/>
      <c r="K210" s="705"/>
      <c r="L210" s="705"/>
      <c r="M210" s="705"/>
      <c r="N210" s="705"/>
      <c r="O210" s="705"/>
      <c r="P210" s="705"/>
      <c r="Q210" s="705"/>
      <c r="R210" s="705"/>
      <c r="S210" s="705"/>
      <c r="T210" s="705"/>
      <c r="U210" s="705"/>
      <c r="V210" s="705"/>
      <c r="W210" s="705"/>
      <c r="X210" s="705"/>
      <c r="Y210" s="705"/>
      <c r="Z210" s="705"/>
      <c r="AA210" s="705"/>
      <c r="AB210" s="705"/>
      <c r="AC210" s="705"/>
      <c r="AD210" s="705"/>
      <c r="AE210" s="705"/>
      <c r="AF210" s="705"/>
      <c r="AG210" s="705"/>
      <c r="AH210" s="705"/>
      <c r="AI210" s="705"/>
      <c r="AJ210" s="705"/>
      <c r="AK210" s="705"/>
      <c r="AL210" s="705"/>
      <c r="AM210" s="705"/>
      <c r="AN210" s="705"/>
      <c r="AO210" s="705"/>
      <c r="AP210" s="705"/>
      <c r="AQ210" s="705"/>
      <c r="AR210" s="705"/>
      <c r="AS210" s="705"/>
      <c r="AT210" s="705"/>
      <c r="AU210" s="705"/>
      <c r="AV210" s="705"/>
      <c r="AW210" s="705"/>
      <c r="AX210" s="705"/>
      <c r="AY210" s="705"/>
      <c r="AZ210" s="705"/>
      <c r="BA210" s="705"/>
      <c r="BB210" s="705"/>
      <c r="BC210" s="705"/>
      <c r="BD210" s="705"/>
      <c r="BE210" s="705"/>
      <c r="BF210" s="705"/>
      <c r="BG210" s="705"/>
      <c r="BH210" s="705"/>
      <c r="BI210" s="705"/>
      <c r="BJ210" s="705"/>
      <c r="BK210" s="705"/>
      <c r="BL210" s="705"/>
      <c r="BM210" s="705"/>
      <c r="BN210" s="705"/>
      <c r="BO210" s="705"/>
      <c r="BP210" s="705"/>
      <c r="BQ210" s="705"/>
      <c r="BR210" s="705"/>
      <c r="BS210" s="705"/>
      <c r="BT210" s="705"/>
      <c r="BU210" s="705"/>
      <c r="BV210" s="705"/>
      <c r="BW210" s="705"/>
      <c r="BX210" s="705"/>
      <c r="BY210" s="705"/>
      <c r="BZ210" s="705"/>
      <c r="CA210" s="705"/>
      <c r="CB210" s="705"/>
      <c r="CC210" s="705"/>
      <c r="CD210" s="705"/>
      <c r="CE210" s="705"/>
      <c r="CF210" s="705"/>
      <c r="CG210" s="705"/>
      <c r="CH210" s="705"/>
      <c r="CI210" s="705"/>
      <c r="CJ210" s="705"/>
      <c r="CK210" s="705"/>
      <c r="CL210" s="705"/>
      <c r="CM210" s="705"/>
      <c r="CN210" s="705"/>
      <c r="CO210" s="705"/>
      <c r="CP210" s="705"/>
      <c r="CQ210" s="705"/>
      <c r="CR210" s="705"/>
      <c r="CS210" s="705"/>
      <c r="CT210" s="705"/>
      <c r="CU210" s="705"/>
      <c r="CV210" s="705"/>
      <c r="CW210" s="705"/>
      <c r="CX210" s="705"/>
      <c r="CY210" s="705"/>
      <c r="CZ210" s="705"/>
      <c r="DA210" s="705"/>
      <c r="DB210" s="705"/>
      <c r="DC210" s="705"/>
      <c r="DD210" s="705"/>
      <c r="DE210" s="705"/>
      <c r="DF210" s="705"/>
      <c r="DG210" s="705"/>
      <c r="DH210" s="705"/>
      <c r="DI210" s="705"/>
      <c r="DJ210" s="705"/>
      <c r="DK210" s="705"/>
      <c r="DL210" s="705"/>
      <c r="DM210" s="705"/>
      <c r="DN210" s="705"/>
      <c r="DO210" s="705"/>
      <c r="DP210" s="705"/>
      <c r="DQ210" s="705"/>
      <c r="DR210" s="705"/>
      <c r="DS210" s="705"/>
      <c r="DT210" s="705"/>
      <c r="DU210" s="705"/>
      <c r="DV210" s="705"/>
      <c r="DW210" s="705"/>
      <c r="DX210" s="705"/>
      <c r="DY210" s="705"/>
      <c r="DZ210" s="705"/>
      <c r="EA210" s="705"/>
      <c r="EB210" s="705"/>
      <c r="EC210" s="705"/>
      <c r="ED210" s="705"/>
      <c r="EE210" s="705"/>
      <c r="EF210" s="705"/>
      <c r="EG210" s="705"/>
      <c r="EH210" s="705"/>
      <c r="EI210" s="705"/>
      <c r="EJ210" s="705"/>
      <c r="EK210" s="705"/>
      <c r="EL210" s="705"/>
      <c r="EM210" s="705"/>
      <c r="EN210" s="705"/>
      <c r="EO210" s="705"/>
      <c r="EP210" s="705"/>
      <c r="EQ210" s="705"/>
      <c r="ER210" s="705"/>
      <c r="ES210" s="705"/>
      <c r="ET210" s="705"/>
      <c r="EU210" s="705"/>
      <c r="EV210" s="705"/>
      <c r="EW210" s="705"/>
      <c r="EX210" s="705"/>
      <c r="EY210" s="705"/>
      <c r="EZ210" s="705"/>
      <c r="FA210" s="705"/>
      <c r="FB210" s="705"/>
      <c r="FC210" s="705"/>
      <c r="FD210" s="705"/>
      <c r="FE210" s="705"/>
      <c r="FF210" s="705"/>
      <c r="FG210" s="705"/>
      <c r="FH210" s="705"/>
      <c r="FI210" s="705"/>
      <c r="FJ210" s="705"/>
      <c r="FK210" s="705"/>
      <c r="FL210" s="705"/>
      <c r="FM210" s="705"/>
      <c r="FN210" s="705"/>
      <c r="FO210" s="705"/>
      <c r="FP210" s="705"/>
      <c r="FQ210" s="705"/>
      <c r="FR210" s="705"/>
      <c r="FS210" s="705"/>
      <c r="FT210" s="705"/>
      <c r="FU210" s="705"/>
      <c r="FV210" s="705"/>
      <c r="FW210" s="705"/>
      <c r="FX210" s="705"/>
      <c r="FY210" s="705"/>
      <c r="FZ210" s="705"/>
      <c r="GA210" s="705"/>
      <c r="GB210" s="705"/>
      <c r="GC210" s="705"/>
      <c r="GD210" s="705"/>
      <c r="GE210" s="705"/>
      <c r="GF210" s="705"/>
      <c r="GG210" s="705"/>
      <c r="GH210" s="705"/>
      <c r="GI210" s="705"/>
      <c r="GJ210" s="705"/>
      <c r="GK210" s="705"/>
      <c r="GL210" s="705"/>
      <c r="GM210" s="705"/>
      <c r="GN210" s="705"/>
      <c r="GO210" s="705"/>
      <c r="GP210" s="705"/>
      <c r="GQ210" s="705"/>
      <c r="GR210" s="705"/>
      <c r="GS210" s="705"/>
      <c r="GT210" s="705"/>
      <c r="GU210" s="705"/>
      <c r="GV210" s="705"/>
      <c r="GW210" s="705"/>
      <c r="GX210" s="705"/>
      <c r="GY210" s="705"/>
      <c r="GZ210" s="705"/>
      <c r="HA210" s="705"/>
      <c r="HB210" s="705"/>
      <c r="HC210" s="705"/>
      <c r="HD210" s="705"/>
      <c r="HE210" s="705"/>
      <c r="HF210" s="705"/>
      <c r="HG210" s="705"/>
      <c r="HH210" s="705"/>
      <c r="HI210" s="705"/>
      <c r="HJ210" s="705"/>
      <c r="HK210" s="705"/>
      <c r="HL210" s="705"/>
      <c r="HM210" s="705"/>
      <c r="HN210" s="705"/>
      <c r="HO210" s="705"/>
      <c r="HP210" s="705"/>
      <c r="HQ210" s="705"/>
      <c r="HR210" s="705"/>
      <c r="HS210" s="705"/>
      <c r="HT210" s="705"/>
      <c r="HU210" s="705"/>
      <c r="HV210" s="705"/>
      <c r="HW210" s="705"/>
      <c r="HX210" s="705"/>
      <c r="HY210" s="705"/>
      <c r="HZ210" s="705"/>
      <c r="IA210" s="705"/>
      <c r="IB210" s="705"/>
      <c r="IC210" s="705"/>
      <c r="ID210" s="705"/>
      <c r="IE210" s="705"/>
      <c r="IF210" s="705"/>
      <c r="IG210" s="705"/>
      <c r="IH210" s="705"/>
      <c r="II210" s="705"/>
      <c r="IJ210" s="705"/>
      <c r="IK210" s="705"/>
      <c r="IL210" s="705"/>
      <c r="IM210" s="705"/>
      <c r="IN210" s="705"/>
      <c r="IO210" s="705"/>
      <c r="IP210" s="705"/>
      <c r="IQ210" s="705"/>
      <c r="IR210" s="705"/>
      <c r="IS210" s="705"/>
      <c r="IT210" s="705"/>
      <c r="IU210" s="705"/>
      <c r="IV210" s="705"/>
    </row>
    <row r="211" spans="1:256" ht="31.5">
      <c r="A211" s="705"/>
      <c r="B211" s="755" t="s">
        <v>144</v>
      </c>
      <c r="C211" s="311" t="s">
        <v>75</v>
      </c>
      <c r="D211" s="311" t="s">
        <v>23</v>
      </c>
      <c r="E211" s="311" t="s">
        <v>76</v>
      </c>
      <c r="F211" s="312" t="s">
        <v>103</v>
      </c>
      <c r="G211" s="313" t="s">
        <v>104</v>
      </c>
      <c r="H211" s="705"/>
      <c r="I211" s="705"/>
      <c r="J211" s="705"/>
      <c r="K211" s="705"/>
      <c r="L211" s="705"/>
      <c r="M211" s="705"/>
      <c r="N211" s="705"/>
      <c r="O211" s="705"/>
      <c r="P211" s="705"/>
      <c r="Q211" s="705"/>
      <c r="R211" s="705"/>
      <c r="S211" s="705"/>
      <c r="T211" s="705"/>
      <c r="U211" s="705"/>
      <c r="V211" s="705"/>
      <c r="W211" s="705"/>
      <c r="X211" s="705"/>
      <c r="Y211" s="705"/>
      <c r="Z211" s="705"/>
      <c r="AA211" s="705"/>
      <c r="AB211" s="705"/>
      <c r="AC211" s="705"/>
      <c r="AD211" s="705"/>
      <c r="AE211" s="705"/>
      <c r="AF211" s="705"/>
      <c r="AG211" s="705"/>
      <c r="AH211" s="705"/>
      <c r="AI211" s="705"/>
      <c r="AJ211" s="705"/>
      <c r="AK211" s="705"/>
      <c r="AL211" s="705"/>
      <c r="AM211" s="705"/>
      <c r="AN211" s="705"/>
      <c r="AO211" s="705"/>
      <c r="AP211" s="705"/>
      <c r="AQ211" s="705"/>
      <c r="AR211" s="705"/>
      <c r="AS211" s="705"/>
      <c r="AT211" s="705"/>
      <c r="AU211" s="705"/>
      <c r="AV211" s="705"/>
      <c r="AW211" s="705"/>
      <c r="AX211" s="705"/>
      <c r="AY211" s="705"/>
      <c r="AZ211" s="705"/>
      <c r="BA211" s="705"/>
      <c r="BB211" s="705"/>
      <c r="BC211" s="705"/>
      <c r="BD211" s="705"/>
      <c r="BE211" s="705"/>
      <c r="BF211" s="705"/>
      <c r="BG211" s="705"/>
      <c r="BH211" s="705"/>
      <c r="BI211" s="705"/>
      <c r="BJ211" s="705"/>
      <c r="BK211" s="705"/>
      <c r="BL211" s="705"/>
      <c r="BM211" s="705"/>
      <c r="BN211" s="705"/>
      <c r="BO211" s="705"/>
      <c r="BP211" s="705"/>
      <c r="BQ211" s="705"/>
      <c r="BR211" s="705"/>
      <c r="BS211" s="705"/>
      <c r="BT211" s="705"/>
      <c r="BU211" s="705"/>
      <c r="BV211" s="705"/>
      <c r="BW211" s="705"/>
      <c r="BX211" s="705"/>
      <c r="BY211" s="705"/>
      <c r="BZ211" s="705"/>
      <c r="CA211" s="705"/>
      <c r="CB211" s="705"/>
      <c r="CC211" s="705"/>
      <c r="CD211" s="705"/>
      <c r="CE211" s="705"/>
      <c r="CF211" s="705"/>
      <c r="CG211" s="705"/>
      <c r="CH211" s="705"/>
      <c r="CI211" s="705"/>
      <c r="CJ211" s="705"/>
      <c r="CK211" s="705"/>
      <c r="CL211" s="705"/>
      <c r="CM211" s="705"/>
      <c r="CN211" s="705"/>
      <c r="CO211" s="705"/>
      <c r="CP211" s="705"/>
      <c r="CQ211" s="705"/>
      <c r="CR211" s="705"/>
      <c r="CS211" s="705"/>
      <c r="CT211" s="705"/>
      <c r="CU211" s="705"/>
      <c r="CV211" s="705"/>
      <c r="CW211" s="705"/>
      <c r="CX211" s="705"/>
      <c r="CY211" s="705"/>
      <c r="CZ211" s="705"/>
      <c r="DA211" s="705"/>
      <c r="DB211" s="705"/>
      <c r="DC211" s="705"/>
      <c r="DD211" s="705"/>
      <c r="DE211" s="705"/>
      <c r="DF211" s="705"/>
      <c r="DG211" s="705"/>
      <c r="DH211" s="705"/>
      <c r="DI211" s="705"/>
      <c r="DJ211" s="705"/>
      <c r="DK211" s="705"/>
      <c r="DL211" s="705"/>
      <c r="DM211" s="705"/>
      <c r="DN211" s="705"/>
      <c r="DO211" s="705"/>
      <c r="DP211" s="705"/>
      <c r="DQ211" s="705"/>
      <c r="DR211" s="705"/>
      <c r="DS211" s="705"/>
      <c r="DT211" s="705"/>
      <c r="DU211" s="705"/>
      <c r="DV211" s="705"/>
      <c r="DW211" s="705"/>
      <c r="DX211" s="705"/>
      <c r="DY211" s="705"/>
      <c r="DZ211" s="705"/>
      <c r="EA211" s="705"/>
      <c r="EB211" s="705"/>
      <c r="EC211" s="705"/>
      <c r="ED211" s="705"/>
      <c r="EE211" s="705"/>
      <c r="EF211" s="705"/>
      <c r="EG211" s="705"/>
      <c r="EH211" s="705"/>
      <c r="EI211" s="705"/>
      <c r="EJ211" s="705"/>
      <c r="EK211" s="705"/>
      <c r="EL211" s="705"/>
      <c r="EM211" s="705"/>
      <c r="EN211" s="705"/>
      <c r="EO211" s="705"/>
      <c r="EP211" s="705"/>
      <c r="EQ211" s="705"/>
      <c r="ER211" s="705"/>
      <c r="ES211" s="705"/>
      <c r="ET211" s="705"/>
      <c r="EU211" s="705"/>
      <c r="EV211" s="705"/>
      <c r="EW211" s="705"/>
      <c r="EX211" s="705"/>
      <c r="EY211" s="705"/>
      <c r="EZ211" s="705"/>
      <c r="FA211" s="705"/>
      <c r="FB211" s="705"/>
      <c r="FC211" s="705"/>
      <c r="FD211" s="705"/>
      <c r="FE211" s="705"/>
      <c r="FF211" s="705"/>
      <c r="FG211" s="705"/>
      <c r="FH211" s="705"/>
      <c r="FI211" s="705"/>
      <c r="FJ211" s="705"/>
      <c r="FK211" s="705"/>
      <c r="FL211" s="705"/>
      <c r="FM211" s="705"/>
      <c r="FN211" s="705"/>
      <c r="FO211" s="705"/>
      <c r="FP211" s="705"/>
      <c r="FQ211" s="705"/>
      <c r="FR211" s="705"/>
      <c r="FS211" s="705"/>
      <c r="FT211" s="705"/>
      <c r="FU211" s="705"/>
      <c r="FV211" s="705"/>
      <c r="FW211" s="705"/>
      <c r="FX211" s="705"/>
      <c r="FY211" s="705"/>
      <c r="FZ211" s="705"/>
      <c r="GA211" s="705"/>
      <c r="GB211" s="705"/>
      <c r="GC211" s="705"/>
      <c r="GD211" s="705"/>
      <c r="GE211" s="705"/>
      <c r="GF211" s="705"/>
      <c r="GG211" s="705"/>
      <c r="GH211" s="705"/>
      <c r="GI211" s="705"/>
      <c r="GJ211" s="705"/>
      <c r="GK211" s="705"/>
      <c r="GL211" s="705"/>
      <c r="GM211" s="705"/>
      <c r="GN211" s="705"/>
      <c r="GO211" s="705"/>
      <c r="GP211" s="705"/>
      <c r="GQ211" s="705"/>
      <c r="GR211" s="705"/>
      <c r="GS211" s="705"/>
      <c r="GT211" s="705"/>
      <c r="GU211" s="705"/>
      <c r="GV211" s="705"/>
      <c r="GW211" s="705"/>
      <c r="GX211" s="705"/>
      <c r="GY211" s="705"/>
      <c r="GZ211" s="705"/>
      <c r="HA211" s="705"/>
      <c r="HB211" s="705"/>
      <c r="HC211" s="705"/>
      <c r="HD211" s="705"/>
      <c r="HE211" s="705"/>
      <c r="HF211" s="705"/>
      <c r="HG211" s="705"/>
      <c r="HH211" s="705"/>
      <c r="HI211" s="705"/>
      <c r="HJ211" s="705"/>
      <c r="HK211" s="705"/>
      <c r="HL211" s="705"/>
      <c r="HM211" s="705"/>
      <c r="HN211" s="705"/>
      <c r="HO211" s="705"/>
      <c r="HP211" s="705"/>
      <c r="HQ211" s="705"/>
      <c r="HR211" s="705"/>
      <c r="HS211" s="705"/>
      <c r="HT211" s="705"/>
      <c r="HU211" s="705"/>
      <c r="HV211" s="705"/>
      <c r="HW211" s="705"/>
      <c r="HX211" s="705"/>
      <c r="HY211" s="705"/>
      <c r="HZ211" s="705"/>
      <c r="IA211" s="705"/>
      <c r="IB211" s="705"/>
      <c r="IC211" s="705"/>
      <c r="ID211" s="705"/>
      <c r="IE211" s="705"/>
      <c r="IF211" s="705"/>
      <c r="IG211" s="705"/>
      <c r="IH211" s="705"/>
      <c r="II211" s="705"/>
      <c r="IJ211" s="705"/>
      <c r="IK211" s="705"/>
      <c r="IL211" s="705"/>
      <c r="IM211" s="705"/>
      <c r="IN211" s="705"/>
      <c r="IO211" s="705"/>
      <c r="IP211" s="705"/>
      <c r="IQ211" s="705"/>
      <c r="IR211" s="705"/>
      <c r="IS211" s="705"/>
      <c r="IT211" s="705"/>
      <c r="IU211" s="705"/>
      <c r="IV211" s="705"/>
    </row>
    <row r="212" spans="1:256" ht="16.5" thickBot="1">
      <c r="A212" s="705"/>
      <c r="B212" s="2771" t="s">
        <v>79</v>
      </c>
      <c r="C212" s="2772"/>
      <c r="D212" s="2772"/>
      <c r="E212" s="2772"/>
      <c r="F212" s="2772"/>
      <c r="G212" s="2773"/>
      <c r="H212" s="705"/>
      <c r="I212" s="705"/>
      <c r="J212" s="705"/>
      <c r="K212" s="705"/>
      <c r="L212" s="705"/>
      <c r="M212" s="705"/>
      <c r="N212" s="705"/>
      <c r="O212" s="705"/>
      <c r="P212" s="705"/>
      <c r="Q212" s="705"/>
      <c r="R212" s="705"/>
      <c r="S212" s="705"/>
      <c r="T212" s="705"/>
      <c r="U212" s="705"/>
      <c r="V212" s="705"/>
      <c r="W212" s="705"/>
      <c r="X212" s="705"/>
      <c r="Y212" s="705"/>
      <c r="Z212" s="705"/>
      <c r="AA212" s="705"/>
      <c r="AB212" s="705"/>
      <c r="AC212" s="705"/>
      <c r="AD212" s="705"/>
      <c r="AE212" s="705"/>
      <c r="AF212" s="705"/>
      <c r="AG212" s="705"/>
      <c r="AH212" s="705"/>
      <c r="AI212" s="705"/>
      <c r="AJ212" s="705"/>
      <c r="AK212" s="705"/>
      <c r="AL212" s="705"/>
      <c r="AM212" s="705"/>
      <c r="AN212" s="705"/>
      <c r="AO212" s="705"/>
      <c r="AP212" s="705"/>
      <c r="AQ212" s="705"/>
      <c r="AR212" s="705"/>
      <c r="AS212" s="705"/>
      <c r="AT212" s="705"/>
      <c r="AU212" s="705"/>
      <c r="AV212" s="705"/>
      <c r="AW212" s="705"/>
      <c r="AX212" s="705"/>
      <c r="AY212" s="705"/>
      <c r="AZ212" s="705"/>
      <c r="BA212" s="705"/>
      <c r="BB212" s="705"/>
      <c r="BC212" s="705"/>
      <c r="BD212" s="705"/>
      <c r="BE212" s="705"/>
      <c r="BF212" s="705"/>
      <c r="BG212" s="705"/>
      <c r="BH212" s="705"/>
      <c r="BI212" s="705"/>
      <c r="BJ212" s="705"/>
      <c r="BK212" s="705"/>
      <c r="BL212" s="705"/>
      <c r="BM212" s="705"/>
      <c r="BN212" s="705"/>
      <c r="BO212" s="705"/>
      <c r="BP212" s="705"/>
      <c r="BQ212" s="705"/>
      <c r="BR212" s="705"/>
      <c r="BS212" s="705"/>
      <c r="BT212" s="705"/>
      <c r="BU212" s="705"/>
      <c r="BV212" s="705"/>
      <c r="BW212" s="705"/>
      <c r="BX212" s="705"/>
      <c r="BY212" s="705"/>
      <c r="BZ212" s="705"/>
      <c r="CA212" s="705"/>
      <c r="CB212" s="705"/>
      <c r="CC212" s="705"/>
      <c r="CD212" s="705"/>
      <c r="CE212" s="705"/>
      <c r="CF212" s="705"/>
      <c r="CG212" s="705"/>
      <c r="CH212" s="705"/>
      <c r="CI212" s="705"/>
      <c r="CJ212" s="705"/>
      <c r="CK212" s="705"/>
      <c r="CL212" s="705"/>
      <c r="CM212" s="705"/>
      <c r="CN212" s="705"/>
      <c r="CO212" s="705"/>
      <c r="CP212" s="705"/>
      <c r="CQ212" s="705"/>
      <c r="CR212" s="705"/>
      <c r="CS212" s="705"/>
      <c r="CT212" s="705"/>
      <c r="CU212" s="705"/>
      <c r="CV212" s="705"/>
      <c r="CW212" s="705"/>
      <c r="CX212" s="705"/>
      <c r="CY212" s="705"/>
      <c r="CZ212" s="705"/>
      <c r="DA212" s="705"/>
      <c r="DB212" s="705"/>
      <c r="DC212" s="705"/>
      <c r="DD212" s="705"/>
      <c r="DE212" s="705"/>
      <c r="DF212" s="705"/>
      <c r="DG212" s="705"/>
      <c r="DH212" s="705"/>
      <c r="DI212" s="705"/>
      <c r="DJ212" s="705"/>
      <c r="DK212" s="705"/>
      <c r="DL212" s="705"/>
      <c r="DM212" s="705"/>
      <c r="DN212" s="705"/>
      <c r="DO212" s="705"/>
      <c r="DP212" s="705"/>
      <c r="DQ212" s="705"/>
      <c r="DR212" s="705"/>
      <c r="DS212" s="705"/>
      <c r="DT212" s="705"/>
      <c r="DU212" s="705"/>
      <c r="DV212" s="705"/>
      <c r="DW212" s="705"/>
      <c r="DX212" s="705"/>
      <c r="DY212" s="705"/>
      <c r="DZ212" s="705"/>
      <c r="EA212" s="705"/>
      <c r="EB212" s="705"/>
      <c r="EC212" s="705"/>
      <c r="ED212" s="705"/>
      <c r="EE212" s="705"/>
      <c r="EF212" s="705"/>
      <c r="EG212" s="705"/>
      <c r="EH212" s="705"/>
      <c r="EI212" s="705"/>
      <c r="EJ212" s="705"/>
      <c r="EK212" s="705"/>
      <c r="EL212" s="705"/>
      <c r="EM212" s="705"/>
      <c r="EN212" s="705"/>
      <c r="EO212" s="705"/>
      <c r="EP212" s="705"/>
      <c r="EQ212" s="705"/>
      <c r="ER212" s="705"/>
      <c r="ES212" s="705"/>
      <c r="ET212" s="705"/>
      <c r="EU212" s="705"/>
      <c r="EV212" s="705"/>
      <c r="EW212" s="705"/>
      <c r="EX212" s="705"/>
      <c r="EY212" s="705"/>
      <c r="EZ212" s="705"/>
      <c r="FA212" s="705"/>
      <c r="FB212" s="705"/>
      <c r="FC212" s="705"/>
      <c r="FD212" s="705"/>
      <c r="FE212" s="705"/>
      <c r="FF212" s="705"/>
      <c r="FG212" s="705"/>
      <c r="FH212" s="705"/>
      <c r="FI212" s="705"/>
      <c r="FJ212" s="705"/>
      <c r="FK212" s="705"/>
      <c r="FL212" s="705"/>
      <c r="FM212" s="705"/>
      <c r="FN212" s="705"/>
      <c r="FO212" s="705"/>
      <c r="FP212" s="705"/>
      <c r="FQ212" s="705"/>
      <c r="FR212" s="705"/>
      <c r="FS212" s="705"/>
      <c r="FT212" s="705"/>
      <c r="FU212" s="705"/>
      <c r="FV212" s="705"/>
      <c r="FW212" s="705"/>
      <c r="FX212" s="705"/>
      <c r="FY212" s="705"/>
      <c r="FZ212" s="705"/>
      <c r="GA212" s="705"/>
      <c r="GB212" s="705"/>
      <c r="GC212" s="705"/>
      <c r="GD212" s="705"/>
      <c r="GE212" s="705"/>
      <c r="GF212" s="705"/>
      <c r="GG212" s="705"/>
      <c r="GH212" s="705"/>
      <c r="GI212" s="705"/>
      <c r="GJ212" s="705"/>
      <c r="GK212" s="705"/>
      <c r="GL212" s="705"/>
      <c r="GM212" s="705"/>
      <c r="GN212" s="705"/>
      <c r="GO212" s="705"/>
      <c r="GP212" s="705"/>
      <c r="GQ212" s="705"/>
      <c r="GR212" s="705"/>
      <c r="GS212" s="705"/>
      <c r="GT212" s="705"/>
      <c r="GU212" s="705"/>
      <c r="GV212" s="705"/>
      <c r="GW212" s="705"/>
      <c r="GX212" s="705"/>
      <c r="GY212" s="705"/>
      <c r="GZ212" s="705"/>
      <c r="HA212" s="705"/>
      <c r="HB212" s="705"/>
      <c r="HC212" s="705"/>
      <c r="HD212" s="705"/>
      <c r="HE212" s="705"/>
      <c r="HF212" s="705"/>
      <c r="HG212" s="705"/>
      <c r="HH212" s="705"/>
      <c r="HI212" s="705"/>
      <c r="HJ212" s="705"/>
      <c r="HK212" s="705"/>
      <c r="HL212" s="705"/>
      <c r="HM212" s="705"/>
      <c r="HN212" s="705"/>
      <c r="HO212" s="705"/>
      <c r="HP212" s="705"/>
      <c r="HQ212" s="705"/>
      <c r="HR212" s="705"/>
      <c r="HS212" s="705"/>
      <c r="HT212" s="705"/>
      <c r="HU212" s="705"/>
      <c r="HV212" s="705"/>
      <c r="HW212" s="705"/>
      <c r="HX212" s="705"/>
      <c r="HY212" s="705"/>
      <c r="HZ212" s="705"/>
      <c r="IA212" s="705"/>
      <c r="IB212" s="705"/>
      <c r="IC212" s="705"/>
      <c r="ID212" s="705"/>
      <c r="IE212" s="705"/>
      <c r="IF212" s="705"/>
      <c r="IG212" s="705"/>
      <c r="IH212" s="705"/>
      <c r="II212" s="705"/>
      <c r="IJ212" s="705"/>
      <c r="IK212" s="705"/>
      <c r="IL212" s="705"/>
      <c r="IM212" s="705"/>
      <c r="IN212" s="705"/>
      <c r="IO212" s="705"/>
      <c r="IP212" s="705"/>
      <c r="IQ212" s="705"/>
      <c r="IR212" s="705"/>
      <c r="IS212" s="705"/>
      <c r="IT212" s="705"/>
      <c r="IU212" s="705"/>
      <c r="IV212" s="705"/>
    </row>
    <row r="213" spans="1:256" ht="15.75">
      <c r="A213" s="705"/>
      <c r="B213" s="985" t="s">
        <v>455</v>
      </c>
      <c r="C213" s="986" t="str">
        <f>C25</f>
        <v>PLACA ORIENTATIVA</v>
      </c>
      <c r="D213" s="987" t="s">
        <v>23</v>
      </c>
      <c r="E213" s="997">
        <v>1</v>
      </c>
      <c r="F213" s="988">
        <f>E25</f>
        <v>1260</v>
      </c>
      <c r="G213" s="989">
        <f>TRUNC(F213*E213,2)</f>
        <v>1260</v>
      </c>
      <c r="H213" s="705"/>
      <c r="I213" s="705"/>
      <c r="J213" s="705"/>
      <c r="K213" s="705"/>
      <c r="L213" s="705"/>
      <c r="M213" s="705"/>
      <c r="N213" s="705"/>
      <c r="O213" s="705"/>
      <c r="P213" s="705"/>
      <c r="Q213" s="705"/>
      <c r="R213" s="705"/>
      <c r="S213" s="705"/>
      <c r="T213" s="705"/>
      <c r="U213" s="705"/>
      <c r="V213" s="705"/>
      <c r="W213" s="705"/>
      <c r="X213" s="705"/>
      <c r="Y213" s="705"/>
      <c r="Z213" s="705"/>
      <c r="AA213" s="705"/>
      <c r="AB213" s="705"/>
      <c r="AC213" s="705"/>
      <c r="AD213" s="705"/>
      <c r="AE213" s="705"/>
      <c r="AF213" s="705"/>
      <c r="AG213" s="705"/>
      <c r="AH213" s="705"/>
      <c r="AI213" s="705"/>
      <c r="AJ213" s="705"/>
      <c r="AK213" s="705"/>
      <c r="AL213" s="705"/>
      <c r="AM213" s="705"/>
      <c r="AN213" s="705"/>
      <c r="AO213" s="705"/>
      <c r="AP213" s="705"/>
      <c r="AQ213" s="705"/>
      <c r="AR213" s="705"/>
      <c r="AS213" s="705"/>
      <c r="AT213" s="705"/>
      <c r="AU213" s="705"/>
      <c r="AV213" s="705"/>
      <c r="AW213" s="705"/>
      <c r="AX213" s="705"/>
      <c r="AY213" s="705"/>
      <c r="AZ213" s="705"/>
      <c r="BA213" s="705"/>
      <c r="BB213" s="705"/>
      <c r="BC213" s="705"/>
      <c r="BD213" s="705"/>
      <c r="BE213" s="705"/>
      <c r="BF213" s="705"/>
      <c r="BG213" s="705"/>
      <c r="BH213" s="705"/>
      <c r="BI213" s="705"/>
      <c r="BJ213" s="705"/>
      <c r="BK213" s="705"/>
      <c r="BL213" s="705"/>
      <c r="BM213" s="705"/>
      <c r="BN213" s="705"/>
      <c r="BO213" s="705"/>
      <c r="BP213" s="705"/>
      <c r="BQ213" s="705"/>
      <c r="BR213" s="705"/>
      <c r="BS213" s="705"/>
      <c r="BT213" s="705"/>
      <c r="BU213" s="705"/>
      <c r="BV213" s="705"/>
      <c r="BW213" s="705"/>
      <c r="BX213" s="705"/>
      <c r="BY213" s="705"/>
      <c r="BZ213" s="705"/>
      <c r="CA213" s="705"/>
      <c r="CB213" s="705"/>
      <c r="CC213" s="705"/>
      <c r="CD213" s="705"/>
      <c r="CE213" s="705"/>
      <c r="CF213" s="705"/>
      <c r="CG213" s="705"/>
      <c r="CH213" s="705"/>
      <c r="CI213" s="705"/>
      <c r="CJ213" s="705"/>
      <c r="CK213" s="705"/>
      <c r="CL213" s="705"/>
      <c r="CM213" s="705"/>
      <c r="CN213" s="705"/>
      <c r="CO213" s="705"/>
      <c r="CP213" s="705"/>
      <c r="CQ213" s="705"/>
      <c r="CR213" s="705"/>
      <c r="CS213" s="705"/>
      <c r="CT213" s="705"/>
      <c r="CU213" s="705"/>
      <c r="CV213" s="705"/>
      <c r="CW213" s="705"/>
      <c r="CX213" s="705"/>
      <c r="CY213" s="705"/>
      <c r="CZ213" s="705"/>
      <c r="DA213" s="705"/>
      <c r="DB213" s="705"/>
      <c r="DC213" s="705"/>
      <c r="DD213" s="705"/>
      <c r="DE213" s="705"/>
      <c r="DF213" s="705"/>
      <c r="DG213" s="705"/>
      <c r="DH213" s="705"/>
      <c r="DI213" s="705"/>
      <c r="DJ213" s="705"/>
      <c r="DK213" s="705"/>
      <c r="DL213" s="705"/>
      <c r="DM213" s="705"/>
      <c r="DN213" s="705"/>
      <c r="DO213" s="705"/>
      <c r="DP213" s="705"/>
      <c r="DQ213" s="705"/>
      <c r="DR213" s="705"/>
      <c r="DS213" s="705"/>
      <c r="DT213" s="705"/>
      <c r="DU213" s="705"/>
      <c r="DV213" s="705"/>
      <c r="DW213" s="705"/>
      <c r="DX213" s="705"/>
      <c r="DY213" s="705"/>
      <c r="DZ213" s="705"/>
      <c r="EA213" s="705"/>
      <c r="EB213" s="705"/>
      <c r="EC213" s="705"/>
      <c r="ED213" s="705"/>
      <c r="EE213" s="705"/>
      <c r="EF213" s="705"/>
      <c r="EG213" s="705"/>
      <c r="EH213" s="705"/>
      <c r="EI213" s="705"/>
      <c r="EJ213" s="705"/>
      <c r="EK213" s="705"/>
      <c r="EL213" s="705"/>
      <c r="EM213" s="705"/>
      <c r="EN213" s="705"/>
      <c r="EO213" s="705"/>
      <c r="EP213" s="705"/>
      <c r="EQ213" s="705"/>
      <c r="ER213" s="705"/>
      <c r="ES213" s="705"/>
      <c r="ET213" s="705"/>
      <c r="EU213" s="705"/>
      <c r="EV213" s="705"/>
      <c r="EW213" s="705"/>
      <c r="EX213" s="705"/>
      <c r="EY213" s="705"/>
      <c r="EZ213" s="705"/>
      <c r="FA213" s="705"/>
      <c r="FB213" s="705"/>
      <c r="FC213" s="705"/>
      <c r="FD213" s="705"/>
      <c r="FE213" s="705"/>
      <c r="FF213" s="705"/>
      <c r="FG213" s="705"/>
      <c r="FH213" s="705"/>
      <c r="FI213" s="705"/>
      <c r="FJ213" s="705"/>
      <c r="FK213" s="705"/>
      <c r="FL213" s="705"/>
      <c r="FM213" s="705"/>
      <c r="FN213" s="705"/>
      <c r="FO213" s="705"/>
      <c r="FP213" s="705"/>
      <c r="FQ213" s="705"/>
      <c r="FR213" s="705"/>
      <c r="FS213" s="705"/>
      <c r="FT213" s="705"/>
      <c r="FU213" s="705"/>
      <c r="FV213" s="705"/>
      <c r="FW213" s="705"/>
      <c r="FX213" s="705"/>
      <c r="FY213" s="705"/>
      <c r="FZ213" s="705"/>
      <c r="GA213" s="705"/>
      <c r="GB213" s="705"/>
      <c r="GC213" s="705"/>
      <c r="GD213" s="705"/>
      <c r="GE213" s="705"/>
      <c r="GF213" s="705"/>
      <c r="GG213" s="705"/>
      <c r="GH213" s="705"/>
      <c r="GI213" s="705"/>
      <c r="GJ213" s="705"/>
      <c r="GK213" s="705"/>
      <c r="GL213" s="705"/>
      <c r="GM213" s="705"/>
      <c r="GN213" s="705"/>
      <c r="GO213" s="705"/>
      <c r="GP213" s="705"/>
      <c r="GQ213" s="705"/>
      <c r="GR213" s="705"/>
      <c r="GS213" s="705"/>
      <c r="GT213" s="705"/>
      <c r="GU213" s="705"/>
      <c r="GV213" s="705"/>
      <c r="GW213" s="705"/>
      <c r="GX213" s="705"/>
      <c r="GY213" s="705"/>
      <c r="GZ213" s="705"/>
      <c r="HA213" s="705"/>
      <c r="HB213" s="705"/>
      <c r="HC213" s="705"/>
      <c r="HD213" s="705"/>
      <c r="HE213" s="705"/>
      <c r="HF213" s="705"/>
      <c r="HG213" s="705"/>
      <c r="HH213" s="705"/>
      <c r="HI213" s="705"/>
      <c r="HJ213" s="705"/>
      <c r="HK213" s="705"/>
      <c r="HL213" s="705"/>
      <c r="HM213" s="705"/>
      <c r="HN213" s="705"/>
      <c r="HO213" s="705"/>
      <c r="HP213" s="705"/>
      <c r="HQ213" s="705"/>
      <c r="HR213" s="705"/>
      <c r="HS213" s="705"/>
      <c r="HT213" s="705"/>
      <c r="HU213" s="705"/>
      <c r="HV213" s="705"/>
      <c r="HW213" s="705"/>
      <c r="HX213" s="705"/>
      <c r="HY213" s="705"/>
      <c r="HZ213" s="705"/>
      <c r="IA213" s="705"/>
      <c r="IB213" s="705"/>
      <c r="IC213" s="705"/>
      <c r="ID213" s="705"/>
      <c r="IE213" s="705"/>
      <c r="IF213" s="705"/>
      <c r="IG213" s="705"/>
      <c r="IH213" s="705"/>
      <c r="II213" s="705"/>
      <c r="IJ213" s="705"/>
      <c r="IK213" s="705"/>
      <c r="IL213" s="705"/>
      <c r="IM213" s="705"/>
      <c r="IN213" s="705"/>
      <c r="IO213" s="705"/>
      <c r="IP213" s="705"/>
      <c r="IQ213" s="705"/>
      <c r="IR213" s="705"/>
      <c r="IS213" s="705"/>
      <c r="IT213" s="705"/>
      <c r="IU213" s="705"/>
      <c r="IV213" s="705"/>
    </row>
    <row r="214" spans="1:256" ht="15">
      <c r="A214" s="705" t="s">
        <v>219</v>
      </c>
      <c r="B214" s="760">
        <v>93358</v>
      </c>
      <c r="C214" s="525" t="e">
        <f>IF($A214="INSUMO",VLOOKUP($B214,#REF!,2,FALSE),VLOOKUP($B214,#REF!,2,FALSE))</f>
        <v>#REF!</v>
      </c>
      <c r="D214" s="524" t="e">
        <f>IF($A214="INSUMO",VLOOKUP($B214,#REF!,3,FALSE),VLOOKUP($B214,#REF!,3,FALSE))</f>
        <v>#REF!</v>
      </c>
      <c r="E214" s="998">
        <f>((0.3*0.3*0.6)*2)</f>
        <v>0.108</v>
      </c>
      <c r="F214" s="528" t="e">
        <f>IF($A214="INSUMO",VLOOKUP($B214,#REF!,4,FALSE),VLOOKUP($B214,#REF!,4,FALSE))</f>
        <v>#REF!</v>
      </c>
      <c r="G214" s="759" t="e">
        <f>TRUNC(F214*E214,2)</f>
        <v>#REF!</v>
      </c>
      <c r="H214" s="705"/>
      <c r="I214" s="705"/>
      <c r="J214" s="705"/>
      <c r="K214" s="705"/>
      <c r="L214" s="705"/>
      <c r="M214" s="705"/>
      <c r="N214" s="705"/>
      <c r="O214" s="705"/>
      <c r="P214" s="705"/>
      <c r="Q214" s="705"/>
      <c r="R214" s="705"/>
      <c r="S214" s="705"/>
      <c r="T214" s="705"/>
      <c r="U214" s="705"/>
      <c r="V214" s="705"/>
      <c r="W214" s="705"/>
      <c r="X214" s="705"/>
      <c r="Y214" s="705"/>
      <c r="Z214" s="705"/>
      <c r="AA214" s="705"/>
      <c r="AB214" s="705"/>
      <c r="AC214" s="705"/>
      <c r="AD214" s="705"/>
      <c r="AE214" s="705"/>
      <c r="AF214" s="705"/>
      <c r="AG214" s="705"/>
      <c r="AH214" s="705"/>
      <c r="AI214" s="705"/>
      <c r="AJ214" s="705"/>
      <c r="AK214" s="705"/>
      <c r="AL214" s="705"/>
      <c r="AM214" s="705"/>
      <c r="AN214" s="705"/>
      <c r="AO214" s="705"/>
      <c r="AP214" s="705"/>
      <c r="AQ214" s="705"/>
      <c r="AR214" s="705"/>
      <c r="AS214" s="705"/>
      <c r="AT214" s="705"/>
      <c r="AU214" s="705"/>
      <c r="AV214" s="705"/>
      <c r="AW214" s="705"/>
      <c r="AX214" s="705"/>
      <c r="AY214" s="705"/>
      <c r="AZ214" s="705"/>
      <c r="BA214" s="705"/>
      <c r="BB214" s="705"/>
      <c r="BC214" s="705"/>
      <c r="BD214" s="705"/>
      <c r="BE214" s="705"/>
      <c r="BF214" s="705"/>
      <c r="BG214" s="705"/>
      <c r="BH214" s="705"/>
      <c r="BI214" s="705"/>
      <c r="BJ214" s="705"/>
      <c r="BK214" s="705"/>
      <c r="BL214" s="705"/>
      <c r="BM214" s="705"/>
      <c r="BN214" s="705"/>
      <c r="BO214" s="705"/>
      <c r="BP214" s="705"/>
      <c r="BQ214" s="705"/>
      <c r="BR214" s="705"/>
      <c r="BS214" s="705"/>
      <c r="BT214" s="705"/>
      <c r="BU214" s="705"/>
      <c r="BV214" s="705"/>
      <c r="BW214" s="705"/>
      <c r="BX214" s="705"/>
      <c r="BY214" s="705"/>
      <c r="BZ214" s="705"/>
      <c r="CA214" s="705"/>
      <c r="CB214" s="705"/>
      <c r="CC214" s="705"/>
      <c r="CD214" s="705"/>
      <c r="CE214" s="705"/>
      <c r="CF214" s="705"/>
      <c r="CG214" s="705"/>
      <c r="CH214" s="705"/>
      <c r="CI214" s="705"/>
      <c r="CJ214" s="705"/>
      <c r="CK214" s="705"/>
      <c r="CL214" s="705"/>
      <c r="CM214" s="705"/>
      <c r="CN214" s="705"/>
      <c r="CO214" s="705"/>
      <c r="CP214" s="705"/>
      <c r="CQ214" s="705"/>
      <c r="CR214" s="705"/>
      <c r="CS214" s="705"/>
      <c r="CT214" s="705"/>
      <c r="CU214" s="705"/>
      <c r="CV214" s="705"/>
      <c r="CW214" s="705"/>
      <c r="CX214" s="705"/>
      <c r="CY214" s="705"/>
      <c r="CZ214" s="705"/>
      <c r="DA214" s="705"/>
      <c r="DB214" s="705"/>
      <c r="DC214" s="705"/>
      <c r="DD214" s="705"/>
      <c r="DE214" s="705"/>
      <c r="DF214" s="705"/>
      <c r="DG214" s="705"/>
      <c r="DH214" s="705"/>
      <c r="DI214" s="705"/>
      <c r="DJ214" s="705"/>
      <c r="DK214" s="705"/>
      <c r="DL214" s="705"/>
      <c r="DM214" s="705"/>
      <c r="DN214" s="705"/>
      <c r="DO214" s="705"/>
      <c r="DP214" s="705"/>
      <c r="DQ214" s="705"/>
      <c r="DR214" s="705"/>
      <c r="DS214" s="705"/>
      <c r="DT214" s="705"/>
      <c r="DU214" s="705"/>
      <c r="DV214" s="705"/>
      <c r="DW214" s="705"/>
      <c r="DX214" s="705"/>
      <c r="DY214" s="705"/>
      <c r="DZ214" s="705"/>
      <c r="EA214" s="705"/>
      <c r="EB214" s="705"/>
      <c r="EC214" s="705"/>
      <c r="ED214" s="705"/>
      <c r="EE214" s="705"/>
      <c r="EF214" s="705"/>
      <c r="EG214" s="705"/>
      <c r="EH214" s="705"/>
      <c r="EI214" s="705"/>
      <c r="EJ214" s="705"/>
      <c r="EK214" s="705"/>
      <c r="EL214" s="705"/>
      <c r="EM214" s="705"/>
      <c r="EN214" s="705"/>
      <c r="EO214" s="705"/>
      <c r="EP214" s="705"/>
      <c r="EQ214" s="705"/>
      <c r="ER214" s="705"/>
      <c r="ES214" s="705"/>
      <c r="ET214" s="705"/>
      <c r="EU214" s="705"/>
      <c r="EV214" s="705"/>
      <c r="EW214" s="705"/>
      <c r="EX214" s="705"/>
      <c r="EY214" s="705"/>
      <c r="EZ214" s="705"/>
      <c r="FA214" s="705"/>
      <c r="FB214" s="705"/>
      <c r="FC214" s="705"/>
      <c r="FD214" s="705"/>
      <c r="FE214" s="705"/>
      <c r="FF214" s="705"/>
      <c r="FG214" s="705"/>
      <c r="FH214" s="705"/>
      <c r="FI214" s="705"/>
      <c r="FJ214" s="705"/>
      <c r="FK214" s="705"/>
      <c r="FL214" s="705"/>
      <c r="FM214" s="705"/>
      <c r="FN214" s="705"/>
      <c r="FO214" s="705"/>
      <c r="FP214" s="705"/>
      <c r="FQ214" s="705"/>
      <c r="FR214" s="705"/>
      <c r="FS214" s="705"/>
      <c r="FT214" s="705"/>
      <c r="FU214" s="705"/>
      <c r="FV214" s="705"/>
      <c r="FW214" s="705"/>
      <c r="FX214" s="705"/>
      <c r="FY214" s="705"/>
      <c r="FZ214" s="705"/>
      <c r="GA214" s="705"/>
      <c r="GB214" s="705"/>
      <c r="GC214" s="705"/>
      <c r="GD214" s="705"/>
      <c r="GE214" s="705"/>
      <c r="GF214" s="705"/>
      <c r="GG214" s="705"/>
      <c r="GH214" s="705"/>
      <c r="GI214" s="705"/>
      <c r="GJ214" s="705"/>
      <c r="GK214" s="705"/>
      <c r="GL214" s="705"/>
      <c r="GM214" s="705"/>
      <c r="GN214" s="705"/>
      <c r="GO214" s="705"/>
      <c r="GP214" s="705"/>
      <c r="GQ214" s="705"/>
      <c r="GR214" s="705"/>
      <c r="GS214" s="705"/>
      <c r="GT214" s="705"/>
      <c r="GU214" s="705"/>
      <c r="GV214" s="705"/>
      <c r="GW214" s="705"/>
      <c r="GX214" s="705"/>
      <c r="GY214" s="705"/>
      <c r="GZ214" s="705"/>
      <c r="HA214" s="705"/>
      <c r="HB214" s="705"/>
      <c r="HC214" s="705"/>
      <c r="HD214" s="705"/>
      <c r="HE214" s="705"/>
      <c r="HF214" s="705"/>
      <c r="HG214" s="705"/>
      <c r="HH214" s="705"/>
      <c r="HI214" s="705"/>
      <c r="HJ214" s="705"/>
      <c r="HK214" s="705"/>
      <c r="HL214" s="705"/>
      <c r="HM214" s="705"/>
      <c r="HN214" s="705"/>
      <c r="HO214" s="705"/>
      <c r="HP214" s="705"/>
      <c r="HQ214" s="705"/>
      <c r="HR214" s="705"/>
      <c r="HS214" s="705"/>
      <c r="HT214" s="705"/>
      <c r="HU214" s="705"/>
      <c r="HV214" s="705"/>
      <c r="HW214" s="705"/>
      <c r="HX214" s="705"/>
      <c r="HY214" s="705"/>
      <c r="HZ214" s="705"/>
      <c r="IA214" s="705"/>
      <c r="IB214" s="705"/>
      <c r="IC214" s="705"/>
      <c r="ID214" s="705"/>
      <c r="IE214" s="705"/>
      <c r="IF214" s="705"/>
      <c r="IG214" s="705"/>
      <c r="IH214" s="705"/>
      <c r="II214" s="705"/>
      <c r="IJ214" s="705"/>
      <c r="IK214" s="705"/>
      <c r="IL214" s="705"/>
      <c r="IM214" s="705"/>
      <c r="IN214" s="705"/>
      <c r="IO214" s="705"/>
      <c r="IP214" s="705"/>
      <c r="IQ214" s="705"/>
      <c r="IR214" s="705"/>
      <c r="IS214" s="705"/>
      <c r="IT214" s="705"/>
      <c r="IU214" s="705"/>
      <c r="IV214" s="705"/>
    </row>
    <row r="215" spans="1:256" ht="15">
      <c r="A215" s="705" t="s">
        <v>219</v>
      </c>
      <c r="B215" s="760">
        <v>94965</v>
      </c>
      <c r="C215" s="525" t="e">
        <f>IF($A215="INSUMO",VLOOKUP($B215,#REF!,2,FALSE),VLOOKUP($B215,#REF!,2,FALSE))</f>
        <v>#REF!</v>
      </c>
      <c r="D215" s="524" t="e">
        <f>IF($A215="INSUMO",VLOOKUP($B215,#REF!,3,FALSE),VLOOKUP($B215,#REF!,3,FALSE))</f>
        <v>#REF!</v>
      </c>
      <c r="E215" s="998">
        <f>E214</f>
        <v>0.108</v>
      </c>
      <c r="F215" s="528" t="e">
        <f>IF($A215="INSUMO",VLOOKUP($B215,#REF!,4,FALSE),VLOOKUP($B215,#REF!,4,FALSE))</f>
        <v>#REF!</v>
      </c>
      <c r="G215" s="759" t="e">
        <f>TRUNC(F215*E215,2)</f>
        <v>#REF!</v>
      </c>
      <c r="H215" s="705"/>
      <c r="I215" s="705"/>
      <c r="J215" s="705"/>
      <c r="K215" s="705"/>
      <c r="L215" s="705"/>
      <c r="M215" s="705"/>
      <c r="N215" s="705"/>
      <c r="O215" s="705"/>
      <c r="P215" s="705"/>
      <c r="Q215" s="705"/>
      <c r="R215" s="705"/>
      <c r="S215" s="705"/>
      <c r="T215" s="705"/>
      <c r="U215" s="705"/>
      <c r="V215" s="705"/>
      <c r="W215" s="705"/>
      <c r="X215" s="705"/>
      <c r="Y215" s="705"/>
      <c r="Z215" s="705"/>
      <c r="AA215" s="705"/>
      <c r="AB215" s="705"/>
      <c r="AC215" s="705"/>
      <c r="AD215" s="705"/>
      <c r="AE215" s="705"/>
      <c r="AF215" s="705"/>
      <c r="AG215" s="705"/>
      <c r="AH215" s="705"/>
      <c r="AI215" s="705"/>
      <c r="AJ215" s="705"/>
      <c r="AK215" s="705"/>
      <c r="AL215" s="705"/>
      <c r="AM215" s="705"/>
      <c r="AN215" s="705"/>
      <c r="AO215" s="705"/>
      <c r="AP215" s="705"/>
      <c r="AQ215" s="705"/>
      <c r="AR215" s="705"/>
      <c r="AS215" s="705"/>
      <c r="AT215" s="705"/>
      <c r="AU215" s="705"/>
      <c r="AV215" s="705"/>
      <c r="AW215" s="705"/>
      <c r="AX215" s="705"/>
      <c r="AY215" s="705"/>
      <c r="AZ215" s="705"/>
      <c r="BA215" s="705"/>
      <c r="BB215" s="705"/>
      <c r="BC215" s="705"/>
      <c r="BD215" s="705"/>
      <c r="BE215" s="705"/>
      <c r="BF215" s="705"/>
      <c r="BG215" s="705"/>
      <c r="BH215" s="705"/>
      <c r="BI215" s="705"/>
      <c r="BJ215" s="705"/>
      <c r="BK215" s="705"/>
      <c r="BL215" s="705"/>
      <c r="BM215" s="705"/>
      <c r="BN215" s="705"/>
      <c r="BO215" s="705"/>
      <c r="BP215" s="705"/>
      <c r="BQ215" s="705"/>
      <c r="BR215" s="705"/>
      <c r="BS215" s="705"/>
      <c r="BT215" s="705"/>
      <c r="BU215" s="705"/>
      <c r="BV215" s="705"/>
      <c r="BW215" s="705"/>
      <c r="BX215" s="705"/>
      <c r="BY215" s="705"/>
      <c r="BZ215" s="705"/>
      <c r="CA215" s="705"/>
      <c r="CB215" s="705"/>
      <c r="CC215" s="705"/>
      <c r="CD215" s="705"/>
      <c r="CE215" s="705"/>
      <c r="CF215" s="705"/>
      <c r="CG215" s="705"/>
      <c r="CH215" s="705"/>
      <c r="CI215" s="705"/>
      <c r="CJ215" s="705"/>
      <c r="CK215" s="705"/>
      <c r="CL215" s="705"/>
      <c r="CM215" s="705"/>
      <c r="CN215" s="705"/>
      <c r="CO215" s="705"/>
      <c r="CP215" s="705"/>
      <c r="CQ215" s="705"/>
      <c r="CR215" s="705"/>
      <c r="CS215" s="705"/>
      <c r="CT215" s="705"/>
      <c r="CU215" s="705"/>
      <c r="CV215" s="705"/>
      <c r="CW215" s="705"/>
      <c r="CX215" s="705"/>
      <c r="CY215" s="705"/>
      <c r="CZ215" s="705"/>
      <c r="DA215" s="705"/>
      <c r="DB215" s="705"/>
      <c r="DC215" s="705"/>
      <c r="DD215" s="705"/>
      <c r="DE215" s="705"/>
      <c r="DF215" s="705"/>
      <c r="DG215" s="705"/>
      <c r="DH215" s="705"/>
      <c r="DI215" s="705"/>
      <c r="DJ215" s="705"/>
      <c r="DK215" s="705"/>
      <c r="DL215" s="705"/>
      <c r="DM215" s="705"/>
      <c r="DN215" s="705"/>
      <c r="DO215" s="705"/>
      <c r="DP215" s="705"/>
      <c r="DQ215" s="705"/>
      <c r="DR215" s="705"/>
      <c r="DS215" s="705"/>
      <c r="DT215" s="705"/>
      <c r="DU215" s="705"/>
      <c r="DV215" s="705"/>
      <c r="DW215" s="705"/>
      <c r="DX215" s="705"/>
      <c r="DY215" s="705"/>
      <c r="DZ215" s="705"/>
      <c r="EA215" s="705"/>
      <c r="EB215" s="705"/>
      <c r="EC215" s="705"/>
      <c r="ED215" s="705"/>
      <c r="EE215" s="705"/>
      <c r="EF215" s="705"/>
      <c r="EG215" s="705"/>
      <c r="EH215" s="705"/>
      <c r="EI215" s="705"/>
      <c r="EJ215" s="705"/>
      <c r="EK215" s="705"/>
      <c r="EL215" s="705"/>
      <c r="EM215" s="705"/>
      <c r="EN215" s="705"/>
      <c r="EO215" s="705"/>
      <c r="EP215" s="705"/>
      <c r="EQ215" s="705"/>
      <c r="ER215" s="705"/>
      <c r="ES215" s="705"/>
      <c r="ET215" s="705"/>
      <c r="EU215" s="705"/>
      <c r="EV215" s="705"/>
      <c r="EW215" s="705"/>
      <c r="EX215" s="705"/>
      <c r="EY215" s="705"/>
      <c r="EZ215" s="705"/>
      <c r="FA215" s="705"/>
      <c r="FB215" s="705"/>
      <c r="FC215" s="705"/>
      <c r="FD215" s="705"/>
      <c r="FE215" s="705"/>
      <c r="FF215" s="705"/>
      <c r="FG215" s="705"/>
      <c r="FH215" s="705"/>
      <c r="FI215" s="705"/>
      <c r="FJ215" s="705"/>
      <c r="FK215" s="705"/>
      <c r="FL215" s="705"/>
      <c r="FM215" s="705"/>
      <c r="FN215" s="705"/>
      <c r="FO215" s="705"/>
      <c r="FP215" s="705"/>
      <c r="FQ215" s="705"/>
      <c r="FR215" s="705"/>
      <c r="FS215" s="705"/>
      <c r="FT215" s="705"/>
      <c r="FU215" s="705"/>
      <c r="FV215" s="705"/>
      <c r="FW215" s="705"/>
      <c r="FX215" s="705"/>
      <c r="FY215" s="705"/>
      <c r="FZ215" s="705"/>
      <c r="GA215" s="705"/>
      <c r="GB215" s="705"/>
      <c r="GC215" s="705"/>
      <c r="GD215" s="705"/>
      <c r="GE215" s="705"/>
      <c r="GF215" s="705"/>
      <c r="GG215" s="705"/>
      <c r="GH215" s="705"/>
      <c r="GI215" s="705"/>
      <c r="GJ215" s="705"/>
      <c r="GK215" s="705"/>
      <c r="GL215" s="705"/>
      <c r="GM215" s="705"/>
      <c r="GN215" s="705"/>
      <c r="GO215" s="705"/>
      <c r="GP215" s="705"/>
      <c r="GQ215" s="705"/>
      <c r="GR215" s="705"/>
      <c r="GS215" s="705"/>
      <c r="GT215" s="705"/>
      <c r="GU215" s="705"/>
      <c r="GV215" s="705"/>
      <c r="GW215" s="705"/>
      <c r="GX215" s="705"/>
      <c r="GY215" s="705"/>
      <c r="GZ215" s="705"/>
      <c r="HA215" s="705"/>
      <c r="HB215" s="705"/>
      <c r="HC215" s="705"/>
      <c r="HD215" s="705"/>
      <c r="HE215" s="705"/>
      <c r="HF215" s="705"/>
      <c r="HG215" s="705"/>
      <c r="HH215" s="705"/>
      <c r="HI215" s="705"/>
      <c r="HJ215" s="705"/>
      <c r="HK215" s="705"/>
      <c r="HL215" s="705"/>
      <c r="HM215" s="705"/>
      <c r="HN215" s="705"/>
      <c r="HO215" s="705"/>
      <c r="HP215" s="705"/>
      <c r="HQ215" s="705"/>
      <c r="HR215" s="705"/>
      <c r="HS215" s="705"/>
      <c r="HT215" s="705"/>
      <c r="HU215" s="705"/>
      <c r="HV215" s="705"/>
      <c r="HW215" s="705"/>
      <c r="HX215" s="705"/>
      <c r="HY215" s="705"/>
      <c r="HZ215" s="705"/>
      <c r="IA215" s="705"/>
      <c r="IB215" s="705"/>
      <c r="IC215" s="705"/>
      <c r="ID215" s="705"/>
      <c r="IE215" s="705"/>
      <c r="IF215" s="705"/>
      <c r="IG215" s="705"/>
      <c r="IH215" s="705"/>
      <c r="II215" s="705"/>
      <c r="IJ215" s="705"/>
      <c r="IK215" s="705"/>
      <c r="IL215" s="705"/>
      <c r="IM215" s="705"/>
      <c r="IN215" s="705"/>
      <c r="IO215" s="705"/>
      <c r="IP215" s="705"/>
      <c r="IQ215" s="705"/>
      <c r="IR215" s="705"/>
      <c r="IS215" s="705"/>
      <c r="IT215" s="705"/>
      <c r="IU215" s="705"/>
      <c r="IV215" s="705"/>
    </row>
    <row r="216" spans="1:256" ht="15.75" thickBot="1">
      <c r="A216" s="705" t="s">
        <v>219</v>
      </c>
      <c r="B216" s="761" t="s">
        <v>33</v>
      </c>
      <c r="C216" s="526" t="e">
        <f>IF($A216="INSUMO",VLOOKUP($B216,#REF!,2,FALSE),VLOOKUP($B216,#REF!,2,FALSE))</f>
        <v>#REF!</v>
      </c>
      <c r="D216" s="527" t="e">
        <f>IF($A216="INSUMO",VLOOKUP($B216,#REF!,3,FALSE),VLOOKUP($B216,#REF!,3,FALSE))</f>
        <v>#REF!</v>
      </c>
      <c r="E216" s="999">
        <f>E214</f>
        <v>0.108</v>
      </c>
      <c r="F216" s="529" t="e">
        <f>IF($A216="INSUMO",VLOOKUP($B216,#REF!,4,FALSE),VLOOKUP($B216,#REF!,4,FALSE))</f>
        <v>#REF!</v>
      </c>
      <c r="G216" s="762" t="e">
        <f>TRUNC(F216*E216,2)</f>
        <v>#REF!</v>
      </c>
      <c r="H216" s="705"/>
      <c r="I216" s="705"/>
      <c r="J216" s="705"/>
      <c r="K216" s="705"/>
      <c r="L216" s="705"/>
      <c r="M216" s="705"/>
      <c r="N216" s="705"/>
      <c r="O216" s="705"/>
      <c r="P216" s="705"/>
      <c r="Q216" s="705"/>
      <c r="R216" s="705"/>
      <c r="S216" s="705"/>
      <c r="T216" s="705"/>
      <c r="U216" s="705"/>
      <c r="V216" s="705"/>
      <c r="W216" s="705"/>
      <c r="X216" s="705"/>
      <c r="Y216" s="705"/>
      <c r="Z216" s="705"/>
      <c r="AA216" s="705"/>
      <c r="AB216" s="705"/>
      <c r="AC216" s="705"/>
      <c r="AD216" s="705"/>
      <c r="AE216" s="705"/>
      <c r="AF216" s="705"/>
      <c r="AG216" s="705"/>
      <c r="AH216" s="705"/>
      <c r="AI216" s="705"/>
      <c r="AJ216" s="705"/>
      <c r="AK216" s="705"/>
      <c r="AL216" s="705"/>
      <c r="AM216" s="705"/>
      <c r="AN216" s="705"/>
      <c r="AO216" s="705"/>
      <c r="AP216" s="705"/>
      <c r="AQ216" s="705"/>
      <c r="AR216" s="705"/>
      <c r="AS216" s="705"/>
      <c r="AT216" s="705"/>
      <c r="AU216" s="705"/>
      <c r="AV216" s="705"/>
      <c r="AW216" s="705"/>
      <c r="AX216" s="705"/>
      <c r="AY216" s="705"/>
      <c r="AZ216" s="705"/>
      <c r="BA216" s="705"/>
      <c r="BB216" s="705"/>
      <c r="BC216" s="705"/>
      <c r="BD216" s="705"/>
      <c r="BE216" s="705"/>
      <c r="BF216" s="705"/>
      <c r="BG216" s="705"/>
      <c r="BH216" s="705"/>
      <c r="BI216" s="705"/>
      <c r="BJ216" s="705"/>
      <c r="BK216" s="705"/>
      <c r="BL216" s="705"/>
      <c r="BM216" s="705"/>
      <c r="BN216" s="705"/>
      <c r="BO216" s="705"/>
      <c r="BP216" s="705"/>
      <c r="BQ216" s="705"/>
      <c r="BR216" s="705"/>
      <c r="BS216" s="705"/>
      <c r="BT216" s="705"/>
      <c r="BU216" s="705"/>
      <c r="BV216" s="705"/>
      <c r="BW216" s="705"/>
      <c r="BX216" s="705"/>
      <c r="BY216" s="705"/>
      <c r="BZ216" s="705"/>
      <c r="CA216" s="705"/>
      <c r="CB216" s="705"/>
      <c r="CC216" s="705"/>
      <c r="CD216" s="705"/>
      <c r="CE216" s="705"/>
      <c r="CF216" s="705"/>
      <c r="CG216" s="705"/>
      <c r="CH216" s="705"/>
      <c r="CI216" s="705"/>
      <c r="CJ216" s="705"/>
      <c r="CK216" s="705"/>
      <c r="CL216" s="705"/>
      <c r="CM216" s="705"/>
      <c r="CN216" s="705"/>
      <c r="CO216" s="705"/>
      <c r="CP216" s="705"/>
      <c r="CQ216" s="705"/>
      <c r="CR216" s="705"/>
      <c r="CS216" s="705"/>
      <c r="CT216" s="705"/>
      <c r="CU216" s="705"/>
      <c r="CV216" s="705"/>
      <c r="CW216" s="705"/>
      <c r="CX216" s="705"/>
      <c r="CY216" s="705"/>
      <c r="CZ216" s="705"/>
      <c r="DA216" s="705"/>
      <c r="DB216" s="705"/>
      <c r="DC216" s="705"/>
      <c r="DD216" s="705"/>
      <c r="DE216" s="705"/>
      <c r="DF216" s="705"/>
      <c r="DG216" s="705"/>
      <c r="DH216" s="705"/>
      <c r="DI216" s="705"/>
      <c r="DJ216" s="705"/>
      <c r="DK216" s="705"/>
      <c r="DL216" s="705"/>
      <c r="DM216" s="705"/>
      <c r="DN216" s="705"/>
      <c r="DO216" s="705"/>
      <c r="DP216" s="705"/>
      <c r="DQ216" s="705"/>
      <c r="DR216" s="705"/>
      <c r="DS216" s="705"/>
      <c r="DT216" s="705"/>
      <c r="DU216" s="705"/>
      <c r="DV216" s="705"/>
      <c r="DW216" s="705"/>
      <c r="DX216" s="705"/>
      <c r="DY216" s="705"/>
      <c r="DZ216" s="705"/>
      <c r="EA216" s="705"/>
      <c r="EB216" s="705"/>
      <c r="EC216" s="705"/>
      <c r="ED216" s="705"/>
      <c r="EE216" s="705"/>
      <c r="EF216" s="705"/>
      <c r="EG216" s="705"/>
      <c r="EH216" s="705"/>
      <c r="EI216" s="705"/>
      <c r="EJ216" s="705"/>
      <c r="EK216" s="705"/>
      <c r="EL216" s="705"/>
      <c r="EM216" s="705"/>
      <c r="EN216" s="705"/>
      <c r="EO216" s="705"/>
      <c r="EP216" s="705"/>
      <c r="EQ216" s="705"/>
      <c r="ER216" s="705"/>
      <c r="ES216" s="705"/>
      <c r="ET216" s="705"/>
      <c r="EU216" s="705"/>
      <c r="EV216" s="705"/>
      <c r="EW216" s="705"/>
      <c r="EX216" s="705"/>
      <c r="EY216" s="705"/>
      <c r="EZ216" s="705"/>
      <c r="FA216" s="705"/>
      <c r="FB216" s="705"/>
      <c r="FC216" s="705"/>
      <c r="FD216" s="705"/>
      <c r="FE216" s="705"/>
      <c r="FF216" s="705"/>
      <c r="FG216" s="705"/>
      <c r="FH216" s="705"/>
      <c r="FI216" s="705"/>
      <c r="FJ216" s="705"/>
      <c r="FK216" s="705"/>
      <c r="FL216" s="705"/>
      <c r="FM216" s="705"/>
      <c r="FN216" s="705"/>
      <c r="FO216" s="705"/>
      <c r="FP216" s="705"/>
      <c r="FQ216" s="705"/>
      <c r="FR216" s="705"/>
      <c r="FS216" s="705"/>
      <c r="FT216" s="705"/>
      <c r="FU216" s="705"/>
      <c r="FV216" s="705"/>
      <c r="FW216" s="705"/>
      <c r="FX216" s="705"/>
      <c r="FY216" s="705"/>
      <c r="FZ216" s="705"/>
      <c r="GA216" s="705"/>
      <c r="GB216" s="705"/>
      <c r="GC216" s="705"/>
      <c r="GD216" s="705"/>
      <c r="GE216" s="705"/>
      <c r="GF216" s="705"/>
      <c r="GG216" s="705"/>
      <c r="GH216" s="705"/>
      <c r="GI216" s="705"/>
      <c r="GJ216" s="705"/>
      <c r="GK216" s="705"/>
      <c r="GL216" s="705"/>
      <c r="GM216" s="705"/>
      <c r="GN216" s="705"/>
      <c r="GO216" s="705"/>
      <c r="GP216" s="705"/>
      <c r="GQ216" s="705"/>
      <c r="GR216" s="705"/>
      <c r="GS216" s="705"/>
      <c r="GT216" s="705"/>
      <c r="GU216" s="705"/>
      <c r="GV216" s="705"/>
      <c r="GW216" s="705"/>
      <c r="GX216" s="705"/>
      <c r="GY216" s="705"/>
      <c r="GZ216" s="705"/>
      <c r="HA216" s="705"/>
      <c r="HB216" s="705"/>
      <c r="HC216" s="705"/>
      <c r="HD216" s="705"/>
      <c r="HE216" s="705"/>
      <c r="HF216" s="705"/>
      <c r="HG216" s="705"/>
      <c r="HH216" s="705"/>
      <c r="HI216" s="705"/>
      <c r="HJ216" s="705"/>
      <c r="HK216" s="705"/>
      <c r="HL216" s="705"/>
      <c r="HM216" s="705"/>
      <c r="HN216" s="705"/>
      <c r="HO216" s="705"/>
      <c r="HP216" s="705"/>
      <c r="HQ216" s="705"/>
      <c r="HR216" s="705"/>
      <c r="HS216" s="705"/>
      <c r="HT216" s="705"/>
      <c r="HU216" s="705"/>
      <c r="HV216" s="705"/>
      <c r="HW216" s="705"/>
      <c r="HX216" s="705"/>
      <c r="HY216" s="705"/>
      <c r="HZ216" s="705"/>
      <c r="IA216" s="705"/>
      <c r="IB216" s="705"/>
      <c r="IC216" s="705"/>
      <c r="ID216" s="705"/>
      <c r="IE216" s="705"/>
      <c r="IF216" s="705"/>
      <c r="IG216" s="705"/>
      <c r="IH216" s="705"/>
      <c r="II216" s="705"/>
      <c r="IJ216" s="705"/>
      <c r="IK216" s="705"/>
      <c r="IL216" s="705"/>
      <c r="IM216" s="705"/>
      <c r="IN216" s="705"/>
      <c r="IO216" s="705"/>
      <c r="IP216" s="705"/>
      <c r="IQ216" s="705"/>
      <c r="IR216" s="705"/>
      <c r="IS216" s="705"/>
      <c r="IT216" s="705"/>
      <c r="IU216" s="705"/>
      <c r="IV216" s="705"/>
    </row>
    <row r="217" spans="1:256" ht="16.5" thickBot="1">
      <c r="A217" s="705"/>
      <c r="B217" s="763" t="s">
        <v>663</v>
      </c>
      <c r="C217" s="764"/>
      <c r="D217" s="765"/>
      <c r="E217" s="766"/>
      <c r="F217" s="767" t="s">
        <v>81</v>
      </c>
      <c r="G217" s="768" t="e">
        <f>TRUNC(SUM(G213:G216),2)</f>
        <v>#REF!</v>
      </c>
      <c r="H217" s="705"/>
      <c r="I217" s="705"/>
      <c r="J217" s="705"/>
      <c r="K217" s="705"/>
      <c r="L217" s="705"/>
      <c r="M217" s="705"/>
      <c r="N217" s="705"/>
      <c r="O217" s="705"/>
      <c r="P217" s="705"/>
      <c r="Q217" s="705"/>
      <c r="R217" s="705"/>
      <c r="S217" s="705"/>
      <c r="T217" s="705"/>
      <c r="U217" s="705"/>
      <c r="V217" s="705"/>
      <c r="W217" s="705"/>
      <c r="X217" s="705"/>
      <c r="Y217" s="705"/>
      <c r="Z217" s="705"/>
      <c r="AA217" s="705"/>
      <c r="AB217" s="705"/>
      <c r="AC217" s="705"/>
      <c r="AD217" s="705"/>
      <c r="AE217" s="705"/>
      <c r="AF217" s="705"/>
      <c r="AG217" s="705"/>
      <c r="AH217" s="705"/>
      <c r="AI217" s="705"/>
      <c r="AJ217" s="705"/>
      <c r="AK217" s="705"/>
      <c r="AL217" s="705"/>
      <c r="AM217" s="705"/>
      <c r="AN217" s="705"/>
      <c r="AO217" s="705"/>
      <c r="AP217" s="705"/>
      <c r="AQ217" s="705"/>
      <c r="AR217" s="705"/>
      <c r="AS217" s="705"/>
      <c r="AT217" s="705"/>
      <c r="AU217" s="705"/>
      <c r="AV217" s="705"/>
      <c r="AW217" s="705"/>
      <c r="AX217" s="705"/>
      <c r="AY217" s="705"/>
      <c r="AZ217" s="705"/>
      <c r="BA217" s="705"/>
      <c r="BB217" s="705"/>
      <c r="BC217" s="705"/>
      <c r="BD217" s="705"/>
      <c r="BE217" s="705"/>
      <c r="BF217" s="705"/>
      <c r="BG217" s="705"/>
      <c r="BH217" s="705"/>
      <c r="BI217" s="705"/>
      <c r="BJ217" s="705"/>
      <c r="BK217" s="705"/>
      <c r="BL217" s="705"/>
      <c r="BM217" s="705"/>
      <c r="BN217" s="705"/>
      <c r="BO217" s="705"/>
      <c r="BP217" s="705"/>
      <c r="BQ217" s="705"/>
      <c r="BR217" s="705"/>
      <c r="BS217" s="705"/>
      <c r="BT217" s="705"/>
      <c r="BU217" s="705"/>
      <c r="BV217" s="705"/>
      <c r="BW217" s="705"/>
      <c r="BX217" s="705"/>
      <c r="BY217" s="705"/>
      <c r="BZ217" s="705"/>
      <c r="CA217" s="705"/>
      <c r="CB217" s="705"/>
      <c r="CC217" s="705"/>
      <c r="CD217" s="705"/>
      <c r="CE217" s="705"/>
      <c r="CF217" s="705"/>
      <c r="CG217" s="705"/>
      <c r="CH217" s="705"/>
      <c r="CI217" s="705"/>
      <c r="CJ217" s="705"/>
      <c r="CK217" s="705"/>
      <c r="CL217" s="705"/>
      <c r="CM217" s="705"/>
      <c r="CN217" s="705"/>
      <c r="CO217" s="705"/>
      <c r="CP217" s="705"/>
      <c r="CQ217" s="705"/>
      <c r="CR217" s="705"/>
      <c r="CS217" s="705"/>
      <c r="CT217" s="705"/>
      <c r="CU217" s="705"/>
      <c r="CV217" s="705"/>
      <c r="CW217" s="705"/>
      <c r="CX217" s="705"/>
      <c r="CY217" s="705"/>
      <c r="CZ217" s="705"/>
      <c r="DA217" s="705"/>
      <c r="DB217" s="705"/>
      <c r="DC217" s="705"/>
      <c r="DD217" s="705"/>
      <c r="DE217" s="705"/>
      <c r="DF217" s="705"/>
      <c r="DG217" s="705"/>
      <c r="DH217" s="705"/>
      <c r="DI217" s="705"/>
      <c r="DJ217" s="705"/>
      <c r="DK217" s="705"/>
      <c r="DL217" s="705"/>
      <c r="DM217" s="705"/>
      <c r="DN217" s="705"/>
      <c r="DO217" s="705"/>
      <c r="DP217" s="705"/>
      <c r="DQ217" s="705"/>
      <c r="DR217" s="705"/>
      <c r="DS217" s="705"/>
      <c r="DT217" s="705"/>
      <c r="DU217" s="705"/>
      <c r="DV217" s="705"/>
      <c r="DW217" s="705"/>
      <c r="DX217" s="705"/>
      <c r="DY217" s="705"/>
      <c r="DZ217" s="705"/>
      <c r="EA217" s="705"/>
      <c r="EB217" s="705"/>
      <c r="EC217" s="705"/>
      <c r="ED217" s="705"/>
      <c r="EE217" s="705"/>
      <c r="EF217" s="705"/>
      <c r="EG217" s="705"/>
      <c r="EH217" s="705"/>
      <c r="EI217" s="705"/>
      <c r="EJ217" s="705"/>
      <c r="EK217" s="705"/>
      <c r="EL217" s="705"/>
      <c r="EM217" s="705"/>
      <c r="EN217" s="705"/>
      <c r="EO217" s="705"/>
      <c r="EP217" s="705"/>
      <c r="EQ217" s="705"/>
      <c r="ER217" s="705"/>
      <c r="ES217" s="705"/>
      <c r="ET217" s="705"/>
      <c r="EU217" s="705"/>
      <c r="EV217" s="705"/>
      <c r="EW217" s="705"/>
      <c r="EX217" s="705"/>
      <c r="EY217" s="705"/>
      <c r="EZ217" s="705"/>
      <c r="FA217" s="705"/>
      <c r="FB217" s="705"/>
      <c r="FC217" s="705"/>
      <c r="FD217" s="705"/>
      <c r="FE217" s="705"/>
      <c r="FF217" s="705"/>
      <c r="FG217" s="705"/>
      <c r="FH217" s="705"/>
      <c r="FI217" s="705"/>
      <c r="FJ217" s="705"/>
      <c r="FK217" s="705"/>
      <c r="FL217" s="705"/>
      <c r="FM217" s="705"/>
      <c r="FN217" s="705"/>
      <c r="FO217" s="705"/>
      <c r="FP217" s="705"/>
      <c r="FQ217" s="705"/>
      <c r="FR217" s="705"/>
      <c r="FS217" s="705"/>
      <c r="FT217" s="705"/>
      <c r="FU217" s="705"/>
      <c r="FV217" s="705"/>
      <c r="FW217" s="705"/>
      <c r="FX217" s="705"/>
      <c r="FY217" s="705"/>
      <c r="FZ217" s="705"/>
      <c r="GA217" s="705"/>
      <c r="GB217" s="705"/>
      <c r="GC217" s="705"/>
      <c r="GD217" s="705"/>
      <c r="GE217" s="705"/>
      <c r="GF217" s="705"/>
      <c r="GG217" s="705"/>
      <c r="GH217" s="705"/>
      <c r="GI217" s="705"/>
      <c r="GJ217" s="705"/>
      <c r="GK217" s="705"/>
      <c r="GL217" s="705"/>
      <c r="GM217" s="705"/>
      <c r="GN217" s="705"/>
      <c r="GO217" s="705"/>
      <c r="GP217" s="705"/>
      <c r="GQ217" s="705"/>
      <c r="GR217" s="705"/>
      <c r="GS217" s="705"/>
      <c r="GT217" s="705"/>
      <c r="GU217" s="705"/>
      <c r="GV217" s="705"/>
      <c r="GW217" s="705"/>
      <c r="GX217" s="705"/>
      <c r="GY217" s="705"/>
      <c r="GZ217" s="705"/>
      <c r="HA217" s="705"/>
      <c r="HB217" s="705"/>
      <c r="HC217" s="705"/>
      <c r="HD217" s="705"/>
      <c r="HE217" s="705"/>
      <c r="HF217" s="705"/>
      <c r="HG217" s="705"/>
      <c r="HH217" s="705"/>
      <c r="HI217" s="705"/>
      <c r="HJ217" s="705"/>
      <c r="HK217" s="705"/>
      <c r="HL217" s="705"/>
      <c r="HM217" s="705"/>
      <c r="HN217" s="705"/>
      <c r="HO217" s="705"/>
      <c r="HP217" s="705"/>
      <c r="HQ217" s="705"/>
      <c r="HR217" s="705"/>
      <c r="HS217" s="705"/>
      <c r="HT217" s="705"/>
      <c r="HU217" s="705"/>
      <c r="HV217" s="705"/>
      <c r="HW217" s="705"/>
      <c r="HX217" s="705"/>
      <c r="HY217" s="705"/>
      <c r="HZ217" s="705"/>
      <c r="IA217" s="705"/>
      <c r="IB217" s="705"/>
      <c r="IC217" s="705"/>
      <c r="ID217" s="705"/>
      <c r="IE217" s="705"/>
      <c r="IF217" s="705"/>
      <c r="IG217" s="705"/>
      <c r="IH217" s="705"/>
      <c r="II217" s="705"/>
      <c r="IJ217" s="705"/>
      <c r="IK217" s="705"/>
      <c r="IL217" s="705"/>
      <c r="IM217" s="705"/>
      <c r="IN217" s="705"/>
      <c r="IO217" s="705"/>
      <c r="IP217" s="705"/>
      <c r="IQ217" s="705"/>
      <c r="IR217" s="705"/>
      <c r="IS217" s="705"/>
      <c r="IT217" s="705"/>
      <c r="IU217" s="705"/>
      <c r="IV217" s="705"/>
    </row>
    <row r="218" spans="1:256" ht="364.5" customHeight="1">
      <c r="A218" s="705"/>
      <c r="B218" s="2752"/>
      <c r="C218" s="2752"/>
      <c r="D218" s="2752"/>
      <c r="E218" s="2752"/>
      <c r="F218" s="2752"/>
      <c r="G218" s="2752"/>
      <c r="H218" s="705"/>
      <c r="I218" s="705"/>
      <c r="J218" s="705"/>
      <c r="K218" s="705"/>
      <c r="L218" s="705"/>
      <c r="M218" s="705"/>
      <c r="N218" s="705"/>
      <c r="O218" s="705"/>
      <c r="P218" s="705"/>
      <c r="Q218" s="705"/>
      <c r="R218" s="705"/>
      <c r="S218" s="705"/>
      <c r="T218" s="705"/>
      <c r="U218" s="705"/>
      <c r="V218" s="705"/>
      <c r="W218" s="705"/>
      <c r="X218" s="705"/>
      <c r="Y218" s="705"/>
      <c r="Z218" s="705"/>
      <c r="AA218" s="705"/>
      <c r="AB218" s="705"/>
      <c r="AC218" s="705"/>
      <c r="AD218" s="705"/>
      <c r="AE218" s="705"/>
      <c r="AF218" s="705"/>
      <c r="AG218" s="705"/>
      <c r="AH218" s="705"/>
      <c r="AI218" s="705"/>
      <c r="AJ218" s="705"/>
      <c r="AK218" s="705"/>
      <c r="AL218" s="705"/>
      <c r="AM218" s="705"/>
      <c r="AN218" s="705"/>
      <c r="AO218" s="705"/>
      <c r="AP218" s="705"/>
      <c r="AQ218" s="705"/>
      <c r="AR218" s="705"/>
      <c r="AS218" s="705"/>
      <c r="AT218" s="705"/>
      <c r="AU218" s="705"/>
      <c r="AV218" s="705"/>
      <c r="AW218" s="705"/>
      <c r="AX218" s="705"/>
      <c r="AY218" s="705"/>
      <c r="AZ218" s="705"/>
      <c r="BA218" s="705"/>
      <c r="BB218" s="705"/>
      <c r="BC218" s="705"/>
      <c r="BD218" s="705"/>
      <c r="BE218" s="705"/>
      <c r="BF218" s="705"/>
      <c r="BG218" s="705"/>
      <c r="BH218" s="705"/>
      <c r="BI218" s="705"/>
      <c r="BJ218" s="705"/>
      <c r="BK218" s="705"/>
      <c r="BL218" s="705"/>
      <c r="BM218" s="705"/>
      <c r="BN218" s="705"/>
      <c r="BO218" s="705"/>
      <c r="BP218" s="705"/>
      <c r="BQ218" s="705"/>
      <c r="BR218" s="705"/>
      <c r="BS218" s="705"/>
      <c r="BT218" s="705"/>
      <c r="BU218" s="705"/>
      <c r="BV218" s="705"/>
      <c r="BW218" s="705"/>
      <c r="BX218" s="705"/>
      <c r="BY218" s="705"/>
      <c r="BZ218" s="705"/>
      <c r="CA218" s="705"/>
      <c r="CB218" s="705"/>
      <c r="CC218" s="705"/>
      <c r="CD218" s="705"/>
      <c r="CE218" s="705"/>
      <c r="CF218" s="705"/>
      <c r="CG218" s="705"/>
      <c r="CH218" s="705"/>
      <c r="CI218" s="705"/>
      <c r="CJ218" s="705"/>
      <c r="CK218" s="705"/>
      <c r="CL218" s="705"/>
      <c r="CM218" s="705"/>
      <c r="CN218" s="705"/>
      <c r="CO218" s="705"/>
      <c r="CP218" s="705"/>
      <c r="CQ218" s="705"/>
      <c r="CR218" s="705"/>
      <c r="CS218" s="705"/>
      <c r="CT218" s="705"/>
      <c r="CU218" s="705"/>
      <c r="CV218" s="705"/>
      <c r="CW218" s="705"/>
      <c r="CX218" s="705"/>
      <c r="CY218" s="705"/>
      <c r="CZ218" s="705"/>
      <c r="DA218" s="705"/>
      <c r="DB218" s="705"/>
      <c r="DC218" s="705"/>
      <c r="DD218" s="705"/>
      <c r="DE218" s="705"/>
      <c r="DF218" s="705"/>
      <c r="DG218" s="705"/>
      <c r="DH218" s="705"/>
      <c r="DI218" s="705"/>
      <c r="DJ218" s="705"/>
      <c r="DK218" s="705"/>
      <c r="DL218" s="705"/>
      <c r="DM218" s="705"/>
      <c r="DN218" s="705"/>
      <c r="DO218" s="705"/>
      <c r="DP218" s="705"/>
      <c r="DQ218" s="705"/>
      <c r="DR218" s="705"/>
      <c r="DS218" s="705"/>
      <c r="DT218" s="705"/>
      <c r="DU218" s="705"/>
      <c r="DV218" s="705"/>
      <c r="DW218" s="705"/>
      <c r="DX218" s="705"/>
      <c r="DY218" s="705"/>
      <c r="DZ218" s="705"/>
      <c r="EA218" s="705"/>
      <c r="EB218" s="705"/>
      <c r="EC218" s="705"/>
      <c r="ED218" s="705"/>
      <c r="EE218" s="705"/>
      <c r="EF218" s="705"/>
      <c r="EG218" s="705"/>
      <c r="EH218" s="705"/>
      <c r="EI218" s="705"/>
      <c r="EJ218" s="705"/>
      <c r="EK218" s="705"/>
      <c r="EL218" s="705"/>
      <c r="EM218" s="705"/>
      <c r="EN218" s="705"/>
      <c r="EO218" s="705"/>
      <c r="EP218" s="705"/>
      <c r="EQ218" s="705"/>
      <c r="ER218" s="705"/>
      <c r="ES218" s="705"/>
      <c r="ET218" s="705"/>
      <c r="EU218" s="705"/>
      <c r="EV218" s="705"/>
      <c r="EW218" s="705"/>
      <c r="EX218" s="705"/>
      <c r="EY218" s="705"/>
      <c r="EZ218" s="705"/>
      <c r="FA218" s="705"/>
      <c r="FB218" s="705"/>
      <c r="FC218" s="705"/>
      <c r="FD218" s="705"/>
      <c r="FE218" s="705"/>
      <c r="FF218" s="705"/>
      <c r="FG218" s="705"/>
      <c r="FH218" s="705"/>
      <c r="FI218" s="705"/>
      <c r="FJ218" s="705"/>
      <c r="FK218" s="705"/>
      <c r="FL218" s="705"/>
      <c r="FM218" s="705"/>
      <c r="FN218" s="705"/>
      <c r="FO218" s="705"/>
      <c r="FP218" s="705"/>
      <c r="FQ218" s="705"/>
      <c r="FR218" s="705"/>
      <c r="FS218" s="705"/>
      <c r="FT218" s="705"/>
      <c r="FU218" s="705"/>
      <c r="FV218" s="705"/>
      <c r="FW218" s="705"/>
      <c r="FX218" s="705"/>
      <c r="FY218" s="705"/>
      <c r="FZ218" s="705"/>
      <c r="GA218" s="705"/>
      <c r="GB218" s="705"/>
      <c r="GC218" s="705"/>
      <c r="GD218" s="705"/>
      <c r="GE218" s="705"/>
      <c r="GF218" s="705"/>
      <c r="GG218" s="705"/>
      <c r="GH218" s="705"/>
      <c r="GI218" s="705"/>
      <c r="GJ218" s="705"/>
      <c r="GK218" s="705"/>
      <c r="GL218" s="705"/>
      <c r="GM218" s="705"/>
      <c r="GN218" s="705"/>
      <c r="GO218" s="705"/>
      <c r="GP218" s="705"/>
      <c r="GQ218" s="705"/>
      <c r="GR218" s="705"/>
      <c r="GS218" s="705"/>
      <c r="GT218" s="705"/>
      <c r="GU218" s="705"/>
      <c r="GV218" s="705"/>
      <c r="GW218" s="705"/>
      <c r="GX218" s="705"/>
      <c r="GY218" s="705"/>
      <c r="GZ218" s="705"/>
      <c r="HA218" s="705"/>
      <c r="HB218" s="705"/>
      <c r="HC218" s="705"/>
      <c r="HD218" s="705"/>
      <c r="HE218" s="705"/>
      <c r="HF218" s="705"/>
      <c r="HG218" s="705"/>
      <c r="HH218" s="705"/>
      <c r="HI218" s="705"/>
      <c r="HJ218" s="705"/>
      <c r="HK218" s="705"/>
      <c r="HL218" s="705"/>
      <c r="HM218" s="705"/>
      <c r="HN218" s="705"/>
      <c r="HO218" s="705"/>
      <c r="HP218" s="705"/>
      <c r="HQ218" s="705"/>
      <c r="HR218" s="705"/>
      <c r="HS218" s="705"/>
      <c r="HT218" s="705"/>
      <c r="HU218" s="705"/>
      <c r="HV218" s="705"/>
      <c r="HW218" s="705"/>
      <c r="HX218" s="705"/>
      <c r="HY218" s="705"/>
      <c r="HZ218" s="705"/>
      <c r="IA218" s="705"/>
      <c r="IB218" s="705"/>
      <c r="IC218" s="705"/>
      <c r="ID218" s="705"/>
      <c r="IE218" s="705"/>
      <c r="IF218" s="705"/>
      <c r="IG218" s="705"/>
      <c r="IH218" s="705"/>
      <c r="II218" s="705"/>
      <c r="IJ218" s="705"/>
      <c r="IK218" s="705"/>
      <c r="IL218" s="705"/>
      <c r="IM218" s="705"/>
      <c r="IN218" s="705"/>
      <c r="IO218" s="705"/>
      <c r="IP218" s="705"/>
      <c r="IQ218" s="705"/>
      <c r="IR218" s="705"/>
      <c r="IS218" s="705"/>
      <c r="IT218" s="705"/>
      <c r="IU218" s="705"/>
      <c r="IV218" s="705"/>
    </row>
    <row r="219" spans="1:256" ht="324.75" customHeight="1" thickBot="1">
      <c r="A219" s="705"/>
      <c r="B219" s="2753"/>
      <c r="C219" s="2753"/>
      <c r="D219" s="2753"/>
      <c r="E219" s="2753"/>
      <c r="F219" s="2753"/>
      <c r="G219" s="2753"/>
      <c r="H219" s="705"/>
      <c r="I219" s="705"/>
      <c r="J219" s="705"/>
      <c r="K219" s="705"/>
      <c r="L219" s="705"/>
      <c r="M219" s="705"/>
      <c r="N219" s="705"/>
      <c r="O219" s="705"/>
      <c r="P219" s="705"/>
      <c r="Q219" s="705"/>
      <c r="R219" s="705"/>
      <c r="S219" s="705"/>
      <c r="T219" s="705"/>
      <c r="U219" s="705"/>
      <c r="V219" s="705"/>
      <c r="W219" s="705"/>
      <c r="X219" s="705"/>
      <c r="Y219" s="705"/>
      <c r="Z219" s="705"/>
      <c r="AA219" s="705"/>
      <c r="AB219" s="705"/>
      <c r="AC219" s="705"/>
      <c r="AD219" s="705"/>
      <c r="AE219" s="705"/>
      <c r="AF219" s="705"/>
      <c r="AG219" s="705"/>
      <c r="AH219" s="705"/>
      <c r="AI219" s="705"/>
      <c r="AJ219" s="705"/>
      <c r="AK219" s="705"/>
      <c r="AL219" s="705"/>
      <c r="AM219" s="705"/>
      <c r="AN219" s="705"/>
      <c r="AO219" s="705"/>
      <c r="AP219" s="705"/>
      <c r="AQ219" s="705"/>
      <c r="AR219" s="705"/>
      <c r="AS219" s="705"/>
      <c r="AT219" s="705"/>
      <c r="AU219" s="705"/>
      <c r="AV219" s="705"/>
      <c r="AW219" s="705"/>
      <c r="AX219" s="705"/>
      <c r="AY219" s="705"/>
      <c r="AZ219" s="705"/>
      <c r="BA219" s="705"/>
      <c r="BB219" s="705"/>
      <c r="BC219" s="705"/>
      <c r="BD219" s="705"/>
      <c r="BE219" s="705"/>
      <c r="BF219" s="705"/>
      <c r="BG219" s="705"/>
      <c r="BH219" s="705"/>
      <c r="BI219" s="705"/>
      <c r="BJ219" s="705"/>
      <c r="BK219" s="705"/>
      <c r="BL219" s="705"/>
      <c r="BM219" s="705"/>
      <c r="BN219" s="705"/>
      <c r="BO219" s="705"/>
      <c r="BP219" s="705"/>
      <c r="BQ219" s="705"/>
      <c r="BR219" s="705"/>
      <c r="BS219" s="705"/>
      <c r="BT219" s="705"/>
      <c r="BU219" s="705"/>
      <c r="BV219" s="705"/>
      <c r="BW219" s="705"/>
      <c r="BX219" s="705"/>
      <c r="BY219" s="705"/>
      <c r="BZ219" s="705"/>
      <c r="CA219" s="705"/>
      <c r="CB219" s="705"/>
      <c r="CC219" s="705"/>
      <c r="CD219" s="705"/>
      <c r="CE219" s="705"/>
      <c r="CF219" s="705"/>
      <c r="CG219" s="705"/>
      <c r="CH219" s="705"/>
      <c r="CI219" s="705"/>
      <c r="CJ219" s="705"/>
      <c r="CK219" s="705"/>
      <c r="CL219" s="705"/>
      <c r="CM219" s="705"/>
      <c r="CN219" s="705"/>
      <c r="CO219" s="705"/>
      <c r="CP219" s="705"/>
      <c r="CQ219" s="705"/>
      <c r="CR219" s="705"/>
      <c r="CS219" s="705"/>
      <c r="CT219" s="705"/>
      <c r="CU219" s="705"/>
      <c r="CV219" s="705"/>
      <c r="CW219" s="705"/>
      <c r="CX219" s="705"/>
      <c r="CY219" s="705"/>
      <c r="CZ219" s="705"/>
      <c r="DA219" s="705"/>
      <c r="DB219" s="705"/>
      <c r="DC219" s="705"/>
      <c r="DD219" s="705"/>
      <c r="DE219" s="705"/>
      <c r="DF219" s="705"/>
      <c r="DG219" s="705"/>
      <c r="DH219" s="705"/>
      <c r="DI219" s="705"/>
      <c r="DJ219" s="705"/>
      <c r="DK219" s="705"/>
      <c r="DL219" s="705"/>
      <c r="DM219" s="705"/>
      <c r="DN219" s="705"/>
      <c r="DO219" s="705"/>
      <c r="DP219" s="705"/>
      <c r="DQ219" s="705"/>
      <c r="DR219" s="705"/>
      <c r="DS219" s="705"/>
      <c r="DT219" s="705"/>
      <c r="DU219" s="705"/>
      <c r="DV219" s="705"/>
      <c r="DW219" s="705"/>
      <c r="DX219" s="705"/>
      <c r="DY219" s="705"/>
      <c r="DZ219" s="705"/>
      <c r="EA219" s="705"/>
      <c r="EB219" s="705"/>
      <c r="EC219" s="705"/>
      <c r="ED219" s="705"/>
      <c r="EE219" s="705"/>
      <c r="EF219" s="705"/>
      <c r="EG219" s="705"/>
      <c r="EH219" s="705"/>
      <c r="EI219" s="705"/>
      <c r="EJ219" s="705"/>
      <c r="EK219" s="705"/>
      <c r="EL219" s="705"/>
      <c r="EM219" s="705"/>
      <c r="EN219" s="705"/>
      <c r="EO219" s="705"/>
      <c r="EP219" s="705"/>
      <c r="EQ219" s="705"/>
      <c r="ER219" s="705"/>
      <c r="ES219" s="705"/>
      <c r="ET219" s="705"/>
      <c r="EU219" s="705"/>
      <c r="EV219" s="705"/>
      <c r="EW219" s="705"/>
      <c r="EX219" s="705"/>
      <c r="EY219" s="705"/>
      <c r="EZ219" s="705"/>
      <c r="FA219" s="705"/>
      <c r="FB219" s="705"/>
      <c r="FC219" s="705"/>
      <c r="FD219" s="705"/>
      <c r="FE219" s="705"/>
      <c r="FF219" s="705"/>
      <c r="FG219" s="705"/>
      <c r="FH219" s="705"/>
      <c r="FI219" s="705"/>
      <c r="FJ219" s="705"/>
      <c r="FK219" s="705"/>
      <c r="FL219" s="705"/>
      <c r="FM219" s="705"/>
      <c r="FN219" s="705"/>
      <c r="FO219" s="705"/>
      <c r="FP219" s="705"/>
      <c r="FQ219" s="705"/>
      <c r="FR219" s="705"/>
      <c r="FS219" s="705"/>
      <c r="FT219" s="705"/>
      <c r="FU219" s="705"/>
      <c r="FV219" s="705"/>
      <c r="FW219" s="705"/>
      <c r="FX219" s="705"/>
      <c r="FY219" s="705"/>
      <c r="FZ219" s="705"/>
      <c r="GA219" s="705"/>
      <c r="GB219" s="705"/>
      <c r="GC219" s="705"/>
      <c r="GD219" s="705"/>
      <c r="GE219" s="705"/>
      <c r="GF219" s="705"/>
      <c r="GG219" s="705"/>
      <c r="GH219" s="705"/>
      <c r="GI219" s="705"/>
      <c r="GJ219" s="705"/>
      <c r="GK219" s="705"/>
      <c r="GL219" s="705"/>
      <c r="GM219" s="705"/>
      <c r="GN219" s="705"/>
      <c r="GO219" s="705"/>
      <c r="GP219" s="705"/>
      <c r="GQ219" s="705"/>
      <c r="GR219" s="705"/>
      <c r="GS219" s="705"/>
      <c r="GT219" s="705"/>
      <c r="GU219" s="705"/>
      <c r="GV219" s="705"/>
      <c r="GW219" s="705"/>
      <c r="GX219" s="705"/>
      <c r="GY219" s="705"/>
      <c r="GZ219" s="705"/>
      <c r="HA219" s="705"/>
      <c r="HB219" s="705"/>
      <c r="HC219" s="705"/>
      <c r="HD219" s="705"/>
      <c r="HE219" s="705"/>
      <c r="HF219" s="705"/>
      <c r="HG219" s="705"/>
      <c r="HH219" s="705"/>
      <c r="HI219" s="705"/>
      <c r="HJ219" s="705"/>
      <c r="HK219" s="705"/>
      <c r="HL219" s="705"/>
      <c r="HM219" s="705"/>
      <c r="HN219" s="705"/>
      <c r="HO219" s="705"/>
      <c r="HP219" s="705"/>
      <c r="HQ219" s="705"/>
      <c r="HR219" s="705"/>
      <c r="HS219" s="705"/>
      <c r="HT219" s="705"/>
      <c r="HU219" s="705"/>
      <c r="HV219" s="705"/>
      <c r="HW219" s="705"/>
      <c r="HX219" s="705"/>
      <c r="HY219" s="705"/>
      <c r="HZ219" s="705"/>
      <c r="IA219" s="705"/>
      <c r="IB219" s="705"/>
      <c r="IC219" s="705"/>
      <c r="ID219" s="705"/>
      <c r="IE219" s="705"/>
      <c r="IF219" s="705"/>
      <c r="IG219" s="705"/>
      <c r="IH219" s="705"/>
      <c r="II219" s="705"/>
      <c r="IJ219" s="705"/>
      <c r="IK219" s="705"/>
      <c r="IL219" s="705"/>
      <c r="IM219" s="705"/>
      <c r="IN219" s="705"/>
      <c r="IO219" s="705"/>
      <c r="IP219" s="705"/>
      <c r="IQ219" s="705"/>
      <c r="IR219" s="705"/>
      <c r="IS219" s="705"/>
      <c r="IT219" s="705"/>
      <c r="IU219" s="705"/>
      <c r="IV219" s="705"/>
    </row>
    <row r="220" spans="1:256" ht="31.5">
      <c r="A220" s="705"/>
      <c r="B220" s="981" t="s">
        <v>664</v>
      </c>
      <c r="C220" s="2746" t="s">
        <v>1154</v>
      </c>
      <c r="D220" s="2747"/>
      <c r="E220" s="2747"/>
      <c r="F220" s="2748"/>
      <c r="G220" s="887" t="s">
        <v>23</v>
      </c>
      <c r="H220" s="705"/>
      <c r="I220" s="705"/>
      <c r="J220" s="705"/>
      <c r="K220" s="705"/>
      <c r="L220" s="705"/>
      <c r="M220" s="705"/>
      <c r="N220" s="705"/>
      <c r="O220" s="705"/>
      <c r="P220" s="705"/>
      <c r="Q220" s="705"/>
      <c r="R220" s="705"/>
      <c r="S220" s="705"/>
      <c r="T220" s="705"/>
      <c r="U220" s="705"/>
      <c r="V220" s="705"/>
      <c r="W220" s="705"/>
      <c r="X220" s="705"/>
      <c r="Y220" s="705"/>
      <c r="Z220" s="705"/>
      <c r="AA220" s="705"/>
      <c r="AB220" s="705"/>
      <c r="AC220" s="705"/>
      <c r="AD220" s="705"/>
      <c r="AE220" s="705"/>
      <c r="AF220" s="705"/>
      <c r="AG220" s="705"/>
      <c r="AH220" s="705"/>
      <c r="AI220" s="705"/>
      <c r="AJ220" s="705"/>
      <c r="AK220" s="705"/>
      <c r="AL220" s="705"/>
      <c r="AM220" s="705"/>
      <c r="AN220" s="705"/>
      <c r="AO220" s="705"/>
      <c r="AP220" s="705"/>
      <c r="AQ220" s="705"/>
      <c r="AR220" s="705"/>
      <c r="AS220" s="705"/>
      <c r="AT220" s="705"/>
      <c r="AU220" s="705"/>
      <c r="AV220" s="705"/>
      <c r="AW220" s="705"/>
      <c r="AX220" s="705"/>
      <c r="AY220" s="705"/>
      <c r="AZ220" s="705"/>
      <c r="BA220" s="705"/>
      <c r="BB220" s="705"/>
      <c r="BC220" s="705"/>
      <c r="BD220" s="705"/>
      <c r="BE220" s="705"/>
      <c r="BF220" s="705"/>
      <c r="BG220" s="705"/>
      <c r="BH220" s="705"/>
      <c r="BI220" s="705"/>
      <c r="BJ220" s="705"/>
      <c r="BK220" s="705"/>
      <c r="BL220" s="705"/>
      <c r="BM220" s="705"/>
      <c r="BN220" s="705"/>
      <c r="BO220" s="705"/>
      <c r="BP220" s="705"/>
      <c r="BQ220" s="705"/>
      <c r="BR220" s="705"/>
      <c r="BS220" s="705"/>
      <c r="BT220" s="705"/>
      <c r="BU220" s="705"/>
      <c r="BV220" s="705"/>
      <c r="BW220" s="705"/>
      <c r="BX220" s="705"/>
      <c r="BY220" s="705"/>
      <c r="BZ220" s="705"/>
      <c r="CA220" s="705"/>
      <c r="CB220" s="705"/>
      <c r="CC220" s="705"/>
      <c r="CD220" s="705"/>
      <c r="CE220" s="705"/>
      <c r="CF220" s="705"/>
      <c r="CG220" s="705"/>
      <c r="CH220" s="705"/>
      <c r="CI220" s="705"/>
      <c r="CJ220" s="705"/>
      <c r="CK220" s="705"/>
      <c r="CL220" s="705"/>
      <c r="CM220" s="705"/>
      <c r="CN220" s="705"/>
      <c r="CO220" s="705"/>
      <c r="CP220" s="705"/>
      <c r="CQ220" s="705"/>
      <c r="CR220" s="705"/>
      <c r="CS220" s="705"/>
      <c r="CT220" s="705"/>
      <c r="CU220" s="705"/>
      <c r="CV220" s="705"/>
      <c r="CW220" s="705"/>
      <c r="CX220" s="705"/>
      <c r="CY220" s="705"/>
      <c r="CZ220" s="705"/>
      <c r="DA220" s="705"/>
      <c r="DB220" s="705"/>
      <c r="DC220" s="705"/>
      <c r="DD220" s="705"/>
      <c r="DE220" s="705"/>
      <c r="DF220" s="705"/>
      <c r="DG220" s="705"/>
      <c r="DH220" s="705"/>
      <c r="DI220" s="705"/>
      <c r="DJ220" s="705"/>
      <c r="DK220" s="705"/>
      <c r="DL220" s="705"/>
      <c r="DM220" s="705"/>
      <c r="DN220" s="705"/>
      <c r="DO220" s="705"/>
      <c r="DP220" s="705"/>
      <c r="DQ220" s="705"/>
      <c r="DR220" s="705"/>
      <c r="DS220" s="705"/>
      <c r="DT220" s="705"/>
      <c r="DU220" s="705"/>
      <c r="DV220" s="705"/>
      <c r="DW220" s="705"/>
      <c r="DX220" s="705"/>
      <c r="DY220" s="705"/>
      <c r="DZ220" s="705"/>
      <c r="EA220" s="705"/>
      <c r="EB220" s="705"/>
      <c r="EC220" s="705"/>
      <c r="ED220" s="705"/>
      <c r="EE220" s="705"/>
      <c r="EF220" s="705"/>
      <c r="EG220" s="705"/>
      <c r="EH220" s="705"/>
      <c r="EI220" s="705"/>
      <c r="EJ220" s="705"/>
      <c r="EK220" s="705"/>
      <c r="EL220" s="705"/>
      <c r="EM220" s="705"/>
      <c r="EN220" s="705"/>
      <c r="EO220" s="705"/>
      <c r="EP220" s="705"/>
      <c r="EQ220" s="705"/>
      <c r="ER220" s="705"/>
      <c r="ES220" s="705"/>
      <c r="ET220" s="705"/>
      <c r="EU220" s="705"/>
      <c r="EV220" s="705"/>
      <c r="EW220" s="705"/>
      <c r="EX220" s="705"/>
      <c r="EY220" s="705"/>
      <c r="EZ220" s="705"/>
      <c r="FA220" s="705"/>
      <c r="FB220" s="705"/>
      <c r="FC220" s="705"/>
      <c r="FD220" s="705"/>
      <c r="FE220" s="705"/>
      <c r="FF220" s="705"/>
      <c r="FG220" s="705"/>
      <c r="FH220" s="705"/>
      <c r="FI220" s="705"/>
      <c r="FJ220" s="705"/>
      <c r="FK220" s="705"/>
      <c r="FL220" s="705"/>
      <c r="FM220" s="705"/>
      <c r="FN220" s="705"/>
      <c r="FO220" s="705"/>
      <c r="FP220" s="705"/>
      <c r="FQ220" s="705"/>
      <c r="FR220" s="705"/>
      <c r="FS220" s="705"/>
      <c r="FT220" s="705"/>
      <c r="FU220" s="705"/>
      <c r="FV220" s="705"/>
      <c r="FW220" s="705"/>
      <c r="FX220" s="705"/>
      <c r="FY220" s="705"/>
      <c r="FZ220" s="705"/>
      <c r="GA220" s="705"/>
      <c r="GB220" s="705"/>
      <c r="GC220" s="705"/>
      <c r="GD220" s="705"/>
      <c r="GE220" s="705"/>
      <c r="GF220" s="705"/>
      <c r="GG220" s="705"/>
      <c r="GH220" s="705"/>
      <c r="GI220" s="705"/>
      <c r="GJ220" s="705"/>
      <c r="GK220" s="705"/>
      <c r="GL220" s="705"/>
      <c r="GM220" s="705"/>
      <c r="GN220" s="705"/>
      <c r="GO220" s="705"/>
      <c r="GP220" s="705"/>
      <c r="GQ220" s="705"/>
      <c r="GR220" s="705"/>
      <c r="GS220" s="705"/>
      <c r="GT220" s="705"/>
      <c r="GU220" s="705"/>
      <c r="GV220" s="705"/>
      <c r="GW220" s="705"/>
      <c r="GX220" s="705"/>
      <c r="GY220" s="705"/>
      <c r="GZ220" s="705"/>
      <c r="HA220" s="705"/>
      <c r="HB220" s="705"/>
      <c r="HC220" s="705"/>
      <c r="HD220" s="705"/>
      <c r="HE220" s="705"/>
      <c r="HF220" s="705"/>
      <c r="HG220" s="705"/>
      <c r="HH220" s="705"/>
      <c r="HI220" s="705"/>
      <c r="HJ220" s="705"/>
      <c r="HK220" s="705"/>
      <c r="HL220" s="705"/>
      <c r="HM220" s="705"/>
      <c r="HN220" s="705"/>
      <c r="HO220" s="705"/>
      <c r="HP220" s="705"/>
      <c r="HQ220" s="705"/>
      <c r="HR220" s="705"/>
      <c r="HS220" s="705"/>
      <c r="HT220" s="705"/>
      <c r="HU220" s="705"/>
      <c r="HV220" s="705"/>
      <c r="HW220" s="705"/>
      <c r="HX220" s="705"/>
      <c r="HY220" s="705"/>
      <c r="HZ220" s="705"/>
      <c r="IA220" s="705"/>
      <c r="IB220" s="705"/>
      <c r="IC220" s="705"/>
      <c r="ID220" s="705"/>
      <c r="IE220" s="705"/>
      <c r="IF220" s="705"/>
      <c r="IG220" s="705"/>
      <c r="IH220" s="705"/>
      <c r="II220" s="705"/>
      <c r="IJ220" s="705"/>
      <c r="IK220" s="705"/>
      <c r="IL220" s="705"/>
      <c r="IM220" s="705"/>
      <c r="IN220" s="705"/>
      <c r="IO220" s="705"/>
      <c r="IP220" s="705"/>
      <c r="IQ220" s="705"/>
      <c r="IR220" s="705"/>
      <c r="IS220" s="705"/>
      <c r="IT220" s="705"/>
      <c r="IU220" s="705"/>
      <c r="IV220" s="705"/>
    </row>
    <row r="221" spans="1:256" ht="31.5">
      <c r="A221" s="705"/>
      <c r="B221" s="616" t="s">
        <v>666</v>
      </c>
      <c r="C221" s="982" t="s">
        <v>75</v>
      </c>
      <c r="D221" s="982" t="s">
        <v>23</v>
      </c>
      <c r="E221" s="2774" t="s">
        <v>76</v>
      </c>
      <c r="F221" s="2775"/>
      <c r="G221" s="2776"/>
      <c r="H221" s="705"/>
      <c r="I221" s="705"/>
      <c r="J221" s="705"/>
      <c r="K221" s="705"/>
      <c r="L221" s="705"/>
      <c r="M221" s="705"/>
      <c r="N221" s="705"/>
      <c r="O221" s="705"/>
      <c r="P221" s="705"/>
      <c r="Q221" s="705"/>
      <c r="R221" s="705"/>
      <c r="S221" s="705"/>
      <c r="T221" s="705"/>
      <c r="U221" s="705"/>
      <c r="V221" s="705"/>
      <c r="W221" s="705"/>
      <c r="X221" s="705"/>
      <c r="Y221" s="705"/>
      <c r="Z221" s="705"/>
      <c r="AA221" s="705"/>
      <c r="AB221" s="705"/>
      <c r="AC221" s="705"/>
      <c r="AD221" s="705"/>
      <c r="AE221" s="705"/>
      <c r="AF221" s="705"/>
      <c r="AG221" s="705"/>
      <c r="AH221" s="705"/>
      <c r="AI221" s="705"/>
      <c r="AJ221" s="705"/>
      <c r="AK221" s="705"/>
      <c r="AL221" s="705"/>
      <c r="AM221" s="705"/>
      <c r="AN221" s="705"/>
      <c r="AO221" s="705"/>
      <c r="AP221" s="705"/>
      <c r="AQ221" s="705"/>
      <c r="AR221" s="705"/>
      <c r="AS221" s="705"/>
      <c r="AT221" s="705"/>
      <c r="AU221" s="705"/>
      <c r="AV221" s="705"/>
      <c r="AW221" s="705"/>
      <c r="AX221" s="705"/>
      <c r="AY221" s="705"/>
      <c r="AZ221" s="705"/>
      <c r="BA221" s="705"/>
      <c r="BB221" s="705"/>
      <c r="BC221" s="705"/>
      <c r="BD221" s="705"/>
      <c r="BE221" s="705"/>
      <c r="BF221" s="705"/>
      <c r="BG221" s="705"/>
      <c r="BH221" s="705"/>
      <c r="BI221" s="705"/>
      <c r="BJ221" s="705"/>
      <c r="BK221" s="705"/>
      <c r="BL221" s="705"/>
      <c r="BM221" s="705"/>
      <c r="BN221" s="705"/>
      <c r="BO221" s="705"/>
      <c r="BP221" s="705"/>
      <c r="BQ221" s="705"/>
      <c r="BR221" s="705"/>
      <c r="BS221" s="705"/>
      <c r="BT221" s="705"/>
      <c r="BU221" s="705"/>
      <c r="BV221" s="705"/>
      <c r="BW221" s="705"/>
      <c r="BX221" s="705"/>
      <c r="BY221" s="705"/>
      <c r="BZ221" s="705"/>
      <c r="CA221" s="705"/>
      <c r="CB221" s="705"/>
      <c r="CC221" s="705"/>
      <c r="CD221" s="705"/>
      <c r="CE221" s="705"/>
      <c r="CF221" s="705"/>
      <c r="CG221" s="705"/>
      <c r="CH221" s="705"/>
      <c r="CI221" s="705"/>
      <c r="CJ221" s="705"/>
      <c r="CK221" s="705"/>
      <c r="CL221" s="705"/>
      <c r="CM221" s="705"/>
      <c r="CN221" s="705"/>
      <c r="CO221" s="705"/>
      <c r="CP221" s="705"/>
      <c r="CQ221" s="705"/>
      <c r="CR221" s="705"/>
      <c r="CS221" s="705"/>
      <c r="CT221" s="705"/>
      <c r="CU221" s="705"/>
      <c r="CV221" s="705"/>
      <c r="CW221" s="705"/>
      <c r="CX221" s="705"/>
      <c r="CY221" s="705"/>
      <c r="CZ221" s="705"/>
      <c r="DA221" s="705"/>
      <c r="DB221" s="705"/>
      <c r="DC221" s="705"/>
      <c r="DD221" s="705"/>
      <c r="DE221" s="705"/>
      <c r="DF221" s="705"/>
      <c r="DG221" s="705"/>
      <c r="DH221" s="705"/>
      <c r="DI221" s="705"/>
      <c r="DJ221" s="705"/>
      <c r="DK221" s="705"/>
      <c r="DL221" s="705"/>
      <c r="DM221" s="705"/>
      <c r="DN221" s="705"/>
      <c r="DO221" s="705"/>
      <c r="DP221" s="705"/>
      <c r="DQ221" s="705"/>
      <c r="DR221" s="705"/>
      <c r="DS221" s="705"/>
      <c r="DT221" s="705"/>
      <c r="DU221" s="705"/>
      <c r="DV221" s="705"/>
      <c r="DW221" s="705"/>
      <c r="DX221" s="705"/>
      <c r="DY221" s="705"/>
      <c r="DZ221" s="705"/>
      <c r="EA221" s="705"/>
      <c r="EB221" s="705"/>
      <c r="EC221" s="705"/>
      <c r="ED221" s="705"/>
      <c r="EE221" s="705"/>
      <c r="EF221" s="705"/>
      <c r="EG221" s="705"/>
      <c r="EH221" s="705"/>
      <c r="EI221" s="705"/>
      <c r="EJ221" s="705"/>
      <c r="EK221" s="705"/>
      <c r="EL221" s="705"/>
      <c r="EM221" s="705"/>
      <c r="EN221" s="705"/>
      <c r="EO221" s="705"/>
      <c r="EP221" s="705"/>
      <c r="EQ221" s="705"/>
      <c r="ER221" s="705"/>
      <c r="ES221" s="705"/>
      <c r="ET221" s="705"/>
      <c r="EU221" s="705"/>
      <c r="EV221" s="705"/>
      <c r="EW221" s="705"/>
      <c r="EX221" s="705"/>
      <c r="EY221" s="705"/>
      <c r="EZ221" s="705"/>
      <c r="FA221" s="705"/>
      <c r="FB221" s="705"/>
      <c r="FC221" s="705"/>
      <c r="FD221" s="705"/>
      <c r="FE221" s="705"/>
      <c r="FF221" s="705"/>
      <c r="FG221" s="705"/>
      <c r="FH221" s="705"/>
      <c r="FI221" s="705"/>
      <c r="FJ221" s="705"/>
      <c r="FK221" s="705"/>
      <c r="FL221" s="705"/>
      <c r="FM221" s="705"/>
      <c r="FN221" s="705"/>
      <c r="FO221" s="705"/>
      <c r="FP221" s="705"/>
      <c r="FQ221" s="705"/>
      <c r="FR221" s="705"/>
      <c r="FS221" s="705"/>
      <c r="FT221" s="705"/>
      <c r="FU221" s="705"/>
      <c r="FV221" s="705"/>
      <c r="FW221" s="705"/>
      <c r="FX221" s="705"/>
      <c r="FY221" s="705"/>
      <c r="FZ221" s="705"/>
      <c r="GA221" s="705"/>
      <c r="GB221" s="705"/>
      <c r="GC221" s="705"/>
      <c r="GD221" s="705"/>
      <c r="GE221" s="705"/>
      <c r="GF221" s="705"/>
      <c r="GG221" s="705"/>
      <c r="GH221" s="705"/>
      <c r="GI221" s="705"/>
      <c r="GJ221" s="705"/>
      <c r="GK221" s="705"/>
      <c r="GL221" s="705"/>
      <c r="GM221" s="705"/>
      <c r="GN221" s="705"/>
      <c r="GO221" s="705"/>
      <c r="GP221" s="705"/>
      <c r="GQ221" s="705"/>
      <c r="GR221" s="705"/>
      <c r="GS221" s="705"/>
      <c r="GT221" s="705"/>
      <c r="GU221" s="705"/>
      <c r="GV221" s="705"/>
      <c r="GW221" s="705"/>
      <c r="GX221" s="705"/>
      <c r="GY221" s="705"/>
      <c r="GZ221" s="705"/>
      <c r="HA221" s="705"/>
      <c r="HB221" s="705"/>
      <c r="HC221" s="705"/>
      <c r="HD221" s="705"/>
      <c r="HE221" s="705"/>
      <c r="HF221" s="705"/>
      <c r="HG221" s="705"/>
      <c r="HH221" s="705"/>
      <c r="HI221" s="705"/>
      <c r="HJ221" s="705"/>
      <c r="HK221" s="705"/>
      <c r="HL221" s="705"/>
      <c r="HM221" s="705"/>
      <c r="HN221" s="705"/>
      <c r="HO221" s="705"/>
      <c r="HP221" s="705"/>
      <c r="HQ221" s="705"/>
      <c r="HR221" s="705"/>
      <c r="HS221" s="705"/>
      <c r="HT221" s="705"/>
      <c r="HU221" s="705"/>
      <c r="HV221" s="705"/>
      <c r="HW221" s="705"/>
      <c r="HX221" s="705"/>
      <c r="HY221" s="705"/>
      <c r="HZ221" s="705"/>
      <c r="IA221" s="705"/>
      <c r="IB221" s="705"/>
      <c r="IC221" s="705"/>
      <c r="ID221" s="705"/>
      <c r="IE221" s="705"/>
      <c r="IF221" s="705"/>
      <c r="IG221" s="705"/>
      <c r="IH221" s="705"/>
      <c r="II221" s="705"/>
      <c r="IJ221" s="705"/>
      <c r="IK221" s="705"/>
      <c r="IL221" s="705"/>
      <c r="IM221" s="705"/>
      <c r="IN221" s="705"/>
      <c r="IO221" s="705"/>
      <c r="IP221" s="705"/>
      <c r="IQ221" s="705"/>
      <c r="IR221" s="705"/>
      <c r="IS221" s="705"/>
      <c r="IT221" s="705"/>
      <c r="IU221" s="705"/>
      <c r="IV221" s="705"/>
    </row>
    <row r="222" spans="1:256" ht="15.75">
      <c r="A222" s="705"/>
      <c r="B222" s="2777" t="s">
        <v>79</v>
      </c>
      <c r="C222" s="2778"/>
      <c r="D222" s="2778"/>
      <c r="E222" s="2778"/>
      <c r="F222" s="2778"/>
      <c r="G222" s="2779"/>
      <c r="H222" s="705"/>
      <c r="I222" s="705"/>
      <c r="J222" s="705"/>
      <c r="K222" s="705"/>
      <c r="L222" s="705"/>
      <c r="M222" s="705"/>
      <c r="N222" s="705"/>
      <c r="O222" s="705"/>
      <c r="P222" s="705"/>
      <c r="Q222" s="705"/>
      <c r="R222" s="705"/>
      <c r="S222" s="705"/>
      <c r="T222" s="705"/>
      <c r="U222" s="705"/>
      <c r="V222" s="705"/>
      <c r="W222" s="705"/>
      <c r="X222" s="705"/>
      <c r="Y222" s="705"/>
      <c r="Z222" s="705"/>
      <c r="AA222" s="705"/>
      <c r="AB222" s="705"/>
      <c r="AC222" s="705"/>
      <c r="AD222" s="705"/>
      <c r="AE222" s="705"/>
      <c r="AF222" s="705"/>
      <c r="AG222" s="705"/>
      <c r="AH222" s="705"/>
      <c r="AI222" s="705"/>
      <c r="AJ222" s="705"/>
      <c r="AK222" s="705"/>
      <c r="AL222" s="705"/>
      <c r="AM222" s="705"/>
      <c r="AN222" s="705"/>
      <c r="AO222" s="705"/>
      <c r="AP222" s="705"/>
      <c r="AQ222" s="705"/>
      <c r="AR222" s="705"/>
      <c r="AS222" s="705"/>
      <c r="AT222" s="705"/>
      <c r="AU222" s="705"/>
      <c r="AV222" s="705"/>
      <c r="AW222" s="705"/>
      <c r="AX222" s="705"/>
      <c r="AY222" s="705"/>
      <c r="AZ222" s="705"/>
      <c r="BA222" s="705"/>
      <c r="BB222" s="705"/>
      <c r="BC222" s="705"/>
      <c r="BD222" s="705"/>
      <c r="BE222" s="705"/>
      <c r="BF222" s="705"/>
      <c r="BG222" s="705"/>
      <c r="BH222" s="705"/>
      <c r="BI222" s="705"/>
      <c r="BJ222" s="705"/>
      <c r="BK222" s="705"/>
      <c r="BL222" s="705"/>
      <c r="BM222" s="705"/>
      <c r="BN222" s="705"/>
      <c r="BO222" s="705"/>
      <c r="BP222" s="705"/>
      <c r="BQ222" s="705"/>
      <c r="BR222" s="705"/>
      <c r="BS222" s="705"/>
      <c r="BT222" s="705"/>
      <c r="BU222" s="705"/>
      <c r="BV222" s="705"/>
      <c r="BW222" s="705"/>
      <c r="BX222" s="705"/>
      <c r="BY222" s="705"/>
      <c r="BZ222" s="705"/>
      <c r="CA222" s="705"/>
      <c r="CB222" s="705"/>
      <c r="CC222" s="705"/>
      <c r="CD222" s="705"/>
      <c r="CE222" s="705"/>
      <c r="CF222" s="705"/>
      <c r="CG222" s="705"/>
      <c r="CH222" s="705"/>
      <c r="CI222" s="705"/>
      <c r="CJ222" s="705"/>
      <c r="CK222" s="705"/>
      <c r="CL222" s="705"/>
      <c r="CM222" s="705"/>
      <c r="CN222" s="705"/>
      <c r="CO222" s="705"/>
      <c r="CP222" s="705"/>
      <c r="CQ222" s="705"/>
      <c r="CR222" s="705"/>
      <c r="CS222" s="705"/>
      <c r="CT222" s="705"/>
      <c r="CU222" s="705"/>
      <c r="CV222" s="705"/>
      <c r="CW222" s="705"/>
      <c r="CX222" s="705"/>
      <c r="CY222" s="705"/>
      <c r="CZ222" s="705"/>
      <c r="DA222" s="705"/>
      <c r="DB222" s="705"/>
      <c r="DC222" s="705"/>
      <c r="DD222" s="705"/>
      <c r="DE222" s="705"/>
      <c r="DF222" s="705"/>
      <c r="DG222" s="705"/>
      <c r="DH222" s="705"/>
      <c r="DI222" s="705"/>
      <c r="DJ222" s="705"/>
      <c r="DK222" s="705"/>
      <c r="DL222" s="705"/>
      <c r="DM222" s="705"/>
      <c r="DN222" s="705"/>
      <c r="DO222" s="705"/>
      <c r="DP222" s="705"/>
      <c r="DQ222" s="705"/>
      <c r="DR222" s="705"/>
      <c r="DS222" s="705"/>
      <c r="DT222" s="705"/>
      <c r="DU222" s="705"/>
      <c r="DV222" s="705"/>
      <c r="DW222" s="705"/>
      <c r="DX222" s="705"/>
      <c r="DY222" s="705"/>
      <c r="DZ222" s="705"/>
      <c r="EA222" s="705"/>
      <c r="EB222" s="705"/>
      <c r="EC222" s="705"/>
      <c r="ED222" s="705"/>
      <c r="EE222" s="705"/>
      <c r="EF222" s="705"/>
      <c r="EG222" s="705"/>
      <c r="EH222" s="705"/>
      <c r="EI222" s="705"/>
      <c r="EJ222" s="705"/>
      <c r="EK222" s="705"/>
      <c r="EL222" s="705"/>
      <c r="EM222" s="705"/>
      <c r="EN222" s="705"/>
      <c r="EO222" s="705"/>
      <c r="EP222" s="705"/>
      <c r="EQ222" s="705"/>
      <c r="ER222" s="705"/>
      <c r="ES222" s="705"/>
      <c r="ET222" s="705"/>
      <c r="EU222" s="705"/>
      <c r="EV222" s="705"/>
      <c r="EW222" s="705"/>
      <c r="EX222" s="705"/>
      <c r="EY222" s="705"/>
      <c r="EZ222" s="705"/>
      <c r="FA222" s="705"/>
      <c r="FB222" s="705"/>
      <c r="FC222" s="705"/>
      <c r="FD222" s="705"/>
      <c r="FE222" s="705"/>
      <c r="FF222" s="705"/>
      <c r="FG222" s="705"/>
      <c r="FH222" s="705"/>
      <c r="FI222" s="705"/>
      <c r="FJ222" s="705"/>
      <c r="FK222" s="705"/>
      <c r="FL222" s="705"/>
      <c r="FM222" s="705"/>
      <c r="FN222" s="705"/>
      <c r="FO222" s="705"/>
      <c r="FP222" s="705"/>
      <c r="FQ222" s="705"/>
      <c r="FR222" s="705"/>
      <c r="FS222" s="705"/>
      <c r="FT222" s="705"/>
      <c r="FU222" s="705"/>
      <c r="FV222" s="705"/>
      <c r="FW222" s="705"/>
      <c r="FX222" s="705"/>
      <c r="FY222" s="705"/>
      <c r="FZ222" s="705"/>
      <c r="GA222" s="705"/>
      <c r="GB222" s="705"/>
      <c r="GC222" s="705"/>
      <c r="GD222" s="705"/>
      <c r="GE222" s="705"/>
      <c r="GF222" s="705"/>
      <c r="GG222" s="705"/>
      <c r="GH222" s="705"/>
      <c r="GI222" s="705"/>
      <c r="GJ222" s="705"/>
      <c r="GK222" s="705"/>
      <c r="GL222" s="705"/>
      <c r="GM222" s="705"/>
      <c r="GN222" s="705"/>
      <c r="GO222" s="705"/>
      <c r="GP222" s="705"/>
      <c r="GQ222" s="705"/>
      <c r="GR222" s="705"/>
      <c r="GS222" s="705"/>
      <c r="GT222" s="705"/>
      <c r="GU222" s="705"/>
      <c r="GV222" s="705"/>
      <c r="GW222" s="705"/>
      <c r="GX222" s="705"/>
      <c r="GY222" s="705"/>
      <c r="GZ222" s="705"/>
      <c r="HA222" s="705"/>
      <c r="HB222" s="705"/>
      <c r="HC222" s="705"/>
      <c r="HD222" s="705"/>
      <c r="HE222" s="705"/>
      <c r="HF222" s="705"/>
      <c r="HG222" s="705"/>
      <c r="HH222" s="705"/>
      <c r="HI222" s="705"/>
      <c r="HJ222" s="705"/>
      <c r="HK222" s="705"/>
      <c r="HL222" s="705"/>
      <c r="HM222" s="705"/>
      <c r="HN222" s="705"/>
      <c r="HO222" s="705"/>
      <c r="HP222" s="705"/>
      <c r="HQ222" s="705"/>
      <c r="HR222" s="705"/>
      <c r="HS222" s="705"/>
      <c r="HT222" s="705"/>
      <c r="HU222" s="705"/>
      <c r="HV222" s="705"/>
      <c r="HW222" s="705"/>
      <c r="HX222" s="705"/>
      <c r="HY222" s="705"/>
      <c r="HZ222" s="705"/>
      <c r="IA222" s="705"/>
      <c r="IB222" s="705"/>
      <c r="IC222" s="705"/>
      <c r="ID222" s="705"/>
      <c r="IE222" s="705"/>
      <c r="IF222" s="705"/>
      <c r="IG222" s="705"/>
      <c r="IH222" s="705"/>
      <c r="II222" s="705"/>
      <c r="IJ222" s="705"/>
      <c r="IK222" s="705"/>
      <c r="IL222" s="705"/>
      <c r="IM222" s="705"/>
      <c r="IN222" s="705"/>
      <c r="IO222" s="705"/>
      <c r="IP222" s="705"/>
      <c r="IQ222" s="705"/>
      <c r="IR222" s="705"/>
      <c r="IS222" s="705"/>
      <c r="IT222" s="705"/>
      <c r="IU222" s="705"/>
      <c r="IV222" s="705"/>
    </row>
    <row r="223" spans="1:256" ht="15">
      <c r="A223" s="705"/>
      <c r="B223" s="2740" t="e">
        <f>C214</f>
        <v>#REF!</v>
      </c>
      <c r="C223" s="2741"/>
      <c r="D223" s="983" t="s">
        <v>20</v>
      </c>
      <c r="E223" s="2742" t="s">
        <v>676</v>
      </c>
      <c r="F223" s="2742"/>
      <c r="G223" s="2743"/>
      <c r="H223" s="705"/>
      <c r="I223" s="705"/>
      <c r="J223" s="705"/>
      <c r="K223" s="705"/>
      <c r="L223" s="705"/>
      <c r="M223" s="705"/>
      <c r="N223" s="705"/>
      <c r="O223" s="705"/>
      <c r="P223" s="705"/>
      <c r="Q223" s="705"/>
      <c r="R223" s="705"/>
      <c r="S223" s="705"/>
      <c r="T223" s="705"/>
      <c r="U223" s="705"/>
      <c r="V223" s="705"/>
      <c r="W223" s="705"/>
      <c r="X223" s="705"/>
      <c r="Y223" s="705"/>
      <c r="Z223" s="705"/>
      <c r="AA223" s="705"/>
      <c r="AB223" s="705"/>
      <c r="AC223" s="705"/>
      <c r="AD223" s="705"/>
      <c r="AE223" s="705"/>
      <c r="AF223" s="705"/>
      <c r="AG223" s="705"/>
      <c r="AH223" s="705"/>
      <c r="AI223" s="705"/>
      <c r="AJ223" s="705"/>
      <c r="AK223" s="705"/>
      <c r="AL223" s="705"/>
      <c r="AM223" s="705"/>
      <c r="AN223" s="705"/>
      <c r="AO223" s="705"/>
      <c r="AP223" s="705"/>
      <c r="AQ223" s="705"/>
      <c r="AR223" s="705"/>
      <c r="AS223" s="705"/>
      <c r="AT223" s="705"/>
      <c r="AU223" s="705"/>
      <c r="AV223" s="705"/>
      <c r="AW223" s="705"/>
      <c r="AX223" s="705"/>
      <c r="AY223" s="705"/>
      <c r="AZ223" s="705"/>
      <c r="BA223" s="705"/>
      <c r="BB223" s="705"/>
      <c r="BC223" s="705"/>
      <c r="BD223" s="705"/>
      <c r="BE223" s="705"/>
      <c r="BF223" s="705"/>
      <c r="BG223" s="705"/>
      <c r="BH223" s="705"/>
      <c r="BI223" s="705"/>
      <c r="BJ223" s="705"/>
      <c r="BK223" s="705"/>
      <c r="BL223" s="705"/>
      <c r="BM223" s="705"/>
      <c r="BN223" s="705"/>
      <c r="BO223" s="705"/>
      <c r="BP223" s="705"/>
      <c r="BQ223" s="705"/>
      <c r="BR223" s="705"/>
      <c r="BS223" s="705"/>
      <c r="BT223" s="705"/>
      <c r="BU223" s="705"/>
      <c r="BV223" s="705"/>
      <c r="BW223" s="705"/>
      <c r="BX223" s="705"/>
      <c r="BY223" s="705"/>
      <c r="BZ223" s="705"/>
      <c r="CA223" s="705"/>
      <c r="CB223" s="705"/>
      <c r="CC223" s="705"/>
      <c r="CD223" s="705"/>
      <c r="CE223" s="705"/>
      <c r="CF223" s="705"/>
      <c r="CG223" s="705"/>
      <c r="CH223" s="705"/>
      <c r="CI223" s="705"/>
      <c r="CJ223" s="705"/>
      <c r="CK223" s="705"/>
      <c r="CL223" s="705"/>
      <c r="CM223" s="705"/>
      <c r="CN223" s="705"/>
      <c r="CO223" s="705"/>
      <c r="CP223" s="705"/>
      <c r="CQ223" s="705"/>
      <c r="CR223" s="705"/>
      <c r="CS223" s="705"/>
      <c r="CT223" s="705"/>
      <c r="CU223" s="705"/>
      <c r="CV223" s="705"/>
      <c r="CW223" s="705"/>
      <c r="CX223" s="705"/>
      <c r="CY223" s="705"/>
      <c r="CZ223" s="705"/>
      <c r="DA223" s="705"/>
      <c r="DB223" s="705"/>
      <c r="DC223" s="705"/>
      <c r="DD223" s="705"/>
      <c r="DE223" s="705"/>
      <c r="DF223" s="705"/>
      <c r="DG223" s="705"/>
      <c r="DH223" s="705"/>
      <c r="DI223" s="705"/>
      <c r="DJ223" s="705"/>
      <c r="DK223" s="705"/>
      <c r="DL223" s="705"/>
      <c r="DM223" s="705"/>
      <c r="DN223" s="705"/>
      <c r="DO223" s="705"/>
      <c r="DP223" s="705"/>
      <c r="DQ223" s="705"/>
      <c r="DR223" s="705"/>
      <c r="DS223" s="705"/>
      <c r="DT223" s="705"/>
      <c r="DU223" s="705"/>
      <c r="DV223" s="705"/>
      <c r="DW223" s="705"/>
      <c r="DX223" s="705"/>
      <c r="DY223" s="705"/>
      <c r="DZ223" s="705"/>
      <c r="EA223" s="705"/>
      <c r="EB223" s="705"/>
      <c r="EC223" s="705"/>
      <c r="ED223" s="705"/>
      <c r="EE223" s="705"/>
      <c r="EF223" s="705"/>
      <c r="EG223" s="705"/>
      <c r="EH223" s="705"/>
      <c r="EI223" s="705"/>
      <c r="EJ223" s="705"/>
      <c r="EK223" s="705"/>
      <c r="EL223" s="705"/>
      <c r="EM223" s="705"/>
      <c r="EN223" s="705"/>
      <c r="EO223" s="705"/>
      <c r="EP223" s="705"/>
      <c r="EQ223" s="705"/>
      <c r="ER223" s="705"/>
      <c r="ES223" s="705"/>
      <c r="ET223" s="705"/>
      <c r="EU223" s="705"/>
      <c r="EV223" s="705"/>
      <c r="EW223" s="705"/>
      <c r="EX223" s="705"/>
      <c r="EY223" s="705"/>
      <c r="EZ223" s="705"/>
      <c r="FA223" s="705"/>
      <c r="FB223" s="705"/>
      <c r="FC223" s="705"/>
      <c r="FD223" s="705"/>
      <c r="FE223" s="705"/>
      <c r="FF223" s="705"/>
      <c r="FG223" s="705"/>
      <c r="FH223" s="705"/>
      <c r="FI223" s="705"/>
      <c r="FJ223" s="705"/>
      <c r="FK223" s="705"/>
      <c r="FL223" s="705"/>
      <c r="FM223" s="705"/>
      <c r="FN223" s="705"/>
      <c r="FO223" s="705"/>
      <c r="FP223" s="705"/>
      <c r="FQ223" s="705"/>
      <c r="FR223" s="705"/>
      <c r="FS223" s="705"/>
      <c r="FT223" s="705"/>
      <c r="FU223" s="705"/>
      <c r="FV223" s="705"/>
      <c r="FW223" s="705"/>
      <c r="FX223" s="705"/>
      <c r="FY223" s="705"/>
      <c r="FZ223" s="705"/>
      <c r="GA223" s="705"/>
      <c r="GB223" s="705"/>
      <c r="GC223" s="705"/>
      <c r="GD223" s="705"/>
      <c r="GE223" s="705"/>
      <c r="GF223" s="705"/>
      <c r="GG223" s="705"/>
      <c r="GH223" s="705"/>
      <c r="GI223" s="705"/>
      <c r="GJ223" s="705"/>
      <c r="GK223" s="705"/>
      <c r="GL223" s="705"/>
      <c r="GM223" s="705"/>
      <c r="GN223" s="705"/>
      <c r="GO223" s="705"/>
      <c r="GP223" s="705"/>
      <c r="GQ223" s="705"/>
      <c r="GR223" s="705"/>
      <c r="GS223" s="705"/>
      <c r="GT223" s="705"/>
      <c r="GU223" s="705"/>
      <c r="GV223" s="705"/>
      <c r="GW223" s="705"/>
      <c r="GX223" s="705"/>
      <c r="GY223" s="705"/>
      <c r="GZ223" s="705"/>
      <c r="HA223" s="705"/>
      <c r="HB223" s="705"/>
      <c r="HC223" s="705"/>
      <c r="HD223" s="705"/>
      <c r="HE223" s="705"/>
      <c r="HF223" s="705"/>
      <c r="HG223" s="705"/>
      <c r="HH223" s="705"/>
      <c r="HI223" s="705"/>
      <c r="HJ223" s="705"/>
      <c r="HK223" s="705"/>
      <c r="HL223" s="705"/>
      <c r="HM223" s="705"/>
      <c r="HN223" s="705"/>
      <c r="HO223" s="705"/>
      <c r="HP223" s="705"/>
      <c r="HQ223" s="705"/>
      <c r="HR223" s="705"/>
      <c r="HS223" s="705"/>
      <c r="HT223" s="705"/>
      <c r="HU223" s="705"/>
      <c r="HV223" s="705"/>
      <c r="HW223" s="705"/>
      <c r="HX223" s="705"/>
      <c r="HY223" s="705"/>
      <c r="HZ223" s="705"/>
      <c r="IA223" s="705"/>
      <c r="IB223" s="705"/>
      <c r="IC223" s="705"/>
      <c r="ID223" s="705"/>
      <c r="IE223" s="705"/>
      <c r="IF223" s="705"/>
      <c r="IG223" s="705"/>
      <c r="IH223" s="705"/>
      <c r="II223" s="705"/>
      <c r="IJ223" s="705"/>
      <c r="IK223" s="705"/>
      <c r="IL223" s="705"/>
      <c r="IM223" s="705"/>
      <c r="IN223" s="705"/>
      <c r="IO223" s="705"/>
      <c r="IP223" s="705"/>
      <c r="IQ223" s="705"/>
      <c r="IR223" s="705"/>
      <c r="IS223" s="705"/>
      <c r="IT223" s="705"/>
      <c r="IU223" s="705"/>
      <c r="IV223" s="705"/>
    </row>
    <row r="224" spans="1:256" ht="36" customHeight="1">
      <c r="A224" s="705"/>
      <c r="B224" s="2740" t="e">
        <f>C215</f>
        <v>#REF!</v>
      </c>
      <c r="C224" s="2741"/>
      <c r="D224" s="530" t="s">
        <v>20</v>
      </c>
      <c r="E224" s="2769" t="str">
        <f>E223</f>
        <v>(0,30*0,30*0,60)*2</v>
      </c>
      <c r="F224" s="2769"/>
      <c r="G224" s="2770"/>
      <c r="H224" s="705"/>
      <c r="I224" s="705"/>
      <c r="J224" s="705"/>
      <c r="K224" s="705"/>
      <c r="L224" s="705"/>
      <c r="M224" s="705"/>
      <c r="N224" s="705"/>
      <c r="O224" s="705"/>
      <c r="P224" s="705"/>
      <c r="Q224" s="705"/>
      <c r="R224" s="705"/>
      <c r="S224" s="705"/>
      <c r="T224" s="705"/>
      <c r="U224" s="705"/>
      <c r="V224" s="705"/>
      <c r="W224" s="705"/>
      <c r="X224" s="705"/>
      <c r="Y224" s="705"/>
      <c r="Z224" s="705"/>
      <c r="AA224" s="705"/>
      <c r="AB224" s="705"/>
      <c r="AC224" s="705"/>
      <c r="AD224" s="705"/>
      <c r="AE224" s="705"/>
      <c r="AF224" s="705"/>
      <c r="AG224" s="705"/>
      <c r="AH224" s="705"/>
      <c r="AI224" s="705"/>
      <c r="AJ224" s="705"/>
      <c r="AK224" s="705"/>
      <c r="AL224" s="705"/>
      <c r="AM224" s="705"/>
      <c r="AN224" s="705"/>
      <c r="AO224" s="705"/>
      <c r="AP224" s="705"/>
      <c r="AQ224" s="705"/>
      <c r="AR224" s="705"/>
      <c r="AS224" s="705"/>
      <c r="AT224" s="705"/>
      <c r="AU224" s="705"/>
      <c r="AV224" s="705"/>
      <c r="AW224" s="705"/>
      <c r="AX224" s="705"/>
      <c r="AY224" s="705"/>
      <c r="AZ224" s="705"/>
      <c r="BA224" s="705"/>
      <c r="BB224" s="705"/>
      <c r="BC224" s="705"/>
      <c r="BD224" s="705"/>
      <c r="BE224" s="705"/>
      <c r="BF224" s="705"/>
      <c r="BG224" s="705"/>
      <c r="BH224" s="705"/>
      <c r="BI224" s="705"/>
      <c r="BJ224" s="705"/>
      <c r="BK224" s="705"/>
      <c r="BL224" s="705"/>
      <c r="BM224" s="705"/>
      <c r="BN224" s="705"/>
      <c r="BO224" s="705"/>
      <c r="BP224" s="705"/>
      <c r="BQ224" s="705"/>
      <c r="BR224" s="705"/>
      <c r="BS224" s="705"/>
      <c r="BT224" s="705"/>
      <c r="BU224" s="705"/>
      <c r="BV224" s="705"/>
      <c r="BW224" s="705"/>
      <c r="BX224" s="705"/>
      <c r="BY224" s="705"/>
      <c r="BZ224" s="705"/>
      <c r="CA224" s="705"/>
      <c r="CB224" s="705"/>
      <c r="CC224" s="705"/>
      <c r="CD224" s="705"/>
      <c r="CE224" s="705"/>
      <c r="CF224" s="705"/>
      <c r="CG224" s="705"/>
      <c r="CH224" s="705"/>
      <c r="CI224" s="705"/>
      <c r="CJ224" s="705"/>
      <c r="CK224" s="705"/>
      <c r="CL224" s="705"/>
      <c r="CM224" s="705"/>
      <c r="CN224" s="705"/>
      <c r="CO224" s="705"/>
      <c r="CP224" s="705"/>
      <c r="CQ224" s="705"/>
      <c r="CR224" s="705"/>
      <c r="CS224" s="705"/>
      <c r="CT224" s="705"/>
      <c r="CU224" s="705"/>
      <c r="CV224" s="705"/>
      <c r="CW224" s="705"/>
      <c r="CX224" s="705"/>
      <c r="CY224" s="705"/>
      <c r="CZ224" s="705"/>
      <c r="DA224" s="705"/>
      <c r="DB224" s="705"/>
      <c r="DC224" s="705"/>
      <c r="DD224" s="705"/>
      <c r="DE224" s="705"/>
      <c r="DF224" s="705"/>
      <c r="DG224" s="705"/>
      <c r="DH224" s="705"/>
      <c r="DI224" s="705"/>
      <c r="DJ224" s="705"/>
      <c r="DK224" s="705"/>
      <c r="DL224" s="705"/>
      <c r="DM224" s="705"/>
      <c r="DN224" s="705"/>
      <c r="DO224" s="705"/>
      <c r="DP224" s="705"/>
      <c r="DQ224" s="705"/>
      <c r="DR224" s="705"/>
      <c r="DS224" s="705"/>
      <c r="DT224" s="705"/>
      <c r="DU224" s="705"/>
      <c r="DV224" s="705"/>
      <c r="DW224" s="705"/>
      <c r="DX224" s="705"/>
      <c r="DY224" s="705"/>
      <c r="DZ224" s="705"/>
      <c r="EA224" s="705"/>
      <c r="EB224" s="705"/>
      <c r="EC224" s="705"/>
      <c r="ED224" s="705"/>
      <c r="EE224" s="705"/>
      <c r="EF224" s="705"/>
      <c r="EG224" s="705"/>
      <c r="EH224" s="705"/>
      <c r="EI224" s="705"/>
      <c r="EJ224" s="705"/>
      <c r="EK224" s="705"/>
      <c r="EL224" s="705"/>
      <c r="EM224" s="705"/>
      <c r="EN224" s="705"/>
      <c r="EO224" s="705"/>
      <c r="EP224" s="705"/>
      <c r="EQ224" s="705"/>
      <c r="ER224" s="705"/>
      <c r="ES224" s="705"/>
      <c r="ET224" s="705"/>
      <c r="EU224" s="705"/>
      <c r="EV224" s="705"/>
      <c r="EW224" s="705"/>
      <c r="EX224" s="705"/>
      <c r="EY224" s="705"/>
      <c r="EZ224" s="705"/>
      <c r="FA224" s="705"/>
      <c r="FB224" s="705"/>
      <c r="FC224" s="705"/>
      <c r="FD224" s="705"/>
      <c r="FE224" s="705"/>
      <c r="FF224" s="705"/>
      <c r="FG224" s="705"/>
      <c r="FH224" s="705"/>
      <c r="FI224" s="705"/>
      <c r="FJ224" s="705"/>
      <c r="FK224" s="705"/>
      <c r="FL224" s="705"/>
      <c r="FM224" s="705"/>
      <c r="FN224" s="705"/>
      <c r="FO224" s="705"/>
      <c r="FP224" s="705"/>
      <c r="FQ224" s="705"/>
      <c r="FR224" s="705"/>
      <c r="FS224" s="705"/>
      <c r="FT224" s="705"/>
      <c r="FU224" s="705"/>
      <c r="FV224" s="705"/>
      <c r="FW224" s="705"/>
      <c r="FX224" s="705"/>
      <c r="FY224" s="705"/>
      <c r="FZ224" s="705"/>
      <c r="GA224" s="705"/>
      <c r="GB224" s="705"/>
      <c r="GC224" s="705"/>
      <c r="GD224" s="705"/>
      <c r="GE224" s="705"/>
      <c r="GF224" s="705"/>
      <c r="GG224" s="705"/>
      <c r="GH224" s="705"/>
      <c r="GI224" s="705"/>
      <c r="GJ224" s="705"/>
      <c r="GK224" s="705"/>
      <c r="GL224" s="705"/>
      <c r="GM224" s="705"/>
      <c r="GN224" s="705"/>
      <c r="GO224" s="705"/>
      <c r="GP224" s="705"/>
      <c r="GQ224" s="705"/>
      <c r="GR224" s="705"/>
      <c r="GS224" s="705"/>
      <c r="GT224" s="705"/>
      <c r="GU224" s="705"/>
      <c r="GV224" s="705"/>
      <c r="GW224" s="705"/>
      <c r="GX224" s="705"/>
      <c r="GY224" s="705"/>
      <c r="GZ224" s="705"/>
      <c r="HA224" s="705"/>
      <c r="HB224" s="705"/>
      <c r="HC224" s="705"/>
      <c r="HD224" s="705"/>
      <c r="HE224" s="705"/>
      <c r="HF224" s="705"/>
      <c r="HG224" s="705"/>
      <c r="HH224" s="705"/>
      <c r="HI224" s="705"/>
      <c r="HJ224" s="705"/>
      <c r="HK224" s="705"/>
      <c r="HL224" s="705"/>
      <c r="HM224" s="705"/>
      <c r="HN224" s="705"/>
      <c r="HO224" s="705"/>
      <c r="HP224" s="705"/>
      <c r="HQ224" s="705"/>
      <c r="HR224" s="705"/>
      <c r="HS224" s="705"/>
      <c r="HT224" s="705"/>
      <c r="HU224" s="705"/>
      <c r="HV224" s="705"/>
      <c r="HW224" s="705"/>
      <c r="HX224" s="705"/>
      <c r="HY224" s="705"/>
      <c r="HZ224" s="705"/>
      <c r="IA224" s="705"/>
      <c r="IB224" s="705"/>
      <c r="IC224" s="705"/>
      <c r="ID224" s="705"/>
      <c r="IE224" s="705"/>
      <c r="IF224" s="705"/>
      <c r="IG224" s="705"/>
      <c r="IH224" s="705"/>
      <c r="II224" s="705"/>
      <c r="IJ224" s="705"/>
      <c r="IK224" s="705"/>
      <c r="IL224" s="705"/>
      <c r="IM224" s="705"/>
      <c r="IN224" s="705"/>
      <c r="IO224" s="705"/>
      <c r="IP224" s="705"/>
      <c r="IQ224" s="705"/>
      <c r="IR224" s="705"/>
      <c r="IS224" s="705"/>
      <c r="IT224" s="705"/>
      <c r="IU224" s="705"/>
      <c r="IV224" s="705"/>
    </row>
    <row r="225" spans="1:256" ht="15">
      <c r="A225" s="705"/>
      <c r="B225" s="2740" t="e">
        <f>C216</f>
        <v>#REF!</v>
      </c>
      <c r="C225" s="2741"/>
      <c r="D225" s="530" t="s">
        <v>20</v>
      </c>
      <c r="E225" s="2769" t="str">
        <f>E223</f>
        <v>(0,30*0,30*0,60)*2</v>
      </c>
      <c r="F225" s="2769"/>
      <c r="G225" s="2770"/>
      <c r="H225" s="705"/>
      <c r="I225" s="705"/>
      <c r="J225" s="705"/>
      <c r="K225" s="705"/>
      <c r="L225" s="705"/>
      <c r="M225" s="705"/>
      <c r="N225" s="705"/>
      <c r="O225" s="705"/>
      <c r="P225" s="705"/>
      <c r="Q225" s="705"/>
      <c r="R225" s="705"/>
      <c r="S225" s="705"/>
      <c r="T225" s="705"/>
      <c r="U225" s="705"/>
      <c r="V225" s="705"/>
      <c r="W225" s="705"/>
      <c r="X225" s="705"/>
      <c r="Y225" s="705"/>
      <c r="Z225" s="705"/>
      <c r="AA225" s="705"/>
      <c r="AB225" s="705"/>
      <c r="AC225" s="705"/>
      <c r="AD225" s="705"/>
      <c r="AE225" s="705"/>
      <c r="AF225" s="705"/>
      <c r="AG225" s="705"/>
      <c r="AH225" s="705"/>
      <c r="AI225" s="705"/>
      <c r="AJ225" s="705"/>
      <c r="AK225" s="705"/>
      <c r="AL225" s="705"/>
      <c r="AM225" s="705"/>
      <c r="AN225" s="705"/>
      <c r="AO225" s="705"/>
      <c r="AP225" s="705"/>
      <c r="AQ225" s="705"/>
      <c r="AR225" s="705"/>
      <c r="AS225" s="705"/>
      <c r="AT225" s="705"/>
      <c r="AU225" s="705"/>
      <c r="AV225" s="705"/>
      <c r="AW225" s="705"/>
      <c r="AX225" s="705"/>
      <c r="AY225" s="705"/>
      <c r="AZ225" s="705"/>
      <c r="BA225" s="705"/>
      <c r="BB225" s="705"/>
      <c r="BC225" s="705"/>
      <c r="BD225" s="705"/>
      <c r="BE225" s="705"/>
      <c r="BF225" s="705"/>
      <c r="BG225" s="705"/>
      <c r="BH225" s="705"/>
      <c r="BI225" s="705"/>
      <c r="BJ225" s="705"/>
      <c r="BK225" s="705"/>
      <c r="BL225" s="705"/>
      <c r="BM225" s="705"/>
      <c r="BN225" s="705"/>
      <c r="BO225" s="705"/>
      <c r="BP225" s="705"/>
      <c r="BQ225" s="705"/>
      <c r="BR225" s="705"/>
      <c r="BS225" s="705"/>
      <c r="BT225" s="705"/>
      <c r="BU225" s="705"/>
      <c r="BV225" s="705"/>
      <c r="BW225" s="705"/>
      <c r="BX225" s="705"/>
      <c r="BY225" s="705"/>
      <c r="BZ225" s="705"/>
      <c r="CA225" s="705"/>
      <c r="CB225" s="705"/>
      <c r="CC225" s="705"/>
      <c r="CD225" s="705"/>
      <c r="CE225" s="705"/>
      <c r="CF225" s="705"/>
      <c r="CG225" s="705"/>
      <c r="CH225" s="705"/>
      <c r="CI225" s="705"/>
      <c r="CJ225" s="705"/>
      <c r="CK225" s="705"/>
      <c r="CL225" s="705"/>
      <c r="CM225" s="705"/>
      <c r="CN225" s="705"/>
      <c r="CO225" s="705"/>
      <c r="CP225" s="705"/>
      <c r="CQ225" s="705"/>
      <c r="CR225" s="705"/>
      <c r="CS225" s="705"/>
      <c r="CT225" s="705"/>
      <c r="CU225" s="705"/>
      <c r="CV225" s="705"/>
      <c r="CW225" s="705"/>
      <c r="CX225" s="705"/>
      <c r="CY225" s="705"/>
      <c r="CZ225" s="705"/>
      <c r="DA225" s="705"/>
      <c r="DB225" s="705"/>
      <c r="DC225" s="705"/>
      <c r="DD225" s="705"/>
      <c r="DE225" s="705"/>
      <c r="DF225" s="705"/>
      <c r="DG225" s="705"/>
      <c r="DH225" s="705"/>
      <c r="DI225" s="705"/>
      <c r="DJ225" s="705"/>
      <c r="DK225" s="705"/>
      <c r="DL225" s="705"/>
      <c r="DM225" s="705"/>
      <c r="DN225" s="705"/>
      <c r="DO225" s="705"/>
      <c r="DP225" s="705"/>
      <c r="DQ225" s="705"/>
      <c r="DR225" s="705"/>
      <c r="DS225" s="705"/>
      <c r="DT225" s="705"/>
      <c r="DU225" s="705"/>
      <c r="DV225" s="705"/>
      <c r="DW225" s="705"/>
      <c r="DX225" s="705"/>
      <c r="DY225" s="705"/>
      <c r="DZ225" s="705"/>
      <c r="EA225" s="705"/>
      <c r="EB225" s="705"/>
      <c r="EC225" s="705"/>
      <c r="ED225" s="705"/>
      <c r="EE225" s="705"/>
      <c r="EF225" s="705"/>
      <c r="EG225" s="705"/>
      <c r="EH225" s="705"/>
      <c r="EI225" s="705"/>
      <c r="EJ225" s="705"/>
      <c r="EK225" s="705"/>
      <c r="EL225" s="705"/>
      <c r="EM225" s="705"/>
      <c r="EN225" s="705"/>
      <c r="EO225" s="705"/>
      <c r="EP225" s="705"/>
      <c r="EQ225" s="705"/>
      <c r="ER225" s="705"/>
      <c r="ES225" s="705"/>
      <c r="ET225" s="705"/>
      <c r="EU225" s="705"/>
      <c r="EV225" s="705"/>
      <c r="EW225" s="705"/>
      <c r="EX225" s="705"/>
      <c r="EY225" s="705"/>
      <c r="EZ225" s="705"/>
      <c r="FA225" s="705"/>
      <c r="FB225" s="705"/>
      <c r="FC225" s="705"/>
      <c r="FD225" s="705"/>
      <c r="FE225" s="705"/>
      <c r="FF225" s="705"/>
      <c r="FG225" s="705"/>
      <c r="FH225" s="705"/>
      <c r="FI225" s="705"/>
      <c r="FJ225" s="705"/>
      <c r="FK225" s="705"/>
      <c r="FL225" s="705"/>
      <c r="FM225" s="705"/>
      <c r="FN225" s="705"/>
      <c r="FO225" s="705"/>
      <c r="FP225" s="705"/>
      <c r="FQ225" s="705"/>
      <c r="FR225" s="705"/>
      <c r="FS225" s="705"/>
      <c r="FT225" s="705"/>
      <c r="FU225" s="705"/>
      <c r="FV225" s="705"/>
      <c r="FW225" s="705"/>
      <c r="FX225" s="705"/>
      <c r="FY225" s="705"/>
      <c r="FZ225" s="705"/>
      <c r="GA225" s="705"/>
      <c r="GB225" s="705"/>
      <c r="GC225" s="705"/>
      <c r="GD225" s="705"/>
      <c r="GE225" s="705"/>
      <c r="GF225" s="705"/>
      <c r="GG225" s="705"/>
      <c r="GH225" s="705"/>
      <c r="GI225" s="705"/>
      <c r="GJ225" s="705"/>
      <c r="GK225" s="705"/>
      <c r="GL225" s="705"/>
      <c r="GM225" s="705"/>
      <c r="GN225" s="705"/>
      <c r="GO225" s="705"/>
      <c r="GP225" s="705"/>
      <c r="GQ225" s="705"/>
      <c r="GR225" s="705"/>
      <c r="GS225" s="705"/>
      <c r="GT225" s="705"/>
      <c r="GU225" s="705"/>
      <c r="GV225" s="705"/>
      <c r="GW225" s="705"/>
      <c r="GX225" s="705"/>
      <c r="GY225" s="705"/>
      <c r="GZ225" s="705"/>
      <c r="HA225" s="705"/>
      <c r="HB225" s="705"/>
      <c r="HC225" s="705"/>
      <c r="HD225" s="705"/>
      <c r="HE225" s="705"/>
      <c r="HF225" s="705"/>
      <c r="HG225" s="705"/>
      <c r="HH225" s="705"/>
      <c r="HI225" s="705"/>
      <c r="HJ225" s="705"/>
      <c r="HK225" s="705"/>
      <c r="HL225" s="705"/>
      <c r="HM225" s="705"/>
      <c r="HN225" s="705"/>
      <c r="HO225" s="705"/>
      <c r="HP225" s="705"/>
      <c r="HQ225" s="705"/>
      <c r="HR225" s="705"/>
      <c r="HS225" s="705"/>
      <c r="HT225" s="705"/>
      <c r="HU225" s="705"/>
      <c r="HV225" s="705"/>
      <c r="HW225" s="705"/>
      <c r="HX225" s="705"/>
      <c r="HY225" s="705"/>
      <c r="HZ225" s="705"/>
      <c r="IA225" s="705"/>
      <c r="IB225" s="705"/>
      <c r="IC225" s="705"/>
      <c r="ID225" s="705"/>
      <c r="IE225" s="705"/>
      <c r="IF225" s="705"/>
      <c r="IG225" s="705"/>
      <c r="IH225" s="705"/>
      <c r="II225" s="705"/>
      <c r="IJ225" s="705"/>
      <c r="IK225" s="705"/>
      <c r="IL225" s="705"/>
      <c r="IM225" s="705"/>
      <c r="IN225" s="705"/>
      <c r="IO225" s="705"/>
      <c r="IP225" s="705"/>
      <c r="IQ225" s="705"/>
      <c r="IR225" s="705"/>
      <c r="IS225" s="705"/>
      <c r="IT225" s="705"/>
      <c r="IU225" s="705"/>
      <c r="IV225" s="705"/>
    </row>
    <row r="226" spans="1:256" ht="13.5" thickBot="1">
      <c r="A226" s="705"/>
      <c r="B226" s="772"/>
      <c r="C226" s="772"/>
      <c r="D226" s="772"/>
      <c r="E226" s="772"/>
      <c r="F226" s="772"/>
      <c r="G226" s="772"/>
      <c r="H226" s="705"/>
      <c r="I226" s="705"/>
      <c r="J226" s="705"/>
      <c r="K226" s="705"/>
      <c r="L226" s="705"/>
      <c r="M226" s="705"/>
      <c r="N226" s="705"/>
      <c r="O226" s="705"/>
      <c r="P226" s="705"/>
      <c r="Q226" s="705"/>
      <c r="R226" s="705"/>
      <c r="S226" s="705"/>
      <c r="T226" s="705"/>
      <c r="U226" s="705"/>
      <c r="V226" s="705"/>
      <c r="W226" s="705"/>
      <c r="X226" s="705"/>
      <c r="Y226" s="705"/>
      <c r="Z226" s="705"/>
      <c r="AA226" s="705"/>
      <c r="AB226" s="705"/>
      <c r="AC226" s="705"/>
      <c r="AD226" s="705"/>
      <c r="AE226" s="705"/>
      <c r="AF226" s="705"/>
      <c r="AG226" s="705"/>
      <c r="AH226" s="705"/>
      <c r="AI226" s="705"/>
      <c r="AJ226" s="705"/>
      <c r="AK226" s="705"/>
      <c r="AL226" s="705"/>
      <c r="AM226" s="705"/>
      <c r="AN226" s="705"/>
      <c r="AO226" s="705"/>
      <c r="AP226" s="705"/>
      <c r="AQ226" s="705"/>
      <c r="AR226" s="705"/>
      <c r="AS226" s="705"/>
      <c r="AT226" s="705"/>
      <c r="AU226" s="705"/>
      <c r="AV226" s="705"/>
      <c r="AW226" s="705"/>
      <c r="AX226" s="705"/>
      <c r="AY226" s="705"/>
      <c r="AZ226" s="705"/>
      <c r="BA226" s="705"/>
      <c r="BB226" s="705"/>
      <c r="BC226" s="705"/>
      <c r="BD226" s="705"/>
      <c r="BE226" s="705"/>
      <c r="BF226" s="705"/>
      <c r="BG226" s="705"/>
      <c r="BH226" s="705"/>
      <c r="BI226" s="705"/>
      <c r="BJ226" s="705"/>
      <c r="BK226" s="705"/>
      <c r="BL226" s="705"/>
      <c r="BM226" s="705"/>
      <c r="BN226" s="705"/>
      <c r="BO226" s="705"/>
      <c r="BP226" s="705"/>
      <c r="BQ226" s="705"/>
      <c r="BR226" s="705"/>
      <c r="BS226" s="705"/>
      <c r="BT226" s="705"/>
      <c r="BU226" s="705"/>
      <c r="BV226" s="705"/>
      <c r="BW226" s="705"/>
      <c r="BX226" s="705"/>
      <c r="BY226" s="705"/>
      <c r="BZ226" s="705"/>
      <c r="CA226" s="705"/>
      <c r="CB226" s="705"/>
      <c r="CC226" s="705"/>
      <c r="CD226" s="705"/>
      <c r="CE226" s="705"/>
      <c r="CF226" s="705"/>
      <c r="CG226" s="705"/>
      <c r="CH226" s="705"/>
      <c r="CI226" s="705"/>
      <c r="CJ226" s="705"/>
      <c r="CK226" s="705"/>
      <c r="CL226" s="705"/>
      <c r="CM226" s="705"/>
      <c r="CN226" s="705"/>
      <c r="CO226" s="705"/>
      <c r="CP226" s="705"/>
      <c r="CQ226" s="705"/>
      <c r="CR226" s="705"/>
      <c r="CS226" s="705"/>
      <c r="CT226" s="705"/>
      <c r="CU226" s="705"/>
      <c r="CV226" s="705"/>
      <c r="CW226" s="705"/>
      <c r="CX226" s="705"/>
      <c r="CY226" s="705"/>
      <c r="CZ226" s="705"/>
      <c r="DA226" s="705"/>
      <c r="DB226" s="705"/>
      <c r="DC226" s="705"/>
      <c r="DD226" s="705"/>
      <c r="DE226" s="705"/>
      <c r="DF226" s="705"/>
      <c r="DG226" s="705"/>
      <c r="DH226" s="705"/>
      <c r="DI226" s="705"/>
      <c r="DJ226" s="705"/>
      <c r="DK226" s="705"/>
      <c r="DL226" s="705"/>
      <c r="DM226" s="705"/>
      <c r="DN226" s="705"/>
      <c r="DO226" s="705"/>
      <c r="DP226" s="705"/>
      <c r="DQ226" s="705"/>
      <c r="DR226" s="705"/>
      <c r="DS226" s="705"/>
      <c r="DT226" s="705"/>
      <c r="DU226" s="705"/>
      <c r="DV226" s="705"/>
      <c r="DW226" s="705"/>
      <c r="DX226" s="705"/>
      <c r="DY226" s="705"/>
      <c r="DZ226" s="705"/>
      <c r="EA226" s="705"/>
      <c r="EB226" s="705"/>
      <c r="EC226" s="705"/>
      <c r="ED226" s="705"/>
      <c r="EE226" s="705"/>
      <c r="EF226" s="705"/>
      <c r="EG226" s="705"/>
      <c r="EH226" s="705"/>
      <c r="EI226" s="705"/>
      <c r="EJ226" s="705"/>
      <c r="EK226" s="705"/>
      <c r="EL226" s="705"/>
      <c r="EM226" s="705"/>
      <c r="EN226" s="705"/>
      <c r="EO226" s="705"/>
      <c r="EP226" s="705"/>
      <c r="EQ226" s="705"/>
      <c r="ER226" s="705"/>
      <c r="ES226" s="705"/>
      <c r="ET226" s="705"/>
      <c r="EU226" s="705"/>
      <c r="EV226" s="705"/>
      <c r="EW226" s="705"/>
      <c r="EX226" s="705"/>
      <c r="EY226" s="705"/>
      <c r="EZ226" s="705"/>
      <c r="FA226" s="705"/>
      <c r="FB226" s="705"/>
      <c r="FC226" s="705"/>
      <c r="FD226" s="705"/>
      <c r="FE226" s="705"/>
      <c r="FF226" s="705"/>
      <c r="FG226" s="705"/>
      <c r="FH226" s="705"/>
      <c r="FI226" s="705"/>
      <c r="FJ226" s="705"/>
      <c r="FK226" s="705"/>
      <c r="FL226" s="705"/>
      <c r="FM226" s="705"/>
      <c r="FN226" s="705"/>
      <c r="FO226" s="705"/>
      <c r="FP226" s="705"/>
      <c r="FQ226" s="705"/>
      <c r="FR226" s="705"/>
      <c r="FS226" s="705"/>
      <c r="FT226" s="705"/>
      <c r="FU226" s="705"/>
      <c r="FV226" s="705"/>
      <c r="FW226" s="705"/>
      <c r="FX226" s="705"/>
      <c r="FY226" s="705"/>
      <c r="FZ226" s="705"/>
      <c r="GA226" s="705"/>
      <c r="GB226" s="705"/>
      <c r="GC226" s="705"/>
      <c r="GD226" s="705"/>
      <c r="GE226" s="705"/>
      <c r="GF226" s="705"/>
      <c r="GG226" s="705"/>
      <c r="GH226" s="705"/>
      <c r="GI226" s="705"/>
      <c r="GJ226" s="705"/>
      <c r="GK226" s="705"/>
      <c r="GL226" s="705"/>
      <c r="GM226" s="705"/>
      <c r="GN226" s="705"/>
      <c r="GO226" s="705"/>
      <c r="GP226" s="705"/>
      <c r="GQ226" s="705"/>
      <c r="GR226" s="705"/>
      <c r="GS226" s="705"/>
      <c r="GT226" s="705"/>
      <c r="GU226" s="705"/>
      <c r="GV226" s="705"/>
      <c r="GW226" s="705"/>
      <c r="GX226" s="705"/>
      <c r="GY226" s="705"/>
      <c r="GZ226" s="705"/>
      <c r="HA226" s="705"/>
      <c r="HB226" s="705"/>
      <c r="HC226" s="705"/>
      <c r="HD226" s="705"/>
      <c r="HE226" s="705"/>
      <c r="HF226" s="705"/>
      <c r="HG226" s="705"/>
      <c r="HH226" s="705"/>
      <c r="HI226" s="705"/>
      <c r="HJ226" s="705"/>
      <c r="HK226" s="705"/>
      <c r="HL226" s="705"/>
      <c r="HM226" s="705"/>
      <c r="HN226" s="705"/>
      <c r="HO226" s="705"/>
      <c r="HP226" s="705"/>
      <c r="HQ226" s="705"/>
      <c r="HR226" s="705"/>
      <c r="HS226" s="705"/>
      <c r="HT226" s="705"/>
      <c r="HU226" s="705"/>
      <c r="HV226" s="705"/>
      <c r="HW226" s="705"/>
      <c r="HX226" s="705"/>
      <c r="HY226" s="705"/>
      <c r="HZ226" s="705"/>
      <c r="IA226" s="705"/>
      <c r="IB226" s="705"/>
      <c r="IC226" s="705"/>
      <c r="ID226" s="705"/>
      <c r="IE226" s="705"/>
      <c r="IF226" s="705"/>
      <c r="IG226" s="705"/>
      <c r="IH226" s="705"/>
      <c r="II226" s="705"/>
      <c r="IJ226" s="705"/>
      <c r="IK226" s="705"/>
      <c r="IL226" s="705"/>
      <c r="IM226" s="705"/>
      <c r="IN226" s="705"/>
      <c r="IO226" s="705"/>
      <c r="IP226" s="705"/>
      <c r="IQ226" s="705"/>
      <c r="IR226" s="705"/>
      <c r="IS226" s="705"/>
      <c r="IT226" s="705"/>
      <c r="IU226" s="705"/>
      <c r="IV226" s="705"/>
    </row>
    <row r="227" spans="1:256" ht="31.5">
      <c r="A227" s="705"/>
      <c r="B227" s="774" t="s">
        <v>486</v>
      </c>
      <c r="C227" s="775" t="s">
        <v>487</v>
      </c>
      <c r="D227" s="753"/>
      <c r="E227" s="753"/>
      <c r="F227" s="753"/>
      <c r="G227" s="754" t="s">
        <v>23</v>
      </c>
      <c r="H227" s="705"/>
      <c r="I227" s="705"/>
      <c r="J227" s="705"/>
      <c r="K227" s="705"/>
      <c r="L227" s="705"/>
      <c r="M227" s="705"/>
      <c r="N227" s="705"/>
      <c r="O227" s="705"/>
      <c r="P227" s="705"/>
      <c r="Q227" s="705"/>
      <c r="R227" s="705"/>
      <c r="S227" s="705"/>
      <c r="T227" s="705"/>
      <c r="U227" s="705"/>
      <c r="V227" s="705"/>
      <c r="W227" s="705"/>
      <c r="X227" s="705"/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05"/>
      <c r="AL227" s="705"/>
      <c r="AM227" s="705"/>
      <c r="AN227" s="705"/>
      <c r="AO227" s="705"/>
      <c r="AP227" s="705"/>
      <c r="AQ227" s="705"/>
      <c r="AR227" s="705"/>
      <c r="AS227" s="705"/>
      <c r="AT227" s="705"/>
      <c r="AU227" s="705"/>
      <c r="AV227" s="705"/>
      <c r="AW227" s="705"/>
      <c r="AX227" s="705"/>
      <c r="AY227" s="705"/>
      <c r="AZ227" s="705"/>
      <c r="BA227" s="705"/>
      <c r="BB227" s="705"/>
      <c r="BC227" s="705"/>
      <c r="BD227" s="705"/>
      <c r="BE227" s="705"/>
      <c r="BF227" s="705"/>
      <c r="BG227" s="705"/>
      <c r="BH227" s="705"/>
      <c r="BI227" s="705"/>
      <c r="BJ227" s="705"/>
      <c r="BK227" s="705"/>
      <c r="BL227" s="705"/>
      <c r="BM227" s="705"/>
      <c r="BN227" s="705"/>
      <c r="BO227" s="705"/>
      <c r="BP227" s="705"/>
      <c r="BQ227" s="705"/>
      <c r="BR227" s="705"/>
      <c r="BS227" s="705"/>
      <c r="BT227" s="705"/>
      <c r="BU227" s="705"/>
      <c r="BV227" s="705"/>
      <c r="BW227" s="705"/>
      <c r="BX227" s="705"/>
      <c r="BY227" s="705"/>
      <c r="BZ227" s="705"/>
      <c r="CA227" s="705"/>
      <c r="CB227" s="705"/>
      <c r="CC227" s="705"/>
      <c r="CD227" s="705"/>
      <c r="CE227" s="705"/>
      <c r="CF227" s="705"/>
      <c r="CG227" s="705"/>
      <c r="CH227" s="705"/>
      <c r="CI227" s="705"/>
      <c r="CJ227" s="705"/>
      <c r="CK227" s="705"/>
      <c r="CL227" s="705"/>
      <c r="CM227" s="705"/>
      <c r="CN227" s="705"/>
      <c r="CO227" s="705"/>
      <c r="CP227" s="705"/>
      <c r="CQ227" s="705"/>
      <c r="CR227" s="705"/>
      <c r="CS227" s="705"/>
      <c r="CT227" s="705"/>
      <c r="CU227" s="705"/>
      <c r="CV227" s="705"/>
      <c r="CW227" s="705"/>
      <c r="CX227" s="705"/>
      <c r="CY227" s="705"/>
      <c r="CZ227" s="705"/>
      <c r="DA227" s="705"/>
      <c r="DB227" s="705"/>
      <c r="DC227" s="705"/>
      <c r="DD227" s="705"/>
      <c r="DE227" s="705"/>
      <c r="DF227" s="705"/>
      <c r="DG227" s="705"/>
      <c r="DH227" s="705"/>
      <c r="DI227" s="705"/>
      <c r="DJ227" s="705"/>
      <c r="DK227" s="705"/>
      <c r="DL227" s="705"/>
      <c r="DM227" s="705"/>
      <c r="DN227" s="705"/>
      <c r="DO227" s="705"/>
      <c r="DP227" s="705"/>
      <c r="DQ227" s="705"/>
      <c r="DR227" s="705"/>
      <c r="DS227" s="705"/>
      <c r="DT227" s="705"/>
      <c r="DU227" s="705"/>
      <c r="DV227" s="705"/>
      <c r="DW227" s="705"/>
      <c r="DX227" s="705"/>
      <c r="DY227" s="705"/>
      <c r="DZ227" s="705"/>
      <c r="EA227" s="705"/>
      <c r="EB227" s="705"/>
      <c r="EC227" s="705"/>
      <c r="ED227" s="705"/>
      <c r="EE227" s="705"/>
      <c r="EF227" s="705"/>
      <c r="EG227" s="705"/>
      <c r="EH227" s="705"/>
      <c r="EI227" s="705"/>
      <c r="EJ227" s="705"/>
      <c r="EK227" s="705"/>
      <c r="EL227" s="705"/>
      <c r="EM227" s="705"/>
      <c r="EN227" s="705"/>
      <c r="EO227" s="705"/>
      <c r="EP227" s="705"/>
      <c r="EQ227" s="705"/>
      <c r="ER227" s="705"/>
      <c r="ES227" s="705"/>
      <c r="ET227" s="705"/>
      <c r="EU227" s="705"/>
      <c r="EV227" s="705"/>
      <c r="EW227" s="705"/>
      <c r="EX227" s="705"/>
      <c r="EY227" s="705"/>
      <c r="EZ227" s="705"/>
      <c r="FA227" s="705"/>
      <c r="FB227" s="705"/>
      <c r="FC227" s="705"/>
      <c r="FD227" s="705"/>
      <c r="FE227" s="705"/>
      <c r="FF227" s="705"/>
      <c r="FG227" s="705"/>
      <c r="FH227" s="705"/>
      <c r="FI227" s="705"/>
      <c r="FJ227" s="705"/>
      <c r="FK227" s="705"/>
      <c r="FL227" s="705"/>
      <c r="FM227" s="705"/>
      <c r="FN227" s="705"/>
      <c r="FO227" s="705"/>
      <c r="FP227" s="705"/>
      <c r="FQ227" s="705"/>
      <c r="FR227" s="705"/>
      <c r="FS227" s="705"/>
      <c r="FT227" s="705"/>
      <c r="FU227" s="705"/>
      <c r="FV227" s="705"/>
      <c r="FW227" s="705"/>
      <c r="FX227" s="705"/>
      <c r="FY227" s="705"/>
      <c r="FZ227" s="705"/>
      <c r="GA227" s="705"/>
      <c r="GB227" s="705"/>
      <c r="GC227" s="705"/>
      <c r="GD227" s="705"/>
      <c r="GE227" s="705"/>
      <c r="GF227" s="705"/>
      <c r="GG227" s="705"/>
      <c r="GH227" s="705"/>
      <c r="GI227" s="705"/>
      <c r="GJ227" s="705"/>
      <c r="GK227" s="705"/>
      <c r="GL227" s="705"/>
      <c r="GM227" s="705"/>
      <c r="GN227" s="705"/>
      <c r="GO227" s="705"/>
      <c r="GP227" s="705"/>
      <c r="GQ227" s="705"/>
      <c r="GR227" s="705"/>
      <c r="GS227" s="705"/>
      <c r="GT227" s="705"/>
      <c r="GU227" s="705"/>
      <c r="GV227" s="705"/>
      <c r="GW227" s="705"/>
      <c r="GX227" s="705"/>
      <c r="GY227" s="705"/>
      <c r="GZ227" s="705"/>
      <c r="HA227" s="705"/>
      <c r="HB227" s="705"/>
      <c r="HC227" s="705"/>
      <c r="HD227" s="705"/>
      <c r="HE227" s="705"/>
      <c r="HF227" s="705"/>
      <c r="HG227" s="705"/>
      <c r="HH227" s="705"/>
      <c r="HI227" s="705"/>
      <c r="HJ227" s="705"/>
      <c r="HK227" s="705"/>
      <c r="HL227" s="705"/>
      <c r="HM227" s="705"/>
      <c r="HN227" s="705"/>
      <c r="HO227" s="705"/>
      <c r="HP227" s="705"/>
      <c r="HQ227" s="705"/>
      <c r="HR227" s="705"/>
      <c r="HS227" s="705"/>
      <c r="HT227" s="705"/>
      <c r="HU227" s="705"/>
      <c r="HV227" s="705"/>
      <c r="HW227" s="705"/>
      <c r="HX227" s="705"/>
      <c r="HY227" s="705"/>
      <c r="HZ227" s="705"/>
      <c r="IA227" s="705"/>
      <c r="IB227" s="705"/>
      <c r="IC227" s="705"/>
      <c r="ID227" s="705"/>
      <c r="IE227" s="705"/>
      <c r="IF227" s="705"/>
      <c r="IG227" s="705"/>
      <c r="IH227" s="705"/>
      <c r="II227" s="705"/>
      <c r="IJ227" s="705"/>
      <c r="IK227" s="705"/>
      <c r="IL227" s="705"/>
      <c r="IM227" s="705"/>
      <c r="IN227" s="705"/>
      <c r="IO227" s="705"/>
      <c r="IP227" s="705"/>
      <c r="IQ227" s="705"/>
      <c r="IR227" s="705"/>
      <c r="IS227" s="705"/>
      <c r="IT227" s="705"/>
      <c r="IU227" s="705"/>
      <c r="IV227" s="705"/>
    </row>
    <row r="228" spans="1:256" ht="31.5">
      <c r="A228" s="705"/>
      <c r="B228" s="755" t="s">
        <v>144</v>
      </c>
      <c r="C228" s="311" t="s">
        <v>75</v>
      </c>
      <c r="D228" s="311" t="s">
        <v>23</v>
      </c>
      <c r="E228" s="311" t="s">
        <v>76</v>
      </c>
      <c r="F228" s="312" t="s">
        <v>103</v>
      </c>
      <c r="G228" s="313" t="s">
        <v>104</v>
      </c>
      <c r="H228" s="705"/>
      <c r="I228" s="705"/>
      <c r="J228" s="705"/>
      <c r="K228" s="705"/>
      <c r="L228" s="705"/>
      <c r="M228" s="705"/>
      <c r="N228" s="705"/>
      <c r="O228" s="705"/>
      <c r="P228" s="705"/>
      <c r="Q228" s="705"/>
      <c r="R228" s="705"/>
      <c r="S228" s="705"/>
      <c r="T228" s="705"/>
      <c r="U228" s="705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  <c r="AG228" s="705"/>
      <c r="AH228" s="705"/>
      <c r="AI228" s="705"/>
      <c r="AJ228" s="705"/>
      <c r="AK228" s="705"/>
      <c r="AL228" s="705"/>
      <c r="AM228" s="705"/>
      <c r="AN228" s="705"/>
      <c r="AO228" s="705"/>
      <c r="AP228" s="705"/>
      <c r="AQ228" s="705"/>
      <c r="AR228" s="705"/>
      <c r="AS228" s="705"/>
      <c r="AT228" s="705"/>
      <c r="AU228" s="705"/>
      <c r="AV228" s="705"/>
      <c r="AW228" s="705"/>
      <c r="AX228" s="705"/>
      <c r="AY228" s="705"/>
      <c r="AZ228" s="705"/>
      <c r="BA228" s="705"/>
      <c r="BB228" s="705"/>
      <c r="BC228" s="705"/>
      <c r="BD228" s="705"/>
      <c r="BE228" s="705"/>
      <c r="BF228" s="705"/>
      <c r="BG228" s="705"/>
      <c r="BH228" s="705"/>
      <c r="BI228" s="705"/>
      <c r="BJ228" s="705"/>
      <c r="BK228" s="705"/>
      <c r="BL228" s="705"/>
      <c r="BM228" s="705"/>
      <c r="BN228" s="705"/>
      <c r="BO228" s="705"/>
      <c r="BP228" s="705"/>
      <c r="BQ228" s="705"/>
      <c r="BR228" s="705"/>
      <c r="BS228" s="705"/>
      <c r="BT228" s="705"/>
      <c r="BU228" s="705"/>
      <c r="BV228" s="705"/>
      <c r="BW228" s="705"/>
      <c r="BX228" s="705"/>
      <c r="BY228" s="705"/>
      <c r="BZ228" s="705"/>
      <c r="CA228" s="705"/>
      <c r="CB228" s="705"/>
      <c r="CC228" s="705"/>
      <c r="CD228" s="705"/>
      <c r="CE228" s="705"/>
      <c r="CF228" s="705"/>
      <c r="CG228" s="705"/>
      <c r="CH228" s="705"/>
      <c r="CI228" s="705"/>
      <c r="CJ228" s="705"/>
      <c r="CK228" s="705"/>
      <c r="CL228" s="705"/>
      <c r="CM228" s="705"/>
      <c r="CN228" s="705"/>
      <c r="CO228" s="705"/>
      <c r="CP228" s="705"/>
      <c r="CQ228" s="705"/>
      <c r="CR228" s="705"/>
      <c r="CS228" s="705"/>
      <c r="CT228" s="705"/>
      <c r="CU228" s="705"/>
      <c r="CV228" s="705"/>
      <c r="CW228" s="705"/>
      <c r="CX228" s="705"/>
      <c r="CY228" s="705"/>
      <c r="CZ228" s="705"/>
      <c r="DA228" s="705"/>
      <c r="DB228" s="705"/>
      <c r="DC228" s="705"/>
      <c r="DD228" s="705"/>
      <c r="DE228" s="705"/>
      <c r="DF228" s="705"/>
      <c r="DG228" s="705"/>
      <c r="DH228" s="705"/>
      <c r="DI228" s="705"/>
      <c r="DJ228" s="705"/>
      <c r="DK228" s="705"/>
      <c r="DL228" s="705"/>
      <c r="DM228" s="705"/>
      <c r="DN228" s="705"/>
      <c r="DO228" s="705"/>
      <c r="DP228" s="705"/>
      <c r="DQ228" s="705"/>
      <c r="DR228" s="705"/>
      <c r="DS228" s="705"/>
      <c r="DT228" s="705"/>
      <c r="DU228" s="705"/>
      <c r="DV228" s="705"/>
      <c r="DW228" s="705"/>
      <c r="DX228" s="705"/>
      <c r="DY228" s="705"/>
      <c r="DZ228" s="705"/>
      <c r="EA228" s="705"/>
      <c r="EB228" s="705"/>
      <c r="EC228" s="705"/>
      <c r="ED228" s="705"/>
      <c r="EE228" s="705"/>
      <c r="EF228" s="705"/>
      <c r="EG228" s="705"/>
      <c r="EH228" s="705"/>
      <c r="EI228" s="705"/>
      <c r="EJ228" s="705"/>
      <c r="EK228" s="705"/>
      <c r="EL228" s="705"/>
      <c r="EM228" s="705"/>
      <c r="EN228" s="705"/>
      <c r="EO228" s="705"/>
      <c r="EP228" s="705"/>
      <c r="EQ228" s="705"/>
      <c r="ER228" s="705"/>
      <c r="ES228" s="705"/>
      <c r="ET228" s="705"/>
      <c r="EU228" s="705"/>
      <c r="EV228" s="705"/>
      <c r="EW228" s="705"/>
      <c r="EX228" s="705"/>
      <c r="EY228" s="705"/>
      <c r="EZ228" s="705"/>
      <c r="FA228" s="705"/>
      <c r="FB228" s="705"/>
      <c r="FC228" s="705"/>
      <c r="FD228" s="705"/>
      <c r="FE228" s="705"/>
      <c r="FF228" s="705"/>
      <c r="FG228" s="705"/>
      <c r="FH228" s="705"/>
      <c r="FI228" s="705"/>
      <c r="FJ228" s="705"/>
      <c r="FK228" s="705"/>
      <c r="FL228" s="705"/>
      <c r="FM228" s="705"/>
      <c r="FN228" s="705"/>
      <c r="FO228" s="705"/>
      <c r="FP228" s="705"/>
      <c r="FQ228" s="705"/>
      <c r="FR228" s="705"/>
      <c r="FS228" s="705"/>
      <c r="FT228" s="705"/>
      <c r="FU228" s="705"/>
      <c r="FV228" s="705"/>
      <c r="FW228" s="705"/>
      <c r="FX228" s="705"/>
      <c r="FY228" s="705"/>
      <c r="FZ228" s="705"/>
      <c r="GA228" s="705"/>
      <c r="GB228" s="705"/>
      <c r="GC228" s="705"/>
      <c r="GD228" s="705"/>
      <c r="GE228" s="705"/>
      <c r="GF228" s="705"/>
      <c r="GG228" s="705"/>
      <c r="GH228" s="705"/>
      <c r="GI228" s="705"/>
      <c r="GJ228" s="705"/>
      <c r="GK228" s="705"/>
      <c r="GL228" s="705"/>
      <c r="GM228" s="705"/>
      <c r="GN228" s="705"/>
      <c r="GO228" s="705"/>
      <c r="GP228" s="705"/>
      <c r="GQ228" s="705"/>
      <c r="GR228" s="705"/>
      <c r="GS228" s="705"/>
      <c r="GT228" s="705"/>
      <c r="GU228" s="705"/>
      <c r="GV228" s="705"/>
      <c r="GW228" s="705"/>
      <c r="GX228" s="705"/>
      <c r="GY228" s="705"/>
      <c r="GZ228" s="705"/>
      <c r="HA228" s="705"/>
      <c r="HB228" s="705"/>
      <c r="HC228" s="705"/>
      <c r="HD228" s="705"/>
      <c r="HE228" s="705"/>
      <c r="HF228" s="705"/>
      <c r="HG228" s="705"/>
      <c r="HH228" s="705"/>
      <c r="HI228" s="705"/>
      <c r="HJ228" s="705"/>
      <c r="HK228" s="705"/>
      <c r="HL228" s="705"/>
      <c r="HM228" s="705"/>
      <c r="HN228" s="705"/>
      <c r="HO228" s="705"/>
      <c r="HP228" s="705"/>
      <c r="HQ228" s="705"/>
      <c r="HR228" s="705"/>
      <c r="HS228" s="705"/>
      <c r="HT228" s="705"/>
      <c r="HU228" s="705"/>
      <c r="HV228" s="705"/>
      <c r="HW228" s="705"/>
      <c r="HX228" s="705"/>
      <c r="HY228" s="705"/>
      <c r="HZ228" s="705"/>
      <c r="IA228" s="705"/>
      <c r="IB228" s="705"/>
      <c r="IC228" s="705"/>
      <c r="ID228" s="705"/>
      <c r="IE228" s="705"/>
      <c r="IF228" s="705"/>
      <c r="IG228" s="705"/>
      <c r="IH228" s="705"/>
      <c r="II228" s="705"/>
      <c r="IJ228" s="705"/>
      <c r="IK228" s="705"/>
      <c r="IL228" s="705"/>
      <c r="IM228" s="705"/>
      <c r="IN228" s="705"/>
      <c r="IO228" s="705"/>
      <c r="IP228" s="705"/>
      <c r="IQ228" s="705"/>
      <c r="IR228" s="705"/>
      <c r="IS228" s="705"/>
      <c r="IT228" s="705"/>
      <c r="IU228" s="705"/>
      <c r="IV228" s="705"/>
    </row>
    <row r="229" spans="1:256" ht="15.75">
      <c r="A229" s="705"/>
      <c r="B229" s="2718" t="s">
        <v>488</v>
      </c>
      <c r="C229" s="2719"/>
      <c r="D229" s="2719"/>
      <c r="E229" s="2719"/>
      <c r="F229" s="2719"/>
      <c r="G229" s="2720"/>
      <c r="H229" s="705"/>
      <c r="I229" s="705"/>
      <c r="J229" s="705"/>
      <c r="K229" s="705"/>
      <c r="L229" s="705"/>
      <c r="M229" s="705"/>
      <c r="N229" s="705"/>
      <c r="O229" s="705"/>
      <c r="P229" s="705"/>
      <c r="Q229" s="705"/>
      <c r="R229" s="705"/>
      <c r="S229" s="705"/>
      <c r="T229" s="705"/>
      <c r="U229" s="705"/>
      <c r="V229" s="705"/>
      <c r="W229" s="705"/>
      <c r="X229" s="705"/>
      <c r="Y229" s="705"/>
      <c r="Z229" s="705"/>
      <c r="AA229" s="705"/>
      <c r="AB229" s="705"/>
      <c r="AC229" s="705"/>
      <c r="AD229" s="705"/>
      <c r="AE229" s="705"/>
      <c r="AF229" s="705"/>
      <c r="AG229" s="705"/>
      <c r="AH229" s="705"/>
      <c r="AI229" s="705"/>
      <c r="AJ229" s="705"/>
      <c r="AK229" s="705"/>
      <c r="AL229" s="705"/>
      <c r="AM229" s="705"/>
      <c r="AN229" s="705"/>
      <c r="AO229" s="705"/>
      <c r="AP229" s="705"/>
      <c r="AQ229" s="705"/>
      <c r="AR229" s="705"/>
      <c r="AS229" s="705"/>
      <c r="AT229" s="705"/>
      <c r="AU229" s="705"/>
      <c r="AV229" s="705"/>
      <c r="AW229" s="705"/>
      <c r="AX229" s="705"/>
      <c r="AY229" s="705"/>
      <c r="AZ229" s="705"/>
      <c r="BA229" s="705"/>
      <c r="BB229" s="705"/>
      <c r="BC229" s="705"/>
      <c r="BD229" s="705"/>
      <c r="BE229" s="705"/>
      <c r="BF229" s="705"/>
      <c r="BG229" s="705"/>
      <c r="BH229" s="705"/>
      <c r="BI229" s="705"/>
      <c r="BJ229" s="705"/>
      <c r="BK229" s="705"/>
      <c r="BL229" s="705"/>
      <c r="BM229" s="705"/>
      <c r="BN229" s="705"/>
      <c r="BO229" s="705"/>
      <c r="BP229" s="705"/>
      <c r="BQ229" s="705"/>
      <c r="BR229" s="705"/>
      <c r="BS229" s="705"/>
      <c r="BT229" s="705"/>
      <c r="BU229" s="705"/>
      <c r="BV229" s="705"/>
      <c r="BW229" s="705"/>
      <c r="BX229" s="705"/>
      <c r="BY229" s="705"/>
      <c r="BZ229" s="705"/>
      <c r="CA229" s="705"/>
      <c r="CB229" s="705"/>
      <c r="CC229" s="705"/>
      <c r="CD229" s="705"/>
      <c r="CE229" s="705"/>
      <c r="CF229" s="705"/>
      <c r="CG229" s="705"/>
      <c r="CH229" s="705"/>
      <c r="CI229" s="705"/>
      <c r="CJ229" s="705"/>
      <c r="CK229" s="705"/>
      <c r="CL229" s="705"/>
      <c r="CM229" s="705"/>
      <c r="CN229" s="705"/>
      <c r="CO229" s="705"/>
      <c r="CP229" s="705"/>
      <c r="CQ229" s="705"/>
      <c r="CR229" s="705"/>
      <c r="CS229" s="705"/>
      <c r="CT229" s="705"/>
      <c r="CU229" s="705"/>
      <c r="CV229" s="705"/>
      <c r="CW229" s="705"/>
      <c r="CX229" s="705"/>
      <c r="CY229" s="705"/>
      <c r="CZ229" s="705"/>
      <c r="DA229" s="705"/>
      <c r="DB229" s="705"/>
      <c r="DC229" s="705"/>
      <c r="DD229" s="705"/>
      <c r="DE229" s="705"/>
      <c r="DF229" s="705"/>
      <c r="DG229" s="705"/>
      <c r="DH229" s="705"/>
      <c r="DI229" s="705"/>
      <c r="DJ229" s="705"/>
      <c r="DK229" s="705"/>
      <c r="DL229" s="705"/>
      <c r="DM229" s="705"/>
      <c r="DN229" s="705"/>
      <c r="DO229" s="705"/>
      <c r="DP229" s="705"/>
      <c r="DQ229" s="705"/>
      <c r="DR229" s="705"/>
      <c r="DS229" s="705"/>
      <c r="DT229" s="705"/>
      <c r="DU229" s="705"/>
      <c r="DV229" s="705"/>
      <c r="DW229" s="705"/>
      <c r="DX229" s="705"/>
      <c r="DY229" s="705"/>
      <c r="DZ229" s="705"/>
      <c r="EA229" s="705"/>
      <c r="EB229" s="705"/>
      <c r="EC229" s="705"/>
      <c r="ED229" s="705"/>
      <c r="EE229" s="705"/>
      <c r="EF229" s="705"/>
      <c r="EG229" s="705"/>
      <c r="EH229" s="705"/>
      <c r="EI229" s="705"/>
      <c r="EJ229" s="705"/>
      <c r="EK229" s="705"/>
      <c r="EL229" s="705"/>
      <c r="EM229" s="705"/>
      <c r="EN229" s="705"/>
      <c r="EO229" s="705"/>
      <c r="EP229" s="705"/>
      <c r="EQ229" s="705"/>
      <c r="ER229" s="705"/>
      <c r="ES229" s="705"/>
      <c r="ET229" s="705"/>
      <c r="EU229" s="705"/>
      <c r="EV229" s="705"/>
      <c r="EW229" s="705"/>
      <c r="EX229" s="705"/>
      <c r="EY229" s="705"/>
      <c r="EZ229" s="705"/>
      <c r="FA229" s="705"/>
      <c r="FB229" s="705"/>
      <c r="FC229" s="705"/>
      <c r="FD229" s="705"/>
      <c r="FE229" s="705"/>
      <c r="FF229" s="705"/>
      <c r="FG229" s="705"/>
      <c r="FH229" s="705"/>
      <c r="FI229" s="705"/>
      <c r="FJ229" s="705"/>
      <c r="FK229" s="705"/>
      <c r="FL229" s="705"/>
      <c r="FM229" s="705"/>
      <c r="FN229" s="705"/>
      <c r="FO229" s="705"/>
      <c r="FP229" s="705"/>
      <c r="FQ229" s="705"/>
      <c r="FR229" s="705"/>
      <c r="FS229" s="705"/>
      <c r="FT229" s="705"/>
      <c r="FU229" s="705"/>
      <c r="FV229" s="705"/>
      <c r="FW229" s="705"/>
      <c r="FX229" s="705"/>
      <c r="FY229" s="705"/>
      <c r="FZ229" s="705"/>
      <c r="GA229" s="705"/>
      <c r="GB229" s="705"/>
      <c r="GC229" s="705"/>
      <c r="GD229" s="705"/>
      <c r="GE229" s="705"/>
      <c r="GF229" s="705"/>
      <c r="GG229" s="705"/>
      <c r="GH229" s="705"/>
      <c r="GI229" s="705"/>
      <c r="GJ229" s="705"/>
      <c r="GK229" s="705"/>
      <c r="GL229" s="705"/>
      <c r="GM229" s="705"/>
      <c r="GN229" s="705"/>
      <c r="GO229" s="705"/>
      <c r="GP229" s="705"/>
      <c r="GQ229" s="705"/>
      <c r="GR229" s="705"/>
      <c r="GS229" s="705"/>
      <c r="GT229" s="705"/>
      <c r="GU229" s="705"/>
      <c r="GV229" s="705"/>
      <c r="GW229" s="705"/>
      <c r="GX229" s="705"/>
      <c r="GY229" s="705"/>
      <c r="GZ229" s="705"/>
      <c r="HA229" s="705"/>
      <c r="HB229" s="705"/>
      <c r="HC229" s="705"/>
      <c r="HD229" s="705"/>
      <c r="HE229" s="705"/>
      <c r="HF229" s="705"/>
      <c r="HG229" s="705"/>
      <c r="HH229" s="705"/>
      <c r="HI229" s="705"/>
      <c r="HJ229" s="705"/>
      <c r="HK229" s="705"/>
      <c r="HL229" s="705"/>
      <c r="HM229" s="705"/>
      <c r="HN229" s="705"/>
      <c r="HO229" s="705"/>
      <c r="HP229" s="705"/>
      <c r="HQ229" s="705"/>
      <c r="HR229" s="705"/>
      <c r="HS229" s="705"/>
      <c r="HT229" s="705"/>
      <c r="HU229" s="705"/>
      <c r="HV229" s="705"/>
      <c r="HW229" s="705"/>
      <c r="HX229" s="705"/>
      <c r="HY229" s="705"/>
      <c r="HZ229" s="705"/>
      <c r="IA229" s="705"/>
      <c r="IB229" s="705"/>
      <c r="IC229" s="705"/>
      <c r="ID229" s="705"/>
      <c r="IE229" s="705"/>
      <c r="IF229" s="705"/>
      <c r="IG229" s="705"/>
      <c r="IH229" s="705"/>
      <c r="II229" s="705"/>
      <c r="IJ229" s="705"/>
      <c r="IK229" s="705"/>
      <c r="IL229" s="705"/>
      <c r="IM229" s="705"/>
      <c r="IN229" s="705"/>
      <c r="IO229" s="705"/>
      <c r="IP229" s="705"/>
      <c r="IQ229" s="705"/>
      <c r="IR229" s="705"/>
      <c r="IS229" s="705"/>
      <c r="IT229" s="705"/>
      <c r="IU229" s="705"/>
      <c r="IV229" s="705"/>
    </row>
    <row r="230" spans="1:256" ht="15.75">
      <c r="A230" s="705"/>
      <c r="B230" s="776" t="str">
        <f>B37</f>
        <v>AMM EQUIP 01</v>
      </c>
      <c r="C230" s="777" t="str">
        <f>C37</f>
        <v>FORNECIMENTO E INSTALAÇÃO - ALONGADOR</v>
      </c>
      <c r="D230" s="778" t="s">
        <v>23</v>
      </c>
      <c r="E230" s="779">
        <v>1</v>
      </c>
      <c r="F230" s="780" t="e">
        <f>G44</f>
        <v>#REF!</v>
      </c>
      <c r="G230" s="759" t="e">
        <f t="shared" ref="G230:G240" si="0">TRUNC(F230*E230,2)</f>
        <v>#REF!</v>
      </c>
      <c r="H230" s="705"/>
      <c r="I230" s="705"/>
      <c r="J230" s="705"/>
      <c r="K230" s="705"/>
      <c r="L230" s="705"/>
      <c r="M230" s="705"/>
      <c r="N230" s="705"/>
      <c r="O230" s="705"/>
      <c r="P230" s="705"/>
      <c r="Q230" s="705"/>
      <c r="R230" s="705"/>
      <c r="S230" s="705"/>
      <c r="T230" s="705"/>
      <c r="U230" s="705"/>
      <c r="V230" s="705"/>
      <c r="W230" s="705"/>
      <c r="X230" s="705"/>
      <c r="Y230" s="705"/>
      <c r="Z230" s="705"/>
      <c r="AA230" s="705"/>
      <c r="AB230" s="705"/>
      <c r="AC230" s="705"/>
      <c r="AD230" s="705"/>
      <c r="AE230" s="705"/>
      <c r="AF230" s="705"/>
      <c r="AG230" s="705"/>
      <c r="AH230" s="705"/>
      <c r="AI230" s="705"/>
      <c r="AJ230" s="705"/>
      <c r="AK230" s="705"/>
      <c r="AL230" s="705"/>
      <c r="AM230" s="705"/>
      <c r="AN230" s="705"/>
      <c r="AO230" s="705"/>
      <c r="AP230" s="705"/>
      <c r="AQ230" s="705"/>
      <c r="AR230" s="705"/>
      <c r="AS230" s="705"/>
      <c r="AT230" s="705"/>
      <c r="AU230" s="705"/>
      <c r="AV230" s="705"/>
      <c r="AW230" s="705"/>
      <c r="AX230" s="705"/>
      <c r="AY230" s="705"/>
      <c r="AZ230" s="705"/>
      <c r="BA230" s="705"/>
      <c r="BB230" s="705"/>
      <c r="BC230" s="705"/>
      <c r="BD230" s="705"/>
      <c r="BE230" s="705"/>
      <c r="BF230" s="705"/>
      <c r="BG230" s="705"/>
      <c r="BH230" s="705"/>
      <c r="BI230" s="705"/>
      <c r="BJ230" s="705"/>
      <c r="BK230" s="705"/>
      <c r="BL230" s="705"/>
      <c r="BM230" s="705"/>
      <c r="BN230" s="705"/>
      <c r="BO230" s="705"/>
      <c r="BP230" s="705"/>
      <c r="BQ230" s="705"/>
      <c r="BR230" s="705"/>
      <c r="BS230" s="705"/>
      <c r="BT230" s="705"/>
      <c r="BU230" s="705"/>
      <c r="BV230" s="705"/>
      <c r="BW230" s="705"/>
      <c r="BX230" s="705"/>
      <c r="BY230" s="705"/>
      <c r="BZ230" s="705"/>
      <c r="CA230" s="705"/>
      <c r="CB230" s="705"/>
      <c r="CC230" s="705"/>
      <c r="CD230" s="705"/>
      <c r="CE230" s="705"/>
      <c r="CF230" s="705"/>
      <c r="CG230" s="705"/>
      <c r="CH230" s="705"/>
      <c r="CI230" s="705"/>
      <c r="CJ230" s="705"/>
      <c r="CK230" s="705"/>
      <c r="CL230" s="705"/>
      <c r="CM230" s="705"/>
      <c r="CN230" s="705"/>
      <c r="CO230" s="705"/>
      <c r="CP230" s="705"/>
      <c r="CQ230" s="705"/>
      <c r="CR230" s="705"/>
      <c r="CS230" s="705"/>
      <c r="CT230" s="705"/>
      <c r="CU230" s="705"/>
      <c r="CV230" s="705"/>
      <c r="CW230" s="705"/>
      <c r="CX230" s="705"/>
      <c r="CY230" s="705"/>
      <c r="CZ230" s="705"/>
      <c r="DA230" s="705"/>
      <c r="DB230" s="705"/>
      <c r="DC230" s="705"/>
      <c r="DD230" s="705"/>
      <c r="DE230" s="705"/>
      <c r="DF230" s="705"/>
      <c r="DG230" s="705"/>
      <c r="DH230" s="705"/>
      <c r="DI230" s="705"/>
      <c r="DJ230" s="705"/>
      <c r="DK230" s="705"/>
      <c r="DL230" s="705"/>
      <c r="DM230" s="705"/>
      <c r="DN230" s="705"/>
      <c r="DO230" s="705"/>
      <c r="DP230" s="705"/>
      <c r="DQ230" s="705"/>
      <c r="DR230" s="705"/>
      <c r="DS230" s="705"/>
      <c r="DT230" s="705"/>
      <c r="DU230" s="705"/>
      <c r="DV230" s="705"/>
      <c r="DW230" s="705"/>
      <c r="DX230" s="705"/>
      <c r="DY230" s="705"/>
      <c r="DZ230" s="705"/>
      <c r="EA230" s="705"/>
      <c r="EB230" s="705"/>
      <c r="EC230" s="705"/>
      <c r="ED230" s="705"/>
      <c r="EE230" s="705"/>
      <c r="EF230" s="705"/>
      <c r="EG230" s="705"/>
      <c r="EH230" s="705"/>
      <c r="EI230" s="705"/>
      <c r="EJ230" s="705"/>
      <c r="EK230" s="705"/>
      <c r="EL230" s="705"/>
      <c r="EM230" s="705"/>
      <c r="EN230" s="705"/>
      <c r="EO230" s="705"/>
      <c r="EP230" s="705"/>
      <c r="EQ230" s="705"/>
      <c r="ER230" s="705"/>
      <c r="ES230" s="705"/>
      <c r="ET230" s="705"/>
      <c r="EU230" s="705"/>
      <c r="EV230" s="705"/>
      <c r="EW230" s="705"/>
      <c r="EX230" s="705"/>
      <c r="EY230" s="705"/>
      <c r="EZ230" s="705"/>
      <c r="FA230" s="705"/>
      <c r="FB230" s="705"/>
      <c r="FC230" s="705"/>
      <c r="FD230" s="705"/>
      <c r="FE230" s="705"/>
      <c r="FF230" s="705"/>
      <c r="FG230" s="705"/>
      <c r="FH230" s="705"/>
      <c r="FI230" s="705"/>
      <c r="FJ230" s="705"/>
      <c r="FK230" s="705"/>
      <c r="FL230" s="705"/>
      <c r="FM230" s="705"/>
      <c r="FN230" s="705"/>
      <c r="FO230" s="705"/>
      <c r="FP230" s="705"/>
      <c r="FQ230" s="705"/>
      <c r="FR230" s="705"/>
      <c r="FS230" s="705"/>
      <c r="FT230" s="705"/>
      <c r="FU230" s="705"/>
      <c r="FV230" s="705"/>
      <c r="FW230" s="705"/>
      <c r="FX230" s="705"/>
      <c r="FY230" s="705"/>
      <c r="FZ230" s="705"/>
      <c r="GA230" s="705"/>
      <c r="GB230" s="705"/>
      <c r="GC230" s="705"/>
      <c r="GD230" s="705"/>
      <c r="GE230" s="705"/>
      <c r="GF230" s="705"/>
      <c r="GG230" s="705"/>
      <c r="GH230" s="705"/>
      <c r="GI230" s="705"/>
      <c r="GJ230" s="705"/>
      <c r="GK230" s="705"/>
      <c r="GL230" s="705"/>
      <c r="GM230" s="705"/>
      <c r="GN230" s="705"/>
      <c r="GO230" s="705"/>
      <c r="GP230" s="705"/>
      <c r="GQ230" s="705"/>
      <c r="GR230" s="705"/>
      <c r="GS230" s="705"/>
      <c r="GT230" s="705"/>
      <c r="GU230" s="705"/>
      <c r="GV230" s="705"/>
      <c r="GW230" s="705"/>
      <c r="GX230" s="705"/>
      <c r="GY230" s="705"/>
      <c r="GZ230" s="705"/>
      <c r="HA230" s="705"/>
      <c r="HB230" s="705"/>
      <c r="HC230" s="705"/>
      <c r="HD230" s="705"/>
      <c r="HE230" s="705"/>
      <c r="HF230" s="705"/>
      <c r="HG230" s="705"/>
      <c r="HH230" s="705"/>
      <c r="HI230" s="705"/>
      <c r="HJ230" s="705"/>
      <c r="HK230" s="705"/>
      <c r="HL230" s="705"/>
      <c r="HM230" s="705"/>
      <c r="HN230" s="705"/>
      <c r="HO230" s="705"/>
      <c r="HP230" s="705"/>
      <c r="HQ230" s="705"/>
      <c r="HR230" s="705"/>
      <c r="HS230" s="705"/>
      <c r="HT230" s="705"/>
      <c r="HU230" s="705"/>
      <c r="HV230" s="705"/>
      <c r="HW230" s="705"/>
      <c r="HX230" s="705"/>
      <c r="HY230" s="705"/>
      <c r="HZ230" s="705"/>
      <c r="IA230" s="705"/>
      <c r="IB230" s="705"/>
      <c r="IC230" s="705"/>
      <c r="ID230" s="705"/>
      <c r="IE230" s="705"/>
      <c r="IF230" s="705"/>
      <c r="IG230" s="705"/>
      <c r="IH230" s="705"/>
      <c r="II230" s="705"/>
      <c r="IJ230" s="705"/>
      <c r="IK230" s="705"/>
      <c r="IL230" s="705"/>
      <c r="IM230" s="705"/>
      <c r="IN230" s="705"/>
      <c r="IO230" s="705"/>
      <c r="IP230" s="705"/>
      <c r="IQ230" s="705"/>
      <c r="IR230" s="705"/>
      <c r="IS230" s="705"/>
      <c r="IT230" s="705"/>
      <c r="IU230" s="705"/>
      <c r="IV230" s="705"/>
    </row>
    <row r="231" spans="1:256" ht="15.75">
      <c r="A231" s="705"/>
      <c r="B231" s="776" t="str">
        <f>B55</f>
        <v>AMM EQUIP 02</v>
      </c>
      <c r="C231" s="777" t="str">
        <f>C55</f>
        <v>FORNECIMENTO E INSTALAÇÃO - ROTAÇÃO DUPLA DIAGONAL</v>
      </c>
      <c r="D231" s="778" t="s">
        <v>23</v>
      </c>
      <c r="E231" s="779">
        <v>1</v>
      </c>
      <c r="F231" s="780" t="e">
        <f>G62</f>
        <v>#REF!</v>
      </c>
      <c r="G231" s="759" t="e">
        <f t="shared" si="0"/>
        <v>#REF!</v>
      </c>
      <c r="H231" s="705"/>
      <c r="I231" s="705"/>
      <c r="J231" s="705"/>
      <c r="K231" s="705"/>
      <c r="L231" s="705"/>
      <c r="M231" s="705"/>
      <c r="N231" s="705"/>
      <c r="O231" s="705"/>
      <c r="P231" s="705"/>
      <c r="Q231" s="705"/>
      <c r="R231" s="705"/>
      <c r="S231" s="705"/>
      <c r="T231" s="705"/>
      <c r="U231" s="705"/>
      <c r="V231" s="705"/>
      <c r="W231" s="705"/>
      <c r="X231" s="705"/>
      <c r="Y231" s="705"/>
      <c r="Z231" s="705"/>
      <c r="AA231" s="705"/>
      <c r="AB231" s="705"/>
      <c r="AC231" s="705"/>
      <c r="AD231" s="705"/>
      <c r="AE231" s="705"/>
      <c r="AF231" s="705"/>
      <c r="AG231" s="705"/>
      <c r="AH231" s="705"/>
      <c r="AI231" s="705"/>
      <c r="AJ231" s="705"/>
      <c r="AK231" s="705"/>
      <c r="AL231" s="705"/>
      <c r="AM231" s="705"/>
      <c r="AN231" s="705"/>
      <c r="AO231" s="705"/>
      <c r="AP231" s="705"/>
      <c r="AQ231" s="705"/>
      <c r="AR231" s="705"/>
      <c r="AS231" s="705"/>
      <c r="AT231" s="705"/>
      <c r="AU231" s="705"/>
      <c r="AV231" s="705"/>
      <c r="AW231" s="705"/>
      <c r="AX231" s="705"/>
      <c r="AY231" s="705"/>
      <c r="AZ231" s="705"/>
      <c r="BA231" s="705"/>
      <c r="BB231" s="705"/>
      <c r="BC231" s="705"/>
      <c r="BD231" s="705"/>
      <c r="BE231" s="705"/>
      <c r="BF231" s="705"/>
      <c r="BG231" s="705"/>
      <c r="BH231" s="705"/>
      <c r="BI231" s="705"/>
      <c r="BJ231" s="705"/>
      <c r="BK231" s="705"/>
      <c r="BL231" s="705"/>
      <c r="BM231" s="705"/>
      <c r="BN231" s="705"/>
      <c r="BO231" s="705"/>
      <c r="BP231" s="705"/>
      <c r="BQ231" s="705"/>
      <c r="BR231" s="705"/>
      <c r="BS231" s="705"/>
      <c r="BT231" s="705"/>
      <c r="BU231" s="705"/>
      <c r="BV231" s="705"/>
      <c r="BW231" s="705"/>
      <c r="BX231" s="705"/>
      <c r="BY231" s="705"/>
      <c r="BZ231" s="705"/>
      <c r="CA231" s="705"/>
      <c r="CB231" s="705"/>
      <c r="CC231" s="705"/>
      <c r="CD231" s="705"/>
      <c r="CE231" s="705"/>
      <c r="CF231" s="705"/>
      <c r="CG231" s="705"/>
      <c r="CH231" s="705"/>
      <c r="CI231" s="705"/>
      <c r="CJ231" s="705"/>
      <c r="CK231" s="705"/>
      <c r="CL231" s="705"/>
      <c r="CM231" s="705"/>
      <c r="CN231" s="705"/>
      <c r="CO231" s="705"/>
      <c r="CP231" s="705"/>
      <c r="CQ231" s="705"/>
      <c r="CR231" s="705"/>
      <c r="CS231" s="705"/>
      <c r="CT231" s="705"/>
      <c r="CU231" s="705"/>
      <c r="CV231" s="705"/>
      <c r="CW231" s="705"/>
      <c r="CX231" s="705"/>
      <c r="CY231" s="705"/>
      <c r="CZ231" s="705"/>
      <c r="DA231" s="705"/>
      <c r="DB231" s="705"/>
      <c r="DC231" s="705"/>
      <c r="DD231" s="705"/>
      <c r="DE231" s="705"/>
      <c r="DF231" s="705"/>
      <c r="DG231" s="705"/>
      <c r="DH231" s="705"/>
      <c r="DI231" s="705"/>
      <c r="DJ231" s="705"/>
      <c r="DK231" s="705"/>
      <c r="DL231" s="705"/>
      <c r="DM231" s="705"/>
      <c r="DN231" s="705"/>
      <c r="DO231" s="705"/>
      <c r="DP231" s="705"/>
      <c r="DQ231" s="705"/>
      <c r="DR231" s="705"/>
      <c r="DS231" s="705"/>
      <c r="DT231" s="705"/>
      <c r="DU231" s="705"/>
      <c r="DV231" s="705"/>
      <c r="DW231" s="705"/>
      <c r="DX231" s="705"/>
      <c r="DY231" s="705"/>
      <c r="DZ231" s="705"/>
      <c r="EA231" s="705"/>
      <c r="EB231" s="705"/>
      <c r="EC231" s="705"/>
      <c r="ED231" s="705"/>
      <c r="EE231" s="705"/>
      <c r="EF231" s="705"/>
      <c r="EG231" s="705"/>
      <c r="EH231" s="705"/>
      <c r="EI231" s="705"/>
      <c r="EJ231" s="705"/>
      <c r="EK231" s="705"/>
      <c r="EL231" s="705"/>
      <c r="EM231" s="705"/>
      <c r="EN231" s="705"/>
      <c r="EO231" s="705"/>
      <c r="EP231" s="705"/>
      <c r="EQ231" s="705"/>
      <c r="ER231" s="705"/>
      <c r="ES231" s="705"/>
      <c r="ET231" s="705"/>
      <c r="EU231" s="705"/>
      <c r="EV231" s="705"/>
      <c r="EW231" s="705"/>
      <c r="EX231" s="705"/>
      <c r="EY231" s="705"/>
      <c r="EZ231" s="705"/>
      <c r="FA231" s="705"/>
      <c r="FB231" s="705"/>
      <c r="FC231" s="705"/>
      <c r="FD231" s="705"/>
      <c r="FE231" s="705"/>
      <c r="FF231" s="705"/>
      <c r="FG231" s="705"/>
      <c r="FH231" s="705"/>
      <c r="FI231" s="705"/>
      <c r="FJ231" s="705"/>
      <c r="FK231" s="705"/>
      <c r="FL231" s="705"/>
      <c r="FM231" s="705"/>
      <c r="FN231" s="705"/>
      <c r="FO231" s="705"/>
      <c r="FP231" s="705"/>
      <c r="FQ231" s="705"/>
      <c r="FR231" s="705"/>
      <c r="FS231" s="705"/>
      <c r="FT231" s="705"/>
      <c r="FU231" s="705"/>
      <c r="FV231" s="705"/>
      <c r="FW231" s="705"/>
      <c r="FX231" s="705"/>
      <c r="FY231" s="705"/>
      <c r="FZ231" s="705"/>
      <c r="GA231" s="705"/>
      <c r="GB231" s="705"/>
      <c r="GC231" s="705"/>
      <c r="GD231" s="705"/>
      <c r="GE231" s="705"/>
      <c r="GF231" s="705"/>
      <c r="GG231" s="705"/>
      <c r="GH231" s="705"/>
      <c r="GI231" s="705"/>
      <c r="GJ231" s="705"/>
      <c r="GK231" s="705"/>
      <c r="GL231" s="705"/>
      <c r="GM231" s="705"/>
      <c r="GN231" s="705"/>
      <c r="GO231" s="705"/>
      <c r="GP231" s="705"/>
      <c r="GQ231" s="705"/>
      <c r="GR231" s="705"/>
      <c r="GS231" s="705"/>
      <c r="GT231" s="705"/>
      <c r="GU231" s="705"/>
      <c r="GV231" s="705"/>
      <c r="GW231" s="705"/>
      <c r="GX231" s="705"/>
      <c r="GY231" s="705"/>
      <c r="GZ231" s="705"/>
      <c r="HA231" s="705"/>
      <c r="HB231" s="705"/>
      <c r="HC231" s="705"/>
      <c r="HD231" s="705"/>
      <c r="HE231" s="705"/>
      <c r="HF231" s="705"/>
      <c r="HG231" s="705"/>
      <c r="HH231" s="705"/>
      <c r="HI231" s="705"/>
      <c r="HJ231" s="705"/>
      <c r="HK231" s="705"/>
      <c r="HL231" s="705"/>
      <c r="HM231" s="705"/>
      <c r="HN231" s="705"/>
      <c r="HO231" s="705"/>
      <c r="HP231" s="705"/>
      <c r="HQ231" s="705"/>
      <c r="HR231" s="705"/>
      <c r="HS231" s="705"/>
      <c r="HT231" s="705"/>
      <c r="HU231" s="705"/>
      <c r="HV231" s="705"/>
      <c r="HW231" s="705"/>
      <c r="HX231" s="705"/>
      <c r="HY231" s="705"/>
      <c r="HZ231" s="705"/>
      <c r="IA231" s="705"/>
      <c r="IB231" s="705"/>
      <c r="IC231" s="705"/>
      <c r="ID231" s="705"/>
      <c r="IE231" s="705"/>
      <c r="IF231" s="705"/>
      <c r="IG231" s="705"/>
      <c r="IH231" s="705"/>
      <c r="II231" s="705"/>
      <c r="IJ231" s="705"/>
      <c r="IK231" s="705"/>
      <c r="IL231" s="705"/>
      <c r="IM231" s="705"/>
      <c r="IN231" s="705"/>
      <c r="IO231" s="705"/>
      <c r="IP231" s="705"/>
      <c r="IQ231" s="705"/>
      <c r="IR231" s="705"/>
      <c r="IS231" s="705"/>
      <c r="IT231" s="705"/>
      <c r="IU231" s="705"/>
      <c r="IV231" s="705"/>
    </row>
    <row r="232" spans="1:256" ht="15.75">
      <c r="A232" s="705"/>
      <c r="B232" s="776" t="str">
        <f>B73</f>
        <v>AMM EQUIP 03</v>
      </c>
      <c r="C232" s="777" t="str">
        <f>C73</f>
        <v>FORNECIMENTO E INSTALAÇÃO - ROTAÇÃO VERTICAL DUPLA</v>
      </c>
      <c r="D232" s="778" t="s">
        <v>23</v>
      </c>
      <c r="E232" s="779">
        <v>1</v>
      </c>
      <c r="F232" s="780" t="e">
        <f>G80</f>
        <v>#REF!</v>
      </c>
      <c r="G232" s="759" t="e">
        <f t="shared" si="0"/>
        <v>#REF!</v>
      </c>
      <c r="H232" s="705"/>
      <c r="I232" s="705"/>
      <c r="J232" s="705"/>
      <c r="K232" s="705"/>
      <c r="L232" s="705"/>
      <c r="M232" s="705"/>
      <c r="N232" s="705"/>
      <c r="O232" s="705"/>
      <c r="P232" s="705"/>
      <c r="Q232" s="705"/>
      <c r="R232" s="705"/>
      <c r="S232" s="705"/>
      <c r="T232" s="705"/>
      <c r="U232" s="705"/>
      <c r="V232" s="705"/>
      <c r="W232" s="705"/>
      <c r="X232" s="705"/>
      <c r="Y232" s="705"/>
      <c r="Z232" s="705"/>
      <c r="AA232" s="705"/>
      <c r="AB232" s="705"/>
      <c r="AC232" s="705"/>
      <c r="AD232" s="705"/>
      <c r="AE232" s="705"/>
      <c r="AF232" s="705"/>
      <c r="AG232" s="705"/>
      <c r="AH232" s="705"/>
      <c r="AI232" s="705"/>
      <c r="AJ232" s="705"/>
      <c r="AK232" s="705"/>
      <c r="AL232" s="705"/>
      <c r="AM232" s="705"/>
      <c r="AN232" s="705"/>
      <c r="AO232" s="705"/>
      <c r="AP232" s="705"/>
      <c r="AQ232" s="705"/>
      <c r="AR232" s="705"/>
      <c r="AS232" s="705"/>
      <c r="AT232" s="705"/>
      <c r="AU232" s="705"/>
      <c r="AV232" s="705"/>
      <c r="AW232" s="705"/>
      <c r="AX232" s="705"/>
      <c r="AY232" s="705"/>
      <c r="AZ232" s="705"/>
      <c r="BA232" s="705"/>
      <c r="BB232" s="705"/>
      <c r="BC232" s="705"/>
      <c r="BD232" s="705"/>
      <c r="BE232" s="705"/>
      <c r="BF232" s="705"/>
      <c r="BG232" s="705"/>
      <c r="BH232" s="705"/>
      <c r="BI232" s="705"/>
      <c r="BJ232" s="705"/>
      <c r="BK232" s="705"/>
      <c r="BL232" s="705"/>
      <c r="BM232" s="705"/>
      <c r="BN232" s="705"/>
      <c r="BO232" s="705"/>
      <c r="BP232" s="705"/>
      <c r="BQ232" s="705"/>
      <c r="BR232" s="705"/>
      <c r="BS232" s="705"/>
      <c r="BT232" s="705"/>
      <c r="BU232" s="705"/>
      <c r="BV232" s="705"/>
      <c r="BW232" s="705"/>
      <c r="BX232" s="705"/>
      <c r="BY232" s="705"/>
      <c r="BZ232" s="705"/>
      <c r="CA232" s="705"/>
      <c r="CB232" s="705"/>
      <c r="CC232" s="705"/>
      <c r="CD232" s="705"/>
      <c r="CE232" s="705"/>
      <c r="CF232" s="705"/>
      <c r="CG232" s="705"/>
      <c r="CH232" s="705"/>
      <c r="CI232" s="705"/>
      <c r="CJ232" s="705"/>
      <c r="CK232" s="705"/>
      <c r="CL232" s="705"/>
      <c r="CM232" s="705"/>
      <c r="CN232" s="705"/>
      <c r="CO232" s="705"/>
      <c r="CP232" s="705"/>
      <c r="CQ232" s="705"/>
      <c r="CR232" s="705"/>
      <c r="CS232" s="705"/>
      <c r="CT232" s="705"/>
      <c r="CU232" s="705"/>
      <c r="CV232" s="705"/>
      <c r="CW232" s="705"/>
      <c r="CX232" s="705"/>
      <c r="CY232" s="705"/>
      <c r="CZ232" s="705"/>
      <c r="DA232" s="705"/>
      <c r="DB232" s="705"/>
      <c r="DC232" s="705"/>
      <c r="DD232" s="705"/>
      <c r="DE232" s="705"/>
      <c r="DF232" s="705"/>
      <c r="DG232" s="705"/>
      <c r="DH232" s="705"/>
      <c r="DI232" s="705"/>
      <c r="DJ232" s="705"/>
      <c r="DK232" s="705"/>
      <c r="DL232" s="705"/>
      <c r="DM232" s="705"/>
      <c r="DN232" s="705"/>
      <c r="DO232" s="705"/>
      <c r="DP232" s="705"/>
      <c r="DQ232" s="705"/>
      <c r="DR232" s="705"/>
      <c r="DS232" s="705"/>
      <c r="DT232" s="705"/>
      <c r="DU232" s="705"/>
      <c r="DV232" s="705"/>
      <c r="DW232" s="705"/>
      <c r="DX232" s="705"/>
      <c r="DY232" s="705"/>
      <c r="DZ232" s="705"/>
      <c r="EA232" s="705"/>
      <c r="EB232" s="705"/>
      <c r="EC232" s="705"/>
      <c r="ED232" s="705"/>
      <c r="EE232" s="705"/>
      <c r="EF232" s="705"/>
      <c r="EG232" s="705"/>
      <c r="EH232" s="705"/>
      <c r="EI232" s="705"/>
      <c r="EJ232" s="705"/>
      <c r="EK232" s="705"/>
      <c r="EL232" s="705"/>
      <c r="EM232" s="705"/>
      <c r="EN232" s="705"/>
      <c r="EO232" s="705"/>
      <c r="EP232" s="705"/>
      <c r="EQ232" s="705"/>
      <c r="ER232" s="705"/>
      <c r="ES232" s="705"/>
      <c r="ET232" s="705"/>
      <c r="EU232" s="705"/>
      <c r="EV232" s="705"/>
      <c r="EW232" s="705"/>
      <c r="EX232" s="705"/>
      <c r="EY232" s="705"/>
      <c r="EZ232" s="705"/>
      <c r="FA232" s="705"/>
      <c r="FB232" s="705"/>
      <c r="FC232" s="705"/>
      <c r="FD232" s="705"/>
      <c r="FE232" s="705"/>
      <c r="FF232" s="705"/>
      <c r="FG232" s="705"/>
      <c r="FH232" s="705"/>
      <c r="FI232" s="705"/>
      <c r="FJ232" s="705"/>
      <c r="FK232" s="705"/>
      <c r="FL232" s="705"/>
      <c r="FM232" s="705"/>
      <c r="FN232" s="705"/>
      <c r="FO232" s="705"/>
      <c r="FP232" s="705"/>
      <c r="FQ232" s="705"/>
      <c r="FR232" s="705"/>
      <c r="FS232" s="705"/>
      <c r="FT232" s="705"/>
      <c r="FU232" s="705"/>
      <c r="FV232" s="705"/>
      <c r="FW232" s="705"/>
      <c r="FX232" s="705"/>
      <c r="FY232" s="705"/>
      <c r="FZ232" s="705"/>
      <c r="GA232" s="705"/>
      <c r="GB232" s="705"/>
      <c r="GC232" s="705"/>
      <c r="GD232" s="705"/>
      <c r="GE232" s="705"/>
      <c r="GF232" s="705"/>
      <c r="GG232" s="705"/>
      <c r="GH232" s="705"/>
      <c r="GI232" s="705"/>
      <c r="GJ232" s="705"/>
      <c r="GK232" s="705"/>
      <c r="GL232" s="705"/>
      <c r="GM232" s="705"/>
      <c r="GN232" s="705"/>
      <c r="GO232" s="705"/>
      <c r="GP232" s="705"/>
      <c r="GQ232" s="705"/>
      <c r="GR232" s="705"/>
      <c r="GS232" s="705"/>
      <c r="GT232" s="705"/>
      <c r="GU232" s="705"/>
      <c r="GV232" s="705"/>
      <c r="GW232" s="705"/>
      <c r="GX232" s="705"/>
      <c r="GY232" s="705"/>
      <c r="GZ232" s="705"/>
      <c r="HA232" s="705"/>
      <c r="HB232" s="705"/>
      <c r="HC232" s="705"/>
      <c r="HD232" s="705"/>
      <c r="HE232" s="705"/>
      <c r="HF232" s="705"/>
      <c r="HG232" s="705"/>
      <c r="HH232" s="705"/>
      <c r="HI232" s="705"/>
      <c r="HJ232" s="705"/>
      <c r="HK232" s="705"/>
      <c r="HL232" s="705"/>
      <c r="HM232" s="705"/>
      <c r="HN232" s="705"/>
      <c r="HO232" s="705"/>
      <c r="HP232" s="705"/>
      <c r="HQ232" s="705"/>
      <c r="HR232" s="705"/>
      <c r="HS232" s="705"/>
      <c r="HT232" s="705"/>
      <c r="HU232" s="705"/>
      <c r="HV232" s="705"/>
      <c r="HW232" s="705"/>
      <c r="HX232" s="705"/>
      <c r="HY232" s="705"/>
      <c r="HZ232" s="705"/>
      <c r="IA232" s="705"/>
      <c r="IB232" s="705"/>
      <c r="IC232" s="705"/>
      <c r="ID232" s="705"/>
      <c r="IE232" s="705"/>
      <c r="IF232" s="705"/>
      <c r="IG232" s="705"/>
      <c r="IH232" s="705"/>
      <c r="II232" s="705"/>
      <c r="IJ232" s="705"/>
      <c r="IK232" s="705"/>
      <c r="IL232" s="705"/>
      <c r="IM232" s="705"/>
      <c r="IN232" s="705"/>
      <c r="IO232" s="705"/>
      <c r="IP232" s="705"/>
      <c r="IQ232" s="705"/>
      <c r="IR232" s="705"/>
      <c r="IS232" s="705"/>
      <c r="IT232" s="705"/>
      <c r="IU232" s="705"/>
      <c r="IV232" s="705"/>
    </row>
    <row r="233" spans="1:256" ht="15.75">
      <c r="A233" s="705"/>
      <c r="B233" s="776" t="str">
        <f>B90</f>
        <v>AMM EQUIP 04</v>
      </c>
      <c r="C233" s="777" t="str">
        <f>C90</f>
        <v>FORNECIMENTO E INSTALAÇÃO - SURF DUPLO</v>
      </c>
      <c r="D233" s="778" t="s">
        <v>23</v>
      </c>
      <c r="E233" s="779">
        <v>1</v>
      </c>
      <c r="F233" s="780" t="e">
        <f>G97</f>
        <v>#REF!</v>
      </c>
      <c r="G233" s="759" t="e">
        <f t="shared" si="0"/>
        <v>#REF!</v>
      </c>
      <c r="H233" s="705"/>
      <c r="I233" s="705"/>
      <c r="J233" s="705"/>
      <c r="K233" s="705"/>
      <c r="L233" s="705"/>
      <c r="M233" s="705"/>
      <c r="N233" s="705"/>
      <c r="O233" s="705"/>
      <c r="P233" s="705"/>
      <c r="Q233" s="705"/>
      <c r="R233" s="705"/>
      <c r="S233" s="705"/>
      <c r="T233" s="705"/>
      <c r="U233" s="705"/>
      <c r="V233" s="705"/>
      <c r="W233" s="705"/>
      <c r="X233" s="705"/>
      <c r="Y233" s="705"/>
      <c r="Z233" s="705"/>
      <c r="AA233" s="705"/>
      <c r="AB233" s="705"/>
      <c r="AC233" s="705"/>
      <c r="AD233" s="705"/>
      <c r="AE233" s="705"/>
      <c r="AF233" s="705"/>
      <c r="AG233" s="705"/>
      <c r="AH233" s="705"/>
      <c r="AI233" s="705"/>
      <c r="AJ233" s="705"/>
      <c r="AK233" s="705"/>
      <c r="AL233" s="705"/>
      <c r="AM233" s="705"/>
      <c r="AN233" s="705"/>
      <c r="AO233" s="705"/>
      <c r="AP233" s="705"/>
      <c r="AQ233" s="705"/>
      <c r="AR233" s="705"/>
      <c r="AS233" s="705"/>
      <c r="AT233" s="705"/>
      <c r="AU233" s="705"/>
      <c r="AV233" s="705"/>
      <c r="AW233" s="705"/>
      <c r="AX233" s="705"/>
      <c r="AY233" s="705"/>
      <c r="AZ233" s="705"/>
      <c r="BA233" s="705"/>
      <c r="BB233" s="705"/>
      <c r="BC233" s="705"/>
      <c r="BD233" s="705"/>
      <c r="BE233" s="705"/>
      <c r="BF233" s="705"/>
      <c r="BG233" s="705"/>
      <c r="BH233" s="705"/>
      <c r="BI233" s="705"/>
      <c r="BJ233" s="705"/>
      <c r="BK233" s="705"/>
      <c r="BL233" s="705"/>
      <c r="BM233" s="705"/>
      <c r="BN233" s="705"/>
      <c r="BO233" s="705"/>
      <c r="BP233" s="705"/>
      <c r="BQ233" s="705"/>
      <c r="BR233" s="705"/>
      <c r="BS233" s="705"/>
      <c r="BT233" s="705"/>
      <c r="BU233" s="705"/>
      <c r="BV233" s="705"/>
      <c r="BW233" s="705"/>
      <c r="BX233" s="705"/>
      <c r="BY233" s="705"/>
      <c r="BZ233" s="705"/>
      <c r="CA233" s="705"/>
      <c r="CB233" s="705"/>
      <c r="CC233" s="705"/>
      <c r="CD233" s="705"/>
      <c r="CE233" s="705"/>
      <c r="CF233" s="705"/>
      <c r="CG233" s="705"/>
      <c r="CH233" s="705"/>
      <c r="CI233" s="705"/>
      <c r="CJ233" s="705"/>
      <c r="CK233" s="705"/>
      <c r="CL233" s="705"/>
      <c r="CM233" s="705"/>
      <c r="CN233" s="705"/>
      <c r="CO233" s="705"/>
      <c r="CP233" s="705"/>
      <c r="CQ233" s="705"/>
      <c r="CR233" s="705"/>
      <c r="CS233" s="705"/>
      <c r="CT233" s="705"/>
      <c r="CU233" s="705"/>
      <c r="CV233" s="705"/>
      <c r="CW233" s="705"/>
      <c r="CX233" s="705"/>
      <c r="CY233" s="705"/>
      <c r="CZ233" s="705"/>
      <c r="DA233" s="705"/>
      <c r="DB233" s="705"/>
      <c r="DC233" s="705"/>
      <c r="DD233" s="705"/>
      <c r="DE233" s="705"/>
      <c r="DF233" s="705"/>
      <c r="DG233" s="705"/>
      <c r="DH233" s="705"/>
      <c r="DI233" s="705"/>
      <c r="DJ233" s="705"/>
      <c r="DK233" s="705"/>
      <c r="DL233" s="705"/>
      <c r="DM233" s="705"/>
      <c r="DN233" s="705"/>
      <c r="DO233" s="705"/>
      <c r="DP233" s="705"/>
      <c r="DQ233" s="705"/>
      <c r="DR233" s="705"/>
      <c r="DS233" s="705"/>
      <c r="DT233" s="705"/>
      <c r="DU233" s="705"/>
      <c r="DV233" s="705"/>
      <c r="DW233" s="705"/>
      <c r="DX233" s="705"/>
      <c r="DY233" s="705"/>
      <c r="DZ233" s="705"/>
      <c r="EA233" s="705"/>
      <c r="EB233" s="705"/>
      <c r="EC233" s="705"/>
      <c r="ED233" s="705"/>
      <c r="EE233" s="705"/>
      <c r="EF233" s="705"/>
      <c r="EG233" s="705"/>
      <c r="EH233" s="705"/>
      <c r="EI233" s="705"/>
      <c r="EJ233" s="705"/>
      <c r="EK233" s="705"/>
      <c r="EL233" s="705"/>
      <c r="EM233" s="705"/>
      <c r="EN233" s="705"/>
      <c r="EO233" s="705"/>
      <c r="EP233" s="705"/>
      <c r="EQ233" s="705"/>
      <c r="ER233" s="705"/>
      <c r="ES233" s="705"/>
      <c r="ET233" s="705"/>
      <c r="EU233" s="705"/>
      <c r="EV233" s="705"/>
      <c r="EW233" s="705"/>
      <c r="EX233" s="705"/>
      <c r="EY233" s="705"/>
      <c r="EZ233" s="705"/>
      <c r="FA233" s="705"/>
      <c r="FB233" s="705"/>
      <c r="FC233" s="705"/>
      <c r="FD233" s="705"/>
      <c r="FE233" s="705"/>
      <c r="FF233" s="705"/>
      <c r="FG233" s="705"/>
      <c r="FH233" s="705"/>
      <c r="FI233" s="705"/>
      <c r="FJ233" s="705"/>
      <c r="FK233" s="705"/>
      <c r="FL233" s="705"/>
      <c r="FM233" s="705"/>
      <c r="FN233" s="705"/>
      <c r="FO233" s="705"/>
      <c r="FP233" s="705"/>
      <c r="FQ233" s="705"/>
      <c r="FR233" s="705"/>
      <c r="FS233" s="705"/>
      <c r="FT233" s="705"/>
      <c r="FU233" s="705"/>
      <c r="FV233" s="705"/>
      <c r="FW233" s="705"/>
      <c r="FX233" s="705"/>
      <c r="FY233" s="705"/>
      <c r="FZ233" s="705"/>
      <c r="GA233" s="705"/>
      <c r="GB233" s="705"/>
      <c r="GC233" s="705"/>
      <c r="GD233" s="705"/>
      <c r="GE233" s="705"/>
      <c r="GF233" s="705"/>
      <c r="GG233" s="705"/>
      <c r="GH233" s="705"/>
      <c r="GI233" s="705"/>
      <c r="GJ233" s="705"/>
      <c r="GK233" s="705"/>
      <c r="GL233" s="705"/>
      <c r="GM233" s="705"/>
      <c r="GN233" s="705"/>
      <c r="GO233" s="705"/>
      <c r="GP233" s="705"/>
      <c r="GQ233" s="705"/>
      <c r="GR233" s="705"/>
      <c r="GS233" s="705"/>
      <c r="GT233" s="705"/>
      <c r="GU233" s="705"/>
      <c r="GV233" s="705"/>
      <c r="GW233" s="705"/>
      <c r="GX233" s="705"/>
      <c r="GY233" s="705"/>
      <c r="GZ233" s="705"/>
      <c r="HA233" s="705"/>
      <c r="HB233" s="705"/>
      <c r="HC233" s="705"/>
      <c r="HD233" s="705"/>
      <c r="HE233" s="705"/>
      <c r="HF233" s="705"/>
      <c r="HG233" s="705"/>
      <c r="HH233" s="705"/>
      <c r="HI233" s="705"/>
      <c r="HJ233" s="705"/>
      <c r="HK233" s="705"/>
      <c r="HL233" s="705"/>
      <c r="HM233" s="705"/>
      <c r="HN233" s="705"/>
      <c r="HO233" s="705"/>
      <c r="HP233" s="705"/>
      <c r="HQ233" s="705"/>
      <c r="HR233" s="705"/>
      <c r="HS233" s="705"/>
      <c r="HT233" s="705"/>
      <c r="HU233" s="705"/>
      <c r="HV233" s="705"/>
      <c r="HW233" s="705"/>
      <c r="HX233" s="705"/>
      <c r="HY233" s="705"/>
      <c r="HZ233" s="705"/>
      <c r="IA233" s="705"/>
      <c r="IB233" s="705"/>
      <c r="IC233" s="705"/>
      <c r="ID233" s="705"/>
      <c r="IE233" s="705"/>
      <c r="IF233" s="705"/>
      <c r="IG233" s="705"/>
      <c r="IH233" s="705"/>
      <c r="II233" s="705"/>
      <c r="IJ233" s="705"/>
      <c r="IK233" s="705"/>
      <c r="IL233" s="705"/>
      <c r="IM233" s="705"/>
      <c r="IN233" s="705"/>
      <c r="IO233" s="705"/>
      <c r="IP233" s="705"/>
      <c r="IQ233" s="705"/>
      <c r="IR233" s="705"/>
      <c r="IS233" s="705"/>
      <c r="IT233" s="705"/>
      <c r="IU233" s="705"/>
      <c r="IV233" s="705"/>
    </row>
    <row r="234" spans="1:256" ht="15.75">
      <c r="A234" s="705"/>
      <c r="B234" s="776" t="str">
        <f>B108</f>
        <v>AMM EQUIP 05</v>
      </c>
      <c r="C234" s="777" t="str">
        <f>C108</f>
        <v>FORNECIMENTO E INSTALAÇÃO - PRESSÃO DE PERNAS DUPLO</v>
      </c>
      <c r="D234" s="778" t="s">
        <v>23</v>
      </c>
      <c r="E234" s="779">
        <v>1</v>
      </c>
      <c r="F234" s="780" t="e">
        <f>G115</f>
        <v>#REF!</v>
      </c>
      <c r="G234" s="759" t="e">
        <f t="shared" si="0"/>
        <v>#REF!</v>
      </c>
      <c r="H234" s="705"/>
      <c r="I234" s="705"/>
      <c r="J234" s="705"/>
      <c r="K234" s="705"/>
      <c r="L234" s="705"/>
      <c r="M234" s="705"/>
      <c r="N234" s="705"/>
      <c r="O234" s="705"/>
      <c r="P234" s="705"/>
      <c r="Q234" s="705"/>
      <c r="R234" s="705"/>
      <c r="S234" s="705"/>
      <c r="T234" s="705"/>
      <c r="U234" s="705"/>
      <c r="V234" s="705"/>
      <c r="W234" s="705"/>
      <c r="X234" s="705"/>
      <c r="Y234" s="705"/>
      <c r="Z234" s="705"/>
      <c r="AA234" s="705"/>
      <c r="AB234" s="705"/>
      <c r="AC234" s="705"/>
      <c r="AD234" s="705"/>
      <c r="AE234" s="705"/>
      <c r="AF234" s="705"/>
      <c r="AG234" s="705"/>
      <c r="AH234" s="705"/>
      <c r="AI234" s="705"/>
      <c r="AJ234" s="705"/>
      <c r="AK234" s="705"/>
      <c r="AL234" s="705"/>
      <c r="AM234" s="705"/>
      <c r="AN234" s="705"/>
      <c r="AO234" s="705"/>
      <c r="AP234" s="705"/>
      <c r="AQ234" s="705"/>
      <c r="AR234" s="705"/>
      <c r="AS234" s="705"/>
      <c r="AT234" s="705"/>
      <c r="AU234" s="705"/>
      <c r="AV234" s="705"/>
      <c r="AW234" s="705"/>
      <c r="AX234" s="705"/>
      <c r="AY234" s="705"/>
      <c r="AZ234" s="705"/>
      <c r="BA234" s="705"/>
      <c r="BB234" s="705"/>
      <c r="BC234" s="705"/>
      <c r="BD234" s="705"/>
      <c r="BE234" s="705"/>
      <c r="BF234" s="705"/>
      <c r="BG234" s="705"/>
      <c r="BH234" s="705"/>
      <c r="BI234" s="705"/>
      <c r="BJ234" s="705"/>
      <c r="BK234" s="705"/>
      <c r="BL234" s="705"/>
      <c r="BM234" s="705"/>
      <c r="BN234" s="705"/>
      <c r="BO234" s="705"/>
      <c r="BP234" s="705"/>
      <c r="BQ234" s="705"/>
      <c r="BR234" s="705"/>
      <c r="BS234" s="705"/>
      <c r="BT234" s="705"/>
      <c r="BU234" s="705"/>
      <c r="BV234" s="705"/>
      <c r="BW234" s="705"/>
      <c r="BX234" s="705"/>
      <c r="BY234" s="705"/>
      <c r="BZ234" s="705"/>
      <c r="CA234" s="705"/>
      <c r="CB234" s="705"/>
      <c r="CC234" s="705"/>
      <c r="CD234" s="705"/>
      <c r="CE234" s="705"/>
      <c r="CF234" s="705"/>
      <c r="CG234" s="705"/>
      <c r="CH234" s="705"/>
      <c r="CI234" s="705"/>
      <c r="CJ234" s="705"/>
      <c r="CK234" s="705"/>
      <c r="CL234" s="705"/>
      <c r="CM234" s="705"/>
      <c r="CN234" s="705"/>
      <c r="CO234" s="705"/>
      <c r="CP234" s="705"/>
      <c r="CQ234" s="705"/>
      <c r="CR234" s="705"/>
      <c r="CS234" s="705"/>
      <c r="CT234" s="705"/>
      <c r="CU234" s="705"/>
      <c r="CV234" s="705"/>
      <c r="CW234" s="705"/>
      <c r="CX234" s="705"/>
      <c r="CY234" s="705"/>
      <c r="CZ234" s="705"/>
      <c r="DA234" s="705"/>
      <c r="DB234" s="705"/>
      <c r="DC234" s="705"/>
      <c r="DD234" s="705"/>
      <c r="DE234" s="705"/>
      <c r="DF234" s="705"/>
      <c r="DG234" s="705"/>
      <c r="DH234" s="705"/>
      <c r="DI234" s="705"/>
      <c r="DJ234" s="705"/>
      <c r="DK234" s="705"/>
      <c r="DL234" s="705"/>
      <c r="DM234" s="705"/>
      <c r="DN234" s="705"/>
      <c r="DO234" s="705"/>
      <c r="DP234" s="705"/>
      <c r="DQ234" s="705"/>
      <c r="DR234" s="705"/>
      <c r="DS234" s="705"/>
      <c r="DT234" s="705"/>
      <c r="DU234" s="705"/>
      <c r="DV234" s="705"/>
      <c r="DW234" s="705"/>
      <c r="DX234" s="705"/>
      <c r="DY234" s="705"/>
      <c r="DZ234" s="705"/>
      <c r="EA234" s="705"/>
      <c r="EB234" s="705"/>
      <c r="EC234" s="705"/>
      <c r="ED234" s="705"/>
      <c r="EE234" s="705"/>
      <c r="EF234" s="705"/>
      <c r="EG234" s="705"/>
      <c r="EH234" s="705"/>
      <c r="EI234" s="705"/>
      <c r="EJ234" s="705"/>
      <c r="EK234" s="705"/>
      <c r="EL234" s="705"/>
      <c r="EM234" s="705"/>
      <c r="EN234" s="705"/>
      <c r="EO234" s="705"/>
      <c r="EP234" s="705"/>
      <c r="EQ234" s="705"/>
      <c r="ER234" s="705"/>
      <c r="ES234" s="705"/>
      <c r="ET234" s="705"/>
      <c r="EU234" s="705"/>
      <c r="EV234" s="705"/>
      <c r="EW234" s="705"/>
      <c r="EX234" s="705"/>
      <c r="EY234" s="705"/>
      <c r="EZ234" s="705"/>
      <c r="FA234" s="705"/>
      <c r="FB234" s="705"/>
      <c r="FC234" s="705"/>
      <c r="FD234" s="705"/>
      <c r="FE234" s="705"/>
      <c r="FF234" s="705"/>
      <c r="FG234" s="705"/>
      <c r="FH234" s="705"/>
      <c r="FI234" s="705"/>
      <c r="FJ234" s="705"/>
      <c r="FK234" s="705"/>
      <c r="FL234" s="705"/>
      <c r="FM234" s="705"/>
      <c r="FN234" s="705"/>
      <c r="FO234" s="705"/>
      <c r="FP234" s="705"/>
      <c r="FQ234" s="705"/>
      <c r="FR234" s="705"/>
      <c r="FS234" s="705"/>
      <c r="FT234" s="705"/>
      <c r="FU234" s="705"/>
      <c r="FV234" s="705"/>
      <c r="FW234" s="705"/>
      <c r="FX234" s="705"/>
      <c r="FY234" s="705"/>
      <c r="FZ234" s="705"/>
      <c r="GA234" s="705"/>
      <c r="GB234" s="705"/>
      <c r="GC234" s="705"/>
      <c r="GD234" s="705"/>
      <c r="GE234" s="705"/>
      <c r="GF234" s="705"/>
      <c r="GG234" s="705"/>
      <c r="GH234" s="705"/>
      <c r="GI234" s="705"/>
      <c r="GJ234" s="705"/>
      <c r="GK234" s="705"/>
      <c r="GL234" s="705"/>
      <c r="GM234" s="705"/>
      <c r="GN234" s="705"/>
      <c r="GO234" s="705"/>
      <c r="GP234" s="705"/>
      <c r="GQ234" s="705"/>
      <c r="GR234" s="705"/>
      <c r="GS234" s="705"/>
      <c r="GT234" s="705"/>
      <c r="GU234" s="705"/>
      <c r="GV234" s="705"/>
      <c r="GW234" s="705"/>
      <c r="GX234" s="705"/>
      <c r="GY234" s="705"/>
      <c r="GZ234" s="705"/>
      <c r="HA234" s="705"/>
      <c r="HB234" s="705"/>
      <c r="HC234" s="705"/>
      <c r="HD234" s="705"/>
      <c r="HE234" s="705"/>
      <c r="HF234" s="705"/>
      <c r="HG234" s="705"/>
      <c r="HH234" s="705"/>
      <c r="HI234" s="705"/>
      <c r="HJ234" s="705"/>
      <c r="HK234" s="705"/>
      <c r="HL234" s="705"/>
      <c r="HM234" s="705"/>
      <c r="HN234" s="705"/>
      <c r="HO234" s="705"/>
      <c r="HP234" s="705"/>
      <c r="HQ234" s="705"/>
      <c r="HR234" s="705"/>
      <c r="HS234" s="705"/>
      <c r="HT234" s="705"/>
      <c r="HU234" s="705"/>
      <c r="HV234" s="705"/>
      <c r="HW234" s="705"/>
      <c r="HX234" s="705"/>
      <c r="HY234" s="705"/>
      <c r="HZ234" s="705"/>
      <c r="IA234" s="705"/>
      <c r="IB234" s="705"/>
      <c r="IC234" s="705"/>
      <c r="ID234" s="705"/>
      <c r="IE234" s="705"/>
      <c r="IF234" s="705"/>
      <c r="IG234" s="705"/>
      <c r="IH234" s="705"/>
      <c r="II234" s="705"/>
      <c r="IJ234" s="705"/>
      <c r="IK234" s="705"/>
      <c r="IL234" s="705"/>
      <c r="IM234" s="705"/>
      <c r="IN234" s="705"/>
      <c r="IO234" s="705"/>
      <c r="IP234" s="705"/>
      <c r="IQ234" s="705"/>
      <c r="IR234" s="705"/>
      <c r="IS234" s="705"/>
      <c r="IT234" s="705"/>
      <c r="IU234" s="705"/>
      <c r="IV234" s="705"/>
    </row>
    <row r="235" spans="1:256" ht="15.75">
      <c r="A235" s="705"/>
      <c r="B235" s="776" t="str">
        <f>B125</f>
        <v>AMM EQUIP 06</v>
      </c>
      <c r="C235" s="777" t="str">
        <f>C125</f>
        <v>FORNECIMENTO E INSTALAÇÃO - ESKI</v>
      </c>
      <c r="D235" s="778" t="s">
        <v>23</v>
      </c>
      <c r="E235" s="779">
        <v>1</v>
      </c>
      <c r="F235" s="780" t="e">
        <f>G132</f>
        <v>#REF!</v>
      </c>
      <c r="G235" s="759" t="e">
        <f t="shared" si="0"/>
        <v>#REF!</v>
      </c>
      <c r="H235" s="705"/>
      <c r="I235" s="705"/>
      <c r="J235" s="705"/>
      <c r="K235" s="705"/>
      <c r="L235" s="705"/>
      <c r="M235" s="705"/>
      <c r="N235" s="705"/>
      <c r="O235" s="705"/>
      <c r="P235" s="705"/>
      <c r="Q235" s="705"/>
      <c r="R235" s="705"/>
      <c r="S235" s="705"/>
      <c r="T235" s="705"/>
      <c r="U235" s="705"/>
      <c r="V235" s="705"/>
      <c r="W235" s="705"/>
      <c r="X235" s="705"/>
      <c r="Y235" s="705"/>
      <c r="Z235" s="705"/>
      <c r="AA235" s="705"/>
      <c r="AB235" s="705"/>
      <c r="AC235" s="705"/>
      <c r="AD235" s="705"/>
      <c r="AE235" s="705"/>
      <c r="AF235" s="705"/>
      <c r="AG235" s="705"/>
      <c r="AH235" s="705"/>
      <c r="AI235" s="705"/>
      <c r="AJ235" s="705"/>
      <c r="AK235" s="705"/>
      <c r="AL235" s="705"/>
      <c r="AM235" s="705"/>
      <c r="AN235" s="705"/>
      <c r="AO235" s="705"/>
      <c r="AP235" s="705"/>
      <c r="AQ235" s="705"/>
      <c r="AR235" s="705"/>
      <c r="AS235" s="705"/>
      <c r="AT235" s="705"/>
      <c r="AU235" s="705"/>
      <c r="AV235" s="705"/>
      <c r="AW235" s="705"/>
      <c r="AX235" s="705"/>
      <c r="AY235" s="705"/>
      <c r="AZ235" s="705"/>
      <c r="BA235" s="705"/>
      <c r="BB235" s="705"/>
      <c r="BC235" s="705"/>
      <c r="BD235" s="705"/>
      <c r="BE235" s="705"/>
      <c r="BF235" s="705"/>
      <c r="BG235" s="705"/>
      <c r="BH235" s="705"/>
      <c r="BI235" s="705"/>
      <c r="BJ235" s="705"/>
      <c r="BK235" s="705"/>
      <c r="BL235" s="705"/>
      <c r="BM235" s="705"/>
      <c r="BN235" s="705"/>
      <c r="BO235" s="705"/>
      <c r="BP235" s="705"/>
      <c r="BQ235" s="705"/>
      <c r="BR235" s="705"/>
      <c r="BS235" s="705"/>
      <c r="BT235" s="705"/>
      <c r="BU235" s="705"/>
      <c r="BV235" s="705"/>
      <c r="BW235" s="705"/>
      <c r="BX235" s="705"/>
      <c r="BY235" s="705"/>
      <c r="BZ235" s="705"/>
      <c r="CA235" s="705"/>
      <c r="CB235" s="705"/>
      <c r="CC235" s="705"/>
      <c r="CD235" s="705"/>
      <c r="CE235" s="705"/>
      <c r="CF235" s="705"/>
      <c r="CG235" s="705"/>
      <c r="CH235" s="705"/>
      <c r="CI235" s="705"/>
      <c r="CJ235" s="705"/>
      <c r="CK235" s="705"/>
      <c r="CL235" s="705"/>
      <c r="CM235" s="705"/>
      <c r="CN235" s="705"/>
      <c r="CO235" s="705"/>
      <c r="CP235" s="705"/>
      <c r="CQ235" s="705"/>
      <c r="CR235" s="705"/>
      <c r="CS235" s="705"/>
      <c r="CT235" s="705"/>
      <c r="CU235" s="705"/>
      <c r="CV235" s="705"/>
      <c r="CW235" s="705"/>
      <c r="CX235" s="705"/>
      <c r="CY235" s="705"/>
      <c r="CZ235" s="705"/>
      <c r="DA235" s="705"/>
      <c r="DB235" s="705"/>
      <c r="DC235" s="705"/>
      <c r="DD235" s="705"/>
      <c r="DE235" s="705"/>
      <c r="DF235" s="705"/>
      <c r="DG235" s="705"/>
      <c r="DH235" s="705"/>
      <c r="DI235" s="705"/>
      <c r="DJ235" s="705"/>
      <c r="DK235" s="705"/>
      <c r="DL235" s="705"/>
      <c r="DM235" s="705"/>
      <c r="DN235" s="705"/>
      <c r="DO235" s="705"/>
      <c r="DP235" s="705"/>
      <c r="DQ235" s="705"/>
      <c r="DR235" s="705"/>
      <c r="DS235" s="705"/>
      <c r="DT235" s="705"/>
      <c r="DU235" s="705"/>
      <c r="DV235" s="705"/>
      <c r="DW235" s="705"/>
      <c r="DX235" s="705"/>
      <c r="DY235" s="705"/>
      <c r="DZ235" s="705"/>
      <c r="EA235" s="705"/>
      <c r="EB235" s="705"/>
      <c r="EC235" s="705"/>
      <c r="ED235" s="705"/>
      <c r="EE235" s="705"/>
      <c r="EF235" s="705"/>
      <c r="EG235" s="705"/>
      <c r="EH235" s="705"/>
      <c r="EI235" s="705"/>
      <c r="EJ235" s="705"/>
      <c r="EK235" s="705"/>
      <c r="EL235" s="705"/>
      <c r="EM235" s="705"/>
      <c r="EN235" s="705"/>
      <c r="EO235" s="705"/>
      <c r="EP235" s="705"/>
      <c r="EQ235" s="705"/>
      <c r="ER235" s="705"/>
      <c r="ES235" s="705"/>
      <c r="ET235" s="705"/>
      <c r="EU235" s="705"/>
      <c r="EV235" s="705"/>
      <c r="EW235" s="705"/>
      <c r="EX235" s="705"/>
      <c r="EY235" s="705"/>
      <c r="EZ235" s="705"/>
      <c r="FA235" s="705"/>
      <c r="FB235" s="705"/>
      <c r="FC235" s="705"/>
      <c r="FD235" s="705"/>
      <c r="FE235" s="705"/>
      <c r="FF235" s="705"/>
      <c r="FG235" s="705"/>
      <c r="FH235" s="705"/>
      <c r="FI235" s="705"/>
      <c r="FJ235" s="705"/>
      <c r="FK235" s="705"/>
      <c r="FL235" s="705"/>
      <c r="FM235" s="705"/>
      <c r="FN235" s="705"/>
      <c r="FO235" s="705"/>
      <c r="FP235" s="705"/>
      <c r="FQ235" s="705"/>
      <c r="FR235" s="705"/>
      <c r="FS235" s="705"/>
      <c r="FT235" s="705"/>
      <c r="FU235" s="705"/>
      <c r="FV235" s="705"/>
      <c r="FW235" s="705"/>
      <c r="FX235" s="705"/>
      <c r="FY235" s="705"/>
      <c r="FZ235" s="705"/>
      <c r="GA235" s="705"/>
      <c r="GB235" s="705"/>
      <c r="GC235" s="705"/>
      <c r="GD235" s="705"/>
      <c r="GE235" s="705"/>
      <c r="GF235" s="705"/>
      <c r="GG235" s="705"/>
      <c r="GH235" s="705"/>
      <c r="GI235" s="705"/>
      <c r="GJ235" s="705"/>
      <c r="GK235" s="705"/>
      <c r="GL235" s="705"/>
      <c r="GM235" s="705"/>
      <c r="GN235" s="705"/>
      <c r="GO235" s="705"/>
      <c r="GP235" s="705"/>
      <c r="GQ235" s="705"/>
      <c r="GR235" s="705"/>
      <c r="GS235" s="705"/>
      <c r="GT235" s="705"/>
      <c r="GU235" s="705"/>
      <c r="GV235" s="705"/>
      <c r="GW235" s="705"/>
      <c r="GX235" s="705"/>
      <c r="GY235" s="705"/>
      <c r="GZ235" s="705"/>
      <c r="HA235" s="705"/>
      <c r="HB235" s="705"/>
      <c r="HC235" s="705"/>
      <c r="HD235" s="705"/>
      <c r="HE235" s="705"/>
      <c r="HF235" s="705"/>
      <c r="HG235" s="705"/>
      <c r="HH235" s="705"/>
      <c r="HI235" s="705"/>
      <c r="HJ235" s="705"/>
      <c r="HK235" s="705"/>
      <c r="HL235" s="705"/>
      <c r="HM235" s="705"/>
      <c r="HN235" s="705"/>
      <c r="HO235" s="705"/>
      <c r="HP235" s="705"/>
      <c r="HQ235" s="705"/>
      <c r="HR235" s="705"/>
      <c r="HS235" s="705"/>
      <c r="HT235" s="705"/>
      <c r="HU235" s="705"/>
      <c r="HV235" s="705"/>
      <c r="HW235" s="705"/>
      <c r="HX235" s="705"/>
      <c r="HY235" s="705"/>
      <c r="HZ235" s="705"/>
      <c r="IA235" s="705"/>
      <c r="IB235" s="705"/>
      <c r="IC235" s="705"/>
      <c r="ID235" s="705"/>
      <c r="IE235" s="705"/>
      <c r="IF235" s="705"/>
      <c r="IG235" s="705"/>
      <c r="IH235" s="705"/>
      <c r="II235" s="705"/>
      <c r="IJ235" s="705"/>
      <c r="IK235" s="705"/>
      <c r="IL235" s="705"/>
      <c r="IM235" s="705"/>
      <c r="IN235" s="705"/>
      <c r="IO235" s="705"/>
      <c r="IP235" s="705"/>
      <c r="IQ235" s="705"/>
      <c r="IR235" s="705"/>
      <c r="IS235" s="705"/>
      <c r="IT235" s="705"/>
      <c r="IU235" s="705"/>
      <c r="IV235" s="705"/>
    </row>
    <row r="236" spans="1:256" ht="15.75">
      <c r="A236" s="705"/>
      <c r="B236" s="776" t="str">
        <f>B142</f>
        <v>AMM EQUIP 07</v>
      </c>
      <c r="C236" s="777" t="str">
        <f>C142</f>
        <v>FORNECIMENTO E INSTALAÇÃO - SIMULADOR DE CAVALGADA</v>
      </c>
      <c r="D236" s="778" t="s">
        <v>23</v>
      </c>
      <c r="E236" s="779">
        <v>1</v>
      </c>
      <c r="F236" s="780" t="e">
        <f>G149</f>
        <v>#REF!</v>
      </c>
      <c r="G236" s="759" t="e">
        <f t="shared" si="0"/>
        <v>#REF!</v>
      </c>
      <c r="H236" s="705"/>
      <c r="I236" s="705"/>
      <c r="J236" s="705"/>
      <c r="K236" s="705"/>
      <c r="L236" s="705"/>
      <c r="M236" s="705"/>
      <c r="N236" s="705"/>
      <c r="O236" s="705"/>
      <c r="P236" s="705"/>
      <c r="Q236" s="705"/>
      <c r="R236" s="705"/>
      <c r="S236" s="705"/>
      <c r="T236" s="705"/>
      <c r="U236" s="705"/>
      <c r="V236" s="705"/>
      <c r="W236" s="705"/>
      <c r="X236" s="705"/>
      <c r="Y236" s="705"/>
      <c r="Z236" s="705"/>
      <c r="AA236" s="705"/>
      <c r="AB236" s="705"/>
      <c r="AC236" s="705"/>
      <c r="AD236" s="705"/>
      <c r="AE236" s="705"/>
      <c r="AF236" s="705"/>
      <c r="AG236" s="705"/>
      <c r="AH236" s="705"/>
      <c r="AI236" s="705"/>
      <c r="AJ236" s="705"/>
      <c r="AK236" s="705"/>
      <c r="AL236" s="705"/>
      <c r="AM236" s="705"/>
      <c r="AN236" s="705"/>
      <c r="AO236" s="705"/>
      <c r="AP236" s="705"/>
      <c r="AQ236" s="705"/>
      <c r="AR236" s="705"/>
      <c r="AS236" s="705"/>
      <c r="AT236" s="705"/>
      <c r="AU236" s="705"/>
      <c r="AV236" s="705"/>
      <c r="AW236" s="705"/>
      <c r="AX236" s="705"/>
      <c r="AY236" s="705"/>
      <c r="AZ236" s="705"/>
      <c r="BA236" s="705"/>
      <c r="BB236" s="705"/>
      <c r="BC236" s="705"/>
      <c r="BD236" s="705"/>
      <c r="BE236" s="705"/>
      <c r="BF236" s="705"/>
      <c r="BG236" s="705"/>
      <c r="BH236" s="705"/>
      <c r="BI236" s="705"/>
      <c r="BJ236" s="705"/>
      <c r="BK236" s="705"/>
      <c r="BL236" s="705"/>
      <c r="BM236" s="705"/>
      <c r="BN236" s="705"/>
      <c r="BO236" s="705"/>
      <c r="BP236" s="705"/>
      <c r="BQ236" s="705"/>
      <c r="BR236" s="705"/>
      <c r="BS236" s="705"/>
      <c r="BT236" s="705"/>
      <c r="BU236" s="705"/>
      <c r="BV236" s="705"/>
      <c r="BW236" s="705"/>
      <c r="BX236" s="705"/>
      <c r="BY236" s="705"/>
      <c r="BZ236" s="705"/>
      <c r="CA236" s="705"/>
      <c r="CB236" s="705"/>
      <c r="CC236" s="705"/>
      <c r="CD236" s="705"/>
      <c r="CE236" s="705"/>
      <c r="CF236" s="705"/>
      <c r="CG236" s="705"/>
      <c r="CH236" s="705"/>
      <c r="CI236" s="705"/>
      <c r="CJ236" s="705"/>
      <c r="CK236" s="705"/>
      <c r="CL236" s="705"/>
      <c r="CM236" s="705"/>
      <c r="CN236" s="705"/>
      <c r="CO236" s="705"/>
      <c r="CP236" s="705"/>
      <c r="CQ236" s="705"/>
      <c r="CR236" s="705"/>
      <c r="CS236" s="705"/>
      <c r="CT236" s="705"/>
      <c r="CU236" s="705"/>
      <c r="CV236" s="705"/>
      <c r="CW236" s="705"/>
      <c r="CX236" s="705"/>
      <c r="CY236" s="705"/>
      <c r="CZ236" s="705"/>
      <c r="DA236" s="705"/>
      <c r="DB236" s="705"/>
      <c r="DC236" s="705"/>
      <c r="DD236" s="705"/>
      <c r="DE236" s="705"/>
      <c r="DF236" s="705"/>
      <c r="DG236" s="705"/>
      <c r="DH236" s="705"/>
      <c r="DI236" s="705"/>
      <c r="DJ236" s="705"/>
      <c r="DK236" s="705"/>
      <c r="DL236" s="705"/>
      <c r="DM236" s="705"/>
      <c r="DN236" s="705"/>
      <c r="DO236" s="705"/>
      <c r="DP236" s="705"/>
      <c r="DQ236" s="705"/>
      <c r="DR236" s="705"/>
      <c r="DS236" s="705"/>
      <c r="DT236" s="705"/>
      <c r="DU236" s="705"/>
      <c r="DV236" s="705"/>
      <c r="DW236" s="705"/>
      <c r="DX236" s="705"/>
      <c r="DY236" s="705"/>
      <c r="DZ236" s="705"/>
      <c r="EA236" s="705"/>
      <c r="EB236" s="705"/>
      <c r="EC236" s="705"/>
      <c r="ED236" s="705"/>
      <c r="EE236" s="705"/>
      <c r="EF236" s="705"/>
      <c r="EG236" s="705"/>
      <c r="EH236" s="705"/>
      <c r="EI236" s="705"/>
      <c r="EJ236" s="705"/>
      <c r="EK236" s="705"/>
      <c r="EL236" s="705"/>
      <c r="EM236" s="705"/>
      <c r="EN236" s="705"/>
      <c r="EO236" s="705"/>
      <c r="EP236" s="705"/>
      <c r="EQ236" s="705"/>
      <c r="ER236" s="705"/>
      <c r="ES236" s="705"/>
      <c r="ET236" s="705"/>
      <c r="EU236" s="705"/>
      <c r="EV236" s="705"/>
      <c r="EW236" s="705"/>
      <c r="EX236" s="705"/>
      <c r="EY236" s="705"/>
      <c r="EZ236" s="705"/>
      <c r="FA236" s="705"/>
      <c r="FB236" s="705"/>
      <c r="FC236" s="705"/>
      <c r="FD236" s="705"/>
      <c r="FE236" s="705"/>
      <c r="FF236" s="705"/>
      <c r="FG236" s="705"/>
      <c r="FH236" s="705"/>
      <c r="FI236" s="705"/>
      <c r="FJ236" s="705"/>
      <c r="FK236" s="705"/>
      <c r="FL236" s="705"/>
      <c r="FM236" s="705"/>
      <c r="FN236" s="705"/>
      <c r="FO236" s="705"/>
      <c r="FP236" s="705"/>
      <c r="FQ236" s="705"/>
      <c r="FR236" s="705"/>
      <c r="FS236" s="705"/>
      <c r="FT236" s="705"/>
      <c r="FU236" s="705"/>
      <c r="FV236" s="705"/>
      <c r="FW236" s="705"/>
      <c r="FX236" s="705"/>
      <c r="FY236" s="705"/>
      <c r="FZ236" s="705"/>
      <c r="GA236" s="705"/>
      <c r="GB236" s="705"/>
      <c r="GC236" s="705"/>
      <c r="GD236" s="705"/>
      <c r="GE236" s="705"/>
      <c r="GF236" s="705"/>
      <c r="GG236" s="705"/>
      <c r="GH236" s="705"/>
      <c r="GI236" s="705"/>
      <c r="GJ236" s="705"/>
      <c r="GK236" s="705"/>
      <c r="GL236" s="705"/>
      <c r="GM236" s="705"/>
      <c r="GN236" s="705"/>
      <c r="GO236" s="705"/>
      <c r="GP236" s="705"/>
      <c r="GQ236" s="705"/>
      <c r="GR236" s="705"/>
      <c r="GS236" s="705"/>
      <c r="GT236" s="705"/>
      <c r="GU236" s="705"/>
      <c r="GV236" s="705"/>
      <c r="GW236" s="705"/>
      <c r="GX236" s="705"/>
      <c r="GY236" s="705"/>
      <c r="GZ236" s="705"/>
      <c r="HA236" s="705"/>
      <c r="HB236" s="705"/>
      <c r="HC236" s="705"/>
      <c r="HD236" s="705"/>
      <c r="HE236" s="705"/>
      <c r="HF236" s="705"/>
      <c r="HG236" s="705"/>
      <c r="HH236" s="705"/>
      <c r="HI236" s="705"/>
      <c r="HJ236" s="705"/>
      <c r="HK236" s="705"/>
      <c r="HL236" s="705"/>
      <c r="HM236" s="705"/>
      <c r="HN236" s="705"/>
      <c r="HO236" s="705"/>
      <c r="HP236" s="705"/>
      <c r="HQ236" s="705"/>
      <c r="HR236" s="705"/>
      <c r="HS236" s="705"/>
      <c r="HT236" s="705"/>
      <c r="HU236" s="705"/>
      <c r="HV236" s="705"/>
      <c r="HW236" s="705"/>
      <c r="HX236" s="705"/>
      <c r="HY236" s="705"/>
      <c r="HZ236" s="705"/>
      <c r="IA236" s="705"/>
      <c r="IB236" s="705"/>
      <c r="IC236" s="705"/>
      <c r="ID236" s="705"/>
      <c r="IE236" s="705"/>
      <c r="IF236" s="705"/>
      <c r="IG236" s="705"/>
      <c r="IH236" s="705"/>
      <c r="II236" s="705"/>
      <c r="IJ236" s="705"/>
      <c r="IK236" s="705"/>
      <c r="IL236" s="705"/>
      <c r="IM236" s="705"/>
      <c r="IN236" s="705"/>
      <c r="IO236" s="705"/>
      <c r="IP236" s="705"/>
      <c r="IQ236" s="705"/>
      <c r="IR236" s="705"/>
      <c r="IS236" s="705"/>
      <c r="IT236" s="705"/>
      <c r="IU236" s="705"/>
      <c r="IV236" s="705"/>
    </row>
    <row r="237" spans="1:256" ht="15.75">
      <c r="A237" s="705"/>
      <c r="B237" s="776" t="str">
        <f>B159</f>
        <v>AMM EQUIP 08</v>
      </c>
      <c r="C237" s="777" t="str">
        <f>C159</f>
        <v>FORNECIMENTO E INSTALAÇÃO - REMADA SENTADA</v>
      </c>
      <c r="D237" s="778" t="s">
        <v>23</v>
      </c>
      <c r="E237" s="779">
        <v>1</v>
      </c>
      <c r="F237" s="780" t="e">
        <f>G166</f>
        <v>#REF!</v>
      </c>
      <c r="G237" s="759" t="e">
        <f t="shared" si="0"/>
        <v>#REF!</v>
      </c>
      <c r="H237" s="705"/>
      <c r="I237" s="705"/>
      <c r="J237" s="705"/>
      <c r="K237" s="705"/>
      <c r="L237" s="705"/>
      <c r="M237" s="705"/>
      <c r="N237" s="705"/>
      <c r="O237" s="705"/>
      <c r="P237" s="705"/>
      <c r="Q237" s="705"/>
      <c r="R237" s="705"/>
      <c r="S237" s="705"/>
      <c r="T237" s="705"/>
      <c r="U237" s="705"/>
      <c r="V237" s="705"/>
      <c r="W237" s="705"/>
      <c r="X237" s="705"/>
      <c r="Y237" s="705"/>
      <c r="Z237" s="705"/>
      <c r="AA237" s="705"/>
      <c r="AB237" s="705"/>
      <c r="AC237" s="705"/>
      <c r="AD237" s="705"/>
      <c r="AE237" s="705"/>
      <c r="AF237" s="705"/>
      <c r="AG237" s="705"/>
      <c r="AH237" s="705"/>
      <c r="AI237" s="705"/>
      <c r="AJ237" s="705"/>
      <c r="AK237" s="705"/>
      <c r="AL237" s="705"/>
      <c r="AM237" s="705"/>
      <c r="AN237" s="705"/>
      <c r="AO237" s="705"/>
      <c r="AP237" s="705"/>
      <c r="AQ237" s="705"/>
      <c r="AR237" s="705"/>
      <c r="AS237" s="705"/>
      <c r="AT237" s="705"/>
      <c r="AU237" s="705"/>
      <c r="AV237" s="705"/>
      <c r="AW237" s="705"/>
      <c r="AX237" s="705"/>
      <c r="AY237" s="705"/>
      <c r="AZ237" s="705"/>
      <c r="BA237" s="705"/>
      <c r="BB237" s="705"/>
      <c r="BC237" s="705"/>
      <c r="BD237" s="705"/>
      <c r="BE237" s="705"/>
      <c r="BF237" s="705"/>
      <c r="BG237" s="705"/>
      <c r="BH237" s="705"/>
      <c r="BI237" s="705"/>
      <c r="BJ237" s="705"/>
      <c r="BK237" s="705"/>
      <c r="BL237" s="705"/>
      <c r="BM237" s="705"/>
      <c r="BN237" s="705"/>
      <c r="BO237" s="705"/>
      <c r="BP237" s="705"/>
      <c r="BQ237" s="705"/>
      <c r="BR237" s="705"/>
      <c r="BS237" s="705"/>
      <c r="BT237" s="705"/>
      <c r="BU237" s="705"/>
      <c r="BV237" s="705"/>
      <c r="BW237" s="705"/>
      <c r="BX237" s="705"/>
      <c r="BY237" s="705"/>
      <c r="BZ237" s="705"/>
      <c r="CA237" s="705"/>
      <c r="CB237" s="705"/>
      <c r="CC237" s="705"/>
      <c r="CD237" s="705"/>
      <c r="CE237" s="705"/>
      <c r="CF237" s="705"/>
      <c r="CG237" s="705"/>
      <c r="CH237" s="705"/>
      <c r="CI237" s="705"/>
      <c r="CJ237" s="705"/>
      <c r="CK237" s="705"/>
      <c r="CL237" s="705"/>
      <c r="CM237" s="705"/>
      <c r="CN237" s="705"/>
      <c r="CO237" s="705"/>
      <c r="CP237" s="705"/>
      <c r="CQ237" s="705"/>
      <c r="CR237" s="705"/>
      <c r="CS237" s="705"/>
      <c r="CT237" s="705"/>
      <c r="CU237" s="705"/>
      <c r="CV237" s="705"/>
      <c r="CW237" s="705"/>
      <c r="CX237" s="705"/>
      <c r="CY237" s="705"/>
      <c r="CZ237" s="705"/>
      <c r="DA237" s="705"/>
      <c r="DB237" s="705"/>
      <c r="DC237" s="705"/>
      <c r="DD237" s="705"/>
      <c r="DE237" s="705"/>
      <c r="DF237" s="705"/>
      <c r="DG237" s="705"/>
      <c r="DH237" s="705"/>
      <c r="DI237" s="705"/>
      <c r="DJ237" s="705"/>
      <c r="DK237" s="705"/>
      <c r="DL237" s="705"/>
      <c r="DM237" s="705"/>
      <c r="DN237" s="705"/>
      <c r="DO237" s="705"/>
      <c r="DP237" s="705"/>
      <c r="DQ237" s="705"/>
      <c r="DR237" s="705"/>
      <c r="DS237" s="705"/>
      <c r="DT237" s="705"/>
      <c r="DU237" s="705"/>
      <c r="DV237" s="705"/>
      <c r="DW237" s="705"/>
      <c r="DX237" s="705"/>
      <c r="DY237" s="705"/>
      <c r="DZ237" s="705"/>
      <c r="EA237" s="705"/>
      <c r="EB237" s="705"/>
      <c r="EC237" s="705"/>
      <c r="ED237" s="705"/>
      <c r="EE237" s="705"/>
      <c r="EF237" s="705"/>
      <c r="EG237" s="705"/>
      <c r="EH237" s="705"/>
      <c r="EI237" s="705"/>
      <c r="EJ237" s="705"/>
      <c r="EK237" s="705"/>
      <c r="EL237" s="705"/>
      <c r="EM237" s="705"/>
      <c r="EN237" s="705"/>
      <c r="EO237" s="705"/>
      <c r="EP237" s="705"/>
      <c r="EQ237" s="705"/>
      <c r="ER237" s="705"/>
      <c r="ES237" s="705"/>
      <c r="ET237" s="705"/>
      <c r="EU237" s="705"/>
      <c r="EV237" s="705"/>
      <c r="EW237" s="705"/>
      <c r="EX237" s="705"/>
      <c r="EY237" s="705"/>
      <c r="EZ237" s="705"/>
      <c r="FA237" s="705"/>
      <c r="FB237" s="705"/>
      <c r="FC237" s="705"/>
      <c r="FD237" s="705"/>
      <c r="FE237" s="705"/>
      <c r="FF237" s="705"/>
      <c r="FG237" s="705"/>
      <c r="FH237" s="705"/>
      <c r="FI237" s="705"/>
      <c r="FJ237" s="705"/>
      <c r="FK237" s="705"/>
      <c r="FL237" s="705"/>
      <c r="FM237" s="705"/>
      <c r="FN237" s="705"/>
      <c r="FO237" s="705"/>
      <c r="FP237" s="705"/>
      <c r="FQ237" s="705"/>
      <c r="FR237" s="705"/>
      <c r="FS237" s="705"/>
      <c r="FT237" s="705"/>
      <c r="FU237" s="705"/>
      <c r="FV237" s="705"/>
      <c r="FW237" s="705"/>
      <c r="FX237" s="705"/>
      <c r="FY237" s="705"/>
      <c r="FZ237" s="705"/>
      <c r="GA237" s="705"/>
      <c r="GB237" s="705"/>
      <c r="GC237" s="705"/>
      <c r="GD237" s="705"/>
      <c r="GE237" s="705"/>
      <c r="GF237" s="705"/>
      <c r="GG237" s="705"/>
      <c r="GH237" s="705"/>
      <c r="GI237" s="705"/>
      <c r="GJ237" s="705"/>
      <c r="GK237" s="705"/>
      <c r="GL237" s="705"/>
      <c r="GM237" s="705"/>
      <c r="GN237" s="705"/>
      <c r="GO237" s="705"/>
      <c r="GP237" s="705"/>
      <c r="GQ237" s="705"/>
      <c r="GR237" s="705"/>
      <c r="GS237" s="705"/>
      <c r="GT237" s="705"/>
      <c r="GU237" s="705"/>
      <c r="GV237" s="705"/>
      <c r="GW237" s="705"/>
      <c r="GX237" s="705"/>
      <c r="GY237" s="705"/>
      <c r="GZ237" s="705"/>
      <c r="HA237" s="705"/>
      <c r="HB237" s="705"/>
      <c r="HC237" s="705"/>
      <c r="HD237" s="705"/>
      <c r="HE237" s="705"/>
      <c r="HF237" s="705"/>
      <c r="HG237" s="705"/>
      <c r="HH237" s="705"/>
      <c r="HI237" s="705"/>
      <c r="HJ237" s="705"/>
      <c r="HK237" s="705"/>
      <c r="HL237" s="705"/>
      <c r="HM237" s="705"/>
      <c r="HN237" s="705"/>
      <c r="HO237" s="705"/>
      <c r="HP237" s="705"/>
      <c r="HQ237" s="705"/>
      <c r="HR237" s="705"/>
      <c r="HS237" s="705"/>
      <c r="HT237" s="705"/>
      <c r="HU237" s="705"/>
      <c r="HV237" s="705"/>
      <c r="HW237" s="705"/>
      <c r="HX237" s="705"/>
      <c r="HY237" s="705"/>
      <c r="HZ237" s="705"/>
      <c r="IA237" s="705"/>
      <c r="IB237" s="705"/>
      <c r="IC237" s="705"/>
      <c r="ID237" s="705"/>
      <c r="IE237" s="705"/>
      <c r="IF237" s="705"/>
      <c r="IG237" s="705"/>
      <c r="IH237" s="705"/>
      <c r="II237" s="705"/>
      <c r="IJ237" s="705"/>
      <c r="IK237" s="705"/>
      <c r="IL237" s="705"/>
      <c r="IM237" s="705"/>
      <c r="IN237" s="705"/>
      <c r="IO237" s="705"/>
      <c r="IP237" s="705"/>
      <c r="IQ237" s="705"/>
      <c r="IR237" s="705"/>
      <c r="IS237" s="705"/>
      <c r="IT237" s="705"/>
      <c r="IU237" s="705"/>
      <c r="IV237" s="705"/>
    </row>
    <row r="238" spans="1:256" ht="15.75">
      <c r="A238" s="705"/>
      <c r="B238" s="776" t="str">
        <f>B176</f>
        <v>AMM EQUIP 09</v>
      </c>
      <c r="C238" s="777" t="str">
        <f>C176</f>
        <v>FORNECIMENTO E INSTALAÇÃO - SIMULADOR DE CAMINHADA</v>
      </c>
      <c r="D238" s="778" t="s">
        <v>23</v>
      </c>
      <c r="E238" s="779">
        <v>1</v>
      </c>
      <c r="F238" s="780" t="e">
        <f>G183</f>
        <v>#REF!</v>
      </c>
      <c r="G238" s="759" t="e">
        <f t="shared" si="0"/>
        <v>#REF!</v>
      </c>
      <c r="H238" s="705"/>
      <c r="I238" s="705"/>
      <c r="J238" s="705"/>
      <c r="K238" s="705"/>
      <c r="L238" s="705"/>
      <c r="M238" s="705"/>
      <c r="N238" s="705"/>
      <c r="O238" s="705"/>
      <c r="P238" s="705"/>
      <c r="Q238" s="705"/>
      <c r="R238" s="705"/>
      <c r="S238" s="705"/>
      <c r="T238" s="705"/>
      <c r="U238" s="705"/>
      <c r="V238" s="705"/>
      <c r="W238" s="705"/>
      <c r="X238" s="705"/>
      <c r="Y238" s="705"/>
      <c r="Z238" s="705"/>
      <c r="AA238" s="705"/>
      <c r="AB238" s="705"/>
      <c r="AC238" s="705"/>
      <c r="AD238" s="705"/>
      <c r="AE238" s="705"/>
      <c r="AF238" s="705"/>
      <c r="AG238" s="705"/>
      <c r="AH238" s="705"/>
      <c r="AI238" s="705"/>
      <c r="AJ238" s="705"/>
      <c r="AK238" s="705"/>
      <c r="AL238" s="705"/>
      <c r="AM238" s="705"/>
      <c r="AN238" s="705"/>
      <c r="AO238" s="705"/>
      <c r="AP238" s="705"/>
      <c r="AQ238" s="705"/>
      <c r="AR238" s="705"/>
      <c r="AS238" s="705"/>
      <c r="AT238" s="705"/>
      <c r="AU238" s="705"/>
      <c r="AV238" s="705"/>
      <c r="AW238" s="705"/>
      <c r="AX238" s="705"/>
      <c r="AY238" s="705"/>
      <c r="AZ238" s="705"/>
      <c r="BA238" s="705"/>
      <c r="BB238" s="705"/>
      <c r="BC238" s="705"/>
      <c r="BD238" s="705"/>
      <c r="BE238" s="705"/>
      <c r="BF238" s="705"/>
      <c r="BG238" s="705"/>
      <c r="BH238" s="705"/>
      <c r="BI238" s="705"/>
      <c r="BJ238" s="705"/>
      <c r="BK238" s="705"/>
      <c r="BL238" s="705"/>
      <c r="BM238" s="705"/>
      <c r="BN238" s="705"/>
      <c r="BO238" s="705"/>
      <c r="BP238" s="705"/>
      <c r="BQ238" s="705"/>
      <c r="BR238" s="705"/>
      <c r="BS238" s="705"/>
      <c r="BT238" s="705"/>
      <c r="BU238" s="705"/>
      <c r="BV238" s="705"/>
      <c r="BW238" s="705"/>
      <c r="BX238" s="705"/>
      <c r="BY238" s="705"/>
      <c r="BZ238" s="705"/>
      <c r="CA238" s="705"/>
      <c r="CB238" s="705"/>
      <c r="CC238" s="705"/>
      <c r="CD238" s="705"/>
      <c r="CE238" s="705"/>
      <c r="CF238" s="705"/>
      <c r="CG238" s="705"/>
      <c r="CH238" s="705"/>
      <c r="CI238" s="705"/>
      <c r="CJ238" s="705"/>
      <c r="CK238" s="705"/>
      <c r="CL238" s="705"/>
      <c r="CM238" s="705"/>
      <c r="CN238" s="705"/>
      <c r="CO238" s="705"/>
      <c r="CP238" s="705"/>
      <c r="CQ238" s="705"/>
      <c r="CR238" s="705"/>
      <c r="CS238" s="705"/>
      <c r="CT238" s="705"/>
      <c r="CU238" s="705"/>
      <c r="CV238" s="705"/>
      <c r="CW238" s="705"/>
      <c r="CX238" s="705"/>
      <c r="CY238" s="705"/>
      <c r="CZ238" s="705"/>
      <c r="DA238" s="705"/>
      <c r="DB238" s="705"/>
      <c r="DC238" s="705"/>
      <c r="DD238" s="705"/>
      <c r="DE238" s="705"/>
      <c r="DF238" s="705"/>
      <c r="DG238" s="705"/>
      <c r="DH238" s="705"/>
      <c r="DI238" s="705"/>
      <c r="DJ238" s="705"/>
      <c r="DK238" s="705"/>
      <c r="DL238" s="705"/>
      <c r="DM238" s="705"/>
      <c r="DN238" s="705"/>
      <c r="DO238" s="705"/>
      <c r="DP238" s="705"/>
      <c r="DQ238" s="705"/>
      <c r="DR238" s="705"/>
      <c r="DS238" s="705"/>
      <c r="DT238" s="705"/>
      <c r="DU238" s="705"/>
      <c r="DV238" s="705"/>
      <c r="DW238" s="705"/>
      <c r="DX238" s="705"/>
      <c r="DY238" s="705"/>
      <c r="DZ238" s="705"/>
      <c r="EA238" s="705"/>
      <c r="EB238" s="705"/>
      <c r="EC238" s="705"/>
      <c r="ED238" s="705"/>
      <c r="EE238" s="705"/>
      <c r="EF238" s="705"/>
      <c r="EG238" s="705"/>
      <c r="EH238" s="705"/>
      <c r="EI238" s="705"/>
      <c r="EJ238" s="705"/>
      <c r="EK238" s="705"/>
      <c r="EL238" s="705"/>
      <c r="EM238" s="705"/>
      <c r="EN238" s="705"/>
      <c r="EO238" s="705"/>
      <c r="EP238" s="705"/>
      <c r="EQ238" s="705"/>
      <c r="ER238" s="705"/>
      <c r="ES238" s="705"/>
      <c r="ET238" s="705"/>
      <c r="EU238" s="705"/>
      <c r="EV238" s="705"/>
      <c r="EW238" s="705"/>
      <c r="EX238" s="705"/>
      <c r="EY238" s="705"/>
      <c r="EZ238" s="705"/>
      <c r="FA238" s="705"/>
      <c r="FB238" s="705"/>
      <c r="FC238" s="705"/>
      <c r="FD238" s="705"/>
      <c r="FE238" s="705"/>
      <c r="FF238" s="705"/>
      <c r="FG238" s="705"/>
      <c r="FH238" s="705"/>
      <c r="FI238" s="705"/>
      <c r="FJ238" s="705"/>
      <c r="FK238" s="705"/>
      <c r="FL238" s="705"/>
      <c r="FM238" s="705"/>
      <c r="FN238" s="705"/>
      <c r="FO238" s="705"/>
      <c r="FP238" s="705"/>
      <c r="FQ238" s="705"/>
      <c r="FR238" s="705"/>
      <c r="FS238" s="705"/>
      <c r="FT238" s="705"/>
      <c r="FU238" s="705"/>
      <c r="FV238" s="705"/>
      <c r="FW238" s="705"/>
      <c r="FX238" s="705"/>
      <c r="FY238" s="705"/>
      <c r="FZ238" s="705"/>
      <c r="GA238" s="705"/>
      <c r="GB238" s="705"/>
      <c r="GC238" s="705"/>
      <c r="GD238" s="705"/>
      <c r="GE238" s="705"/>
      <c r="GF238" s="705"/>
      <c r="GG238" s="705"/>
      <c r="GH238" s="705"/>
      <c r="GI238" s="705"/>
      <c r="GJ238" s="705"/>
      <c r="GK238" s="705"/>
      <c r="GL238" s="705"/>
      <c r="GM238" s="705"/>
      <c r="GN238" s="705"/>
      <c r="GO238" s="705"/>
      <c r="GP238" s="705"/>
      <c r="GQ238" s="705"/>
      <c r="GR238" s="705"/>
      <c r="GS238" s="705"/>
      <c r="GT238" s="705"/>
      <c r="GU238" s="705"/>
      <c r="GV238" s="705"/>
      <c r="GW238" s="705"/>
      <c r="GX238" s="705"/>
      <c r="GY238" s="705"/>
      <c r="GZ238" s="705"/>
      <c r="HA238" s="705"/>
      <c r="HB238" s="705"/>
      <c r="HC238" s="705"/>
      <c r="HD238" s="705"/>
      <c r="HE238" s="705"/>
      <c r="HF238" s="705"/>
      <c r="HG238" s="705"/>
      <c r="HH238" s="705"/>
      <c r="HI238" s="705"/>
      <c r="HJ238" s="705"/>
      <c r="HK238" s="705"/>
      <c r="HL238" s="705"/>
      <c r="HM238" s="705"/>
      <c r="HN238" s="705"/>
      <c r="HO238" s="705"/>
      <c r="HP238" s="705"/>
      <c r="HQ238" s="705"/>
      <c r="HR238" s="705"/>
      <c r="HS238" s="705"/>
      <c r="HT238" s="705"/>
      <c r="HU238" s="705"/>
      <c r="HV238" s="705"/>
      <c r="HW238" s="705"/>
      <c r="HX238" s="705"/>
      <c r="HY238" s="705"/>
      <c r="HZ238" s="705"/>
      <c r="IA238" s="705"/>
      <c r="IB238" s="705"/>
      <c r="IC238" s="705"/>
      <c r="ID238" s="705"/>
      <c r="IE238" s="705"/>
      <c r="IF238" s="705"/>
      <c r="IG238" s="705"/>
      <c r="IH238" s="705"/>
      <c r="II238" s="705"/>
      <c r="IJ238" s="705"/>
      <c r="IK238" s="705"/>
      <c r="IL238" s="705"/>
      <c r="IM238" s="705"/>
      <c r="IN238" s="705"/>
      <c r="IO238" s="705"/>
      <c r="IP238" s="705"/>
      <c r="IQ238" s="705"/>
      <c r="IR238" s="705"/>
      <c r="IS238" s="705"/>
      <c r="IT238" s="705"/>
      <c r="IU238" s="705"/>
      <c r="IV238" s="705"/>
    </row>
    <row r="239" spans="1:256" ht="15.75">
      <c r="A239" s="705"/>
      <c r="B239" s="776" t="str">
        <f>B193</f>
        <v>AMM EQUIP 10</v>
      </c>
      <c r="C239" s="777" t="str">
        <f>C193</f>
        <v>FORNECIMENTO E INSTALAÇÃO - MULTI EXERCITADOR</v>
      </c>
      <c r="D239" s="778" t="s">
        <v>23</v>
      </c>
      <c r="E239" s="779">
        <v>1</v>
      </c>
      <c r="F239" s="780" t="e">
        <f>G200</f>
        <v>#REF!</v>
      </c>
      <c r="G239" s="759" t="e">
        <f t="shared" si="0"/>
        <v>#REF!</v>
      </c>
      <c r="H239" s="705"/>
      <c r="I239" s="705"/>
      <c r="J239" s="705"/>
      <c r="K239" s="705"/>
      <c r="L239" s="705"/>
      <c r="M239" s="705"/>
      <c r="N239" s="705"/>
      <c r="O239" s="705"/>
      <c r="P239" s="705"/>
      <c r="Q239" s="705"/>
      <c r="R239" s="705"/>
      <c r="S239" s="705"/>
      <c r="T239" s="705"/>
      <c r="U239" s="705"/>
      <c r="V239" s="705"/>
      <c r="W239" s="705"/>
      <c r="X239" s="705"/>
      <c r="Y239" s="705"/>
      <c r="Z239" s="705"/>
      <c r="AA239" s="705"/>
      <c r="AB239" s="705"/>
      <c r="AC239" s="705"/>
      <c r="AD239" s="705"/>
      <c r="AE239" s="705"/>
      <c r="AF239" s="705"/>
      <c r="AG239" s="705"/>
      <c r="AH239" s="705"/>
      <c r="AI239" s="705"/>
      <c r="AJ239" s="705"/>
      <c r="AK239" s="705"/>
      <c r="AL239" s="705"/>
      <c r="AM239" s="705"/>
      <c r="AN239" s="705"/>
      <c r="AO239" s="705"/>
      <c r="AP239" s="705"/>
      <c r="AQ239" s="705"/>
      <c r="AR239" s="705"/>
      <c r="AS239" s="705"/>
      <c r="AT239" s="705"/>
      <c r="AU239" s="705"/>
      <c r="AV239" s="705"/>
      <c r="AW239" s="705"/>
      <c r="AX239" s="705"/>
      <c r="AY239" s="705"/>
      <c r="AZ239" s="705"/>
      <c r="BA239" s="705"/>
      <c r="BB239" s="705"/>
      <c r="BC239" s="705"/>
      <c r="BD239" s="705"/>
      <c r="BE239" s="705"/>
      <c r="BF239" s="705"/>
      <c r="BG239" s="705"/>
      <c r="BH239" s="705"/>
      <c r="BI239" s="705"/>
      <c r="BJ239" s="705"/>
      <c r="BK239" s="705"/>
      <c r="BL239" s="705"/>
      <c r="BM239" s="705"/>
      <c r="BN239" s="705"/>
      <c r="BO239" s="705"/>
      <c r="BP239" s="705"/>
      <c r="BQ239" s="705"/>
      <c r="BR239" s="705"/>
      <c r="BS239" s="705"/>
      <c r="BT239" s="705"/>
      <c r="BU239" s="705"/>
      <c r="BV239" s="705"/>
      <c r="BW239" s="705"/>
      <c r="BX239" s="705"/>
      <c r="BY239" s="705"/>
      <c r="BZ239" s="705"/>
      <c r="CA239" s="705"/>
      <c r="CB239" s="705"/>
      <c r="CC239" s="705"/>
      <c r="CD239" s="705"/>
      <c r="CE239" s="705"/>
      <c r="CF239" s="705"/>
      <c r="CG239" s="705"/>
      <c r="CH239" s="705"/>
      <c r="CI239" s="705"/>
      <c r="CJ239" s="705"/>
      <c r="CK239" s="705"/>
      <c r="CL239" s="705"/>
      <c r="CM239" s="705"/>
      <c r="CN239" s="705"/>
      <c r="CO239" s="705"/>
      <c r="CP239" s="705"/>
      <c r="CQ239" s="705"/>
      <c r="CR239" s="705"/>
      <c r="CS239" s="705"/>
      <c r="CT239" s="705"/>
      <c r="CU239" s="705"/>
      <c r="CV239" s="705"/>
      <c r="CW239" s="705"/>
      <c r="CX239" s="705"/>
      <c r="CY239" s="705"/>
      <c r="CZ239" s="705"/>
      <c r="DA239" s="705"/>
      <c r="DB239" s="705"/>
      <c r="DC239" s="705"/>
      <c r="DD239" s="705"/>
      <c r="DE239" s="705"/>
      <c r="DF239" s="705"/>
      <c r="DG239" s="705"/>
      <c r="DH239" s="705"/>
      <c r="DI239" s="705"/>
      <c r="DJ239" s="705"/>
      <c r="DK239" s="705"/>
      <c r="DL239" s="705"/>
      <c r="DM239" s="705"/>
      <c r="DN239" s="705"/>
      <c r="DO239" s="705"/>
      <c r="DP239" s="705"/>
      <c r="DQ239" s="705"/>
      <c r="DR239" s="705"/>
      <c r="DS239" s="705"/>
      <c r="DT239" s="705"/>
      <c r="DU239" s="705"/>
      <c r="DV239" s="705"/>
      <c r="DW239" s="705"/>
      <c r="DX239" s="705"/>
      <c r="DY239" s="705"/>
      <c r="DZ239" s="705"/>
      <c r="EA239" s="705"/>
      <c r="EB239" s="705"/>
      <c r="EC239" s="705"/>
      <c r="ED239" s="705"/>
      <c r="EE239" s="705"/>
      <c r="EF239" s="705"/>
      <c r="EG239" s="705"/>
      <c r="EH239" s="705"/>
      <c r="EI239" s="705"/>
      <c r="EJ239" s="705"/>
      <c r="EK239" s="705"/>
      <c r="EL239" s="705"/>
      <c r="EM239" s="705"/>
      <c r="EN239" s="705"/>
      <c r="EO239" s="705"/>
      <c r="EP239" s="705"/>
      <c r="EQ239" s="705"/>
      <c r="ER239" s="705"/>
      <c r="ES239" s="705"/>
      <c r="ET239" s="705"/>
      <c r="EU239" s="705"/>
      <c r="EV239" s="705"/>
      <c r="EW239" s="705"/>
      <c r="EX239" s="705"/>
      <c r="EY239" s="705"/>
      <c r="EZ239" s="705"/>
      <c r="FA239" s="705"/>
      <c r="FB239" s="705"/>
      <c r="FC239" s="705"/>
      <c r="FD239" s="705"/>
      <c r="FE239" s="705"/>
      <c r="FF239" s="705"/>
      <c r="FG239" s="705"/>
      <c r="FH239" s="705"/>
      <c r="FI239" s="705"/>
      <c r="FJ239" s="705"/>
      <c r="FK239" s="705"/>
      <c r="FL239" s="705"/>
      <c r="FM239" s="705"/>
      <c r="FN239" s="705"/>
      <c r="FO239" s="705"/>
      <c r="FP239" s="705"/>
      <c r="FQ239" s="705"/>
      <c r="FR239" s="705"/>
      <c r="FS239" s="705"/>
      <c r="FT239" s="705"/>
      <c r="FU239" s="705"/>
      <c r="FV239" s="705"/>
      <c r="FW239" s="705"/>
      <c r="FX239" s="705"/>
      <c r="FY239" s="705"/>
      <c r="FZ239" s="705"/>
      <c r="GA239" s="705"/>
      <c r="GB239" s="705"/>
      <c r="GC239" s="705"/>
      <c r="GD239" s="705"/>
      <c r="GE239" s="705"/>
      <c r="GF239" s="705"/>
      <c r="GG239" s="705"/>
      <c r="GH239" s="705"/>
      <c r="GI239" s="705"/>
      <c r="GJ239" s="705"/>
      <c r="GK239" s="705"/>
      <c r="GL239" s="705"/>
      <c r="GM239" s="705"/>
      <c r="GN239" s="705"/>
      <c r="GO239" s="705"/>
      <c r="GP239" s="705"/>
      <c r="GQ239" s="705"/>
      <c r="GR239" s="705"/>
      <c r="GS239" s="705"/>
      <c r="GT239" s="705"/>
      <c r="GU239" s="705"/>
      <c r="GV239" s="705"/>
      <c r="GW239" s="705"/>
      <c r="GX239" s="705"/>
      <c r="GY239" s="705"/>
      <c r="GZ239" s="705"/>
      <c r="HA239" s="705"/>
      <c r="HB239" s="705"/>
      <c r="HC239" s="705"/>
      <c r="HD239" s="705"/>
      <c r="HE239" s="705"/>
      <c r="HF239" s="705"/>
      <c r="HG239" s="705"/>
      <c r="HH239" s="705"/>
      <c r="HI239" s="705"/>
      <c r="HJ239" s="705"/>
      <c r="HK239" s="705"/>
      <c r="HL239" s="705"/>
      <c r="HM239" s="705"/>
      <c r="HN239" s="705"/>
      <c r="HO239" s="705"/>
      <c r="HP239" s="705"/>
      <c r="HQ239" s="705"/>
      <c r="HR239" s="705"/>
      <c r="HS239" s="705"/>
      <c r="HT239" s="705"/>
      <c r="HU239" s="705"/>
      <c r="HV239" s="705"/>
      <c r="HW239" s="705"/>
      <c r="HX239" s="705"/>
      <c r="HY239" s="705"/>
      <c r="HZ239" s="705"/>
      <c r="IA239" s="705"/>
      <c r="IB239" s="705"/>
      <c r="IC239" s="705"/>
      <c r="ID239" s="705"/>
      <c r="IE239" s="705"/>
      <c r="IF239" s="705"/>
      <c r="IG239" s="705"/>
      <c r="IH239" s="705"/>
      <c r="II239" s="705"/>
      <c r="IJ239" s="705"/>
      <c r="IK239" s="705"/>
      <c r="IL239" s="705"/>
      <c r="IM239" s="705"/>
      <c r="IN239" s="705"/>
      <c r="IO239" s="705"/>
      <c r="IP239" s="705"/>
      <c r="IQ239" s="705"/>
      <c r="IR239" s="705"/>
      <c r="IS239" s="705"/>
      <c r="IT239" s="705"/>
      <c r="IU239" s="705"/>
      <c r="IV239" s="705"/>
    </row>
    <row r="240" spans="1:256" ht="16.5" thickBot="1">
      <c r="A240" s="705"/>
      <c r="B240" s="781" t="str">
        <f>B210</f>
        <v>AMM EQUIP 11</v>
      </c>
      <c r="C240" s="782" t="str">
        <f>C210</f>
        <v>FORNECIMENTO E INSTALAÇÃO - PLACA ORIENTATIVA</v>
      </c>
      <c r="D240" s="783" t="s">
        <v>23</v>
      </c>
      <c r="E240" s="784">
        <v>1</v>
      </c>
      <c r="F240" s="785" t="e">
        <f>G217</f>
        <v>#REF!</v>
      </c>
      <c r="G240" s="762" t="e">
        <f t="shared" si="0"/>
        <v>#REF!</v>
      </c>
      <c r="H240" s="705"/>
      <c r="I240" s="705"/>
      <c r="J240" s="705"/>
      <c r="K240" s="705"/>
      <c r="L240" s="705"/>
      <c r="M240" s="705"/>
      <c r="N240" s="705"/>
      <c r="O240" s="705"/>
      <c r="P240" s="705"/>
      <c r="Q240" s="705"/>
      <c r="R240" s="705"/>
      <c r="S240" s="705"/>
      <c r="T240" s="705"/>
      <c r="U240" s="705"/>
      <c r="V240" s="705"/>
      <c r="W240" s="705"/>
      <c r="X240" s="705"/>
      <c r="Y240" s="705"/>
      <c r="Z240" s="705"/>
      <c r="AA240" s="705"/>
      <c r="AB240" s="705"/>
      <c r="AC240" s="705"/>
      <c r="AD240" s="705"/>
      <c r="AE240" s="705"/>
      <c r="AF240" s="705"/>
      <c r="AG240" s="705"/>
      <c r="AH240" s="705"/>
      <c r="AI240" s="705"/>
      <c r="AJ240" s="705"/>
      <c r="AK240" s="705"/>
      <c r="AL240" s="705"/>
      <c r="AM240" s="705"/>
      <c r="AN240" s="705"/>
      <c r="AO240" s="705"/>
      <c r="AP240" s="705"/>
      <c r="AQ240" s="705"/>
      <c r="AR240" s="705"/>
      <c r="AS240" s="705"/>
      <c r="AT240" s="705"/>
      <c r="AU240" s="705"/>
      <c r="AV240" s="705"/>
      <c r="AW240" s="705"/>
      <c r="AX240" s="705"/>
      <c r="AY240" s="705"/>
      <c r="AZ240" s="705"/>
      <c r="BA240" s="705"/>
      <c r="BB240" s="705"/>
      <c r="BC240" s="705"/>
      <c r="BD240" s="705"/>
      <c r="BE240" s="705"/>
      <c r="BF240" s="705"/>
      <c r="BG240" s="705"/>
      <c r="BH240" s="705"/>
      <c r="BI240" s="705"/>
      <c r="BJ240" s="705"/>
      <c r="BK240" s="705"/>
      <c r="BL240" s="705"/>
      <c r="BM240" s="705"/>
      <c r="BN240" s="705"/>
      <c r="BO240" s="705"/>
      <c r="BP240" s="705"/>
      <c r="BQ240" s="705"/>
      <c r="BR240" s="705"/>
      <c r="BS240" s="705"/>
      <c r="BT240" s="705"/>
      <c r="BU240" s="705"/>
      <c r="BV240" s="705"/>
      <c r="BW240" s="705"/>
      <c r="BX240" s="705"/>
      <c r="BY240" s="705"/>
      <c r="BZ240" s="705"/>
      <c r="CA240" s="705"/>
      <c r="CB240" s="705"/>
      <c r="CC240" s="705"/>
      <c r="CD240" s="705"/>
      <c r="CE240" s="705"/>
      <c r="CF240" s="705"/>
      <c r="CG240" s="705"/>
      <c r="CH240" s="705"/>
      <c r="CI240" s="705"/>
      <c r="CJ240" s="705"/>
      <c r="CK240" s="705"/>
      <c r="CL240" s="705"/>
      <c r="CM240" s="705"/>
      <c r="CN240" s="705"/>
      <c r="CO240" s="705"/>
      <c r="CP240" s="705"/>
      <c r="CQ240" s="705"/>
      <c r="CR240" s="705"/>
      <c r="CS240" s="705"/>
      <c r="CT240" s="705"/>
      <c r="CU240" s="705"/>
      <c r="CV240" s="705"/>
      <c r="CW240" s="705"/>
      <c r="CX240" s="705"/>
      <c r="CY240" s="705"/>
      <c r="CZ240" s="705"/>
      <c r="DA240" s="705"/>
      <c r="DB240" s="705"/>
      <c r="DC240" s="705"/>
      <c r="DD240" s="705"/>
      <c r="DE240" s="705"/>
      <c r="DF240" s="705"/>
      <c r="DG240" s="705"/>
      <c r="DH240" s="705"/>
      <c r="DI240" s="705"/>
      <c r="DJ240" s="705"/>
      <c r="DK240" s="705"/>
      <c r="DL240" s="705"/>
      <c r="DM240" s="705"/>
      <c r="DN240" s="705"/>
      <c r="DO240" s="705"/>
      <c r="DP240" s="705"/>
      <c r="DQ240" s="705"/>
      <c r="DR240" s="705"/>
      <c r="DS240" s="705"/>
      <c r="DT240" s="705"/>
      <c r="DU240" s="705"/>
      <c r="DV240" s="705"/>
      <c r="DW240" s="705"/>
      <c r="DX240" s="705"/>
      <c r="DY240" s="705"/>
      <c r="DZ240" s="705"/>
      <c r="EA240" s="705"/>
      <c r="EB240" s="705"/>
      <c r="EC240" s="705"/>
      <c r="ED240" s="705"/>
      <c r="EE240" s="705"/>
      <c r="EF240" s="705"/>
      <c r="EG240" s="705"/>
      <c r="EH240" s="705"/>
      <c r="EI240" s="705"/>
      <c r="EJ240" s="705"/>
      <c r="EK240" s="705"/>
      <c r="EL240" s="705"/>
      <c r="EM240" s="705"/>
      <c r="EN240" s="705"/>
      <c r="EO240" s="705"/>
      <c r="EP240" s="705"/>
      <c r="EQ240" s="705"/>
      <c r="ER240" s="705"/>
      <c r="ES240" s="705"/>
      <c r="ET240" s="705"/>
      <c r="EU240" s="705"/>
      <c r="EV240" s="705"/>
      <c r="EW240" s="705"/>
      <c r="EX240" s="705"/>
      <c r="EY240" s="705"/>
      <c r="EZ240" s="705"/>
      <c r="FA240" s="705"/>
      <c r="FB240" s="705"/>
      <c r="FC240" s="705"/>
      <c r="FD240" s="705"/>
      <c r="FE240" s="705"/>
      <c r="FF240" s="705"/>
      <c r="FG240" s="705"/>
      <c r="FH240" s="705"/>
      <c r="FI240" s="705"/>
      <c r="FJ240" s="705"/>
      <c r="FK240" s="705"/>
      <c r="FL240" s="705"/>
      <c r="FM240" s="705"/>
      <c r="FN240" s="705"/>
      <c r="FO240" s="705"/>
      <c r="FP240" s="705"/>
      <c r="FQ240" s="705"/>
      <c r="FR240" s="705"/>
      <c r="FS240" s="705"/>
      <c r="FT240" s="705"/>
      <c r="FU240" s="705"/>
      <c r="FV240" s="705"/>
      <c r="FW240" s="705"/>
      <c r="FX240" s="705"/>
      <c r="FY240" s="705"/>
      <c r="FZ240" s="705"/>
      <c r="GA240" s="705"/>
      <c r="GB240" s="705"/>
      <c r="GC240" s="705"/>
      <c r="GD240" s="705"/>
      <c r="GE240" s="705"/>
      <c r="GF240" s="705"/>
      <c r="GG240" s="705"/>
      <c r="GH240" s="705"/>
      <c r="GI240" s="705"/>
      <c r="GJ240" s="705"/>
      <c r="GK240" s="705"/>
      <c r="GL240" s="705"/>
      <c r="GM240" s="705"/>
      <c r="GN240" s="705"/>
      <c r="GO240" s="705"/>
      <c r="GP240" s="705"/>
      <c r="GQ240" s="705"/>
      <c r="GR240" s="705"/>
      <c r="GS240" s="705"/>
      <c r="GT240" s="705"/>
      <c r="GU240" s="705"/>
      <c r="GV240" s="705"/>
      <c r="GW240" s="705"/>
      <c r="GX240" s="705"/>
      <c r="GY240" s="705"/>
      <c r="GZ240" s="705"/>
      <c r="HA240" s="705"/>
      <c r="HB240" s="705"/>
      <c r="HC240" s="705"/>
      <c r="HD240" s="705"/>
      <c r="HE240" s="705"/>
      <c r="HF240" s="705"/>
      <c r="HG240" s="705"/>
      <c r="HH240" s="705"/>
      <c r="HI240" s="705"/>
      <c r="HJ240" s="705"/>
      <c r="HK240" s="705"/>
      <c r="HL240" s="705"/>
      <c r="HM240" s="705"/>
      <c r="HN240" s="705"/>
      <c r="HO240" s="705"/>
      <c r="HP240" s="705"/>
      <c r="HQ240" s="705"/>
      <c r="HR240" s="705"/>
      <c r="HS240" s="705"/>
      <c r="HT240" s="705"/>
      <c r="HU240" s="705"/>
      <c r="HV240" s="705"/>
      <c r="HW240" s="705"/>
      <c r="HX240" s="705"/>
      <c r="HY240" s="705"/>
      <c r="HZ240" s="705"/>
      <c r="IA240" s="705"/>
      <c r="IB240" s="705"/>
      <c r="IC240" s="705"/>
      <c r="ID240" s="705"/>
      <c r="IE240" s="705"/>
      <c r="IF240" s="705"/>
      <c r="IG240" s="705"/>
      <c r="IH240" s="705"/>
      <c r="II240" s="705"/>
      <c r="IJ240" s="705"/>
      <c r="IK240" s="705"/>
      <c r="IL240" s="705"/>
      <c r="IM240" s="705"/>
      <c r="IN240" s="705"/>
      <c r="IO240" s="705"/>
      <c r="IP240" s="705"/>
      <c r="IQ240" s="705"/>
      <c r="IR240" s="705"/>
      <c r="IS240" s="705"/>
      <c r="IT240" s="705"/>
      <c r="IU240" s="705"/>
      <c r="IV240" s="705"/>
    </row>
    <row r="241" spans="1:256" ht="16.5" thickBot="1">
      <c r="A241" s="705"/>
      <c r="B241" s="707"/>
      <c r="C241" s="764"/>
      <c r="D241" s="765"/>
      <c r="E241" s="766"/>
      <c r="F241" s="767" t="s">
        <v>81</v>
      </c>
      <c r="G241" s="768" t="e">
        <f>TRUNC(SUM(G230:G240),2)</f>
        <v>#REF!</v>
      </c>
      <c r="H241" s="705"/>
      <c r="I241" s="705"/>
      <c r="J241" s="705"/>
      <c r="K241" s="705"/>
      <c r="L241" s="705"/>
      <c r="M241" s="705"/>
      <c r="N241" s="705"/>
      <c r="O241" s="705"/>
      <c r="P241" s="705"/>
      <c r="Q241" s="705"/>
      <c r="R241" s="705"/>
      <c r="S241" s="705"/>
      <c r="T241" s="705"/>
      <c r="U241" s="705"/>
      <c r="V241" s="705"/>
      <c r="W241" s="705"/>
      <c r="X241" s="705"/>
      <c r="Y241" s="705"/>
      <c r="Z241" s="705"/>
      <c r="AA241" s="705"/>
      <c r="AB241" s="705"/>
      <c r="AC241" s="705"/>
      <c r="AD241" s="705"/>
      <c r="AE241" s="705"/>
      <c r="AF241" s="705"/>
      <c r="AG241" s="705"/>
      <c r="AH241" s="705"/>
      <c r="AI241" s="705"/>
      <c r="AJ241" s="705"/>
      <c r="AK241" s="705"/>
      <c r="AL241" s="705"/>
      <c r="AM241" s="705"/>
      <c r="AN241" s="705"/>
      <c r="AO241" s="705"/>
      <c r="AP241" s="705"/>
      <c r="AQ241" s="705"/>
      <c r="AR241" s="705"/>
      <c r="AS241" s="705"/>
      <c r="AT241" s="705"/>
      <c r="AU241" s="705"/>
      <c r="AV241" s="705"/>
      <c r="AW241" s="705"/>
      <c r="AX241" s="705"/>
      <c r="AY241" s="705"/>
      <c r="AZ241" s="705"/>
      <c r="BA241" s="705"/>
      <c r="BB241" s="705"/>
      <c r="BC241" s="705"/>
      <c r="BD241" s="705"/>
      <c r="BE241" s="705"/>
      <c r="BF241" s="705"/>
      <c r="BG241" s="705"/>
      <c r="BH241" s="705"/>
      <c r="BI241" s="705"/>
      <c r="BJ241" s="705"/>
      <c r="BK241" s="705"/>
      <c r="BL241" s="705"/>
      <c r="BM241" s="705"/>
      <c r="BN241" s="705"/>
      <c r="BO241" s="705"/>
      <c r="BP241" s="705"/>
      <c r="BQ241" s="705"/>
      <c r="BR241" s="705"/>
      <c r="BS241" s="705"/>
      <c r="BT241" s="705"/>
      <c r="BU241" s="705"/>
      <c r="BV241" s="705"/>
      <c r="BW241" s="705"/>
      <c r="BX241" s="705"/>
      <c r="BY241" s="705"/>
      <c r="BZ241" s="705"/>
      <c r="CA241" s="705"/>
      <c r="CB241" s="705"/>
      <c r="CC241" s="705"/>
      <c r="CD241" s="705"/>
      <c r="CE241" s="705"/>
      <c r="CF241" s="705"/>
      <c r="CG241" s="705"/>
      <c r="CH241" s="705"/>
      <c r="CI241" s="705"/>
      <c r="CJ241" s="705"/>
      <c r="CK241" s="705"/>
      <c r="CL241" s="705"/>
      <c r="CM241" s="705"/>
      <c r="CN241" s="705"/>
      <c r="CO241" s="705"/>
      <c r="CP241" s="705"/>
      <c r="CQ241" s="705"/>
      <c r="CR241" s="705"/>
      <c r="CS241" s="705"/>
      <c r="CT241" s="705"/>
      <c r="CU241" s="705"/>
      <c r="CV241" s="705"/>
      <c r="CW241" s="705"/>
      <c r="CX241" s="705"/>
      <c r="CY241" s="705"/>
      <c r="CZ241" s="705"/>
      <c r="DA241" s="705"/>
      <c r="DB241" s="705"/>
      <c r="DC241" s="705"/>
      <c r="DD241" s="705"/>
      <c r="DE241" s="705"/>
      <c r="DF241" s="705"/>
      <c r="DG241" s="705"/>
      <c r="DH241" s="705"/>
      <c r="DI241" s="705"/>
      <c r="DJ241" s="705"/>
      <c r="DK241" s="705"/>
      <c r="DL241" s="705"/>
      <c r="DM241" s="705"/>
      <c r="DN241" s="705"/>
      <c r="DO241" s="705"/>
      <c r="DP241" s="705"/>
      <c r="DQ241" s="705"/>
      <c r="DR241" s="705"/>
      <c r="DS241" s="705"/>
      <c r="DT241" s="705"/>
      <c r="DU241" s="705"/>
      <c r="DV241" s="705"/>
      <c r="DW241" s="705"/>
      <c r="DX241" s="705"/>
      <c r="DY241" s="705"/>
      <c r="DZ241" s="705"/>
      <c r="EA241" s="705"/>
      <c r="EB241" s="705"/>
      <c r="EC241" s="705"/>
      <c r="ED241" s="705"/>
      <c r="EE241" s="705"/>
      <c r="EF241" s="705"/>
      <c r="EG241" s="705"/>
      <c r="EH241" s="705"/>
      <c r="EI241" s="705"/>
      <c r="EJ241" s="705"/>
      <c r="EK241" s="705"/>
      <c r="EL241" s="705"/>
      <c r="EM241" s="705"/>
      <c r="EN241" s="705"/>
      <c r="EO241" s="705"/>
      <c r="EP241" s="705"/>
      <c r="EQ241" s="705"/>
      <c r="ER241" s="705"/>
      <c r="ES241" s="705"/>
      <c r="ET241" s="705"/>
      <c r="EU241" s="705"/>
      <c r="EV241" s="705"/>
      <c r="EW241" s="705"/>
      <c r="EX241" s="705"/>
      <c r="EY241" s="705"/>
      <c r="EZ241" s="705"/>
      <c r="FA241" s="705"/>
      <c r="FB241" s="705"/>
      <c r="FC241" s="705"/>
      <c r="FD241" s="705"/>
      <c r="FE241" s="705"/>
      <c r="FF241" s="705"/>
      <c r="FG241" s="705"/>
      <c r="FH241" s="705"/>
      <c r="FI241" s="705"/>
      <c r="FJ241" s="705"/>
      <c r="FK241" s="705"/>
      <c r="FL241" s="705"/>
      <c r="FM241" s="705"/>
      <c r="FN241" s="705"/>
      <c r="FO241" s="705"/>
      <c r="FP241" s="705"/>
      <c r="FQ241" s="705"/>
      <c r="FR241" s="705"/>
      <c r="FS241" s="705"/>
      <c r="FT241" s="705"/>
      <c r="FU241" s="705"/>
      <c r="FV241" s="705"/>
      <c r="FW241" s="705"/>
      <c r="FX241" s="705"/>
      <c r="FY241" s="705"/>
      <c r="FZ241" s="705"/>
      <c r="GA241" s="705"/>
      <c r="GB241" s="705"/>
      <c r="GC241" s="705"/>
      <c r="GD241" s="705"/>
      <c r="GE241" s="705"/>
      <c r="GF241" s="705"/>
      <c r="GG241" s="705"/>
      <c r="GH241" s="705"/>
      <c r="GI241" s="705"/>
      <c r="GJ241" s="705"/>
      <c r="GK241" s="705"/>
      <c r="GL241" s="705"/>
      <c r="GM241" s="705"/>
      <c r="GN241" s="705"/>
      <c r="GO241" s="705"/>
      <c r="GP241" s="705"/>
      <c r="GQ241" s="705"/>
      <c r="GR241" s="705"/>
      <c r="GS241" s="705"/>
      <c r="GT241" s="705"/>
      <c r="GU241" s="705"/>
      <c r="GV241" s="705"/>
      <c r="GW241" s="705"/>
      <c r="GX241" s="705"/>
      <c r="GY241" s="705"/>
      <c r="GZ241" s="705"/>
      <c r="HA241" s="705"/>
      <c r="HB241" s="705"/>
      <c r="HC241" s="705"/>
      <c r="HD241" s="705"/>
      <c r="HE241" s="705"/>
      <c r="HF241" s="705"/>
      <c r="HG241" s="705"/>
      <c r="HH241" s="705"/>
      <c r="HI241" s="705"/>
      <c r="HJ241" s="705"/>
      <c r="HK241" s="705"/>
      <c r="HL241" s="705"/>
      <c r="HM241" s="705"/>
      <c r="HN241" s="705"/>
      <c r="HO241" s="705"/>
      <c r="HP241" s="705"/>
      <c r="HQ241" s="705"/>
      <c r="HR241" s="705"/>
      <c r="HS241" s="705"/>
      <c r="HT241" s="705"/>
      <c r="HU241" s="705"/>
      <c r="HV241" s="705"/>
      <c r="HW241" s="705"/>
      <c r="HX241" s="705"/>
      <c r="HY241" s="705"/>
      <c r="HZ241" s="705"/>
      <c r="IA241" s="705"/>
      <c r="IB241" s="705"/>
      <c r="IC241" s="705"/>
      <c r="ID241" s="705"/>
      <c r="IE241" s="705"/>
      <c r="IF241" s="705"/>
      <c r="IG241" s="705"/>
      <c r="IH241" s="705"/>
      <c r="II241" s="705"/>
      <c r="IJ241" s="705"/>
      <c r="IK241" s="705"/>
      <c r="IL241" s="705"/>
      <c r="IM241" s="705"/>
      <c r="IN241" s="705"/>
      <c r="IO241" s="705"/>
      <c r="IP241" s="705"/>
      <c r="IQ241" s="705"/>
      <c r="IR241" s="705"/>
      <c r="IS241" s="705"/>
      <c r="IT241" s="705"/>
      <c r="IU241" s="705"/>
      <c r="IV241" s="705"/>
    </row>
    <row r="242" spans="1:256">
      <c r="A242" s="705"/>
      <c r="B242" s="786"/>
      <c r="C242" s="786"/>
      <c r="D242" s="787"/>
      <c r="E242" s="788"/>
      <c r="F242" s="789"/>
      <c r="G242" s="790"/>
      <c r="H242" s="705"/>
      <c r="I242" s="705"/>
      <c r="J242" s="705"/>
      <c r="K242" s="705"/>
      <c r="L242" s="705"/>
      <c r="M242" s="705"/>
      <c r="N242" s="705"/>
      <c r="O242" s="705"/>
      <c r="P242" s="705"/>
      <c r="Q242" s="705"/>
      <c r="R242" s="705"/>
      <c r="S242" s="705"/>
      <c r="T242" s="705"/>
      <c r="U242" s="705"/>
      <c r="V242" s="705"/>
      <c r="W242" s="705"/>
      <c r="X242" s="705"/>
      <c r="Y242" s="705"/>
      <c r="Z242" s="705"/>
      <c r="AA242" s="705"/>
      <c r="AB242" s="705"/>
      <c r="AC242" s="705"/>
      <c r="AD242" s="705"/>
      <c r="AE242" s="705"/>
      <c r="AF242" s="705"/>
      <c r="AG242" s="705"/>
      <c r="AH242" s="705"/>
      <c r="AI242" s="705"/>
      <c r="AJ242" s="705"/>
      <c r="AK242" s="705"/>
      <c r="AL242" s="705"/>
      <c r="AM242" s="705"/>
      <c r="AN242" s="705"/>
      <c r="AO242" s="705"/>
      <c r="AP242" s="705"/>
      <c r="AQ242" s="705"/>
      <c r="AR242" s="705"/>
      <c r="AS242" s="705"/>
      <c r="AT242" s="705"/>
      <c r="AU242" s="705"/>
      <c r="AV242" s="705"/>
      <c r="AW242" s="705"/>
      <c r="AX242" s="705"/>
      <c r="AY242" s="705"/>
      <c r="AZ242" s="705"/>
      <c r="BA242" s="705"/>
      <c r="BB242" s="705"/>
      <c r="BC242" s="705"/>
      <c r="BD242" s="705"/>
      <c r="BE242" s="705"/>
      <c r="BF242" s="705"/>
      <c r="BG242" s="705"/>
      <c r="BH242" s="705"/>
      <c r="BI242" s="705"/>
      <c r="BJ242" s="705"/>
      <c r="BK242" s="705"/>
      <c r="BL242" s="705"/>
      <c r="BM242" s="705"/>
      <c r="BN242" s="705"/>
      <c r="BO242" s="705"/>
      <c r="BP242" s="705"/>
      <c r="BQ242" s="705"/>
      <c r="BR242" s="705"/>
      <c r="BS242" s="705"/>
      <c r="BT242" s="705"/>
      <c r="BU242" s="705"/>
      <c r="BV242" s="705"/>
      <c r="BW242" s="705"/>
      <c r="BX242" s="705"/>
      <c r="BY242" s="705"/>
      <c r="BZ242" s="705"/>
      <c r="CA242" s="705"/>
      <c r="CB242" s="705"/>
      <c r="CC242" s="705"/>
      <c r="CD242" s="705"/>
      <c r="CE242" s="705"/>
      <c r="CF242" s="705"/>
      <c r="CG242" s="705"/>
      <c r="CH242" s="705"/>
      <c r="CI242" s="705"/>
      <c r="CJ242" s="705"/>
      <c r="CK242" s="705"/>
      <c r="CL242" s="705"/>
      <c r="CM242" s="705"/>
      <c r="CN242" s="705"/>
      <c r="CO242" s="705"/>
      <c r="CP242" s="705"/>
      <c r="CQ242" s="705"/>
      <c r="CR242" s="705"/>
      <c r="CS242" s="705"/>
      <c r="CT242" s="705"/>
      <c r="CU242" s="705"/>
      <c r="CV242" s="705"/>
      <c r="CW242" s="705"/>
      <c r="CX242" s="705"/>
      <c r="CY242" s="705"/>
      <c r="CZ242" s="705"/>
      <c r="DA242" s="705"/>
      <c r="DB242" s="705"/>
      <c r="DC242" s="705"/>
      <c r="DD242" s="705"/>
      <c r="DE242" s="705"/>
      <c r="DF242" s="705"/>
      <c r="DG242" s="705"/>
      <c r="DH242" s="705"/>
      <c r="DI242" s="705"/>
      <c r="DJ242" s="705"/>
      <c r="DK242" s="705"/>
      <c r="DL242" s="705"/>
      <c r="DM242" s="705"/>
      <c r="DN242" s="705"/>
      <c r="DO242" s="705"/>
      <c r="DP242" s="705"/>
      <c r="DQ242" s="705"/>
      <c r="DR242" s="705"/>
      <c r="DS242" s="705"/>
      <c r="DT242" s="705"/>
      <c r="DU242" s="705"/>
      <c r="DV242" s="705"/>
      <c r="DW242" s="705"/>
      <c r="DX242" s="705"/>
      <c r="DY242" s="705"/>
      <c r="DZ242" s="705"/>
      <c r="EA242" s="705"/>
      <c r="EB242" s="705"/>
      <c r="EC242" s="705"/>
      <c r="ED242" s="705"/>
      <c r="EE242" s="705"/>
      <c r="EF242" s="705"/>
      <c r="EG242" s="705"/>
      <c r="EH242" s="705"/>
      <c r="EI242" s="705"/>
      <c r="EJ242" s="705"/>
      <c r="EK242" s="705"/>
      <c r="EL242" s="705"/>
      <c r="EM242" s="705"/>
      <c r="EN242" s="705"/>
      <c r="EO242" s="705"/>
      <c r="EP242" s="705"/>
      <c r="EQ242" s="705"/>
      <c r="ER242" s="705"/>
      <c r="ES242" s="705"/>
      <c r="ET242" s="705"/>
      <c r="EU242" s="705"/>
      <c r="EV242" s="705"/>
      <c r="EW242" s="705"/>
      <c r="EX242" s="705"/>
      <c r="EY242" s="705"/>
      <c r="EZ242" s="705"/>
      <c r="FA242" s="705"/>
      <c r="FB242" s="705"/>
      <c r="FC242" s="705"/>
      <c r="FD242" s="705"/>
      <c r="FE242" s="705"/>
      <c r="FF242" s="705"/>
      <c r="FG242" s="705"/>
      <c r="FH242" s="705"/>
      <c r="FI242" s="705"/>
      <c r="FJ242" s="705"/>
      <c r="FK242" s="705"/>
      <c r="FL242" s="705"/>
      <c r="FM242" s="705"/>
      <c r="FN242" s="705"/>
      <c r="FO242" s="705"/>
      <c r="FP242" s="705"/>
      <c r="FQ242" s="705"/>
      <c r="FR242" s="705"/>
      <c r="FS242" s="705"/>
      <c r="FT242" s="705"/>
      <c r="FU242" s="705"/>
      <c r="FV242" s="705"/>
      <c r="FW242" s="705"/>
      <c r="FX242" s="705"/>
      <c r="FY242" s="705"/>
      <c r="FZ242" s="705"/>
      <c r="GA242" s="705"/>
      <c r="GB242" s="705"/>
      <c r="GC242" s="705"/>
      <c r="GD242" s="705"/>
      <c r="GE242" s="705"/>
      <c r="GF242" s="705"/>
      <c r="GG242" s="705"/>
      <c r="GH242" s="705"/>
      <c r="GI242" s="705"/>
      <c r="GJ242" s="705"/>
      <c r="GK242" s="705"/>
      <c r="GL242" s="705"/>
      <c r="GM242" s="705"/>
      <c r="GN242" s="705"/>
      <c r="GO242" s="705"/>
      <c r="GP242" s="705"/>
      <c r="GQ242" s="705"/>
      <c r="GR242" s="705"/>
      <c r="GS242" s="705"/>
      <c r="GT242" s="705"/>
      <c r="GU242" s="705"/>
      <c r="GV242" s="705"/>
      <c r="GW242" s="705"/>
      <c r="GX242" s="705"/>
      <c r="GY242" s="705"/>
      <c r="GZ242" s="705"/>
      <c r="HA242" s="705"/>
      <c r="HB242" s="705"/>
      <c r="HC242" s="705"/>
      <c r="HD242" s="705"/>
      <c r="HE242" s="705"/>
      <c r="HF242" s="705"/>
      <c r="HG242" s="705"/>
      <c r="HH242" s="705"/>
      <c r="HI242" s="705"/>
      <c r="HJ242" s="705"/>
      <c r="HK242" s="705"/>
      <c r="HL242" s="705"/>
      <c r="HM242" s="705"/>
      <c r="HN242" s="705"/>
      <c r="HO242" s="705"/>
      <c r="HP242" s="705"/>
      <c r="HQ242" s="705"/>
      <c r="HR242" s="705"/>
      <c r="HS242" s="705"/>
      <c r="HT242" s="705"/>
      <c r="HU242" s="705"/>
      <c r="HV242" s="705"/>
      <c r="HW242" s="705"/>
      <c r="HX242" s="705"/>
      <c r="HY242" s="705"/>
      <c r="HZ242" s="705"/>
      <c r="IA242" s="705"/>
      <c r="IB242" s="705"/>
      <c r="IC242" s="705"/>
      <c r="ID242" s="705"/>
      <c r="IE242" s="705"/>
      <c r="IF242" s="705"/>
      <c r="IG242" s="705"/>
      <c r="IH242" s="705"/>
      <c r="II242" s="705"/>
      <c r="IJ242" s="705"/>
      <c r="IK242" s="705"/>
      <c r="IL242" s="705"/>
      <c r="IM242" s="705"/>
      <c r="IN242" s="705"/>
      <c r="IO242" s="705"/>
      <c r="IP242" s="705"/>
      <c r="IQ242" s="705"/>
      <c r="IR242" s="705"/>
      <c r="IS242" s="705"/>
      <c r="IT242" s="705"/>
      <c r="IU242" s="705"/>
      <c r="IV242" s="705"/>
    </row>
    <row r="243" spans="1:256">
      <c r="A243" s="705"/>
      <c r="B243" s="772"/>
      <c r="C243" s="772"/>
      <c r="D243" s="772"/>
      <c r="E243" s="772"/>
      <c r="F243" s="772"/>
      <c r="G243" s="772"/>
      <c r="H243" s="705"/>
      <c r="I243" s="705"/>
      <c r="J243" s="705"/>
      <c r="K243" s="705"/>
      <c r="L243" s="705"/>
      <c r="M243" s="705"/>
      <c r="N243" s="705"/>
      <c r="O243" s="705"/>
      <c r="P243" s="705"/>
      <c r="Q243" s="705"/>
      <c r="R243" s="705"/>
      <c r="S243" s="705"/>
      <c r="T243" s="705"/>
      <c r="U243" s="705"/>
      <c r="V243" s="705"/>
      <c r="W243" s="705"/>
      <c r="X243" s="705"/>
      <c r="Y243" s="705"/>
      <c r="Z243" s="705"/>
      <c r="AA243" s="705"/>
      <c r="AB243" s="705"/>
      <c r="AC243" s="705"/>
      <c r="AD243" s="705"/>
      <c r="AE243" s="705"/>
      <c r="AF243" s="705"/>
      <c r="AG243" s="705"/>
      <c r="AH243" s="705"/>
      <c r="AI243" s="705"/>
      <c r="AJ243" s="705"/>
      <c r="AK243" s="705"/>
      <c r="AL243" s="705"/>
      <c r="AM243" s="705"/>
      <c r="AN243" s="705"/>
      <c r="AO243" s="705"/>
      <c r="AP243" s="705"/>
      <c r="AQ243" s="705"/>
      <c r="AR243" s="705"/>
      <c r="AS243" s="705"/>
      <c r="AT243" s="705"/>
      <c r="AU243" s="705"/>
      <c r="AV243" s="705"/>
      <c r="AW243" s="705"/>
      <c r="AX243" s="705"/>
      <c r="AY243" s="705"/>
      <c r="AZ243" s="705"/>
      <c r="BA243" s="705"/>
      <c r="BB243" s="705"/>
      <c r="BC243" s="705"/>
      <c r="BD243" s="705"/>
      <c r="BE243" s="705"/>
      <c r="BF243" s="705"/>
      <c r="BG243" s="705"/>
      <c r="BH243" s="705"/>
      <c r="BI243" s="705"/>
      <c r="BJ243" s="705"/>
      <c r="BK243" s="705"/>
      <c r="BL243" s="705"/>
      <c r="BM243" s="705"/>
      <c r="BN243" s="705"/>
      <c r="BO243" s="705"/>
      <c r="BP243" s="705"/>
      <c r="BQ243" s="705"/>
      <c r="BR243" s="705"/>
      <c r="BS243" s="705"/>
      <c r="BT243" s="705"/>
      <c r="BU243" s="705"/>
      <c r="BV243" s="705"/>
      <c r="BW243" s="705"/>
      <c r="BX243" s="705"/>
      <c r="BY243" s="705"/>
      <c r="BZ243" s="705"/>
      <c r="CA243" s="705"/>
      <c r="CB243" s="705"/>
      <c r="CC243" s="705"/>
      <c r="CD243" s="705"/>
      <c r="CE243" s="705"/>
      <c r="CF243" s="705"/>
      <c r="CG243" s="705"/>
      <c r="CH243" s="705"/>
      <c r="CI243" s="705"/>
      <c r="CJ243" s="705"/>
      <c r="CK243" s="705"/>
      <c r="CL243" s="705"/>
      <c r="CM243" s="705"/>
      <c r="CN243" s="705"/>
      <c r="CO243" s="705"/>
      <c r="CP243" s="705"/>
      <c r="CQ243" s="705"/>
      <c r="CR243" s="705"/>
      <c r="CS243" s="705"/>
      <c r="CT243" s="705"/>
      <c r="CU243" s="705"/>
      <c r="CV243" s="705"/>
      <c r="CW243" s="705"/>
      <c r="CX243" s="705"/>
      <c r="CY243" s="705"/>
      <c r="CZ243" s="705"/>
      <c r="DA243" s="705"/>
      <c r="DB243" s="705"/>
      <c r="DC243" s="705"/>
      <c r="DD243" s="705"/>
      <c r="DE243" s="705"/>
      <c r="DF243" s="705"/>
      <c r="DG243" s="705"/>
      <c r="DH243" s="705"/>
      <c r="DI243" s="705"/>
      <c r="DJ243" s="705"/>
      <c r="DK243" s="705"/>
      <c r="DL243" s="705"/>
      <c r="DM243" s="705"/>
      <c r="DN243" s="705"/>
      <c r="DO243" s="705"/>
      <c r="DP243" s="705"/>
      <c r="DQ243" s="705"/>
      <c r="DR243" s="705"/>
      <c r="DS243" s="705"/>
      <c r="DT243" s="705"/>
      <c r="DU243" s="705"/>
      <c r="DV243" s="705"/>
      <c r="DW243" s="705"/>
      <c r="DX243" s="705"/>
      <c r="DY243" s="705"/>
      <c r="DZ243" s="705"/>
      <c r="EA243" s="705"/>
      <c r="EB243" s="705"/>
      <c r="EC243" s="705"/>
      <c r="ED243" s="705"/>
      <c r="EE243" s="705"/>
      <c r="EF243" s="705"/>
      <c r="EG243" s="705"/>
      <c r="EH243" s="705"/>
      <c r="EI243" s="705"/>
      <c r="EJ243" s="705"/>
      <c r="EK243" s="705"/>
      <c r="EL243" s="705"/>
      <c r="EM243" s="705"/>
      <c r="EN243" s="705"/>
      <c r="EO243" s="705"/>
      <c r="EP243" s="705"/>
      <c r="EQ243" s="705"/>
      <c r="ER243" s="705"/>
      <c r="ES243" s="705"/>
      <c r="ET243" s="705"/>
      <c r="EU243" s="705"/>
      <c r="EV243" s="705"/>
      <c r="EW243" s="705"/>
      <c r="EX243" s="705"/>
      <c r="EY243" s="705"/>
      <c r="EZ243" s="705"/>
      <c r="FA243" s="705"/>
      <c r="FB243" s="705"/>
      <c r="FC243" s="705"/>
      <c r="FD243" s="705"/>
      <c r="FE243" s="705"/>
      <c r="FF243" s="705"/>
      <c r="FG243" s="705"/>
      <c r="FH243" s="705"/>
      <c r="FI243" s="705"/>
      <c r="FJ243" s="705"/>
      <c r="FK243" s="705"/>
      <c r="FL243" s="705"/>
      <c r="FM243" s="705"/>
      <c r="FN243" s="705"/>
      <c r="FO243" s="705"/>
      <c r="FP243" s="705"/>
      <c r="FQ243" s="705"/>
      <c r="FR243" s="705"/>
      <c r="FS243" s="705"/>
      <c r="FT243" s="705"/>
      <c r="FU243" s="705"/>
      <c r="FV243" s="705"/>
      <c r="FW243" s="705"/>
      <c r="FX243" s="705"/>
      <c r="FY243" s="705"/>
      <c r="FZ243" s="705"/>
      <c r="GA243" s="705"/>
      <c r="GB243" s="705"/>
      <c r="GC243" s="705"/>
      <c r="GD243" s="705"/>
      <c r="GE243" s="705"/>
      <c r="GF243" s="705"/>
      <c r="GG243" s="705"/>
      <c r="GH243" s="705"/>
      <c r="GI243" s="705"/>
      <c r="GJ243" s="705"/>
      <c r="GK243" s="705"/>
      <c r="GL243" s="705"/>
      <c r="GM243" s="705"/>
      <c r="GN243" s="705"/>
      <c r="GO243" s="705"/>
      <c r="GP243" s="705"/>
      <c r="GQ243" s="705"/>
      <c r="GR243" s="705"/>
      <c r="GS243" s="705"/>
      <c r="GT243" s="705"/>
      <c r="GU243" s="705"/>
      <c r="GV243" s="705"/>
      <c r="GW243" s="705"/>
      <c r="GX243" s="705"/>
      <c r="GY243" s="705"/>
      <c r="GZ243" s="705"/>
      <c r="HA243" s="705"/>
      <c r="HB243" s="705"/>
      <c r="HC243" s="705"/>
      <c r="HD243" s="705"/>
      <c r="HE243" s="705"/>
      <c r="HF243" s="705"/>
      <c r="HG243" s="705"/>
      <c r="HH243" s="705"/>
      <c r="HI243" s="705"/>
      <c r="HJ243" s="705"/>
      <c r="HK243" s="705"/>
      <c r="HL243" s="705"/>
      <c r="HM243" s="705"/>
      <c r="HN243" s="705"/>
      <c r="HO243" s="705"/>
      <c r="HP243" s="705"/>
      <c r="HQ243" s="705"/>
      <c r="HR243" s="705"/>
      <c r="HS243" s="705"/>
      <c r="HT243" s="705"/>
      <c r="HU243" s="705"/>
      <c r="HV243" s="705"/>
      <c r="HW243" s="705"/>
      <c r="HX243" s="705"/>
      <c r="HY243" s="705"/>
      <c r="HZ243" s="705"/>
      <c r="IA243" s="705"/>
      <c r="IB243" s="705"/>
      <c r="IC243" s="705"/>
      <c r="ID243" s="705"/>
      <c r="IE243" s="705"/>
      <c r="IF243" s="705"/>
      <c r="IG243" s="705"/>
      <c r="IH243" s="705"/>
      <c r="II243" s="705"/>
      <c r="IJ243" s="705"/>
      <c r="IK243" s="705"/>
      <c r="IL243" s="705"/>
      <c r="IM243" s="705"/>
      <c r="IN243" s="705"/>
      <c r="IO243" s="705"/>
      <c r="IP243" s="705"/>
      <c r="IQ243" s="705"/>
      <c r="IR243" s="705"/>
      <c r="IS243" s="705"/>
      <c r="IT243" s="705"/>
      <c r="IU243" s="705"/>
      <c r="IV243" s="705"/>
    </row>
    <row r="244" spans="1:256">
      <c r="A244" s="705"/>
      <c r="B244" s="772"/>
      <c r="C244" s="772"/>
      <c r="D244" s="772"/>
      <c r="E244" s="772"/>
      <c r="F244" s="772"/>
      <c r="G244" s="772"/>
      <c r="H244" s="705"/>
      <c r="I244" s="705"/>
      <c r="J244" s="705"/>
      <c r="K244" s="705"/>
      <c r="L244" s="705"/>
      <c r="M244" s="705"/>
      <c r="N244" s="705"/>
      <c r="O244" s="705"/>
      <c r="P244" s="705"/>
      <c r="Q244" s="705"/>
      <c r="R244" s="705"/>
      <c r="S244" s="705"/>
      <c r="T244" s="705"/>
      <c r="U244" s="705"/>
      <c r="V244" s="705"/>
      <c r="W244" s="705"/>
      <c r="X244" s="705"/>
      <c r="Y244" s="705"/>
      <c r="Z244" s="705"/>
      <c r="AA244" s="705"/>
      <c r="AB244" s="705"/>
      <c r="AC244" s="705"/>
      <c r="AD244" s="705"/>
      <c r="AE244" s="705"/>
      <c r="AF244" s="705"/>
      <c r="AG244" s="705"/>
      <c r="AH244" s="705"/>
      <c r="AI244" s="705"/>
      <c r="AJ244" s="705"/>
      <c r="AK244" s="705"/>
      <c r="AL244" s="705"/>
      <c r="AM244" s="705"/>
      <c r="AN244" s="705"/>
      <c r="AO244" s="705"/>
      <c r="AP244" s="705"/>
      <c r="AQ244" s="705"/>
      <c r="AR244" s="705"/>
      <c r="AS244" s="705"/>
      <c r="AT244" s="705"/>
      <c r="AU244" s="705"/>
      <c r="AV244" s="705"/>
      <c r="AW244" s="705"/>
      <c r="AX244" s="705"/>
      <c r="AY244" s="705"/>
      <c r="AZ244" s="705"/>
      <c r="BA244" s="705"/>
      <c r="BB244" s="705"/>
      <c r="BC244" s="705"/>
      <c r="BD244" s="705"/>
      <c r="BE244" s="705"/>
      <c r="BF244" s="705"/>
      <c r="BG244" s="705"/>
      <c r="BH244" s="705"/>
      <c r="BI244" s="705"/>
      <c r="BJ244" s="705"/>
      <c r="BK244" s="705"/>
      <c r="BL244" s="705"/>
      <c r="BM244" s="705"/>
      <c r="BN244" s="705"/>
      <c r="BO244" s="705"/>
      <c r="BP244" s="705"/>
      <c r="BQ244" s="705"/>
      <c r="BR244" s="705"/>
      <c r="BS244" s="705"/>
      <c r="BT244" s="705"/>
      <c r="BU244" s="705"/>
      <c r="BV244" s="705"/>
      <c r="BW244" s="705"/>
      <c r="BX244" s="705"/>
      <c r="BY244" s="705"/>
      <c r="BZ244" s="705"/>
      <c r="CA244" s="705"/>
      <c r="CB244" s="705"/>
      <c r="CC244" s="705"/>
      <c r="CD244" s="705"/>
      <c r="CE244" s="705"/>
      <c r="CF244" s="705"/>
      <c r="CG244" s="705"/>
      <c r="CH244" s="705"/>
      <c r="CI244" s="705"/>
      <c r="CJ244" s="705"/>
      <c r="CK244" s="705"/>
      <c r="CL244" s="705"/>
      <c r="CM244" s="705"/>
      <c r="CN244" s="705"/>
      <c r="CO244" s="705"/>
      <c r="CP244" s="705"/>
      <c r="CQ244" s="705"/>
      <c r="CR244" s="705"/>
      <c r="CS244" s="705"/>
      <c r="CT244" s="705"/>
      <c r="CU244" s="705"/>
      <c r="CV244" s="705"/>
      <c r="CW244" s="705"/>
      <c r="CX244" s="705"/>
      <c r="CY244" s="705"/>
      <c r="CZ244" s="705"/>
      <c r="DA244" s="705"/>
      <c r="DB244" s="705"/>
      <c r="DC244" s="705"/>
      <c r="DD244" s="705"/>
      <c r="DE244" s="705"/>
      <c r="DF244" s="705"/>
      <c r="DG244" s="705"/>
      <c r="DH244" s="705"/>
      <c r="DI244" s="705"/>
      <c r="DJ244" s="705"/>
      <c r="DK244" s="705"/>
      <c r="DL244" s="705"/>
      <c r="DM244" s="705"/>
      <c r="DN244" s="705"/>
      <c r="DO244" s="705"/>
      <c r="DP244" s="705"/>
      <c r="DQ244" s="705"/>
      <c r="DR244" s="705"/>
      <c r="DS244" s="705"/>
      <c r="DT244" s="705"/>
      <c r="DU244" s="705"/>
      <c r="DV244" s="705"/>
      <c r="DW244" s="705"/>
      <c r="DX244" s="705"/>
      <c r="DY244" s="705"/>
      <c r="DZ244" s="705"/>
      <c r="EA244" s="705"/>
      <c r="EB244" s="705"/>
      <c r="EC244" s="705"/>
      <c r="ED244" s="705"/>
      <c r="EE244" s="705"/>
      <c r="EF244" s="705"/>
      <c r="EG244" s="705"/>
      <c r="EH244" s="705"/>
      <c r="EI244" s="705"/>
      <c r="EJ244" s="705"/>
      <c r="EK244" s="705"/>
      <c r="EL244" s="705"/>
      <c r="EM244" s="705"/>
      <c r="EN244" s="705"/>
      <c r="EO244" s="705"/>
      <c r="EP244" s="705"/>
      <c r="EQ244" s="705"/>
      <c r="ER244" s="705"/>
      <c r="ES244" s="705"/>
      <c r="ET244" s="705"/>
      <c r="EU244" s="705"/>
      <c r="EV244" s="705"/>
      <c r="EW244" s="705"/>
      <c r="EX244" s="705"/>
      <c r="EY244" s="705"/>
      <c r="EZ244" s="705"/>
      <c r="FA244" s="705"/>
      <c r="FB244" s="705"/>
      <c r="FC244" s="705"/>
      <c r="FD244" s="705"/>
      <c r="FE244" s="705"/>
      <c r="FF244" s="705"/>
      <c r="FG244" s="705"/>
      <c r="FH244" s="705"/>
      <c r="FI244" s="705"/>
      <c r="FJ244" s="705"/>
      <c r="FK244" s="705"/>
      <c r="FL244" s="705"/>
      <c r="FM244" s="705"/>
      <c r="FN244" s="705"/>
      <c r="FO244" s="705"/>
      <c r="FP244" s="705"/>
      <c r="FQ244" s="705"/>
      <c r="FR244" s="705"/>
      <c r="FS244" s="705"/>
      <c r="FT244" s="705"/>
      <c r="FU244" s="705"/>
      <c r="FV244" s="705"/>
      <c r="FW244" s="705"/>
      <c r="FX244" s="705"/>
      <c r="FY244" s="705"/>
      <c r="FZ244" s="705"/>
      <c r="GA244" s="705"/>
      <c r="GB244" s="705"/>
      <c r="GC244" s="705"/>
      <c r="GD244" s="705"/>
      <c r="GE244" s="705"/>
      <c r="GF244" s="705"/>
      <c r="GG244" s="705"/>
      <c r="GH244" s="705"/>
      <c r="GI244" s="705"/>
      <c r="GJ244" s="705"/>
      <c r="GK244" s="705"/>
      <c r="GL244" s="705"/>
      <c r="GM244" s="705"/>
      <c r="GN244" s="705"/>
      <c r="GO244" s="705"/>
      <c r="GP244" s="705"/>
      <c r="GQ244" s="705"/>
      <c r="GR244" s="705"/>
      <c r="GS244" s="705"/>
      <c r="GT244" s="705"/>
      <c r="GU244" s="705"/>
      <c r="GV244" s="705"/>
      <c r="GW244" s="705"/>
      <c r="GX244" s="705"/>
      <c r="GY244" s="705"/>
      <c r="GZ244" s="705"/>
      <c r="HA244" s="705"/>
      <c r="HB244" s="705"/>
      <c r="HC244" s="705"/>
      <c r="HD244" s="705"/>
      <c r="HE244" s="705"/>
      <c r="HF244" s="705"/>
      <c r="HG244" s="705"/>
      <c r="HH244" s="705"/>
      <c r="HI244" s="705"/>
      <c r="HJ244" s="705"/>
      <c r="HK244" s="705"/>
      <c r="HL244" s="705"/>
      <c r="HM244" s="705"/>
      <c r="HN244" s="705"/>
      <c r="HO244" s="705"/>
      <c r="HP244" s="705"/>
      <c r="HQ244" s="705"/>
      <c r="HR244" s="705"/>
      <c r="HS244" s="705"/>
      <c r="HT244" s="705"/>
      <c r="HU244" s="705"/>
      <c r="HV244" s="705"/>
      <c r="HW244" s="705"/>
      <c r="HX244" s="705"/>
      <c r="HY244" s="705"/>
      <c r="HZ244" s="705"/>
      <c r="IA244" s="705"/>
      <c r="IB244" s="705"/>
      <c r="IC244" s="705"/>
      <c r="ID244" s="705"/>
      <c r="IE244" s="705"/>
      <c r="IF244" s="705"/>
      <c r="IG244" s="705"/>
      <c r="IH244" s="705"/>
      <c r="II244" s="705"/>
      <c r="IJ244" s="705"/>
      <c r="IK244" s="705"/>
      <c r="IL244" s="705"/>
      <c r="IM244" s="705"/>
      <c r="IN244" s="705"/>
      <c r="IO244" s="705"/>
      <c r="IP244" s="705"/>
      <c r="IQ244" s="705"/>
      <c r="IR244" s="705"/>
      <c r="IS244" s="705"/>
      <c r="IT244" s="705"/>
      <c r="IU244" s="705"/>
      <c r="IV244" s="705"/>
    </row>
    <row r="245" spans="1:256">
      <c r="A245" s="705"/>
      <c r="B245" s="772"/>
      <c r="C245" s="772"/>
      <c r="D245" s="772"/>
      <c r="E245" s="772"/>
      <c r="F245" s="772"/>
      <c r="G245" s="772"/>
      <c r="H245" s="705"/>
      <c r="I245" s="705"/>
      <c r="J245" s="705"/>
      <c r="K245" s="705"/>
      <c r="L245" s="705"/>
      <c r="M245" s="705"/>
      <c r="N245" s="705"/>
      <c r="O245" s="705"/>
      <c r="P245" s="705"/>
      <c r="Q245" s="705"/>
      <c r="R245" s="705"/>
      <c r="S245" s="705"/>
      <c r="T245" s="705"/>
      <c r="U245" s="705"/>
      <c r="V245" s="705"/>
      <c r="W245" s="705"/>
      <c r="X245" s="705"/>
      <c r="Y245" s="705"/>
      <c r="Z245" s="705"/>
      <c r="AA245" s="705"/>
      <c r="AB245" s="705"/>
      <c r="AC245" s="705"/>
      <c r="AD245" s="705"/>
      <c r="AE245" s="705"/>
      <c r="AF245" s="705"/>
      <c r="AG245" s="705"/>
      <c r="AH245" s="705"/>
      <c r="AI245" s="705"/>
      <c r="AJ245" s="705"/>
      <c r="AK245" s="705"/>
      <c r="AL245" s="705"/>
      <c r="AM245" s="705"/>
      <c r="AN245" s="705"/>
      <c r="AO245" s="705"/>
      <c r="AP245" s="705"/>
      <c r="AQ245" s="705"/>
      <c r="AR245" s="705"/>
      <c r="AS245" s="705"/>
      <c r="AT245" s="705"/>
      <c r="AU245" s="705"/>
      <c r="AV245" s="705"/>
      <c r="AW245" s="705"/>
      <c r="AX245" s="705"/>
      <c r="AY245" s="705"/>
      <c r="AZ245" s="705"/>
      <c r="BA245" s="705"/>
      <c r="BB245" s="705"/>
      <c r="BC245" s="705"/>
      <c r="BD245" s="705"/>
      <c r="BE245" s="705"/>
      <c r="BF245" s="705"/>
      <c r="BG245" s="705"/>
      <c r="BH245" s="705"/>
      <c r="BI245" s="705"/>
      <c r="BJ245" s="705"/>
      <c r="BK245" s="705"/>
      <c r="BL245" s="705"/>
      <c r="BM245" s="705"/>
      <c r="BN245" s="705"/>
      <c r="BO245" s="705"/>
      <c r="BP245" s="705"/>
      <c r="BQ245" s="705"/>
      <c r="BR245" s="705"/>
      <c r="BS245" s="705"/>
      <c r="BT245" s="705"/>
      <c r="BU245" s="705"/>
      <c r="BV245" s="705"/>
      <c r="BW245" s="705"/>
      <c r="BX245" s="705"/>
      <c r="BY245" s="705"/>
      <c r="BZ245" s="705"/>
      <c r="CA245" s="705"/>
      <c r="CB245" s="705"/>
      <c r="CC245" s="705"/>
      <c r="CD245" s="705"/>
      <c r="CE245" s="705"/>
      <c r="CF245" s="705"/>
      <c r="CG245" s="705"/>
      <c r="CH245" s="705"/>
      <c r="CI245" s="705"/>
      <c r="CJ245" s="705"/>
      <c r="CK245" s="705"/>
      <c r="CL245" s="705"/>
      <c r="CM245" s="705"/>
      <c r="CN245" s="705"/>
      <c r="CO245" s="705"/>
      <c r="CP245" s="705"/>
      <c r="CQ245" s="705"/>
      <c r="CR245" s="705"/>
      <c r="CS245" s="705"/>
      <c r="CT245" s="705"/>
      <c r="CU245" s="705"/>
      <c r="CV245" s="705"/>
      <c r="CW245" s="705"/>
      <c r="CX245" s="705"/>
      <c r="CY245" s="705"/>
      <c r="CZ245" s="705"/>
      <c r="DA245" s="705"/>
      <c r="DB245" s="705"/>
      <c r="DC245" s="705"/>
      <c r="DD245" s="705"/>
      <c r="DE245" s="705"/>
      <c r="DF245" s="705"/>
      <c r="DG245" s="705"/>
      <c r="DH245" s="705"/>
      <c r="DI245" s="705"/>
      <c r="DJ245" s="705"/>
      <c r="DK245" s="705"/>
      <c r="DL245" s="705"/>
      <c r="DM245" s="705"/>
      <c r="DN245" s="705"/>
      <c r="DO245" s="705"/>
      <c r="DP245" s="705"/>
      <c r="DQ245" s="705"/>
      <c r="DR245" s="705"/>
      <c r="DS245" s="705"/>
      <c r="DT245" s="705"/>
      <c r="DU245" s="705"/>
      <c r="DV245" s="705"/>
      <c r="DW245" s="705"/>
      <c r="DX245" s="705"/>
      <c r="DY245" s="705"/>
      <c r="DZ245" s="705"/>
      <c r="EA245" s="705"/>
      <c r="EB245" s="705"/>
      <c r="EC245" s="705"/>
      <c r="ED245" s="705"/>
      <c r="EE245" s="705"/>
      <c r="EF245" s="705"/>
      <c r="EG245" s="705"/>
      <c r="EH245" s="705"/>
      <c r="EI245" s="705"/>
      <c r="EJ245" s="705"/>
      <c r="EK245" s="705"/>
      <c r="EL245" s="705"/>
      <c r="EM245" s="705"/>
      <c r="EN245" s="705"/>
      <c r="EO245" s="705"/>
      <c r="EP245" s="705"/>
      <c r="EQ245" s="705"/>
      <c r="ER245" s="705"/>
      <c r="ES245" s="705"/>
      <c r="ET245" s="705"/>
      <c r="EU245" s="705"/>
      <c r="EV245" s="705"/>
      <c r="EW245" s="705"/>
      <c r="EX245" s="705"/>
      <c r="EY245" s="705"/>
      <c r="EZ245" s="705"/>
      <c r="FA245" s="705"/>
      <c r="FB245" s="705"/>
      <c r="FC245" s="705"/>
      <c r="FD245" s="705"/>
      <c r="FE245" s="705"/>
      <c r="FF245" s="705"/>
      <c r="FG245" s="705"/>
      <c r="FH245" s="705"/>
      <c r="FI245" s="705"/>
      <c r="FJ245" s="705"/>
      <c r="FK245" s="705"/>
      <c r="FL245" s="705"/>
      <c r="FM245" s="705"/>
      <c r="FN245" s="705"/>
      <c r="FO245" s="705"/>
      <c r="FP245" s="705"/>
      <c r="FQ245" s="705"/>
      <c r="FR245" s="705"/>
      <c r="FS245" s="705"/>
      <c r="FT245" s="705"/>
      <c r="FU245" s="705"/>
      <c r="FV245" s="705"/>
      <c r="FW245" s="705"/>
      <c r="FX245" s="705"/>
      <c r="FY245" s="705"/>
      <c r="FZ245" s="705"/>
      <c r="GA245" s="705"/>
      <c r="GB245" s="705"/>
      <c r="GC245" s="705"/>
      <c r="GD245" s="705"/>
      <c r="GE245" s="705"/>
      <c r="GF245" s="705"/>
      <c r="GG245" s="705"/>
      <c r="GH245" s="705"/>
      <c r="GI245" s="705"/>
      <c r="GJ245" s="705"/>
      <c r="GK245" s="705"/>
      <c r="GL245" s="705"/>
      <c r="GM245" s="705"/>
      <c r="GN245" s="705"/>
      <c r="GO245" s="705"/>
      <c r="GP245" s="705"/>
      <c r="GQ245" s="705"/>
      <c r="GR245" s="705"/>
      <c r="GS245" s="705"/>
      <c r="GT245" s="705"/>
      <c r="GU245" s="705"/>
      <c r="GV245" s="705"/>
      <c r="GW245" s="705"/>
      <c r="GX245" s="705"/>
      <c r="GY245" s="705"/>
      <c r="GZ245" s="705"/>
      <c r="HA245" s="705"/>
      <c r="HB245" s="705"/>
      <c r="HC245" s="705"/>
      <c r="HD245" s="705"/>
      <c r="HE245" s="705"/>
      <c r="HF245" s="705"/>
      <c r="HG245" s="705"/>
      <c r="HH245" s="705"/>
      <c r="HI245" s="705"/>
      <c r="HJ245" s="705"/>
      <c r="HK245" s="705"/>
      <c r="HL245" s="705"/>
      <c r="HM245" s="705"/>
      <c r="HN245" s="705"/>
      <c r="HO245" s="705"/>
      <c r="HP245" s="705"/>
      <c r="HQ245" s="705"/>
      <c r="HR245" s="705"/>
      <c r="HS245" s="705"/>
      <c r="HT245" s="705"/>
      <c r="HU245" s="705"/>
      <c r="HV245" s="705"/>
      <c r="HW245" s="705"/>
      <c r="HX245" s="705"/>
      <c r="HY245" s="705"/>
      <c r="HZ245" s="705"/>
      <c r="IA245" s="705"/>
      <c r="IB245" s="705"/>
      <c r="IC245" s="705"/>
      <c r="ID245" s="705"/>
      <c r="IE245" s="705"/>
      <c r="IF245" s="705"/>
      <c r="IG245" s="705"/>
      <c r="IH245" s="705"/>
      <c r="II245" s="705"/>
      <c r="IJ245" s="705"/>
      <c r="IK245" s="705"/>
      <c r="IL245" s="705"/>
      <c r="IM245" s="705"/>
      <c r="IN245" s="705"/>
      <c r="IO245" s="705"/>
      <c r="IP245" s="705"/>
      <c r="IQ245" s="705"/>
      <c r="IR245" s="705"/>
      <c r="IS245" s="705"/>
      <c r="IT245" s="705"/>
      <c r="IU245" s="705"/>
      <c r="IV245" s="705"/>
    </row>
    <row r="246" spans="1:256">
      <c r="A246" s="705"/>
      <c r="B246" s="772"/>
      <c r="C246" s="772"/>
      <c r="D246" s="772"/>
      <c r="E246" s="772"/>
      <c r="F246" s="772"/>
      <c r="G246" s="772"/>
      <c r="H246" s="705"/>
      <c r="I246" s="705"/>
      <c r="J246" s="705"/>
      <c r="K246" s="705"/>
      <c r="L246" s="705"/>
      <c r="M246" s="705"/>
      <c r="N246" s="705"/>
      <c r="O246" s="705"/>
      <c r="P246" s="705"/>
      <c r="Q246" s="705"/>
      <c r="R246" s="705"/>
      <c r="S246" s="705"/>
      <c r="T246" s="705"/>
      <c r="U246" s="705"/>
      <c r="V246" s="705"/>
      <c r="W246" s="705"/>
      <c r="X246" s="705"/>
      <c r="Y246" s="705"/>
      <c r="Z246" s="705"/>
      <c r="AA246" s="705"/>
      <c r="AB246" s="705"/>
      <c r="AC246" s="705"/>
      <c r="AD246" s="705"/>
      <c r="AE246" s="705"/>
      <c r="AF246" s="705"/>
      <c r="AG246" s="705"/>
      <c r="AH246" s="705"/>
      <c r="AI246" s="705"/>
      <c r="AJ246" s="705"/>
      <c r="AK246" s="705"/>
      <c r="AL246" s="705"/>
      <c r="AM246" s="705"/>
      <c r="AN246" s="705"/>
      <c r="AO246" s="705"/>
      <c r="AP246" s="705"/>
      <c r="AQ246" s="705"/>
      <c r="AR246" s="705"/>
      <c r="AS246" s="705"/>
      <c r="AT246" s="705"/>
      <c r="AU246" s="705"/>
      <c r="AV246" s="705"/>
      <c r="AW246" s="705"/>
      <c r="AX246" s="705"/>
      <c r="AY246" s="705"/>
      <c r="AZ246" s="705"/>
      <c r="BA246" s="705"/>
      <c r="BB246" s="705"/>
      <c r="BC246" s="705"/>
      <c r="BD246" s="705"/>
      <c r="BE246" s="705"/>
      <c r="BF246" s="705"/>
      <c r="BG246" s="705"/>
      <c r="BH246" s="705"/>
      <c r="BI246" s="705"/>
      <c r="BJ246" s="705"/>
      <c r="BK246" s="705"/>
      <c r="BL246" s="705"/>
      <c r="BM246" s="705"/>
      <c r="BN246" s="705"/>
      <c r="BO246" s="705"/>
      <c r="BP246" s="705"/>
      <c r="BQ246" s="705"/>
      <c r="BR246" s="705"/>
      <c r="BS246" s="705"/>
      <c r="BT246" s="705"/>
      <c r="BU246" s="705"/>
      <c r="BV246" s="705"/>
      <c r="BW246" s="705"/>
      <c r="BX246" s="705"/>
      <c r="BY246" s="705"/>
      <c r="BZ246" s="705"/>
      <c r="CA246" s="705"/>
      <c r="CB246" s="705"/>
      <c r="CC246" s="705"/>
      <c r="CD246" s="705"/>
      <c r="CE246" s="705"/>
      <c r="CF246" s="705"/>
      <c r="CG246" s="705"/>
      <c r="CH246" s="705"/>
      <c r="CI246" s="705"/>
      <c r="CJ246" s="705"/>
      <c r="CK246" s="705"/>
      <c r="CL246" s="705"/>
      <c r="CM246" s="705"/>
      <c r="CN246" s="705"/>
      <c r="CO246" s="705"/>
      <c r="CP246" s="705"/>
      <c r="CQ246" s="705"/>
      <c r="CR246" s="705"/>
      <c r="CS246" s="705"/>
      <c r="CT246" s="705"/>
      <c r="CU246" s="705"/>
      <c r="CV246" s="705"/>
      <c r="CW246" s="705"/>
      <c r="CX246" s="705"/>
      <c r="CY246" s="705"/>
      <c r="CZ246" s="705"/>
      <c r="DA246" s="705"/>
      <c r="DB246" s="705"/>
      <c r="DC246" s="705"/>
      <c r="DD246" s="705"/>
      <c r="DE246" s="705"/>
      <c r="DF246" s="705"/>
      <c r="DG246" s="705"/>
      <c r="DH246" s="705"/>
      <c r="DI246" s="705"/>
      <c r="DJ246" s="705"/>
      <c r="DK246" s="705"/>
      <c r="DL246" s="705"/>
      <c r="DM246" s="705"/>
      <c r="DN246" s="705"/>
      <c r="DO246" s="705"/>
      <c r="DP246" s="705"/>
      <c r="DQ246" s="705"/>
      <c r="DR246" s="705"/>
      <c r="DS246" s="705"/>
      <c r="DT246" s="705"/>
      <c r="DU246" s="705"/>
      <c r="DV246" s="705"/>
      <c r="DW246" s="705"/>
      <c r="DX246" s="705"/>
      <c r="DY246" s="705"/>
      <c r="DZ246" s="705"/>
      <c r="EA246" s="705"/>
      <c r="EB246" s="705"/>
      <c r="EC246" s="705"/>
      <c r="ED246" s="705"/>
      <c r="EE246" s="705"/>
      <c r="EF246" s="705"/>
      <c r="EG246" s="705"/>
      <c r="EH246" s="705"/>
      <c r="EI246" s="705"/>
      <c r="EJ246" s="705"/>
      <c r="EK246" s="705"/>
      <c r="EL246" s="705"/>
      <c r="EM246" s="705"/>
      <c r="EN246" s="705"/>
      <c r="EO246" s="705"/>
      <c r="EP246" s="705"/>
      <c r="EQ246" s="705"/>
      <c r="ER246" s="705"/>
      <c r="ES246" s="705"/>
      <c r="ET246" s="705"/>
      <c r="EU246" s="705"/>
      <c r="EV246" s="705"/>
      <c r="EW246" s="705"/>
      <c r="EX246" s="705"/>
      <c r="EY246" s="705"/>
      <c r="EZ246" s="705"/>
      <c r="FA246" s="705"/>
      <c r="FB246" s="705"/>
      <c r="FC246" s="705"/>
      <c r="FD246" s="705"/>
      <c r="FE246" s="705"/>
      <c r="FF246" s="705"/>
      <c r="FG246" s="705"/>
      <c r="FH246" s="705"/>
      <c r="FI246" s="705"/>
      <c r="FJ246" s="705"/>
      <c r="FK246" s="705"/>
      <c r="FL246" s="705"/>
      <c r="FM246" s="705"/>
      <c r="FN246" s="705"/>
      <c r="FO246" s="705"/>
      <c r="FP246" s="705"/>
      <c r="FQ246" s="705"/>
      <c r="FR246" s="705"/>
      <c r="FS246" s="705"/>
      <c r="FT246" s="705"/>
      <c r="FU246" s="705"/>
      <c r="FV246" s="705"/>
      <c r="FW246" s="705"/>
      <c r="FX246" s="705"/>
      <c r="FY246" s="705"/>
      <c r="FZ246" s="705"/>
      <c r="GA246" s="705"/>
      <c r="GB246" s="705"/>
      <c r="GC246" s="705"/>
      <c r="GD246" s="705"/>
      <c r="GE246" s="705"/>
      <c r="GF246" s="705"/>
      <c r="GG246" s="705"/>
      <c r="GH246" s="705"/>
      <c r="GI246" s="705"/>
      <c r="GJ246" s="705"/>
      <c r="GK246" s="705"/>
      <c r="GL246" s="705"/>
      <c r="GM246" s="705"/>
      <c r="GN246" s="705"/>
      <c r="GO246" s="705"/>
      <c r="GP246" s="705"/>
      <c r="GQ246" s="705"/>
      <c r="GR246" s="705"/>
      <c r="GS246" s="705"/>
      <c r="GT246" s="705"/>
      <c r="GU246" s="705"/>
      <c r="GV246" s="705"/>
      <c r="GW246" s="705"/>
      <c r="GX246" s="705"/>
      <c r="GY246" s="705"/>
      <c r="GZ246" s="705"/>
      <c r="HA246" s="705"/>
      <c r="HB246" s="705"/>
      <c r="HC246" s="705"/>
      <c r="HD246" s="705"/>
      <c r="HE246" s="705"/>
      <c r="HF246" s="705"/>
      <c r="HG246" s="705"/>
      <c r="HH246" s="705"/>
      <c r="HI246" s="705"/>
      <c r="HJ246" s="705"/>
      <c r="HK246" s="705"/>
      <c r="HL246" s="705"/>
      <c r="HM246" s="705"/>
      <c r="HN246" s="705"/>
      <c r="HO246" s="705"/>
      <c r="HP246" s="705"/>
      <c r="HQ246" s="705"/>
      <c r="HR246" s="705"/>
      <c r="HS246" s="705"/>
      <c r="HT246" s="705"/>
      <c r="HU246" s="705"/>
      <c r="HV246" s="705"/>
      <c r="HW246" s="705"/>
      <c r="HX246" s="705"/>
      <c r="HY246" s="705"/>
      <c r="HZ246" s="705"/>
      <c r="IA246" s="705"/>
      <c r="IB246" s="705"/>
      <c r="IC246" s="705"/>
      <c r="ID246" s="705"/>
      <c r="IE246" s="705"/>
      <c r="IF246" s="705"/>
      <c r="IG246" s="705"/>
      <c r="IH246" s="705"/>
      <c r="II246" s="705"/>
      <c r="IJ246" s="705"/>
      <c r="IK246" s="705"/>
      <c r="IL246" s="705"/>
      <c r="IM246" s="705"/>
      <c r="IN246" s="705"/>
      <c r="IO246" s="705"/>
      <c r="IP246" s="705"/>
      <c r="IQ246" s="705"/>
      <c r="IR246" s="705"/>
      <c r="IS246" s="705"/>
      <c r="IT246" s="705"/>
      <c r="IU246" s="705"/>
      <c r="IV246" s="705"/>
    </row>
    <row r="247" spans="1:256">
      <c r="A247" s="705"/>
      <c r="B247" s="772"/>
      <c r="C247" s="772"/>
      <c r="D247" s="772"/>
      <c r="E247" s="772"/>
      <c r="F247" s="772"/>
      <c r="G247" s="772"/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V247" s="705"/>
      <c r="W247" s="705"/>
      <c r="X247" s="705"/>
      <c r="Y247" s="705"/>
      <c r="Z247" s="705"/>
      <c r="AA247" s="705"/>
      <c r="AB247" s="705"/>
      <c r="AC247" s="705"/>
      <c r="AD247" s="705"/>
      <c r="AE247" s="705"/>
      <c r="AF247" s="705"/>
      <c r="AG247" s="705"/>
      <c r="AH247" s="705"/>
      <c r="AI247" s="705"/>
      <c r="AJ247" s="705"/>
      <c r="AK247" s="705"/>
      <c r="AL247" s="705"/>
      <c r="AM247" s="705"/>
      <c r="AN247" s="705"/>
      <c r="AO247" s="705"/>
      <c r="AP247" s="705"/>
      <c r="AQ247" s="705"/>
      <c r="AR247" s="705"/>
      <c r="AS247" s="705"/>
      <c r="AT247" s="705"/>
      <c r="AU247" s="705"/>
      <c r="AV247" s="705"/>
      <c r="AW247" s="705"/>
      <c r="AX247" s="705"/>
      <c r="AY247" s="705"/>
      <c r="AZ247" s="705"/>
      <c r="BA247" s="705"/>
      <c r="BB247" s="705"/>
      <c r="BC247" s="705"/>
      <c r="BD247" s="705"/>
      <c r="BE247" s="705"/>
      <c r="BF247" s="705"/>
      <c r="BG247" s="705"/>
      <c r="BH247" s="705"/>
      <c r="BI247" s="705"/>
      <c r="BJ247" s="705"/>
      <c r="BK247" s="705"/>
      <c r="BL247" s="705"/>
      <c r="BM247" s="705"/>
      <c r="BN247" s="705"/>
      <c r="BO247" s="705"/>
      <c r="BP247" s="705"/>
      <c r="BQ247" s="705"/>
      <c r="BR247" s="705"/>
      <c r="BS247" s="705"/>
      <c r="BT247" s="705"/>
      <c r="BU247" s="705"/>
      <c r="BV247" s="705"/>
      <c r="BW247" s="705"/>
      <c r="BX247" s="705"/>
      <c r="BY247" s="705"/>
      <c r="BZ247" s="705"/>
      <c r="CA247" s="705"/>
      <c r="CB247" s="705"/>
      <c r="CC247" s="705"/>
      <c r="CD247" s="705"/>
      <c r="CE247" s="705"/>
      <c r="CF247" s="705"/>
      <c r="CG247" s="705"/>
      <c r="CH247" s="705"/>
      <c r="CI247" s="705"/>
      <c r="CJ247" s="705"/>
      <c r="CK247" s="705"/>
      <c r="CL247" s="705"/>
      <c r="CM247" s="705"/>
      <c r="CN247" s="705"/>
      <c r="CO247" s="705"/>
      <c r="CP247" s="705"/>
      <c r="CQ247" s="705"/>
      <c r="CR247" s="705"/>
      <c r="CS247" s="705"/>
      <c r="CT247" s="705"/>
      <c r="CU247" s="705"/>
      <c r="CV247" s="705"/>
      <c r="CW247" s="705"/>
      <c r="CX247" s="705"/>
      <c r="CY247" s="705"/>
      <c r="CZ247" s="705"/>
      <c r="DA247" s="705"/>
      <c r="DB247" s="705"/>
      <c r="DC247" s="705"/>
      <c r="DD247" s="705"/>
      <c r="DE247" s="705"/>
      <c r="DF247" s="705"/>
      <c r="DG247" s="705"/>
      <c r="DH247" s="705"/>
      <c r="DI247" s="705"/>
      <c r="DJ247" s="705"/>
      <c r="DK247" s="705"/>
      <c r="DL247" s="705"/>
      <c r="DM247" s="705"/>
      <c r="DN247" s="705"/>
      <c r="DO247" s="705"/>
      <c r="DP247" s="705"/>
      <c r="DQ247" s="705"/>
      <c r="DR247" s="705"/>
      <c r="DS247" s="705"/>
      <c r="DT247" s="705"/>
      <c r="DU247" s="705"/>
      <c r="DV247" s="705"/>
      <c r="DW247" s="705"/>
      <c r="DX247" s="705"/>
      <c r="DY247" s="705"/>
      <c r="DZ247" s="705"/>
      <c r="EA247" s="705"/>
      <c r="EB247" s="705"/>
      <c r="EC247" s="705"/>
      <c r="ED247" s="705"/>
      <c r="EE247" s="705"/>
      <c r="EF247" s="705"/>
      <c r="EG247" s="705"/>
      <c r="EH247" s="705"/>
      <c r="EI247" s="705"/>
      <c r="EJ247" s="705"/>
      <c r="EK247" s="705"/>
      <c r="EL247" s="705"/>
      <c r="EM247" s="705"/>
      <c r="EN247" s="705"/>
      <c r="EO247" s="705"/>
      <c r="EP247" s="705"/>
      <c r="EQ247" s="705"/>
      <c r="ER247" s="705"/>
      <c r="ES247" s="705"/>
      <c r="ET247" s="705"/>
      <c r="EU247" s="705"/>
      <c r="EV247" s="705"/>
      <c r="EW247" s="705"/>
      <c r="EX247" s="705"/>
      <c r="EY247" s="705"/>
      <c r="EZ247" s="705"/>
      <c r="FA247" s="705"/>
      <c r="FB247" s="705"/>
      <c r="FC247" s="705"/>
      <c r="FD247" s="705"/>
      <c r="FE247" s="705"/>
      <c r="FF247" s="705"/>
      <c r="FG247" s="705"/>
      <c r="FH247" s="705"/>
      <c r="FI247" s="705"/>
      <c r="FJ247" s="705"/>
      <c r="FK247" s="705"/>
      <c r="FL247" s="705"/>
      <c r="FM247" s="705"/>
      <c r="FN247" s="705"/>
      <c r="FO247" s="705"/>
      <c r="FP247" s="705"/>
      <c r="FQ247" s="705"/>
      <c r="FR247" s="705"/>
      <c r="FS247" s="705"/>
      <c r="FT247" s="705"/>
      <c r="FU247" s="705"/>
      <c r="FV247" s="705"/>
      <c r="FW247" s="705"/>
      <c r="FX247" s="705"/>
      <c r="FY247" s="705"/>
      <c r="FZ247" s="705"/>
      <c r="GA247" s="705"/>
      <c r="GB247" s="705"/>
      <c r="GC247" s="705"/>
      <c r="GD247" s="705"/>
      <c r="GE247" s="705"/>
      <c r="GF247" s="705"/>
      <c r="GG247" s="705"/>
      <c r="GH247" s="705"/>
      <c r="GI247" s="705"/>
      <c r="GJ247" s="705"/>
      <c r="GK247" s="705"/>
      <c r="GL247" s="705"/>
      <c r="GM247" s="705"/>
      <c r="GN247" s="705"/>
      <c r="GO247" s="705"/>
      <c r="GP247" s="705"/>
      <c r="GQ247" s="705"/>
      <c r="GR247" s="705"/>
      <c r="GS247" s="705"/>
      <c r="GT247" s="705"/>
      <c r="GU247" s="705"/>
      <c r="GV247" s="705"/>
      <c r="GW247" s="705"/>
      <c r="GX247" s="705"/>
      <c r="GY247" s="705"/>
      <c r="GZ247" s="705"/>
      <c r="HA247" s="705"/>
      <c r="HB247" s="705"/>
      <c r="HC247" s="705"/>
      <c r="HD247" s="705"/>
      <c r="HE247" s="705"/>
      <c r="HF247" s="705"/>
      <c r="HG247" s="705"/>
      <c r="HH247" s="705"/>
      <c r="HI247" s="705"/>
      <c r="HJ247" s="705"/>
      <c r="HK247" s="705"/>
      <c r="HL247" s="705"/>
      <c r="HM247" s="705"/>
      <c r="HN247" s="705"/>
      <c r="HO247" s="705"/>
      <c r="HP247" s="705"/>
      <c r="HQ247" s="705"/>
      <c r="HR247" s="705"/>
      <c r="HS247" s="705"/>
      <c r="HT247" s="705"/>
      <c r="HU247" s="705"/>
      <c r="HV247" s="705"/>
      <c r="HW247" s="705"/>
      <c r="HX247" s="705"/>
      <c r="HY247" s="705"/>
      <c r="HZ247" s="705"/>
      <c r="IA247" s="705"/>
      <c r="IB247" s="705"/>
      <c r="IC247" s="705"/>
      <c r="ID247" s="705"/>
      <c r="IE247" s="705"/>
      <c r="IF247" s="705"/>
      <c r="IG247" s="705"/>
      <c r="IH247" s="705"/>
      <c r="II247" s="705"/>
      <c r="IJ247" s="705"/>
      <c r="IK247" s="705"/>
      <c r="IL247" s="705"/>
      <c r="IM247" s="705"/>
      <c r="IN247" s="705"/>
      <c r="IO247" s="705"/>
      <c r="IP247" s="705"/>
      <c r="IQ247" s="705"/>
      <c r="IR247" s="705"/>
      <c r="IS247" s="705"/>
      <c r="IT247" s="705"/>
      <c r="IU247" s="705"/>
      <c r="IV247" s="705"/>
    </row>
    <row r="248" spans="1:256">
      <c r="A248" s="705"/>
      <c r="B248" s="772"/>
      <c r="C248" s="772"/>
      <c r="D248" s="772"/>
      <c r="E248" s="772"/>
      <c r="F248" s="772"/>
      <c r="G248" s="772"/>
      <c r="H248" s="705"/>
      <c r="I248" s="705"/>
      <c r="J248" s="705"/>
      <c r="K248" s="705"/>
      <c r="L248" s="705"/>
      <c r="M248" s="705"/>
      <c r="N248" s="705"/>
      <c r="O248" s="705"/>
      <c r="P248" s="705"/>
      <c r="Q248" s="705"/>
      <c r="R248" s="705"/>
      <c r="S248" s="705"/>
      <c r="T248" s="705"/>
      <c r="U248" s="705"/>
      <c r="V248" s="705"/>
      <c r="W248" s="705"/>
      <c r="X248" s="705"/>
      <c r="Y248" s="705"/>
      <c r="Z248" s="705"/>
      <c r="AA248" s="705"/>
      <c r="AB248" s="705"/>
      <c r="AC248" s="705"/>
      <c r="AD248" s="705"/>
      <c r="AE248" s="705"/>
      <c r="AF248" s="705"/>
      <c r="AG248" s="705"/>
      <c r="AH248" s="705"/>
      <c r="AI248" s="705"/>
      <c r="AJ248" s="705"/>
      <c r="AK248" s="705"/>
      <c r="AL248" s="705"/>
      <c r="AM248" s="705"/>
      <c r="AN248" s="705"/>
      <c r="AO248" s="705"/>
      <c r="AP248" s="705"/>
      <c r="AQ248" s="705"/>
      <c r="AR248" s="705"/>
      <c r="AS248" s="705"/>
      <c r="AT248" s="705"/>
      <c r="AU248" s="705"/>
      <c r="AV248" s="705"/>
      <c r="AW248" s="705"/>
      <c r="AX248" s="705"/>
      <c r="AY248" s="705"/>
      <c r="AZ248" s="705"/>
      <c r="BA248" s="705"/>
      <c r="BB248" s="705"/>
      <c r="BC248" s="705"/>
      <c r="BD248" s="705"/>
      <c r="BE248" s="705"/>
      <c r="BF248" s="705"/>
      <c r="BG248" s="705"/>
      <c r="BH248" s="705"/>
      <c r="BI248" s="705"/>
      <c r="BJ248" s="705"/>
      <c r="BK248" s="705"/>
      <c r="BL248" s="705"/>
      <c r="BM248" s="705"/>
      <c r="BN248" s="705"/>
      <c r="BO248" s="705"/>
      <c r="BP248" s="705"/>
      <c r="BQ248" s="705"/>
      <c r="BR248" s="705"/>
      <c r="BS248" s="705"/>
      <c r="BT248" s="705"/>
      <c r="BU248" s="705"/>
      <c r="BV248" s="705"/>
      <c r="BW248" s="705"/>
      <c r="BX248" s="705"/>
      <c r="BY248" s="705"/>
      <c r="BZ248" s="705"/>
      <c r="CA248" s="705"/>
      <c r="CB248" s="705"/>
      <c r="CC248" s="705"/>
      <c r="CD248" s="705"/>
      <c r="CE248" s="705"/>
      <c r="CF248" s="705"/>
      <c r="CG248" s="705"/>
      <c r="CH248" s="705"/>
      <c r="CI248" s="705"/>
      <c r="CJ248" s="705"/>
      <c r="CK248" s="705"/>
      <c r="CL248" s="705"/>
      <c r="CM248" s="705"/>
      <c r="CN248" s="705"/>
      <c r="CO248" s="705"/>
      <c r="CP248" s="705"/>
      <c r="CQ248" s="705"/>
      <c r="CR248" s="705"/>
      <c r="CS248" s="705"/>
      <c r="CT248" s="705"/>
      <c r="CU248" s="705"/>
      <c r="CV248" s="705"/>
      <c r="CW248" s="705"/>
      <c r="CX248" s="705"/>
      <c r="CY248" s="705"/>
      <c r="CZ248" s="705"/>
      <c r="DA248" s="705"/>
      <c r="DB248" s="705"/>
      <c r="DC248" s="705"/>
      <c r="DD248" s="705"/>
      <c r="DE248" s="705"/>
      <c r="DF248" s="705"/>
      <c r="DG248" s="705"/>
      <c r="DH248" s="705"/>
      <c r="DI248" s="705"/>
      <c r="DJ248" s="705"/>
      <c r="DK248" s="705"/>
      <c r="DL248" s="705"/>
      <c r="DM248" s="705"/>
      <c r="DN248" s="705"/>
      <c r="DO248" s="705"/>
      <c r="DP248" s="705"/>
      <c r="DQ248" s="705"/>
      <c r="DR248" s="705"/>
      <c r="DS248" s="705"/>
      <c r="DT248" s="705"/>
      <c r="DU248" s="705"/>
      <c r="DV248" s="705"/>
      <c r="DW248" s="705"/>
      <c r="DX248" s="705"/>
      <c r="DY248" s="705"/>
      <c r="DZ248" s="705"/>
      <c r="EA248" s="705"/>
      <c r="EB248" s="705"/>
      <c r="EC248" s="705"/>
      <c r="ED248" s="705"/>
      <c r="EE248" s="705"/>
      <c r="EF248" s="705"/>
      <c r="EG248" s="705"/>
      <c r="EH248" s="705"/>
      <c r="EI248" s="705"/>
      <c r="EJ248" s="705"/>
      <c r="EK248" s="705"/>
      <c r="EL248" s="705"/>
      <c r="EM248" s="705"/>
      <c r="EN248" s="705"/>
      <c r="EO248" s="705"/>
      <c r="EP248" s="705"/>
      <c r="EQ248" s="705"/>
      <c r="ER248" s="705"/>
      <c r="ES248" s="705"/>
      <c r="ET248" s="705"/>
      <c r="EU248" s="705"/>
      <c r="EV248" s="705"/>
      <c r="EW248" s="705"/>
      <c r="EX248" s="705"/>
      <c r="EY248" s="705"/>
      <c r="EZ248" s="705"/>
      <c r="FA248" s="705"/>
      <c r="FB248" s="705"/>
      <c r="FC248" s="705"/>
      <c r="FD248" s="705"/>
      <c r="FE248" s="705"/>
      <c r="FF248" s="705"/>
      <c r="FG248" s="705"/>
      <c r="FH248" s="705"/>
      <c r="FI248" s="705"/>
      <c r="FJ248" s="705"/>
      <c r="FK248" s="705"/>
      <c r="FL248" s="705"/>
      <c r="FM248" s="705"/>
      <c r="FN248" s="705"/>
      <c r="FO248" s="705"/>
      <c r="FP248" s="705"/>
      <c r="FQ248" s="705"/>
      <c r="FR248" s="705"/>
      <c r="FS248" s="705"/>
      <c r="FT248" s="705"/>
      <c r="FU248" s="705"/>
      <c r="FV248" s="705"/>
      <c r="FW248" s="705"/>
      <c r="FX248" s="705"/>
      <c r="FY248" s="705"/>
      <c r="FZ248" s="705"/>
      <c r="GA248" s="705"/>
      <c r="GB248" s="705"/>
      <c r="GC248" s="705"/>
      <c r="GD248" s="705"/>
      <c r="GE248" s="705"/>
      <c r="GF248" s="705"/>
      <c r="GG248" s="705"/>
      <c r="GH248" s="705"/>
      <c r="GI248" s="705"/>
      <c r="GJ248" s="705"/>
      <c r="GK248" s="705"/>
      <c r="GL248" s="705"/>
      <c r="GM248" s="705"/>
      <c r="GN248" s="705"/>
      <c r="GO248" s="705"/>
      <c r="GP248" s="705"/>
      <c r="GQ248" s="705"/>
      <c r="GR248" s="705"/>
      <c r="GS248" s="705"/>
      <c r="GT248" s="705"/>
      <c r="GU248" s="705"/>
      <c r="GV248" s="705"/>
      <c r="GW248" s="705"/>
      <c r="GX248" s="705"/>
      <c r="GY248" s="705"/>
      <c r="GZ248" s="705"/>
      <c r="HA248" s="705"/>
      <c r="HB248" s="705"/>
      <c r="HC248" s="705"/>
      <c r="HD248" s="705"/>
      <c r="HE248" s="705"/>
      <c r="HF248" s="705"/>
      <c r="HG248" s="705"/>
      <c r="HH248" s="705"/>
      <c r="HI248" s="705"/>
      <c r="HJ248" s="705"/>
      <c r="HK248" s="705"/>
      <c r="HL248" s="705"/>
      <c r="HM248" s="705"/>
      <c r="HN248" s="705"/>
      <c r="HO248" s="705"/>
      <c r="HP248" s="705"/>
      <c r="HQ248" s="705"/>
      <c r="HR248" s="705"/>
      <c r="HS248" s="705"/>
      <c r="HT248" s="705"/>
      <c r="HU248" s="705"/>
      <c r="HV248" s="705"/>
      <c r="HW248" s="705"/>
      <c r="HX248" s="705"/>
      <c r="HY248" s="705"/>
      <c r="HZ248" s="705"/>
      <c r="IA248" s="705"/>
      <c r="IB248" s="705"/>
      <c r="IC248" s="705"/>
      <c r="ID248" s="705"/>
      <c r="IE248" s="705"/>
      <c r="IF248" s="705"/>
      <c r="IG248" s="705"/>
      <c r="IH248" s="705"/>
      <c r="II248" s="705"/>
      <c r="IJ248" s="705"/>
      <c r="IK248" s="705"/>
      <c r="IL248" s="705"/>
      <c r="IM248" s="705"/>
      <c r="IN248" s="705"/>
      <c r="IO248" s="705"/>
      <c r="IP248" s="705"/>
      <c r="IQ248" s="705"/>
      <c r="IR248" s="705"/>
      <c r="IS248" s="705"/>
      <c r="IT248" s="705"/>
      <c r="IU248" s="705"/>
      <c r="IV248" s="705"/>
    </row>
    <row r="249" spans="1:256">
      <c r="A249" s="705"/>
      <c r="B249" s="772"/>
      <c r="C249" s="772"/>
      <c r="D249" s="772"/>
      <c r="E249" s="772"/>
      <c r="F249" s="772"/>
      <c r="G249" s="772"/>
      <c r="H249" s="705"/>
      <c r="I249" s="705"/>
      <c r="J249" s="705"/>
      <c r="K249" s="705"/>
      <c r="L249" s="705"/>
      <c r="M249" s="705"/>
      <c r="N249" s="705"/>
      <c r="O249" s="705"/>
      <c r="P249" s="705"/>
      <c r="Q249" s="705"/>
      <c r="R249" s="705"/>
      <c r="S249" s="705"/>
      <c r="T249" s="705"/>
      <c r="U249" s="705"/>
      <c r="V249" s="705"/>
      <c r="W249" s="705"/>
      <c r="X249" s="705"/>
      <c r="Y249" s="705"/>
      <c r="Z249" s="705"/>
      <c r="AA249" s="705"/>
      <c r="AB249" s="705"/>
      <c r="AC249" s="705"/>
      <c r="AD249" s="705"/>
      <c r="AE249" s="705"/>
      <c r="AF249" s="705"/>
      <c r="AG249" s="705"/>
      <c r="AH249" s="705"/>
      <c r="AI249" s="705"/>
      <c r="AJ249" s="705"/>
      <c r="AK249" s="705"/>
      <c r="AL249" s="705"/>
      <c r="AM249" s="705"/>
      <c r="AN249" s="705"/>
      <c r="AO249" s="705"/>
      <c r="AP249" s="705"/>
      <c r="AQ249" s="705"/>
      <c r="AR249" s="705"/>
      <c r="AS249" s="705"/>
      <c r="AT249" s="705"/>
      <c r="AU249" s="705"/>
      <c r="AV249" s="705"/>
      <c r="AW249" s="705"/>
      <c r="AX249" s="705"/>
      <c r="AY249" s="705"/>
      <c r="AZ249" s="705"/>
      <c r="BA249" s="705"/>
      <c r="BB249" s="705"/>
      <c r="BC249" s="705"/>
      <c r="BD249" s="705"/>
      <c r="BE249" s="705"/>
      <c r="BF249" s="705"/>
      <c r="BG249" s="705"/>
      <c r="BH249" s="705"/>
      <c r="BI249" s="705"/>
      <c r="BJ249" s="705"/>
      <c r="BK249" s="705"/>
      <c r="BL249" s="705"/>
      <c r="BM249" s="705"/>
      <c r="BN249" s="705"/>
      <c r="BO249" s="705"/>
      <c r="BP249" s="705"/>
      <c r="BQ249" s="705"/>
      <c r="BR249" s="705"/>
      <c r="BS249" s="705"/>
      <c r="BT249" s="705"/>
      <c r="BU249" s="705"/>
      <c r="BV249" s="705"/>
      <c r="BW249" s="705"/>
      <c r="BX249" s="705"/>
      <c r="BY249" s="705"/>
      <c r="BZ249" s="705"/>
      <c r="CA249" s="705"/>
      <c r="CB249" s="705"/>
      <c r="CC249" s="705"/>
      <c r="CD249" s="705"/>
      <c r="CE249" s="705"/>
      <c r="CF249" s="705"/>
      <c r="CG249" s="705"/>
      <c r="CH249" s="705"/>
      <c r="CI249" s="705"/>
      <c r="CJ249" s="705"/>
      <c r="CK249" s="705"/>
      <c r="CL249" s="705"/>
      <c r="CM249" s="705"/>
      <c r="CN249" s="705"/>
      <c r="CO249" s="705"/>
      <c r="CP249" s="705"/>
      <c r="CQ249" s="705"/>
      <c r="CR249" s="705"/>
      <c r="CS249" s="705"/>
      <c r="CT249" s="705"/>
      <c r="CU249" s="705"/>
      <c r="CV249" s="705"/>
      <c r="CW249" s="705"/>
      <c r="CX249" s="705"/>
      <c r="CY249" s="705"/>
      <c r="CZ249" s="705"/>
      <c r="DA249" s="705"/>
      <c r="DB249" s="705"/>
      <c r="DC249" s="705"/>
      <c r="DD249" s="705"/>
      <c r="DE249" s="705"/>
      <c r="DF249" s="705"/>
      <c r="DG249" s="705"/>
      <c r="DH249" s="705"/>
      <c r="DI249" s="705"/>
      <c r="DJ249" s="705"/>
      <c r="DK249" s="705"/>
      <c r="DL249" s="705"/>
      <c r="DM249" s="705"/>
      <c r="DN249" s="705"/>
      <c r="DO249" s="705"/>
      <c r="DP249" s="705"/>
      <c r="DQ249" s="705"/>
      <c r="DR249" s="705"/>
      <c r="DS249" s="705"/>
      <c r="DT249" s="705"/>
      <c r="DU249" s="705"/>
      <c r="DV249" s="705"/>
      <c r="DW249" s="705"/>
      <c r="DX249" s="705"/>
      <c r="DY249" s="705"/>
      <c r="DZ249" s="705"/>
      <c r="EA249" s="705"/>
      <c r="EB249" s="705"/>
      <c r="EC249" s="705"/>
      <c r="ED249" s="705"/>
      <c r="EE249" s="705"/>
      <c r="EF249" s="705"/>
      <c r="EG249" s="705"/>
      <c r="EH249" s="705"/>
      <c r="EI249" s="705"/>
      <c r="EJ249" s="705"/>
      <c r="EK249" s="705"/>
      <c r="EL249" s="705"/>
      <c r="EM249" s="705"/>
      <c r="EN249" s="705"/>
      <c r="EO249" s="705"/>
      <c r="EP249" s="705"/>
      <c r="EQ249" s="705"/>
      <c r="ER249" s="705"/>
      <c r="ES249" s="705"/>
      <c r="ET249" s="705"/>
      <c r="EU249" s="705"/>
      <c r="EV249" s="705"/>
      <c r="EW249" s="705"/>
      <c r="EX249" s="705"/>
      <c r="EY249" s="705"/>
      <c r="EZ249" s="705"/>
      <c r="FA249" s="705"/>
      <c r="FB249" s="705"/>
      <c r="FC249" s="705"/>
      <c r="FD249" s="705"/>
      <c r="FE249" s="705"/>
      <c r="FF249" s="705"/>
      <c r="FG249" s="705"/>
      <c r="FH249" s="705"/>
      <c r="FI249" s="705"/>
      <c r="FJ249" s="705"/>
      <c r="FK249" s="705"/>
      <c r="FL249" s="705"/>
      <c r="FM249" s="705"/>
      <c r="FN249" s="705"/>
      <c r="FO249" s="705"/>
      <c r="FP249" s="705"/>
      <c r="FQ249" s="705"/>
      <c r="FR249" s="705"/>
      <c r="FS249" s="705"/>
      <c r="FT249" s="705"/>
      <c r="FU249" s="705"/>
      <c r="FV249" s="705"/>
      <c r="FW249" s="705"/>
      <c r="FX249" s="705"/>
      <c r="FY249" s="705"/>
      <c r="FZ249" s="705"/>
      <c r="GA249" s="705"/>
      <c r="GB249" s="705"/>
      <c r="GC249" s="705"/>
      <c r="GD249" s="705"/>
      <c r="GE249" s="705"/>
      <c r="GF249" s="705"/>
      <c r="GG249" s="705"/>
      <c r="GH249" s="705"/>
      <c r="GI249" s="705"/>
      <c r="GJ249" s="705"/>
      <c r="GK249" s="705"/>
      <c r="GL249" s="705"/>
      <c r="GM249" s="705"/>
      <c r="GN249" s="705"/>
      <c r="GO249" s="705"/>
      <c r="GP249" s="705"/>
      <c r="GQ249" s="705"/>
      <c r="GR249" s="705"/>
      <c r="GS249" s="705"/>
      <c r="GT249" s="705"/>
      <c r="GU249" s="705"/>
      <c r="GV249" s="705"/>
      <c r="GW249" s="705"/>
      <c r="GX249" s="705"/>
      <c r="GY249" s="705"/>
      <c r="GZ249" s="705"/>
      <c r="HA249" s="705"/>
      <c r="HB249" s="705"/>
      <c r="HC249" s="705"/>
      <c r="HD249" s="705"/>
      <c r="HE249" s="705"/>
      <c r="HF249" s="705"/>
      <c r="HG249" s="705"/>
      <c r="HH249" s="705"/>
      <c r="HI249" s="705"/>
      <c r="HJ249" s="705"/>
      <c r="HK249" s="705"/>
      <c r="HL249" s="705"/>
      <c r="HM249" s="705"/>
      <c r="HN249" s="705"/>
      <c r="HO249" s="705"/>
      <c r="HP249" s="705"/>
      <c r="HQ249" s="705"/>
      <c r="HR249" s="705"/>
      <c r="HS249" s="705"/>
      <c r="HT249" s="705"/>
      <c r="HU249" s="705"/>
      <c r="HV249" s="705"/>
      <c r="HW249" s="705"/>
      <c r="HX249" s="705"/>
      <c r="HY249" s="705"/>
      <c r="HZ249" s="705"/>
      <c r="IA249" s="705"/>
      <c r="IB249" s="705"/>
      <c r="IC249" s="705"/>
      <c r="ID249" s="705"/>
      <c r="IE249" s="705"/>
      <c r="IF249" s="705"/>
      <c r="IG249" s="705"/>
      <c r="IH249" s="705"/>
      <c r="II249" s="705"/>
      <c r="IJ249" s="705"/>
      <c r="IK249" s="705"/>
      <c r="IL249" s="705"/>
      <c r="IM249" s="705"/>
      <c r="IN249" s="705"/>
      <c r="IO249" s="705"/>
      <c r="IP249" s="705"/>
      <c r="IQ249" s="705"/>
      <c r="IR249" s="705"/>
      <c r="IS249" s="705"/>
      <c r="IT249" s="705"/>
      <c r="IU249" s="705"/>
      <c r="IV249" s="705"/>
    </row>
    <row r="250" spans="1:256">
      <c r="A250" s="705"/>
      <c r="B250" s="772"/>
      <c r="C250" s="772"/>
      <c r="D250" s="772"/>
      <c r="E250" s="772"/>
      <c r="F250" s="772"/>
      <c r="G250" s="772"/>
      <c r="H250" s="705"/>
      <c r="I250" s="705"/>
      <c r="J250" s="705"/>
      <c r="K250" s="705"/>
      <c r="L250" s="705"/>
      <c r="M250" s="705"/>
      <c r="N250" s="705"/>
      <c r="O250" s="705"/>
      <c r="P250" s="705"/>
      <c r="Q250" s="705"/>
      <c r="R250" s="705"/>
      <c r="S250" s="705"/>
      <c r="T250" s="705"/>
      <c r="U250" s="705"/>
      <c r="V250" s="705"/>
      <c r="W250" s="705"/>
      <c r="X250" s="705"/>
      <c r="Y250" s="705"/>
      <c r="Z250" s="705"/>
      <c r="AA250" s="705"/>
      <c r="AB250" s="705"/>
      <c r="AC250" s="705"/>
      <c r="AD250" s="705"/>
      <c r="AE250" s="705"/>
      <c r="AF250" s="705"/>
      <c r="AG250" s="705"/>
      <c r="AH250" s="705"/>
      <c r="AI250" s="705"/>
      <c r="AJ250" s="705"/>
      <c r="AK250" s="705"/>
      <c r="AL250" s="705"/>
      <c r="AM250" s="705"/>
      <c r="AN250" s="705"/>
      <c r="AO250" s="705"/>
      <c r="AP250" s="705"/>
      <c r="AQ250" s="705"/>
      <c r="AR250" s="705"/>
      <c r="AS250" s="705"/>
      <c r="AT250" s="705"/>
      <c r="AU250" s="705"/>
      <c r="AV250" s="705"/>
      <c r="AW250" s="705"/>
      <c r="AX250" s="705"/>
      <c r="AY250" s="705"/>
      <c r="AZ250" s="705"/>
      <c r="BA250" s="705"/>
      <c r="BB250" s="705"/>
      <c r="BC250" s="705"/>
      <c r="BD250" s="705"/>
      <c r="BE250" s="705"/>
      <c r="BF250" s="705"/>
      <c r="BG250" s="705"/>
      <c r="BH250" s="705"/>
      <c r="BI250" s="705"/>
      <c r="BJ250" s="705"/>
      <c r="BK250" s="705"/>
      <c r="BL250" s="705"/>
      <c r="BM250" s="705"/>
      <c r="BN250" s="705"/>
      <c r="BO250" s="705"/>
      <c r="BP250" s="705"/>
      <c r="BQ250" s="705"/>
      <c r="BR250" s="705"/>
      <c r="BS250" s="705"/>
      <c r="BT250" s="705"/>
      <c r="BU250" s="705"/>
      <c r="BV250" s="705"/>
      <c r="BW250" s="705"/>
      <c r="BX250" s="705"/>
      <c r="BY250" s="705"/>
      <c r="BZ250" s="705"/>
      <c r="CA250" s="705"/>
      <c r="CB250" s="705"/>
      <c r="CC250" s="705"/>
      <c r="CD250" s="705"/>
      <c r="CE250" s="705"/>
      <c r="CF250" s="705"/>
      <c r="CG250" s="705"/>
      <c r="CH250" s="705"/>
      <c r="CI250" s="705"/>
      <c r="CJ250" s="705"/>
      <c r="CK250" s="705"/>
      <c r="CL250" s="705"/>
      <c r="CM250" s="705"/>
      <c r="CN250" s="705"/>
      <c r="CO250" s="705"/>
      <c r="CP250" s="705"/>
      <c r="CQ250" s="705"/>
      <c r="CR250" s="705"/>
      <c r="CS250" s="705"/>
      <c r="CT250" s="705"/>
      <c r="CU250" s="705"/>
      <c r="CV250" s="705"/>
      <c r="CW250" s="705"/>
      <c r="CX250" s="705"/>
      <c r="CY250" s="705"/>
      <c r="CZ250" s="705"/>
      <c r="DA250" s="705"/>
      <c r="DB250" s="705"/>
      <c r="DC250" s="705"/>
      <c r="DD250" s="705"/>
      <c r="DE250" s="705"/>
      <c r="DF250" s="705"/>
      <c r="DG250" s="705"/>
      <c r="DH250" s="705"/>
      <c r="DI250" s="705"/>
      <c r="DJ250" s="705"/>
      <c r="DK250" s="705"/>
      <c r="DL250" s="705"/>
      <c r="DM250" s="705"/>
      <c r="DN250" s="705"/>
      <c r="DO250" s="705"/>
      <c r="DP250" s="705"/>
      <c r="DQ250" s="705"/>
      <c r="DR250" s="705"/>
      <c r="DS250" s="705"/>
      <c r="DT250" s="705"/>
      <c r="DU250" s="705"/>
      <c r="DV250" s="705"/>
      <c r="DW250" s="705"/>
      <c r="DX250" s="705"/>
      <c r="DY250" s="705"/>
      <c r="DZ250" s="705"/>
      <c r="EA250" s="705"/>
      <c r="EB250" s="705"/>
      <c r="EC250" s="705"/>
      <c r="ED250" s="705"/>
      <c r="EE250" s="705"/>
      <c r="EF250" s="705"/>
      <c r="EG250" s="705"/>
      <c r="EH250" s="705"/>
      <c r="EI250" s="705"/>
      <c r="EJ250" s="705"/>
      <c r="EK250" s="705"/>
      <c r="EL250" s="705"/>
      <c r="EM250" s="705"/>
      <c r="EN250" s="705"/>
      <c r="EO250" s="705"/>
      <c r="EP250" s="705"/>
      <c r="EQ250" s="705"/>
      <c r="ER250" s="705"/>
      <c r="ES250" s="705"/>
      <c r="ET250" s="705"/>
      <c r="EU250" s="705"/>
      <c r="EV250" s="705"/>
      <c r="EW250" s="705"/>
      <c r="EX250" s="705"/>
      <c r="EY250" s="705"/>
      <c r="EZ250" s="705"/>
      <c r="FA250" s="705"/>
      <c r="FB250" s="705"/>
      <c r="FC250" s="705"/>
      <c r="FD250" s="705"/>
      <c r="FE250" s="705"/>
      <c r="FF250" s="705"/>
      <c r="FG250" s="705"/>
      <c r="FH250" s="705"/>
      <c r="FI250" s="705"/>
      <c r="FJ250" s="705"/>
      <c r="FK250" s="705"/>
      <c r="FL250" s="705"/>
      <c r="FM250" s="705"/>
      <c r="FN250" s="705"/>
      <c r="FO250" s="705"/>
      <c r="FP250" s="705"/>
      <c r="FQ250" s="705"/>
      <c r="FR250" s="705"/>
      <c r="FS250" s="705"/>
      <c r="FT250" s="705"/>
      <c r="FU250" s="705"/>
      <c r="FV250" s="705"/>
      <c r="FW250" s="705"/>
      <c r="FX250" s="705"/>
      <c r="FY250" s="705"/>
      <c r="FZ250" s="705"/>
      <c r="GA250" s="705"/>
      <c r="GB250" s="705"/>
      <c r="GC250" s="705"/>
      <c r="GD250" s="705"/>
      <c r="GE250" s="705"/>
      <c r="GF250" s="705"/>
      <c r="GG250" s="705"/>
      <c r="GH250" s="705"/>
      <c r="GI250" s="705"/>
      <c r="GJ250" s="705"/>
      <c r="GK250" s="705"/>
      <c r="GL250" s="705"/>
      <c r="GM250" s="705"/>
      <c r="GN250" s="705"/>
      <c r="GO250" s="705"/>
      <c r="GP250" s="705"/>
      <c r="GQ250" s="705"/>
      <c r="GR250" s="705"/>
      <c r="GS250" s="705"/>
      <c r="GT250" s="705"/>
      <c r="GU250" s="705"/>
      <c r="GV250" s="705"/>
      <c r="GW250" s="705"/>
      <c r="GX250" s="705"/>
      <c r="GY250" s="705"/>
      <c r="GZ250" s="705"/>
      <c r="HA250" s="705"/>
      <c r="HB250" s="705"/>
      <c r="HC250" s="705"/>
      <c r="HD250" s="705"/>
      <c r="HE250" s="705"/>
      <c r="HF250" s="705"/>
      <c r="HG250" s="705"/>
      <c r="HH250" s="705"/>
      <c r="HI250" s="705"/>
      <c r="HJ250" s="705"/>
      <c r="HK250" s="705"/>
      <c r="HL250" s="705"/>
      <c r="HM250" s="705"/>
      <c r="HN250" s="705"/>
      <c r="HO250" s="705"/>
      <c r="HP250" s="705"/>
      <c r="HQ250" s="705"/>
      <c r="HR250" s="705"/>
      <c r="HS250" s="705"/>
      <c r="HT250" s="705"/>
      <c r="HU250" s="705"/>
      <c r="HV250" s="705"/>
      <c r="HW250" s="705"/>
      <c r="HX250" s="705"/>
      <c r="HY250" s="705"/>
      <c r="HZ250" s="705"/>
      <c r="IA250" s="705"/>
      <c r="IB250" s="705"/>
      <c r="IC250" s="705"/>
      <c r="ID250" s="705"/>
      <c r="IE250" s="705"/>
      <c r="IF250" s="705"/>
      <c r="IG250" s="705"/>
      <c r="IH250" s="705"/>
      <c r="II250" s="705"/>
      <c r="IJ250" s="705"/>
      <c r="IK250" s="705"/>
      <c r="IL250" s="705"/>
      <c r="IM250" s="705"/>
      <c r="IN250" s="705"/>
      <c r="IO250" s="705"/>
      <c r="IP250" s="705"/>
      <c r="IQ250" s="705"/>
      <c r="IR250" s="705"/>
      <c r="IS250" s="705"/>
      <c r="IT250" s="705"/>
      <c r="IU250" s="705"/>
      <c r="IV250" s="705"/>
    </row>
    <row r="251" spans="1:256">
      <c r="A251" s="705"/>
      <c r="B251" s="772"/>
      <c r="C251" s="772"/>
      <c r="D251" s="772"/>
      <c r="E251" s="772"/>
      <c r="F251" s="772"/>
      <c r="G251" s="772"/>
      <c r="H251" s="705"/>
      <c r="I251" s="705"/>
      <c r="J251" s="705"/>
      <c r="K251" s="705"/>
      <c r="L251" s="705"/>
      <c r="M251" s="705"/>
      <c r="N251" s="705"/>
      <c r="O251" s="705"/>
      <c r="P251" s="705"/>
      <c r="Q251" s="705"/>
      <c r="R251" s="705"/>
      <c r="S251" s="705"/>
      <c r="T251" s="705"/>
      <c r="U251" s="705"/>
      <c r="V251" s="705"/>
      <c r="W251" s="705"/>
      <c r="X251" s="705"/>
      <c r="Y251" s="705"/>
      <c r="Z251" s="705"/>
      <c r="AA251" s="705"/>
      <c r="AB251" s="705"/>
      <c r="AC251" s="705"/>
      <c r="AD251" s="705"/>
      <c r="AE251" s="705"/>
      <c r="AF251" s="705"/>
      <c r="AG251" s="705"/>
      <c r="AH251" s="705"/>
      <c r="AI251" s="705"/>
      <c r="AJ251" s="705"/>
      <c r="AK251" s="705"/>
      <c r="AL251" s="705"/>
      <c r="AM251" s="705"/>
      <c r="AN251" s="705"/>
      <c r="AO251" s="705"/>
      <c r="AP251" s="705"/>
      <c r="AQ251" s="705"/>
      <c r="AR251" s="705"/>
      <c r="AS251" s="705"/>
      <c r="AT251" s="705"/>
      <c r="AU251" s="705"/>
      <c r="AV251" s="705"/>
      <c r="AW251" s="705"/>
      <c r="AX251" s="705"/>
      <c r="AY251" s="705"/>
      <c r="AZ251" s="705"/>
      <c r="BA251" s="705"/>
      <c r="BB251" s="705"/>
      <c r="BC251" s="705"/>
      <c r="BD251" s="705"/>
      <c r="BE251" s="705"/>
      <c r="BF251" s="705"/>
      <c r="BG251" s="705"/>
      <c r="BH251" s="705"/>
      <c r="BI251" s="705"/>
      <c r="BJ251" s="705"/>
      <c r="BK251" s="705"/>
      <c r="BL251" s="705"/>
      <c r="BM251" s="705"/>
      <c r="BN251" s="705"/>
      <c r="BO251" s="705"/>
      <c r="BP251" s="705"/>
      <c r="BQ251" s="705"/>
      <c r="BR251" s="705"/>
      <c r="BS251" s="705"/>
      <c r="BT251" s="705"/>
      <c r="BU251" s="705"/>
      <c r="BV251" s="705"/>
      <c r="BW251" s="705"/>
      <c r="BX251" s="705"/>
      <c r="BY251" s="705"/>
      <c r="BZ251" s="705"/>
      <c r="CA251" s="705"/>
      <c r="CB251" s="705"/>
      <c r="CC251" s="705"/>
      <c r="CD251" s="705"/>
      <c r="CE251" s="705"/>
      <c r="CF251" s="705"/>
      <c r="CG251" s="705"/>
      <c r="CH251" s="705"/>
      <c r="CI251" s="705"/>
      <c r="CJ251" s="705"/>
      <c r="CK251" s="705"/>
      <c r="CL251" s="705"/>
      <c r="CM251" s="705"/>
      <c r="CN251" s="705"/>
      <c r="CO251" s="705"/>
      <c r="CP251" s="705"/>
      <c r="CQ251" s="705"/>
      <c r="CR251" s="705"/>
      <c r="CS251" s="705"/>
      <c r="CT251" s="705"/>
      <c r="CU251" s="705"/>
      <c r="CV251" s="705"/>
      <c r="CW251" s="705"/>
      <c r="CX251" s="705"/>
      <c r="CY251" s="705"/>
      <c r="CZ251" s="705"/>
      <c r="DA251" s="705"/>
      <c r="DB251" s="705"/>
      <c r="DC251" s="705"/>
      <c r="DD251" s="705"/>
      <c r="DE251" s="705"/>
      <c r="DF251" s="705"/>
      <c r="DG251" s="705"/>
      <c r="DH251" s="705"/>
      <c r="DI251" s="705"/>
      <c r="DJ251" s="705"/>
      <c r="DK251" s="705"/>
      <c r="DL251" s="705"/>
      <c r="DM251" s="705"/>
      <c r="DN251" s="705"/>
      <c r="DO251" s="705"/>
      <c r="DP251" s="705"/>
      <c r="DQ251" s="705"/>
      <c r="DR251" s="705"/>
      <c r="DS251" s="705"/>
      <c r="DT251" s="705"/>
      <c r="DU251" s="705"/>
      <c r="DV251" s="705"/>
      <c r="DW251" s="705"/>
      <c r="DX251" s="705"/>
      <c r="DY251" s="705"/>
      <c r="DZ251" s="705"/>
      <c r="EA251" s="705"/>
      <c r="EB251" s="705"/>
      <c r="EC251" s="705"/>
      <c r="ED251" s="705"/>
      <c r="EE251" s="705"/>
      <c r="EF251" s="705"/>
      <c r="EG251" s="705"/>
      <c r="EH251" s="705"/>
      <c r="EI251" s="705"/>
      <c r="EJ251" s="705"/>
      <c r="EK251" s="705"/>
      <c r="EL251" s="705"/>
      <c r="EM251" s="705"/>
      <c r="EN251" s="705"/>
      <c r="EO251" s="705"/>
      <c r="EP251" s="705"/>
      <c r="EQ251" s="705"/>
      <c r="ER251" s="705"/>
      <c r="ES251" s="705"/>
      <c r="ET251" s="705"/>
      <c r="EU251" s="705"/>
      <c r="EV251" s="705"/>
      <c r="EW251" s="705"/>
      <c r="EX251" s="705"/>
      <c r="EY251" s="705"/>
      <c r="EZ251" s="705"/>
      <c r="FA251" s="705"/>
      <c r="FB251" s="705"/>
      <c r="FC251" s="705"/>
      <c r="FD251" s="705"/>
      <c r="FE251" s="705"/>
      <c r="FF251" s="705"/>
      <c r="FG251" s="705"/>
      <c r="FH251" s="705"/>
      <c r="FI251" s="705"/>
      <c r="FJ251" s="705"/>
      <c r="FK251" s="705"/>
      <c r="FL251" s="705"/>
      <c r="FM251" s="705"/>
      <c r="FN251" s="705"/>
      <c r="FO251" s="705"/>
      <c r="FP251" s="705"/>
      <c r="FQ251" s="705"/>
      <c r="FR251" s="705"/>
      <c r="FS251" s="705"/>
      <c r="FT251" s="705"/>
      <c r="FU251" s="705"/>
      <c r="FV251" s="705"/>
      <c r="FW251" s="705"/>
      <c r="FX251" s="705"/>
      <c r="FY251" s="705"/>
      <c r="FZ251" s="705"/>
      <c r="GA251" s="705"/>
      <c r="GB251" s="705"/>
      <c r="GC251" s="705"/>
      <c r="GD251" s="705"/>
      <c r="GE251" s="705"/>
      <c r="GF251" s="705"/>
      <c r="GG251" s="705"/>
      <c r="GH251" s="705"/>
      <c r="GI251" s="705"/>
      <c r="GJ251" s="705"/>
      <c r="GK251" s="705"/>
      <c r="GL251" s="705"/>
      <c r="GM251" s="705"/>
      <c r="GN251" s="705"/>
      <c r="GO251" s="705"/>
      <c r="GP251" s="705"/>
      <c r="GQ251" s="705"/>
      <c r="GR251" s="705"/>
      <c r="GS251" s="705"/>
      <c r="GT251" s="705"/>
      <c r="GU251" s="705"/>
      <c r="GV251" s="705"/>
      <c r="GW251" s="705"/>
      <c r="GX251" s="705"/>
      <c r="GY251" s="705"/>
      <c r="GZ251" s="705"/>
      <c r="HA251" s="705"/>
      <c r="HB251" s="705"/>
      <c r="HC251" s="705"/>
      <c r="HD251" s="705"/>
      <c r="HE251" s="705"/>
      <c r="HF251" s="705"/>
      <c r="HG251" s="705"/>
      <c r="HH251" s="705"/>
      <c r="HI251" s="705"/>
      <c r="HJ251" s="705"/>
      <c r="HK251" s="705"/>
      <c r="HL251" s="705"/>
      <c r="HM251" s="705"/>
      <c r="HN251" s="705"/>
      <c r="HO251" s="705"/>
      <c r="HP251" s="705"/>
      <c r="HQ251" s="705"/>
      <c r="HR251" s="705"/>
      <c r="HS251" s="705"/>
      <c r="HT251" s="705"/>
      <c r="HU251" s="705"/>
      <c r="HV251" s="705"/>
      <c r="HW251" s="705"/>
      <c r="HX251" s="705"/>
      <c r="HY251" s="705"/>
      <c r="HZ251" s="705"/>
      <c r="IA251" s="705"/>
      <c r="IB251" s="705"/>
      <c r="IC251" s="705"/>
      <c r="ID251" s="705"/>
      <c r="IE251" s="705"/>
      <c r="IF251" s="705"/>
      <c r="IG251" s="705"/>
      <c r="IH251" s="705"/>
      <c r="II251" s="705"/>
      <c r="IJ251" s="705"/>
      <c r="IK251" s="705"/>
      <c r="IL251" s="705"/>
      <c r="IM251" s="705"/>
      <c r="IN251" s="705"/>
      <c r="IO251" s="705"/>
      <c r="IP251" s="705"/>
      <c r="IQ251" s="705"/>
      <c r="IR251" s="705"/>
      <c r="IS251" s="705"/>
      <c r="IT251" s="705"/>
      <c r="IU251" s="705"/>
      <c r="IV251" s="705"/>
    </row>
    <row r="252" spans="1:256">
      <c r="A252" s="705"/>
      <c r="B252" s="772"/>
      <c r="C252" s="772"/>
      <c r="D252" s="772"/>
      <c r="E252" s="772"/>
      <c r="F252" s="772"/>
      <c r="G252" s="772"/>
      <c r="H252" s="705"/>
      <c r="I252" s="705"/>
      <c r="J252" s="705"/>
      <c r="K252" s="705"/>
      <c r="L252" s="705"/>
      <c r="M252" s="705"/>
      <c r="N252" s="705"/>
      <c r="O252" s="705"/>
      <c r="P252" s="705"/>
      <c r="Q252" s="705"/>
      <c r="R252" s="705"/>
      <c r="S252" s="705"/>
      <c r="T252" s="705"/>
      <c r="U252" s="705"/>
      <c r="V252" s="705"/>
      <c r="W252" s="705"/>
      <c r="X252" s="705"/>
      <c r="Y252" s="705"/>
      <c r="Z252" s="705"/>
      <c r="AA252" s="705"/>
      <c r="AB252" s="705"/>
      <c r="AC252" s="705"/>
      <c r="AD252" s="705"/>
      <c r="AE252" s="705"/>
      <c r="AF252" s="705"/>
      <c r="AG252" s="705"/>
      <c r="AH252" s="705"/>
      <c r="AI252" s="705"/>
      <c r="AJ252" s="705"/>
      <c r="AK252" s="705"/>
      <c r="AL252" s="705"/>
      <c r="AM252" s="705"/>
      <c r="AN252" s="705"/>
      <c r="AO252" s="705"/>
      <c r="AP252" s="705"/>
      <c r="AQ252" s="705"/>
      <c r="AR252" s="705"/>
      <c r="AS252" s="705"/>
      <c r="AT252" s="705"/>
      <c r="AU252" s="705"/>
      <c r="AV252" s="705"/>
      <c r="AW252" s="705"/>
      <c r="AX252" s="705"/>
      <c r="AY252" s="705"/>
      <c r="AZ252" s="705"/>
      <c r="BA252" s="705"/>
      <c r="BB252" s="705"/>
      <c r="BC252" s="705"/>
      <c r="BD252" s="705"/>
      <c r="BE252" s="705"/>
      <c r="BF252" s="705"/>
      <c r="BG252" s="705"/>
      <c r="BH252" s="705"/>
      <c r="BI252" s="705"/>
      <c r="BJ252" s="705"/>
      <c r="BK252" s="705"/>
      <c r="BL252" s="705"/>
      <c r="BM252" s="705"/>
      <c r="BN252" s="705"/>
      <c r="BO252" s="705"/>
      <c r="BP252" s="705"/>
      <c r="BQ252" s="705"/>
      <c r="BR252" s="705"/>
      <c r="BS252" s="705"/>
      <c r="BT252" s="705"/>
      <c r="BU252" s="705"/>
      <c r="BV252" s="705"/>
      <c r="BW252" s="705"/>
      <c r="BX252" s="705"/>
      <c r="BY252" s="705"/>
      <c r="BZ252" s="705"/>
      <c r="CA252" s="705"/>
      <c r="CB252" s="705"/>
      <c r="CC252" s="705"/>
      <c r="CD252" s="705"/>
      <c r="CE252" s="705"/>
      <c r="CF252" s="705"/>
      <c r="CG252" s="705"/>
      <c r="CH252" s="705"/>
      <c r="CI252" s="705"/>
      <c r="CJ252" s="705"/>
      <c r="CK252" s="705"/>
      <c r="CL252" s="705"/>
      <c r="CM252" s="705"/>
      <c r="CN252" s="705"/>
      <c r="CO252" s="705"/>
      <c r="CP252" s="705"/>
      <c r="CQ252" s="705"/>
      <c r="CR252" s="705"/>
      <c r="CS252" s="705"/>
      <c r="CT252" s="705"/>
      <c r="CU252" s="705"/>
      <c r="CV252" s="705"/>
      <c r="CW252" s="705"/>
      <c r="CX252" s="705"/>
      <c r="CY252" s="705"/>
      <c r="CZ252" s="705"/>
      <c r="DA252" s="705"/>
      <c r="DB252" s="705"/>
      <c r="DC252" s="705"/>
      <c r="DD252" s="705"/>
      <c r="DE252" s="705"/>
      <c r="DF252" s="705"/>
      <c r="DG252" s="705"/>
      <c r="DH252" s="705"/>
      <c r="DI252" s="705"/>
      <c r="DJ252" s="705"/>
      <c r="DK252" s="705"/>
      <c r="DL252" s="705"/>
      <c r="DM252" s="705"/>
      <c r="DN252" s="705"/>
      <c r="DO252" s="705"/>
      <c r="DP252" s="705"/>
      <c r="DQ252" s="705"/>
      <c r="DR252" s="705"/>
      <c r="DS252" s="705"/>
      <c r="DT252" s="705"/>
      <c r="DU252" s="705"/>
      <c r="DV252" s="705"/>
      <c r="DW252" s="705"/>
      <c r="DX252" s="705"/>
      <c r="DY252" s="705"/>
      <c r="DZ252" s="705"/>
      <c r="EA252" s="705"/>
      <c r="EB252" s="705"/>
      <c r="EC252" s="705"/>
      <c r="ED252" s="705"/>
      <c r="EE252" s="705"/>
      <c r="EF252" s="705"/>
      <c r="EG252" s="705"/>
      <c r="EH252" s="705"/>
      <c r="EI252" s="705"/>
      <c r="EJ252" s="705"/>
      <c r="EK252" s="705"/>
      <c r="EL252" s="705"/>
      <c r="EM252" s="705"/>
      <c r="EN252" s="705"/>
      <c r="EO252" s="705"/>
      <c r="EP252" s="705"/>
      <c r="EQ252" s="705"/>
      <c r="ER252" s="705"/>
      <c r="ES252" s="705"/>
      <c r="ET252" s="705"/>
      <c r="EU252" s="705"/>
      <c r="EV252" s="705"/>
      <c r="EW252" s="705"/>
      <c r="EX252" s="705"/>
      <c r="EY252" s="705"/>
      <c r="EZ252" s="705"/>
      <c r="FA252" s="705"/>
      <c r="FB252" s="705"/>
      <c r="FC252" s="705"/>
      <c r="FD252" s="705"/>
      <c r="FE252" s="705"/>
      <c r="FF252" s="705"/>
      <c r="FG252" s="705"/>
      <c r="FH252" s="705"/>
      <c r="FI252" s="705"/>
      <c r="FJ252" s="705"/>
      <c r="FK252" s="705"/>
      <c r="FL252" s="705"/>
      <c r="FM252" s="705"/>
      <c r="FN252" s="705"/>
      <c r="FO252" s="705"/>
      <c r="FP252" s="705"/>
      <c r="FQ252" s="705"/>
      <c r="FR252" s="705"/>
      <c r="FS252" s="705"/>
      <c r="FT252" s="705"/>
      <c r="FU252" s="705"/>
      <c r="FV252" s="705"/>
      <c r="FW252" s="705"/>
      <c r="FX252" s="705"/>
      <c r="FY252" s="705"/>
      <c r="FZ252" s="705"/>
      <c r="GA252" s="705"/>
      <c r="GB252" s="705"/>
      <c r="GC252" s="705"/>
      <c r="GD252" s="705"/>
      <c r="GE252" s="705"/>
      <c r="GF252" s="705"/>
      <c r="GG252" s="705"/>
      <c r="GH252" s="705"/>
      <c r="GI252" s="705"/>
      <c r="GJ252" s="705"/>
      <c r="GK252" s="705"/>
      <c r="GL252" s="705"/>
      <c r="GM252" s="705"/>
      <c r="GN252" s="705"/>
      <c r="GO252" s="705"/>
      <c r="GP252" s="705"/>
      <c r="GQ252" s="705"/>
      <c r="GR252" s="705"/>
      <c r="GS252" s="705"/>
      <c r="GT252" s="705"/>
      <c r="GU252" s="705"/>
      <c r="GV252" s="705"/>
      <c r="GW252" s="705"/>
      <c r="GX252" s="705"/>
      <c r="GY252" s="705"/>
      <c r="GZ252" s="705"/>
      <c r="HA252" s="705"/>
      <c r="HB252" s="705"/>
      <c r="HC252" s="705"/>
      <c r="HD252" s="705"/>
      <c r="HE252" s="705"/>
      <c r="HF252" s="705"/>
      <c r="HG252" s="705"/>
      <c r="HH252" s="705"/>
      <c r="HI252" s="705"/>
      <c r="HJ252" s="705"/>
      <c r="HK252" s="705"/>
      <c r="HL252" s="705"/>
      <c r="HM252" s="705"/>
      <c r="HN252" s="705"/>
      <c r="HO252" s="705"/>
      <c r="HP252" s="705"/>
      <c r="HQ252" s="705"/>
      <c r="HR252" s="705"/>
      <c r="HS252" s="705"/>
      <c r="HT252" s="705"/>
      <c r="HU252" s="705"/>
      <c r="HV252" s="705"/>
      <c r="HW252" s="705"/>
      <c r="HX252" s="705"/>
      <c r="HY252" s="705"/>
      <c r="HZ252" s="705"/>
      <c r="IA252" s="705"/>
      <c r="IB252" s="705"/>
      <c r="IC252" s="705"/>
      <c r="ID252" s="705"/>
      <c r="IE252" s="705"/>
      <c r="IF252" s="705"/>
      <c r="IG252" s="705"/>
      <c r="IH252" s="705"/>
      <c r="II252" s="705"/>
      <c r="IJ252" s="705"/>
      <c r="IK252" s="705"/>
      <c r="IL252" s="705"/>
      <c r="IM252" s="705"/>
      <c r="IN252" s="705"/>
      <c r="IO252" s="705"/>
      <c r="IP252" s="705"/>
      <c r="IQ252" s="705"/>
      <c r="IR252" s="705"/>
      <c r="IS252" s="705"/>
      <c r="IT252" s="705"/>
      <c r="IU252" s="705"/>
      <c r="IV252" s="705"/>
    </row>
    <row r="253" spans="1:256">
      <c r="A253" s="705"/>
      <c r="B253" s="772"/>
      <c r="C253" s="772"/>
      <c r="D253" s="772"/>
      <c r="E253" s="772"/>
      <c r="F253" s="772"/>
      <c r="G253" s="772"/>
      <c r="H253" s="705"/>
      <c r="I253" s="705"/>
      <c r="J253" s="705"/>
      <c r="K253" s="705"/>
      <c r="L253" s="705"/>
      <c r="M253" s="705"/>
      <c r="N253" s="705"/>
      <c r="O253" s="705"/>
      <c r="P253" s="705"/>
      <c r="Q253" s="705"/>
      <c r="R253" s="705"/>
      <c r="S253" s="705"/>
      <c r="T253" s="705"/>
      <c r="U253" s="705"/>
      <c r="V253" s="705"/>
      <c r="W253" s="705"/>
      <c r="X253" s="705"/>
      <c r="Y253" s="705"/>
      <c r="Z253" s="705"/>
      <c r="AA253" s="705"/>
      <c r="AB253" s="705"/>
      <c r="AC253" s="705"/>
      <c r="AD253" s="705"/>
      <c r="AE253" s="705"/>
      <c r="AF253" s="705"/>
      <c r="AG253" s="705"/>
      <c r="AH253" s="705"/>
      <c r="AI253" s="705"/>
      <c r="AJ253" s="705"/>
      <c r="AK253" s="705"/>
      <c r="AL253" s="705"/>
      <c r="AM253" s="705"/>
      <c r="AN253" s="705"/>
      <c r="AO253" s="705"/>
      <c r="AP253" s="705"/>
      <c r="AQ253" s="705"/>
      <c r="AR253" s="705"/>
      <c r="AS253" s="705"/>
      <c r="AT253" s="705"/>
      <c r="AU253" s="705"/>
      <c r="AV253" s="705"/>
      <c r="AW253" s="705"/>
      <c r="AX253" s="705"/>
      <c r="AY253" s="705"/>
      <c r="AZ253" s="705"/>
      <c r="BA253" s="705"/>
      <c r="BB253" s="705"/>
      <c r="BC253" s="705"/>
      <c r="BD253" s="705"/>
      <c r="BE253" s="705"/>
      <c r="BF253" s="705"/>
      <c r="BG253" s="705"/>
      <c r="BH253" s="705"/>
      <c r="BI253" s="705"/>
      <c r="BJ253" s="705"/>
      <c r="BK253" s="705"/>
      <c r="BL253" s="705"/>
      <c r="BM253" s="705"/>
      <c r="BN253" s="705"/>
      <c r="BO253" s="705"/>
      <c r="BP253" s="705"/>
      <c r="BQ253" s="705"/>
      <c r="BR253" s="705"/>
      <c r="BS253" s="705"/>
      <c r="BT253" s="705"/>
      <c r="BU253" s="705"/>
      <c r="BV253" s="705"/>
      <c r="BW253" s="705"/>
      <c r="BX253" s="705"/>
      <c r="BY253" s="705"/>
      <c r="BZ253" s="705"/>
      <c r="CA253" s="705"/>
      <c r="CB253" s="705"/>
      <c r="CC253" s="705"/>
      <c r="CD253" s="705"/>
      <c r="CE253" s="705"/>
      <c r="CF253" s="705"/>
      <c r="CG253" s="705"/>
      <c r="CH253" s="705"/>
      <c r="CI253" s="705"/>
      <c r="CJ253" s="705"/>
      <c r="CK253" s="705"/>
      <c r="CL253" s="705"/>
      <c r="CM253" s="705"/>
      <c r="CN253" s="705"/>
      <c r="CO253" s="705"/>
      <c r="CP253" s="705"/>
      <c r="CQ253" s="705"/>
      <c r="CR253" s="705"/>
      <c r="CS253" s="705"/>
      <c r="CT253" s="705"/>
      <c r="CU253" s="705"/>
      <c r="CV253" s="705"/>
      <c r="CW253" s="705"/>
      <c r="CX253" s="705"/>
      <c r="CY253" s="705"/>
      <c r="CZ253" s="705"/>
      <c r="DA253" s="705"/>
      <c r="DB253" s="705"/>
      <c r="DC253" s="705"/>
      <c r="DD253" s="705"/>
      <c r="DE253" s="705"/>
      <c r="DF253" s="705"/>
      <c r="DG253" s="705"/>
      <c r="DH253" s="705"/>
      <c r="DI253" s="705"/>
      <c r="DJ253" s="705"/>
      <c r="DK253" s="705"/>
      <c r="DL253" s="705"/>
      <c r="DM253" s="705"/>
      <c r="DN253" s="705"/>
      <c r="DO253" s="705"/>
      <c r="DP253" s="705"/>
      <c r="DQ253" s="705"/>
      <c r="DR253" s="705"/>
      <c r="DS253" s="705"/>
      <c r="DT253" s="705"/>
      <c r="DU253" s="705"/>
      <c r="DV253" s="705"/>
      <c r="DW253" s="705"/>
      <c r="DX253" s="705"/>
      <c r="DY253" s="705"/>
      <c r="DZ253" s="705"/>
      <c r="EA253" s="705"/>
      <c r="EB253" s="705"/>
      <c r="EC253" s="705"/>
      <c r="ED253" s="705"/>
      <c r="EE253" s="705"/>
      <c r="EF253" s="705"/>
      <c r="EG253" s="705"/>
      <c r="EH253" s="705"/>
      <c r="EI253" s="705"/>
      <c r="EJ253" s="705"/>
      <c r="EK253" s="705"/>
      <c r="EL253" s="705"/>
      <c r="EM253" s="705"/>
      <c r="EN253" s="705"/>
      <c r="EO253" s="705"/>
      <c r="EP253" s="705"/>
      <c r="EQ253" s="705"/>
      <c r="ER253" s="705"/>
      <c r="ES253" s="705"/>
      <c r="ET253" s="705"/>
      <c r="EU253" s="705"/>
      <c r="EV253" s="705"/>
      <c r="EW253" s="705"/>
      <c r="EX253" s="705"/>
      <c r="EY253" s="705"/>
      <c r="EZ253" s="705"/>
      <c r="FA253" s="705"/>
      <c r="FB253" s="705"/>
      <c r="FC253" s="705"/>
      <c r="FD253" s="705"/>
      <c r="FE253" s="705"/>
      <c r="FF253" s="705"/>
      <c r="FG253" s="705"/>
      <c r="FH253" s="705"/>
      <c r="FI253" s="705"/>
      <c r="FJ253" s="705"/>
      <c r="FK253" s="705"/>
      <c r="FL253" s="705"/>
      <c r="FM253" s="705"/>
      <c r="FN253" s="705"/>
      <c r="FO253" s="705"/>
      <c r="FP253" s="705"/>
      <c r="FQ253" s="705"/>
      <c r="FR253" s="705"/>
      <c r="FS253" s="705"/>
      <c r="FT253" s="705"/>
      <c r="FU253" s="705"/>
      <c r="FV253" s="705"/>
      <c r="FW253" s="705"/>
      <c r="FX253" s="705"/>
      <c r="FY253" s="705"/>
      <c r="FZ253" s="705"/>
      <c r="GA253" s="705"/>
      <c r="GB253" s="705"/>
      <c r="GC253" s="705"/>
      <c r="GD253" s="705"/>
      <c r="GE253" s="705"/>
      <c r="GF253" s="705"/>
      <c r="GG253" s="705"/>
      <c r="GH253" s="705"/>
      <c r="GI253" s="705"/>
      <c r="GJ253" s="705"/>
      <c r="GK253" s="705"/>
      <c r="GL253" s="705"/>
      <c r="GM253" s="705"/>
      <c r="GN253" s="705"/>
      <c r="GO253" s="705"/>
      <c r="GP253" s="705"/>
      <c r="GQ253" s="705"/>
      <c r="GR253" s="705"/>
      <c r="GS253" s="705"/>
      <c r="GT253" s="705"/>
      <c r="GU253" s="705"/>
      <c r="GV253" s="705"/>
      <c r="GW253" s="705"/>
      <c r="GX253" s="705"/>
      <c r="GY253" s="705"/>
      <c r="GZ253" s="705"/>
      <c r="HA253" s="705"/>
      <c r="HB253" s="705"/>
      <c r="HC253" s="705"/>
      <c r="HD253" s="705"/>
      <c r="HE253" s="705"/>
      <c r="HF253" s="705"/>
      <c r="HG253" s="705"/>
      <c r="HH253" s="705"/>
      <c r="HI253" s="705"/>
      <c r="HJ253" s="705"/>
      <c r="HK253" s="705"/>
      <c r="HL253" s="705"/>
      <c r="HM253" s="705"/>
      <c r="HN253" s="705"/>
      <c r="HO253" s="705"/>
      <c r="HP253" s="705"/>
      <c r="HQ253" s="705"/>
      <c r="HR253" s="705"/>
      <c r="HS253" s="705"/>
      <c r="HT253" s="705"/>
      <c r="HU253" s="705"/>
      <c r="HV253" s="705"/>
      <c r="HW253" s="705"/>
      <c r="HX253" s="705"/>
      <c r="HY253" s="705"/>
      <c r="HZ253" s="705"/>
      <c r="IA253" s="705"/>
      <c r="IB253" s="705"/>
      <c r="IC253" s="705"/>
      <c r="ID253" s="705"/>
      <c r="IE253" s="705"/>
      <c r="IF253" s="705"/>
      <c r="IG253" s="705"/>
      <c r="IH253" s="705"/>
      <c r="II253" s="705"/>
      <c r="IJ253" s="705"/>
      <c r="IK253" s="705"/>
      <c r="IL253" s="705"/>
      <c r="IM253" s="705"/>
      <c r="IN253" s="705"/>
      <c r="IO253" s="705"/>
      <c r="IP253" s="705"/>
      <c r="IQ253" s="705"/>
      <c r="IR253" s="705"/>
      <c r="IS253" s="705"/>
      <c r="IT253" s="705"/>
      <c r="IU253" s="705"/>
      <c r="IV253" s="705"/>
    </row>
    <row r="254" spans="1:256">
      <c r="A254" s="705"/>
      <c r="B254" s="772"/>
      <c r="C254" s="772"/>
      <c r="D254" s="772"/>
      <c r="E254" s="772"/>
      <c r="F254" s="772"/>
      <c r="G254" s="772"/>
      <c r="H254" s="705"/>
      <c r="I254" s="705"/>
      <c r="J254" s="705"/>
      <c r="K254" s="705"/>
      <c r="L254" s="705"/>
      <c r="M254" s="705"/>
      <c r="N254" s="705"/>
      <c r="O254" s="705"/>
      <c r="P254" s="705"/>
      <c r="Q254" s="705"/>
      <c r="R254" s="705"/>
      <c r="S254" s="705"/>
      <c r="T254" s="705"/>
      <c r="U254" s="705"/>
      <c r="V254" s="705"/>
      <c r="W254" s="705"/>
      <c r="X254" s="705"/>
      <c r="Y254" s="705"/>
      <c r="Z254" s="705"/>
      <c r="AA254" s="705"/>
      <c r="AB254" s="705"/>
      <c r="AC254" s="705"/>
      <c r="AD254" s="705"/>
      <c r="AE254" s="705"/>
      <c r="AF254" s="705"/>
      <c r="AG254" s="705"/>
      <c r="AH254" s="705"/>
      <c r="AI254" s="705"/>
      <c r="AJ254" s="705"/>
      <c r="AK254" s="705"/>
      <c r="AL254" s="705"/>
      <c r="AM254" s="705"/>
      <c r="AN254" s="705"/>
      <c r="AO254" s="705"/>
      <c r="AP254" s="705"/>
      <c r="AQ254" s="705"/>
      <c r="AR254" s="705"/>
      <c r="AS254" s="705"/>
      <c r="AT254" s="705"/>
      <c r="AU254" s="705"/>
      <c r="AV254" s="705"/>
      <c r="AW254" s="705"/>
      <c r="AX254" s="705"/>
      <c r="AY254" s="705"/>
      <c r="AZ254" s="705"/>
      <c r="BA254" s="705"/>
      <c r="BB254" s="705"/>
      <c r="BC254" s="705"/>
      <c r="BD254" s="705"/>
      <c r="BE254" s="705"/>
      <c r="BF254" s="705"/>
      <c r="BG254" s="705"/>
      <c r="BH254" s="705"/>
      <c r="BI254" s="705"/>
      <c r="BJ254" s="705"/>
      <c r="BK254" s="705"/>
      <c r="BL254" s="705"/>
      <c r="BM254" s="705"/>
      <c r="BN254" s="705"/>
      <c r="BO254" s="705"/>
      <c r="BP254" s="705"/>
      <c r="BQ254" s="705"/>
      <c r="BR254" s="705"/>
      <c r="BS254" s="705"/>
      <c r="BT254" s="705"/>
      <c r="BU254" s="705"/>
      <c r="BV254" s="705"/>
      <c r="BW254" s="705"/>
      <c r="BX254" s="705"/>
      <c r="BY254" s="705"/>
      <c r="BZ254" s="705"/>
      <c r="CA254" s="705"/>
      <c r="CB254" s="705"/>
      <c r="CC254" s="705"/>
      <c r="CD254" s="705"/>
      <c r="CE254" s="705"/>
      <c r="CF254" s="705"/>
      <c r="CG254" s="705"/>
      <c r="CH254" s="705"/>
      <c r="CI254" s="705"/>
      <c r="CJ254" s="705"/>
      <c r="CK254" s="705"/>
      <c r="CL254" s="705"/>
      <c r="CM254" s="705"/>
      <c r="CN254" s="705"/>
      <c r="CO254" s="705"/>
      <c r="CP254" s="705"/>
      <c r="CQ254" s="705"/>
      <c r="CR254" s="705"/>
      <c r="CS254" s="705"/>
      <c r="CT254" s="705"/>
      <c r="CU254" s="705"/>
      <c r="CV254" s="705"/>
      <c r="CW254" s="705"/>
      <c r="CX254" s="705"/>
      <c r="CY254" s="705"/>
      <c r="CZ254" s="705"/>
      <c r="DA254" s="705"/>
      <c r="DB254" s="705"/>
      <c r="DC254" s="705"/>
      <c r="DD254" s="705"/>
      <c r="DE254" s="705"/>
      <c r="DF254" s="705"/>
      <c r="DG254" s="705"/>
      <c r="DH254" s="705"/>
      <c r="DI254" s="705"/>
      <c r="DJ254" s="705"/>
      <c r="DK254" s="705"/>
      <c r="DL254" s="705"/>
      <c r="DM254" s="705"/>
      <c r="DN254" s="705"/>
      <c r="DO254" s="705"/>
      <c r="DP254" s="705"/>
      <c r="DQ254" s="705"/>
      <c r="DR254" s="705"/>
      <c r="DS254" s="705"/>
      <c r="DT254" s="705"/>
      <c r="DU254" s="705"/>
      <c r="DV254" s="705"/>
      <c r="DW254" s="705"/>
      <c r="DX254" s="705"/>
      <c r="DY254" s="705"/>
      <c r="DZ254" s="705"/>
      <c r="EA254" s="705"/>
      <c r="EB254" s="705"/>
      <c r="EC254" s="705"/>
      <c r="ED254" s="705"/>
      <c r="EE254" s="705"/>
      <c r="EF254" s="705"/>
      <c r="EG254" s="705"/>
      <c r="EH254" s="705"/>
      <c r="EI254" s="705"/>
      <c r="EJ254" s="705"/>
      <c r="EK254" s="705"/>
      <c r="EL254" s="705"/>
      <c r="EM254" s="705"/>
      <c r="EN254" s="705"/>
      <c r="EO254" s="705"/>
      <c r="EP254" s="705"/>
      <c r="EQ254" s="705"/>
      <c r="ER254" s="705"/>
      <c r="ES254" s="705"/>
      <c r="ET254" s="705"/>
      <c r="EU254" s="705"/>
      <c r="EV254" s="705"/>
      <c r="EW254" s="705"/>
      <c r="EX254" s="705"/>
      <c r="EY254" s="705"/>
      <c r="EZ254" s="705"/>
      <c r="FA254" s="705"/>
      <c r="FB254" s="705"/>
      <c r="FC254" s="705"/>
      <c r="FD254" s="705"/>
      <c r="FE254" s="705"/>
      <c r="FF254" s="705"/>
      <c r="FG254" s="705"/>
      <c r="FH254" s="705"/>
      <c r="FI254" s="705"/>
      <c r="FJ254" s="705"/>
      <c r="FK254" s="705"/>
      <c r="FL254" s="705"/>
      <c r="FM254" s="705"/>
      <c r="FN254" s="705"/>
      <c r="FO254" s="705"/>
      <c r="FP254" s="705"/>
      <c r="FQ254" s="705"/>
      <c r="FR254" s="705"/>
      <c r="FS254" s="705"/>
      <c r="FT254" s="705"/>
      <c r="FU254" s="705"/>
      <c r="FV254" s="705"/>
      <c r="FW254" s="705"/>
      <c r="FX254" s="705"/>
      <c r="FY254" s="705"/>
      <c r="FZ254" s="705"/>
      <c r="GA254" s="705"/>
      <c r="GB254" s="705"/>
      <c r="GC254" s="705"/>
      <c r="GD254" s="705"/>
      <c r="GE254" s="705"/>
      <c r="GF254" s="705"/>
      <c r="GG254" s="705"/>
      <c r="GH254" s="705"/>
      <c r="GI254" s="705"/>
      <c r="GJ254" s="705"/>
      <c r="GK254" s="705"/>
      <c r="GL254" s="705"/>
      <c r="GM254" s="705"/>
      <c r="GN254" s="705"/>
      <c r="GO254" s="705"/>
      <c r="GP254" s="705"/>
      <c r="GQ254" s="705"/>
      <c r="GR254" s="705"/>
      <c r="GS254" s="705"/>
      <c r="GT254" s="705"/>
      <c r="GU254" s="705"/>
      <c r="GV254" s="705"/>
      <c r="GW254" s="705"/>
      <c r="GX254" s="705"/>
      <c r="GY254" s="705"/>
      <c r="GZ254" s="705"/>
      <c r="HA254" s="705"/>
      <c r="HB254" s="705"/>
      <c r="HC254" s="705"/>
      <c r="HD254" s="705"/>
      <c r="HE254" s="705"/>
      <c r="HF254" s="705"/>
      <c r="HG254" s="705"/>
      <c r="HH254" s="705"/>
      <c r="HI254" s="705"/>
      <c r="HJ254" s="705"/>
      <c r="HK254" s="705"/>
      <c r="HL254" s="705"/>
      <c r="HM254" s="705"/>
      <c r="HN254" s="705"/>
      <c r="HO254" s="705"/>
      <c r="HP254" s="705"/>
      <c r="HQ254" s="705"/>
      <c r="HR254" s="705"/>
      <c r="HS254" s="705"/>
      <c r="HT254" s="705"/>
      <c r="HU254" s="705"/>
      <c r="HV254" s="705"/>
      <c r="HW254" s="705"/>
      <c r="HX254" s="705"/>
      <c r="HY254" s="705"/>
      <c r="HZ254" s="705"/>
      <c r="IA254" s="705"/>
      <c r="IB254" s="705"/>
      <c r="IC254" s="705"/>
      <c r="ID254" s="705"/>
      <c r="IE254" s="705"/>
      <c r="IF254" s="705"/>
      <c r="IG254" s="705"/>
      <c r="IH254" s="705"/>
      <c r="II254" s="705"/>
      <c r="IJ254" s="705"/>
      <c r="IK254" s="705"/>
      <c r="IL254" s="705"/>
      <c r="IM254" s="705"/>
      <c r="IN254" s="705"/>
      <c r="IO254" s="705"/>
      <c r="IP254" s="705"/>
      <c r="IQ254" s="705"/>
      <c r="IR254" s="705"/>
      <c r="IS254" s="705"/>
      <c r="IT254" s="705"/>
      <c r="IU254" s="705"/>
      <c r="IV254" s="705"/>
    </row>
    <row r="255" spans="1:256">
      <c r="A255" s="705"/>
      <c r="B255" s="772"/>
      <c r="C255" s="772"/>
      <c r="D255" s="772"/>
      <c r="E255" s="772"/>
      <c r="F255" s="772"/>
      <c r="G255" s="772"/>
      <c r="H255" s="705"/>
      <c r="I255" s="705"/>
      <c r="J255" s="705"/>
      <c r="K255" s="705"/>
      <c r="L255" s="705"/>
      <c r="M255" s="705"/>
      <c r="N255" s="705"/>
      <c r="O255" s="705"/>
      <c r="P255" s="705"/>
      <c r="Q255" s="705"/>
      <c r="R255" s="705"/>
      <c r="S255" s="705"/>
      <c r="T255" s="705"/>
      <c r="U255" s="705"/>
      <c r="V255" s="705"/>
      <c r="W255" s="705"/>
      <c r="X255" s="705"/>
      <c r="Y255" s="705"/>
      <c r="Z255" s="705"/>
      <c r="AA255" s="705"/>
      <c r="AB255" s="705"/>
      <c r="AC255" s="705"/>
      <c r="AD255" s="705"/>
      <c r="AE255" s="705"/>
      <c r="AF255" s="705"/>
      <c r="AG255" s="705"/>
      <c r="AH255" s="705"/>
      <c r="AI255" s="705"/>
      <c r="AJ255" s="705"/>
      <c r="AK255" s="705"/>
      <c r="AL255" s="705"/>
      <c r="AM255" s="705"/>
      <c r="AN255" s="705"/>
      <c r="AO255" s="705"/>
      <c r="AP255" s="705"/>
      <c r="AQ255" s="705"/>
      <c r="AR255" s="705"/>
      <c r="AS255" s="705"/>
      <c r="AT255" s="705"/>
      <c r="AU255" s="705"/>
      <c r="AV255" s="705"/>
      <c r="AW255" s="705"/>
      <c r="AX255" s="705"/>
      <c r="AY255" s="705"/>
      <c r="AZ255" s="705"/>
      <c r="BA255" s="705"/>
      <c r="BB255" s="705"/>
      <c r="BC255" s="705"/>
      <c r="BD255" s="705"/>
      <c r="BE255" s="705"/>
      <c r="BF255" s="705"/>
      <c r="BG255" s="705"/>
      <c r="BH255" s="705"/>
      <c r="BI255" s="705"/>
      <c r="BJ255" s="705"/>
      <c r="BK255" s="705"/>
      <c r="BL255" s="705"/>
      <c r="BM255" s="705"/>
      <c r="BN255" s="705"/>
      <c r="BO255" s="705"/>
      <c r="BP255" s="705"/>
      <c r="BQ255" s="705"/>
      <c r="BR255" s="705"/>
      <c r="BS255" s="705"/>
      <c r="BT255" s="705"/>
      <c r="BU255" s="705"/>
      <c r="BV255" s="705"/>
      <c r="BW255" s="705"/>
      <c r="BX255" s="705"/>
      <c r="BY255" s="705"/>
      <c r="BZ255" s="705"/>
      <c r="CA255" s="705"/>
      <c r="CB255" s="705"/>
      <c r="CC255" s="705"/>
      <c r="CD255" s="705"/>
      <c r="CE255" s="705"/>
      <c r="CF255" s="705"/>
      <c r="CG255" s="705"/>
      <c r="CH255" s="705"/>
      <c r="CI255" s="705"/>
      <c r="CJ255" s="705"/>
      <c r="CK255" s="705"/>
      <c r="CL255" s="705"/>
      <c r="CM255" s="705"/>
      <c r="CN255" s="705"/>
      <c r="CO255" s="705"/>
      <c r="CP255" s="705"/>
      <c r="CQ255" s="705"/>
      <c r="CR255" s="705"/>
      <c r="CS255" s="705"/>
      <c r="CT255" s="705"/>
      <c r="CU255" s="705"/>
      <c r="CV255" s="705"/>
      <c r="CW255" s="705"/>
      <c r="CX255" s="705"/>
      <c r="CY255" s="705"/>
      <c r="CZ255" s="705"/>
      <c r="DA255" s="705"/>
      <c r="DB255" s="705"/>
      <c r="DC255" s="705"/>
      <c r="DD255" s="705"/>
      <c r="DE255" s="705"/>
      <c r="DF255" s="705"/>
      <c r="DG255" s="705"/>
      <c r="DH255" s="705"/>
      <c r="DI255" s="705"/>
      <c r="DJ255" s="705"/>
      <c r="DK255" s="705"/>
      <c r="DL255" s="705"/>
      <c r="DM255" s="705"/>
      <c r="DN255" s="705"/>
      <c r="DO255" s="705"/>
      <c r="DP255" s="705"/>
      <c r="DQ255" s="705"/>
      <c r="DR255" s="705"/>
      <c r="DS255" s="705"/>
      <c r="DT255" s="705"/>
      <c r="DU255" s="705"/>
      <c r="DV255" s="705"/>
      <c r="DW255" s="705"/>
      <c r="DX255" s="705"/>
      <c r="DY255" s="705"/>
      <c r="DZ255" s="705"/>
      <c r="EA255" s="705"/>
      <c r="EB255" s="705"/>
      <c r="EC255" s="705"/>
      <c r="ED255" s="705"/>
      <c r="EE255" s="705"/>
      <c r="EF255" s="705"/>
      <c r="EG255" s="705"/>
      <c r="EH255" s="705"/>
      <c r="EI255" s="705"/>
      <c r="EJ255" s="705"/>
      <c r="EK255" s="705"/>
      <c r="EL255" s="705"/>
      <c r="EM255" s="705"/>
      <c r="EN255" s="705"/>
      <c r="EO255" s="705"/>
      <c r="EP255" s="705"/>
      <c r="EQ255" s="705"/>
      <c r="ER255" s="705"/>
      <c r="ES255" s="705"/>
      <c r="ET255" s="705"/>
      <c r="EU255" s="705"/>
      <c r="EV255" s="705"/>
      <c r="EW255" s="705"/>
      <c r="EX255" s="705"/>
      <c r="EY255" s="705"/>
      <c r="EZ255" s="705"/>
      <c r="FA255" s="705"/>
      <c r="FB255" s="705"/>
      <c r="FC255" s="705"/>
      <c r="FD255" s="705"/>
      <c r="FE255" s="705"/>
      <c r="FF255" s="705"/>
      <c r="FG255" s="705"/>
      <c r="FH255" s="705"/>
      <c r="FI255" s="705"/>
      <c r="FJ255" s="705"/>
      <c r="FK255" s="705"/>
      <c r="FL255" s="705"/>
      <c r="FM255" s="705"/>
      <c r="FN255" s="705"/>
      <c r="FO255" s="705"/>
      <c r="FP255" s="705"/>
      <c r="FQ255" s="705"/>
      <c r="FR255" s="705"/>
      <c r="FS255" s="705"/>
      <c r="FT255" s="705"/>
      <c r="FU255" s="705"/>
      <c r="FV255" s="705"/>
      <c r="FW255" s="705"/>
      <c r="FX255" s="705"/>
      <c r="FY255" s="705"/>
      <c r="FZ255" s="705"/>
      <c r="GA255" s="705"/>
      <c r="GB255" s="705"/>
      <c r="GC255" s="705"/>
      <c r="GD255" s="705"/>
      <c r="GE255" s="705"/>
      <c r="GF255" s="705"/>
      <c r="GG255" s="705"/>
      <c r="GH255" s="705"/>
      <c r="GI255" s="705"/>
      <c r="GJ255" s="705"/>
      <c r="GK255" s="705"/>
      <c r="GL255" s="705"/>
      <c r="GM255" s="705"/>
      <c r="GN255" s="705"/>
      <c r="GO255" s="705"/>
      <c r="GP255" s="705"/>
      <c r="GQ255" s="705"/>
      <c r="GR255" s="705"/>
      <c r="GS255" s="705"/>
      <c r="GT255" s="705"/>
      <c r="GU255" s="705"/>
      <c r="GV255" s="705"/>
      <c r="GW255" s="705"/>
      <c r="GX255" s="705"/>
      <c r="GY255" s="705"/>
      <c r="GZ255" s="705"/>
      <c r="HA255" s="705"/>
      <c r="HB255" s="705"/>
      <c r="HC255" s="705"/>
      <c r="HD255" s="705"/>
      <c r="HE255" s="705"/>
      <c r="HF255" s="705"/>
      <c r="HG255" s="705"/>
      <c r="HH255" s="705"/>
      <c r="HI255" s="705"/>
      <c r="HJ255" s="705"/>
      <c r="HK255" s="705"/>
      <c r="HL255" s="705"/>
      <c r="HM255" s="705"/>
      <c r="HN255" s="705"/>
      <c r="HO255" s="705"/>
      <c r="HP255" s="705"/>
      <c r="HQ255" s="705"/>
      <c r="HR255" s="705"/>
      <c r="HS255" s="705"/>
      <c r="HT255" s="705"/>
      <c r="HU255" s="705"/>
      <c r="HV255" s="705"/>
      <c r="HW255" s="705"/>
      <c r="HX255" s="705"/>
      <c r="HY255" s="705"/>
      <c r="HZ255" s="705"/>
      <c r="IA255" s="705"/>
      <c r="IB255" s="705"/>
      <c r="IC255" s="705"/>
      <c r="ID255" s="705"/>
      <c r="IE255" s="705"/>
      <c r="IF255" s="705"/>
      <c r="IG255" s="705"/>
      <c r="IH255" s="705"/>
      <c r="II255" s="705"/>
      <c r="IJ255" s="705"/>
      <c r="IK255" s="705"/>
      <c r="IL255" s="705"/>
      <c r="IM255" s="705"/>
      <c r="IN255" s="705"/>
      <c r="IO255" s="705"/>
      <c r="IP255" s="705"/>
      <c r="IQ255" s="705"/>
      <c r="IR255" s="705"/>
      <c r="IS255" s="705"/>
      <c r="IT255" s="705"/>
      <c r="IU255" s="705"/>
      <c r="IV255" s="705"/>
    </row>
    <row r="256" spans="1:256">
      <c r="A256" s="705"/>
      <c r="B256" s="772"/>
      <c r="C256" s="772"/>
      <c r="D256" s="772"/>
      <c r="E256" s="772"/>
      <c r="F256" s="772"/>
      <c r="G256" s="772"/>
      <c r="H256" s="705"/>
      <c r="I256" s="705"/>
      <c r="J256" s="705"/>
      <c r="K256" s="705"/>
      <c r="L256" s="705"/>
      <c r="M256" s="705"/>
      <c r="N256" s="705"/>
      <c r="O256" s="705"/>
      <c r="P256" s="705"/>
      <c r="Q256" s="705"/>
      <c r="R256" s="705"/>
      <c r="S256" s="705"/>
      <c r="T256" s="705"/>
      <c r="U256" s="705"/>
      <c r="V256" s="705"/>
      <c r="W256" s="705"/>
      <c r="X256" s="705"/>
      <c r="Y256" s="705"/>
      <c r="Z256" s="705"/>
      <c r="AA256" s="705"/>
      <c r="AB256" s="705"/>
      <c r="AC256" s="705"/>
      <c r="AD256" s="705"/>
      <c r="AE256" s="705"/>
      <c r="AF256" s="705"/>
      <c r="AG256" s="705"/>
      <c r="AH256" s="705"/>
      <c r="AI256" s="705"/>
      <c r="AJ256" s="705"/>
      <c r="AK256" s="705"/>
      <c r="AL256" s="705"/>
      <c r="AM256" s="705"/>
      <c r="AN256" s="705"/>
      <c r="AO256" s="705"/>
      <c r="AP256" s="705"/>
      <c r="AQ256" s="705"/>
      <c r="AR256" s="705"/>
      <c r="AS256" s="705"/>
      <c r="AT256" s="705"/>
      <c r="AU256" s="705"/>
      <c r="AV256" s="705"/>
      <c r="AW256" s="705"/>
      <c r="AX256" s="705"/>
      <c r="AY256" s="705"/>
      <c r="AZ256" s="705"/>
      <c r="BA256" s="705"/>
      <c r="BB256" s="705"/>
      <c r="BC256" s="705"/>
      <c r="BD256" s="705"/>
      <c r="BE256" s="705"/>
      <c r="BF256" s="705"/>
      <c r="BG256" s="705"/>
      <c r="BH256" s="705"/>
      <c r="BI256" s="705"/>
      <c r="BJ256" s="705"/>
      <c r="BK256" s="705"/>
      <c r="BL256" s="705"/>
      <c r="BM256" s="705"/>
      <c r="BN256" s="705"/>
      <c r="BO256" s="705"/>
      <c r="BP256" s="705"/>
      <c r="BQ256" s="705"/>
      <c r="BR256" s="705"/>
      <c r="BS256" s="705"/>
      <c r="BT256" s="705"/>
      <c r="BU256" s="705"/>
      <c r="BV256" s="705"/>
      <c r="BW256" s="705"/>
      <c r="BX256" s="705"/>
      <c r="BY256" s="705"/>
      <c r="BZ256" s="705"/>
      <c r="CA256" s="705"/>
      <c r="CB256" s="705"/>
      <c r="CC256" s="705"/>
      <c r="CD256" s="705"/>
      <c r="CE256" s="705"/>
      <c r="CF256" s="705"/>
      <c r="CG256" s="705"/>
      <c r="CH256" s="705"/>
      <c r="CI256" s="705"/>
      <c r="CJ256" s="705"/>
      <c r="CK256" s="705"/>
      <c r="CL256" s="705"/>
      <c r="CM256" s="705"/>
      <c r="CN256" s="705"/>
      <c r="CO256" s="705"/>
      <c r="CP256" s="705"/>
      <c r="CQ256" s="705"/>
      <c r="CR256" s="705"/>
      <c r="CS256" s="705"/>
      <c r="CT256" s="705"/>
      <c r="CU256" s="705"/>
      <c r="CV256" s="705"/>
      <c r="CW256" s="705"/>
      <c r="CX256" s="705"/>
      <c r="CY256" s="705"/>
      <c r="CZ256" s="705"/>
      <c r="DA256" s="705"/>
      <c r="DB256" s="705"/>
      <c r="DC256" s="705"/>
      <c r="DD256" s="705"/>
      <c r="DE256" s="705"/>
      <c r="DF256" s="705"/>
      <c r="DG256" s="705"/>
      <c r="DH256" s="705"/>
      <c r="DI256" s="705"/>
      <c r="DJ256" s="705"/>
      <c r="DK256" s="705"/>
      <c r="DL256" s="705"/>
      <c r="DM256" s="705"/>
      <c r="DN256" s="705"/>
      <c r="DO256" s="705"/>
      <c r="DP256" s="705"/>
      <c r="DQ256" s="705"/>
      <c r="DR256" s="705"/>
      <c r="DS256" s="705"/>
      <c r="DT256" s="705"/>
      <c r="DU256" s="705"/>
      <c r="DV256" s="705"/>
      <c r="DW256" s="705"/>
      <c r="DX256" s="705"/>
      <c r="DY256" s="705"/>
      <c r="DZ256" s="705"/>
      <c r="EA256" s="705"/>
      <c r="EB256" s="705"/>
      <c r="EC256" s="705"/>
      <c r="ED256" s="705"/>
      <c r="EE256" s="705"/>
      <c r="EF256" s="705"/>
      <c r="EG256" s="705"/>
      <c r="EH256" s="705"/>
      <c r="EI256" s="705"/>
      <c r="EJ256" s="705"/>
      <c r="EK256" s="705"/>
      <c r="EL256" s="705"/>
      <c r="EM256" s="705"/>
      <c r="EN256" s="705"/>
      <c r="EO256" s="705"/>
      <c r="EP256" s="705"/>
      <c r="EQ256" s="705"/>
      <c r="ER256" s="705"/>
      <c r="ES256" s="705"/>
      <c r="ET256" s="705"/>
      <c r="EU256" s="705"/>
      <c r="EV256" s="705"/>
      <c r="EW256" s="705"/>
      <c r="EX256" s="705"/>
      <c r="EY256" s="705"/>
      <c r="EZ256" s="705"/>
      <c r="FA256" s="705"/>
      <c r="FB256" s="705"/>
      <c r="FC256" s="705"/>
      <c r="FD256" s="705"/>
      <c r="FE256" s="705"/>
      <c r="FF256" s="705"/>
      <c r="FG256" s="705"/>
      <c r="FH256" s="705"/>
      <c r="FI256" s="705"/>
      <c r="FJ256" s="705"/>
      <c r="FK256" s="705"/>
      <c r="FL256" s="705"/>
      <c r="FM256" s="705"/>
      <c r="FN256" s="705"/>
      <c r="FO256" s="705"/>
      <c r="FP256" s="705"/>
      <c r="FQ256" s="705"/>
      <c r="FR256" s="705"/>
      <c r="FS256" s="705"/>
      <c r="FT256" s="705"/>
      <c r="FU256" s="705"/>
      <c r="FV256" s="705"/>
      <c r="FW256" s="705"/>
      <c r="FX256" s="705"/>
      <c r="FY256" s="705"/>
      <c r="FZ256" s="705"/>
      <c r="GA256" s="705"/>
      <c r="GB256" s="705"/>
      <c r="GC256" s="705"/>
      <c r="GD256" s="705"/>
      <c r="GE256" s="705"/>
      <c r="GF256" s="705"/>
      <c r="GG256" s="705"/>
      <c r="GH256" s="705"/>
      <c r="GI256" s="705"/>
      <c r="GJ256" s="705"/>
      <c r="GK256" s="705"/>
      <c r="GL256" s="705"/>
      <c r="GM256" s="705"/>
      <c r="GN256" s="705"/>
      <c r="GO256" s="705"/>
      <c r="GP256" s="705"/>
      <c r="GQ256" s="705"/>
      <c r="GR256" s="705"/>
      <c r="GS256" s="705"/>
      <c r="GT256" s="705"/>
      <c r="GU256" s="705"/>
      <c r="GV256" s="705"/>
      <c r="GW256" s="705"/>
      <c r="GX256" s="705"/>
      <c r="GY256" s="705"/>
      <c r="GZ256" s="705"/>
      <c r="HA256" s="705"/>
      <c r="HB256" s="705"/>
      <c r="HC256" s="705"/>
      <c r="HD256" s="705"/>
      <c r="HE256" s="705"/>
      <c r="HF256" s="705"/>
      <c r="HG256" s="705"/>
      <c r="HH256" s="705"/>
      <c r="HI256" s="705"/>
      <c r="HJ256" s="705"/>
      <c r="HK256" s="705"/>
      <c r="HL256" s="705"/>
      <c r="HM256" s="705"/>
      <c r="HN256" s="705"/>
      <c r="HO256" s="705"/>
      <c r="HP256" s="705"/>
      <c r="HQ256" s="705"/>
      <c r="HR256" s="705"/>
      <c r="HS256" s="705"/>
      <c r="HT256" s="705"/>
      <c r="HU256" s="705"/>
      <c r="HV256" s="705"/>
      <c r="HW256" s="705"/>
      <c r="HX256" s="705"/>
      <c r="HY256" s="705"/>
      <c r="HZ256" s="705"/>
      <c r="IA256" s="705"/>
      <c r="IB256" s="705"/>
      <c r="IC256" s="705"/>
      <c r="ID256" s="705"/>
      <c r="IE256" s="705"/>
      <c r="IF256" s="705"/>
      <c r="IG256" s="705"/>
      <c r="IH256" s="705"/>
      <c r="II256" s="705"/>
      <c r="IJ256" s="705"/>
      <c r="IK256" s="705"/>
      <c r="IL256" s="705"/>
      <c r="IM256" s="705"/>
      <c r="IN256" s="705"/>
      <c r="IO256" s="705"/>
      <c r="IP256" s="705"/>
      <c r="IQ256" s="705"/>
      <c r="IR256" s="705"/>
      <c r="IS256" s="705"/>
      <c r="IT256" s="705"/>
      <c r="IU256" s="705"/>
      <c r="IV256" s="705"/>
    </row>
    <row r="257" spans="1:256">
      <c r="A257" s="705"/>
      <c r="B257" s="772"/>
      <c r="C257" s="772"/>
      <c r="D257" s="772"/>
      <c r="E257" s="772"/>
      <c r="F257" s="772"/>
      <c r="G257" s="772"/>
      <c r="H257" s="705"/>
      <c r="I257" s="705"/>
      <c r="J257" s="705"/>
      <c r="K257" s="705"/>
      <c r="L257" s="705"/>
      <c r="M257" s="705"/>
      <c r="N257" s="705"/>
      <c r="O257" s="705"/>
      <c r="P257" s="705"/>
      <c r="Q257" s="705"/>
      <c r="R257" s="705"/>
      <c r="S257" s="705"/>
      <c r="T257" s="705"/>
      <c r="U257" s="705"/>
      <c r="V257" s="705"/>
      <c r="W257" s="705"/>
      <c r="X257" s="705"/>
      <c r="Y257" s="705"/>
      <c r="Z257" s="705"/>
      <c r="AA257" s="705"/>
      <c r="AB257" s="705"/>
      <c r="AC257" s="705"/>
      <c r="AD257" s="705"/>
      <c r="AE257" s="705"/>
      <c r="AF257" s="705"/>
      <c r="AG257" s="705"/>
      <c r="AH257" s="705"/>
      <c r="AI257" s="705"/>
      <c r="AJ257" s="705"/>
      <c r="AK257" s="705"/>
      <c r="AL257" s="705"/>
      <c r="AM257" s="705"/>
      <c r="AN257" s="705"/>
      <c r="AO257" s="705"/>
      <c r="AP257" s="705"/>
      <c r="AQ257" s="705"/>
      <c r="AR257" s="705"/>
      <c r="AS257" s="705"/>
      <c r="AT257" s="705"/>
      <c r="AU257" s="705"/>
      <c r="AV257" s="705"/>
      <c r="AW257" s="705"/>
      <c r="AX257" s="705"/>
      <c r="AY257" s="705"/>
      <c r="AZ257" s="705"/>
      <c r="BA257" s="705"/>
      <c r="BB257" s="705"/>
      <c r="BC257" s="705"/>
      <c r="BD257" s="705"/>
      <c r="BE257" s="705"/>
      <c r="BF257" s="705"/>
      <c r="BG257" s="705"/>
      <c r="BH257" s="705"/>
      <c r="BI257" s="705"/>
      <c r="BJ257" s="705"/>
      <c r="BK257" s="705"/>
      <c r="BL257" s="705"/>
      <c r="BM257" s="705"/>
      <c r="BN257" s="705"/>
      <c r="BO257" s="705"/>
      <c r="BP257" s="705"/>
      <c r="BQ257" s="705"/>
      <c r="BR257" s="705"/>
      <c r="BS257" s="705"/>
      <c r="BT257" s="705"/>
      <c r="BU257" s="705"/>
      <c r="BV257" s="705"/>
      <c r="BW257" s="705"/>
      <c r="BX257" s="705"/>
      <c r="BY257" s="705"/>
      <c r="BZ257" s="705"/>
      <c r="CA257" s="705"/>
      <c r="CB257" s="705"/>
      <c r="CC257" s="705"/>
      <c r="CD257" s="705"/>
      <c r="CE257" s="705"/>
      <c r="CF257" s="705"/>
      <c r="CG257" s="705"/>
      <c r="CH257" s="705"/>
      <c r="CI257" s="705"/>
      <c r="CJ257" s="705"/>
      <c r="CK257" s="705"/>
      <c r="CL257" s="705"/>
      <c r="CM257" s="705"/>
      <c r="CN257" s="705"/>
      <c r="CO257" s="705"/>
      <c r="CP257" s="705"/>
      <c r="CQ257" s="705"/>
      <c r="CR257" s="705"/>
      <c r="CS257" s="705"/>
      <c r="CT257" s="705"/>
      <c r="CU257" s="705"/>
      <c r="CV257" s="705"/>
      <c r="CW257" s="705"/>
      <c r="CX257" s="705"/>
      <c r="CY257" s="705"/>
      <c r="CZ257" s="705"/>
      <c r="DA257" s="705"/>
      <c r="DB257" s="705"/>
      <c r="DC257" s="705"/>
      <c r="DD257" s="705"/>
      <c r="DE257" s="705"/>
      <c r="DF257" s="705"/>
      <c r="DG257" s="705"/>
      <c r="DH257" s="705"/>
      <c r="DI257" s="705"/>
      <c r="DJ257" s="705"/>
      <c r="DK257" s="705"/>
      <c r="DL257" s="705"/>
      <c r="DM257" s="705"/>
      <c r="DN257" s="705"/>
      <c r="DO257" s="705"/>
      <c r="DP257" s="705"/>
      <c r="DQ257" s="705"/>
      <c r="DR257" s="705"/>
      <c r="DS257" s="705"/>
      <c r="DT257" s="705"/>
      <c r="DU257" s="705"/>
      <c r="DV257" s="705"/>
      <c r="DW257" s="705"/>
      <c r="DX257" s="705"/>
      <c r="DY257" s="705"/>
      <c r="DZ257" s="705"/>
      <c r="EA257" s="705"/>
      <c r="EB257" s="705"/>
      <c r="EC257" s="705"/>
      <c r="ED257" s="705"/>
      <c r="EE257" s="705"/>
      <c r="EF257" s="705"/>
      <c r="EG257" s="705"/>
      <c r="EH257" s="705"/>
      <c r="EI257" s="705"/>
      <c r="EJ257" s="705"/>
      <c r="EK257" s="705"/>
      <c r="EL257" s="705"/>
      <c r="EM257" s="705"/>
      <c r="EN257" s="705"/>
      <c r="EO257" s="705"/>
      <c r="EP257" s="705"/>
      <c r="EQ257" s="705"/>
      <c r="ER257" s="705"/>
      <c r="ES257" s="705"/>
      <c r="ET257" s="705"/>
      <c r="EU257" s="705"/>
      <c r="EV257" s="705"/>
      <c r="EW257" s="705"/>
      <c r="EX257" s="705"/>
      <c r="EY257" s="705"/>
      <c r="EZ257" s="705"/>
      <c r="FA257" s="705"/>
      <c r="FB257" s="705"/>
      <c r="FC257" s="705"/>
      <c r="FD257" s="705"/>
      <c r="FE257" s="705"/>
      <c r="FF257" s="705"/>
      <c r="FG257" s="705"/>
      <c r="FH257" s="705"/>
      <c r="FI257" s="705"/>
      <c r="FJ257" s="705"/>
      <c r="FK257" s="705"/>
      <c r="FL257" s="705"/>
      <c r="FM257" s="705"/>
      <c r="FN257" s="705"/>
      <c r="FO257" s="705"/>
      <c r="FP257" s="705"/>
      <c r="FQ257" s="705"/>
      <c r="FR257" s="705"/>
      <c r="FS257" s="705"/>
      <c r="FT257" s="705"/>
      <c r="FU257" s="705"/>
      <c r="FV257" s="705"/>
      <c r="FW257" s="705"/>
      <c r="FX257" s="705"/>
      <c r="FY257" s="705"/>
      <c r="FZ257" s="705"/>
      <c r="GA257" s="705"/>
      <c r="GB257" s="705"/>
      <c r="GC257" s="705"/>
      <c r="GD257" s="705"/>
      <c r="GE257" s="705"/>
      <c r="GF257" s="705"/>
      <c r="GG257" s="705"/>
      <c r="GH257" s="705"/>
      <c r="GI257" s="705"/>
      <c r="GJ257" s="705"/>
      <c r="GK257" s="705"/>
      <c r="GL257" s="705"/>
      <c r="GM257" s="705"/>
      <c r="GN257" s="705"/>
      <c r="GO257" s="705"/>
      <c r="GP257" s="705"/>
      <c r="GQ257" s="705"/>
      <c r="GR257" s="705"/>
      <c r="GS257" s="705"/>
      <c r="GT257" s="705"/>
      <c r="GU257" s="705"/>
      <c r="GV257" s="705"/>
      <c r="GW257" s="705"/>
      <c r="GX257" s="705"/>
      <c r="GY257" s="705"/>
      <c r="GZ257" s="705"/>
      <c r="HA257" s="705"/>
      <c r="HB257" s="705"/>
      <c r="HC257" s="705"/>
      <c r="HD257" s="705"/>
      <c r="HE257" s="705"/>
      <c r="HF257" s="705"/>
      <c r="HG257" s="705"/>
      <c r="HH257" s="705"/>
      <c r="HI257" s="705"/>
      <c r="HJ257" s="705"/>
      <c r="HK257" s="705"/>
      <c r="HL257" s="705"/>
      <c r="HM257" s="705"/>
      <c r="HN257" s="705"/>
      <c r="HO257" s="705"/>
      <c r="HP257" s="705"/>
      <c r="HQ257" s="705"/>
      <c r="HR257" s="705"/>
      <c r="HS257" s="705"/>
      <c r="HT257" s="705"/>
      <c r="HU257" s="705"/>
      <c r="HV257" s="705"/>
      <c r="HW257" s="705"/>
      <c r="HX257" s="705"/>
      <c r="HY257" s="705"/>
      <c r="HZ257" s="705"/>
      <c r="IA257" s="705"/>
      <c r="IB257" s="705"/>
      <c r="IC257" s="705"/>
      <c r="ID257" s="705"/>
      <c r="IE257" s="705"/>
      <c r="IF257" s="705"/>
      <c r="IG257" s="705"/>
      <c r="IH257" s="705"/>
      <c r="II257" s="705"/>
      <c r="IJ257" s="705"/>
      <c r="IK257" s="705"/>
      <c r="IL257" s="705"/>
      <c r="IM257" s="705"/>
      <c r="IN257" s="705"/>
      <c r="IO257" s="705"/>
      <c r="IP257" s="705"/>
      <c r="IQ257" s="705"/>
      <c r="IR257" s="705"/>
      <c r="IS257" s="705"/>
      <c r="IT257" s="705"/>
      <c r="IU257" s="705"/>
      <c r="IV257" s="705"/>
    </row>
    <row r="258" spans="1:256">
      <c r="A258" s="705"/>
      <c r="B258" s="772"/>
      <c r="C258" s="772"/>
      <c r="D258" s="772"/>
      <c r="E258" s="772"/>
      <c r="F258" s="772"/>
      <c r="G258" s="772"/>
      <c r="H258" s="705"/>
      <c r="I258" s="705"/>
      <c r="J258" s="705"/>
      <c r="K258" s="705"/>
      <c r="L258" s="705"/>
      <c r="M258" s="705"/>
      <c r="N258" s="705"/>
      <c r="O258" s="705"/>
      <c r="P258" s="705"/>
      <c r="Q258" s="705"/>
      <c r="R258" s="705"/>
      <c r="S258" s="705"/>
      <c r="T258" s="705"/>
      <c r="U258" s="705"/>
      <c r="V258" s="705"/>
      <c r="W258" s="705"/>
      <c r="X258" s="705"/>
      <c r="Y258" s="705"/>
      <c r="Z258" s="705"/>
      <c r="AA258" s="705"/>
      <c r="AB258" s="705"/>
      <c r="AC258" s="705"/>
      <c r="AD258" s="705"/>
      <c r="AE258" s="705"/>
      <c r="AF258" s="705"/>
      <c r="AG258" s="705"/>
      <c r="AH258" s="705"/>
      <c r="AI258" s="705"/>
      <c r="AJ258" s="705"/>
      <c r="AK258" s="705"/>
      <c r="AL258" s="705"/>
      <c r="AM258" s="705"/>
      <c r="AN258" s="705"/>
      <c r="AO258" s="705"/>
      <c r="AP258" s="705"/>
      <c r="AQ258" s="705"/>
      <c r="AR258" s="705"/>
      <c r="AS258" s="705"/>
      <c r="AT258" s="705"/>
      <c r="AU258" s="705"/>
      <c r="AV258" s="705"/>
      <c r="AW258" s="705"/>
      <c r="AX258" s="705"/>
      <c r="AY258" s="705"/>
      <c r="AZ258" s="705"/>
      <c r="BA258" s="705"/>
      <c r="BB258" s="705"/>
      <c r="BC258" s="705"/>
      <c r="BD258" s="705"/>
      <c r="BE258" s="705"/>
      <c r="BF258" s="705"/>
      <c r="BG258" s="705"/>
      <c r="BH258" s="705"/>
      <c r="BI258" s="705"/>
      <c r="BJ258" s="705"/>
      <c r="BK258" s="705"/>
      <c r="BL258" s="705"/>
      <c r="BM258" s="705"/>
      <c r="BN258" s="705"/>
      <c r="BO258" s="705"/>
      <c r="BP258" s="705"/>
      <c r="BQ258" s="705"/>
      <c r="BR258" s="705"/>
      <c r="BS258" s="705"/>
      <c r="BT258" s="705"/>
      <c r="BU258" s="705"/>
      <c r="BV258" s="705"/>
      <c r="BW258" s="705"/>
      <c r="BX258" s="705"/>
      <c r="BY258" s="705"/>
      <c r="BZ258" s="705"/>
      <c r="CA258" s="705"/>
      <c r="CB258" s="705"/>
      <c r="CC258" s="705"/>
      <c r="CD258" s="705"/>
      <c r="CE258" s="705"/>
      <c r="CF258" s="705"/>
      <c r="CG258" s="705"/>
      <c r="CH258" s="705"/>
      <c r="CI258" s="705"/>
      <c r="CJ258" s="705"/>
      <c r="CK258" s="705"/>
      <c r="CL258" s="705"/>
      <c r="CM258" s="705"/>
      <c r="CN258" s="705"/>
      <c r="CO258" s="705"/>
      <c r="CP258" s="705"/>
      <c r="CQ258" s="705"/>
      <c r="CR258" s="705"/>
      <c r="CS258" s="705"/>
      <c r="CT258" s="705"/>
      <c r="CU258" s="705"/>
      <c r="CV258" s="705"/>
      <c r="CW258" s="705"/>
      <c r="CX258" s="705"/>
      <c r="CY258" s="705"/>
      <c r="CZ258" s="705"/>
      <c r="DA258" s="705"/>
      <c r="DB258" s="705"/>
      <c r="DC258" s="705"/>
      <c r="DD258" s="705"/>
      <c r="DE258" s="705"/>
      <c r="DF258" s="705"/>
      <c r="DG258" s="705"/>
      <c r="DH258" s="705"/>
      <c r="DI258" s="705"/>
      <c r="DJ258" s="705"/>
      <c r="DK258" s="705"/>
      <c r="DL258" s="705"/>
      <c r="DM258" s="705"/>
      <c r="DN258" s="705"/>
      <c r="DO258" s="705"/>
      <c r="DP258" s="705"/>
      <c r="DQ258" s="705"/>
      <c r="DR258" s="705"/>
      <c r="DS258" s="705"/>
      <c r="DT258" s="705"/>
      <c r="DU258" s="705"/>
      <c r="DV258" s="705"/>
      <c r="DW258" s="705"/>
      <c r="DX258" s="705"/>
      <c r="DY258" s="705"/>
      <c r="DZ258" s="705"/>
      <c r="EA258" s="705"/>
      <c r="EB258" s="705"/>
      <c r="EC258" s="705"/>
      <c r="ED258" s="705"/>
      <c r="EE258" s="705"/>
      <c r="EF258" s="705"/>
      <c r="EG258" s="705"/>
      <c r="EH258" s="705"/>
      <c r="EI258" s="705"/>
      <c r="EJ258" s="705"/>
      <c r="EK258" s="705"/>
      <c r="EL258" s="705"/>
      <c r="EM258" s="705"/>
      <c r="EN258" s="705"/>
      <c r="EO258" s="705"/>
      <c r="EP258" s="705"/>
      <c r="EQ258" s="705"/>
      <c r="ER258" s="705"/>
      <c r="ES258" s="705"/>
      <c r="ET258" s="705"/>
      <c r="EU258" s="705"/>
      <c r="EV258" s="705"/>
      <c r="EW258" s="705"/>
      <c r="EX258" s="705"/>
      <c r="EY258" s="705"/>
      <c r="EZ258" s="705"/>
      <c r="FA258" s="705"/>
      <c r="FB258" s="705"/>
      <c r="FC258" s="705"/>
      <c r="FD258" s="705"/>
      <c r="FE258" s="705"/>
      <c r="FF258" s="705"/>
      <c r="FG258" s="705"/>
      <c r="FH258" s="705"/>
      <c r="FI258" s="705"/>
      <c r="FJ258" s="705"/>
      <c r="FK258" s="705"/>
      <c r="FL258" s="705"/>
      <c r="FM258" s="705"/>
      <c r="FN258" s="705"/>
      <c r="FO258" s="705"/>
      <c r="FP258" s="705"/>
      <c r="FQ258" s="705"/>
      <c r="FR258" s="705"/>
      <c r="FS258" s="705"/>
      <c r="FT258" s="705"/>
      <c r="FU258" s="705"/>
      <c r="FV258" s="705"/>
      <c r="FW258" s="705"/>
      <c r="FX258" s="705"/>
      <c r="FY258" s="705"/>
      <c r="FZ258" s="705"/>
      <c r="GA258" s="705"/>
      <c r="GB258" s="705"/>
      <c r="GC258" s="705"/>
      <c r="GD258" s="705"/>
      <c r="GE258" s="705"/>
      <c r="GF258" s="705"/>
      <c r="GG258" s="705"/>
      <c r="GH258" s="705"/>
      <c r="GI258" s="705"/>
      <c r="GJ258" s="705"/>
      <c r="GK258" s="705"/>
      <c r="GL258" s="705"/>
      <c r="GM258" s="705"/>
      <c r="GN258" s="705"/>
      <c r="GO258" s="705"/>
      <c r="GP258" s="705"/>
      <c r="GQ258" s="705"/>
      <c r="GR258" s="705"/>
      <c r="GS258" s="705"/>
      <c r="GT258" s="705"/>
      <c r="GU258" s="705"/>
      <c r="GV258" s="705"/>
      <c r="GW258" s="705"/>
      <c r="GX258" s="705"/>
      <c r="GY258" s="705"/>
      <c r="GZ258" s="705"/>
      <c r="HA258" s="705"/>
      <c r="HB258" s="705"/>
      <c r="HC258" s="705"/>
      <c r="HD258" s="705"/>
      <c r="HE258" s="705"/>
      <c r="HF258" s="705"/>
      <c r="HG258" s="705"/>
      <c r="HH258" s="705"/>
      <c r="HI258" s="705"/>
      <c r="HJ258" s="705"/>
      <c r="HK258" s="705"/>
      <c r="HL258" s="705"/>
      <c r="HM258" s="705"/>
      <c r="HN258" s="705"/>
      <c r="HO258" s="705"/>
      <c r="HP258" s="705"/>
      <c r="HQ258" s="705"/>
      <c r="HR258" s="705"/>
      <c r="HS258" s="705"/>
      <c r="HT258" s="705"/>
      <c r="HU258" s="705"/>
      <c r="HV258" s="705"/>
      <c r="HW258" s="705"/>
      <c r="HX258" s="705"/>
      <c r="HY258" s="705"/>
      <c r="HZ258" s="705"/>
      <c r="IA258" s="705"/>
      <c r="IB258" s="705"/>
      <c r="IC258" s="705"/>
      <c r="ID258" s="705"/>
      <c r="IE258" s="705"/>
      <c r="IF258" s="705"/>
      <c r="IG258" s="705"/>
      <c r="IH258" s="705"/>
      <c r="II258" s="705"/>
      <c r="IJ258" s="705"/>
      <c r="IK258" s="705"/>
      <c r="IL258" s="705"/>
      <c r="IM258" s="705"/>
      <c r="IN258" s="705"/>
      <c r="IO258" s="705"/>
      <c r="IP258" s="705"/>
      <c r="IQ258" s="705"/>
      <c r="IR258" s="705"/>
      <c r="IS258" s="705"/>
      <c r="IT258" s="705"/>
      <c r="IU258" s="705"/>
      <c r="IV258" s="705"/>
    </row>
    <row r="259" spans="1:256">
      <c r="A259" s="705"/>
      <c r="B259" s="772"/>
      <c r="C259" s="772"/>
      <c r="D259" s="772"/>
      <c r="E259" s="772"/>
      <c r="F259" s="772"/>
      <c r="G259" s="772"/>
      <c r="H259" s="705"/>
      <c r="I259" s="705"/>
      <c r="J259" s="705"/>
      <c r="K259" s="705"/>
      <c r="L259" s="705"/>
      <c r="M259" s="705"/>
      <c r="N259" s="705"/>
      <c r="O259" s="705"/>
      <c r="P259" s="705"/>
      <c r="Q259" s="705"/>
      <c r="R259" s="705"/>
      <c r="S259" s="705"/>
      <c r="T259" s="705"/>
      <c r="U259" s="705"/>
      <c r="V259" s="705"/>
      <c r="W259" s="705"/>
      <c r="X259" s="705"/>
      <c r="Y259" s="705"/>
      <c r="Z259" s="705"/>
      <c r="AA259" s="705"/>
      <c r="AB259" s="705"/>
      <c r="AC259" s="705"/>
      <c r="AD259" s="705"/>
      <c r="AE259" s="705"/>
      <c r="AF259" s="705"/>
      <c r="AG259" s="705"/>
      <c r="AH259" s="705"/>
      <c r="AI259" s="705"/>
      <c r="AJ259" s="705"/>
      <c r="AK259" s="705"/>
      <c r="AL259" s="705"/>
      <c r="AM259" s="705"/>
      <c r="AN259" s="705"/>
      <c r="AO259" s="705"/>
      <c r="AP259" s="705"/>
      <c r="AQ259" s="705"/>
      <c r="AR259" s="705"/>
      <c r="AS259" s="705"/>
      <c r="AT259" s="705"/>
      <c r="AU259" s="705"/>
      <c r="AV259" s="705"/>
      <c r="AW259" s="705"/>
      <c r="AX259" s="705"/>
      <c r="AY259" s="705"/>
      <c r="AZ259" s="705"/>
      <c r="BA259" s="705"/>
      <c r="BB259" s="705"/>
      <c r="BC259" s="705"/>
      <c r="BD259" s="705"/>
      <c r="BE259" s="705"/>
      <c r="BF259" s="705"/>
      <c r="BG259" s="705"/>
      <c r="BH259" s="705"/>
      <c r="BI259" s="705"/>
      <c r="BJ259" s="705"/>
      <c r="BK259" s="705"/>
      <c r="BL259" s="705"/>
      <c r="BM259" s="705"/>
      <c r="BN259" s="705"/>
      <c r="BO259" s="705"/>
      <c r="BP259" s="705"/>
      <c r="BQ259" s="705"/>
      <c r="BR259" s="705"/>
      <c r="BS259" s="705"/>
      <c r="BT259" s="705"/>
      <c r="BU259" s="705"/>
      <c r="BV259" s="705"/>
      <c r="BW259" s="705"/>
      <c r="BX259" s="705"/>
      <c r="BY259" s="705"/>
      <c r="BZ259" s="705"/>
      <c r="CA259" s="705"/>
      <c r="CB259" s="705"/>
      <c r="CC259" s="705"/>
      <c r="CD259" s="705"/>
      <c r="CE259" s="705"/>
      <c r="CF259" s="705"/>
      <c r="CG259" s="705"/>
      <c r="CH259" s="705"/>
      <c r="CI259" s="705"/>
      <c r="CJ259" s="705"/>
      <c r="CK259" s="705"/>
      <c r="CL259" s="705"/>
      <c r="CM259" s="705"/>
      <c r="CN259" s="705"/>
      <c r="CO259" s="705"/>
      <c r="CP259" s="705"/>
      <c r="CQ259" s="705"/>
      <c r="CR259" s="705"/>
      <c r="CS259" s="705"/>
      <c r="CT259" s="705"/>
      <c r="CU259" s="705"/>
      <c r="CV259" s="705"/>
      <c r="CW259" s="705"/>
      <c r="CX259" s="705"/>
      <c r="CY259" s="705"/>
      <c r="CZ259" s="705"/>
      <c r="DA259" s="705"/>
      <c r="DB259" s="705"/>
      <c r="DC259" s="705"/>
      <c r="DD259" s="705"/>
      <c r="DE259" s="705"/>
      <c r="DF259" s="705"/>
      <c r="DG259" s="705"/>
      <c r="DH259" s="705"/>
      <c r="DI259" s="705"/>
      <c r="DJ259" s="705"/>
      <c r="DK259" s="705"/>
      <c r="DL259" s="705"/>
      <c r="DM259" s="705"/>
      <c r="DN259" s="705"/>
      <c r="DO259" s="705"/>
      <c r="DP259" s="705"/>
      <c r="DQ259" s="705"/>
      <c r="DR259" s="705"/>
      <c r="DS259" s="705"/>
      <c r="DT259" s="705"/>
      <c r="DU259" s="705"/>
      <c r="DV259" s="705"/>
      <c r="DW259" s="705"/>
      <c r="DX259" s="705"/>
      <c r="DY259" s="705"/>
      <c r="DZ259" s="705"/>
      <c r="EA259" s="705"/>
      <c r="EB259" s="705"/>
      <c r="EC259" s="705"/>
      <c r="ED259" s="705"/>
      <c r="EE259" s="705"/>
      <c r="EF259" s="705"/>
      <c r="EG259" s="705"/>
      <c r="EH259" s="705"/>
      <c r="EI259" s="705"/>
      <c r="EJ259" s="705"/>
      <c r="EK259" s="705"/>
      <c r="EL259" s="705"/>
      <c r="EM259" s="705"/>
      <c r="EN259" s="705"/>
      <c r="EO259" s="705"/>
      <c r="EP259" s="705"/>
      <c r="EQ259" s="705"/>
      <c r="ER259" s="705"/>
      <c r="ES259" s="705"/>
      <c r="ET259" s="705"/>
      <c r="EU259" s="705"/>
      <c r="EV259" s="705"/>
      <c r="EW259" s="705"/>
      <c r="EX259" s="705"/>
      <c r="EY259" s="705"/>
      <c r="EZ259" s="705"/>
      <c r="FA259" s="705"/>
      <c r="FB259" s="705"/>
      <c r="FC259" s="705"/>
      <c r="FD259" s="705"/>
      <c r="FE259" s="705"/>
      <c r="FF259" s="705"/>
      <c r="FG259" s="705"/>
      <c r="FH259" s="705"/>
      <c r="FI259" s="705"/>
      <c r="FJ259" s="705"/>
      <c r="FK259" s="705"/>
      <c r="FL259" s="705"/>
      <c r="FM259" s="705"/>
      <c r="FN259" s="705"/>
      <c r="FO259" s="705"/>
      <c r="FP259" s="705"/>
      <c r="FQ259" s="705"/>
      <c r="FR259" s="705"/>
      <c r="FS259" s="705"/>
      <c r="FT259" s="705"/>
      <c r="FU259" s="705"/>
      <c r="FV259" s="705"/>
      <c r="FW259" s="705"/>
      <c r="FX259" s="705"/>
      <c r="FY259" s="705"/>
      <c r="FZ259" s="705"/>
      <c r="GA259" s="705"/>
      <c r="GB259" s="705"/>
      <c r="GC259" s="705"/>
      <c r="GD259" s="705"/>
      <c r="GE259" s="705"/>
      <c r="GF259" s="705"/>
      <c r="GG259" s="705"/>
      <c r="GH259" s="705"/>
      <c r="GI259" s="705"/>
      <c r="GJ259" s="705"/>
      <c r="GK259" s="705"/>
      <c r="GL259" s="705"/>
      <c r="GM259" s="705"/>
      <c r="GN259" s="705"/>
      <c r="GO259" s="705"/>
      <c r="GP259" s="705"/>
      <c r="GQ259" s="705"/>
      <c r="GR259" s="705"/>
      <c r="GS259" s="705"/>
      <c r="GT259" s="705"/>
      <c r="GU259" s="705"/>
      <c r="GV259" s="705"/>
      <c r="GW259" s="705"/>
      <c r="GX259" s="705"/>
      <c r="GY259" s="705"/>
      <c r="GZ259" s="705"/>
      <c r="HA259" s="705"/>
      <c r="HB259" s="705"/>
      <c r="HC259" s="705"/>
      <c r="HD259" s="705"/>
      <c r="HE259" s="705"/>
      <c r="HF259" s="705"/>
      <c r="HG259" s="705"/>
      <c r="HH259" s="705"/>
      <c r="HI259" s="705"/>
      <c r="HJ259" s="705"/>
      <c r="HK259" s="705"/>
      <c r="HL259" s="705"/>
      <c r="HM259" s="705"/>
      <c r="HN259" s="705"/>
      <c r="HO259" s="705"/>
      <c r="HP259" s="705"/>
      <c r="HQ259" s="705"/>
      <c r="HR259" s="705"/>
      <c r="HS259" s="705"/>
      <c r="HT259" s="705"/>
      <c r="HU259" s="705"/>
      <c r="HV259" s="705"/>
      <c r="HW259" s="705"/>
      <c r="HX259" s="705"/>
      <c r="HY259" s="705"/>
      <c r="HZ259" s="705"/>
      <c r="IA259" s="705"/>
      <c r="IB259" s="705"/>
      <c r="IC259" s="705"/>
      <c r="ID259" s="705"/>
      <c r="IE259" s="705"/>
      <c r="IF259" s="705"/>
      <c r="IG259" s="705"/>
      <c r="IH259" s="705"/>
      <c r="II259" s="705"/>
      <c r="IJ259" s="705"/>
      <c r="IK259" s="705"/>
      <c r="IL259" s="705"/>
      <c r="IM259" s="705"/>
      <c r="IN259" s="705"/>
      <c r="IO259" s="705"/>
      <c r="IP259" s="705"/>
      <c r="IQ259" s="705"/>
      <c r="IR259" s="705"/>
      <c r="IS259" s="705"/>
      <c r="IT259" s="705"/>
      <c r="IU259" s="705"/>
      <c r="IV259" s="705"/>
    </row>
    <row r="260" spans="1:256">
      <c r="A260" s="705"/>
      <c r="B260" s="772"/>
      <c r="C260" s="772"/>
      <c r="D260" s="772"/>
      <c r="E260" s="772"/>
      <c r="F260" s="772"/>
      <c r="G260" s="772"/>
      <c r="H260" s="705"/>
      <c r="I260" s="705"/>
      <c r="J260" s="705"/>
      <c r="K260" s="705"/>
      <c r="L260" s="705"/>
      <c r="M260" s="705"/>
      <c r="N260" s="705"/>
      <c r="O260" s="705"/>
      <c r="P260" s="705"/>
      <c r="Q260" s="705"/>
      <c r="R260" s="705"/>
      <c r="S260" s="705"/>
      <c r="T260" s="705"/>
      <c r="U260" s="705"/>
      <c r="V260" s="705"/>
      <c r="W260" s="705"/>
      <c r="X260" s="705"/>
      <c r="Y260" s="705"/>
      <c r="Z260" s="705"/>
      <c r="AA260" s="705"/>
      <c r="AB260" s="705"/>
      <c r="AC260" s="705"/>
      <c r="AD260" s="705"/>
      <c r="AE260" s="705"/>
      <c r="AF260" s="705"/>
      <c r="AG260" s="705"/>
      <c r="AH260" s="705"/>
      <c r="AI260" s="705"/>
      <c r="AJ260" s="705"/>
      <c r="AK260" s="705"/>
      <c r="AL260" s="705"/>
      <c r="AM260" s="705"/>
      <c r="AN260" s="705"/>
      <c r="AO260" s="705"/>
      <c r="AP260" s="705"/>
      <c r="AQ260" s="705"/>
      <c r="AR260" s="705"/>
      <c r="AS260" s="705"/>
      <c r="AT260" s="705"/>
      <c r="AU260" s="705"/>
      <c r="AV260" s="705"/>
      <c r="AW260" s="705"/>
      <c r="AX260" s="705"/>
      <c r="AY260" s="705"/>
      <c r="AZ260" s="705"/>
      <c r="BA260" s="705"/>
      <c r="BB260" s="705"/>
      <c r="BC260" s="705"/>
      <c r="BD260" s="705"/>
      <c r="BE260" s="705"/>
      <c r="BF260" s="705"/>
      <c r="BG260" s="705"/>
      <c r="BH260" s="705"/>
      <c r="BI260" s="705"/>
      <c r="BJ260" s="705"/>
      <c r="BK260" s="705"/>
      <c r="BL260" s="705"/>
      <c r="BM260" s="705"/>
      <c r="BN260" s="705"/>
      <c r="BO260" s="705"/>
      <c r="BP260" s="705"/>
      <c r="BQ260" s="705"/>
      <c r="BR260" s="705"/>
      <c r="BS260" s="705"/>
      <c r="BT260" s="705"/>
      <c r="BU260" s="705"/>
      <c r="BV260" s="705"/>
      <c r="BW260" s="705"/>
      <c r="BX260" s="705"/>
      <c r="BY260" s="705"/>
      <c r="BZ260" s="705"/>
      <c r="CA260" s="705"/>
      <c r="CB260" s="705"/>
      <c r="CC260" s="705"/>
      <c r="CD260" s="705"/>
      <c r="CE260" s="705"/>
      <c r="CF260" s="705"/>
      <c r="CG260" s="705"/>
      <c r="CH260" s="705"/>
      <c r="CI260" s="705"/>
      <c r="CJ260" s="705"/>
      <c r="CK260" s="705"/>
      <c r="CL260" s="705"/>
      <c r="CM260" s="705"/>
      <c r="CN260" s="705"/>
      <c r="CO260" s="705"/>
      <c r="CP260" s="705"/>
      <c r="CQ260" s="705"/>
      <c r="CR260" s="705"/>
      <c r="CS260" s="705"/>
      <c r="CT260" s="705"/>
      <c r="CU260" s="705"/>
      <c r="CV260" s="705"/>
      <c r="CW260" s="705"/>
      <c r="CX260" s="705"/>
      <c r="CY260" s="705"/>
      <c r="CZ260" s="705"/>
      <c r="DA260" s="705"/>
      <c r="DB260" s="705"/>
      <c r="DC260" s="705"/>
      <c r="DD260" s="705"/>
      <c r="DE260" s="705"/>
      <c r="DF260" s="705"/>
      <c r="DG260" s="705"/>
      <c r="DH260" s="705"/>
      <c r="DI260" s="705"/>
      <c r="DJ260" s="705"/>
      <c r="DK260" s="705"/>
      <c r="DL260" s="705"/>
      <c r="DM260" s="705"/>
      <c r="DN260" s="705"/>
      <c r="DO260" s="705"/>
      <c r="DP260" s="705"/>
      <c r="DQ260" s="705"/>
      <c r="DR260" s="705"/>
      <c r="DS260" s="705"/>
      <c r="DT260" s="705"/>
      <c r="DU260" s="705"/>
      <c r="DV260" s="705"/>
      <c r="DW260" s="705"/>
      <c r="DX260" s="705"/>
      <c r="DY260" s="705"/>
      <c r="DZ260" s="705"/>
      <c r="EA260" s="705"/>
      <c r="EB260" s="705"/>
      <c r="EC260" s="705"/>
      <c r="ED260" s="705"/>
      <c r="EE260" s="705"/>
      <c r="EF260" s="705"/>
      <c r="EG260" s="705"/>
      <c r="EH260" s="705"/>
      <c r="EI260" s="705"/>
      <c r="EJ260" s="705"/>
      <c r="EK260" s="705"/>
      <c r="EL260" s="705"/>
      <c r="EM260" s="705"/>
      <c r="EN260" s="705"/>
      <c r="EO260" s="705"/>
      <c r="EP260" s="705"/>
      <c r="EQ260" s="705"/>
      <c r="ER260" s="705"/>
      <c r="ES260" s="705"/>
      <c r="ET260" s="705"/>
      <c r="EU260" s="705"/>
      <c r="EV260" s="705"/>
      <c r="EW260" s="705"/>
      <c r="EX260" s="705"/>
      <c r="EY260" s="705"/>
      <c r="EZ260" s="705"/>
      <c r="FA260" s="705"/>
      <c r="FB260" s="705"/>
      <c r="FC260" s="705"/>
      <c r="FD260" s="705"/>
      <c r="FE260" s="705"/>
      <c r="FF260" s="705"/>
      <c r="FG260" s="705"/>
      <c r="FH260" s="705"/>
      <c r="FI260" s="705"/>
      <c r="FJ260" s="705"/>
      <c r="FK260" s="705"/>
      <c r="FL260" s="705"/>
      <c r="FM260" s="705"/>
      <c r="FN260" s="705"/>
      <c r="FO260" s="705"/>
      <c r="FP260" s="705"/>
      <c r="FQ260" s="705"/>
      <c r="FR260" s="705"/>
      <c r="FS260" s="705"/>
      <c r="FT260" s="705"/>
      <c r="FU260" s="705"/>
      <c r="FV260" s="705"/>
      <c r="FW260" s="705"/>
      <c r="FX260" s="705"/>
      <c r="FY260" s="705"/>
      <c r="FZ260" s="705"/>
      <c r="GA260" s="705"/>
      <c r="GB260" s="705"/>
      <c r="GC260" s="705"/>
      <c r="GD260" s="705"/>
      <c r="GE260" s="705"/>
      <c r="GF260" s="705"/>
      <c r="GG260" s="705"/>
      <c r="GH260" s="705"/>
      <c r="GI260" s="705"/>
      <c r="GJ260" s="705"/>
      <c r="GK260" s="705"/>
      <c r="GL260" s="705"/>
      <c r="GM260" s="705"/>
      <c r="GN260" s="705"/>
      <c r="GO260" s="705"/>
      <c r="GP260" s="705"/>
      <c r="GQ260" s="705"/>
      <c r="GR260" s="705"/>
      <c r="GS260" s="705"/>
      <c r="GT260" s="705"/>
      <c r="GU260" s="705"/>
      <c r="GV260" s="705"/>
      <c r="GW260" s="705"/>
      <c r="GX260" s="705"/>
      <c r="GY260" s="705"/>
      <c r="GZ260" s="705"/>
      <c r="HA260" s="705"/>
      <c r="HB260" s="705"/>
      <c r="HC260" s="705"/>
      <c r="HD260" s="705"/>
      <c r="HE260" s="705"/>
      <c r="HF260" s="705"/>
      <c r="HG260" s="705"/>
      <c r="HH260" s="705"/>
      <c r="HI260" s="705"/>
      <c r="HJ260" s="705"/>
      <c r="HK260" s="705"/>
      <c r="HL260" s="705"/>
      <c r="HM260" s="705"/>
      <c r="HN260" s="705"/>
      <c r="HO260" s="705"/>
      <c r="HP260" s="705"/>
      <c r="HQ260" s="705"/>
      <c r="HR260" s="705"/>
      <c r="HS260" s="705"/>
      <c r="HT260" s="705"/>
      <c r="HU260" s="705"/>
      <c r="HV260" s="705"/>
      <c r="HW260" s="705"/>
      <c r="HX260" s="705"/>
      <c r="HY260" s="705"/>
      <c r="HZ260" s="705"/>
      <c r="IA260" s="705"/>
      <c r="IB260" s="705"/>
      <c r="IC260" s="705"/>
      <c r="ID260" s="705"/>
      <c r="IE260" s="705"/>
      <c r="IF260" s="705"/>
      <c r="IG260" s="705"/>
      <c r="IH260" s="705"/>
      <c r="II260" s="705"/>
      <c r="IJ260" s="705"/>
      <c r="IK260" s="705"/>
      <c r="IL260" s="705"/>
      <c r="IM260" s="705"/>
      <c r="IN260" s="705"/>
      <c r="IO260" s="705"/>
      <c r="IP260" s="705"/>
      <c r="IQ260" s="705"/>
      <c r="IR260" s="705"/>
      <c r="IS260" s="705"/>
      <c r="IT260" s="705"/>
      <c r="IU260" s="705"/>
      <c r="IV260" s="705"/>
    </row>
    <row r="261" spans="1:256">
      <c r="A261" s="705"/>
      <c r="B261" s="772"/>
      <c r="C261" s="772"/>
      <c r="D261" s="772"/>
      <c r="E261" s="772"/>
      <c r="F261" s="772"/>
      <c r="G261" s="772"/>
      <c r="H261" s="705"/>
      <c r="I261" s="705"/>
      <c r="J261" s="705"/>
      <c r="K261" s="705"/>
      <c r="L261" s="705"/>
      <c r="M261" s="705"/>
      <c r="N261" s="705"/>
      <c r="O261" s="705"/>
      <c r="P261" s="705"/>
      <c r="Q261" s="705"/>
      <c r="R261" s="705"/>
      <c r="S261" s="705"/>
      <c r="T261" s="705"/>
      <c r="U261" s="705"/>
      <c r="V261" s="705"/>
      <c r="W261" s="705"/>
      <c r="X261" s="705"/>
      <c r="Y261" s="705"/>
      <c r="Z261" s="705"/>
      <c r="AA261" s="705"/>
      <c r="AB261" s="705"/>
      <c r="AC261" s="705"/>
      <c r="AD261" s="705"/>
      <c r="AE261" s="705"/>
      <c r="AF261" s="705"/>
      <c r="AG261" s="705"/>
      <c r="AH261" s="705"/>
      <c r="AI261" s="705"/>
      <c r="AJ261" s="705"/>
      <c r="AK261" s="705"/>
      <c r="AL261" s="705"/>
      <c r="AM261" s="705"/>
      <c r="AN261" s="705"/>
      <c r="AO261" s="705"/>
      <c r="AP261" s="705"/>
      <c r="AQ261" s="705"/>
      <c r="AR261" s="705"/>
      <c r="AS261" s="705"/>
      <c r="AT261" s="705"/>
      <c r="AU261" s="705"/>
      <c r="AV261" s="705"/>
      <c r="AW261" s="705"/>
      <c r="AX261" s="705"/>
      <c r="AY261" s="705"/>
      <c r="AZ261" s="705"/>
      <c r="BA261" s="705"/>
      <c r="BB261" s="705"/>
      <c r="BC261" s="705"/>
      <c r="BD261" s="705"/>
      <c r="BE261" s="705"/>
      <c r="BF261" s="705"/>
      <c r="BG261" s="705"/>
      <c r="BH261" s="705"/>
      <c r="BI261" s="705"/>
      <c r="BJ261" s="705"/>
      <c r="BK261" s="705"/>
      <c r="BL261" s="705"/>
      <c r="BM261" s="705"/>
      <c r="BN261" s="705"/>
      <c r="BO261" s="705"/>
      <c r="BP261" s="705"/>
      <c r="BQ261" s="705"/>
      <c r="BR261" s="705"/>
      <c r="BS261" s="705"/>
      <c r="BT261" s="705"/>
      <c r="BU261" s="705"/>
      <c r="BV261" s="705"/>
      <c r="BW261" s="705"/>
      <c r="BX261" s="705"/>
      <c r="BY261" s="705"/>
      <c r="BZ261" s="705"/>
      <c r="CA261" s="705"/>
      <c r="CB261" s="705"/>
      <c r="CC261" s="705"/>
      <c r="CD261" s="705"/>
      <c r="CE261" s="705"/>
      <c r="CF261" s="705"/>
      <c r="CG261" s="705"/>
      <c r="CH261" s="705"/>
      <c r="CI261" s="705"/>
      <c r="CJ261" s="705"/>
      <c r="CK261" s="705"/>
      <c r="CL261" s="705"/>
      <c r="CM261" s="705"/>
      <c r="CN261" s="705"/>
      <c r="CO261" s="705"/>
      <c r="CP261" s="705"/>
      <c r="CQ261" s="705"/>
      <c r="CR261" s="705"/>
      <c r="CS261" s="705"/>
      <c r="CT261" s="705"/>
      <c r="CU261" s="705"/>
      <c r="CV261" s="705"/>
      <c r="CW261" s="705"/>
      <c r="CX261" s="705"/>
      <c r="CY261" s="705"/>
      <c r="CZ261" s="705"/>
      <c r="DA261" s="705"/>
      <c r="DB261" s="705"/>
      <c r="DC261" s="705"/>
      <c r="DD261" s="705"/>
      <c r="DE261" s="705"/>
      <c r="DF261" s="705"/>
      <c r="DG261" s="705"/>
      <c r="DH261" s="705"/>
      <c r="DI261" s="705"/>
      <c r="DJ261" s="705"/>
      <c r="DK261" s="705"/>
      <c r="DL261" s="705"/>
      <c r="DM261" s="705"/>
      <c r="DN261" s="705"/>
      <c r="DO261" s="705"/>
      <c r="DP261" s="705"/>
      <c r="DQ261" s="705"/>
      <c r="DR261" s="705"/>
      <c r="DS261" s="705"/>
      <c r="DT261" s="705"/>
      <c r="DU261" s="705"/>
      <c r="DV261" s="705"/>
      <c r="DW261" s="705"/>
      <c r="DX261" s="705"/>
      <c r="DY261" s="705"/>
      <c r="DZ261" s="705"/>
      <c r="EA261" s="705"/>
      <c r="EB261" s="705"/>
      <c r="EC261" s="705"/>
      <c r="ED261" s="705"/>
      <c r="EE261" s="705"/>
      <c r="EF261" s="705"/>
      <c r="EG261" s="705"/>
      <c r="EH261" s="705"/>
      <c r="EI261" s="705"/>
      <c r="EJ261" s="705"/>
      <c r="EK261" s="705"/>
      <c r="EL261" s="705"/>
      <c r="EM261" s="705"/>
      <c r="EN261" s="705"/>
      <c r="EO261" s="705"/>
      <c r="EP261" s="705"/>
      <c r="EQ261" s="705"/>
      <c r="ER261" s="705"/>
      <c r="ES261" s="705"/>
      <c r="ET261" s="705"/>
      <c r="EU261" s="705"/>
      <c r="EV261" s="705"/>
      <c r="EW261" s="705"/>
      <c r="EX261" s="705"/>
      <c r="EY261" s="705"/>
      <c r="EZ261" s="705"/>
      <c r="FA261" s="705"/>
      <c r="FB261" s="705"/>
      <c r="FC261" s="705"/>
      <c r="FD261" s="705"/>
      <c r="FE261" s="705"/>
      <c r="FF261" s="705"/>
      <c r="FG261" s="705"/>
      <c r="FH261" s="705"/>
      <c r="FI261" s="705"/>
      <c r="FJ261" s="705"/>
      <c r="FK261" s="705"/>
      <c r="FL261" s="705"/>
      <c r="FM261" s="705"/>
      <c r="FN261" s="705"/>
      <c r="FO261" s="705"/>
      <c r="FP261" s="705"/>
      <c r="FQ261" s="705"/>
      <c r="FR261" s="705"/>
      <c r="FS261" s="705"/>
      <c r="FT261" s="705"/>
      <c r="FU261" s="705"/>
      <c r="FV261" s="705"/>
      <c r="FW261" s="705"/>
      <c r="FX261" s="705"/>
      <c r="FY261" s="705"/>
      <c r="FZ261" s="705"/>
      <c r="GA261" s="705"/>
      <c r="GB261" s="705"/>
      <c r="GC261" s="705"/>
      <c r="GD261" s="705"/>
      <c r="GE261" s="705"/>
      <c r="GF261" s="705"/>
      <c r="GG261" s="705"/>
      <c r="GH261" s="705"/>
      <c r="GI261" s="705"/>
      <c r="GJ261" s="705"/>
      <c r="GK261" s="705"/>
      <c r="GL261" s="705"/>
      <c r="GM261" s="705"/>
      <c r="GN261" s="705"/>
      <c r="GO261" s="705"/>
      <c r="GP261" s="705"/>
      <c r="GQ261" s="705"/>
      <c r="GR261" s="705"/>
      <c r="GS261" s="705"/>
      <c r="GT261" s="705"/>
      <c r="GU261" s="705"/>
      <c r="GV261" s="705"/>
      <c r="GW261" s="705"/>
      <c r="GX261" s="705"/>
      <c r="GY261" s="705"/>
      <c r="GZ261" s="705"/>
      <c r="HA261" s="705"/>
      <c r="HB261" s="705"/>
      <c r="HC261" s="705"/>
      <c r="HD261" s="705"/>
      <c r="HE261" s="705"/>
      <c r="HF261" s="705"/>
      <c r="HG261" s="705"/>
      <c r="HH261" s="705"/>
      <c r="HI261" s="705"/>
      <c r="HJ261" s="705"/>
      <c r="HK261" s="705"/>
      <c r="HL261" s="705"/>
      <c r="HM261" s="705"/>
      <c r="HN261" s="705"/>
      <c r="HO261" s="705"/>
      <c r="HP261" s="705"/>
      <c r="HQ261" s="705"/>
      <c r="HR261" s="705"/>
      <c r="HS261" s="705"/>
      <c r="HT261" s="705"/>
      <c r="HU261" s="705"/>
      <c r="HV261" s="705"/>
      <c r="HW261" s="705"/>
      <c r="HX261" s="705"/>
      <c r="HY261" s="705"/>
      <c r="HZ261" s="705"/>
      <c r="IA261" s="705"/>
      <c r="IB261" s="705"/>
      <c r="IC261" s="705"/>
      <c r="ID261" s="705"/>
      <c r="IE261" s="705"/>
      <c r="IF261" s="705"/>
      <c r="IG261" s="705"/>
      <c r="IH261" s="705"/>
      <c r="II261" s="705"/>
      <c r="IJ261" s="705"/>
      <c r="IK261" s="705"/>
      <c r="IL261" s="705"/>
      <c r="IM261" s="705"/>
      <c r="IN261" s="705"/>
      <c r="IO261" s="705"/>
      <c r="IP261" s="705"/>
      <c r="IQ261" s="705"/>
      <c r="IR261" s="705"/>
      <c r="IS261" s="705"/>
      <c r="IT261" s="705"/>
      <c r="IU261" s="705"/>
      <c r="IV261" s="705"/>
    </row>
    <row r="262" spans="1:256">
      <c r="A262" s="705"/>
      <c r="B262" s="772"/>
      <c r="C262" s="772"/>
      <c r="D262" s="772"/>
      <c r="E262" s="772"/>
      <c r="F262" s="772"/>
      <c r="G262" s="772"/>
      <c r="H262" s="705"/>
      <c r="I262" s="705"/>
      <c r="J262" s="705"/>
      <c r="K262" s="705"/>
      <c r="L262" s="705"/>
      <c r="M262" s="705"/>
      <c r="N262" s="705"/>
      <c r="O262" s="705"/>
      <c r="P262" s="705"/>
      <c r="Q262" s="705"/>
      <c r="R262" s="705"/>
      <c r="S262" s="705"/>
      <c r="T262" s="705"/>
      <c r="U262" s="705"/>
      <c r="V262" s="705"/>
      <c r="W262" s="705"/>
      <c r="X262" s="705"/>
      <c r="Y262" s="705"/>
      <c r="Z262" s="705"/>
      <c r="AA262" s="705"/>
      <c r="AB262" s="705"/>
      <c r="AC262" s="705"/>
      <c r="AD262" s="705"/>
      <c r="AE262" s="705"/>
      <c r="AF262" s="705"/>
      <c r="AG262" s="705"/>
      <c r="AH262" s="705"/>
      <c r="AI262" s="705"/>
      <c r="AJ262" s="705"/>
      <c r="AK262" s="705"/>
      <c r="AL262" s="705"/>
      <c r="AM262" s="705"/>
      <c r="AN262" s="705"/>
      <c r="AO262" s="705"/>
      <c r="AP262" s="705"/>
      <c r="AQ262" s="705"/>
      <c r="AR262" s="705"/>
      <c r="AS262" s="705"/>
      <c r="AT262" s="705"/>
      <c r="AU262" s="705"/>
      <c r="AV262" s="705"/>
      <c r="AW262" s="705"/>
      <c r="AX262" s="705"/>
      <c r="AY262" s="705"/>
      <c r="AZ262" s="705"/>
      <c r="BA262" s="705"/>
      <c r="BB262" s="705"/>
      <c r="BC262" s="705"/>
      <c r="BD262" s="705"/>
      <c r="BE262" s="705"/>
      <c r="BF262" s="705"/>
      <c r="BG262" s="705"/>
      <c r="BH262" s="705"/>
      <c r="BI262" s="705"/>
      <c r="BJ262" s="705"/>
      <c r="BK262" s="705"/>
      <c r="BL262" s="705"/>
      <c r="BM262" s="705"/>
      <c r="BN262" s="705"/>
      <c r="BO262" s="705"/>
      <c r="BP262" s="705"/>
      <c r="BQ262" s="705"/>
      <c r="BR262" s="705"/>
      <c r="BS262" s="705"/>
      <c r="BT262" s="705"/>
      <c r="BU262" s="705"/>
      <c r="BV262" s="705"/>
      <c r="BW262" s="705"/>
      <c r="BX262" s="705"/>
      <c r="BY262" s="705"/>
      <c r="BZ262" s="705"/>
      <c r="CA262" s="705"/>
      <c r="CB262" s="705"/>
      <c r="CC262" s="705"/>
      <c r="CD262" s="705"/>
      <c r="CE262" s="705"/>
      <c r="CF262" s="705"/>
      <c r="CG262" s="705"/>
      <c r="CH262" s="705"/>
      <c r="CI262" s="705"/>
      <c r="CJ262" s="705"/>
      <c r="CK262" s="705"/>
      <c r="CL262" s="705"/>
      <c r="CM262" s="705"/>
      <c r="CN262" s="705"/>
      <c r="CO262" s="705"/>
      <c r="CP262" s="705"/>
      <c r="CQ262" s="705"/>
      <c r="CR262" s="705"/>
      <c r="CS262" s="705"/>
      <c r="CT262" s="705"/>
      <c r="CU262" s="705"/>
      <c r="CV262" s="705"/>
      <c r="CW262" s="705"/>
      <c r="CX262" s="705"/>
      <c r="CY262" s="705"/>
      <c r="CZ262" s="705"/>
      <c r="DA262" s="705"/>
      <c r="DB262" s="705"/>
      <c r="DC262" s="705"/>
      <c r="DD262" s="705"/>
      <c r="DE262" s="705"/>
      <c r="DF262" s="705"/>
      <c r="DG262" s="705"/>
      <c r="DH262" s="705"/>
      <c r="DI262" s="705"/>
      <c r="DJ262" s="705"/>
      <c r="DK262" s="705"/>
      <c r="DL262" s="705"/>
      <c r="DM262" s="705"/>
      <c r="DN262" s="705"/>
      <c r="DO262" s="705"/>
      <c r="DP262" s="705"/>
      <c r="DQ262" s="705"/>
      <c r="DR262" s="705"/>
      <c r="DS262" s="705"/>
      <c r="DT262" s="705"/>
      <c r="DU262" s="705"/>
      <c r="DV262" s="705"/>
      <c r="DW262" s="705"/>
      <c r="DX262" s="705"/>
      <c r="DY262" s="705"/>
      <c r="DZ262" s="705"/>
      <c r="EA262" s="705"/>
      <c r="EB262" s="705"/>
      <c r="EC262" s="705"/>
      <c r="ED262" s="705"/>
      <c r="EE262" s="705"/>
      <c r="EF262" s="705"/>
      <c r="EG262" s="705"/>
      <c r="EH262" s="705"/>
      <c r="EI262" s="705"/>
      <c r="EJ262" s="705"/>
      <c r="EK262" s="705"/>
      <c r="EL262" s="705"/>
      <c r="EM262" s="705"/>
      <c r="EN262" s="705"/>
      <c r="EO262" s="705"/>
      <c r="EP262" s="705"/>
      <c r="EQ262" s="705"/>
      <c r="ER262" s="705"/>
      <c r="ES262" s="705"/>
      <c r="ET262" s="705"/>
      <c r="EU262" s="705"/>
      <c r="EV262" s="705"/>
      <c r="EW262" s="705"/>
      <c r="EX262" s="705"/>
      <c r="EY262" s="705"/>
      <c r="EZ262" s="705"/>
      <c r="FA262" s="705"/>
      <c r="FB262" s="705"/>
      <c r="FC262" s="705"/>
      <c r="FD262" s="705"/>
      <c r="FE262" s="705"/>
      <c r="FF262" s="705"/>
      <c r="FG262" s="705"/>
      <c r="FH262" s="705"/>
      <c r="FI262" s="705"/>
      <c r="FJ262" s="705"/>
      <c r="FK262" s="705"/>
      <c r="FL262" s="705"/>
      <c r="FM262" s="705"/>
      <c r="FN262" s="705"/>
      <c r="FO262" s="705"/>
      <c r="FP262" s="705"/>
      <c r="FQ262" s="705"/>
      <c r="FR262" s="705"/>
      <c r="FS262" s="705"/>
      <c r="FT262" s="705"/>
      <c r="FU262" s="705"/>
      <c r="FV262" s="705"/>
      <c r="FW262" s="705"/>
      <c r="FX262" s="705"/>
      <c r="FY262" s="705"/>
      <c r="FZ262" s="705"/>
      <c r="GA262" s="705"/>
      <c r="GB262" s="705"/>
      <c r="GC262" s="705"/>
      <c r="GD262" s="705"/>
      <c r="GE262" s="705"/>
      <c r="GF262" s="705"/>
      <c r="GG262" s="705"/>
      <c r="GH262" s="705"/>
      <c r="GI262" s="705"/>
      <c r="GJ262" s="705"/>
      <c r="GK262" s="705"/>
      <c r="GL262" s="705"/>
      <c r="GM262" s="705"/>
      <c r="GN262" s="705"/>
      <c r="GO262" s="705"/>
      <c r="GP262" s="705"/>
      <c r="GQ262" s="705"/>
      <c r="GR262" s="705"/>
      <c r="GS262" s="705"/>
      <c r="GT262" s="705"/>
      <c r="GU262" s="705"/>
      <c r="GV262" s="705"/>
      <c r="GW262" s="705"/>
      <c r="GX262" s="705"/>
      <c r="GY262" s="705"/>
      <c r="GZ262" s="705"/>
      <c r="HA262" s="705"/>
      <c r="HB262" s="705"/>
      <c r="HC262" s="705"/>
      <c r="HD262" s="705"/>
      <c r="HE262" s="705"/>
      <c r="HF262" s="705"/>
      <c r="HG262" s="705"/>
      <c r="HH262" s="705"/>
      <c r="HI262" s="705"/>
      <c r="HJ262" s="705"/>
      <c r="HK262" s="705"/>
      <c r="HL262" s="705"/>
      <c r="HM262" s="705"/>
      <c r="HN262" s="705"/>
      <c r="HO262" s="705"/>
      <c r="HP262" s="705"/>
      <c r="HQ262" s="705"/>
      <c r="HR262" s="705"/>
      <c r="HS262" s="705"/>
      <c r="HT262" s="705"/>
      <c r="HU262" s="705"/>
      <c r="HV262" s="705"/>
      <c r="HW262" s="705"/>
      <c r="HX262" s="705"/>
      <c r="HY262" s="705"/>
      <c r="HZ262" s="705"/>
      <c r="IA262" s="705"/>
      <c r="IB262" s="705"/>
      <c r="IC262" s="705"/>
      <c r="ID262" s="705"/>
      <c r="IE262" s="705"/>
      <c r="IF262" s="705"/>
      <c r="IG262" s="705"/>
      <c r="IH262" s="705"/>
      <c r="II262" s="705"/>
      <c r="IJ262" s="705"/>
      <c r="IK262" s="705"/>
      <c r="IL262" s="705"/>
      <c r="IM262" s="705"/>
      <c r="IN262" s="705"/>
      <c r="IO262" s="705"/>
      <c r="IP262" s="705"/>
      <c r="IQ262" s="705"/>
      <c r="IR262" s="705"/>
      <c r="IS262" s="705"/>
      <c r="IT262" s="705"/>
      <c r="IU262" s="705"/>
      <c r="IV262" s="705"/>
    </row>
    <row r="263" spans="1:256">
      <c r="A263" s="705"/>
      <c r="B263" s="772"/>
      <c r="C263" s="772"/>
      <c r="D263" s="772"/>
      <c r="E263" s="772"/>
      <c r="F263" s="772"/>
      <c r="G263" s="772"/>
      <c r="H263" s="705"/>
      <c r="I263" s="705"/>
      <c r="J263" s="705"/>
      <c r="K263" s="705"/>
      <c r="L263" s="705"/>
      <c r="M263" s="705"/>
      <c r="N263" s="705"/>
      <c r="O263" s="705"/>
      <c r="P263" s="705"/>
      <c r="Q263" s="705"/>
      <c r="R263" s="705"/>
      <c r="S263" s="705"/>
      <c r="T263" s="705"/>
      <c r="U263" s="705"/>
      <c r="V263" s="705"/>
      <c r="W263" s="705"/>
      <c r="X263" s="705"/>
      <c r="Y263" s="705"/>
      <c r="Z263" s="705"/>
      <c r="AA263" s="705"/>
      <c r="AB263" s="705"/>
      <c r="AC263" s="705"/>
      <c r="AD263" s="705"/>
      <c r="AE263" s="705"/>
      <c r="AF263" s="705"/>
      <c r="AG263" s="705"/>
      <c r="AH263" s="705"/>
      <c r="AI263" s="705"/>
      <c r="AJ263" s="705"/>
      <c r="AK263" s="705"/>
      <c r="AL263" s="705"/>
      <c r="AM263" s="705"/>
      <c r="AN263" s="705"/>
      <c r="AO263" s="705"/>
      <c r="AP263" s="705"/>
      <c r="AQ263" s="705"/>
      <c r="AR263" s="705"/>
      <c r="AS263" s="705"/>
      <c r="AT263" s="705"/>
      <c r="AU263" s="705"/>
      <c r="AV263" s="705"/>
      <c r="AW263" s="705"/>
      <c r="AX263" s="705"/>
      <c r="AY263" s="705"/>
      <c r="AZ263" s="705"/>
      <c r="BA263" s="705"/>
      <c r="BB263" s="705"/>
      <c r="BC263" s="705"/>
      <c r="BD263" s="705"/>
      <c r="BE263" s="705"/>
      <c r="BF263" s="705"/>
      <c r="BG263" s="705"/>
      <c r="BH263" s="705"/>
      <c r="BI263" s="705"/>
      <c r="BJ263" s="705"/>
      <c r="BK263" s="705"/>
      <c r="BL263" s="705"/>
      <c r="BM263" s="705"/>
      <c r="BN263" s="705"/>
      <c r="BO263" s="705"/>
      <c r="BP263" s="705"/>
      <c r="BQ263" s="705"/>
      <c r="BR263" s="705"/>
      <c r="BS263" s="705"/>
      <c r="BT263" s="705"/>
      <c r="BU263" s="705"/>
      <c r="BV263" s="705"/>
      <c r="BW263" s="705"/>
      <c r="BX263" s="705"/>
      <c r="BY263" s="705"/>
      <c r="BZ263" s="705"/>
      <c r="CA263" s="705"/>
      <c r="CB263" s="705"/>
      <c r="CC263" s="705"/>
      <c r="CD263" s="705"/>
      <c r="CE263" s="705"/>
      <c r="CF263" s="705"/>
      <c r="CG263" s="705"/>
      <c r="CH263" s="705"/>
      <c r="CI263" s="705"/>
      <c r="CJ263" s="705"/>
      <c r="CK263" s="705"/>
      <c r="CL263" s="705"/>
      <c r="CM263" s="705"/>
      <c r="CN263" s="705"/>
      <c r="CO263" s="705"/>
      <c r="CP263" s="705"/>
      <c r="CQ263" s="705"/>
      <c r="CR263" s="705"/>
      <c r="CS263" s="705"/>
      <c r="CT263" s="705"/>
      <c r="CU263" s="705"/>
      <c r="CV263" s="705"/>
      <c r="CW263" s="705"/>
      <c r="CX263" s="705"/>
      <c r="CY263" s="705"/>
      <c r="CZ263" s="705"/>
      <c r="DA263" s="705"/>
      <c r="DB263" s="705"/>
      <c r="DC263" s="705"/>
      <c r="DD263" s="705"/>
      <c r="DE263" s="705"/>
      <c r="DF263" s="705"/>
      <c r="DG263" s="705"/>
      <c r="DH263" s="705"/>
      <c r="DI263" s="705"/>
      <c r="DJ263" s="705"/>
      <c r="DK263" s="705"/>
      <c r="DL263" s="705"/>
      <c r="DM263" s="705"/>
      <c r="DN263" s="705"/>
      <c r="DO263" s="705"/>
      <c r="DP263" s="705"/>
      <c r="DQ263" s="705"/>
      <c r="DR263" s="705"/>
      <c r="DS263" s="705"/>
      <c r="DT263" s="705"/>
      <c r="DU263" s="705"/>
      <c r="DV263" s="705"/>
      <c r="DW263" s="705"/>
      <c r="DX263" s="705"/>
      <c r="DY263" s="705"/>
      <c r="DZ263" s="705"/>
      <c r="EA263" s="705"/>
      <c r="EB263" s="705"/>
      <c r="EC263" s="705"/>
      <c r="ED263" s="705"/>
      <c r="EE263" s="705"/>
      <c r="EF263" s="705"/>
      <c r="EG263" s="705"/>
      <c r="EH263" s="705"/>
      <c r="EI263" s="705"/>
      <c r="EJ263" s="705"/>
      <c r="EK263" s="705"/>
      <c r="EL263" s="705"/>
      <c r="EM263" s="705"/>
      <c r="EN263" s="705"/>
      <c r="EO263" s="705"/>
      <c r="EP263" s="705"/>
      <c r="EQ263" s="705"/>
      <c r="ER263" s="705"/>
      <c r="ES263" s="705"/>
      <c r="ET263" s="705"/>
      <c r="EU263" s="705"/>
      <c r="EV263" s="705"/>
      <c r="EW263" s="705"/>
      <c r="EX263" s="705"/>
      <c r="EY263" s="705"/>
      <c r="EZ263" s="705"/>
      <c r="FA263" s="705"/>
      <c r="FB263" s="705"/>
      <c r="FC263" s="705"/>
      <c r="FD263" s="705"/>
      <c r="FE263" s="705"/>
      <c r="FF263" s="705"/>
      <c r="FG263" s="705"/>
      <c r="FH263" s="705"/>
      <c r="FI263" s="705"/>
      <c r="FJ263" s="705"/>
      <c r="FK263" s="705"/>
      <c r="FL263" s="705"/>
      <c r="FM263" s="705"/>
      <c r="FN263" s="705"/>
      <c r="FO263" s="705"/>
      <c r="FP263" s="705"/>
      <c r="FQ263" s="705"/>
      <c r="FR263" s="705"/>
      <c r="FS263" s="705"/>
      <c r="FT263" s="705"/>
      <c r="FU263" s="705"/>
      <c r="FV263" s="705"/>
      <c r="FW263" s="705"/>
      <c r="FX263" s="705"/>
      <c r="FY263" s="705"/>
      <c r="FZ263" s="705"/>
      <c r="GA263" s="705"/>
      <c r="GB263" s="705"/>
      <c r="GC263" s="705"/>
      <c r="GD263" s="705"/>
      <c r="GE263" s="705"/>
      <c r="GF263" s="705"/>
      <c r="GG263" s="705"/>
      <c r="GH263" s="705"/>
      <c r="GI263" s="705"/>
      <c r="GJ263" s="705"/>
      <c r="GK263" s="705"/>
      <c r="GL263" s="705"/>
      <c r="GM263" s="705"/>
      <c r="GN263" s="705"/>
      <c r="GO263" s="705"/>
      <c r="GP263" s="705"/>
      <c r="GQ263" s="705"/>
      <c r="GR263" s="705"/>
      <c r="GS263" s="705"/>
      <c r="GT263" s="705"/>
      <c r="GU263" s="705"/>
      <c r="GV263" s="705"/>
      <c r="GW263" s="705"/>
      <c r="GX263" s="705"/>
      <c r="GY263" s="705"/>
      <c r="GZ263" s="705"/>
      <c r="HA263" s="705"/>
      <c r="HB263" s="705"/>
      <c r="HC263" s="705"/>
      <c r="HD263" s="705"/>
      <c r="HE263" s="705"/>
      <c r="HF263" s="705"/>
      <c r="HG263" s="705"/>
      <c r="HH263" s="705"/>
      <c r="HI263" s="705"/>
      <c r="HJ263" s="705"/>
      <c r="HK263" s="705"/>
      <c r="HL263" s="705"/>
      <c r="HM263" s="705"/>
      <c r="HN263" s="705"/>
      <c r="HO263" s="705"/>
      <c r="HP263" s="705"/>
      <c r="HQ263" s="705"/>
      <c r="HR263" s="705"/>
      <c r="HS263" s="705"/>
      <c r="HT263" s="705"/>
      <c r="HU263" s="705"/>
      <c r="HV263" s="705"/>
      <c r="HW263" s="705"/>
      <c r="HX263" s="705"/>
      <c r="HY263" s="705"/>
      <c r="HZ263" s="705"/>
      <c r="IA263" s="705"/>
      <c r="IB263" s="705"/>
      <c r="IC263" s="705"/>
      <c r="ID263" s="705"/>
      <c r="IE263" s="705"/>
      <c r="IF263" s="705"/>
      <c r="IG263" s="705"/>
      <c r="IH263" s="705"/>
      <c r="II263" s="705"/>
      <c r="IJ263" s="705"/>
      <c r="IK263" s="705"/>
      <c r="IL263" s="705"/>
      <c r="IM263" s="705"/>
      <c r="IN263" s="705"/>
      <c r="IO263" s="705"/>
      <c r="IP263" s="705"/>
      <c r="IQ263" s="705"/>
      <c r="IR263" s="705"/>
      <c r="IS263" s="705"/>
      <c r="IT263" s="705"/>
      <c r="IU263" s="705"/>
      <c r="IV263" s="705"/>
    </row>
    <row r="264" spans="1:256">
      <c r="A264" s="705"/>
      <c r="B264" s="772"/>
      <c r="C264" s="772"/>
      <c r="D264" s="772"/>
      <c r="E264" s="772"/>
      <c r="F264" s="772"/>
      <c r="G264" s="772"/>
      <c r="H264" s="705"/>
      <c r="I264" s="705"/>
      <c r="J264" s="705"/>
      <c r="K264" s="705"/>
      <c r="L264" s="705"/>
      <c r="M264" s="705"/>
      <c r="N264" s="705"/>
      <c r="O264" s="705"/>
      <c r="P264" s="705"/>
      <c r="Q264" s="705"/>
      <c r="R264" s="705"/>
      <c r="S264" s="705"/>
      <c r="T264" s="705"/>
      <c r="U264" s="705"/>
      <c r="V264" s="705"/>
      <c r="W264" s="705"/>
      <c r="X264" s="705"/>
      <c r="Y264" s="705"/>
      <c r="Z264" s="705"/>
      <c r="AA264" s="705"/>
      <c r="AB264" s="705"/>
      <c r="AC264" s="705"/>
      <c r="AD264" s="705"/>
      <c r="AE264" s="705"/>
      <c r="AF264" s="705"/>
      <c r="AG264" s="705"/>
      <c r="AH264" s="705"/>
      <c r="AI264" s="705"/>
      <c r="AJ264" s="705"/>
      <c r="AK264" s="705"/>
      <c r="AL264" s="705"/>
      <c r="AM264" s="705"/>
      <c r="AN264" s="705"/>
      <c r="AO264" s="705"/>
      <c r="AP264" s="705"/>
      <c r="AQ264" s="705"/>
      <c r="AR264" s="705"/>
      <c r="AS264" s="705"/>
      <c r="AT264" s="705"/>
      <c r="AU264" s="705"/>
      <c r="AV264" s="705"/>
      <c r="AW264" s="705"/>
      <c r="AX264" s="705"/>
      <c r="AY264" s="705"/>
      <c r="AZ264" s="705"/>
      <c r="BA264" s="705"/>
      <c r="BB264" s="705"/>
      <c r="BC264" s="705"/>
      <c r="BD264" s="705"/>
      <c r="BE264" s="705"/>
      <c r="BF264" s="705"/>
      <c r="BG264" s="705"/>
      <c r="BH264" s="705"/>
      <c r="BI264" s="705"/>
      <c r="BJ264" s="705"/>
      <c r="BK264" s="705"/>
      <c r="BL264" s="705"/>
      <c r="BM264" s="705"/>
      <c r="BN264" s="705"/>
      <c r="BO264" s="705"/>
      <c r="BP264" s="705"/>
      <c r="BQ264" s="705"/>
      <c r="BR264" s="705"/>
      <c r="BS264" s="705"/>
      <c r="BT264" s="705"/>
      <c r="BU264" s="705"/>
      <c r="BV264" s="705"/>
      <c r="BW264" s="705"/>
      <c r="BX264" s="705"/>
      <c r="BY264" s="705"/>
      <c r="BZ264" s="705"/>
      <c r="CA264" s="705"/>
      <c r="CB264" s="705"/>
      <c r="CC264" s="705"/>
      <c r="CD264" s="705"/>
      <c r="CE264" s="705"/>
      <c r="CF264" s="705"/>
      <c r="CG264" s="705"/>
      <c r="CH264" s="705"/>
      <c r="CI264" s="705"/>
      <c r="CJ264" s="705"/>
      <c r="CK264" s="705"/>
      <c r="CL264" s="705"/>
      <c r="CM264" s="705"/>
      <c r="CN264" s="705"/>
      <c r="CO264" s="705"/>
      <c r="CP264" s="705"/>
      <c r="CQ264" s="705"/>
      <c r="CR264" s="705"/>
      <c r="CS264" s="705"/>
      <c r="CT264" s="705"/>
      <c r="CU264" s="705"/>
      <c r="CV264" s="705"/>
      <c r="CW264" s="705"/>
      <c r="CX264" s="705"/>
      <c r="CY264" s="705"/>
      <c r="CZ264" s="705"/>
      <c r="DA264" s="705"/>
      <c r="DB264" s="705"/>
      <c r="DC264" s="705"/>
      <c r="DD264" s="705"/>
      <c r="DE264" s="705"/>
      <c r="DF264" s="705"/>
      <c r="DG264" s="705"/>
      <c r="DH264" s="705"/>
      <c r="DI264" s="705"/>
      <c r="DJ264" s="705"/>
      <c r="DK264" s="705"/>
      <c r="DL264" s="705"/>
      <c r="DM264" s="705"/>
      <c r="DN264" s="705"/>
      <c r="DO264" s="705"/>
      <c r="DP264" s="705"/>
      <c r="DQ264" s="705"/>
      <c r="DR264" s="705"/>
      <c r="DS264" s="705"/>
      <c r="DT264" s="705"/>
      <c r="DU264" s="705"/>
      <c r="DV264" s="705"/>
      <c r="DW264" s="705"/>
      <c r="DX264" s="705"/>
      <c r="DY264" s="705"/>
      <c r="DZ264" s="705"/>
      <c r="EA264" s="705"/>
      <c r="EB264" s="705"/>
      <c r="EC264" s="705"/>
      <c r="ED264" s="705"/>
      <c r="EE264" s="705"/>
      <c r="EF264" s="705"/>
      <c r="EG264" s="705"/>
      <c r="EH264" s="705"/>
      <c r="EI264" s="705"/>
      <c r="EJ264" s="705"/>
      <c r="EK264" s="705"/>
      <c r="EL264" s="705"/>
      <c r="EM264" s="705"/>
      <c r="EN264" s="705"/>
      <c r="EO264" s="705"/>
      <c r="EP264" s="705"/>
      <c r="EQ264" s="705"/>
      <c r="ER264" s="705"/>
      <c r="ES264" s="705"/>
      <c r="ET264" s="705"/>
      <c r="EU264" s="705"/>
      <c r="EV264" s="705"/>
      <c r="EW264" s="705"/>
      <c r="EX264" s="705"/>
      <c r="EY264" s="705"/>
      <c r="EZ264" s="705"/>
      <c r="FA264" s="705"/>
      <c r="FB264" s="705"/>
      <c r="FC264" s="705"/>
      <c r="FD264" s="705"/>
      <c r="FE264" s="705"/>
      <c r="FF264" s="705"/>
      <c r="FG264" s="705"/>
      <c r="FH264" s="705"/>
      <c r="FI264" s="705"/>
      <c r="FJ264" s="705"/>
      <c r="FK264" s="705"/>
      <c r="FL264" s="705"/>
      <c r="FM264" s="705"/>
      <c r="FN264" s="705"/>
      <c r="FO264" s="705"/>
      <c r="FP264" s="705"/>
      <c r="FQ264" s="705"/>
      <c r="FR264" s="705"/>
      <c r="FS264" s="705"/>
      <c r="FT264" s="705"/>
      <c r="FU264" s="705"/>
      <c r="FV264" s="705"/>
      <c r="FW264" s="705"/>
      <c r="FX264" s="705"/>
      <c r="FY264" s="705"/>
      <c r="FZ264" s="705"/>
      <c r="GA264" s="705"/>
      <c r="GB264" s="705"/>
      <c r="GC264" s="705"/>
      <c r="GD264" s="705"/>
      <c r="GE264" s="705"/>
      <c r="GF264" s="705"/>
      <c r="GG264" s="705"/>
      <c r="GH264" s="705"/>
      <c r="GI264" s="705"/>
      <c r="GJ264" s="705"/>
      <c r="GK264" s="705"/>
      <c r="GL264" s="705"/>
      <c r="GM264" s="705"/>
      <c r="GN264" s="705"/>
      <c r="GO264" s="705"/>
      <c r="GP264" s="705"/>
      <c r="GQ264" s="705"/>
      <c r="GR264" s="705"/>
      <c r="GS264" s="705"/>
      <c r="GT264" s="705"/>
      <c r="GU264" s="705"/>
      <c r="GV264" s="705"/>
      <c r="GW264" s="705"/>
      <c r="GX264" s="705"/>
      <c r="GY264" s="705"/>
      <c r="GZ264" s="705"/>
      <c r="HA264" s="705"/>
      <c r="HB264" s="705"/>
      <c r="HC264" s="705"/>
      <c r="HD264" s="705"/>
      <c r="HE264" s="705"/>
      <c r="HF264" s="705"/>
      <c r="HG264" s="705"/>
      <c r="HH264" s="705"/>
      <c r="HI264" s="705"/>
      <c r="HJ264" s="705"/>
      <c r="HK264" s="705"/>
      <c r="HL264" s="705"/>
      <c r="HM264" s="705"/>
      <c r="HN264" s="705"/>
      <c r="HO264" s="705"/>
      <c r="HP264" s="705"/>
      <c r="HQ264" s="705"/>
      <c r="HR264" s="705"/>
      <c r="HS264" s="705"/>
      <c r="HT264" s="705"/>
      <c r="HU264" s="705"/>
      <c r="HV264" s="705"/>
      <c r="HW264" s="705"/>
      <c r="HX264" s="705"/>
      <c r="HY264" s="705"/>
      <c r="HZ264" s="705"/>
      <c r="IA264" s="705"/>
      <c r="IB264" s="705"/>
      <c r="IC264" s="705"/>
      <c r="ID264" s="705"/>
      <c r="IE264" s="705"/>
      <c r="IF264" s="705"/>
      <c r="IG264" s="705"/>
      <c r="IH264" s="705"/>
      <c r="II264" s="705"/>
      <c r="IJ264" s="705"/>
      <c r="IK264" s="705"/>
      <c r="IL264" s="705"/>
      <c r="IM264" s="705"/>
      <c r="IN264" s="705"/>
      <c r="IO264" s="705"/>
      <c r="IP264" s="705"/>
      <c r="IQ264" s="705"/>
      <c r="IR264" s="705"/>
      <c r="IS264" s="705"/>
      <c r="IT264" s="705"/>
      <c r="IU264" s="705"/>
      <c r="IV264" s="705"/>
    </row>
    <row r="265" spans="1:256">
      <c r="A265" s="705"/>
      <c r="B265" s="772"/>
      <c r="C265" s="772"/>
      <c r="D265" s="772"/>
      <c r="E265" s="772"/>
      <c r="F265" s="772"/>
      <c r="G265" s="772"/>
      <c r="H265" s="705"/>
      <c r="I265" s="705"/>
      <c r="J265" s="705"/>
      <c r="K265" s="705"/>
      <c r="L265" s="705"/>
      <c r="M265" s="705"/>
      <c r="N265" s="705"/>
      <c r="O265" s="705"/>
      <c r="P265" s="705"/>
      <c r="Q265" s="705"/>
      <c r="R265" s="705"/>
      <c r="S265" s="705"/>
      <c r="T265" s="705"/>
      <c r="U265" s="705"/>
      <c r="V265" s="705"/>
      <c r="W265" s="705"/>
      <c r="X265" s="705"/>
      <c r="Y265" s="705"/>
      <c r="Z265" s="705"/>
      <c r="AA265" s="705"/>
      <c r="AB265" s="705"/>
      <c r="AC265" s="705"/>
      <c r="AD265" s="705"/>
      <c r="AE265" s="705"/>
      <c r="AF265" s="705"/>
      <c r="AG265" s="705"/>
      <c r="AH265" s="705"/>
      <c r="AI265" s="705"/>
      <c r="AJ265" s="705"/>
      <c r="AK265" s="705"/>
      <c r="AL265" s="705"/>
      <c r="AM265" s="705"/>
      <c r="AN265" s="705"/>
      <c r="AO265" s="705"/>
      <c r="AP265" s="705"/>
      <c r="AQ265" s="705"/>
      <c r="AR265" s="705"/>
      <c r="AS265" s="705"/>
      <c r="AT265" s="705"/>
      <c r="AU265" s="705"/>
      <c r="AV265" s="705"/>
      <c r="AW265" s="705"/>
      <c r="AX265" s="705"/>
      <c r="AY265" s="705"/>
      <c r="AZ265" s="705"/>
      <c r="BA265" s="705"/>
      <c r="BB265" s="705"/>
      <c r="BC265" s="705"/>
      <c r="BD265" s="705"/>
      <c r="BE265" s="705"/>
      <c r="BF265" s="705"/>
      <c r="BG265" s="705"/>
      <c r="BH265" s="705"/>
      <c r="BI265" s="705"/>
      <c r="BJ265" s="705"/>
      <c r="BK265" s="705"/>
      <c r="BL265" s="705"/>
      <c r="BM265" s="705"/>
      <c r="BN265" s="705"/>
      <c r="BO265" s="705"/>
      <c r="BP265" s="705"/>
      <c r="BQ265" s="705"/>
      <c r="BR265" s="705"/>
      <c r="BS265" s="705"/>
      <c r="BT265" s="705"/>
      <c r="BU265" s="705"/>
      <c r="BV265" s="705"/>
      <c r="BW265" s="705"/>
      <c r="BX265" s="705"/>
      <c r="BY265" s="705"/>
      <c r="BZ265" s="705"/>
      <c r="CA265" s="705"/>
      <c r="CB265" s="705"/>
      <c r="CC265" s="705"/>
      <c r="CD265" s="705"/>
      <c r="CE265" s="705"/>
      <c r="CF265" s="705"/>
      <c r="CG265" s="705"/>
      <c r="CH265" s="705"/>
      <c r="CI265" s="705"/>
      <c r="CJ265" s="705"/>
      <c r="CK265" s="705"/>
      <c r="CL265" s="705"/>
      <c r="CM265" s="705"/>
      <c r="CN265" s="705"/>
      <c r="CO265" s="705"/>
      <c r="CP265" s="705"/>
      <c r="CQ265" s="705"/>
      <c r="CR265" s="705"/>
      <c r="CS265" s="705"/>
      <c r="CT265" s="705"/>
      <c r="CU265" s="705"/>
      <c r="CV265" s="705"/>
      <c r="CW265" s="705"/>
      <c r="CX265" s="705"/>
      <c r="CY265" s="705"/>
      <c r="CZ265" s="705"/>
      <c r="DA265" s="705"/>
      <c r="DB265" s="705"/>
      <c r="DC265" s="705"/>
      <c r="DD265" s="705"/>
      <c r="DE265" s="705"/>
      <c r="DF265" s="705"/>
      <c r="DG265" s="705"/>
      <c r="DH265" s="705"/>
      <c r="DI265" s="705"/>
      <c r="DJ265" s="705"/>
      <c r="DK265" s="705"/>
      <c r="DL265" s="705"/>
      <c r="DM265" s="705"/>
      <c r="DN265" s="705"/>
      <c r="DO265" s="705"/>
      <c r="DP265" s="705"/>
      <c r="DQ265" s="705"/>
      <c r="DR265" s="705"/>
      <c r="DS265" s="705"/>
      <c r="DT265" s="705"/>
      <c r="DU265" s="705"/>
      <c r="DV265" s="705"/>
      <c r="DW265" s="705"/>
      <c r="DX265" s="705"/>
      <c r="DY265" s="705"/>
      <c r="DZ265" s="705"/>
      <c r="EA265" s="705"/>
      <c r="EB265" s="705"/>
      <c r="EC265" s="705"/>
      <c r="ED265" s="705"/>
      <c r="EE265" s="705"/>
      <c r="EF265" s="705"/>
      <c r="EG265" s="705"/>
      <c r="EH265" s="705"/>
      <c r="EI265" s="705"/>
      <c r="EJ265" s="705"/>
      <c r="EK265" s="705"/>
      <c r="EL265" s="705"/>
      <c r="EM265" s="705"/>
      <c r="EN265" s="705"/>
      <c r="EO265" s="705"/>
      <c r="EP265" s="705"/>
      <c r="EQ265" s="705"/>
      <c r="ER265" s="705"/>
      <c r="ES265" s="705"/>
      <c r="ET265" s="705"/>
      <c r="EU265" s="705"/>
      <c r="EV265" s="705"/>
      <c r="EW265" s="705"/>
      <c r="EX265" s="705"/>
      <c r="EY265" s="705"/>
      <c r="EZ265" s="705"/>
      <c r="FA265" s="705"/>
      <c r="FB265" s="705"/>
      <c r="FC265" s="705"/>
      <c r="FD265" s="705"/>
      <c r="FE265" s="705"/>
      <c r="FF265" s="705"/>
      <c r="FG265" s="705"/>
      <c r="FH265" s="705"/>
      <c r="FI265" s="705"/>
      <c r="FJ265" s="705"/>
      <c r="FK265" s="705"/>
      <c r="FL265" s="705"/>
      <c r="FM265" s="705"/>
      <c r="FN265" s="705"/>
      <c r="FO265" s="705"/>
      <c r="FP265" s="705"/>
      <c r="FQ265" s="705"/>
      <c r="FR265" s="705"/>
      <c r="FS265" s="705"/>
      <c r="FT265" s="705"/>
      <c r="FU265" s="705"/>
      <c r="FV265" s="705"/>
      <c r="FW265" s="705"/>
      <c r="FX265" s="705"/>
      <c r="FY265" s="705"/>
      <c r="FZ265" s="705"/>
      <c r="GA265" s="705"/>
      <c r="GB265" s="705"/>
      <c r="GC265" s="705"/>
      <c r="GD265" s="705"/>
      <c r="GE265" s="705"/>
      <c r="GF265" s="705"/>
      <c r="GG265" s="705"/>
      <c r="GH265" s="705"/>
      <c r="GI265" s="705"/>
      <c r="GJ265" s="705"/>
      <c r="GK265" s="705"/>
      <c r="GL265" s="705"/>
      <c r="GM265" s="705"/>
      <c r="GN265" s="705"/>
      <c r="GO265" s="705"/>
      <c r="GP265" s="705"/>
      <c r="GQ265" s="705"/>
      <c r="GR265" s="705"/>
      <c r="GS265" s="705"/>
      <c r="GT265" s="705"/>
      <c r="GU265" s="705"/>
      <c r="GV265" s="705"/>
      <c r="GW265" s="705"/>
      <c r="GX265" s="705"/>
      <c r="GY265" s="705"/>
      <c r="GZ265" s="705"/>
      <c r="HA265" s="705"/>
      <c r="HB265" s="705"/>
      <c r="HC265" s="705"/>
      <c r="HD265" s="705"/>
      <c r="HE265" s="705"/>
      <c r="HF265" s="705"/>
      <c r="HG265" s="705"/>
      <c r="HH265" s="705"/>
      <c r="HI265" s="705"/>
      <c r="HJ265" s="705"/>
      <c r="HK265" s="705"/>
      <c r="HL265" s="705"/>
      <c r="HM265" s="705"/>
      <c r="HN265" s="705"/>
      <c r="HO265" s="705"/>
      <c r="HP265" s="705"/>
      <c r="HQ265" s="705"/>
      <c r="HR265" s="705"/>
      <c r="HS265" s="705"/>
      <c r="HT265" s="705"/>
      <c r="HU265" s="705"/>
      <c r="HV265" s="705"/>
      <c r="HW265" s="705"/>
      <c r="HX265" s="705"/>
      <c r="HY265" s="705"/>
      <c r="HZ265" s="705"/>
      <c r="IA265" s="705"/>
      <c r="IB265" s="705"/>
      <c r="IC265" s="705"/>
      <c r="ID265" s="705"/>
      <c r="IE265" s="705"/>
      <c r="IF265" s="705"/>
      <c r="IG265" s="705"/>
      <c r="IH265" s="705"/>
      <c r="II265" s="705"/>
      <c r="IJ265" s="705"/>
      <c r="IK265" s="705"/>
      <c r="IL265" s="705"/>
      <c r="IM265" s="705"/>
      <c r="IN265" s="705"/>
      <c r="IO265" s="705"/>
      <c r="IP265" s="705"/>
      <c r="IQ265" s="705"/>
      <c r="IR265" s="705"/>
      <c r="IS265" s="705"/>
      <c r="IT265" s="705"/>
      <c r="IU265" s="705"/>
      <c r="IV265" s="705"/>
    </row>
    <row r="266" spans="1:256">
      <c r="A266" s="705"/>
      <c r="B266" s="772"/>
      <c r="C266" s="772"/>
      <c r="D266" s="772"/>
      <c r="E266" s="772"/>
      <c r="F266" s="772"/>
      <c r="G266" s="772"/>
      <c r="H266" s="705"/>
      <c r="I266" s="705"/>
      <c r="J266" s="705"/>
      <c r="K266" s="705"/>
      <c r="L266" s="705"/>
      <c r="M266" s="705"/>
      <c r="N266" s="705"/>
      <c r="O266" s="705"/>
      <c r="P266" s="705"/>
      <c r="Q266" s="705"/>
      <c r="R266" s="705"/>
      <c r="S266" s="705"/>
      <c r="T266" s="705"/>
      <c r="U266" s="705"/>
      <c r="V266" s="705"/>
      <c r="W266" s="705"/>
      <c r="X266" s="705"/>
      <c r="Y266" s="705"/>
      <c r="Z266" s="705"/>
      <c r="AA266" s="705"/>
      <c r="AB266" s="705"/>
      <c r="AC266" s="705"/>
      <c r="AD266" s="705"/>
      <c r="AE266" s="705"/>
      <c r="AF266" s="705"/>
      <c r="AG266" s="705"/>
      <c r="AH266" s="705"/>
      <c r="AI266" s="705"/>
      <c r="AJ266" s="705"/>
      <c r="AK266" s="705"/>
      <c r="AL266" s="705"/>
      <c r="AM266" s="705"/>
      <c r="AN266" s="705"/>
      <c r="AO266" s="705"/>
      <c r="AP266" s="705"/>
      <c r="AQ266" s="705"/>
      <c r="AR266" s="705"/>
      <c r="AS266" s="705"/>
      <c r="AT266" s="705"/>
      <c r="AU266" s="705"/>
      <c r="AV266" s="705"/>
      <c r="AW266" s="705"/>
      <c r="AX266" s="705"/>
      <c r="AY266" s="705"/>
      <c r="AZ266" s="705"/>
      <c r="BA266" s="705"/>
      <c r="BB266" s="705"/>
      <c r="BC266" s="705"/>
      <c r="BD266" s="705"/>
      <c r="BE266" s="705"/>
      <c r="BF266" s="705"/>
      <c r="BG266" s="705"/>
      <c r="BH266" s="705"/>
      <c r="BI266" s="705"/>
      <c r="BJ266" s="705"/>
      <c r="BK266" s="705"/>
      <c r="BL266" s="705"/>
      <c r="BM266" s="705"/>
      <c r="BN266" s="705"/>
      <c r="BO266" s="705"/>
      <c r="BP266" s="705"/>
      <c r="BQ266" s="705"/>
      <c r="BR266" s="705"/>
      <c r="BS266" s="705"/>
      <c r="BT266" s="705"/>
      <c r="BU266" s="705"/>
      <c r="BV266" s="705"/>
      <c r="BW266" s="705"/>
      <c r="BX266" s="705"/>
      <c r="BY266" s="705"/>
      <c r="BZ266" s="705"/>
      <c r="CA266" s="705"/>
      <c r="CB266" s="705"/>
      <c r="CC266" s="705"/>
      <c r="CD266" s="705"/>
      <c r="CE266" s="705"/>
      <c r="CF266" s="705"/>
      <c r="CG266" s="705"/>
      <c r="CH266" s="705"/>
      <c r="CI266" s="705"/>
      <c r="CJ266" s="705"/>
      <c r="CK266" s="705"/>
      <c r="CL266" s="705"/>
      <c r="CM266" s="705"/>
      <c r="CN266" s="705"/>
      <c r="CO266" s="705"/>
      <c r="CP266" s="705"/>
      <c r="CQ266" s="705"/>
      <c r="CR266" s="705"/>
      <c r="CS266" s="705"/>
      <c r="CT266" s="705"/>
      <c r="CU266" s="705"/>
      <c r="CV266" s="705"/>
      <c r="CW266" s="705"/>
      <c r="CX266" s="705"/>
      <c r="CY266" s="705"/>
      <c r="CZ266" s="705"/>
      <c r="DA266" s="705"/>
      <c r="DB266" s="705"/>
      <c r="DC266" s="705"/>
      <c r="DD266" s="705"/>
      <c r="DE266" s="705"/>
      <c r="DF266" s="705"/>
      <c r="DG266" s="705"/>
      <c r="DH266" s="705"/>
      <c r="DI266" s="705"/>
      <c r="DJ266" s="705"/>
      <c r="DK266" s="705"/>
      <c r="DL266" s="705"/>
      <c r="DM266" s="705"/>
      <c r="DN266" s="705"/>
      <c r="DO266" s="705"/>
      <c r="DP266" s="705"/>
      <c r="DQ266" s="705"/>
      <c r="DR266" s="705"/>
      <c r="DS266" s="705"/>
      <c r="DT266" s="705"/>
      <c r="DU266" s="705"/>
      <c r="DV266" s="705"/>
      <c r="DW266" s="705"/>
      <c r="DX266" s="705"/>
      <c r="DY266" s="705"/>
      <c r="DZ266" s="705"/>
      <c r="EA266" s="705"/>
      <c r="EB266" s="705"/>
      <c r="EC266" s="705"/>
      <c r="ED266" s="705"/>
      <c r="EE266" s="705"/>
      <c r="EF266" s="705"/>
      <c r="EG266" s="705"/>
      <c r="EH266" s="705"/>
      <c r="EI266" s="705"/>
      <c r="EJ266" s="705"/>
      <c r="EK266" s="705"/>
      <c r="EL266" s="705"/>
      <c r="EM266" s="705"/>
      <c r="EN266" s="705"/>
      <c r="EO266" s="705"/>
      <c r="EP266" s="705"/>
      <c r="EQ266" s="705"/>
      <c r="ER266" s="705"/>
      <c r="ES266" s="705"/>
      <c r="ET266" s="705"/>
      <c r="EU266" s="705"/>
      <c r="EV266" s="705"/>
      <c r="EW266" s="705"/>
      <c r="EX266" s="705"/>
      <c r="EY266" s="705"/>
      <c r="EZ266" s="705"/>
      <c r="FA266" s="705"/>
      <c r="FB266" s="705"/>
      <c r="FC266" s="705"/>
      <c r="FD266" s="705"/>
      <c r="FE266" s="705"/>
      <c r="FF266" s="705"/>
      <c r="FG266" s="705"/>
      <c r="FH266" s="705"/>
      <c r="FI266" s="705"/>
      <c r="FJ266" s="705"/>
      <c r="FK266" s="705"/>
      <c r="FL266" s="705"/>
      <c r="FM266" s="705"/>
      <c r="FN266" s="705"/>
      <c r="FO266" s="705"/>
      <c r="FP266" s="705"/>
      <c r="FQ266" s="705"/>
      <c r="FR266" s="705"/>
      <c r="FS266" s="705"/>
      <c r="FT266" s="705"/>
      <c r="FU266" s="705"/>
      <c r="FV266" s="705"/>
      <c r="FW266" s="705"/>
      <c r="FX266" s="705"/>
      <c r="FY266" s="705"/>
      <c r="FZ266" s="705"/>
      <c r="GA266" s="705"/>
      <c r="GB266" s="705"/>
      <c r="GC266" s="705"/>
      <c r="GD266" s="705"/>
      <c r="GE266" s="705"/>
      <c r="GF266" s="705"/>
      <c r="GG266" s="705"/>
      <c r="GH266" s="705"/>
      <c r="GI266" s="705"/>
      <c r="GJ266" s="705"/>
      <c r="GK266" s="705"/>
      <c r="GL266" s="705"/>
      <c r="GM266" s="705"/>
      <c r="GN266" s="705"/>
      <c r="GO266" s="705"/>
      <c r="GP266" s="705"/>
      <c r="GQ266" s="705"/>
      <c r="GR266" s="705"/>
      <c r="GS266" s="705"/>
      <c r="GT266" s="705"/>
      <c r="GU266" s="705"/>
      <c r="GV266" s="705"/>
      <c r="GW266" s="705"/>
      <c r="GX266" s="705"/>
      <c r="GY266" s="705"/>
      <c r="GZ266" s="705"/>
      <c r="HA266" s="705"/>
      <c r="HB266" s="705"/>
      <c r="HC266" s="705"/>
      <c r="HD266" s="705"/>
      <c r="HE266" s="705"/>
      <c r="HF266" s="705"/>
      <c r="HG266" s="705"/>
      <c r="HH266" s="705"/>
      <c r="HI266" s="705"/>
      <c r="HJ266" s="705"/>
      <c r="HK266" s="705"/>
      <c r="HL266" s="705"/>
      <c r="HM266" s="705"/>
      <c r="HN266" s="705"/>
      <c r="HO266" s="705"/>
      <c r="HP266" s="705"/>
      <c r="HQ266" s="705"/>
      <c r="HR266" s="705"/>
      <c r="HS266" s="705"/>
      <c r="HT266" s="705"/>
      <c r="HU266" s="705"/>
      <c r="HV266" s="705"/>
      <c r="HW266" s="705"/>
      <c r="HX266" s="705"/>
      <c r="HY266" s="705"/>
      <c r="HZ266" s="705"/>
      <c r="IA266" s="705"/>
      <c r="IB266" s="705"/>
      <c r="IC266" s="705"/>
      <c r="ID266" s="705"/>
      <c r="IE266" s="705"/>
      <c r="IF266" s="705"/>
      <c r="IG266" s="705"/>
      <c r="IH266" s="705"/>
      <c r="II266" s="705"/>
      <c r="IJ266" s="705"/>
      <c r="IK266" s="705"/>
      <c r="IL266" s="705"/>
      <c r="IM266" s="705"/>
      <c r="IN266" s="705"/>
      <c r="IO266" s="705"/>
      <c r="IP266" s="705"/>
      <c r="IQ266" s="705"/>
      <c r="IR266" s="705"/>
      <c r="IS266" s="705"/>
      <c r="IT266" s="705"/>
      <c r="IU266" s="705"/>
      <c r="IV266" s="705"/>
    </row>
    <row r="267" spans="1:256">
      <c r="A267" s="705"/>
      <c r="B267" s="772"/>
      <c r="C267" s="772"/>
      <c r="D267" s="772"/>
      <c r="E267" s="772"/>
      <c r="F267" s="772"/>
      <c r="G267" s="772"/>
      <c r="H267" s="705"/>
      <c r="I267" s="705"/>
      <c r="J267" s="705"/>
      <c r="K267" s="705"/>
      <c r="L267" s="705"/>
      <c r="M267" s="705"/>
      <c r="N267" s="705"/>
      <c r="O267" s="705"/>
      <c r="P267" s="705"/>
      <c r="Q267" s="705"/>
      <c r="R267" s="705"/>
      <c r="S267" s="705"/>
      <c r="T267" s="705"/>
      <c r="U267" s="705"/>
      <c r="V267" s="705"/>
      <c r="W267" s="705"/>
      <c r="X267" s="705"/>
      <c r="Y267" s="705"/>
      <c r="Z267" s="705"/>
      <c r="AA267" s="705"/>
      <c r="AB267" s="705"/>
      <c r="AC267" s="705"/>
      <c r="AD267" s="705"/>
      <c r="AE267" s="705"/>
      <c r="AF267" s="705"/>
      <c r="AG267" s="705"/>
      <c r="AH267" s="705"/>
      <c r="AI267" s="705"/>
      <c r="AJ267" s="705"/>
      <c r="AK267" s="705"/>
      <c r="AL267" s="705"/>
      <c r="AM267" s="705"/>
      <c r="AN267" s="705"/>
      <c r="AO267" s="705"/>
      <c r="AP267" s="705"/>
      <c r="AQ267" s="705"/>
      <c r="AR267" s="705"/>
      <c r="AS267" s="705"/>
      <c r="AT267" s="705"/>
      <c r="AU267" s="705"/>
      <c r="AV267" s="705"/>
      <c r="AW267" s="705"/>
      <c r="AX267" s="705"/>
      <c r="AY267" s="705"/>
      <c r="AZ267" s="705"/>
      <c r="BA267" s="705"/>
      <c r="BB267" s="705"/>
      <c r="BC267" s="705"/>
      <c r="BD267" s="705"/>
      <c r="BE267" s="705"/>
      <c r="BF267" s="705"/>
      <c r="BG267" s="705"/>
      <c r="BH267" s="705"/>
      <c r="BI267" s="705"/>
      <c r="BJ267" s="705"/>
      <c r="BK267" s="705"/>
      <c r="BL267" s="705"/>
      <c r="BM267" s="705"/>
      <c r="BN267" s="705"/>
      <c r="BO267" s="705"/>
      <c r="BP267" s="705"/>
      <c r="BQ267" s="705"/>
      <c r="BR267" s="705"/>
      <c r="BS267" s="705"/>
      <c r="BT267" s="705"/>
      <c r="BU267" s="705"/>
      <c r="BV267" s="705"/>
      <c r="BW267" s="705"/>
      <c r="BX267" s="705"/>
      <c r="BY267" s="705"/>
      <c r="BZ267" s="705"/>
      <c r="CA267" s="705"/>
      <c r="CB267" s="705"/>
      <c r="CC267" s="705"/>
      <c r="CD267" s="705"/>
      <c r="CE267" s="705"/>
      <c r="CF267" s="705"/>
      <c r="CG267" s="705"/>
      <c r="CH267" s="705"/>
      <c r="CI267" s="705"/>
      <c r="CJ267" s="705"/>
      <c r="CK267" s="705"/>
      <c r="CL267" s="705"/>
      <c r="CM267" s="705"/>
      <c r="CN267" s="705"/>
      <c r="CO267" s="705"/>
      <c r="CP267" s="705"/>
      <c r="CQ267" s="705"/>
      <c r="CR267" s="705"/>
      <c r="CS267" s="705"/>
      <c r="CT267" s="705"/>
      <c r="CU267" s="705"/>
      <c r="CV267" s="705"/>
      <c r="CW267" s="705"/>
      <c r="CX267" s="705"/>
      <c r="CY267" s="705"/>
      <c r="CZ267" s="705"/>
      <c r="DA267" s="705"/>
      <c r="DB267" s="705"/>
      <c r="DC267" s="705"/>
      <c r="DD267" s="705"/>
      <c r="DE267" s="705"/>
      <c r="DF267" s="705"/>
      <c r="DG267" s="705"/>
      <c r="DH267" s="705"/>
      <c r="DI267" s="705"/>
      <c r="DJ267" s="705"/>
      <c r="DK267" s="705"/>
      <c r="DL267" s="705"/>
      <c r="DM267" s="705"/>
      <c r="DN267" s="705"/>
      <c r="DO267" s="705"/>
      <c r="DP267" s="705"/>
      <c r="DQ267" s="705"/>
      <c r="DR267" s="705"/>
      <c r="DS267" s="705"/>
      <c r="DT267" s="705"/>
      <c r="DU267" s="705"/>
      <c r="DV267" s="705"/>
      <c r="DW267" s="705"/>
      <c r="DX267" s="705"/>
      <c r="DY267" s="705"/>
      <c r="DZ267" s="705"/>
      <c r="EA267" s="705"/>
      <c r="EB267" s="705"/>
      <c r="EC267" s="705"/>
      <c r="ED267" s="705"/>
      <c r="EE267" s="705"/>
      <c r="EF267" s="705"/>
      <c r="EG267" s="705"/>
      <c r="EH267" s="705"/>
      <c r="EI267" s="705"/>
      <c r="EJ267" s="705"/>
      <c r="EK267" s="705"/>
      <c r="EL267" s="705"/>
      <c r="EM267" s="705"/>
      <c r="EN267" s="705"/>
      <c r="EO267" s="705"/>
      <c r="EP267" s="705"/>
      <c r="EQ267" s="705"/>
      <c r="ER267" s="705"/>
      <c r="ES267" s="705"/>
      <c r="ET267" s="705"/>
      <c r="EU267" s="705"/>
      <c r="EV267" s="705"/>
      <c r="EW267" s="705"/>
      <c r="EX267" s="705"/>
      <c r="EY267" s="705"/>
      <c r="EZ267" s="705"/>
      <c r="FA267" s="705"/>
      <c r="FB267" s="705"/>
      <c r="FC267" s="705"/>
      <c r="FD267" s="705"/>
      <c r="FE267" s="705"/>
      <c r="FF267" s="705"/>
      <c r="FG267" s="705"/>
      <c r="FH267" s="705"/>
      <c r="FI267" s="705"/>
      <c r="FJ267" s="705"/>
      <c r="FK267" s="705"/>
      <c r="FL267" s="705"/>
      <c r="FM267" s="705"/>
      <c r="FN267" s="705"/>
      <c r="FO267" s="705"/>
      <c r="FP267" s="705"/>
      <c r="FQ267" s="705"/>
      <c r="FR267" s="705"/>
      <c r="FS267" s="705"/>
      <c r="FT267" s="705"/>
      <c r="FU267" s="705"/>
      <c r="FV267" s="705"/>
      <c r="FW267" s="705"/>
      <c r="FX267" s="705"/>
      <c r="FY267" s="705"/>
      <c r="FZ267" s="705"/>
      <c r="GA267" s="705"/>
      <c r="GB267" s="705"/>
      <c r="GC267" s="705"/>
      <c r="GD267" s="705"/>
      <c r="GE267" s="705"/>
      <c r="GF267" s="705"/>
      <c r="GG267" s="705"/>
      <c r="GH267" s="705"/>
      <c r="GI267" s="705"/>
      <c r="GJ267" s="705"/>
      <c r="GK267" s="705"/>
      <c r="GL267" s="705"/>
      <c r="GM267" s="705"/>
      <c r="GN267" s="705"/>
      <c r="GO267" s="705"/>
      <c r="GP267" s="705"/>
      <c r="GQ267" s="705"/>
      <c r="GR267" s="705"/>
      <c r="GS267" s="705"/>
      <c r="GT267" s="705"/>
      <c r="GU267" s="705"/>
      <c r="GV267" s="705"/>
      <c r="GW267" s="705"/>
      <c r="GX267" s="705"/>
      <c r="GY267" s="705"/>
      <c r="GZ267" s="705"/>
      <c r="HA267" s="705"/>
      <c r="HB267" s="705"/>
      <c r="HC267" s="705"/>
      <c r="HD267" s="705"/>
      <c r="HE267" s="705"/>
      <c r="HF267" s="705"/>
      <c r="HG267" s="705"/>
      <c r="HH267" s="705"/>
      <c r="HI267" s="705"/>
      <c r="HJ267" s="705"/>
      <c r="HK267" s="705"/>
      <c r="HL267" s="705"/>
      <c r="HM267" s="705"/>
      <c r="HN267" s="705"/>
      <c r="HO267" s="705"/>
      <c r="HP267" s="705"/>
      <c r="HQ267" s="705"/>
      <c r="HR267" s="705"/>
      <c r="HS267" s="705"/>
      <c r="HT267" s="705"/>
      <c r="HU267" s="705"/>
      <c r="HV267" s="705"/>
      <c r="HW267" s="705"/>
      <c r="HX267" s="705"/>
      <c r="HY267" s="705"/>
      <c r="HZ267" s="705"/>
      <c r="IA267" s="705"/>
      <c r="IB267" s="705"/>
      <c r="IC267" s="705"/>
      <c r="ID267" s="705"/>
      <c r="IE267" s="705"/>
      <c r="IF267" s="705"/>
      <c r="IG267" s="705"/>
      <c r="IH267" s="705"/>
      <c r="II267" s="705"/>
      <c r="IJ267" s="705"/>
      <c r="IK267" s="705"/>
      <c r="IL267" s="705"/>
      <c r="IM267" s="705"/>
      <c r="IN267" s="705"/>
      <c r="IO267" s="705"/>
      <c r="IP267" s="705"/>
      <c r="IQ267" s="705"/>
      <c r="IR267" s="705"/>
      <c r="IS267" s="705"/>
      <c r="IT267" s="705"/>
      <c r="IU267" s="705"/>
      <c r="IV267" s="705"/>
    </row>
    <row r="268" spans="1:256">
      <c r="A268" s="705"/>
      <c r="B268" s="772"/>
      <c r="C268" s="772"/>
      <c r="D268" s="772"/>
      <c r="E268" s="772"/>
      <c r="F268" s="772"/>
      <c r="G268" s="772"/>
      <c r="H268" s="705"/>
      <c r="I268" s="705"/>
      <c r="J268" s="705"/>
      <c r="K268" s="705"/>
      <c r="L268" s="705"/>
      <c r="M268" s="705"/>
      <c r="N268" s="705"/>
      <c r="O268" s="705"/>
      <c r="P268" s="705"/>
      <c r="Q268" s="705"/>
      <c r="R268" s="705"/>
      <c r="S268" s="705"/>
      <c r="T268" s="705"/>
      <c r="U268" s="705"/>
      <c r="V268" s="705"/>
      <c r="W268" s="705"/>
      <c r="X268" s="705"/>
      <c r="Y268" s="705"/>
      <c r="Z268" s="705"/>
      <c r="AA268" s="705"/>
      <c r="AB268" s="705"/>
      <c r="AC268" s="705"/>
      <c r="AD268" s="705"/>
      <c r="AE268" s="705"/>
      <c r="AF268" s="705"/>
      <c r="AG268" s="705"/>
      <c r="AH268" s="705"/>
      <c r="AI268" s="705"/>
      <c r="AJ268" s="705"/>
      <c r="AK268" s="705"/>
      <c r="AL268" s="705"/>
      <c r="AM268" s="705"/>
      <c r="AN268" s="705"/>
      <c r="AO268" s="705"/>
      <c r="AP268" s="705"/>
      <c r="AQ268" s="705"/>
      <c r="AR268" s="705"/>
      <c r="AS268" s="705"/>
      <c r="AT268" s="705"/>
      <c r="AU268" s="705"/>
      <c r="AV268" s="705"/>
      <c r="AW268" s="705"/>
      <c r="AX268" s="705"/>
      <c r="AY268" s="705"/>
      <c r="AZ268" s="705"/>
      <c r="BA268" s="705"/>
      <c r="BB268" s="705"/>
      <c r="BC268" s="705"/>
      <c r="BD268" s="705"/>
      <c r="BE268" s="705"/>
      <c r="BF268" s="705"/>
      <c r="BG268" s="705"/>
      <c r="BH268" s="705"/>
      <c r="BI268" s="705"/>
      <c r="BJ268" s="705"/>
      <c r="BK268" s="705"/>
      <c r="BL268" s="705"/>
      <c r="BM268" s="705"/>
      <c r="BN268" s="705"/>
      <c r="BO268" s="705"/>
      <c r="BP268" s="705"/>
      <c r="BQ268" s="705"/>
      <c r="BR268" s="705"/>
      <c r="BS268" s="705"/>
      <c r="BT268" s="705"/>
      <c r="BU268" s="705"/>
      <c r="BV268" s="705"/>
      <c r="BW268" s="705"/>
      <c r="BX268" s="705"/>
      <c r="BY268" s="705"/>
      <c r="BZ268" s="705"/>
      <c r="CA268" s="705"/>
      <c r="CB268" s="705"/>
      <c r="CC268" s="705"/>
      <c r="CD268" s="705"/>
      <c r="CE268" s="705"/>
      <c r="CF268" s="705"/>
      <c r="CG268" s="705"/>
      <c r="CH268" s="705"/>
      <c r="CI268" s="705"/>
      <c r="CJ268" s="705"/>
      <c r="CK268" s="705"/>
      <c r="CL268" s="705"/>
      <c r="CM268" s="705"/>
      <c r="CN268" s="705"/>
      <c r="CO268" s="705"/>
      <c r="CP268" s="705"/>
      <c r="CQ268" s="705"/>
      <c r="CR268" s="705"/>
      <c r="CS268" s="705"/>
      <c r="CT268" s="705"/>
      <c r="CU268" s="705"/>
      <c r="CV268" s="705"/>
      <c r="CW268" s="705"/>
      <c r="CX268" s="705"/>
      <c r="CY268" s="705"/>
      <c r="CZ268" s="705"/>
      <c r="DA268" s="705"/>
      <c r="DB268" s="705"/>
      <c r="DC268" s="705"/>
      <c r="DD268" s="705"/>
      <c r="DE268" s="705"/>
      <c r="DF268" s="705"/>
      <c r="DG268" s="705"/>
      <c r="DH268" s="705"/>
      <c r="DI268" s="705"/>
      <c r="DJ268" s="705"/>
      <c r="DK268" s="705"/>
      <c r="DL268" s="705"/>
      <c r="DM268" s="705"/>
      <c r="DN268" s="705"/>
      <c r="DO268" s="705"/>
      <c r="DP268" s="705"/>
      <c r="DQ268" s="705"/>
      <c r="DR268" s="705"/>
      <c r="DS268" s="705"/>
      <c r="DT268" s="705"/>
      <c r="DU268" s="705"/>
      <c r="DV268" s="705"/>
      <c r="DW268" s="705"/>
      <c r="DX268" s="705"/>
      <c r="DY268" s="705"/>
      <c r="DZ268" s="705"/>
      <c r="EA268" s="705"/>
      <c r="EB268" s="705"/>
      <c r="EC268" s="705"/>
      <c r="ED268" s="705"/>
      <c r="EE268" s="705"/>
      <c r="EF268" s="705"/>
      <c r="EG268" s="705"/>
      <c r="EH268" s="705"/>
      <c r="EI268" s="705"/>
      <c r="EJ268" s="705"/>
      <c r="EK268" s="705"/>
      <c r="EL268" s="705"/>
      <c r="EM268" s="705"/>
      <c r="EN268" s="705"/>
      <c r="EO268" s="705"/>
      <c r="EP268" s="705"/>
      <c r="EQ268" s="705"/>
      <c r="ER268" s="705"/>
      <c r="ES268" s="705"/>
      <c r="ET268" s="705"/>
      <c r="EU268" s="705"/>
      <c r="EV268" s="705"/>
      <c r="EW268" s="705"/>
      <c r="EX268" s="705"/>
      <c r="EY268" s="705"/>
      <c r="EZ268" s="705"/>
      <c r="FA268" s="705"/>
      <c r="FB268" s="705"/>
      <c r="FC268" s="705"/>
      <c r="FD268" s="705"/>
      <c r="FE268" s="705"/>
      <c r="FF268" s="705"/>
      <c r="FG268" s="705"/>
      <c r="FH268" s="705"/>
      <c r="FI268" s="705"/>
      <c r="FJ268" s="705"/>
      <c r="FK268" s="705"/>
      <c r="FL268" s="705"/>
      <c r="FM268" s="705"/>
      <c r="FN268" s="705"/>
      <c r="FO268" s="705"/>
      <c r="FP268" s="705"/>
      <c r="FQ268" s="705"/>
      <c r="FR268" s="705"/>
      <c r="FS268" s="705"/>
      <c r="FT268" s="705"/>
      <c r="FU268" s="705"/>
      <c r="FV268" s="705"/>
      <c r="FW268" s="705"/>
      <c r="FX268" s="705"/>
      <c r="FY268" s="705"/>
      <c r="FZ268" s="705"/>
      <c r="GA268" s="705"/>
      <c r="GB268" s="705"/>
      <c r="GC268" s="705"/>
      <c r="GD268" s="705"/>
      <c r="GE268" s="705"/>
      <c r="GF268" s="705"/>
      <c r="GG268" s="705"/>
      <c r="GH268" s="705"/>
      <c r="GI268" s="705"/>
      <c r="GJ268" s="705"/>
      <c r="GK268" s="705"/>
      <c r="GL268" s="705"/>
      <c r="GM268" s="705"/>
      <c r="GN268" s="705"/>
      <c r="GO268" s="705"/>
      <c r="GP268" s="705"/>
      <c r="GQ268" s="705"/>
      <c r="GR268" s="705"/>
      <c r="GS268" s="705"/>
      <c r="GT268" s="705"/>
      <c r="GU268" s="705"/>
      <c r="GV268" s="705"/>
      <c r="GW268" s="705"/>
      <c r="GX268" s="705"/>
      <c r="GY268" s="705"/>
      <c r="GZ268" s="705"/>
      <c r="HA268" s="705"/>
      <c r="HB268" s="705"/>
      <c r="HC268" s="705"/>
      <c r="HD268" s="705"/>
      <c r="HE268" s="705"/>
      <c r="HF268" s="705"/>
      <c r="HG268" s="705"/>
      <c r="HH268" s="705"/>
      <c r="HI268" s="705"/>
      <c r="HJ268" s="705"/>
      <c r="HK268" s="705"/>
      <c r="HL268" s="705"/>
      <c r="HM268" s="705"/>
      <c r="HN268" s="705"/>
      <c r="HO268" s="705"/>
      <c r="HP268" s="705"/>
      <c r="HQ268" s="705"/>
      <c r="HR268" s="705"/>
      <c r="HS268" s="705"/>
      <c r="HT268" s="705"/>
      <c r="HU268" s="705"/>
      <c r="HV268" s="705"/>
      <c r="HW268" s="705"/>
      <c r="HX268" s="705"/>
      <c r="HY268" s="705"/>
      <c r="HZ268" s="705"/>
      <c r="IA268" s="705"/>
      <c r="IB268" s="705"/>
      <c r="IC268" s="705"/>
      <c r="ID268" s="705"/>
      <c r="IE268" s="705"/>
      <c r="IF268" s="705"/>
      <c r="IG268" s="705"/>
      <c r="IH268" s="705"/>
      <c r="II268" s="705"/>
      <c r="IJ268" s="705"/>
      <c r="IK268" s="705"/>
      <c r="IL268" s="705"/>
      <c r="IM268" s="705"/>
      <c r="IN268" s="705"/>
      <c r="IO268" s="705"/>
      <c r="IP268" s="705"/>
      <c r="IQ268" s="705"/>
      <c r="IR268" s="705"/>
      <c r="IS268" s="705"/>
      <c r="IT268" s="705"/>
      <c r="IU268" s="705"/>
      <c r="IV268" s="705"/>
    </row>
    <row r="269" spans="1:256">
      <c r="A269" s="705"/>
      <c r="B269" s="772"/>
      <c r="C269" s="772"/>
      <c r="D269" s="772"/>
      <c r="E269" s="772"/>
      <c r="F269" s="772"/>
      <c r="G269" s="772"/>
      <c r="H269" s="705"/>
      <c r="I269" s="705"/>
      <c r="J269" s="705"/>
      <c r="K269" s="705"/>
      <c r="L269" s="705"/>
      <c r="M269" s="705"/>
      <c r="N269" s="705"/>
      <c r="O269" s="705"/>
      <c r="P269" s="705"/>
      <c r="Q269" s="705"/>
      <c r="R269" s="705"/>
      <c r="S269" s="705"/>
      <c r="T269" s="705"/>
      <c r="U269" s="705"/>
      <c r="V269" s="705"/>
      <c r="W269" s="705"/>
      <c r="X269" s="705"/>
      <c r="Y269" s="705"/>
      <c r="Z269" s="705"/>
      <c r="AA269" s="705"/>
      <c r="AB269" s="705"/>
      <c r="AC269" s="705"/>
      <c r="AD269" s="705"/>
      <c r="AE269" s="705"/>
      <c r="AF269" s="705"/>
      <c r="AG269" s="705"/>
      <c r="AH269" s="705"/>
      <c r="AI269" s="705"/>
      <c r="AJ269" s="705"/>
      <c r="AK269" s="705"/>
      <c r="AL269" s="705"/>
      <c r="AM269" s="705"/>
      <c r="AN269" s="705"/>
      <c r="AO269" s="705"/>
      <c r="AP269" s="705"/>
      <c r="AQ269" s="705"/>
      <c r="AR269" s="705"/>
      <c r="AS269" s="705"/>
      <c r="AT269" s="705"/>
      <c r="AU269" s="705"/>
      <c r="AV269" s="705"/>
      <c r="AW269" s="705"/>
      <c r="AX269" s="705"/>
      <c r="AY269" s="705"/>
      <c r="AZ269" s="705"/>
      <c r="BA269" s="705"/>
      <c r="BB269" s="705"/>
      <c r="BC269" s="705"/>
      <c r="BD269" s="705"/>
      <c r="BE269" s="705"/>
      <c r="BF269" s="705"/>
      <c r="BG269" s="705"/>
      <c r="BH269" s="705"/>
      <c r="BI269" s="705"/>
      <c r="BJ269" s="705"/>
      <c r="BK269" s="705"/>
      <c r="BL269" s="705"/>
      <c r="BM269" s="705"/>
      <c r="BN269" s="705"/>
      <c r="BO269" s="705"/>
      <c r="BP269" s="705"/>
      <c r="BQ269" s="705"/>
      <c r="BR269" s="705"/>
      <c r="BS269" s="705"/>
      <c r="BT269" s="705"/>
      <c r="BU269" s="705"/>
      <c r="BV269" s="705"/>
      <c r="BW269" s="705"/>
      <c r="BX269" s="705"/>
      <c r="BY269" s="705"/>
      <c r="BZ269" s="705"/>
      <c r="CA269" s="705"/>
      <c r="CB269" s="705"/>
      <c r="CC269" s="705"/>
      <c r="CD269" s="705"/>
      <c r="CE269" s="705"/>
      <c r="CF269" s="705"/>
      <c r="CG269" s="705"/>
      <c r="CH269" s="705"/>
      <c r="CI269" s="705"/>
      <c r="CJ269" s="705"/>
      <c r="CK269" s="705"/>
      <c r="CL269" s="705"/>
      <c r="CM269" s="705"/>
      <c r="CN269" s="705"/>
      <c r="CO269" s="705"/>
      <c r="CP269" s="705"/>
      <c r="CQ269" s="705"/>
      <c r="CR269" s="705"/>
      <c r="CS269" s="705"/>
      <c r="CT269" s="705"/>
      <c r="CU269" s="705"/>
      <c r="CV269" s="705"/>
      <c r="CW269" s="705"/>
      <c r="CX269" s="705"/>
      <c r="CY269" s="705"/>
      <c r="CZ269" s="705"/>
      <c r="DA269" s="705"/>
      <c r="DB269" s="705"/>
      <c r="DC269" s="705"/>
      <c r="DD269" s="705"/>
      <c r="DE269" s="705"/>
      <c r="DF269" s="705"/>
      <c r="DG269" s="705"/>
      <c r="DH269" s="705"/>
      <c r="DI269" s="705"/>
      <c r="DJ269" s="705"/>
      <c r="DK269" s="705"/>
      <c r="DL269" s="705"/>
      <c r="DM269" s="705"/>
      <c r="DN269" s="705"/>
      <c r="DO269" s="705"/>
      <c r="DP269" s="705"/>
      <c r="DQ269" s="705"/>
      <c r="DR269" s="705"/>
      <c r="DS269" s="705"/>
      <c r="DT269" s="705"/>
      <c r="DU269" s="705"/>
      <c r="DV269" s="705"/>
      <c r="DW269" s="705"/>
      <c r="DX269" s="705"/>
      <c r="DY269" s="705"/>
      <c r="DZ269" s="705"/>
      <c r="EA269" s="705"/>
      <c r="EB269" s="705"/>
      <c r="EC269" s="705"/>
      <c r="ED269" s="705"/>
      <c r="EE269" s="705"/>
      <c r="EF269" s="705"/>
      <c r="EG269" s="705"/>
      <c r="EH269" s="705"/>
      <c r="EI269" s="705"/>
      <c r="EJ269" s="705"/>
      <c r="EK269" s="705"/>
      <c r="EL269" s="705"/>
      <c r="EM269" s="705"/>
      <c r="EN269" s="705"/>
      <c r="EO269" s="705"/>
      <c r="EP269" s="705"/>
      <c r="EQ269" s="705"/>
      <c r="ER269" s="705"/>
      <c r="ES269" s="705"/>
      <c r="ET269" s="705"/>
      <c r="EU269" s="705"/>
      <c r="EV269" s="705"/>
      <c r="EW269" s="705"/>
      <c r="EX269" s="705"/>
      <c r="EY269" s="705"/>
      <c r="EZ269" s="705"/>
      <c r="FA269" s="705"/>
      <c r="FB269" s="705"/>
      <c r="FC269" s="705"/>
      <c r="FD269" s="705"/>
      <c r="FE269" s="705"/>
      <c r="FF269" s="705"/>
      <c r="FG269" s="705"/>
      <c r="FH269" s="705"/>
      <c r="FI269" s="705"/>
      <c r="FJ269" s="705"/>
      <c r="FK269" s="705"/>
      <c r="FL269" s="705"/>
      <c r="FM269" s="705"/>
      <c r="FN269" s="705"/>
      <c r="FO269" s="705"/>
      <c r="FP269" s="705"/>
      <c r="FQ269" s="705"/>
      <c r="FR269" s="705"/>
      <c r="FS269" s="705"/>
      <c r="FT269" s="705"/>
      <c r="FU269" s="705"/>
      <c r="FV269" s="705"/>
      <c r="FW269" s="705"/>
      <c r="FX269" s="705"/>
      <c r="FY269" s="705"/>
      <c r="FZ269" s="705"/>
      <c r="GA269" s="705"/>
      <c r="GB269" s="705"/>
      <c r="GC269" s="705"/>
      <c r="GD269" s="705"/>
      <c r="GE269" s="705"/>
      <c r="GF269" s="705"/>
      <c r="GG269" s="705"/>
      <c r="GH269" s="705"/>
      <c r="GI269" s="705"/>
      <c r="GJ269" s="705"/>
      <c r="GK269" s="705"/>
      <c r="GL269" s="705"/>
      <c r="GM269" s="705"/>
      <c r="GN269" s="705"/>
      <c r="GO269" s="705"/>
      <c r="GP269" s="705"/>
      <c r="GQ269" s="705"/>
      <c r="GR269" s="705"/>
      <c r="GS269" s="705"/>
      <c r="GT269" s="705"/>
      <c r="GU269" s="705"/>
      <c r="GV269" s="705"/>
      <c r="GW269" s="705"/>
      <c r="GX269" s="705"/>
      <c r="GY269" s="705"/>
      <c r="GZ269" s="705"/>
      <c r="HA269" s="705"/>
      <c r="HB269" s="705"/>
      <c r="HC269" s="705"/>
      <c r="HD269" s="705"/>
      <c r="HE269" s="705"/>
      <c r="HF269" s="705"/>
      <c r="HG269" s="705"/>
      <c r="HH269" s="705"/>
      <c r="HI269" s="705"/>
      <c r="HJ269" s="705"/>
      <c r="HK269" s="705"/>
      <c r="HL269" s="705"/>
      <c r="HM269" s="705"/>
      <c r="HN269" s="705"/>
      <c r="HO269" s="705"/>
      <c r="HP269" s="705"/>
      <c r="HQ269" s="705"/>
      <c r="HR269" s="705"/>
      <c r="HS269" s="705"/>
      <c r="HT269" s="705"/>
      <c r="HU269" s="705"/>
      <c r="HV269" s="705"/>
      <c r="HW269" s="705"/>
      <c r="HX269" s="705"/>
      <c r="HY269" s="705"/>
      <c r="HZ269" s="705"/>
      <c r="IA269" s="705"/>
      <c r="IB269" s="705"/>
      <c r="IC269" s="705"/>
      <c r="ID269" s="705"/>
      <c r="IE269" s="705"/>
      <c r="IF269" s="705"/>
      <c r="IG269" s="705"/>
      <c r="IH269" s="705"/>
      <c r="II269" s="705"/>
      <c r="IJ269" s="705"/>
      <c r="IK269" s="705"/>
      <c r="IL269" s="705"/>
      <c r="IM269" s="705"/>
      <c r="IN269" s="705"/>
      <c r="IO269" s="705"/>
      <c r="IP269" s="705"/>
      <c r="IQ269" s="705"/>
      <c r="IR269" s="705"/>
      <c r="IS269" s="705"/>
      <c r="IT269" s="705"/>
      <c r="IU269" s="705"/>
      <c r="IV269" s="705"/>
    </row>
    <row r="270" spans="1:256">
      <c r="A270" s="705"/>
      <c r="B270" s="772"/>
      <c r="C270" s="772"/>
      <c r="D270" s="772"/>
      <c r="E270" s="772"/>
      <c r="F270" s="772"/>
      <c r="G270" s="772"/>
      <c r="H270" s="705"/>
      <c r="I270" s="705"/>
      <c r="J270" s="705"/>
      <c r="K270" s="705"/>
      <c r="L270" s="705"/>
      <c r="M270" s="705"/>
      <c r="N270" s="705"/>
      <c r="O270" s="705"/>
      <c r="P270" s="705"/>
      <c r="Q270" s="705"/>
      <c r="R270" s="705"/>
      <c r="S270" s="705"/>
      <c r="T270" s="705"/>
      <c r="U270" s="705"/>
      <c r="V270" s="705"/>
      <c r="W270" s="705"/>
      <c r="X270" s="705"/>
      <c r="Y270" s="705"/>
      <c r="Z270" s="705"/>
      <c r="AA270" s="705"/>
      <c r="AB270" s="705"/>
      <c r="AC270" s="705"/>
      <c r="AD270" s="705"/>
      <c r="AE270" s="705"/>
      <c r="AF270" s="705"/>
      <c r="AG270" s="705"/>
      <c r="AH270" s="705"/>
      <c r="AI270" s="705"/>
      <c r="AJ270" s="705"/>
      <c r="AK270" s="705"/>
      <c r="AL270" s="705"/>
      <c r="AM270" s="705"/>
      <c r="AN270" s="705"/>
      <c r="AO270" s="705"/>
      <c r="AP270" s="705"/>
      <c r="AQ270" s="705"/>
      <c r="AR270" s="705"/>
      <c r="AS270" s="705"/>
      <c r="AT270" s="705"/>
      <c r="AU270" s="705"/>
      <c r="AV270" s="705"/>
      <c r="AW270" s="705"/>
      <c r="AX270" s="705"/>
      <c r="AY270" s="705"/>
      <c r="AZ270" s="705"/>
      <c r="BA270" s="705"/>
      <c r="BB270" s="705"/>
      <c r="BC270" s="705"/>
      <c r="BD270" s="705"/>
      <c r="BE270" s="705"/>
      <c r="BF270" s="705"/>
      <c r="BG270" s="705"/>
      <c r="BH270" s="705"/>
      <c r="BI270" s="705"/>
      <c r="BJ270" s="705"/>
      <c r="BK270" s="705"/>
      <c r="BL270" s="705"/>
      <c r="BM270" s="705"/>
      <c r="BN270" s="705"/>
      <c r="BO270" s="705"/>
      <c r="BP270" s="705"/>
      <c r="BQ270" s="705"/>
      <c r="BR270" s="705"/>
      <c r="BS270" s="705"/>
      <c r="BT270" s="705"/>
      <c r="BU270" s="705"/>
      <c r="BV270" s="705"/>
      <c r="BW270" s="705"/>
      <c r="BX270" s="705"/>
      <c r="BY270" s="705"/>
      <c r="BZ270" s="705"/>
      <c r="CA270" s="705"/>
      <c r="CB270" s="705"/>
      <c r="CC270" s="705"/>
      <c r="CD270" s="705"/>
      <c r="CE270" s="705"/>
      <c r="CF270" s="705"/>
      <c r="CG270" s="705"/>
      <c r="CH270" s="705"/>
      <c r="CI270" s="705"/>
      <c r="CJ270" s="705"/>
      <c r="CK270" s="705"/>
      <c r="CL270" s="705"/>
      <c r="CM270" s="705"/>
      <c r="CN270" s="705"/>
      <c r="CO270" s="705"/>
      <c r="CP270" s="705"/>
      <c r="CQ270" s="705"/>
      <c r="CR270" s="705"/>
      <c r="CS270" s="705"/>
      <c r="CT270" s="705"/>
      <c r="CU270" s="705"/>
      <c r="CV270" s="705"/>
      <c r="CW270" s="705"/>
      <c r="CX270" s="705"/>
      <c r="CY270" s="705"/>
      <c r="CZ270" s="705"/>
      <c r="DA270" s="705"/>
      <c r="DB270" s="705"/>
      <c r="DC270" s="705"/>
      <c r="DD270" s="705"/>
      <c r="DE270" s="705"/>
      <c r="DF270" s="705"/>
      <c r="DG270" s="705"/>
      <c r="DH270" s="705"/>
      <c r="DI270" s="705"/>
      <c r="DJ270" s="705"/>
      <c r="DK270" s="705"/>
      <c r="DL270" s="705"/>
      <c r="DM270" s="705"/>
      <c r="DN270" s="705"/>
      <c r="DO270" s="705"/>
      <c r="DP270" s="705"/>
      <c r="DQ270" s="705"/>
      <c r="DR270" s="705"/>
      <c r="DS270" s="705"/>
      <c r="DT270" s="705"/>
      <c r="DU270" s="705"/>
      <c r="DV270" s="705"/>
      <c r="DW270" s="705"/>
      <c r="DX270" s="705"/>
      <c r="DY270" s="705"/>
      <c r="DZ270" s="705"/>
      <c r="EA270" s="705"/>
      <c r="EB270" s="705"/>
      <c r="EC270" s="705"/>
      <c r="ED270" s="705"/>
      <c r="EE270" s="705"/>
      <c r="EF270" s="705"/>
      <c r="EG270" s="705"/>
      <c r="EH270" s="705"/>
      <c r="EI270" s="705"/>
      <c r="EJ270" s="705"/>
      <c r="EK270" s="705"/>
      <c r="EL270" s="705"/>
      <c r="EM270" s="705"/>
      <c r="EN270" s="705"/>
      <c r="EO270" s="705"/>
      <c r="EP270" s="705"/>
      <c r="EQ270" s="705"/>
      <c r="ER270" s="705"/>
      <c r="ES270" s="705"/>
      <c r="ET270" s="705"/>
      <c r="EU270" s="705"/>
      <c r="EV270" s="705"/>
      <c r="EW270" s="705"/>
      <c r="EX270" s="705"/>
      <c r="EY270" s="705"/>
      <c r="EZ270" s="705"/>
      <c r="FA270" s="705"/>
      <c r="FB270" s="705"/>
      <c r="FC270" s="705"/>
      <c r="FD270" s="705"/>
      <c r="FE270" s="705"/>
      <c r="FF270" s="705"/>
      <c r="FG270" s="705"/>
      <c r="FH270" s="705"/>
      <c r="FI270" s="705"/>
      <c r="FJ270" s="705"/>
      <c r="FK270" s="705"/>
      <c r="FL270" s="705"/>
      <c r="FM270" s="705"/>
      <c r="FN270" s="705"/>
      <c r="FO270" s="705"/>
      <c r="FP270" s="705"/>
      <c r="FQ270" s="705"/>
      <c r="FR270" s="705"/>
      <c r="FS270" s="705"/>
      <c r="FT270" s="705"/>
      <c r="FU270" s="705"/>
      <c r="FV270" s="705"/>
      <c r="FW270" s="705"/>
      <c r="FX270" s="705"/>
      <c r="FY270" s="705"/>
      <c r="FZ270" s="705"/>
      <c r="GA270" s="705"/>
      <c r="GB270" s="705"/>
      <c r="GC270" s="705"/>
      <c r="GD270" s="705"/>
      <c r="GE270" s="705"/>
      <c r="GF270" s="705"/>
      <c r="GG270" s="705"/>
      <c r="GH270" s="705"/>
      <c r="GI270" s="705"/>
      <c r="GJ270" s="705"/>
      <c r="GK270" s="705"/>
      <c r="GL270" s="705"/>
      <c r="GM270" s="705"/>
      <c r="GN270" s="705"/>
      <c r="GO270" s="705"/>
      <c r="GP270" s="705"/>
      <c r="GQ270" s="705"/>
      <c r="GR270" s="705"/>
      <c r="GS270" s="705"/>
      <c r="GT270" s="705"/>
      <c r="GU270" s="705"/>
      <c r="GV270" s="705"/>
      <c r="GW270" s="705"/>
      <c r="GX270" s="705"/>
      <c r="GY270" s="705"/>
      <c r="GZ270" s="705"/>
      <c r="HA270" s="705"/>
      <c r="HB270" s="705"/>
      <c r="HC270" s="705"/>
      <c r="HD270" s="705"/>
      <c r="HE270" s="705"/>
      <c r="HF270" s="705"/>
      <c r="HG270" s="705"/>
      <c r="HH270" s="705"/>
      <c r="HI270" s="705"/>
      <c r="HJ270" s="705"/>
      <c r="HK270" s="705"/>
      <c r="HL270" s="705"/>
      <c r="HM270" s="705"/>
      <c r="HN270" s="705"/>
      <c r="HO270" s="705"/>
      <c r="HP270" s="705"/>
      <c r="HQ270" s="705"/>
      <c r="HR270" s="705"/>
      <c r="HS270" s="705"/>
      <c r="HT270" s="705"/>
      <c r="HU270" s="705"/>
      <c r="HV270" s="705"/>
      <c r="HW270" s="705"/>
      <c r="HX270" s="705"/>
      <c r="HY270" s="705"/>
      <c r="HZ270" s="705"/>
      <c r="IA270" s="705"/>
      <c r="IB270" s="705"/>
      <c r="IC270" s="705"/>
      <c r="ID270" s="705"/>
      <c r="IE270" s="705"/>
      <c r="IF270" s="705"/>
      <c r="IG270" s="705"/>
      <c r="IH270" s="705"/>
      <c r="II270" s="705"/>
      <c r="IJ270" s="705"/>
      <c r="IK270" s="705"/>
      <c r="IL270" s="705"/>
      <c r="IM270" s="705"/>
      <c r="IN270" s="705"/>
      <c r="IO270" s="705"/>
      <c r="IP270" s="705"/>
      <c r="IQ270" s="705"/>
      <c r="IR270" s="705"/>
      <c r="IS270" s="705"/>
      <c r="IT270" s="705"/>
      <c r="IU270" s="705"/>
      <c r="IV270" s="705"/>
    </row>
    <row r="271" spans="1:256">
      <c r="A271" s="705"/>
      <c r="B271" s="772"/>
      <c r="C271" s="772"/>
      <c r="D271" s="772"/>
      <c r="E271" s="772"/>
      <c r="F271" s="772"/>
      <c r="G271" s="772"/>
      <c r="H271" s="705"/>
      <c r="I271" s="705"/>
      <c r="J271" s="705"/>
      <c r="K271" s="705"/>
      <c r="L271" s="705"/>
      <c r="M271" s="705"/>
      <c r="N271" s="705"/>
      <c r="O271" s="705"/>
      <c r="P271" s="705"/>
      <c r="Q271" s="705"/>
      <c r="R271" s="705"/>
      <c r="S271" s="705"/>
      <c r="T271" s="705"/>
      <c r="U271" s="705"/>
      <c r="V271" s="705"/>
      <c r="W271" s="705"/>
      <c r="X271" s="705"/>
      <c r="Y271" s="705"/>
      <c r="Z271" s="705"/>
      <c r="AA271" s="705"/>
      <c r="AB271" s="705"/>
      <c r="AC271" s="705"/>
      <c r="AD271" s="705"/>
      <c r="AE271" s="705"/>
      <c r="AF271" s="705"/>
      <c r="AG271" s="705"/>
      <c r="AH271" s="705"/>
      <c r="AI271" s="705"/>
      <c r="AJ271" s="705"/>
      <c r="AK271" s="705"/>
      <c r="AL271" s="705"/>
      <c r="AM271" s="705"/>
      <c r="AN271" s="705"/>
      <c r="AO271" s="705"/>
      <c r="AP271" s="705"/>
      <c r="AQ271" s="705"/>
      <c r="AR271" s="705"/>
      <c r="AS271" s="705"/>
      <c r="AT271" s="705"/>
      <c r="AU271" s="705"/>
      <c r="AV271" s="705"/>
      <c r="AW271" s="705"/>
      <c r="AX271" s="705"/>
      <c r="AY271" s="705"/>
      <c r="AZ271" s="705"/>
      <c r="BA271" s="705"/>
      <c r="BB271" s="705"/>
      <c r="BC271" s="705"/>
      <c r="BD271" s="705"/>
      <c r="BE271" s="705"/>
      <c r="BF271" s="705"/>
      <c r="BG271" s="705"/>
      <c r="BH271" s="705"/>
      <c r="BI271" s="705"/>
      <c r="BJ271" s="705"/>
      <c r="BK271" s="705"/>
      <c r="BL271" s="705"/>
      <c r="BM271" s="705"/>
      <c r="BN271" s="705"/>
      <c r="BO271" s="705"/>
      <c r="BP271" s="705"/>
      <c r="BQ271" s="705"/>
      <c r="BR271" s="705"/>
      <c r="BS271" s="705"/>
      <c r="BT271" s="705"/>
      <c r="BU271" s="705"/>
      <c r="BV271" s="705"/>
      <c r="BW271" s="705"/>
      <c r="BX271" s="705"/>
      <c r="BY271" s="705"/>
      <c r="BZ271" s="705"/>
      <c r="CA271" s="705"/>
      <c r="CB271" s="705"/>
      <c r="CC271" s="705"/>
      <c r="CD271" s="705"/>
      <c r="CE271" s="705"/>
      <c r="CF271" s="705"/>
      <c r="CG271" s="705"/>
      <c r="CH271" s="705"/>
      <c r="CI271" s="705"/>
      <c r="CJ271" s="705"/>
      <c r="CK271" s="705"/>
      <c r="CL271" s="705"/>
      <c r="CM271" s="705"/>
      <c r="CN271" s="705"/>
      <c r="CO271" s="705"/>
      <c r="CP271" s="705"/>
      <c r="CQ271" s="705"/>
      <c r="CR271" s="705"/>
      <c r="CS271" s="705"/>
      <c r="CT271" s="705"/>
      <c r="CU271" s="705"/>
      <c r="CV271" s="705"/>
      <c r="CW271" s="705"/>
      <c r="CX271" s="705"/>
      <c r="CY271" s="705"/>
      <c r="CZ271" s="705"/>
      <c r="DA271" s="705"/>
      <c r="DB271" s="705"/>
      <c r="DC271" s="705"/>
      <c r="DD271" s="705"/>
      <c r="DE271" s="705"/>
      <c r="DF271" s="705"/>
      <c r="DG271" s="705"/>
      <c r="DH271" s="705"/>
      <c r="DI271" s="705"/>
      <c r="DJ271" s="705"/>
      <c r="DK271" s="705"/>
      <c r="DL271" s="705"/>
      <c r="DM271" s="705"/>
      <c r="DN271" s="705"/>
      <c r="DO271" s="705"/>
      <c r="DP271" s="705"/>
      <c r="DQ271" s="705"/>
      <c r="DR271" s="705"/>
      <c r="DS271" s="705"/>
      <c r="DT271" s="705"/>
      <c r="DU271" s="705"/>
      <c r="DV271" s="705"/>
      <c r="DW271" s="705"/>
      <c r="DX271" s="705"/>
      <c r="DY271" s="705"/>
      <c r="DZ271" s="705"/>
      <c r="EA271" s="705"/>
      <c r="EB271" s="705"/>
      <c r="EC271" s="705"/>
      <c r="ED271" s="705"/>
      <c r="EE271" s="705"/>
      <c r="EF271" s="705"/>
      <c r="EG271" s="705"/>
      <c r="EH271" s="705"/>
      <c r="EI271" s="705"/>
      <c r="EJ271" s="705"/>
      <c r="EK271" s="705"/>
      <c r="EL271" s="705"/>
      <c r="EM271" s="705"/>
      <c r="EN271" s="705"/>
      <c r="EO271" s="705"/>
      <c r="EP271" s="705"/>
      <c r="EQ271" s="705"/>
      <c r="ER271" s="705"/>
      <c r="ES271" s="705"/>
      <c r="ET271" s="705"/>
      <c r="EU271" s="705"/>
      <c r="EV271" s="705"/>
      <c r="EW271" s="705"/>
      <c r="EX271" s="705"/>
      <c r="EY271" s="705"/>
      <c r="EZ271" s="705"/>
      <c r="FA271" s="705"/>
      <c r="FB271" s="705"/>
      <c r="FC271" s="705"/>
      <c r="FD271" s="705"/>
      <c r="FE271" s="705"/>
      <c r="FF271" s="705"/>
      <c r="FG271" s="705"/>
      <c r="FH271" s="705"/>
      <c r="FI271" s="705"/>
      <c r="FJ271" s="705"/>
      <c r="FK271" s="705"/>
      <c r="FL271" s="705"/>
      <c r="FM271" s="705"/>
      <c r="FN271" s="705"/>
      <c r="FO271" s="705"/>
      <c r="FP271" s="705"/>
      <c r="FQ271" s="705"/>
      <c r="FR271" s="705"/>
      <c r="FS271" s="705"/>
      <c r="FT271" s="705"/>
      <c r="FU271" s="705"/>
      <c r="FV271" s="705"/>
      <c r="FW271" s="705"/>
      <c r="FX271" s="705"/>
      <c r="FY271" s="705"/>
      <c r="FZ271" s="705"/>
      <c r="GA271" s="705"/>
      <c r="GB271" s="705"/>
      <c r="GC271" s="705"/>
      <c r="GD271" s="705"/>
      <c r="GE271" s="705"/>
      <c r="GF271" s="705"/>
      <c r="GG271" s="705"/>
      <c r="GH271" s="705"/>
      <c r="GI271" s="705"/>
      <c r="GJ271" s="705"/>
      <c r="GK271" s="705"/>
      <c r="GL271" s="705"/>
      <c r="GM271" s="705"/>
      <c r="GN271" s="705"/>
      <c r="GO271" s="705"/>
      <c r="GP271" s="705"/>
      <c r="GQ271" s="705"/>
      <c r="GR271" s="705"/>
      <c r="GS271" s="705"/>
      <c r="GT271" s="705"/>
      <c r="GU271" s="705"/>
      <c r="GV271" s="705"/>
      <c r="GW271" s="705"/>
      <c r="GX271" s="705"/>
      <c r="GY271" s="705"/>
      <c r="GZ271" s="705"/>
      <c r="HA271" s="705"/>
      <c r="HB271" s="705"/>
      <c r="HC271" s="705"/>
      <c r="HD271" s="705"/>
      <c r="HE271" s="705"/>
      <c r="HF271" s="705"/>
      <c r="HG271" s="705"/>
      <c r="HH271" s="705"/>
      <c r="HI271" s="705"/>
      <c r="HJ271" s="705"/>
      <c r="HK271" s="705"/>
      <c r="HL271" s="705"/>
      <c r="HM271" s="705"/>
      <c r="HN271" s="705"/>
      <c r="HO271" s="705"/>
      <c r="HP271" s="705"/>
      <c r="HQ271" s="705"/>
      <c r="HR271" s="705"/>
      <c r="HS271" s="705"/>
      <c r="HT271" s="705"/>
      <c r="HU271" s="705"/>
      <c r="HV271" s="705"/>
      <c r="HW271" s="705"/>
      <c r="HX271" s="705"/>
      <c r="HY271" s="705"/>
      <c r="HZ271" s="705"/>
      <c r="IA271" s="705"/>
      <c r="IB271" s="705"/>
      <c r="IC271" s="705"/>
      <c r="ID271" s="705"/>
      <c r="IE271" s="705"/>
      <c r="IF271" s="705"/>
      <c r="IG271" s="705"/>
      <c r="IH271" s="705"/>
      <c r="II271" s="705"/>
      <c r="IJ271" s="705"/>
      <c r="IK271" s="705"/>
      <c r="IL271" s="705"/>
      <c r="IM271" s="705"/>
      <c r="IN271" s="705"/>
      <c r="IO271" s="705"/>
      <c r="IP271" s="705"/>
      <c r="IQ271" s="705"/>
      <c r="IR271" s="705"/>
      <c r="IS271" s="705"/>
      <c r="IT271" s="705"/>
      <c r="IU271" s="705"/>
      <c r="IV271" s="705"/>
    </row>
    <row r="272" spans="1:256">
      <c r="A272" s="705"/>
      <c r="B272" s="772"/>
      <c r="C272" s="772"/>
      <c r="D272" s="772"/>
      <c r="E272" s="772"/>
      <c r="F272" s="772"/>
      <c r="G272" s="772"/>
      <c r="H272" s="705"/>
      <c r="I272" s="705"/>
      <c r="J272" s="705"/>
      <c r="K272" s="705"/>
      <c r="L272" s="705"/>
      <c r="M272" s="705"/>
      <c r="N272" s="705"/>
      <c r="O272" s="705"/>
      <c r="P272" s="705"/>
      <c r="Q272" s="705"/>
      <c r="R272" s="705"/>
      <c r="S272" s="705"/>
      <c r="T272" s="705"/>
      <c r="U272" s="705"/>
      <c r="V272" s="705"/>
      <c r="W272" s="705"/>
      <c r="X272" s="705"/>
      <c r="Y272" s="705"/>
      <c r="Z272" s="705"/>
      <c r="AA272" s="705"/>
      <c r="AB272" s="705"/>
      <c r="AC272" s="705"/>
      <c r="AD272" s="705"/>
      <c r="AE272" s="705"/>
      <c r="AF272" s="705"/>
      <c r="AG272" s="705"/>
      <c r="AH272" s="705"/>
      <c r="AI272" s="705"/>
      <c r="AJ272" s="705"/>
      <c r="AK272" s="705"/>
      <c r="AL272" s="705"/>
      <c r="AM272" s="705"/>
      <c r="AN272" s="705"/>
      <c r="AO272" s="705"/>
      <c r="AP272" s="705"/>
      <c r="AQ272" s="705"/>
      <c r="AR272" s="705"/>
      <c r="AS272" s="705"/>
      <c r="AT272" s="705"/>
      <c r="AU272" s="705"/>
      <c r="AV272" s="705"/>
      <c r="AW272" s="705"/>
      <c r="AX272" s="705"/>
      <c r="AY272" s="705"/>
      <c r="AZ272" s="705"/>
      <c r="BA272" s="705"/>
      <c r="BB272" s="705"/>
      <c r="BC272" s="705"/>
      <c r="BD272" s="705"/>
      <c r="BE272" s="705"/>
      <c r="BF272" s="705"/>
      <c r="BG272" s="705"/>
      <c r="BH272" s="705"/>
      <c r="BI272" s="705"/>
      <c r="BJ272" s="705"/>
      <c r="BK272" s="705"/>
      <c r="BL272" s="705"/>
      <c r="BM272" s="705"/>
      <c r="BN272" s="705"/>
      <c r="BO272" s="705"/>
      <c r="BP272" s="705"/>
      <c r="BQ272" s="705"/>
      <c r="BR272" s="705"/>
      <c r="BS272" s="705"/>
      <c r="BT272" s="705"/>
      <c r="BU272" s="705"/>
      <c r="BV272" s="705"/>
      <c r="BW272" s="705"/>
      <c r="BX272" s="705"/>
      <c r="BY272" s="705"/>
      <c r="BZ272" s="705"/>
      <c r="CA272" s="705"/>
      <c r="CB272" s="705"/>
      <c r="CC272" s="705"/>
      <c r="CD272" s="705"/>
      <c r="CE272" s="705"/>
      <c r="CF272" s="705"/>
      <c r="CG272" s="705"/>
      <c r="CH272" s="705"/>
      <c r="CI272" s="705"/>
      <c r="CJ272" s="705"/>
      <c r="CK272" s="705"/>
      <c r="CL272" s="705"/>
      <c r="CM272" s="705"/>
      <c r="CN272" s="705"/>
      <c r="CO272" s="705"/>
      <c r="CP272" s="705"/>
      <c r="CQ272" s="705"/>
      <c r="CR272" s="705"/>
      <c r="CS272" s="705"/>
      <c r="CT272" s="705"/>
      <c r="CU272" s="705"/>
      <c r="CV272" s="705"/>
      <c r="CW272" s="705"/>
      <c r="CX272" s="705"/>
      <c r="CY272" s="705"/>
      <c r="CZ272" s="705"/>
      <c r="DA272" s="705"/>
      <c r="DB272" s="705"/>
      <c r="DC272" s="705"/>
      <c r="DD272" s="705"/>
      <c r="DE272" s="705"/>
      <c r="DF272" s="705"/>
      <c r="DG272" s="705"/>
      <c r="DH272" s="705"/>
      <c r="DI272" s="705"/>
      <c r="DJ272" s="705"/>
      <c r="DK272" s="705"/>
      <c r="DL272" s="705"/>
      <c r="DM272" s="705"/>
      <c r="DN272" s="705"/>
      <c r="DO272" s="705"/>
      <c r="DP272" s="705"/>
      <c r="DQ272" s="705"/>
      <c r="DR272" s="705"/>
      <c r="DS272" s="705"/>
      <c r="DT272" s="705"/>
      <c r="DU272" s="705"/>
      <c r="DV272" s="705"/>
      <c r="DW272" s="705"/>
      <c r="DX272" s="705"/>
      <c r="DY272" s="705"/>
      <c r="DZ272" s="705"/>
      <c r="EA272" s="705"/>
      <c r="EB272" s="705"/>
      <c r="EC272" s="705"/>
      <c r="ED272" s="705"/>
      <c r="EE272" s="705"/>
      <c r="EF272" s="705"/>
      <c r="EG272" s="705"/>
      <c r="EH272" s="705"/>
      <c r="EI272" s="705"/>
      <c r="EJ272" s="705"/>
      <c r="EK272" s="705"/>
      <c r="EL272" s="705"/>
      <c r="EM272" s="705"/>
      <c r="EN272" s="705"/>
      <c r="EO272" s="705"/>
      <c r="EP272" s="705"/>
      <c r="EQ272" s="705"/>
      <c r="ER272" s="705"/>
      <c r="ES272" s="705"/>
      <c r="ET272" s="705"/>
      <c r="EU272" s="705"/>
      <c r="EV272" s="705"/>
      <c r="EW272" s="705"/>
      <c r="EX272" s="705"/>
      <c r="EY272" s="705"/>
      <c r="EZ272" s="705"/>
      <c r="FA272" s="705"/>
      <c r="FB272" s="705"/>
      <c r="FC272" s="705"/>
      <c r="FD272" s="705"/>
      <c r="FE272" s="705"/>
      <c r="FF272" s="705"/>
      <c r="FG272" s="705"/>
      <c r="FH272" s="705"/>
      <c r="FI272" s="705"/>
      <c r="FJ272" s="705"/>
      <c r="FK272" s="705"/>
      <c r="FL272" s="705"/>
      <c r="FM272" s="705"/>
      <c r="FN272" s="705"/>
      <c r="FO272" s="705"/>
      <c r="FP272" s="705"/>
      <c r="FQ272" s="705"/>
      <c r="FR272" s="705"/>
      <c r="FS272" s="705"/>
      <c r="FT272" s="705"/>
      <c r="FU272" s="705"/>
      <c r="FV272" s="705"/>
      <c r="FW272" s="705"/>
      <c r="FX272" s="705"/>
      <c r="FY272" s="705"/>
      <c r="FZ272" s="705"/>
      <c r="GA272" s="705"/>
      <c r="GB272" s="705"/>
      <c r="GC272" s="705"/>
      <c r="GD272" s="705"/>
      <c r="GE272" s="705"/>
      <c r="GF272" s="705"/>
      <c r="GG272" s="705"/>
      <c r="GH272" s="705"/>
      <c r="GI272" s="705"/>
      <c r="GJ272" s="705"/>
      <c r="GK272" s="705"/>
      <c r="GL272" s="705"/>
      <c r="GM272" s="705"/>
      <c r="GN272" s="705"/>
      <c r="GO272" s="705"/>
      <c r="GP272" s="705"/>
      <c r="GQ272" s="705"/>
      <c r="GR272" s="705"/>
      <c r="GS272" s="705"/>
      <c r="GT272" s="705"/>
      <c r="GU272" s="705"/>
      <c r="GV272" s="705"/>
      <c r="GW272" s="705"/>
      <c r="GX272" s="705"/>
      <c r="GY272" s="705"/>
      <c r="GZ272" s="705"/>
      <c r="HA272" s="705"/>
      <c r="HB272" s="705"/>
      <c r="HC272" s="705"/>
      <c r="HD272" s="705"/>
      <c r="HE272" s="705"/>
      <c r="HF272" s="705"/>
      <c r="HG272" s="705"/>
      <c r="HH272" s="705"/>
      <c r="HI272" s="705"/>
      <c r="HJ272" s="705"/>
      <c r="HK272" s="705"/>
      <c r="HL272" s="705"/>
      <c r="HM272" s="705"/>
      <c r="HN272" s="705"/>
      <c r="HO272" s="705"/>
      <c r="HP272" s="705"/>
      <c r="HQ272" s="705"/>
      <c r="HR272" s="705"/>
      <c r="HS272" s="705"/>
      <c r="HT272" s="705"/>
      <c r="HU272" s="705"/>
      <c r="HV272" s="705"/>
      <c r="HW272" s="705"/>
      <c r="HX272" s="705"/>
      <c r="HY272" s="705"/>
      <c r="HZ272" s="705"/>
      <c r="IA272" s="705"/>
      <c r="IB272" s="705"/>
      <c r="IC272" s="705"/>
      <c r="ID272" s="705"/>
      <c r="IE272" s="705"/>
      <c r="IF272" s="705"/>
      <c r="IG272" s="705"/>
      <c r="IH272" s="705"/>
      <c r="II272" s="705"/>
      <c r="IJ272" s="705"/>
      <c r="IK272" s="705"/>
      <c r="IL272" s="705"/>
      <c r="IM272" s="705"/>
      <c r="IN272" s="705"/>
      <c r="IO272" s="705"/>
      <c r="IP272" s="705"/>
      <c r="IQ272" s="705"/>
      <c r="IR272" s="705"/>
      <c r="IS272" s="705"/>
      <c r="IT272" s="705"/>
      <c r="IU272" s="705"/>
      <c r="IV272" s="705"/>
    </row>
    <row r="273" spans="1:256">
      <c r="A273" s="705"/>
      <c r="B273" s="772"/>
      <c r="C273" s="772"/>
      <c r="D273" s="772"/>
      <c r="E273" s="772"/>
      <c r="F273" s="772"/>
      <c r="G273" s="772"/>
      <c r="H273" s="705"/>
      <c r="I273" s="705"/>
      <c r="J273" s="705"/>
      <c r="K273" s="705"/>
      <c r="L273" s="705"/>
      <c r="M273" s="705"/>
      <c r="N273" s="705"/>
      <c r="O273" s="705"/>
      <c r="P273" s="705"/>
      <c r="Q273" s="705"/>
      <c r="R273" s="705"/>
      <c r="S273" s="705"/>
      <c r="T273" s="705"/>
      <c r="U273" s="705"/>
      <c r="V273" s="705"/>
      <c r="W273" s="705"/>
      <c r="X273" s="705"/>
      <c r="Y273" s="705"/>
      <c r="Z273" s="705"/>
      <c r="AA273" s="705"/>
      <c r="AB273" s="705"/>
      <c r="AC273" s="705"/>
      <c r="AD273" s="705"/>
      <c r="AE273" s="705"/>
      <c r="AF273" s="705"/>
      <c r="AG273" s="705"/>
      <c r="AH273" s="705"/>
      <c r="AI273" s="705"/>
      <c r="AJ273" s="705"/>
      <c r="AK273" s="705"/>
      <c r="AL273" s="705"/>
      <c r="AM273" s="705"/>
      <c r="AN273" s="705"/>
      <c r="AO273" s="705"/>
      <c r="AP273" s="705"/>
      <c r="AQ273" s="705"/>
      <c r="AR273" s="705"/>
      <c r="AS273" s="705"/>
      <c r="AT273" s="705"/>
      <c r="AU273" s="705"/>
      <c r="AV273" s="705"/>
      <c r="AW273" s="705"/>
      <c r="AX273" s="705"/>
      <c r="AY273" s="705"/>
      <c r="AZ273" s="705"/>
      <c r="BA273" s="705"/>
      <c r="BB273" s="705"/>
      <c r="BC273" s="705"/>
      <c r="BD273" s="705"/>
      <c r="BE273" s="705"/>
      <c r="BF273" s="705"/>
      <c r="BG273" s="705"/>
      <c r="BH273" s="705"/>
      <c r="BI273" s="705"/>
      <c r="BJ273" s="705"/>
      <c r="BK273" s="705"/>
      <c r="BL273" s="705"/>
      <c r="BM273" s="705"/>
      <c r="BN273" s="705"/>
      <c r="BO273" s="705"/>
      <c r="BP273" s="705"/>
      <c r="BQ273" s="705"/>
      <c r="BR273" s="705"/>
      <c r="BS273" s="705"/>
      <c r="BT273" s="705"/>
      <c r="BU273" s="705"/>
      <c r="BV273" s="705"/>
      <c r="BW273" s="705"/>
      <c r="BX273" s="705"/>
      <c r="BY273" s="705"/>
      <c r="BZ273" s="705"/>
      <c r="CA273" s="705"/>
      <c r="CB273" s="705"/>
      <c r="CC273" s="705"/>
      <c r="CD273" s="705"/>
      <c r="CE273" s="705"/>
      <c r="CF273" s="705"/>
      <c r="CG273" s="705"/>
      <c r="CH273" s="705"/>
      <c r="CI273" s="705"/>
      <c r="CJ273" s="705"/>
      <c r="CK273" s="705"/>
      <c r="CL273" s="705"/>
      <c r="CM273" s="705"/>
      <c r="CN273" s="705"/>
      <c r="CO273" s="705"/>
      <c r="CP273" s="705"/>
      <c r="CQ273" s="705"/>
      <c r="CR273" s="705"/>
      <c r="CS273" s="705"/>
      <c r="CT273" s="705"/>
      <c r="CU273" s="705"/>
      <c r="CV273" s="705"/>
      <c r="CW273" s="705"/>
      <c r="CX273" s="705"/>
      <c r="CY273" s="705"/>
      <c r="CZ273" s="705"/>
      <c r="DA273" s="705"/>
      <c r="DB273" s="705"/>
      <c r="DC273" s="705"/>
      <c r="DD273" s="705"/>
      <c r="DE273" s="705"/>
      <c r="DF273" s="705"/>
      <c r="DG273" s="705"/>
      <c r="DH273" s="705"/>
      <c r="DI273" s="705"/>
      <c r="DJ273" s="705"/>
      <c r="DK273" s="705"/>
      <c r="DL273" s="705"/>
      <c r="DM273" s="705"/>
      <c r="DN273" s="705"/>
      <c r="DO273" s="705"/>
      <c r="DP273" s="705"/>
      <c r="DQ273" s="705"/>
      <c r="DR273" s="705"/>
      <c r="DS273" s="705"/>
      <c r="DT273" s="705"/>
      <c r="DU273" s="705"/>
      <c r="DV273" s="705"/>
      <c r="DW273" s="705"/>
      <c r="DX273" s="705"/>
      <c r="DY273" s="705"/>
      <c r="DZ273" s="705"/>
      <c r="EA273" s="705"/>
      <c r="EB273" s="705"/>
      <c r="EC273" s="705"/>
      <c r="ED273" s="705"/>
      <c r="EE273" s="705"/>
      <c r="EF273" s="705"/>
      <c r="EG273" s="705"/>
      <c r="EH273" s="705"/>
      <c r="EI273" s="705"/>
      <c r="EJ273" s="705"/>
      <c r="EK273" s="705"/>
      <c r="EL273" s="705"/>
      <c r="EM273" s="705"/>
      <c r="EN273" s="705"/>
      <c r="EO273" s="705"/>
      <c r="EP273" s="705"/>
      <c r="EQ273" s="705"/>
      <c r="ER273" s="705"/>
      <c r="ES273" s="705"/>
      <c r="ET273" s="705"/>
      <c r="EU273" s="705"/>
      <c r="EV273" s="705"/>
      <c r="EW273" s="705"/>
      <c r="EX273" s="705"/>
      <c r="EY273" s="705"/>
      <c r="EZ273" s="705"/>
      <c r="FA273" s="705"/>
      <c r="FB273" s="705"/>
      <c r="FC273" s="705"/>
      <c r="FD273" s="705"/>
      <c r="FE273" s="705"/>
      <c r="FF273" s="705"/>
      <c r="FG273" s="705"/>
      <c r="FH273" s="705"/>
      <c r="FI273" s="705"/>
      <c r="FJ273" s="705"/>
      <c r="FK273" s="705"/>
      <c r="FL273" s="705"/>
      <c r="FM273" s="705"/>
      <c r="FN273" s="705"/>
      <c r="FO273" s="705"/>
      <c r="FP273" s="705"/>
      <c r="FQ273" s="705"/>
      <c r="FR273" s="705"/>
      <c r="FS273" s="705"/>
      <c r="FT273" s="705"/>
      <c r="FU273" s="705"/>
      <c r="FV273" s="705"/>
      <c r="FW273" s="705"/>
      <c r="FX273" s="705"/>
      <c r="FY273" s="705"/>
      <c r="FZ273" s="705"/>
      <c r="GA273" s="705"/>
      <c r="GB273" s="705"/>
      <c r="GC273" s="705"/>
      <c r="GD273" s="705"/>
      <c r="GE273" s="705"/>
      <c r="GF273" s="705"/>
      <c r="GG273" s="705"/>
      <c r="GH273" s="705"/>
      <c r="GI273" s="705"/>
      <c r="GJ273" s="705"/>
      <c r="GK273" s="705"/>
      <c r="GL273" s="705"/>
      <c r="GM273" s="705"/>
      <c r="GN273" s="705"/>
      <c r="GO273" s="705"/>
      <c r="GP273" s="705"/>
      <c r="GQ273" s="705"/>
      <c r="GR273" s="705"/>
      <c r="GS273" s="705"/>
      <c r="GT273" s="705"/>
      <c r="GU273" s="705"/>
      <c r="GV273" s="705"/>
      <c r="GW273" s="705"/>
      <c r="GX273" s="705"/>
      <c r="GY273" s="705"/>
      <c r="GZ273" s="705"/>
      <c r="HA273" s="705"/>
      <c r="HB273" s="705"/>
      <c r="HC273" s="705"/>
      <c r="HD273" s="705"/>
      <c r="HE273" s="705"/>
      <c r="HF273" s="705"/>
      <c r="HG273" s="705"/>
      <c r="HH273" s="705"/>
      <c r="HI273" s="705"/>
      <c r="HJ273" s="705"/>
      <c r="HK273" s="705"/>
      <c r="HL273" s="705"/>
      <c r="HM273" s="705"/>
      <c r="HN273" s="705"/>
      <c r="HO273" s="705"/>
      <c r="HP273" s="705"/>
      <c r="HQ273" s="705"/>
      <c r="HR273" s="705"/>
      <c r="HS273" s="705"/>
      <c r="HT273" s="705"/>
      <c r="HU273" s="705"/>
      <c r="HV273" s="705"/>
      <c r="HW273" s="705"/>
      <c r="HX273" s="705"/>
      <c r="HY273" s="705"/>
      <c r="HZ273" s="705"/>
      <c r="IA273" s="705"/>
      <c r="IB273" s="705"/>
      <c r="IC273" s="705"/>
      <c r="ID273" s="705"/>
      <c r="IE273" s="705"/>
      <c r="IF273" s="705"/>
      <c r="IG273" s="705"/>
      <c r="IH273" s="705"/>
      <c r="II273" s="705"/>
      <c r="IJ273" s="705"/>
      <c r="IK273" s="705"/>
      <c r="IL273" s="705"/>
      <c r="IM273" s="705"/>
      <c r="IN273" s="705"/>
      <c r="IO273" s="705"/>
      <c r="IP273" s="705"/>
      <c r="IQ273" s="705"/>
      <c r="IR273" s="705"/>
      <c r="IS273" s="705"/>
      <c r="IT273" s="705"/>
      <c r="IU273" s="705"/>
      <c r="IV273" s="705"/>
    </row>
    <row r="274" spans="1:256">
      <c r="A274" s="705"/>
      <c r="B274" s="772"/>
      <c r="C274" s="772"/>
      <c r="D274" s="772"/>
      <c r="E274" s="772"/>
      <c r="F274" s="772"/>
      <c r="G274" s="772"/>
      <c r="H274" s="705"/>
      <c r="I274" s="705"/>
      <c r="J274" s="705"/>
      <c r="K274" s="705"/>
      <c r="L274" s="705"/>
      <c r="M274" s="705"/>
      <c r="N274" s="705"/>
      <c r="O274" s="705"/>
      <c r="P274" s="705"/>
      <c r="Q274" s="705"/>
      <c r="R274" s="705"/>
      <c r="S274" s="705"/>
      <c r="T274" s="705"/>
      <c r="U274" s="705"/>
      <c r="V274" s="705"/>
      <c r="W274" s="705"/>
      <c r="X274" s="705"/>
      <c r="Y274" s="705"/>
      <c r="Z274" s="705"/>
      <c r="AA274" s="705"/>
      <c r="AB274" s="705"/>
      <c r="AC274" s="705"/>
      <c r="AD274" s="705"/>
      <c r="AE274" s="705"/>
      <c r="AF274" s="705"/>
      <c r="AG274" s="705"/>
      <c r="AH274" s="705"/>
      <c r="AI274" s="705"/>
      <c r="AJ274" s="705"/>
      <c r="AK274" s="705"/>
      <c r="AL274" s="705"/>
      <c r="AM274" s="705"/>
      <c r="AN274" s="705"/>
      <c r="AO274" s="705"/>
      <c r="AP274" s="705"/>
      <c r="AQ274" s="705"/>
      <c r="AR274" s="705"/>
      <c r="AS274" s="705"/>
      <c r="AT274" s="705"/>
      <c r="AU274" s="705"/>
      <c r="AV274" s="705"/>
      <c r="AW274" s="705"/>
      <c r="AX274" s="705"/>
      <c r="AY274" s="705"/>
      <c r="AZ274" s="705"/>
      <c r="BA274" s="705"/>
      <c r="BB274" s="705"/>
      <c r="BC274" s="705"/>
      <c r="BD274" s="705"/>
      <c r="BE274" s="705"/>
      <c r="BF274" s="705"/>
      <c r="BG274" s="705"/>
      <c r="BH274" s="705"/>
      <c r="BI274" s="705"/>
      <c r="BJ274" s="705"/>
      <c r="BK274" s="705"/>
      <c r="BL274" s="705"/>
      <c r="BM274" s="705"/>
      <c r="BN274" s="705"/>
      <c r="BO274" s="705"/>
      <c r="BP274" s="705"/>
      <c r="BQ274" s="705"/>
      <c r="BR274" s="705"/>
      <c r="BS274" s="705"/>
      <c r="BT274" s="705"/>
      <c r="BU274" s="705"/>
      <c r="BV274" s="705"/>
      <c r="BW274" s="705"/>
      <c r="BX274" s="705"/>
      <c r="BY274" s="705"/>
      <c r="BZ274" s="705"/>
      <c r="CA274" s="705"/>
      <c r="CB274" s="705"/>
      <c r="CC274" s="705"/>
      <c r="CD274" s="705"/>
      <c r="CE274" s="705"/>
      <c r="CF274" s="705"/>
      <c r="CG274" s="705"/>
      <c r="CH274" s="705"/>
      <c r="CI274" s="705"/>
      <c r="CJ274" s="705"/>
      <c r="CK274" s="705"/>
      <c r="CL274" s="705"/>
      <c r="CM274" s="705"/>
      <c r="CN274" s="705"/>
      <c r="CO274" s="705"/>
      <c r="CP274" s="705"/>
      <c r="CQ274" s="705"/>
      <c r="CR274" s="705"/>
      <c r="CS274" s="705"/>
      <c r="CT274" s="705"/>
      <c r="CU274" s="705"/>
      <c r="CV274" s="705"/>
      <c r="CW274" s="705"/>
      <c r="CX274" s="705"/>
      <c r="CY274" s="705"/>
      <c r="CZ274" s="705"/>
      <c r="DA274" s="705"/>
      <c r="DB274" s="705"/>
      <c r="DC274" s="705"/>
      <c r="DD274" s="705"/>
      <c r="DE274" s="705"/>
      <c r="DF274" s="705"/>
      <c r="DG274" s="705"/>
      <c r="DH274" s="705"/>
      <c r="DI274" s="705"/>
      <c r="DJ274" s="705"/>
      <c r="DK274" s="705"/>
      <c r="DL274" s="705"/>
      <c r="DM274" s="705"/>
      <c r="DN274" s="705"/>
      <c r="DO274" s="705"/>
      <c r="DP274" s="705"/>
      <c r="DQ274" s="705"/>
      <c r="DR274" s="705"/>
      <c r="DS274" s="705"/>
      <c r="DT274" s="705"/>
      <c r="DU274" s="705"/>
      <c r="DV274" s="705"/>
      <c r="DW274" s="705"/>
      <c r="DX274" s="705"/>
      <c r="DY274" s="705"/>
      <c r="DZ274" s="705"/>
      <c r="EA274" s="705"/>
      <c r="EB274" s="705"/>
      <c r="EC274" s="705"/>
      <c r="ED274" s="705"/>
      <c r="EE274" s="705"/>
      <c r="EF274" s="705"/>
      <c r="EG274" s="705"/>
      <c r="EH274" s="705"/>
      <c r="EI274" s="705"/>
      <c r="EJ274" s="705"/>
      <c r="EK274" s="705"/>
      <c r="EL274" s="705"/>
      <c r="EM274" s="705"/>
      <c r="EN274" s="705"/>
      <c r="EO274" s="705"/>
      <c r="EP274" s="705"/>
      <c r="EQ274" s="705"/>
      <c r="ER274" s="705"/>
      <c r="ES274" s="705"/>
      <c r="ET274" s="705"/>
      <c r="EU274" s="705"/>
      <c r="EV274" s="705"/>
      <c r="EW274" s="705"/>
      <c r="EX274" s="705"/>
      <c r="EY274" s="705"/>
      <c r="EZ274" s="705"/>
      <c r="FA274" s="705"/>
      <c r="FB274" s="705"/>
      <c r="FC274" s="705"/>
      <c r="FD274" s="705"/>
      <c r="FE274" s="705"/>
      <c r="FF274" s="705"/>
      <c r="FG274" s="705"/>
      <c r="FH274" s="705"/>
      <c r="FI274" s="705"/>
      <c r="FJ274" s="705"/>
      <c r="FK274" s="705"/>
      <c r="FL274" s="705"/>
      <c r="FM274" s="705"/>
      <c r="FN274" s="705"/>
      <c r="FO274" s="705"/>
      <c r="FP274" s="705"/>
      <c r="FQ274" s="705"/>
      <c r="FR274" s="705"/>
      <c r="FS274" s="705"/>
      <c r="FT274" s="705"/>
      <c r="FU274" s="705"/>
      <c r="FV274" s="705"/>
      <c r="FW274" s="705"/>
      <c r="FX274" s="705"/>
      <c r="FY274" s="705"/>
      <c r="FZ274" s="705"/>
      <c r="GA274" s="705"/>
      <c r="GB274" s="705"/>
      <c r="GC274" s="705"/>
      <c r="GD274" s="705"/>
      <c r="GE274" s="705"/>
      <c r="GF274" s="705"/>
      <c r="GG274" s="705"/>
      <c r="GH274" s="705"/>
      <c r="GI274" s="705"/>
      <c r="GJ274" s="705"/>
      <c r="GK274" s="705"/>
      <c r="GL274" s="705"/>
      <c r="GM274" s="705"/>
      <c r="GN274" s="705"/>
      <c r="GO274" s="705"/>
      <c r="GP274" s="705"/>
      <c r="GQ274" s="705"/>
      <c r="GR274" s="705"/>
      <c r="GS274" s="705"/>
      <c r="GT274" s="705"/>
      <c r="GU274" s="705"/>
      <c r="GV274" s="705"/>
      <c r="GW274" s="705"/>
      <c r="GX274" s="705"/>
      <c r="GY274" s="705"/>
      <c r="GZ274" s="705"/>
      <c r="HA274" s="705"/>
      <c r="HB274" s="705"/>
      <c r="HC274" s="705"/>
      <c r="HD274" s="705"/>
      <c r="HE274" s="705"/>
      <c r="HF274" s="705"/>
      <c r="HG274" s="705"/>
      <c r="HH274" s="705"/>
      <c r="HI274" s="705"/>
      <c r="HJ274" s="705"/>
      <c r="HK274" s="705"/>
      <c r="HL274" s="705"/>
      <c r="HM274" s="705"/>
      <c r="HN274" s="705"/>
      <c r="HO274" s="705"/>
      <c r="HP274" s="705"/>
      <c r="HQ274" s="705"/>
      <c r="HR274" s="705"/>
      <c r="HS274" s="705"/>
      <c r="HT274" s="705"/>
      <c r="HU274" s="705"/>
      <c r="HV274" s="705"/>
      <c r="HW274" s="705"/>
      <c r="HX274" s="705"/>
      <c r="HY274" s="705"/>
      <c r="HZ274" s="705"/>
      <c r="IA274" s="705"/>
      <c r="IB274" s="705"/>
      <c r="IC274" s="705"/>
      <c r="ID274" s="705"/>
      <c r="IE274" s="705"/>
      <c r="IF274" s="705"/>
      <c r="IG274" s="705"/>
      <c r="IH274" s="705"/>
      <c r="II274" s="705"/>
      <c r="IJ274" s="705"/>
      <c r="IK274" s="705"/>
      <c r="IL274" s="705"/>
      <c r="IM274" s="705"/>
      <c r="IN274" s="705"/>
      <c r="IO274" s="705"/>
      <c r="IP274" s="705"/>
      <c r="IQ274" s="705"/>
      <c r="IR274" s="705"/>
      <c r="IS274" s="705"/>
      <c r="IT274" s="705"/>
      <c r="IU274" s="705"/>
      <c r="IV274" s="705"/>
    </row>
    <row r="275" spans="1:256">
      <c r="A275" s="705"/>
      <c r="B275" s="772"/>
      <c r="C275" s="772"/>
      <c r="D275" s="772"/>
      <c r="E275" s="772"/>
      <c r="F275" s="772"/>
      <c r="G275" s="772"/>
      <c r="H275" s="705"/>
      <c r="I275" s="705"/>
      <c r="J275" s="705"/>
      <c r="K275" s="705"/>
      <c r="L275" s="705"/>
      <c r="M275" s="705"/>
      <c r="N275" s="705"/>
      <c r="O275" s="705"/>
      <c r="P275" s="705"/>
      <c r="Q275" s="705"/>
      <c r="R275" s="705"/>
      <c r="S275" s="705"/>
      <c r="T275" s="705"/>
      <c r="U275" s="705"/>
      <c r="V275" s="705"/>
      <c r="W275" s="705"/>
      <c r="X275" s="705"/>
      <c r="Y275" s="705"/>
      <c r="Z275" s="705"/>
      <c r="AA275" s="705"/>
      <c r="AB275" s="705"/>
      <c r="AC275" s="705"/>
      <c r="AD275" s="705"/>
      <c r="AE275" s="705"/>
      <c r="AF275" s="705"/>
      <c r="AG275" s="705"/>
      <c r="AH275" s="705"/>
      <c r="AI275" s="705"/>
      <c r="AJ275" s="705"/>
      <c r="AK275" s="705"/>
      <c r="AL275" s="705"/>
      <c r="AM275" s="705"/>
      <c r="AN275" s="705"/>
      <c r="AO275" s="705"/>
      <c r="AP275" s="705"/>
      <c r="AQ275" s="705"/>
      <c r="AR275" s="705"/>
      <c r="AS275" s="705"/>
      <c r="AT275" s="705"/>
      <c r="AU275" s="705"/>
      <c r="AV275" s="705"/>
      <c r="AW275" s="705"/>
      <c r="AX275" s="705"/>
      <c r="AY275" s="705"/>
      <c r="AZ275" s="705"/>
      <c r="BA275" s="705"/>
      <c r="BB275" s="705"/>
      <c r="BC275" s="705"/>
      <c r="BD275" s="705"/>
      <c r="BE275" s="705"/>
      <c r="BF275" s="705"/>
      <c r="BG275" s="705"/>
      <c r="BH275" s="705"/>
      <c r="BI275" s="705"/>
      <c r="BJ275" s="705"/>
      <c r="BK275" s="705"/>
      <c r="BL275" s="705"/>
      <c r="BM275" s="705"/>
      <c r="BN275" s="705"/>
      <c r="BO275" s="705"/>
      <c r="BP275" s="705"/>
      <c r="BQ275" s="705"/>
      <c r="BR275" s="705"/>
      <c r="BS275" s="705"/>
      <c r="BT275" s="705"/>
      <c r="BU275" s="705"/>
      <c r="BV275" s="705"/>
      <c r="BW275" s="705"/>
      <c r="BX275" s="705"/>
      <c r="BY275" s="705"/>
      <c r="BZ275" s="705"/>
      <c r="CA275" s="705"/>
      <c r="CB275" s="705"/>
      <c r="CC275" s="705"/>
      <c r="CD275" s="705"/>
      <c r="CE275" s="705"/>
      <c r="CF275" s="705"/>
      <c r="CG275" s="705"/>
      <c r="CH275" s="705"/>
      <c r="CI275" s="705"/>
      <c r="CJ275" s="705"/>
      <c r="CK275" s="705"/>
      <c r="CL275" s="705"/>
      <c r="CM275" s="705"/>
      <c r="CN275" s="705"/>
      <c r="CO275" s="705"/>
      <c r="CP275" s="705"/>
      <c r="CQ275" s="705"/>
      <c r="CR275" s="705"/>
      <c r="CS275" s="705"/>
      <c r="CT275" s="705"/>
      <c r="CU275" s="705"/>
      <c r="CV275" s="705"/>
      <c r="CW275" s="705"/>
      <c r="CX275" s="705"/>
      <c r="CY275" s="705"/>
      <c r="CZ275" s="705"/>
      <c r="DA275" s="705"/>
      <c r="DB275" s="705"/>
      <c r="DC275" s="705"/>
      <c r="DD275" s="705"/>
      <c r="DE275" s="705"/>
      <c r="DF275" s="705"/>
      <c r="DG275" s="705"/>
      <c r="DH275" s="705"/>
      <c r="DI275" s="705"/>
      <c r="DJ275" s="705"/>
      <c r="DK275" s="705"/>
      <c r="DL275" s="705"/>
      <c r="DM275" s="705"/>
      <c r="DN275" s="705"/>
      <c r="DO275" s="705"/>
      <c r="DP275" s="705"/>
      <c r="DQ275" s="705"/>
      <c r="DR275" s="705"/>
      <c r="DS275" s="705"/>
      <c r="DT275" s="705"/>
      <c r="DU275" s="705"/>
      <c r="DV275" s="705"/>
      <c r="DW275" s="705"/>
      <c r="DX275" s="705"/>
      <c r="DY275" s="705"/>
      <c r="DZ275" s="705"/>
      <c r="EA275" s="705"/>
      <c r="EB275" s="705"/>
      <c r="EC275" s="705"/>
      <c r="ED275" s="705"/>
      <c r="EE275" s="705"/>
      <c r="EF275" s="705"/>
      <c r="EG275" s="705"/>
      <c r="EH275" s="705"/>
      <c r="EI275" s="705"/>
      <c r="EJ275" s="705"/>
      <c r="EK275" s="705"/>
      <c r="EL275" s="705"/>
      <c r="EM275" s="705"/>
      <c r="EN275" s="705"/>
      <c r="EO275" s="705"/>
      <c r="EP275" s="705"/>
      <c r="EQ275" s="705"/>
      <c r="ER275" s="705"/>
      <c r="ES275" s="705"/>
      <c r="ET275" s="705"/>
      <c r="EU275" s="705"/>
      <c r="EV275" s="705"/>
      <c r="EW275" s="705"/>
      <c r="EX275" s="705"/>
      <c r="EY275" s="705"/>
      <c r="EZ275" s="705"/>
      <c r="FA275" s="705"/>
      <c r="FB275" s="705"/>
      <c r="FC275" s="705"/>
      <c r="FD275" s="705"/>
      <c r="FE275" s="705"/>
      <c r="FF275" s="705"/>
      <c r="FG275" s="705"/>
      <c r="FH275" s="705"/>
      <c r="FI275" s="705"/>
      <c r="FJ275" s="705"/>
      <c r="FK275" s="705"/>
      <c r="FL275" s="705"/>
      <c r="FM275" s="705"/>
      <c r="FN275" s="705"/>
      <c r="FO275" s="705"/>
      <c r="FP275" s="705"/>
      <c r="FQ275" s="705"/>
      <c r="FR275" s="705"/>
      <c r="FS275" s="705"/>
      <c r="FT275" s="705"/>
      <c r="FU275" s="705"/>
      <c r="FV275" s="705"/>
      <c r="FW275" s="705"/>
      <c r="FX275" s="705"/>
      <c r="FY275" s="705"/>
      <c r="FZ275" s="705"/>
      <c r="GA275" s="705"/>
      <c r="GB275" s="705"/>
      <c r="GC275" s="705"/>
      <c r="GD275" s="705"/>
      <c r="GE275" s="705"/>
      <c r="GF275" s="705"/>
      <c r="GG275" s="705"/>
      <c r="GH275" s="705"/>
      <c r="GI275" s="705"/>
      <c r="GJ275" s="705"/>
      <c r="GK275" s="705"/>
      <c r="GL275" s="705"/>
      <c r="GM275" s="705"/>
      <c r="GN275" s="705"/>
      <c r="GO275" s="705"/>
      <c r="GP275" s="705"/>
      <c r="GQ275" s="705"/>
      <c r="GR275" s="705"/>
      <c r="GS275" s="705"/>
      <c r="GT275" s="705"/>
      <c r="GU275" s="705"/>
      <c r="GV275" s="705"/>
      <c r="GW275" s="705"/>
      <c r="GX275" s="705"/>
      <c r="GY275" s="705"/>
      <c r="GZ275" s="705"/>
      <c r="HA275" s="705"/>
      <c r="HB275" s="705"/>
      <c r="HC275" s="705"/>
      <c r="HD275" s="705"/>
      <c r="HE275" s="705"/>
      <c r="HF275" s="705"/>
      <c r="HG275" s="705"/>
      <c r="HH275" s="705"/>
      <c r="HI275" s="705"/>
      <c r="HJ275" s="705"/>
      <c r="HK275" s="705"/>
      <c r="HL275" s="705"/>
      <c r="HM275" s="705"/>
      <c r="HN275" s="705"/>
      <c r="HO275" s="705"/>
      <c r="HP275" s="705"/>
      <c r="HQ275" s="705"/>
      <c r="HR275" s="705"/>
      <c r="HS275" s="705"/>
      <c r="HT275" s="705"/>
      <c r="HU275" s="705"/>
      <c r="HV275" s="705"/>
      <c r="HW275" s="705"/>
      <c r="HX275" s="705"/>
      <c r="HY275" s="705"/>
      <c r="HZ275" s="705"/>
      <c r="IA275" s="705"/>
      <c r="IB275" s="705"/>
      <c r="IC275" s="705"/>
      <c r="ID275" s="705"/>
      <c r="IE275" s="705"/>
      <c r="IF275" s="705"/>
      <c r="IG275" s="705"/>
      <c r="IH275" s="705"/>
      <c r="II275" s="705"/>
      <c r="IJ275" s="705"/>
      <c r="IK275" s="705"/>
      <c r="IL275" s="705"/>
      <c r="IM275" s="705"/>
      <c r="IN275" s="705"/>
      <c r="IO275" s="705"/>
      <c r="IP275" s="705"/>
      <c r="IQ275" s="705"/>
      <c r="IR275" s="705"/>
      <c r="IS275" s="705"/>
      <c r="IT275" s="705"/>
      <c r="IU275" s="705"/>
      <c r="IV275" s="705"/>
    </row>
    <row r="276" spans="1:256">
      <c r="A276" s="705"/>
      <c r="B276" s="772"/>
      <c r="C276" s="772"/>
      <c r="D276" s="772"/>
      <c r="E276" s="772"/>
      <c r="F276" s="772"/>
      <c r="G276" s="772"/>
      <c r="H276" s="705"/>
      <c r="I276" s="705"/>
      <c r="J276" s="705"/>
      <c r="K276" s="705"/>
      <c r="L276" s="705"/>
      <c r="M276" s="705"/>
      <c r="N276" s="705"/>
      <c r="O276" s="705"/>
      <c r="P276" s="705"/>
      <c r="Q276" s="705"/>
      <c r="R276" s="705"/>
      <c r="S276" s="705"/>
      <c r="T276" s="705"/>
      <c r="U276" s="705"/>
      <c r="V276" s="705"/>
      <c r="W276" s="705"/>
      <c r="X276" s="705"/>
      <c r="Y276" s="705"/>
      <c r="Z276" s="705"/>
      <c r="AA276" s="705"/>
      <c r="AB276" s="705"/>
      <c r="AC276" s="705"/>
      <c r="AD276" s="705"/>
      <c r="AE276" s="705"/>
      <c r="AF276" s="705"/>
      <c r="AG276" s="705"/>
      <c r="AH276" s="705"/>
      <c r="AI276" s="705"/>
      <c r="AJ276" s="705"/>
      <c r="AK276" s="705"/>
      <c r="AL276" s="705"/>
      <c r="AM276" s="705"/>
      <c r="AN276" s="705"/>
      <c r="AO276" s="705"/>
      <c r="AP276" s="705"/>
      <c r="AQ276" s="705"/>
      <c r="AR276" s="705"/>
      <c r="AS276" s="705"/>
      <c r="AT276" s="705"/>
      <c r="AU276" s="705"/>
      <c r="AV276" s="705"/>
      <c r="AW276" s="705"/>
      <c r="AX276" s="705"/>
      <c r="AY276" s="705"/>
      <c r="AZ276" s="705"/>
      <c r="BA276" s="705"/>
      <c r="BB276" s="705"/>
      <c r="BC276" s="705"/>
      <c r="BD276" s="705"/>
      <c r="BE276" s="705"/>
      <c r="BF276" s="705"/>
      <c r="BG276" s="705"/>
      <c r="BH276" s="705"/>
      <c r="BI276" s="705"/>
      <c r="BJ276" s="705"/>
      <c r="BK276" s="705"/>
      <c r="BL276" s="705"/>
      <c r="BM276" s="705"/>
      <c r="BN276" s="705"/>
      <c r="BO276" s="705"/>
      <c r="BP276" s="705"/>
      <c r="BQ276" s="705"/>
      <c r="BR276" s="705"/>
      <c r="BS276" s="705"/>
      <c r="BT276" s="705"/>
      <c r="BU276" s="705"/>
      <c r="BV276" s="705"/>
      <c r="BW276" s="705"/>
      <c r="BX276" s="705"/>
      <c r="BY276" s="705"/>
      <c r="BZ276" s="705"/>
      <c r="CA276" s="705"/>
      <c r="CB276" s="705"/>
      <c r="CC276" s="705"/>
      <c r="CD276" s="705"/>
      <c r="CE276" s="705"/>
      <c r="CF276" s="705"/>
      <c r="CG276" s="705"/>
      <c r="CH276" s="705"/>
      <c r="CI276" s="705"/>
      <c r="CJ276" s="705"/>
      <c r="CK276" s="705"/>
      <c r="CL276" s="705"/>
      <c r="CM276" s="705"/>
      <c r="CN276" s="705"/>
      <c r="CO276" s="705"/>
      <c r="CP276" s="705"/>
      <c r="CQ276" s="705"/>
      <c r="CR276" s="705"/>
      <c r="CS276" s="705"/>
      <c r="CT276" s="705"/>
      <c r="CU276" s="705"/>
      <c r="CV276" s="705"/>
      <c r="CW276" s="705"/>
      <c r="CX276" s="705"/>
      <c r="CY276" s="705"/>
      <c r="CZ276" s="705"/>
      <c r="DA276" s="705"/>
      <c r="DB276" s="705"/>
      <c r="DC276" s="705"/>
      <c r="DD276" s="705"/>
      <c r="DE276" s="705"/>
      <c r="DF276" s="705"/>
      <c r="DG276" s="705"/>
      <c r="DH276" s="705"/>
      <c r="DI276" s="705"/>
      <c r="DJ276" s="705"/>
      <c r="DK276" s="705"/>
      <c r="DL276" s="705"/>
      <c r="DM276" s="705"/>
      <c r="DN276" s="705"/>
      <c r="DO276" s="705"/>
      <c r="DP276" s="705"/>
      <c r="DQ276" s="705"/>
      <c r="DR276" s="705"/>
      <c r="DS276" s="705"/>
      <c r="DT276" s="705"/>
      <c r="DU276" s="705"/>
      <c r="DV276" s="705"/>
      <c r="DW276" s="705"/>
      <c r="DX276" s="705"/>
      <c r="DY276" s="705"/>
      <c r="DZ276" s="705"/>
      <c r="EA276" s="705"/>
      <c r="EB276" s="705"/>
      <c r="EC276" s="705"/>
      <c r="ED276" s="705"/>
      <c r="EE276" s="705"/>
      <c r="EF276" s="705"/>
      <c r="EG276" s="705"/>
      <c r="EH276" s="705"/>
      <c r="EI276" s="705"/>
      <c r="EJ276" s="705"/>
      <c r="EK276" s="705"/>
      <c r="EL276" s="705"/>
      <c r="EM276" s="705"/>
      <c r="EN276" s="705"/>
      <c r="EO276" s="705"/>
      <c r="EP276" s="705"/>
      <c r="EQ276" s="705"/>
      <c r="ER276" s="705"/>
      <c r="ES276" s="705"/>
      <c r="ET276" s="705"/>
      <c r="EU276" s="705"/>
      <c r="EV276" s="705"/>
      <c r="EW276" s="705"/>
      <c r="EX276" s="705"/>
      <c r="EY276" s="705"/>
      <c r="EZ276" s="705"/>
      <c r="FA276" s="705"/>
      <c r="FB276" s="705"/>
      <c r="FC276" s="705"/>
      <c r="FD276" s="705"/>
      <c r="FE276" s="705"/>
      <c r="FF276" s="705"/>
      <c r="FG276" s="705"/>
      <c r="FH276" s="705"/>
      <c r="FI276" s="705"/>
      <c r="FJ276" s="705"/>
      <c r="FK276" s="705"/>
      <c r="FL276" s="705"/>
      <c r="FM276" s="705"/>
      <c r="FN276" s="705"/>
      <c r="FO276" s="705"/>
      <c r="FP276" s="705"/>
      <c r="FQ276" s="705"/>
      <c r="FR276" s="705"/>
      <c r="FS276" s="705"/>
      <c r="FT276" s="705"/>
      <c r="FU276" s="705"/>
      <c r="FV276" s="705"/>
      <c r="FW276" s="705"/>
      <c r="FX276" s="705"/>
      <c r="FY276" s="705"/>
      <c r="FZ276" s="705"/>
      <c r="GA276" s="705"/>
      <c r="GB276" s="705"/>
      <c r="GC276" s="705"/>
      <c r="GD276" s="705"/>
      <c r="GE276" s="705"/>
      <c r="GF276" s="705"/>
      <c r="GG276" s="705"/>
      <c r="GH276" s="705"/>
      <c r="GI276" s="705"/>
      <c r="GJ276" s="705"/>
      <c r="GK276" s="705"/>
      <c r="GL276" s="705"/>
      <c r="GM276" s="705"/>
      <c r="GN276" s="705"/>
      <c r="GO276" s="705"/>
      <c r="GP276" s="705"/>
      <c r="GQ276" s="705"/>
      <c r="GR276" s="705"/>
      <c r="GS276" s="705"/>
      <c r="GT276" s="705"/>
      <c r="GU276" s="705"/>
      <c r="GV276" s="705"/>
      <c r="GW276" s="705"/>
      <c r="GX276" s="705"/>
      <c r="GY276" s="705"/>
      <c r="GZ276" s="705"/>
      <c r="HA276" s="705"/>
      <c r="HB276" s="705"/>
      <c r="HC276" s="705"/>
      <c r="HD276" s="705"/>
      <c r="HE276" s="705"/>
      <c r="HF276" s="705"/>
      <c r="HG276" s="705"/>
      <c r="HH276" s="705"/>
      <c r="HI276" s="705"/>
      <c r="HJ276" s="705"/>
      <c r="HK276" s="705"/>
      <c r="HL276" s="705"/>
      <c r="HM276" s="705"/>
      <c r="HN276" s="705"/>
      <c r="HO276" s="705"/>
      <c r="HP276" s="705"/>
      <c r="HQ276" s="705"/>
      <c r="HR276" s="705"/>
      <c r="HS276" s="705"/>
      <c r="HT276" s="705"/>
      <c r="HU276" s="705"/>
      <c r="HV276" s="705"/>
      <c r="HW276" s="705"/>
      <c r="HX276" s="705"/>
      <c r="HY276" s="705"/>
      <c r="HZ276" s="705"/>
      <c r="IA276" s="705"/>
      <c r="IB276" s="705"/>
      <c r="IC276" s="705"/>
      <c r="ID276" s="705"/>
      <c r="IE276" s="705"/>
      <c r="IF276" s="705"/>
      <c r="IG276" s="705"/>
      <c r="IH276" s="705"/>
      <c r="II276" s="705"/>
      <c r="IJ276" s="705"/>
      <c r="IK276" s="705"/>
      <c r="IL276" s="705"/>
      <c r="IM276" s="705"/>
      <c r="IN276" s="705"/>
      <c r="IO276" s="705"/>
      <c r="IP276" s="705"/>
      <c r="IQ276" s="705"/>
      <c r="IR276" s="705"/>
      <c r="IS276" s="705"/>
      <c r="IT276" s="705"/>
      <c r="IU276" s="705"/>
      <c r="IV276" s="705"/>
    </row>
    <row r="277" spans="1:256">
      <c r="A277" s="705"/>
      <c r="B277" s="772"/>
      <c r="C277" s="772"/>
      <c r="D277" s="772"/>
      <c r="E277" s="772"/>
      <c r="F277" s="772"/>
      <c r="G277" s="772"/>
      <c r="H277" s="705"/>
      <c r="I277" s="705"/>
      <c r="J277" s="705"/>
      <c r="K277" s="705"/>
      <c r="L277" s="705"/>
      <c r="M277" s="705"/>
      <c r="N277" s="705"/>
      <c r="O277" s="705"/>
      <c r="P277" s="705"/>
      <c r="Q277" s="705"/>
      <c r="R277" s="705"/>
      <c r="S277" s="705"/>
      <c r="T277" s="705"/>
      <c r="U277" s="705"/>
      <c r="V277" s="705"/>
      <c r="W277" s="705"/>
      <c r="X277" s="705"/>
      <c r="Y277" s="705"/>
      <c r="Z277" s="705"/>
      <c r="AA277" s="705"/>
      <c r="AB277" s="705"/>
      <c r="AC277" s="705"/>
      <c r="AD277" s="705"/>
      <c r="AE277" s="705"/>
      <c r="AF277" s="705"/>
      <c r="AG277" s="705"/>
      <c r="AH277" s="705"/>
      <c r="AI277" s="705"/>
      <c r="AJ277" s="705"/>
      <c r="AK277" s="705"/>
      <c r="AL277" s="705"/>
      <c r="AM277" s="705"/>
      <c r="AN277" s="705"/>
      <c r="AO277" s="705"/>
      <c r="AP277" s="705"/>
      <c r="AQ277" s="705"/>
      <c r="AR277" s="705"/>
      <c r="AS277" s="705"/>
      <c r="AT277" s="705"/>
      <c r="AU277" s="705"/>
      <c r="AV277" s="705"/>
      <c r="AW277" s="705"/>
      <c r="AX277" s="705"/>
      <c r="AY277" s="705"/>
      <c r="AZ277" s="705"/>
      <c r="BA277" s="705"/>
      <c r="BB277" s="705"/>
      <c r="BC277" s="705"/>
      <c r="BD277" s="705"/>
      <c r="BE277" s="705"/>
      <c r="BF277" s="705"/>
      <c r="BG277" s="705"/>
      <c r="BH277" s="705"/>
      <c r="BI277" s="705"/>
      <c r="BJ277" s="705"/>
      <c r="BK277" s="705"/>
      <c r="BL277" s="705"/>
      <c r="BM277" s="705"/>
      <c r="BN277" s="705"/>
      <c r="BO277" s="705"/>
      <c r="BP277" s="705"/>
      <c r="BQ277" s="705"/>
      <c r="BR277" s="705"/>
      <c r="BS277" s="705"/>
      <c r="BT277" s="705"/>
      <c r="BU277" s="705"/>
      <c r="BV277" s="705"/>
      <c r="BW277" s="705"/>
      <c r="BX277" s="705"/>
      <c r="BY277" s="705"/>
      <c r="BZ277" s="705"/>
      <c r="CA277" s="705"/>
      <c r="CB277" s="705"/>
      <c r="CC277" s="705"/>
      <c r="CD277" s="705"/>
      <c r="CE277" s="705"/>
      <c r="CF277" s="705"/>
      <c r="CG277" s="705"/>
      <c r="CH277" s="705"/>
      <c r="CI277" s="705"/>
      <c r="CJ277" s="705"/>
      <c r="CK277" s="705"/>
      <c r="CL277" s="705"/>
      <c r="CM277" s="705"/>
      <c r="CN277" s="705"/>
      <c r="CO277" s="705"/>
      <c r="CP277" s="705"/>
      <c r="CQ277" s="705"/>
      <c r="CR277" s="705"/>
      <c r="CS277" s="705"/>
      <c r="CT277" s="705"/>
      <c r="CU277" s="705"/>
      <c r="CV277" s="705"/>
      <c r="CW277" s="705"/>
      <c r="CX277" s="705"/>
      <c r="CY277" s="705"/>
      <c r="CZ277" s="705"/>
      <c r="DA277" s="705"/>
      <c r="DB277" s="705"/>
      <c r="DC277" s="705"/>
      <c r="DD277" s="705"/>
      <c r="DE277" s="705"/>
      <c r="DF277" s="705"/>
      <c r="DG277" s="705"/>
      <c r="DH277" s="705"/>
      <c r="DI277" s="705"/>
      <c r="DJ277" s="705"/>
      <c r="DK277" s="705"/>
      <c r="DL277" s="705"/>
      <c r="DM277" s="705"/>
      <c r="DN277" s="705"/>
      <c r="DO277" s="705"/>
      <c r="DP277" s="705"/>
      <c r="DQ277" s="705"/>
      <c r="DR277" s="705"/>
      <c r="DS277" s="705"/>
      <c r="DT277" s="705"/>
      <c r="DU277" s="705"/>
      <c r="DV277" s="705"/>
      <c r="DW277" s="705"/>
      <c r="DX277" s="705"/>
      <c r="DY277" s="705"/>
      <c r="DZ277" s="705"/>
      <c r="EA277" s="705"/>
      <c r="EB277" s="705"/>
      <c r="EC277" s="705"/>
      <c r="ED277" s="705"/>
      <c r="EE277" s="705"/>
      <c r="EF277" s="705"/>
      <c r="EG277" s="705"/>
      <c r="EH277" s="705"/>
      <c r="EI277" s="705"/>
      <c r="EJ277" s="705"/>
      <c r="EK277" s="705"/>
      <c r="EL277" s="705"/>
      <c r="EM277" s="705"/>
      <c r="EN277" s="705"/>
      <c r="EO277" s="705"/>
      <c r="EP277" s="705"/>
      <c r="EQ277" s="705"/>
      <c r="ER277" s="705"/>
      <c r="ES277" s="705"/>
      <c r="ET277" s="705"/>
      <c r="EU277" s="705"/>
      <c r="EV277" s="705"/>
      <c r="EW277" s="705"/>
      <c r="EX277" s="705"/>
      <c r="EY277" s="705"/>
      <c r="EZ277" s="705"/>
      <c r="FA277" s="705"/>
      <c r="FB277" s="705"/>
      <c r="FC277" s="705"/>
      <c r="FD277" s="705"/>
      <c r="FE277" s="705"/>
      <c r="FF277" s="705"/>
      <c r="FG277" s="705"/>
      <c r="FH277" s="705"/>
      <c r="FI277" s="705"/>
      <c r="FJ277" s="705"/>
      <c r="FK277" s="705"/>
      <c r="FL277" s="705"/>
      <c r="FM277" s="705"/>
      <c r="FN277" s="705"/>
      <c r="FO277" s="705"/>
      <c r="FP277" s="705"/>
      <c r="FQ277" s="705"/>
      <c r="FR277" s="705"/>
      <c r="FS277" s="705"/>
      <c r="FT277" s="705"/>
      <c r="FU277" s="705"/>
      <c r="FV277" s="705"/>
      <c r="FW277" s="705"/>
      <c r="FX277" s="705"/>
      <c r="FY277" s="705"/>
      <c r="FZ277" s="705"/>
      <c r="GA277" s="705"/>
      <c r="GB277" s="705"/>
      <c r="GC277" s="705"/>
      <c r="GD277" s="705"/>
      <c r="GE277" s="705"/>
      <c r="GF277" s="705"/>
      <c r="GG277" s="705"/>
      <c r="GH277" s="705"/>
      <c r="GI277" s="705"/>
      <c r="GJ277" s="705"/>
      <c r="GK277" s="705"/>
      <c r="GL277" s="705"/>
      <c r="GM277" s="705"/>
      <c r="GN277" s="705"/>
      <c r="GO277" s="705"/>
      <c r="GP277" s="705"/>
      <c r="GQ277" s="705"/>
      <c r="GR277" s="705"/>
      <c r="GS277" s="705"/>
      <c r="GT277" s="705"/>
      <c r="GU277" s="705"/>
      <c r="GV277" s="705"/>
      <c r="GW277" s="705"/>
      <c r="GX277" s="705"/>
      <c r="GY277" s="705"/>
      <c r="GZ277" s="705"/>
      <c r="HA277" s="705"/>
      <c r="HB277" s="705"/>
      <c r="HC277" s="705"/>
      <c r="HD277" s="705"/>
      <c r="HE277" s="705"/>
      <c r="HF277" s="705"/>
      <c r="HG277" s="705"/>
      <c r="HH277" s="705"/>
      <c r="HI277" s="705"/>
      <c r="HJ277" s="705"/>
      <c r="HK277" s="705"/>
      <c r="HL277" s="705"/>
      <c r="HM277" s="705"/>
      <c r="HN277" s="705"/>
      <c r="HO277" s="705"/>
      <c r="HP277" s="705"/>
      <c r="HQ277" s="705"/>
      <c r="HR277" s="705"/>
      <c r="HS277" s="705"/>
      <c r="HT277" s="705"/>
      <c r="HU277" s="705"/>
      <c r="HV277" s="705"/>
      <c r="HW277" s="705"/>
      <c r="HX277" s="705"/>
      <c r="HY277" s="705"/>
      <c r="HZ277" s="705"/>
      <c r="IA277" s="705"/>
      <c r="IB277" s="705"/>
      <c r="IC277" s="705"/>
      <c r="ID277" s="705"/>
      <c r="IE277" s="705"/>
      <c r="IF277" s="705"/>
      <c r="IG277" s="705"/>
      <c r="IH277" s="705"/>
      <c r="II277" s="705"/>
      <c r="IJ277" s="705"/>
      <c r="IK277" s="705"/>
      <c r="IL277" s="705"/>
      <c r="IM277" s="705"/>
      <c r="IN277" s="705"/>
      <c r="IO277" s="705"/>
      <c r="IP277" s="705"/>
      <c r="IQ277" s="705"/>
      <c r="IR277" s="705"/>
      <c r="IS277" s="705"/>
      <c r="IT277" s="705"/>
      <c r="IU277" s="705"/>
      <c r="IV277" s="705"/>
    </row>
    <row r="278" spans="1:256">
      <c r="A278" s="705"/>
      <c r="B278" s="772"/>
      <c r="C278" s="772"/>
      <c r="D278" s="772"/>
      <c r="E278" s="772"/>
      <c r="F278" s="772"/>
      <c r="G278" s="772"/>
      <c r="H278" s="705"/>
      <c r="I278" s="705"/>
      <c r="J278" s="705"/>
      <c r="K278" s="705"/>
      <c r="L278" s="705"/>
      <c r="M278" s="705"/>
      <c r="N278" s="705"/>
      <c r="O278" s="705"/>
      <c r="P278" s="705"/>
      <c r="Q278" s="705"/>
      <c r="R278" s="705"/>
      <c r="S278" s="705"/>
      <c r="T278" s="705"/>
      <c r="U278" s="705"/>
      <c r="V278" s="705"/>
      <c r="W278" s="705"/>
      <c r="X278" s="705"/>
      <c r="Y278" s="705"/>
      <c r="Z278" s="705"/>
      <c r="AA278" s="705"/>
      <c r="AB278" s="705"/>
      <c r="AC278" s="705"/>
      <c r="AD278" s="705"/>
      <c r="AE278" s="705"/>
      <c r="AF278" s="705"/>
      <c r="AG278" s="705"/>
      <c r="AH278" s="705"/>
      <c r="AI278" s="705"/>
      <c r="AJ278" s="705"/>
      <c r="AK278" s="705"/>
      <c r="AL278" s="705"/>
      <c r="AM278" s="705"/>
      <c r="AN278" s="705"/>
      <c r="AO278" s="705"/>
      <c r="AP278" s="705"/>
      <c r="AQ278" s="705"/>
      <c r="AR278" s="705"/>
      <c r="AS278" s="705"/>
      <c r="AT278" s="705"/>
      <c r="AU278" s="705"/>
      <c r="AV278" s="705"/>
      <c r="AW278" s="705"/>
      <c r="AX278" s="705"/>
      <c r="AY278" s="705"/>
      <c r="AZ278" s="705"/>
      <c r="BA278" s="705"/>
      <c r="BB278" s="705"/>
      <c r="BC278" s="705"/>
      <c r="BD278" s="705"/>
      <c r="BE278" s="705"/>
      <c r="BF278" s="705"/>
      <c r="BG278" s="705"/>
      <c r="BH278" s="705"/>
      <c r="BI278" s="705"/>
      <c r="BJ278" s="705"/>
      <c r="BK278" s="705"/>
      <c r="BL278" s="705"/>
      <c r="BM278" s="705"/>
      <c r="BN278" s="705"/>
      <c r="BO278" s="705"/>
      <c r="BP278" s="705"/>
      <c r="BQ278" s="705"/>
      <c r="BR278" s="705"/>
      <c r="BS278" s="705"/>
      <c r="BT278" s="705"/>
      <c r="BU278" s="705"/>
      <c r="BV278" s="705"/>
      <c r="BW278" s="705"/>
      <c r="BX278" s="705"/>
      <c r="BY278" s="705"/>
      <c r="BZ278" s="705"/>
      <c r="CA278" s="705"/>
      <c r="CB278" s="705"/>
      <c r="CC278" s="705"/>
      <c r="CD278" s="705"/>
      <c r="CE278" s="705"/>
      <c r="CF278" s="705"/>
      <c r="CG278" s="705"/>
      <c r="CH278" s="705"/>
      <c r="CI278" s="705"/>
      <c r="CJ278" s="705"/>
      <c r="CK278" s="705"/>
      <c r="CL278" s="705"/>
      <c r="CM278" s="705"/>
      <c r="CN278" s="705"/>
      <c r="CO278" s="705"/>
      <c r="CP278" s="705"/>
      <c r="CQ278" s="705"/>
      <c r="CR278" s="705"/>
      <c r="CS278" s="705"/>
      <c r="CT278" s="705"/>
      <c r="CU278" s="705"/>
      <c r="CV278" s="705"/>
      <c r="CW278" s="705"/>
      <c r="CX278" s="705"/>
      <c r="CY278" s="705"/>
      <c r="CZ278" s="705"/>
      <c r="DA278" s="705"/>
      <c r="DB278" s="705"/>
      <c r="DC278" s="705"/>
      <c r="DD278" s="705"/>
      <c r="DE278" s="705"/>
      <c r="DF278" s="705"/>
      <c r="DG278" s="705"/>
      <c r="DH278" s="705"/>
      <c r="DI278" s="705"/>
      <c r="DJ278" s="705"/>
      <c r="DK278" s="705"/>
      <c r="DL278" s="705"/>
      <c r="DM278" s="705"/>
      <c r="DN278" s="705"/>
      <c r="DO278" s="705"/>
      <c r="DP278" s="705"/>
      <c r="DQ278" s="705"/>
      <c r="DR278" s="705"/>
      <c r="DS278" s="705"/>
      <c r="DT278" s="705"/>
      <c r="DU278" s="705"/>
      <c r="DV278" s="705"/>
      <c r="DW278" s="705"/>
      <c r="DX278" s="705"/>
      <c r="DY278" s="705"/>
      <c r="DZ278" s="705"/>
      <c r="EA278" s="705"/>
      <c r="EB278" s="705"/>
      <c r="EC278" s="705"/>
      <c r="ED278" s="705"/>
      <c r="EE278" s="705"/>
      <c r="EF278" s="705"/>
      <c r="EG278" s="705"/>
      <c r="EH278" s="705"/>
      <c r="EI278" s="705"/>
      <c r="EJ278" s="705"/>
      <c r="EK278" s="705"/>
      <c r="EL278" s="705"/>
      <c r="EM278" s="705"/>
      <c r="EN278" s="705"/>
      <c r="EO278" s="705"/>
      <c r="EP278" s="705"/>
      <c r="EQ278" s="705"/>
      <c r="ER278" s="705"/>
      <c r="ES278" s="705"/>
      <c r="ET278" s="705"/>
      <c r="EU278" s="705"/>
      <c r="EV278" s="705"/>
      <c r="EW278" s="705"/>
      <c r="EX278" s="705"/>
      <c r="EY278" s="705"/>
      <c r="EZ278" s="705"/>
      <c r="FA278" s="705"/>
      <c r="FB278" s="705"/>
      <c r="FC278" s="705"/>
      <c r="FD278" s="705"/>
      <c r="FE278" s="705"/>
      <c r="FF278" s="705"/>
      <c r="FG278" s="705"/>
      <c r="FH278" s="705"/>
      <c r="FI278" s="705"/>
      <c r="FJ278" s="705"/>
      <c r="FK278" s="705"/>
      <c r="FL278" s="705"/>
      <c r="FM278" s="705"/>
      <c r="FN278" s="705"/>
      <c r="FO278" s="705"/>
      <c r="FP278" s="705"/>
      <c r="FQ278" s="705"/>
      <c r="FR278" s="705"/>
      <c r="FS278" s="705"/>
      <c r="FT278" s="705"/>
      <c r="FU278" s="705"/>
      <c r="FV278" s="705"/>
      <c r="FW278" s="705"/>
      <c r="FX278" s="705"/>
      <c r="FY278" s="705"/>
      <c r="FZ278" s="705"/>
      <c r="GA278" s="705"/>
      <c r="GB278" s="705"/>
      <c r="GC278" s="705"/>
      <c r="GD278" s="705"/>
      <c r="GE278" s="705"/>
      <c r="GF278" s="705"/>
      <c r="GG278" s="705"/>
      <c r="GH278" s="705"/>
      <c r="GI278" s="705"/>
      <c r="GJ278" s="705"/>
      <c r="GK278" s="705"/>
      <c r="GL278" s="705"/>
      <c r="GM278" s="705"/>
      <c r="GN278" s="705"/>
      <c r="GO278" s="705"/>
      <c r="GP278" s="705"/>
      <c r="GQ278" s="705"/>
      <c r="GR278" s="705"/>
      <c r="GS278" s="705"/>
      <c r="GT278" s="705"/>
      <c r="GU278" s="705"/>
      <c r="GV278" s="705"/>
      <c r="GW278" s="705"/>
      <c r="GX278" s="705"/>
      <c r="GY278" s="705"/>
      <c r="GZ278" s="705"/>
      <c r="HA278" s="705"/>
      <c r="HB278" s="705"/>
      <c r="HC278" s="705"/>
      <c r="HD278" s="705"/>
      <c r="HE278" s="705"/>
      <c r="HF278" s="705"/>
      <c r="HG278" s="705"/>
      <c r="HH278" s="705"/>
      <c r="HI278" s="705"/>
      <c r="HJ278" s="705"/>
      <c r="HK278" s="705"/>
      <c r="HL278" s="705"/>
      <c r="HM278" s="705"/>
      <c r="HN278" s="705"/>
      <c r="HO278" s="705"/>
      <c r="HP278" s="705"/>
      <c r="HQ278" s="705"/>
      <c r="HR278" s="705"/>
      <c r="HS278" s="705"/>
      <c r="HT278" s="705"/>
      <c r="HU278" s="705"/>
      <c r="HV278" s="705"/>
      <c r="HW278" s="705"/>
      <c r="HX278" s="705"/>
      <c r="HY278" s="705"/>
      <c r="HZ278" s="705"/>
      <c r="IA278" s="705"/>
      <c r="IB278" s="705"/>
      <c r="IC278" s="705"/>
      <c r="ID278" s="705"/>
      <c r="IE278" s="705"/>
      <c r="IF278" s="705"/>
      <c r="IG278" s="705"/>
      <c r="IH278" s="705"/>
      <c r="II278" s="705"/>
      <c r="IJ278" s="705"/>
      <c r="IK278" s="705"/>
      <c r="IL278" s="705"/>
      <c r="IM278" s="705"/>
      <c r="IN278" s="705"/>
      <c r="IO278" s="705"/>
      <c r="IP278" s="705"/>
      <c r="IQ278" s="705"/>
      <c r="IR278" s="705"/>
      <c r="IS278" s="705"/>
      <c r="IT278" s="705"/>
      <c r="IU278" s="705"/>
      <c r="IV278" s="705"/>
    </row>
    <row r="279" spans="1:256">
      <c r="A279" s="705"/>
      <c r="B279" s="772"/>
      <c r="C279" s="772"/>
      <c r="D279" s="772"/>
      <c r="E279" s="772"/>
      <c r="F279" s="772"/>
      <c r="G279" s="772"/>
      <c r="H279" s="705"/>
      <c r="I279" s="705"/>
      <c r="J279" s="705"/>
      <c r="K279" s="705"/>
      <c r="L279" s="705"/>
      <c r="M279" s="705"/>
      <c r="N279" s="705"/>
      <c r="O279" s="705"/>
      <c r="P279" s="705"/>
      <c r="Q279" s="705"/>
      <c r="R279" s="705"/>
      <c r="S279" s="705"/>
      <c r="T279" s="705"/>
      <c r="U279" s="705"/>
      <c r="V279" s="705"/>
      <c r="W279" s="705"/>
      <c r="X279" s="705"/>
      <c r="Y279" s="705"/>
      <c r="Z279" s="705"/>
      <c r="AA279" s="705"/>
      <c r="AB279" s="705"/>
      <c r="AC279" s="705"/>
      <c r="AD279" s="705"/>
      <c r="AE279" s="705"/>
      <c r="AF279" s="705"/>
      <c r="AG279" s="705"/>
      <c r="AH279" s="705"/>
      <c r="AI279" s="705"/>
      <c r="AJ279" s="705"/>
      <c r="AK279" s="705"/>
      <c r="AL279" s="705"/>
      <c r="AM279" s="705"/>
      <c r="AN279" s="705"/>
      <c r="AO279" s="705"/>
      <c r="AP279" s="705"/>
      <c r="AQ279" s="705"/>
      <c r="AR279" s="705"/>
      <c r="AS279" s="705"/>
      <c r="AT279" s="705"/>
      <c r="AU279" s="705"/>
      <c r="AV279" s="705"/>
      <c r="AW279" s="705"/>
      <c r="AX279" s="705"/>
      <c r="AY279" s="705"/>
      <c r="AZ279" s="705"/>
      <c r="BA279" s="705"/>
      <c r="BB279" s="705"/>
      <c r="BC279" s="705"/>
      <c r="BD279" s="705"/>
      <c r="BE279" s="705"/>
      <c r="BF279" s="705"/>
      <c r="BG279" s="705"/>
      <c r="BH279" s="705"/>
      <c r="BI279" s="705"/>
      <c r="BJ279" s="705"/>
      <c r="BK279" s="705"/>
      <c r="BL279" s="705"/>
      <c r="BM279" s="705"/>
      <c r="BN279" s="705"/>
      <c r="BO279" s="705"/>
      <c r="BP279" s="705"/>
      <c r="BQ279" s="705"/>
      <c r="BR279" s="705"/>
      <c r="BS279" s="705"/>
      <c r="BT279" s="705"/>
      <c r="BU279" s="705"/>
      <c r="BV279" s="705"/>
      <c r="BW279" s="705"/>
      <c r="BX279" s="705"/>
      <c r="BY279" s="705"/>
      <c r="BZ279" s="705"/>
      <c r="CA279" s="705"/>
      <c r="CB279" s="705"/>
      <c r="CC279" s="705"/>
      <c r="CD279" s="705"/>
      <c r="CE279" s="705"/>
      <c r="CF279" s="705"/>
      <c r="CG279" s="705"/>
      <c r="CH279" s="705"/>
      <c r="CI279" s="705"/>
      <c r="CJ279" s="705"/>
      <c r="CK279" s="705"/>
      <c r="CL279" s="705"/>
      <c r="CM279" s="705"/>
      <c r="CN279" s="705"/>
      <c r="CO279" s="705"/>
      <c r="CP279" s="705"/>
      <c r="CQ279" s="705"/>
      <c r="CR279" s="705"/>
      <c r="CS279" s="705"/>
      <c r="CT279" s="705"/>
      <c r="CU279" s="705"/>
      <c r="CV279" s="705"/>
      <c r="CW279" s="705"/>
      <c r="CX279" s="705"/>
      <c r="CY279" s="705"/>
      <c r="CZ279" s="705"/>
      <c r="DA279" s="705"/>
      <c r="DB279" s="705"/>
      <c r="DC279" s="705"/>
      <c r="DD279" s="705"/>
      <c r="DE279" s="705"/>
      <c r="DF279" s="705"/>
      <c r="DG279" s="705"/>
      <c r="DH279" s="705"/>
      <c r="DI279" s="705"/>
      <c r="DJ279" s="705"/>
      <c r="DK279" s="705"/>
      <c r="DL279" s="705"/>
      <c r="DM279" s="705"/>
      <c r="DN279" s="705"/>
      <c r="DO279" s="705"/>
      <c r="DP279" s="705"/>
      <c r="DQ279" s="705"/>
      <c r="DR279" s="705"/>
      <c r="DS279" s="705"/>
      <c r="DT279" s="705"/>
      <c r="DU279" s="705"/>
      <c r="DV279" s="705"/>
      <c r="DW279" s="705"/>
      <c r="DX279" s="705"/>
      <c r="DY279" s="705"/>
      <c r="DZ279" s="705"/>
      <c r="EA279" s="705"/>
      <c r="EB279" s="705"/>
      <c r="EC279" s="705"/>
      <c r="ED279" s="705"/>
      <c r="EE279" s="705"/>
      <c r="EF279" s="705"/>
      <c r="EG279" s="705"/>
      <c r="EH279" s="705"/>
      <c r="EI279" s="705"/>
      <c r="EJ279" s="705"/>
      <c r="EK279" s="705"/>
      <c r="EL279" s="705"/>
      <c r="EM279" s="705"/>
      <c r="EN279" s="705"/>
      <c r="EO279" s="705"/>
      <c r="EP279" s="705"/>
      <c r="EQ279" s="705"/>
      <c r="ER279" s="705"/>
      <c r="ES279" s="705"/>
      <c r="ET279" s="705"/>
      <c r="EU279" s="705"/>
      <c r="EV279" s="705"/>
      <c r="EW279" s="705"/>
      <c r="EX279" s="705"/>
      <c r="EY279" s="705"/>
      <c r="EZ279" s="705"/>
      <c r="FA279" s="705"/>
      <c r="FB279" s="705"/>
      <c r="FC279" s="705"/>
      <c r="FD279" s="705"/>
      <c r="FE279" s="705"/>
      <c r="FF279" s="705"/>
      <c r="FG279" s="705"/>
      <c r="FH279" s="705"/>
      <c r="FI279" s="705"/>
      <c r="FJ279" s="705"/>
      <c r="FK279" s="705"/>
      <c r="FL279" s="705"/>
      <c r="FM279" s="705"/>
      <c r="FN279" s="705"/>
      <c r="FO279" s="705"/>
      <c r="FP279" s="705"/>
      <c r="FQ279" s="705"/>
      <c r="FR279" s="705"/>
      <c r="FS279" s="705"/>
      <c r="FT279" s="705"/>
      <c r="FU279" s="705"/>
      <c r="FV279" s="705"/>
      <c r="FW279" s="705"/>
      <c r="FX279" s="705"/>
      <c r="FY279" s="705"/>
      <c r="FZ279" s="705"/>
      <c r="GA279" s="705"/>
      <c r="GB279" s="705"/>
      <c r="GC279" s="705"/>
      <c r="GD279" s="705"/>
      <c r="GE279" s="705"/>
      <c r="GF279" s="705"/>
      <c r="GG279" s="705"/>
      <c r="GH279" s="705"/>
      <c r="GI279" s="705"/>
      <c r="GJ279" s="705"/>
      <c r="GK279" s="705"/>
      <c r="GL279" s="705"/>
      <c r="GM279" s="705"/>
      <c r="GN279" s="705"/>
      <c r="GO279" s="705"/>
      <c r="GP279" s="705"/>
      <c r="GQ279" s="705"/>
      <c r="GR279" s="705"/>
      <c r="GS279" s="705"/>
      <c r="GT279" s="705"/>
      <c r="GU279" s="705"/>
      <c r="GV279" s="705"/>
      <c r="GW279" s="705"/>
      <c r="GX279" s="705"/>
      <c r="GY279" s="705"/>
      <c r="GZ279" s="705"/>
      <c r="HA279" s="705"/>
      <c r="HB279" s="705"/>
      <c r="HC279" s="705"/>
      <c r="HD279" s="705"/>
      <c r="HE279" s="705"/>
      <c r="HF279" s="705"/>
      <c r="HG279" s="705"/>
      <c r="HH279" s="705"/>
      <c r="HI279" s="705"/>
      <c r="HJ279" s="705"/>
      <c r="HK279" s="705"/>
      <c r="HL279" s="705"/>
      <c r="HM279" s="705"/>
      <c r="HN279" s="705"/>
      <c r="HO279" s="705"/>
      <c r="HP279" s="705"/>
      <c r="HQ279" s="705"/>
      <c r="HR279" s="705"/>
      <c r="HS279" s="705"/>
      <c r="HT279" s="705"/>
      <c r="HU279" s="705"/>
      <c r="HV279" s="705"/>
      <c r="HW279" s="705"/>
      <c r="HX279" s="705"/>
      <c r="HY279" s="705"/>
      <c r="HZ279" s="705"/>
      <c r="IA279" s="705"/>
      <c r="IB279" s="705"/>
      <c r="IC279" s="705"/>
      <c r="ID279" s="705"/>
      <c r="IE279" s="705"/>
      <c r="IF279" s="705"/>
      <c r="IG279" s="705"/>
      <c r="IH279" s="705"/>
      <c r="II279" s="705"/>
      <c r="IJ279" s="705"/>
      <c r="IK279" s="705"/>
      <c r="IL279" s="705"/>
      <c r="IM279" s="705"/>
      <c r="IN279" s="705"/>
      <c r="IO279" s="705"/>
      <c r="IP279" s="705"/>
      <c r="IQ279" s="705"/>
      <c r="IR279" s="705"/>
      <c r="IS279" s="705"/>
      <c r="IT279" s="705"/>
      <c r="IU279" s="705"/>
      <c r="IV279" s="705"/>
    </row>
    <row r="280" spans="1:256">
      <c r="A280" s="705"/>
      <c r="B280" s="772"/>
      <c r="C280" s="772"/>
      <c r="D280" s="772"/>
      <c r="E280" s="772"/>
      <c r="F280" s="772"/>
      <c r="G280" s="772"/>
      <c r="H280" s="705"/>
      <c r="I280" s="705"/>
      <c r="J280" s="705"/>
      <c r="K280" s="705"/>
      <c r="L280" s="705"/>
      <c r="M280" s="705"/>
      <c r="N280" s="705"/>
      <c r="O280" s="705"/>
      <c r="P280" s="705"/>
      <c r="Q280" s="705"/>
      <c r="R280" s="705"/>
      <c r="S280" s="705"/>
      <c r="T280" s="705"/>
      <c r="U280" s="705"/>
      <c r="V280" s="705"/>
      <c r="W280" s="705"/>
      <c r="X280" s="705"/>
      <c r="Y280" s="705"/>
      <c r="Z280" s="705"/>
      <c r="AA280" s="705"/>
      <c r="AB280" s="705"/>
      <c r="AC280" s="705"/>
      <c r="AD280" s="705"/>
      <c r="AE280" s="705"/>
      <c r="AF280" s="705"/>
      <c r="AG280" s="705"/>
      <c r="AH280" s="705"/>
      <c r="AI280" s="705"/>
      <c r="AJ280" s="705"/>
      <c r="AK280" s="705"/>
      <c r="AL280" s="705"/>
      <c r="AM280" s="705"/>
      <c r="AN280" s="705"/>
      <c r="AO280" s="705"/>
      <c r="AP280" s="705"/>
      <c r="AQ280" s="705"/>
      <c r="AR280" s="705"/>
      <c r="AS280" s="705"/>
      <c r="AT280" s="705"/>
      <c r="AU280" s="705"/>
      <c r="AV280" s="705"/>
      <c r="AW280" s="705"/>
      <c r="AX280" s="705"/>
      <c r="AY280" s="705"/>
      <c r="AZ280" s="705"/>
      <c r="BA280" s="705"/>
      <c r="BB280" s="705"/>
      <c r="BC280" s="705"/>
      <c r="BD280" s="705"/>
      <c r="BE280" s="705"/>
      <c r="BF280" s="705"/>
      <c r="BG280" s="705"/>
      <c r="BH280" s="705"/>
      <c r="BI280" s="705"/>
      <c r="BJ280" s="705"/>
      <c r="BK280" s="705"/>
      <c r="BL280" s="705"/>
      <c r="BM280" s="705"/>
      <c r="BN280" s="705"/>
      <c r="BO280" s="705"/>
      <c r="BP280" s="705"/>
      <c r="BQ280" s="705"/>
      <c r="BR280" s="705"/>
      <c r="BS280" s="705"/>
      <c r="BT280" s="705"/>
      <c r="BU280" s="705"/>
      <c r="BV280" s="705"/>
      <c r="BW280" s="705"/>
      <c r="BX280" s="705"/>
      <c r="BY280" s="705"/>
      <c r="BZ280" s="705"/>
      <c r="CA280" s="705"/>
      <c r="CB280" s="705"/>
      <c r="CC280" s="705"/>
      <c r="CD280" s="705"/>
      <c r="CE280" s="705"/>
      <c r="CF280" s="705"/>
      <c r="CG280" s="705"/>
      <c r="CH280" s="705"/>
      <c r="CI280" s="705"/>
      <c r="CJ280" s="705"/>
      <c r="CK280" s="705"/>
      <c r="CL280" s="705"/>
      <c r="CM280" s="705"/>
      <c r="CN280" s="705"/>
      <c r="CO280" s="705"/>
      <c r="CP280" s="705"/>
      <c r="CQ280" s="705"/>
      <c r="CR280" s="705"/>
      <c r="CS280" s="705"/>
      <c r="CT280" s="705"/>
      <c r="CU280" s="705"/>
      <c r="CV280" s="705"/>
      <c r="CW280" s="705"/>
      <c r="CX280" s="705"/>
      <c r="CY280" s="705"/>
      <c r="CZ280" s="705"/>
      <c r="DA280" s="705"/>
      <c r="DB280" s="705"/>
      <c r="DC280" s="705"/>
      <c r="DD280" s="705"/>
      <c r="DE280" s="705"/>
      <c r="DF280" s="705"/>
      <c r="DG280" s="705"/>
      <c r="DH280" s="705"/>
      <c r="DI280" s="705"/>
      <c r="DJ280" s="705"/>
      <c r="DK280" s="705"/>
      <c r="DL280" s="705"/>
      <c r="DM280" s="705"/>
      <c r="DN280" s="705"/>
      <c r="DO280" s="705"/>
      <c r="DP280" s="705"/>
      <c r="DQ280" s="705"/>
      <c r="DR280" s="705"/>
      <c r="DS280" s="705"/>
      <c r="DT280" s="705"/>
      <c r="DU280" s="705"/>
      <c r="DV280" s="705"/>
      <c r="DW280" s="705"/>
      <c r="DX280" s="705"/>
      <c r="DY280" s="705"/>
      <c r="DZ280" s="705"/>
      <c r="EA280" s="705"/>
      <c r="EB280" s="705"/>
      <c r="EC280" s="705"/>
      <c r="ED280" s="705"/>
      <c r="EE280" s="705"/>
      <c r="EF280" s="705"/>
      <c r="EG280" s="705"/>
      <c r="EH280" s="705"/>
      <c r="EI280" s="705"/>
      <c r="EJ280" s="705"/>
      <c r="EK280" s="705"/>
      <c r="EL280" s="705"/>
      <c r="EM280" s="705"/>
      <c r="EN280" s="705"/>
      <c r="EO280" s="705"/>
      <c r="EP280" s="705"/>
      <c r="EQ280" s="705"/>
      <c r="ER280" s="705"/>
      <c r="ES280" s="705"/>
      <c r="ET280" s="705"/>
      <c r="EU280" s="705"/>
      <c r="EV280" s="705"/>
      <c r="EW280" s="705"/>
      <c r="EX280" s="705"/>
      <c r="EY280" s="705"/>
      <c r="EZ280" s="705"/>
      <c r="FA280" s="705"/>
      <c r="FB280" s="705"/>
      <c r="FC280" s="705"/>
      <c r="FD280" s="705"/>
      <c r="FE280" s="705"/>
      <c r="FF280" s="705"/>
      <c r="FG280" s="705"/>
      <c r="FH280" s="705"/>
      <c r="FI280" s="705"/>
      <c r="FJ280" s="705"/>
      <c r="FK280" s="705"/>
      <c r="FL280" s="705"/>
      <c r="FM280" s="705"/>
      <c r="FN280" s="705"/>
      <c r="FO280" s="705"/>
      <c r="FP280" s="705"/>
      <c r="FQ280" s="705"/>
      <c r="FR280" s="705"/>
      <c r="FS280" s="705"/>
      <c r="FT280" s="705"/>
      <c r="FU280" s="705"/>
      <c r="FV280" s="705"/>
      <c r="FW280" s="705"/>
      <c r="FX280" s="705"/>
      <c r="FY280" s="705"/>
      <c r="FZ280" s="705"/>
      <c r="GA280" s="705"/>
      <c r="GB280" s="705"/>
      <c r="GC280" s="705"/>
      <c r="GD280" s="705"/>
      <c r="GE280" s="705"/>
      <c r="GF280" s="705"/>
      <c r="GG280" s="705"/>
      <c r="GH280" s="705"/>
      <c r="GI280" s="705"/>
      <c r="GJ280" s="705"/>
      <c r="GK280" s="705"/>
      <c r="GL280" s="705"/>
      <c r="GM280" s="705"/>
      <c r="GN280" s="705"/>
      <c r="GO280" s="705"/>
      <c r="GP280" s="705"/>
      <c r="GQ280" s="705"/>
      <c r="GR280" s="705"/>
      <c r="GS280" s="705"/>
      <c r="GT280" s="705"/>
      <c r="GU280" s="705"/>
      <c r="GV280" s="705"/>
      <c r="GW280" s="705"/>
      <c r="GX280" s="705"/>
      <c r="GY280" s="705"/>
      <c r="GZ280" s="705"/>
      <c r="HA280" s="705"/>
      <c r="HB280" s="705"/>
      <c r="HC280" s="705"/>
      <c r="HD280" s="705"/>
      <c r="HE280" s="705"/>
      <c r="HF280" s="705"/>
      <c r="HG280" s="705"/>
      <c r="HH280" s="705"/>
      <c r="HI280" s="705"/>
      <c r="HJ280" s="705"/>
      <c r="HK280" s="705"/>
      <c r="HL280" s="705"/>
      <c r="HM280" s="705"/>
      <c r="HN280" s="705"/>
      <c r="HO280" s="705"/>
      <c r="HP280" s="705"/>
      <c r="HQ280" s="705"/>
      <c r="HR280" s="705"/>
      <c r="HS280" s="705"/>
      <c r="HT280" s="705"/>
      <c r="HU280" s="705"/>
      <c r="HV280" s="705"/>
      <c r="HW280" s="705"/>
      <c r="HX280" s="705"/>
      <c r="HY280" s="705"/>
      <c r="HZ280" s="705"/>
      <c r="IA280" s="705"/>
      <c r="IB280" s="705"/>
      <c r="IC280" s="705"/>
      <c r="ID280" s="705"/>
      <c r="IE280" s="705"/>
      <c r="IF280" s="705"/>
      <c r="IG280" s="705"/>
      <c r="IH280" s="705"/>
      <c r="II280" s="705"/>
      <c r="IJ280" s="705"/>
      <c r="IK280" s="705"/>
      <c r="IL280" s="705"/>
      <c r="IM280" s="705"/>
      <c r="IN280" s="705"/>
      <c r="IO280" s="705"/>
      <c r="IP280" s="705"/>
      <c r="IQ280" s="705"/>
      <c r="IR280" s="705"/>
      <c r="IS280" s="705"/>
      <c r="IT280" s="705"/>
      <c r="IU280" s="705"/>
      <c r="IV280" s="705"/>
    </row>
    <row r="281" spans="1:256">
      <c r="A281" s="705"/>
      <c r="B281" s="772"/>
      <c r="C281" s="772"/>
      <c r="D281" s="772"/>
      <c r="E281" s="772"/>
      <c r="F281" s="772"/>
      <c r="G281" s="772"/>
      <c r="H281" s="705"/>
      <c r="I281" s="705"/>
      <c r="J281" s="705"/>
      <c r="K281" s="705"/>
      <c r="L281" s="705"/>
      <c r="M281" s="705"/>
      <c r="N281" s="705"/>
      <c r="O281" s="705"/>
      <c r="P281" s="705"/>
      <c r="Q281" s="705"/>
      <c r="R281" s="705"/>
      <c r="S281" s="705"/>
      <c r="T281" s="705"/>
      <c r="U281" s="705"/>
      <c r="V281" s="705"/>
      <c r="W281" s="705"/>
      <c r="X281" s="705"/>
      <c r="Y281" s="705"/>
      <c r="Z281" s="705"/>
      <c r="AA281" s="705"/>
      <c r="AB281" s="705"/>
      <c r="AC281" s="705"/>
      <c r="AD281" s="705"/>
      <c r="AE281" s="705"/>
      <c r="AF281" s="705"/>
      <c r="AG281" s="705"/>
      <c r="AH281" s="705"/>
      <c r="AI281" s="705"/>
      <c r="AJ281" s="705"/>
      <c r="AK281" s="705"/>
      <c r="AL281" s="705"/>
      <c r="AM281" s="705"/>
      <c r="AN281" s="705"/>
      <c r="AO281" s="705"/>
      <c r="AP281" s="705"/>
      <c r="AQ281" s="705"/>
      <c r="AR281" s="705"/>
      <c r="AS281" s="705"/>
      <c r="AT281" s="705"/>
      <c r="AU281" s="705"/>
      <c r="AV281" s="705"/>
      <c r="AW281" s="705"/>
      <c r="AX281" s="705"/>
      <c r="AY281" s="705"/>
      <c r="AZ281" s="705"/>
      <c r="BA281" s="705"/>
      <c r="BB281" s="705"/>
      <c r="BC281" s="705"/>
      <c r="BD281" s="705"/>
      <c r="BE281" s="705"/>
      <c r="BF281" s="705"/>
      <c r="BG281" s="705"/>
      <c r="BH281" s="705"/>
      <c r="BI281" s="705"/>
      <c r="BJ281" s="705"/>
      <c r="BK281" s="705"/>
      <c r="BL281" s="705"/>
      <c r="BM281" s="705"/>
      <c r="BN281" s="705"/>
      <c r="BO281" s="705"/>
      <c r="BP281" s="705"/>
      <c r="BQ281" s="705"/>
      <c r="BR281" s="705"/>
      <c r="BS281" s="705"/>
      <c r="BT281" s="705"/>
      <c r="BU281" s="705"/>
      <c r="BV281" s="705"/>
      <c r="BW281" s="705"/>
      <c r="BX281" s="705"/>
      <c r="BY281" s="705"/>
      <c r="BZ281" s="705"/>
      <c r="CA281" s="705"/>
      <c r="CB281" s="705"/>
      <c r="CC281" s="705"/>
      <c r="CD281" s="705"/>
      <c r="CE281" s="705"/>
      <c r="CF281" s="705"/>
      <c r="CG281" s="705"/>
      <c r="CH281" s="705"/>
      <c r="CI281" s="705"/>
      <c r="CJ281" s="705"/>
      <c r="CK281" s="705"/>
      <c r="CL281" s="705"/>
      <c r="CM281" s="705"/>
      <c r="CN281" s="705"/>
      <c r="CO281" s="705"/>
      <c r="CP281" s="705"/>
      <c r="CQ281" s="705"/>
      <c r="CR281" s="705"/>
      <c r="CS281" s="705"/>
      <c r="CT281" s="705"/>
      <c r="CU281" s="705"/>
      <c r="CV281" s="705"/>
      <c r="CW281" s="705"/>
      <c r="CX281" s="705"/>
      <c r="CY281" s="705"/>
      <c r="CZ281" s="705"/>
      <c r="DA281" s="705"/>
      <c r="DB281" s="705"/>
      <c r="DC281" s="705"/>
      <c r="DD281" s="705"/>
      <c r="DE281" s="705"/>
      <c r="DF281" s="705"/>
      <c r="DG281" s="705"/>
      <c r="DH281" s="705"/>
      <c r="DI281" s="705"/>
      <c r="DJ281" s="705"/>
      <c r="DK281" s="705"/>
      <c r="DL281" s="705"/>
      <c r="DM281" s="705"/>
      <c r="DN281" s="705"/>
      <c r="DO281" s="705"/>
      <c r="DP281" s="705"/>
      <c r="DQ281" s="705"/>
      <c r="DR281" s="705"/>
      <c r="DS281" s="705"/>
      <c r="DT281" s="705"/>
      <c r="DU281" s="705"/>
      <c r="DV281" s="705"/>
      <c r="DW281" s="705"/>
      <c r="DX281" s="705"/>
      <c r="DY281" s="705"/>
      <c r="DZ281" s="705"/>
      <c r="EA281" s="705"/>
      <c r="EB281" s="705"/>
      <c r="EC281" s="705"/>
      <c r="ED281" s="705"/>
      <c r="EE281" s="705"/>
      <c r="EF281" s="705"/>
      <c r="EG281" s="705"/>
      <c r="EH281" s="705"/>
      <c r="EI281" s="705"/>
      <c r="EJ281" s="705"/>
      <c r="EK281" s="705"/>
      <c r="EL281" s="705"/>
      <c r="EM281" s="705"/>
      <c r="EN281" s="705"/>
      <c r="EO281" s="705"/>
      <c r="EP281" s="705"/>
      <c r="EQ281" s="705"/>
      <c r="ER281" s="705"/>
      <c r="ES281" s="705"/>
      <c r="ET281" s="705"/>
      <c r="EU281" s="705"/>
      <c r="EV281" s="705"/>
      <c r="EW281" s="705"/>
      <c r="EX281" s="705"/>
      <c r="EY281" s="705"/>
      <c r="EZ281" s="705"/>
      <c r="FA281" s="705"/>
      <c r="FB281" s="705"/>
      <c r="FC281" s="705"/>
      <c r="FD281" s="705"/>
      <c r="FE281" s="705"/>
      <c r="FF281" s="705"/>
      <c r="FG281" s="705"/>
      <c r="FH281" s="705"/>
      <c r="FI281" s="705"/>
      <c r="FJ281" s="705"/>
      <c r="FK281" s="705"/>
      <c r="FL281" s="705"/>
      <c r="FM281" s="705"/>
      <c r="FN281" s="705"/>
      <c r="FO281" s="705"/>
      <c r="FP281" s="705"/>
      <c r="FQ281" s="705"/>
      <c r="FR281" s="705"/>
      <c r="FS281" s="705"/>
      <c r="FT281" s="705"/>
      <c r="FU281" s="705"/>
      <c r="FV281" s="705"/>
      <c r="FW281" s="705"/>
      <c r="FX281" s="705"/>
      <c r="FY281" s="705"/>
      <c r="FZ281" s="705"/>
      <c r="GA281" s="705"/>
      <c r="GB281" s="705"/>
      <c r="GC281" s="705"/>
      <c r="GD281" s="705"/>
      <c r="GE281" s="705"/>
      <c r="GF281" s="705"/>
      <c r="GG281" s="705"/>
      <c r="GH281" s="705"/>
      <c r="GI281" s="705"/>
      <c r="GJ281" s="705"/>
      <c r="GK281" s="705"/>
      <c r="GL281" s="705"/>
      <c r="GM281" s="705"/>
      <c r="GN281" s="705"/>
      <c r="GO281" s="705"/>
      <c r="GP281" s="705"/>
      <c r="GQ281" s="705"/>
      <c r="GR281" s="705"/>
      <c r="GS281" s="705"/>
      <c r="GT281" s="705"/>
      <c r="GU281" s="705"/>
      <c r="GV281" s="705"/>
      <c r="GW281" s="705"/>
      <c r="GX281" s="705"/>
      <c r="GY281" s="705"/>
      <c r="GZ281" s="705"/>
      <c r="HA281" s="705"/>
      <c r="HB281" s="705"/>
      <c r="HC281" s="705"/>
      <c r="HD281" s="705"/>
      <c r="HE281" s="705"/>
      <c r="HF281" s="705"/>
      <c r="HG281" s="705"/>
      <c r="HH281" s="705"/>
      <c r="HI281" s="705"/>
      <c r="HJ281" s="705"/>
      <c r="HK281" s="705"/>
      <c r="HL281" s="705"/>
      <c r="HM281" s="705"/>
      <c r="HN281" s="705"/>
      <c r="HO281" s="705"/>
      <c r="HP281" s="705"/>
      <c r="HQ281" s="705"/>
      <c r="HR281" s="705"/>
      <c r="HS281" s="705"/>
      <c r="HT281" s="705"/>
      <c r="HU281" s="705"/>
      <c r="HV281" s="705"/>
      <c r="HW281" s="705"/>
      <c r="HX281" s="705"/>
      <c r="HY281" s="705"/>
      <c r="HZ281" s="705"/>
      <c r="IA281" s="705"/>
      <c r="IB281" s="705"/>
      <c r="IC281" s="705"/>
      <c r="ID281" s="705"/>
      <c r="IE281" s="705"/>
      <c r="IF281" s="705"/>
      <c r="IG281" s="705"/>
      <c r="IH281" s="705"/>
      <c r="II281" s="705"/>
      <c r="IJ281" s="705"/>
      <c r="IK281" s="705"/>
      <c r="IL281" s="705"/>
      <c r="IM281" s="705"/>
      <c r="IN281" s="705"/>
      <c r="IO281" s="705"/>
      <c r="IP281" s="705"/>
      <c r="IQ281" s="705"/>
      <c r="IR281" s="705"/>
      <c r="IS281" s="705"/>
      <c r="IT281" s="705"/>
      <c r="IU281" s="705"/>
      <c r="IV281" s="705"/>
    </row>
    <row r="282" spans="1:256">
      <c r="A282" s="705"/>
      <c r="B282" s="772"/>
      <c r="C282" s="772"/>
      <c r="D282" s="772"/>
      <c r="E282" s="772"/>
      <c r="F282" s="772"/>
      <c r="G282" s="772"/>
      <c r="H282" s="705"/>
      <c r="I282" s="705"/>
      <c r="J282" s="705"/>
      <c r="K282" s="705"/>
      <c r="L282" s="705"/>
      <c r="M282" s="705"/>
      <c r="N282" s="705"/>
      <c r="O282" s="705"/>
      <c r="P282" s="705"/>
      <c r="Q282" s="705"/>
      <c r="R282" s="705"/>
      <c r="S282" s="705"/>
      <c r="T282" s="705"/>
      <c r="U282" s="705"/>
      <c r="V282" s="705"/>
      <c r="W282" s="705"/>
      <c r="X282" s="705"/>
      <c r="Y282" s="705"/>
      <c r="Z282" s="705"/>
      <c r="AA282" s="705"/>
      <c r="AB282" s="705"/>
      <c r="AC282" s="705"/>
      <c r="AD282" s="705"/>
      <c r="AE282" s="705"/>
      <c r="AF282" s="705"/>
      <c r="AG282" s="705"/>
      <c r="AH282" s="705"/>
      <c r="AI282" s="705"/>
      <c r="AJ282" s="705"/>
      <c r="AK282" s="705"/>
      <c r="AL282" s="705"/>
      <c r="AM282" s="705"/>
      <c r="AN282" s="705"/>
      <c r="AO282" s="705"/>
      <c r="AP282" s="705"/>
      <c r="AQ282" s="705"/>
      <c r="AR282" s="705"/>
      <c r="AS282" s="705"/>
      <c r="AT282" s="705"/>
      <c r="AU282" s="705"/>
      <c r="AV282" s="705"/>
      <c r="AW282" s="705"/>
      <c r="AX282" s="705"/>
      <c r="AY282" s="705"/>
      <c r="AZ282" s="705"/>
      <c r="BA282" s="705"/>
      <c r="BB282" s="705"/>
      <c r="BC282" s="705"/>
      <c r="BD282" s="705"/>
      <c r="BE282" s="705"/>
      <c r="BF282" s="705"/>
      <c r="BG282" s="705"/>
      <c r="BH282" s="705"/>
      <c r="BI282" s="705"/>
      <c r="BJ282" s="705"/>
      <c r="BK282" s="705"/>
      <c r="BL282" s="705"/>
      <c r="BM282" s="705"/>
      <c r="BN282" s="705"/>
      <c r="BO282" s="705"/>
      <c r="BP282" s="705"/>
      <c r="BQ282" s="705"/>
      <c r="BR282" s="705"/>
      <c r="BS282" s="705"/>
      <c r="BT282" s="705"/>
      <c r="BU282" s="705"/>
      <c r="BV282" s="705"/>
      <c r="BW282" s="705"/>
      <c r="BX282" s="705"/>
      <c r="BY282" s="705"/>
      <c r="BZ282" s="705"/>
      <c r="CA282" s="705"/>
      <c r="CB282" s="705"/>
      <c r="CC282" s="705"/>
      <c r="CD282" s="705"/>
      <c r="CE282" s="705"/>
      <c r="CF282" s="705"/>
      <c r="CG282" s="705"/>
      <c r="CH282" s="705"/>
      <c r="CI282" s="705"/>
      <c r="CJ282" s="705"/>
      <c r="CK282" s="705"/>
      <c r="CL282" s="705"/>
      <c r="CM282" s="705"/>
      <c r="CN282" s="705"/>
      <c r="CO282" s="705"/>
      <c r="CP282" s="705"/>
      <c r="CQ282" s="705"/>
      <c r="CR282" s="705"/>
      <c r="CS282" s="705"/>
      <c r="CT282" s="705"/>
      <c r="CU282" s="705"/>
      <c r="CV282" s="705"/>
      <c r="CW282" s="705"/>
      <c r="CX282" s="705"/>
      <c r="CY282" s="705"/>
      <c r="CZ282" s="705"/>
      <c r="DA282" s="705"/>
      <c r="DB282" s="705"/>
      <c r="DC282" s="705"/>
      <c r="DD282" s="705"/>
      <c r="DE282" s="705"/>
      <c r="DF282" s="705"/>
      <c r="DG282" s="705"/>
      <c r="DH282" s="705"/>
      <c r="DI282" s="705"/>
      <c r="DJ282" s="705"/>
      <c r="DK282" s="705"/>
      <c r="DL282" s="705"/>
      <c r="DM282" s="705"/>
      <c r="DN282" s="705"/>
      <c r="DO282" s="705"/>
      <c r="DP282" s="705"/>
      <c r="DQ282" s="705"/>
      <c r="DR282" s="705"/>
      <c r="DS282" s="705"/>
      <c r="DT282" s="705"/>
      <c r="DU282" s="705"/>
      <c r="DV282" s="705"/>
      <c r="DW282" s="705"/>
      <c r="DX282" s="705"/>
      <c r="DY282" s="705"/>
      <c r="DZ282" s="705"/>
      <c r="EA282" s="705"/>
      <c r="EB282" s="705"/>
      <c r="EC282" s="705"/>
      <c r="ED282" s="705"/>
      <c r="EE282" s="705"/>
      <c r="EF282" s="705"/>
      <c r="EG282" s="705"/>
      <c r="EH282" s="705"/>
      <c r="EI282" s="705"/>
      <c r="EJ282" s="705"/>
      <c r="EK282" s="705"/>
      <c r="EL282" s="705"/>
      <c r="EM282" s="705"/>
      <c r="EN282" s="705"/>
      <c r="EO282" s="705"/>
      <c r="EP282" s="705"/>
      <c r="EQ282" s="705"/>
      <c r="ER282" s="705"/>
      <c r="ES282" s="705"/>
      <c r="ET282" s="705"/>
      <c r="EU282" s="705"/>
      <c r="EV282" s="705"/>
      <c r="EW282" s="705"/>
      <c r="EX282" s="705"/>
      <c r="EY282" s="705"/>
      <c r="EZ282" s="705"/>
      <c r="FA282" s="705"/>
      <c r="FB282" s="705"/>
      <c r="FC282" s="705"/>
      <c r="FD282" s="705"/>
      <c r="FE282" s="705"/>
      <c r="FF282" s="705"/>
      <c r="FG282" s="705"/>
      <c r="FH282" s="705"/>
      <c r="FI282" s="705"/>
      <c r="FJ282" s="705"/>
      <c r="FK282" s="705"/>
      <c r="FL282" s="705"/>
      <c r="FM282" s="705"/>
      <c r="FN282" s="705"/>
      <c r="FO282" s="705"/>
      <c r="FP282" s="705"/>
      <c r="FQ282" s="705"/>
      <c r="FR282" s="705"/>
      <c r="FS282" s="705"/>
      <c r="FT282" s="705"/>
      <c r="FU282" s="705"/>
      <c r="FV282" s="705"/>
      <c r="FW282" s="705"/>
      <c r="FX282" s="705"/>
      <c r="FY282" s="705"/>
      <c r="FZ282" s="705"/>
      <c r="GA282" s="705"/>
      <c r="GB282" s="705"/>
      <c r="GC282" s="705"/>
      <c r="GD282" s="705"/>
      <c r="GE282" s="705"/>
      <c r="GF282" s="705"/>
      <c r="GG282" s="705"/>
      <c r="GH282" s="705"/>
      <c r="GI282" s="705"/>
      <c r="GJ282" s="705"/>
      <c r="GK282" s="705"/>
      <c r="GL282" s="705"/>
      <c r="GM282" s="705"/>
      <c r="GN282" s="705"/>
      <c r="GO282" s="705"/>
      <c r="GP282" s="705"/>
      <c r="GQ282" s="705"/>
      <c r="GR282" s="705"/>
      <c r="GS282" s="705"/>
      <c r="GT282" s="705"/>
      <c r="GU282" s="705"/>
      <c r="GV282" s="705"/>
      <c r="GW282" s="705"/>
      <c r="GX282" s="705"/>
      <c r="GY282" s="705"/>
      <c r="GZ282" s="705"/>
      <c r="HA282" s="705"/>
      <c r="HB282" s="705"/>
      <c r="HC282" s="705"/>
      <c r="HD282" s="705"/>
      <c r="HE282" s="705"/>
      <c r="HF282" s="705"/>
      <c r="HG282" s="705"/>
      <c r="HH282" s="705"/>
      <c r="HI282" s="705"/>
      <c r="HJ282" s="705"/>
      <c r="HK282" s="705"/>
      <c r="HL282" s="705"/>
      <c r="HM282" s="705"/>
      <c r="HN282" s="705"/>
      <c r="HO282" s="705"/>
      <c r="HP282" s="705"/>
      <c r="HQ282" s="705"/>
      <c r="HR282" s="705"/>
      <c r="HS282" s="705"/>
      <c r="HT282" s="705"/>
      <c r="HU282" s="705"/>
      <c r="HV282" s="705"/>
      <c r="HW282" s="705"/>
      <c r="HX282" s="705"/>
      <c r="HY282" s="705"/>
      <c r="HZ282" s="705"/>
      <c r="IA282" s="705"/>
      <c r="IB282" s="705"/>
      <c r="IC282" s="705"/>
      <c r="ID282" s="705"/>
      <c r="IE282" s="705"/>
      <c r="IF282" s="705"/>
      <c r="IG282" s="705"/>
      <c r="IH282" s="705"/>
      <c r="II282" s="705"/>
      <c r="IJ282" s="705"/>
      <c r="IK282" s="705"/>
      <c r="IL282" s="705"/>
      <c r="IM282" s="705"/>
      <c r="IN282" s="705"/>
      <c r="IO282" s="705"/>
      <c r="IP282" s="705"/>
      <c r="IQ282" s="705"/>
      <c r="IR282" s="705"/>
      <c r="IS282" s="705"/>
      <c r="IT282" s="705"/>
      <c r="IU282" s="705"/>
      <c r="IV282" s="705"/>
    </row>
    <row r="283" spans="1:256">
      <c r="A283" s="705"/>
      <c r="B283" s="772"/>
      <c r="C283" s="772"/>
      <c r="D283" s="772"/>
      <c r="E283" s="772"/>
      <c r="F283" s="772"/>
      <c r="G283" s="772"/>
      <c r="H283" s="705"/>
      <c r="I283" s="705"/>
      <c r="J283" s="705"/>
      <c r="K283" s="705"/>
      <c r="L283" s="705"/>
      <c r="M283" s="705"/>
      <c r="N283" s="705"/>
      <c r="O283" s="705"/>
      <c r="P283" s="705"/>
      <c r="Q283" s="705"/>
      <c r="R283" s="705"/>
      <c r="S283" s="705"/>
      <c r="T283" s="705"/>
      <c r="U283" s="705"/>
      <c r="V283" s="705"/>
      <c r="W283" s="705"/>
      <c r="X283" s="705"/>
      <c r="Y283" s="705"/>
      <c r="Z283" s="705"/>
      <c r="AA283" s="705"/>
      <c r="AB283" s="705"/>
      <c r="AC283" s="705"/>
      <c r="AD283" s="705"/>
      <c r="AE283" s="705"/>
      <c r="AF283" s="705"/>
      <c r="AG283" s="705"/>
      <c r="AH283" s="705"/>
      <c r="AI283" s="705"/>
      <c r="AJ283" s="705"/>
      <c r="AK283" s="705"/>
      <c r="AL283" s="705"/>
      <c r="AM283" s="705"/>
      <c r="AN283" s="705"/>
      <c r="AO283" s="705"/>
      <c r="AP283" s="705"/>
      <c r="AQ283" s="705"/>
      <c r="AR283" s="705"/>
      <c r="AS283" s="705"/>
      <c r="AT283" s="705"/>
      <c r="AU283" s="705"/>
      <c r="AV283" s="705"/>
      <c r="AW283" s="705"/>
      <c r="AX283" s="705"/>
      <c r="AY283" s="705"/>
      <c r="AZ283" s="705"/>
      <c r="BA283" s="705"/>
      <c r="BB283" s="705"/>
      <c r="BC283" s="705"/>
      <c r="BD283" s="705"/>
      <c r="BE283" s="705"/>
      <c r="BF283" s="705"/>
      <c r="BG283" s="705"/>
      <c r="BH283" s="705"/>
      <c r="BI283" s="705"/>
      <c r="BJ283" s="705"/>
      <c r="BK283" s="705"/>
      <c r="BL283" s="705"/>
      <c r="BM283" s="705"/>
      <c r="BN283" s="705"/>
      <c r="BO283" s="705"/>
      <c r="BP283" s="705"/>
      <c r="BQ283" s="705"/>
      <c r="BR283" s="705"/>
      <c r="BS283" s="705"/>
      <c r="BT283" s="705"/>
      <c r="BU283" s="705"/>
      <c r="BV283" s="705"/>
      <c r="BW283" s="705"/>
      <c r="BX283" s="705"/>
      <c r="BY283" s="705"/>
      <c r="BZ283" s="705"/>
      <c r="CA283" s="705"/>
      <c r="CB283" s="705"/>
      <c r="CC283" s="705"/>
      <c r="CD283" s="705"/>
      <c r="CE283" s="705"/>
      <c r="CF283" s="705"/>
      <c r="CG283" s="705"/>
      <c r="CH283" s="705"/>
      <c r="CI283" s="705"/>
      <c r="CJ283" s="705"/>
      <c r="CK283" s="705"/>
      <c r="CL283" s="705"/>
      <c r="CM283" s="705"/>
      <c r="CN283" s="705"/>
      <c r="CO283" s="705"/>
      <c r="CP283" s="705"/>
      <c r="CQ283" s="705"/>
      <c r="CR283" s="705"/>
      <c r="CS283" s="705"/>
      <c r="CT283" s="705"/>
      <c r="CU283" s="705"/>
      <c r="CV283" s="705"/>
      <c r="CW283" s="705"/>
      <c r="CX283" s="705"/>
      <c r="CY283" s="705"/>
      <c r="CZ283" s="705"/>
      <c r="DA283" s="705"/>
      <c r="DB283" s="705"/>
      <c r="DC283" s="705"/>
      <c r="DD283" s="705"/>
      <c r="DE283" s="705"/>
      <c r="DF283" s="705"/>
      <c r="DG283" s="705"/>
      <c r="DH283" s="705"/>
      <c r="DI283" s="705"/>
      <c r="DJ283" s="705"/>
      <c r="DK283" s="705"/>
      <c r="DL283" s="705"/>
      <c r="DM283" s="705"/>
      <c r="DN283" s="705"/>
      <c r="DO283" s="705"/>
      <c r="DP283" s="705"/>
      <c r="DQ283" s="705"/>
      <c r="DR283" s="705"/>
      <c r="DS283" s="705"/>
      <c r="DT283" s="705"/>
      <c r="DU283" s="705"/>
      <c r="DV283" s="705"/>
      <c r="DW283" s="705"/>
      <c r="DX283" s="705"/>
      <c r="DY283" s="705"/>
      <c r="DZ283" s="705"/>
      <c r="EA283" s="705"/>
      <c r="EB283" s="705"/>
      <c r="EC283" s="705"/>
      <c r="ED283" s="705"/>
      <c r="EE283" s="705"/>
      <c r="EF283" s="705"/>
      <c r="EG283" s="705"/>
      <c r="EH283" s="705"/>
      <c r="EI283" s="705"/>
      <c r="EJ283" s="705"/>
      <c r="EK283" s="705"/>
      <c r="EL283" s="705"/>
      <c r="EM283" s="705"/>
      <c r="EN283" s="705"/>
      <c r="EO283" s="705"/>
      <c r="EP283" s="705"/>
      <c r="EQ283" s="705"/>
      <c r="ER283" s="705"/>
      <c r="ES283" s="705"/>
      <c r="ET283" s="705"/>
      <c r="EU283" s="705"/>
      <c r="EV283" s="705"/>
      <c r="EW283" s="705"/>
      <c r="EX283" s="705"/>
      <c r="EY283" s="705"/>
      <c r="EZ283" s="705"/>
      <c r="FA283" s="705"/>
      <c r="FB283" s="705"/>
      <c r="FC283" s="705"/>
      <c r="FD283" s="705"/>
      <c r="FE283" s="705"/>
      <c r="FF283" s="705"/>
      <c r="FG283" s="705"/>
      <c r="FH283" s="705"/>
      <c r="FI283" s="705"/>
      <c r="FJ283" s="705"/>
      <c r="FK283" s="705"/>
      <c r="FL283" s="705"/>
      <c r="FM283" s="705"/>
      <c r="FN283" s="705"/>
      <c r="FO283" s="705"/>
      <c r="FP283" s="705"/>
      <c r="FQ283" s="705"/>
      <c r="FR283" s="705"/>
      <c r="FS283" s="705"/>
      <c r="FT283" s="705"/>
      <c r="FU283" s="705"/>
      <c r="FV283" s="705"/>
      <c r="FW283" s="705"/>
      <c r="FX283" s="705"/>
      <c r="FY283" s="705"/>
      <c r="FZ283" s="705"/>
      <c r="GA283" s="705"/>
      <c r="GB283" s="705"/>
      <c r="GC283" s="705"/>
      <c r="GD283" s="705"/>
      <c r="GE283" s="705"/>
      <c r="GF283" s="705"/>
      <c r="GG283" s="705"/>
      <c r="GH283" s="705"/>
      <c r="GI283" s="705"/>
      <c r="GJ283" s="705"/>
      <c r="GK283" s="705"/>
      <c r="GL283" s="705"/>
      <c r="GM283" s="705"/>
      <c r="GN283" s="705"/>
      <c r="GO283" s="705"/>
      <c r="GP283" s="705"/>
      <c r="GQ283" s="705"/>
      <c r="GR283" s="705"/>
      <c r="GS283" s="705"/>
      <c r="GT283" s="705"/>
      <c r="GU283" s="705"/>
      <c r="GV283" s="705"/>
      <c r="GW283" s="705"/>
      <c r="GX283" s="705"/>
      <c r="GY283" s="705"/>
      <c r="GZ283" s="705"/>
      <c r="HA283" s="705"/>
      <c r="HB283" s="705"/>
      <c r="HC283" s="705"/>
      <c r="HD283" s="705"/>
      <c r="HE283" s="705"/>
      <c r="HF283" s="705"/>
      <c r="HG283" s="705"/>
      <c r="HH283" s="705"/>
      <c r="HI283" s="705"/>
      <c r="HJ283" s="705"/>
      <c r="HK283" s="705"/>
      <c r="HL283" s="705"/>
      <c r="HM283" s="705"/>
      <c r="HN283" s="705"/>
      <c r="HO283" s="705"/>
      <c r="HP283" s="705"/>
      <c r="HQ283" s="705"/>
      <c r="HR283" s="705"/>
      <c r="HS283" s="705"/>
      <c r="HT283" s="705"/>
      <c r="HU283" s="705"/>
      <c r="HV283" s="705"/>
      <c r="HW283" s="705"/>
      <c r="HX283" s="705"/>
      <c r="HY283" s="705"/>
      <c r="HZ283" s="705"/>
      <c r="IA283" s="705"/>
      <c r="IB283" s="705"/>
      <c r="IC283" s="705"/>
      <c r="ID283" s="705"/>
      <c r="IE283" s="705"/>
      <c r="IF283" s="705"/>
      <c r="IG283" s="705"/>
      <c r="IH283" s="705"/>
      <c r="II283" s="705"/>
      <c r="IJ283" s="705"/>
      <c r="IK283" s="705"/>
      <c r="IL283" s="705"/>
      <c r="IM283" s="705"/>
      <c r="IN283" s="705"/>
      <c r="IO283" s="705"/>
      <c r="IP283" s="705"/>
      <c r="IQ283" s="705"/>
      <c r="IR283" s="705"/>
      <c r="IS283" s="705"/>
      <c r="IT283" s="705"/>
      <c r="IU283" s="705"/>
      <c r="IV283" s="705"/>
    </row>
    <row r="284" spans="1:256">
      <c r="A284" s="705"/>
      <c r="B284" s="772"/>
      <c r="C284" s="772"/>
      <c r="D284" s="772"/>
      <c r="E284" s="772"/>
      <c r="F284" s="772"/>
      <c r="G284" s="772"/>
      <c r="H284" s="705"/>
      <c r="I284" s="705"/>
      <c r="J284" s="705"/>
      <c r="K284" s="705"/>
      <c r="L284" s="705"/>
      <c r="M284" s="705"/>
      <c r="N284" s="705"/>
      <c r="O284" s="705"/>
      <c r="P284" s="705"/>
      <c r="Q284" s="705"/>
      <c r="R284" s="705"/>
      <c r="S284" s="705"/>
      <c r="T284" s="705"/>
      <c r="U284" s="705"/>
      <c r="V284" s="705"/>
      <c r="W284" s="705"/>
      <c r="X284" s="705"/>
      <c r="Y284" s="705"/>
      <c r="Z284" s="705"/>
      <c r="AA284" s="705"/>
      <c r="AB284" s="705"/>
      <c r="AC284" s="705"/>
      <c r="AD284" s="705"/>
      <c r="AE284" s="705"/>
      <c r="AF284" s="705"/>
      <c r="AG284" s="705"/>
      <c r="AH284" s="705"/>
      <c r="AI284" s="705"/>
      <c r="AJ284" s="705"/>
      <c r="AK284" s="705"/>
      <c r="AL284" s="705"/>
      <c r="AM284" s="705"/>
      <c r="AN284" s="705"/>
      <c r="AO284" s="705"/>
      <c r="AP284" s="705"/>
      <c r="AQ284" s="705"/>
      <c r="AR284" s="705"/>
      <c r="AS284" s="705"/>
      <c r="AT284" s="705"/>
      <c r="AU284" s="705"/>
      <c r="AV284" s="705"/>
      <c r="AW284" s="705"/>
      <c r="AX284" s="705"/>
      <c r="AY284" s="705"/>
      <c r="AZ284" s="705"/>
      <c r="BA284" s="705"/>
      <c r="BB284" s="705"/>
      <c r="BC284" s="705"/>
      <c r="BD284" s="705"/>
      <c r="BE284" s="705"/>
      <c r="BF284" s="705"/>
      <c r="BG284" s="705"/>
      <c r="BH284" s="705"/>
      <c r="BI284" s="705"/>
      <c r="BJ284" s="705"/>
      <c r="BK284" s="705"/>
      <c r="BL284" s="705"/>
      <c r="BM284" s="705"/>
      <c r="BN284" s="705"/>
      <c r="BO284" s="705"/>
      <c r="BP284" s="705"/>
      <c r="BQ284" s="705"/>
      <c r="BR284" s="705"/>
      <c r="BS284" s="705"/>
      <c r="BT284" s="705"/>
      <c r="BU284" s="705"/>
      <c r="BV284" s="705"/>
      <c r="BW284" s="705"/>
      <c r="BX284" s="705"/>
      <c r="BY284" s="705"/>
      <c r="BZ284" s="705"/>
      <c r="CA284" s="705"/>
      <c r="CB284" s="705"/>
      <c r="CC284" s="705"/>
      <c r="CD284" s="705"/>
      <c r="CE284" s="705"/>
      <c r="CF284" s="705"/>
      <c r="CG284" s="705"/>
      <c r="CH284" s="705"/>
      <c r="CI284" s="705"/>
      <c r="CJ284" s="705"/>
      <c r="CK284" s="705"/>
      <c r="CL284" s="705"/>
      <c r="CM284" s="705"/>
      <c r="CN284" s="705"/>
      <c r="CO284" s="705"/>
      <c r="CP284" s="705"/>
      <c r="CQ284" s="705"/>
      <c r="CR284" s="705"/>
      <c r="CS284" s="705"/>
      <c r="CT284" s="705"/>
      <c r="CU284" s="705"/>
      <c r="CV284" s="705"/>
      <c r="CW284" s="705"/>
      <c r="CX284" s="705"/>
      <c r="CY284" s="705"/>
      <c r="CZ284" s="705"/>
      <c r="DA284" s="705"/>
      <c r="DB284" s="705"/>
      <c r="DC284" s="705"/>
      <c r="DD284" s="705"/>
      <c r="DE284" s="705"/>
      <c r="DF284" s="705"/>
      <c r="DG284" s="705"/>
      <c r="DH284" s="705"/>
      <c r="DI284" s="705"/>
      <c r="DJ284" s="705"/>
      <c r="DK284" s="705"/>
      <c r="DL284" s="705"/>
      <c r="DM284" s="705"/>
      <c r="DN284" s="705"/>
      <c r="DO284" s="705"/>
      <c r="DP284" s="705"/>
      <c r="DQ284" s="705"/>
      <c r="DR284" s="705"/>
      <c r="DS284" s="705"/>
      <c r="DT284" s="705"/>
      <c r="DU284" s="705"/>
      <c r="DV284" s="705"/>
      <c r="DW284" s="705"/>
      <c r="DX284" s="705"/>
      <c r="DY284" s="705"/>
      <c r="DZ284" s="705"/>
      <c r="EA284" s="705"/>
      <c r="EB284" s="705"/>
      <c r="EC284" s="705"/>
      <c r="ED284" s="705"/>
      <c r="EE284" s="705"/>
      <c r="EF284" s="705"/>
      <c r="EG284" s="705"/>
      <c r="EH284" s="705"/>
      <c r="EI284" s="705"/>
      <c r="EJ284" s="705"/>
      <c r="EK284" s="705"/>
      <c r="EL284" s="705"/>
      <c r="EM284" s="705"/>
      <c r="EN284" s="705"/>
      <c r="EO284" s="705"/>
      <c r="EP284" s="705"/>
      <c r="EQ284" s="705"/>
      <c r="ER284" s="705"/>
      <c r="ES284" s="705"/>
      <c r="ET284" s="705"/>
      <c r="EU284" s="705"/>
      <c r="EV284" s="705"/>
      <c r="EW284" s="705"/>
      <c r="EX284" s="705"/>
      <c r="EY284" s="705"/>
      <c r="EZ284" s="705"/>
      <c r="FA284" s="705"/>
      <c r="FB284" s="705"/>
      <c r="FC284" s="705"/>
      <c r="FD284" s="705"/>
      <c r="FE284" s="705"/>
      <c r="FF284" s="705"/>
      <c r="FG284" s="705"/>
      <c r="FH284" s="705"/>
      <c r="FI284" s="705"/>
      <c r="FJ284" s="705"/>
      <c r="FK284" s="705"/>
      <c r="FL284" s="705"/>
      <c r="FM284" s="705"/>
      <c r="FN284" s="705"/>
      <c r="FO284" s="705"/>
      <c r="FP284" s="705"/>
      <c r="FQ284" s="705"/>
      <c r="FR284" s="705"/>
      <c r="FS284" s="705"/>
      <c r="FT284" s="705"/>
      <c r="FU284" s="705"/>
      <c r="FV284" s="705"/>
      <c r="FW284" s="705"/>
      <c r="FX284" s="705"/>
      <c r="FY284" s="705"/>
      <c r="FZ284" s="705"/>
      <c r="GA284" s="705"/>
      <c r="GB284" s="705"/>
      <c r="GC284" s="705"/>
      <c r="GD284" s="705"/>
      <c r="GE284" s="705"/>
      <c r="GF284" s="705"/>
      <c r="GG284" s="705"/>
      <c r="GH284" s="705"/>
      <c r="GI284" s="705"/>
      <c r="GJ284" s="705"/>
      <c r="GK284" s="705"/>
      <c r="GL284" s="705"/>
      <c r="GM284" s="705"/>
      <c r="GN284" s="705"/>
      <c r="GO284" s="705"/>
      <c r="GP284" s="705"/>
      <c r="GQ284" s="705"/>
      <c r="GR284" s="705"/>
      <c r="GS284" s="705"/>
      <c r="GT284" s="705"/>
      <c r="GU284" s="705"/>
      <c r="GV284" s="705"/>
      <c r="GW284" s="705"/>
      <c r="GX284" s="705"/>
      <c r="GY284" s="705"/>
      <c r="GZ284" s="705"/>
      <c r="HA284" s="705"/>
      <c r="HB284" s="705"/>
      <c r="HC284" s="705"/>
      <c r="HD284" s="705"/>
      <c r="HE284" s="705"/>
      <c r="HF284" s="705"/>
      <c r="HG284" s="705"/>
      <c r="HH284" s="705"/>
      <c r="HI284" s="705"/>
      <c r="HJ284" s="705"/>
      <c r="HK284" s="705"/>
      <c r="HL284" s="705"/>
      <c r="HM284" s="705"/>
      <c r="HN284" s="705"/>
      <c r="HO284" s="705"/>
      <c r="HP284" s="705"/>
      <c r="HQ284" s="705"/>
      <c r="HR284" s="705"/>
      <c r="HS284" s="705"/>
      <c r="HT284" s="705"/>
      <c r="HU284" s="705"/>
      <c r="HV284" s="705"/>
      <c r="HW284" s="705"/>
      <c r="HX284" s="705"/>
      <c r="HY284" s="705"/>
      <c r="HZ284" s="705"/>
      <c r="IA284" s="705"/>
      <c r="IB284" s="705"/>
      <c r="IC284" s="705"/>
      <c r="ID284" s="705"/>
      <c r="IE284" s="705"/>
      <c r="IF284" s="705"/>
      <c r="IG284" s="705"/>
      <c r="IH284" s="705"/>
      <c r="II284" s="705"/>
      <c r="IJ284" s="705"/>
      <c r="IK284" s="705"/>
      <c r="IL284" s="705"/>
      <c r="IM284" s="705"/>
      <c r="IN284" s="705"/>
      <c r="IO284" s="705"/>
      <c r="IP284" s="705"/>
      <c r="IQ284" s="705"/>
      <c r="IR284" s="705"/>
      <c r="IS284" s="705"/>
      <c r="IT284" s="705"/>
      <c r="IU284" s="705"/>
      <c r="IV284" s="705"/>
    </row>
    <row r="285" spans="1:256">
      <c r="A285" s="705"/>
      <c r="B285" s="772"/>
      <c r="C285" s="772"/>
      <c r="D285" s="772"/>
      <c r="E285" s="772"/>
      <c r="F285" s="772"/>
      <c r="G285" s="772"/>
      <c r="H285" s="705"/>
      <c r="I285" s="705"/>
      <c r="J285" s="705"/>
      <c r="K285" s="705"/>
      <c r="L285" s="705"/>
      <c r="M285" s="705"/>
      <c r="N285" s="705"/>
      <c r="O285" s="705"/>
      <c r="P285" s="705"/>
      <c r="Q285" s="705"/>
      <c r="R285" s="705"/>
      <c r="S285" s="705"/>
      <c r="T285" s="705"/>
      <c r="U285" s="705"/>
      <c r="V285" s="705"/>
      <c r="W285" s="705"/>
      <c r="X285" s="705"/>
      <c r="Y285" s="705"/>
      <c r="Z285" s="705"/>
      <c r="AA285" s="705"/>
      <c r="AB285" s="705"/>
      <c r="AC285" s="705"/>
      <c r="AD285" s="705"/>
      <c r="AE285" s="705"/>
      <c r="AF285" s="705"/>
      <c r="AG285" s="705"/>
      <c r="AH285" s="705"/>
      <c r="AI285" s="705"/>
      <c r="AJ285" s="705"/>
      <c r="AK285" s="705"/>
      <c r="AL285" s="705"/>
      <c r="AM285" s="705"/>
      <c r="AN285" s="705"/>
      <c r="AO285" s="705"/>
      <c r="AP285" s="705"/>
      <c r="AQ285" s="705"/>
      <c r="AR285" s="705"/>
      <c r="AS285" s="705"/>
      <c r="AT285" s="705"/>
      <c r="AU285" s="705"/>
      <c r="AV285" s="705"/>
      <c r="AW285" s="705"/>
      <c r="AX285" s="705"/>
      <c r="AY285" s="705"/>
      <c r="AZ285" s="705"/>
      <c r="BA285" s="705"/>
      <c r="BB285" s="705"/>
      <c r="BC285" s="705"/>
      <c r="BD285" s="705"/>
      <c r="BE285" s="705"/>
      <c r="BF285" s="705"/>
      <c r="BG285" s="705"/>
      <c r="BH285" s="705"/>
      <c r="BI285" s="705"/>
      <c r="BJ285" s="705"/>
      <c r="BK285" s="705"/>
      <c r="BL285" s="705"/>
      <c r="BM285" s="705"/>
      <c r="BN285" s="705"/>
      <c r="BO285" s="705"/>
      <c r="BP285" s="705"/>
      <c r="BQ285" s="705"/>
      <c r="BR285" s="705"/>
      <c r="BS285" s="705"/>
      <c r="BT285" s="705"/>
      <c r="BU285" s="705"/>
      <c r="BV285" s="705"/>
      <c r="BW285" s="705"/>
      <c r="BX285" s="705"/>
      <c r="BY285" s="705"/>
      <c r="BZ285" s="705"/>
      <c r="CA285" s="705"/>
      <c r="CB285" s="705"/>
      <c r="CC285" s="705"/>
      <c r="CD285" s="705"/>
      <c r="CE285" s="705"/>
      <c r="CF285" s="705"/>
      <c r="CG285" s="705"/>
      <c r="CH285" s="705"/>
      <c r="CI285" s="705"/>
      <c r="CJ285" s="705"/>
      <c r="CK285" s="705"/>
      <c r="CL285" s="705"/>
      <c r="CM285" s="705"/>
      <c r="CN285" s="705"/>
      <c r="CO285" s="705"/>
      <c r="CP285" s="705"/>
      <c r="CQ285" s="705"/>
      <c r="CR285" s="705"/>
      <c r="CS285" s="705"/>
      <c r="CT285" s="705"/>
      <c r="CU285" s="705"/>
      <c r="CV285" s="705"/>
      <c r="CW285" s="705"/>
      <c r="CX285" s="705"/>
      <c r="CY285" s="705"/>
      <c r="CZ285" s="705"/>
      <c r="DA285" s="705"/>
      <c r="DB285" s="705"/>
      <c r="DC285" s="705"/>
      <c r="DD285" s="705"/>
      <c r="DE285" s="705"/>
      <c r="DF285" s="705"/>
      <c r="DG285" s="705"/>
      <c r="DH285" s="705"/>
      <c r="DI285" s="705"/>
      <c r="DJ285" s="705"/>
      <c r="DK285" s="705"/>
      <c r="DL285" s="705"/>
      <c r="DM285" s="705"/>
      <c r="DN285" s="705"/>
      <c r="DO285" s="705"/>
      <c r="DP285" s="705"/>
      <c r="DQ285" s="705"/>
      <c r="DR285" s="705"/>
      <c r="DS285" s="705"/>
      <c r="DT285" s="705"/>
      <c r="DU285" s="705"/>
      <c r="DV285" s="705"/>
      <c r="DW285" s="705"/>
      <c r="DX285" s="705"/>
      <c r="DY285" s="705"/>
      <c r="DZ285" s="705"/>
      <c r="EA285" s="705"/>
      <c r="EB285" s="705"/>
      <c r="EC285" s="705"/>
      <c r="ED285" s="705"/>
      <c r="EE285" s="705"/>
      <c r="EF285" s="705"/>
      <c r="EG285" s="705"/>
      <c r="EH285" s="705"/>
      <c r="EI285" s="705"/>
      <c r="EJ285" s="705"/>
      <c r="EK285" s="705"/>
      <c r="EL285" s="705"/>
      <c r="EM285" s="705"/>
      <c r="EN285" s="705"/>
      <c r="EO285" s="705"/>
      <c r="EP285" s="705"/>
      <c r="EQ285" s="705"/>
      <c r="ER285" s="705"/>
      <c r="ES285" s="705"/>
      <c r="ET285" s="705"/>
      <c r="EU285" s="705"/>
      <c r="EV285" s="705"/>
      <c r="EW285" s="705"/>
      <c r="EX285" s="705"/>
      <c r="EY285" s="705"/>
      <c r="EZ285" s="705"/>
      <c r="FA285" s="705"/>
      <c r="FB285" s="705"/>
      <c r="FC285" s="705"/>
      <c r="FD285" s="705"/>
      <c r="FE285" s="705"/>
      <c r="FF285" s="705"/>
      <c r="FG285" s="705"/>
      <c r="FH285" s="705"/>
      <c r="FI285" s="705"/>
      <c r="FJ285" s="705"/>
      <c r="FK285" s="705"/>
      <c r="FL285" s="705"/>
      <c r="FM285" s="705"/>
      <c r="FN285" s="705"/>
      <c r="FO285" s="705"/>
      <c r="FP285" s="705"/>
      <c r="FQ285" s="705"/>
      <c r="FR285" s="705"/>
      <c r="FS285" s="705"/>
      <c r="FT285" s="705"/>
      <c r="FU285" s="705"/>
      <c r="FV285" s="705"/>
      <c r="FW285" s="705"/>
      <c r="FX285" s="705"/>
      <c r="FY285" s="705"/>
      <c r="FZ285" s="705"/>
      <c r="GA285" s="705"/>
      <c r="GB285" s="705"/>
      <c r="GC285" s="705"/>
      <c r="GD285" s="705"/>
      <c r="GE285" s="705"/>
      <c r="GF285" s="705"/>
      <c r="GG285" s="705"/>
      <c r="GH285" s="705"/>
      <c r="GI285" s="705"/>
      <c r="GJ285" s="705"/>
      <c r="GK285" s="705"/>
      <c r="GL285" s="705"/>
      <c r="GM285" s="705"/>
      <c r="GN285" s="705"/>
      <c r="GO285" s="705"/>
      <c r="GP285" s="705"/>
      <c r="GQ285" s="705"/>
      <c r="GR285" s="705"/>
      <c r="GS285" s="705"/>
      <c r="GT285" s="705"/>
      <c r="GU285" s="705"/>
      <c r="GV285" s="705"/>
      <c r="GW285" s="705"/>
      <c r="GX285" s="705"/>
      <c r="GY285" s="705"/>
      <c r="GZ285" s="705"/>
      <c r="HA285" s="705"/>
      <c r="HB285" s="705"/>
      <c r="HC285" s="705"/>
      <c r="HD285" s="705"/>
      <c r="HE285" s="705"/>
      <c r="HF285" s="705"/>
      <c r="HG285" s="705"/>
      <c r="HH285" s="705"/>
      <c r="HI285" s="705"/>
      <c r="HJ285" s="705"/>
      <c r="HK285" s="705"/>
      <c r="HL285" s="705"/>
      <c r="HM285" s="705"/>
      <c r="HN285" s="705"/>
      <c r="HO285" s="705"/>
      <c r="HP285" s="705"/>
      <c r="HQ285" s="705"/>
      <c r="HR285" s="705"/>
      <c r="HS285" s="705"/>
      <c r="HT285" s="705"/>
      <c r="HU285" s="705"/>
      <c r="HV285" s="705"/>
      <c r="HW285" s="705"/>
      <c r="HX285" s="705"/>
      <c r="HY285" s="705"/>
      <c r="HZ285" s="705"/>
      <c r="IA285" s="705"/>
      <c r="IB285" s="705"/>
      <c r="IC285" s="705"/>
      <c r="ID285" s="705"/>
      <c r="IE285" s="705"/>
      <c r="IF285" s="705"/>
      <c r="IG285" s="705"/>
      <c r="IH285" s="705"/>
      <c r="II285" s="705"/>
      <c r="IJ285" s="705"/>
      <c r="IK285" s="705"/>
      <c r="IL285" s="705"/>
      <c r="IM285" s="705"/>
      <c r="IN285" s="705"/>
      <c r="IO285" s="705"/>
      <c r="IP285" s="705"/>
      <c r="IQ285" s="705"/>
      <c r="IR285" s="705"/>
      <c r="IS285" s="705"/>
      <c r="IT285" s="705"/>
      <c r="IU285" s="705"/>
      <c r="IV285" s="705"/>
    </row>
    <row r="286" spans="1:256">
      <c r="A286" s="705"/>
      <c r="B286" s="772"/>
      <c r="C286" s="772"/>
      <c r="D286" s="772"/>
      <c r="E286" s="772"/>
      <c r="F286" s="772"/>
      <c r="G286" s="772"/>
      <c r="H286" s="705"/>
      <c r="I286" s="705"/>
      <c r="J286" s="705"/>
      <c r="K286" s="705"/>
      <c r="L286" s="705"/>
      <c r="M286" s="705"/>
      <c r="N286" s="705"/>
      <c r="O286" s="705"/>
      <c r="P286" s="705"/>
      <c r="Q286" s="705"/>
      <c r="R286" s="705"/>
      <c r="S286" s="705"/>
      <c r="T286" s="705"/>
      <c r="U286" s="705"/>
      <c r="V286" s="705"/>
      <c r="W286" s="705"/>
      <c r="X286" s="705"/>
      <c r="Y286" s="705"/>
      <c r="Z286" s="705"/>
      <c r="AA286" s="705"/>
      <c r="AB286" s="705"/>
      <c r="AC286" s="705"/>
      <c r="AD286" s="705"/>
      <c r="AE286" s="705"/>
      <c r="AF286" s="705"/>
      <c r="AG286" s="705"/>
      <c r="AH286" s="705"/>
      <c r="AI286" s="705"/>
      <c r="AJ286" s="705"/>
      <c r="AK286" s="705"/>
      <c r="AL286" s="705"/>
      <c r="AM286" s="705"/>
      <c r="AN286" s="705"/>
      <c r="AO286" s="705"/>
      <c r="AP286" s="705"/>
      <c r="AQ286" s="705"/>
      <c r="AR286" s="705"/>
      <c r="AS286" s="705"/>
      <c r="AT286" s="705"/>
      <c r="AU286" s="705"/>
      <c r="AV286" s="705"/>
      <c r="AW286" s="705"/>
      <c r="AX286" s="705"/>
      <c r="AY286" s="705"/>
      <c r="AZ286" s="705"/>
      <c r="BA286" s="705"/>
      <c r="BB286" s="705"/>
      <c r="BC286" s="705"/>
      <c r="BD286" s="705"/>
      <c r="BE286" s="705"/>
      <c r="BF286" s="705"/>
      <c r="BG286" s="705"/>
      <c r="BH286" s="705"/>
      <c r="BI286" s="705"/>
      <c r="BJ286" s="705"/>
      <c r="BK286" s="705"/>
      <c r="BL286" s="705"/>
      <c r="BM286" s="705"/>
      <c r="BN286" s="705"/>
      <c r="BO286" s="705"/>
      <c r="BP286" s="705"/>
      <c r="BQ286" s="705"/>
      <c r="BR286" s="705"/>
      <c r="BS286" s="705"/>
      <c r="BT286" s="705"/>
      <c r="BU286" s="705"/>
      <c r="BV286" s="705"/>
      <c r="BW286" s="705"/>
      <c r="BX286" s="705"/>
      <c r="BY286" s="705"/>
      <c r="BZ286" s="705"/>
      <c r="CA286" s="705"/>
      <c r="CB286" s="705"/>
      <c r="CC286" s="705"/>
      <c r="CD286" s="705"/>
      <c r="CE286" s="705"/>
      <c r="CF286" s="705"/>
      <c r="CG286" s="705"/>
      <c r="CH286" s="705"/>
      <c r="CI286" s="705"/>
      <c r="CJ286" s="705"/>
      <c r="CK286" s="705"/>
      <c r="CL286" s="705"/>
      <c r="CM286" s="705"/>
      <c r="CN286" s="705"/>
      <c r="CO286" s="705"/>
      <c r="CP286" s="705"/>
      <c r="CQ286" s="705"/>
      <c r="CR286" s="705"/>
      <c r="CS286" s="705"/>
      <c r="CT286" s="705"/>
      <c r="CU286" s="705"/>
      <c r="CV286" s="705"/>
      <c r="CW286" s="705"/>
      <c r="CX286" s="705"/>
      <c r="CY286" s="705"/>
      <c r="CZ286" s="705"/>
      <c r="DA286" s="705"/>
      <c r="DB286" s="705"/>
      <c r="DC286" s="705"/>
      <c r="DD286" s="705"/>
      <c r="DE286" s="705"/>
      <c r="DF286" s="705"/>
      <c r="DG286" s="705"/>
      <c r="DH286" s="705"/>
      <c r="DI286" s="705"/>
      <c r="DJ286" s="705"/>
      <c r="DK286" s="705"/>
      <c r="DL286" s="705"/>
      <c r="DM286" s="705"/>
      <c r="DN286" s="705"/>
      <c r="DO286" s="705"/>
      <c r="DP286" s="705"/>
      <c r="DQ286" s="705"/>
      <c r="DR286" s="705"/>
      <c r="DS286" s="705"/>
      <c r="DT286" s="705"/>
      <c r="DU286" s="705"/>
      <c r="DV286" s="705"/>
      <c r="DW286" s="705"/>
      <c r="DX286" s="705"/>
      <c r="DY286" s="705"/>
      <c r="DZ286" s="705"/>
      <c r="EA286" s="705"/>
      <c r="EB286" s="705"/>
      <c r="EC286" s="705"/>
      <c r="ED286" s="705"/>
      <c r="EE286" s="705"/>
      <c r="EF286" s="705"/>
      <c r="EG286" s="705"/>
      <c r="EH286" s="705"/>
      <c r="EI286" s="705"/>
      <c r="EJ286" s="705"/>
      <c r="EK286" s="705"/>
      <c r="EL286" s="705"/>
      <c r="EM286" s="705"/>
      <c r="EN286" s="705"/>
      <c r="EO286" s="705"/>
      <c r="EP286" s="705"/>
      <c r="EQ286" s="705"/>
      <c r="ER286" s="705"/>
      <c r="ES286" s="705"/>
      <c r="ET286" s="705"/>
      <c r="EU286" s="705"/>
      <c r="EV286" s="705"/>
      <c r="EW286" s="705"/>
      <c r="EX286" s="705"/>
      <c r="EY286" s="705"/>
      <c r="EZ286" s="705"/>
      <c r="FA286" s="705"/>
      <c r="FB286" s="705"/>
      <c r="FC286" s="705"/>
      <c r="FD286" s="705"/>
      <c r="FE286" s="705"/>
      <c r="FF286" s="705"/>
      <c r="FG286" s="705"/>
      <c r="FH286" s="705"/>
      <c r="FI286" s="705"/>
      <c r="FJ286" s="705"/>
      <c r="FK286" s="705"/>
      <c r="FL286" s="705"/>
      <c r="FM286" s="705"/>
      <c r="FN286" s="705"/>
      <c r="FO286" s="705"/>
      <c r="FP286" s="705"/>
      <c r="FQ286" s="705"/>
      <c r="FR286" s="705"/>
      <c r="FS286" s="705"/>
      <c r="FT286" s="705"/>
      <c r="FU286" s="705"/>
      <c r="FV286" s="705"/>
      <c r="FW286" s="705"/>
      <c r="FX286" s="705"/>
      <c r="FY286" s="705"/>
      <c r="FZ286" s="705"/>
      <c r="GA286" s="705"/>
      <c r="GB286" s="705"/>
      <c r="GC286" s="705"/>
      <c r="GD286" s="705"/>
      <c r="GE286" s="705"/>
      <c r="GF286" s="705"/>
      <c r="GG286" s="705"/>
      <c r="GH286" s="705"/>
      <c r="GI286" s="705"/>
      <c r="GJ286" s="705"/>
      <c r="GK286" s="705"/>
      <c r="GL286" s="705"/>
      <c r="GM286" s="705"/>
      <c r="GN286" s="705"/>
      <c r="GO286" s="705"/>
      <c r="GP286" s="705"/>
      <c r="GQ286" s="705"/>
      <c r="GR286" s="705"/>
      <c r="GS286" s="705"/>
      <c r="GT286" s="705"/>
      <c r="GU286" s="705"/>
      <c r="GV286" s="705"/>
      <c r="GW286" s="705"/>
      <c r="GX286" s="705"/>
      <c r="GY286" s="705"/>
      <c r="GZ286" s="705"/>
      <c r="HA286" s="705"/>
      <c r="HB286" s="705"/>
      <c r="HC286" s="705"/>
      <c r="HD286" s="705"/>
      <c r="HE286" s="705"/>
      <c r="HF286" s="705"/>
      <c r="HG286" s="705"/>
      <c r="HH286" s="705"/>
      <c r="HI286" s="705"/>
      <c r="HJ286" s="705"/>
      <c r="HK286" s="705"/>
      <c r="HL286" s="705"/>
      <c r="HM286" s="705"/>
      <c r="HN286" s="705"/>
      <c r="HO286" s="705"/>
      <c r="HP286" s="705"/>
      <c r="HQ286" s="705"/>
      <c r="HR286" s="705"/>
      <c r="HS286" s="705"/>
      <c r="HT286" s="705"/>
      <c r="HU286" s="705"/>
      <c r="HV286" s="705"/>
      <c r="HW286" s="705"/>
      <c r="HX286" s="705"/>
      <c r="HY286" s="705"/>
      <c r="HZ286" s="705"/>
      <c r="IA286" s="705"/>
      <c r="IB286" s="705"/>
      <c r="IC286" s="705"/>
      <c r="ID286" s="705"/>
      <c r="IE286" s="705"/>
      <c r="IF286" s="705"/>
      <c r="IG286" s="705"/>
      <c r="IH286" s="705"/>
      <c r="II286" s="705"/>
      <c r="IJ286" s="705"/>
      <c r="IK286" s="705"/>
      <c r="IL286" s="705"/>
      <c r="IM286" s="705"/>
      <c r="IN286" s="705"/>
      <c r="IO286" s="705"/>
      <c r="IP286" s="705"/>
      <c r="IQ286" s="705"/>
      <c r="IR286" s="705"/>
      <c r="IS286" s="705"/>
      <c r="IT286" s="705"/>
      <c r="IU286" s="705"/>
      <c r="IV286" s="705"/>
    </row>
    <row r="287" spans="1:256">
      <c r="A287" s="705"/>
      <c r="B287" s="772"/>
      <c r="C287" s="772"/>
      <c r="D287" s="772"/>
      <c r="E287" s="772"/>
      <c r="F287" s="772"/>
      <c r="G287" s="772"/>
      <c r="H287" s="705"/>
      <c r="I287" s="705"/>
      <c r="J287" s="705"/>
      <c r="K287" s="705"/>
      <c r="L287" s="705"/>
      <c r="M287" s="705"/>
      <c r="N287" s="705"/>
      <c r="O287" s="705"/>
      <c r="P287" s="705"/>
      <c r="Q287" s="705"/>
      <c r="R287" s="705"/>
      <c r="S287" s="705"/>
      <c r="T287" s="705"/>
      <c r="U287" s="705"/>
      <c r="V287" s="705"/>
      <c r="W287" s="705"/>
      <c r="X287" s="705"/>
      <c r="Y287" s="705"/>
      <c r="Z287" s="705"/>
      <c r="AA287" s="705"/>
      <c r="AB287" s="705"/>
      <c r="AC287" s="705"/>
      <c r="AD287" s="705"/>
      <c r="AE287" s="705"/>
      <c r="AF287" s="705"/>
      <c r="AG287" s="705"/>
      <c r="AH287" s="705"/>
      <c r="AI287" s="705"/>
      <c r="AJ287" s="705"/>
      <c r="AK287" s="705"/>
      <c r="AL287" s="705"/>
      <c r="AM287" s="705"/>
      <c r="AN287" s="705"/>
      <c r="AO287" s="705"/>
      <c r="AP287" s="705"/>
      <c r="AQ287" s="705"/>
      <c r="AR287" s="705"/>
      <c r="AS287" s="705"/>
      <c r="AT287" s="705"/>
      <c r="AU287" s="705"/>
      <c r="AV287" s="705"/>
      <c r="AW287" s="705"/>
      <c r="AX287" s="705"/>
      <c r="AY287" s="705"/>
      <c r="AZ287" s="705"/>
      <c r="BA287" s="705"/>
      <c r="BB287" s="705"/>
      <c r="BC287" s="705"/>
      <c r="BD287" s="705"/>
      <c r="BE287" s="705"/>
      <c r="BF287" s="705"/>
      <c r="BG287" s="705"/>
      <c r="BH287" s="705"/>
      <c r="BI287" s="705"/>
      <c r="BJ287" s="705"/>
      <c r="BK287" s="705"/>
      <c r="BL287" s="705"/>
      <c r="BM287" s="705"/>
      <c r="BN287" s="705"/>
      <c r="BO287" s="705"/>
      <c r="BP287" s="705"/>
      <c r="BQ287" s="705"/>
      <c r="BR287" s="705"/>
      <c r="BS287" s="705"/>
      <c r="BT287" s="705"/>
      <c r="BU287" s="705"/>
      <c r="BV287" s="705"/>
      <c r="BW287" s="705"/>
      <c r="BX287" s="705"/>
      <c r="BY287" s="705"/>
      <c r="BZ287" s="705"/>
      <c r="CA287" s="705"/>
      <c r="CB287" s="705"/>
      <c r="CC287" s="705"/>
      <c r="CD287" s="705"/>
      <c r="CE287" s="705"/>
      <c r="CF287" s="705"/>
      <c r="CG287" s="705"/>
      <c r="CH287" s="705"/>
      <c r="CI287" s="705"/>
      <c r="CJ287" s="705"/>
      <c r="CK287" s="705"/>
      <c r="CL287" s="705"/>
      <c r="CM287" s="705"/>
      <c r="CN287" s="705"/>
      <c r="CO287" s="705"/>
      <c r="CP287" s="705"/>
      <c r="CQ287" s="705"/>
      <c r="CR287" s="705"/>
      <c r="CS287" s="705"/>
      <c r="CT287" s="705"/>
      <c r="CU287" s="705"/>
      <c r="CV287" s="705"/>
      <c r="CW287" s="705"/>
      <c r="CX287" s="705"/>
      <c r="CY287" s="705"/>
      <c r="CZ287" s="705"/>
      <c r="DA287" s="705"/>
      <c r="DB287" s="705"/>
      <c r="DC287" s="705"/>
      <c r="DD287" s="705"/>
      <c r="DE287" s="705"/>
      <c r="DF287" s="705"/>
      <c r="DG287" s="705"/>
      <c r="DH287" s="705"/>
      <c r="DI287" s="705"/>
      <c r="DJ287" s="705"/>
      <c r="DK287" s="705"/>
      <c r="DL287" s="705"/>
      <c r="DM287" s="705"/>
      <c r="DN287" s="705"/>
      <c r="DO287" s="705"/>
      <c r="DP287" s="705"/>
      <c r="DQ287" s="705"/>
      <c r="DR287" s="705"/>
      <c r="DS287" s="705"/>
      <c r="DT287" s="705"/>
      <c r="DU287" s="705"/>
      <c r="DV287" s="705"/>
      <c r="DW287" s="705"/>
      <c r="DX287" s="705"/>
      <c r="DY287" s="705"/>
      <c r="DZ287" s="705"/>
      <c r="EA287" s="705"/>
      <c r="EB287" s="705"/>
      <c r="EC287" s="705"/>
      <c r="ED287" s="705"/>
      <c r="EE287" s="705"/>
      <c r="EF287" s="705"/>
      <c r="EG287" s="705"/>
      <c r="EH287" s="705"/>
      <c r="EI287" s="705"/>
      <c r="EJ287" s="705"/>
      <c r="EK287" s="705"/>
      <c r="EL287" s="705"/>
      <c r="EM287" s="705"/>
      <c r="EN287" s="705"/>
      <c r="EO287" s="705"/>
      <c r="EP287" s="705"/>
      <c r="EQ287" s="705"/>
      <c r="ER287" s="705"/>
      <c r="ES287" s="705"/>
      <c r="ET287" s="705"/>
      <c r="EU287" s="705"/>
      <c r="EV287" s="705"/>
      <c r="EW287" s="705"/>
      <c r="EX287" s="705"/>
      <c r="EY287" s="705"/>
      <c r="EZ287" s="705"/>
      <c r="FA287" s="705"/>
      <c r="FB287" s="705"/>
      <c r="FC287" s="705"/>
      <c r="FD287" s="705"/>
      <c r="FE287" s="705"/>
      <c r="FF287" s="705"/>
      <c r="FG287" s="705"/>
      <c r="FH287" s="705"/>
      <c r="FI287" s="705"/>
      <c r="FJ287" s="705"/>
      <c r="FK287" s="705"/>
      <c r="FL287" s="705"/>
      <c r="FM287" s="705"/>
      <c r="FN287" s="705"/>
      <c r="FO287" s="705"/>
      <c r="FP287" s="705"/>
      <c r="FQ287" s="705"/>
      <c r="FR287" s="705"/>
      <c r="FS287" s="705"/>
      <c r="FT287" s="705"/>
      <c r="FU287" s="705"/>
      <c r="FV287" s="705"/>
      <c r="FW287" s="705"/>
      <c r="FX287" s="705"/>
      <c r="FY287" s="705"/>
      <c r="FZ287" s="705"/>
      <c r="GA287" s="705"/>
      <c r="GB287" s="705"/>
      <c r="GC287" s="705"/>
      <c r="GD287" s="705"/>
      <c r="GE287" s="705"/>
      <c r="GF287" s="705"/>
      <c r="GG287" s="705"/>
      <c r="GH287" s="705"/>
      <c r="GI287" s="705"/>
      <c r="GJ287" s="705"/>
      <c r="GK287" s="705"/>
      <c r="GL287" s="705"/>
      <c r="GM287" s="705"/>
      <c r="GN287" s="705"/>
      <c r="GO287" s="705"/>
      <c r="GP287" s="705"/>
      <c r="GQ287" s="705"/>
      <c r="GR287" s="705"/>
      <c r="GS287" s="705"/>
      <c r="GT287" s="705"/>
      <c r="GU287" s="705"/>
      <c r="GV287" s="705"/>
      <c r="GW287" s="705"/>
      <c r="GX287" s="705"/>
      <c r="GY287" s="705"/>
      <c r="GZ287" s="705"/>
      <c r="HA287" s="705"/>
      <c r="HB287" s="705"/>
      <c r="HC287" s="705"/>
      <c r="HD287" s="705"/>
      <c r="HE287" s="705"/>
      <c r="HF287" s="705"/>
      <c r="HG287" s="705"/>
      <c r="HH287" s="705"/>
      <c r="HI287" s="705"/>
      <c r="HJ287" s="705"/>
      <c r="HK287" s="705"/>
      <c r="HL287" s="705"/>
      <c r="HM287" s="705"/>
      <c r="HN287" s="705"/>
      <c r="HO287" s="705"/>
      <c r="HP287" s="705"/>
      <c r="HQ287" s="705"/>
      <c r="HR287" s="705"/>
      <c r="HS287" s="705"/>
      <c r="HT287" s="705"/>
      <c r="HU287" s="705"/>
      <c r="HV287" s="705"/>
      <c r="HW287" s="705"/>
      <c r="HX287" s="705"/>
      <c r="HY287" s="705"/>
      <c r="HZ287" s="705"/>
      <c r="IA287" s="705"/>
      <c r="IB287" s="705"/>
      <c r="IC287" s="705"/>
      <c r="ID287" s="705"/>
      <c r="IE287" s="705"/>
      <c r="IF287" s="705"/>
      <c r="IG287" s="705"/>
      <c r="IH287" s="705"/>
      <c r="II287" s="705"/>
      <c r="IJ287" s="705"/>
      <c r="IK287" s="705"/>
      <c r="IL287" s="705"/>
      <c r="IM287" s="705"/>
      <c r="IN287" s="705"/>
      <c r="IO287" s="705"/>
      <c r="IP287" s="705"/>
      <c r="IQ287" s="705"/>
      <c r="IR287" s="705"/>
      <c r="IS287" s="705"/>
      <c r="IT287" s="705"/>
      <c r="IU287" s="705"/>
      <c r="IV287" s="705"/>
    </row>
    <row r="288" spans="1:256">
      <c r="A288" s="705"/>
      <c r="B288" s="772"/>
      <c r="C288" s="772"/>
      <c r="D288" s="772"/>
      <c r="E288" s="772"/>
      <c r="F288" s="772"/>
      <c r="G288" s="772"/>
      <c r="H288" s="705"/>
      <c r="I288" s="705"/>
      <c r="J288" s="705"/>
      <c r="K288" s="705"/>
      <c r="L288" s="705"/>
      <c r="M288" s="705"/>
      <c r="N288" s="705"/>
      <c r="O288" s="705"/>
      <c r="P288" s="705"/>
      <c r="Q288" s="705"/>
      <c r="R288" s="705"/>
      <c r="S288" s="705"/>
      <c r="T288" s="705"/>
      <c r="U288" s="705"/>
      <c r="V288" s="705"/>
      <c r="W288" s="705"/>
      <c r="X288" s="705"/>
      <c r="Y288" s="705"/>
      <c r="Z288" s="705"/>
      <c r="AA288" s="705"/>
      <c r="AB288" s="705"/>
      <c r="AC288" s="705"/>
      <c r="AD288" s="705"/>
      <c r="AE288" s="705"/>
      <c r="AF288" s="705"/>
      <c r="AG288" s="705"/>
      <c r="AH288" s="705"/>
      <c r="AI288" s="705"/>
      <c r="AJ288" s="705"/>
      <c r="AK288" s="705"/>
      <c r="AL288" s="705"/>
      <c r="AM288" s="705"/>
      <c r="AN288" s="705"/>
      <c r="AO288" s="705"/>
      <c r="AP288" s="705"/>
      <c r="AQ288" s="705"/>
      <c r="AR288" s="705"/>
      <c r="AS288" s="705"/>
      <c r="AT288" s="705"/>
      <c r="AU288" s="705"/>
      <c r="AV288" s="705"/>
      <c r="AW288" s="705"/>
      <c r="AX288" s="705"/>
      <c r="AY288" s="705"/>
      <c r="AZ288" s="705"/>
      <c r="BA288" s="705"/>
      <c r="BB288" s="705"/>
      <c r="BC288" s="705"/>
      <c r="BD288" s="705"/>
      <c r="BE288" s="705"/>
      <c r="BF288" s="705"/>
      <c r="BG288" s="705"/>
      <c r="BH288" s="705"/>
      <c r="BI288" s="705"/>
      <c r="BJ288" s="705"/>
      <c r="BK288" s="705"/>
      <c r="BL288" s="705"/>
      <c r="BM288" s="705"/>
      <c r="BN288" s="705"/>
      <c r="BO288" s="705"/>
      <c r="BP288" s="705"/>
      <c r="BQ288" s="705"/>
      <c r="BR288" s="705"/>
      <c r="BS288" s="705"/>
      <c r="BT288" s="705"/>
      <c r="BU288" s="705"/>
      <c r="BV288" s="705"/>
      <c r="BW288" s="705"/>
      <c r="BX288" s="705"/>
      <c r="BY288" s="705"/>
      <c r="BZ288" s="705"/>
      <c r="CA288" s="705"/>
      <c r="CB288" s="705"/>
      <c r="CC288" s="705"/>
      <c r="CD288" s="705"/>
      <c r="CE288" s="705"/>
      <c r="CF288" s="705"/>
      <c r="CG288" s="705"/>
      <c r="CH288" s="705"/>
      <c r="CI288" s="705"/>
      <c r="CJ288" s="705"/>
      <c r="CK288" s="705"/>
      <c r="CL288" s="705"/>
      <c r="CM288" s="705"/>
      <c r="CN288" s="705"/>
      <c r="CO288" s="705"/>
      <c r="CP288" s="705"/>
      <c r="CQ288" s="705"/>
      <c r="CR288" s="705"/>
      <c r="CS288" s="705"/>
      <c r="CT288" s="705"/>
      <c r="CU288" s="705"/>
      <c r="CV288" s="705"/>
      <c r="CW288" s="705"/>
      <c r="CX288" s="705"/>
      <c r="CY288" s="705"/>
      <c r="CZ288" s="705"/>
      <c r="DA288" s="705"/>
      <c r="DB288" s="705"/>
      <c r="DC288" s="705"/>
      <c r="DD288" s="705"/>
      <c r="DE288" s="705"/>
      <c r="DF288" s="705"/>
      <c r="DG288" s="705"/>
      <c r="DH288" s="705"/>
      <c r="DI288" s="705"/>
      <c r="DJ288" s="705"/>
      <c r="DK288" s="705"/>
      <c r="DL288" s="705"/>
      <c r="DM288" s="705"/>
      <c r="DN288" s="705"/>
      <c r="DO288" s="705"/>
      <c r="DP288" s="705"/>
      <c r="DQ288" s="705"/>
      <c r="DR288" s="705"/>
      <c r="DS288" s="705"/>
      <c r="DT288" s="705"/>
      <c r="DU288" s="705"/>
      <c r="DV288" s="705"/>
      <c r="DW288" s="705"/>
      <c r="DX288" s="705"/>
      <c r="DY288" s="705"/>
      <c r="DZ288" s="705"/>
      <c r="EA288" s="705"/>
      <c r="EB288" s="705"/>
      <c r="EC288" s="705"/>
      <c r="ED288" s="705"/>
      <c r="EE288" s="705"/>
      <c r="EF288" s="705"/>
      <c r="EG288" s="705"/>
      <c r="EH288" s="705"/>
      <c r="EI288" s="705"/>
      <c r="EJ288" s="705"/>
      <c r="EK288" s="705"/>
      <c r="EL288" s="705"/>
      <c r="EM288" s="705"/>
      <c r="EN288" s="705"/>
      <c r="EO288" s="705"/>
      <c r="EP288" s="705"/>
      <c r="EQ288" s="705"/>
      <c r="ER288" s="705"/>
      <c r="ES288" s="705"/>
      <c r="ET288" s="705"/>
      <c r="EU288" s="705"/>
      <c r="EV288" s="705"/>
      <c r="EW288" s="705"/>
      <c r="EX288" s="705"/>
      <c r="EY288" s="705"/>
      <c r="EZ288" s="705"/>
      <c r="FA288" s="705"/>
      <c r="FB288" s="705"/>
      <c r="FC288" s="705"/>
      <c r="FD288" s="705"/>
      <c r="FE288" s="705"/>
      <c r="FF288" s="705"/>
      <c r="FG288" s="705"/>
      <c r="FH288" s="705"/>
      <c r="FI288" s="705"/>
      <c r="FJ288" s="705"/>
      <c r="FK288" s="705"/>
      <c r="FL288" s="705"/>
      <c r="FM288" s="705"/>
      <c r="FN288" s="705"/>
      <c r="FO288" s="705"/>
      <c r="FP288" s="705"/>
      <c r="FQ288" s="705"/>
      <c r="FR288" s="705"/>
      <c r="FS288" s="705"/>
      <c r="FT288" s="705"/>
      <c r="FU288" s="705"/>
      <c r="FV288" s="705"/>
      <c r="FW288" s="705"/>
      <c r="FX288" s="705"/>
      <c r="FY288" s="705"/>
      <c r="FZ288" s="705"/>
      <c r="GA288" s="705"/>
      <c r="GB288" s="705"/>
      <c r="GC288" s="705"/>
      <c r="GD288" s="705"/>
      <c r="GE288" s="705"/>
      <c r="GF288" s="705"/>
      <c r="GG288" s="705"/>
      <c r="GH288" s="705"/>
      <c r="GI288" s="705"/>
      <c r="GJ288" s="705"/>
      <c r="GK288" s="705"/>
      <c r="GL288" s="705"/>
      <c r="GM288" s="705"/>
      <c r="GN288" s="705"/>
      <c r="GO288" s="705"/>
      <c r="GP288" s="705"/>
      <c r="GQ288" s="705"/>
      <c r="GR288" s="705"/>
      <c r="GS288" s="705"/>
      <c r="GT288" s="705"/>
      <c r="GU288" s="705"/>
      <c r="GV288" s="705"/>
      <c r="GW288" s="705"/>
      <c r="GX288" s="705"/>
      <c r="GY288" s="705"/>
      <c r="GZ288" s="705"/>
      <c r="HA288" s="705"/>
      <c r="HB288" s="705"/>
      <c r="HC288" s="705"/>
      <c r="HD288" s="705"/>
      <c r="HE288" s="705"/>
      <c r="HF288" s="705"/>
      <c r="HG288" s="705"/>
      <c r="HH288" s="705"/>
      <c r="HI288" s="705"/>
      <c r="HJ288" s="705"/>
      <c r="HK288" s="705"/>
      <c r="HL288" s="705"/>
      <c r="HM288" s="705"/>
      <c r="HN288" s="705"/>
      <c r="HO288" s="705"/>
      <c r="HP288" s="705"/>
      <c r="HQ288" s="705"/>
      <c r="HR288" s="705"/>
      <c r="HS288" s="705"/>
      <c r="HT288" s="705"/>
      <c r="HU288" s="705"/>
      <c r="HV288" s="705"/>
      <c r="HW288" s="705"/>
      <c r="HX288" s="705"/>
      <c r="HY288" s="705"/>
      <c r="HZ288" s="705"/>
      <c r="IA288" s="705"/>
      <c r="IB288" s="705"/>
      <c r="IC288" s="705"/>
      <c r="ID288" s="705"/>
      <c r="IE288" s="705"/>
      <c r="IF288" s="705"/>
      <c r="IG288" s="705"/>
      <c r="IH288" s="705"/>
      <c r="II288" s="705"/>
      <c r="IJ288" s="705"/>
      <c r="IK288" s="705"/>
      <c r="IL288" s="705"/>
      <c r="IM288" s="705"/>
      <c r="IN288" s="705"/>
      <c r="IO288" s="705"/>
      <c r="IP288" s="705"/>
      <c r="IQ288" s="705"/>
      <c r="IR288" s="705"/>
      <c r="IS288" s="705"/>
      <c r="IT288" s="705"/>
      <c r="IU288" s="705"/>
      <c r="IV288" s="705"/>
    </row>
    <row r="289" spans="1:256">
      <c r="A289" s="705"/>
      <c r="B289" s="772"/>
      <c r="C289" s="772"/>
      <c r="D289" s="772"/>
      <c r="E289" s="772"/>
      <c r="F289" s="772"/>
      <c r="G289" s="772"/>
      <c r="H289" s="705"/>
      <c r="I289" s="705"/>
      <c r="J289" s="705"/>
      <c r="K289" s="705"/>
      <c r="L289" s="705"/>
      <c r="M289" s="705"/>
      <c r="N289" s="705"/>
      <c r="O289" s="705"/>
      <c r="P289" s="705"/>
      <c r="Q289" s="705"/>
      <c r="R289" s="705"/>
      <c r="S289" s="705"/>
      <c r="T289" s="705"/>
      <c r="U289" s="705"/>
      <c r="V289" s="705"/>
      <c r="W289" s="705"/>
      <c r="X289" s="705"/>
      <c r="Y289" s="705"/>
      <c r="Z289" s="705"/>
      <c r="AA289" s="705"/>
      <c r="AB289" s="705"/>
      <c r="AC289" s="705"/>
      <c r="AD289" s="705"/>
      <c r="AE289" s="705"/>
      <c r="AF289" s="705"/>
      <c r="AG289" s="705"/>
      <c r="AH289" s="705"/>
      <c r="AI289" s="705"/>
      <c r="AJ289" s="705"/>
      <c r="AK289" s="705"/>
      <c r="AL289" s="705"/>
      <c r="AM289" s="705"/>
      <c r="AN289" s="705"/>
      <c r="AO289" s="705"/>
      <c r="AP289" s="705"/>
      <c r="AQ289" s="705"/>
      <c r="AR289" s="705"/>
      <c r="AS289" s="705"/>
      <c r="AT289" s="705"/>
      <c r="AU289" s="705"/>
      <c r="AV289" s="705"/>
      <c r="AW289" s="705"/>
      <c r="AX289" s="705"/>
      <c r="AY289" s="705"/>
      <c r="AZ289" s="705"/>
      <c r="BA289" s="705"/>
      <c r="BB289" s="705"/>
      <c r="BC289" s="705"/>
      <c r="BD289" s="705"/>
      <c r="BE289" s="705"/>
      <c r="BF289" s="705"/>
      <c r="BG289" s="705"/>
      <c r="BH289" s="705"/>
      <c r="BI289" s="705"/>
      <c r="BJ289" s="705"/>
      <c r="BK289" s="705"/>
      <c r="BL289" s="705"/>
      <c r="BM289" s="705"/>
      <c r="BN289" s="705"/>
      <c r="BO289" s="705"/>
      <c r="BP289" s="705"/>
      <c r="BQ289" s="705"/>
      <c r="BR289" s="705"/>
      <c r="BS289" s="705"/>
      <c r="BT289" s="705"/>
      <c r="BU289" s="705"/>
      <c r="BV289" s="705"/>
      <c r="BW289" s="705"/>
      <c r="BX289" s="705"/>
      <c r="BY289" s="705"/>
      <c r="BZ289" s="705"/>
      <c r="CA289" s="705"/>
      <c r="CB289" s="705"/>
      <c r="CC289" s="705"/>
      <c r="CD289" s="705"/>
      <c r="CE289" s="705"/>
      <c r="CF289" s="705"/>
      <c r="CG289" s="705"/>
      <c r="CH289" s="705"/>
      <c r="CI289" s="705"/>
      <c r="CJ289" s="705"/>
      <c r="CK289" s="705"/>
      <c r="CL289" s="705"/>
      <c r="CM289" s="705"/>
      <c r="CN289" s="705"/>
      <c r="CO289" s="705"/>
      <c r="CP289" s="705"/>
      <c r="CQ289" s="705"/>
      <c r="CR289" s="705"/>
      <c r="CS289" s="705"/>
      <c r="CT289" s="705"/>
      <c r="CU289" s="705"/>
      <c r="CV289" s="705"/>
      <c r="CW289" s="705"/>
      <c r="CX289" s="705"/>
      <c r="CY289" s="705"/>
      <c r="CZ289" s="705"/>
      <c r="DA289" s="705"/>
      <c r="DB289" s="705"/>
      <c r="DC289" s="705"/>
      <c r="DD289" s="705"/>
      <c r="DE289" s="705"/>
      <c r="DF289" s="705"/>
      <c r="DG289" s="705"/>
      <c r="DH289" s="705"/>
      <c r="DI289" s="705"/>
      <c r="DJ289" s="705"/>
      <c r="DK289" s="705"/>
      <c r="DL289" s="705"/>
      <c r="DM289" s="705"/>
      <c r="DN289" s="705"/>
      <c r="DO289" s="705"/>
      <c r="DP289" s="705"/>
      <c r="DQ289" s="705"/>
      <c r="DR289" s="705"/>
      <c r="DS289" s="705"/>
      <c r="DT289" s="705"/>
      <c r="DU289" s="705"/>
      <c r="DV289" s="705"/>
      <c r="DW289" s="705"/>
      <c r="DX289" s="705"/>
      <c r="DY289" s="705"/>
      <c r="DZ289" s="705"/>
      <c r="EA289" s="705"/>
      <c r="EB289" s="705"/>
      <c r="EC289" s="705"/>
      <c r="ED289" s="705"/>
      <c r="EE289" s="705"/>
      <c r="EF289" s="705"/>
      <c r="EG289" s="705"/>
      <c r="EH289" s="705"/>
      <c r="EI289" s="705"/>
      <c r="EJ289" s="705"/>
      <c r="EK289" s="705"/>
      <c r="EL289" s="705"/>
      <c r="EM289" s="705"/>
      <c r="EN289" s="705"/>
      <c r="EO289" s="705"/>
      <c r="EP289" s="705"/>
      <c r="EQ289" s="705"/>
      <c r="ER289" s="705"/>
      <c r="ES289" s="705"/>
      <c r="ET289" s="705"/>
      <c r="EU289" s="705"/>
      <c r="EV289" s="705"/>
      <c r="EW289" s="705"/>
      <c r="EX289" s="705"/>
      <c r="EY289" s="705"/>
      <c r="EZ289" s="705"/>
      <c r="FA289" s="705"/>
      <c r="FB289" s="705"/>
      <c r="FC289" s="705"/>
      <c r="FD289" s="705"/>
      <c r="FE289" s="705"/>
      <c r="FF289" s="705"/>
      <c r="FG289" s="705"/>
      <c r="FH289" s="705"/>
      <c r="FI289" s="705"/>
      <c r="FJ289" s="705"/>
      <c r="FK289" s="705"/>
      <c r="FL289" s="705"/>
      <c r="FM289" s="705"/>
      <c r="FN289" s="705"/>
      <c r="FO289" s="705"/>
      <c r="FP289" s="705"/>
      <c r="FQ289" s="705"/>
      <c r="FR289" s="705"/>
      <c r="FS289" s="705"/>
      <c r="FT289" s="705"/>
      <c r="FU289" s="705"/>
      <c r="FV289" s="705"/>
      <c r="FW289" s="705"/>
      <c r="FX289" s="705"/>
      <c r="FY289" s="705"/>
      <c r="FZ289" s="705"/>
      <c r="GA289" s="705"/>
      <c r="GB289" s="705"/>
      <c r="GC289" s="705"/>
      <c r="GD289" s="705"/>
      <c r="GE289" s="705"/>
      <c r="GF289" s="705"/>
      <c r="GG289" s="705"/>
      <c r="GH289" s="705"/>
      <c r="GI289" s="705"/>
      <c r="GJ289" s="705"/>
      <c r="GK289" s="705"/>
      <c r="GL289" s="705"/>
      <c r="GM289" s="705"/>
      <c r="GN289" s="705"/>
      <c r="GO289" s="705"/>
      <c r="GP289" s="705"/>
      <c r="GQ289" s="705"/>
      <c r="GR289" s="705"/>
      <c r="GS289" s="705"/>
      <c r="GT289" s="705"/>
      <c r="GU289" s="705"/>
      <c r="GV289" s="705"/>
      <c r="GW289" s="705"/>
      <c r="GX289" s="705"/>
      <c r="GY289" s="705"/>
      <c r="GZ289" s="705"/>
      <c r="HA289" s="705"/>
      <c r="HB289" s="705"/>
      <c r="HC289" s="705"/>
      <c r="HD289" s="705"/>
      <c r="HE289" s="705"/>
      <c r="HF289" s="705"/>
      <c r="HG289" s="705"/>
      <c r="HH289" s="705"/>
      <c r="HI289" s="705"/>
      <c r="HJ289" s="705"/>
      <c r="HK289" s="705"/>
      <c r="HL289" s="705"/>
      <c r="HM289" s="705"/>
      <c r="HN289" s="705"/>
      <c r="HO289" s="705"/>
      <c r="HP289" s="705"/>
      <c r="HQ289" s="705"/>
      <c r="HR289" s="705"/>
      <c r="HS289" s="705"/>
      <c r="HT289" s="705"/>
      <c r="HU289" s="705"/>
      <c r="HV289" s="705"/>
      <c r="HW289" s="705"/>
      <c r="HX289" s="705"/>
      <c r="HY289" s="705"/>
      <c r="HZ289" s="705"/>
      <c r="IA289" s="705"/>
      <c r="IB289" s="705"/>
      <c r="IC289" s="705"/>
      <c r="ID289" s="705"/>
      <c r="IE289" s="705"/>
      <c r="IF289" s="705"/>
      <c r="IG289" s="705"/>
      <c r="IH289" s="705"/>
      <c r="II289" s="705"/>
      <c r="IJ289" s="705"/>
      <c r="IK289" s="705"/>
      <c r="IL289" s="705"/>
      <c r="IM289" s="705"/>
      <c r="IN289" s="705"/>
      <c r="IO289" s="705"/>
      <c r="IP289" s="705"/>
      <c r="IQ289" s="705"/>
      <c r="IR289" s="705"/>
      <c r="IS289" s="705"/>
      <c r="IT289" s="705"/>
      <c r="IU289" s="705"/>
      <c r="IV289" s="705"/>
    </row>
    <row r="290" spans="1:256">
      <c r="A290" s="705"/>
      <c r="B290" s="772"/>
      <c r="C290" s="772"/>
      <c r="D290" s="772"/>
      <c r="E290" s="772"/>
      <c r="F290" s="772"/>
      <c r="G290" s="772"/>
      <c r="H290" s="705"/>
      <c r="I290" s="705"/>
      <c r="J290" s="705"/>
      <c r="K290" s="705"/>
      <c r="L290" s="705"/>
      <c r="M290" s="705"/>
      <c r="N290" s="705"/>
      <c r="O290" s="705"/>
      <c r="P290" s="705"/>
      <c r="Q290" s="705"/>
      <c r="R290" s="705"/>
      <c r="S290" s="705"/>
      <c r="T290" s="705"/>
      <c r="U290" s="705"/>
      <c r="V290" s="705"/>
      <c r="W290" s="705"/>
      <c r="X290" s="705"/>
      <c r="Y290" s="705"/>
      <c r="Z290" s="705"/>
      <c r="AA290" s="705"/>
      <c r="AB290" s="705"/>
      <c r="AC290" s="705"/>
      <c r="AD290" s="705"/>
      <c r="AE290" s="705"/>
      <c r="AF290" s="705"/>
      <c r="AG290" s="705"/>
      <c r="AH290" s="705"/>
      <c r="AI290" s="705"/>
      <c r="AJ290" s="705"/>
      <c r="AK290" s="705"/>
      <c r="AL290" s="705"/>
      <c r="AM290" s="705"/>
      <c r="AN290" s="705"/>
      <c r="AO290" s="705"/>
      <c r="AP290" s="705"/>
      <c r="AQ290" s="705"/>
      <c r="AR290" s="705"/>
      <c r="AS290" s="705"/>
      <c r="AT290" s="705"/>
      <c r="AU290" s="705"/>
      <c r="AV290" s="705"/>
      <c r="AW290" s="705"/>
      <c r="AX290" s="705"/>
      <c r="AY290" s="705"/>
      <c r="AZ290" s="705"/>
      <c r="BA290" s="705"/>
      <c r="BB290" s="705"/>
      <c r="BC290" s="705"/>
      <c r="BD290" s="705"/>
      <c r="BE290" s="705"/>
      <c r="BF290" s="705"/>
      <c r="BG290" s="705"/>
      <c r="BH290" s="705"/>
      <c r="BI290" s="705"/>
      <c r="BJ290" s="705"/>
      <c r="BK290" s="705"/>
      <c r="BL290" s="705"/>
      <c r="BM290" s="705"/>
      <c r="BN290" s="705"/>
      <c r="BO290" s="705"/>
      <c r="BP290" s="705"/>
      <c r="BQ290" s="705"/>
      <c r="BR290" s="705"/>
      <c r="BS290" s="705"/>
      <c r="BT290" s="705"/>
      <c r="BU290" s="705"/>
      <c r="BV290" s="705"/>
      <c r="BW290" s="705"/>
      <c r="BX290" s="705"/>
      <c r="BY290" s="705"/>
      <c r="BZ290" s="705"/>
      <c r="CA290" s="705"/>
      <c r="CB290" s="705"/>
      <c r="CC290" s="705"/>
      <c r="CD290" s="705"/>
      <c r="CE290" s="705"/>
      <c r="CF290" s="705"/>
      <c r="CG290" s="705"/>
      <c r="CH290" s="705"/>
      <c r="CI290" s="705"/>
      <c r="CJ290" s="705"/>
      <c r="CK290" s="705"/>
      <c r="CL290" s="705"/>
      <c r="CM290" s="705"/>
      <c r="CN290" s="705"/>
      <c r="CO290" s="705"/>
      <c r="CP290" s="705"/>
      <c r="CQ290" s="705"/>
      <c r="CR290" s="705"/>
      <c r="CS290" s="705"/>
      <c r="CT290" s="705"/>
      <c r="CU290" s="705"/>
      <c r="CV290" s="705"/>
      <c r="CW290" s="705"/>
      <c r="CX290" s="705"/>
      <c r="CY290" s="705"/>
      <c r="CZ290" s="705"/>
      <c r="DA290" s="705"/>
      <c r="DB290" s="705"/>
      <c r="DC290" s="705"/>
      <c r="DD290" s="705"/>
      <c r="DE290" s="705"/>
      <c r="DF290" s="705"/>
      <c r="DG290" s="705"/>
      <c r="DH290" s="705"/>
      <c r="DI290" s="705"/>
      <c r="DJ290" s="705"/>
      <c r="DK290" s="705"/>
      <c r="DL290" s="705"/>
      <c r="DM290" s="705"/>
      <c r="DN290" s="705"/>
      <c r="DO290" s="705"/>
      <c r="DP290" s="705"/>
      <c r="DQ290" s="705"/>
      <c r="DR290" s="705"/>
      <c r="DS290" s="705"/>
      <c r="DT290" s="705"/>
      <c r="DU290" s="705"/>
      <c r="DV290" s="705"/>
      <c r="DW290" s="705"/>
      <c r="DX290" s="705"/>
      <c r="DY290" s="705"/>
      <c r="DZ290" s="705"/>
      <c r="EA290" s="705"/>
      <c r="EB290" s="705"/>
      <c r="EC290" s="705"/>
      <c r="ED290" s="705"/>
      <c r="EE290" s="705"/>
      <c r="EF290" s="705"/>
      <c r="EG290" s="705"/>
      <c r="EH290" s="705"/>
      <c r="EI290" s="705"/>
      <c r="EJ290" s="705"/>
      <c r="EK290" s="705"/>
      <c r="EL290" s="705"/>
      <c r="EM290" s="705"/>
      <c r="EN290" s="705"/>
      <c r="EO290" s="705"/>
      <c r="EP290" s="705"/>
      <c r="EQ290" s="705"/>
      <c r="ER290" s="705"/>
      <c r="ES290" s="705"/>
      <c r="ET290" s="705"/>
      <c r="EU290" s="705"/>
      <c r="EV290" s="705"/>
      <c r="EW290" s="705"/>
      <c r="EX290" s="705"/>
      <c r="EY290" s="705"/>
      <c r="EZ290" s="705"/>
      <c r="FA290" s="705"/>
      <c r="FB290" s="705"/>
      <c r="FC290" s="705"/>
      <c r="FD290" s="705"/>
      <c r="FE290" s="705"/>
      <c r="FF290" s="705"/>
      <c r="FG290" s="705"/>
      <c r="FH290" s="705"/>
      <c r="FI290" s="705"/>
      <c r="FJ290" s="705"/>
      <c r="FK290" s="705"/>
      <c r="FL290" s="705"/>
      <c r="FM290" s="705"/>
      <c r="FN290" s="705"/>
      <c r="FO290" s="705"/>
      <c r="FP290" s="705"/>
      <c r="FQ290" s="705"/>
      <c r="FR290" s="705"/>
      <c r="FS290" s="705"/>
      <c r="FT290" s="705"/>
      <c r="FU290" s="705"/>
      <c r="FV290" s="705"/>
      <c r="FW290" s="705"/>
      <c r="FX290" s="705"/>
      <c r="FY290" s="705"/>
      <c r="FZ290" s="705"/>
      <c r="GA290" s="705"/>
      <c r="GB290" s="705"/>
      <c r="GC290" s="705"/>
      <c r="GD290" s="705"/>
      <c r="GE290" s="705"/>
      <c r="GF290" s="705"/>
      <c r="GG290" s="705"/>
      <c r="GH290" s="705"/>
      <c r="GI290" s="705"/>
      <c r="GJ290" s="705"/>
      <c r="GK290" s="705"/>
      <c r="GL290" s="705"/>
      <c r="GM290" s="705"/>
      <c r="GN290" s="705"/>
      <c r="GO290" s="705"/>
      <c r="GP290" s="705"/>
      <c r="GQ290" s="705"/>
      <c r="GR290" s="705"/>
      <c r="GS290" s="705"/>
      <c r="GT290" s="705"/>
      <c r="GU290" s="705"/>
      <c r="GV290" s="705"/>
      <c r="GW290" s="705"/>
      <c r="GX290" s="705"/>
      <c r="GY290" s="705"/>
      <c r="GZ290" s="705"/>
      <c r="HA290" s="705"/>
      <c r="HB290" s="705"/>
      <c r="HC290" s="705"/>
      <c r="HD290" s="705"/>
      <c r="HE290" s="705"/>
      <c r="HF290" s="705"/>
      <c r="HG290" s="705"/>
      <c r="HH290" s="705"/>
      <c r="HI290" s="705"/>
      <c r="HJ290" s="705"/>
      <c r="HK290" s="705"/>
      <c r="HL290" s="705"/>
      <c r="HM290" s="705"/>
      <c r="HN290" s="705"/>
      <c r="HO290" s="705"/>
      <c r="HP290" s="705"/>
      <c r="HQ290" s="705"/>
      <c r="HR290" s="705"/>
      <c r="HS290" s="705"/>
      <c r="HT290" s="705"/>
      <c r="HU290" s="705"/>
      <c r="HV290" s="705"/>
      <c r="HW290" s="705"/>
      <c r="HX290" s="705"/>
      <c r="HY290" s="705"/>
      <c r="HZ290" s="705"/>
      <c r="IA290" s="705"/>
      <c r="IB290" s="705"/>
      <c r="IC290" s="705"/>
      <c r="ID290" s="705"/>
      <c r="IE290" s="705"/>
      <c r="IF290" s="705"/>
      <c r="IG290" s="705"/>
      <c r="IH290" s="705"/>
      <c r="II290" s="705"/>
      <c r="IJ290" s="705"/>
      <c r="IK290" s="705"/>
      <c r="IL290" s="705"/>
      <c r="IM290" s="705"/>
      <c r="IN290" s="705"/>
      <c r="IO290" s="705"/>
      <c r="IP290" s="705"/>
      <c r="IQ290" s="705"/>
      <c r="IR290" s="705"/>
      <c r="IS290" s="705"/>
      <c r="IT290" s="705"/>
      <c r="IU290" s="705"/>
      <c r="IV290" s="705"/>
    </row>
    <row r="291" spans="1:256">
      <c r="A291" s="705"/>
      <c r="B291" s="772"/>
      <c r="C291" s="772"/>
      <c r="D291" s="772"/>
      <c r="E291" s="772"/>
      <c r="F291" s="772"/>
      <c r="G291" s="772"/>
      <c r="H291" s="705"/>
      <c r="I291" s="705"/>
      <c r="J291" s="705"/>
      <c r="K291" s="705"/>
      <c r="L291" s="705"/>
      <c r="M291" s="705"/>
      <c r="N291" s="705"/>
      <c r="O291" s="705"/>
      <c r="P291" s="705"/>
      <c r="Q291" s="705"/>
      <c r="R291" s="705"/>
      <c r="S291" s="705"/>
      <c r="T291" s="705"/>
      <c r="U291" s="705"/>
      <c r="V291" s="705"/>
      <c r="W291" s="705"/>
      <c r="X291" s="705"/>
      <c r="Y291" s="705"/>
      <c r="Z291" s="705"/>
      <c r="AA291" s="705"/>
      <c r="AB291" s="705"/>
      <c r="AC291" s="705"/>
      <c r="AD291" s="705"/>
      <c r="AE291" s="705"/>
      <c r="AF291" s="705"/>
      <c r="AG291" s="705"/>
      <c r="AH291" s="705"/>
      <c r="AI291" s="705"/>
      <c r="AJ291" s="705"/>
      <c r="AK291" s="705"/>
      <c r="AL291" s="705"/>
      <c r="AM291" s="705"/>
      <c r="AN291" s="705"/>
      <c r="AO291" s="705"/>
      <c r="AP291" s="705"/>
      <c r="AQ291" s="705"/>
      <c r="AR291" s="705"/>
      <c r="AS291" s="705"/>
      <c r="AT291" s="705"/>
      <c r="AU291" s="705"/>
      <c r="AV291" s="705"/>
      <c r="AW291" s="705"/>
      <c r="AX291" s="705"/>
      <c r="AY291" s="705"/>
      <c r="AZ291" s="705"/>
      <c r="BA291" s="705"/>
      <c r="BB291" s="705"/>
      <c r="BC291" s="705"/>
      <c r="BD291" s="705"/>
      <c r="BE291" s="705"/>
      <c r="BF291" s="705"/>
      <c r="BG291" s="705"/>
      <c r="BH291" s="705"/>
      <c r="BI291" s="705"/>
      <c r="BJ291" s="705"/>
      <c r="BK291" s="705"/>
      <c r="BL291" s="705"/>
      <c r="BM291" s="705"/>
      <c r="BN291" s="705"/>
      <c r="BO291" s="705"/>
      <c r="BP291" s="705"/>
      <c r="BQ291" s="705"/>
      <c r="BR291" s="705"/>
      <c r="BS291" s="705"/>
      <c r="BT291" s="705"/>
      <c r="BU291" s="705"/>
      <c r="BV291" s="705"/>
      <c r="BW291" s="705"/>
      <c r="BX291" s="705"/>
      <c r="BY291" s="705"/>
      <c r="BZ291" s="705"/>
      <c r="CA291" s="705"/>
      <c r="CB291" s="705"/>
      <c r="CC291" s="705"/>
      <c r="CD291" s="705"/>
      <c r="CE291" s="705"/>
      <c r="CF291" s="705"/>
      <c r="CG291" s="705"/>
      <c r="CH291" s="705"/>
      <c r="CI291" s="705"/>
      <c r="CJ291" s="705"/>
      <c r="CK291" s="705"/>
      <c r="CL291" s="705"/>
      <c r="CM291" s="705"/>
      <c r="CN291" s="705"/>
      <c r="CO291" s="705"/>
      <c r="CP291" s="705"/>
      <c r="CQ291" s="705"/>
      <c r="CR291" s="705"/>
      <c r="CS291" s="705"/>
      <c r="CT291" s="705"/>
      <c r="CU291" s="705"/>
      <c r="CV291" s="705"/>
      <c r="CW291" s="705"/>
      <c r="CX291" s="705"/>
      <c r="CY291" s="705"/>
      <c r="CZ291" s="705"/>
      <c r="DA291" s="705"/>
      <c r="DB291" s="705"/>
      <c r="DC291" s="705"/>
      <c r="DD291" s="705"/>
      <c r="DE291" s="705"/>
      <c r="DF291" s="705"/>
      <c r="DG291" s="705"/>
      <c r="DH291" s="705"/>
      <c r="DI291" s="705"/>
      <c r="DJ291" s="705"/>
      <c r="DK291" s="705"/>
      <c r="DL291" s="705"/>
      <c r="DM291" s="705"/>
      <c r="DN291" s="705"/>
      <c r="DO291" s="705"/>
      <c r="DP291" s="705"/>
      <c r="DQ291" s="705"/>
      <c r="DR291" s="705"/>
      <c r="DS291" s="705"/>
      <c r="DT291" s="705"/>
      <c r="DU291" s="705"/>
      <c r="DV291" s="705"/>
      <c r="DW291" s="705"/>
      <c r="DX291" s="705"/>
      <c r="DY291" s="705"/>
      <c r="DZ291" s="705"/>
      <c r="EA291" s="705"/>
      <c r="EB291" s="705"/>
      <c r="EC291" s="705"/>
      <c r="ED291" s="705"/>
      <c r="EE291" s="705"/>
      <c r="EF291" s="705"/>
      <c r="EG291" s="705"/>
      <c r="EH291" s="705"/>
      <c r="EI291" s="705"/>
      <c r="EJ291" s="705"/>
      <c r="EK291" s="705"/>
      <c r="EL291" s="705"/>
      <c r="EM291" s="705"/>
      <c r="EN291" s="705"/>
      <c r="EO291" s="705"/>
      <c r="EP291" s="705"/>
      <c r="EQ291" s="705"/>
      <c r="ER291" s="705"/>
      <c r="ES291" s="705"/>
      <c r="ET291" s="705"/>
      <c r="EU291" s="705"/>
      <c r="EV291" s="705"/>
      <c r="EW291" s="705"/>
      <c r="EX291" s="705"/>
      <c r="EY291" s="705"/>
      <c r="EZ291" s="705"/>
      <c r="FA291" s="705"/>
      <c r="FB291" s="705"/>
      <c r="FC291" s="705"/>
      <c r="FD291" s="705"/>
      <c r="FE291" s="705"/>
      <c r="FF291" s="705"/>
      <c r="FG291" s="705"/>
      <c r="FH291" s="705"/>
      <c r="FI291" s="705"/>
      <c r="FJ291" s="705"/>
      <c r="FK291" s="705"/>
      <c r="FL291" s="705"/>
      <c r="FM291" s="705"/>
      <c r="FN291" s="705"/>
      <c r="FO291" s="705"/>
      <c r="FP291" s="705"/>
      <c r="FQ291" s="705"/>
      <c r="FR291" s="705"/>
      <c r="FS291" s="705"/>
      <c r="FT291" s="705"/>
      <c r="FU291" s="705"/>
      <c r="FV291" s="705"/>
      <c r="FW291" s="705"/>
      <c r="FX291" s="705"/>
      <c r="FY291" s="705"/>
      <c r="FZ291" s="705"/>
      <c r="GA291" s="705"/>
      <c r="GB291" s="705"/>
      <c r="GC291" s="705"/>
      <c r="GD291" s="705"/>
      <c r="GE291" s="705"/>
      <c r="GF291" s="705"/>
      <c r="GG291" s="705"/>
      <c r="GH291" s="705"/>
      <c r="GI291" s="705"/>
      <c r="GJ291" s="705"/>
      <c r="GK291" s="705"/>
      <c r="GL291" s="705"/>
      <c r="GM291" s="705"/>
      <c r="GN291" s="705"/>
      <c r="GO291" s="705"/>
      <c r="GP291" s="705"/>
      <c r="GQ291" s="705"/>
      <c r="GR291" s="705"/>
      <c r="GS291" s="705"/>
      <c r="GT291" s="705"/>
      <c r="GU291" s="705"/>
      <c r="GV291" s="705"/>
      <c r="GW291" s="705"/>
      <c r="GX291" s="705"/>
      <c r="GY291" s="705"/>
      <c r="GZ291" s="705"/>
      <c r="HA291" s="705"/>
      <c r="HB291" s="705"/>
      <c r="HC291" s="705"/>
      <c r="HD291" s="705"/>
      <c r="HE291" s="705"/>
      <c r="HF291" s="705"/>
      <c r="HG291" s="705"/>
      <c r="HH291" s="705"/>
      <c r="HI291" s="705"/>
      <c r="HJ291" s="705"/>
      <c r="HK291" s="705"/>
      <c r="HL291" s="705"/>
      <c r="HM291" s="705"/>
      <c r="HN291" s="705"/>
      <c r="HO291" s="705"/>
      <c r="HP291" s="705"/>
      <c r="HQ291" s="705"/>
      <c r="HR291" s="705"/>
      <c r="HS291" s="705"/>
      <c r="HT291" s="705"/>
      <c r="HU291" s="705"/>
      <c r="HV291" s="705"/>
      <c r="HW291" s="705"/>
      <c r="HX291" s="705"/>
      <c r="HY291" s="705"/>
      <c r="HZ291" s="705"/>
      <c r="IA291" s="705"/>
      <c r="IB291" s="705"/>
      <c r="IC291" s="705"/>
      <c r="ID291" s="705"/>
      <c r="IE291" s="705"/>
      <c r="IF291" s="705"/>
      <c r="IG291" s="705"/>
      <c r="IH291" s="705"/>
      <c r="II291" s="705"/>
      <c r="IJ291" s="705"/>
      <c r="IK291" s="705"/>
      <c r="IL291" s="705"/>
      <c r="IM291" s="705"/>
      <c r="IN291" s="705"/>
      <c r="IO291" s="705"/>
      <c r="IP291" s="705"/>
      <c r="IQ291" s="705"/>
      <c r="IR291" s="705"/>
      <c r="IS291" s="705"/>
      <c r="IT291" s="705"/>
      <c r="IU291" s="705"/>
      <c r="IV291" s="705"/>
    </row>
    <row r="292" spans="1:256">
      <c r="A292" s="705"/>
      <c r="B292" s="772"/>
      <c r="C292" s="772"/>
      <c r="D292" s="772"/>
      <c r="E292" s="772"/>
      <c r="F292" s="772"/>
      <c r="G292" s="772"/>
      <c r="H292" s="705"/>
      <c r="I292" s="705"/>
      <c r="J292" s="705"/>
      <c r="K292" s="705"/>
      <c r="L292" s="705"/>
      <c r="M292" s="705"/>
      <c r="N292" s="705"/>
      <c r="O292" s="705"/>
      <c r="P292" s="705"/>
      <c r="Q292" s="705"/>
      <c r="R292" s="705"/>
      <c r="S292" s="705"/>
      <c r="T292" s="705"/>
      <c r="U292" s="705"/>
      <c r="V292" s="705"/>
      <c r="W292" s="705"/>
      <c r="X292" s="705"/>
      <c r="Y292" s="705"/>
      <c r="Z292" s="705"/>
      <c r="AA292" s="705"/>
      <c r="AB292" s="705"/>
      <c r="AC292" s="705"/>
      <c r="AD292" s="705"/>
      <c r="AE292" s="705"/>
      <c r="AF292" s="705"/>
      <c r="AG292" s="705"/>
      <c r="AH292" s="705"/>
      <c r="AI292" s="705"/>
      <c r="AJ292" s="705"/>
      <c r="AK292" s="705"/>
      <c r="AL292" s="705"/>
      <c r="AM292" s="705"/>
      <c r="AN292" s="705"/>
      <c r="AO292" s="705"/>
      <c r="AP292" s="705"/>
      <c r="AQ292" s="705"/>
      <c r="AR292" s="705"/>
      <c r="AS292" s="705"/>
      <c r="AT292" s="705"/>
      <c r="AU292" s="705"/>
      <c r="AV292" s="705"/>
      <c r="AW292" s="705"/>
      <c r="AX292" s="705"/>
      <c r="AY292" s="705"/>
      <c r="AZ292" s="705"/>
      <c r="BA292" s="705"/>
      <c r="BB292" s="705"/>
      <c r="BC292" s="705"/>
      <c r="BD292" s="705"/>
      <c r="BE292" s="705"/>
      <c r="BF292" s="705"/>
      <c r="BG292" s="705"/>
      <c r="BH292" s="705"/>
      <c r="BI292" s="705"/>
      <c r="BJ292" s="705"/>
      <c r="BK292" s="705"/>
      <c r="BL292" s="705"/>
      <c r="BM292" s="705"/>
      <c r="BN292" s="705"/>
      <c r="BO292" s="705"/>
      <c r="BP292" s="705"/>
      <c r="BQ292" s="705"/>
      <c r="BR292" s="705"/>
      <c r="BS292" s="705"/>
      <c r="BT292" s="705"/>
      <c r="BU292" s="705"/>
      <c r="BV292" s="705"/>
      <c r="BW292" s="705"/>
      <c r="BX292" s="705"/>
      <c r="BY292" s="705"/>
      <c r="BZ292" s="705"/>
      <c r="CA292" s="705"/>
      <c r="CB292" s="705"/>
      <c r="CC292" s="705"/>
      <c r="CD292" s="705"/>
      <c r="CE292" s="705"/>
      <c r="CF292" s="705"/>
      <c r="CG292" s="705"/>
      <c r="CH292" s="705"/>
      <c r="CI292" s="705"/>
      <c r="CJ292" s="705"/>
      <c r="CK292" s="705"/>
      <c r="CL292" s="705"/>
      <c r="CM292" s="705"/>
      <c r="CN292" s="705"/>
      <c r="CO292" s="705"/>
      <c r="CP292" s="705"/>
      <c r="CQ292" s="705"/>
      <c r="CR292" s="705"/>
      <c r="CS292" s="705"/>
      <c r="CT292" s="705"/>
      <c r="CU292" s="705"/>
      <c r="CV292" s="705"/>
      <c r="CW292" s="705"/>
      <c r="CX292" s="705"/>
      <c r="CY292" s="705"/>
      <c r="CZ292" s="705"/>
      <c r="DA292" s="705"/>
      <c r="DB292" s="705"/>
      <c r="DC292" s="705"/>
      <c r="DD292" s="705"/>
      <c r="DE292" s="705"/>
      <c r="DF292" s="705"/>
      <c r="DG292" s="705"/>
      <c r="DH292" s="705"/>
      <c r="DI292" s="705"/>
      <c r="DJ292" s="705"/>
      <c r="DK292" s="705"/>
      <c r="DL292" s="705"/>
      <c r="DM292" s="705"/>
      <c r="DN292" s="705"/>
      <c r="DO292" s="705"/>
      <c r="DP292" s="705"/>
      <c r="DQ292" s="705"/>
      <c r="DR292" s="705"/>
      <c r="DS292" s="705"/>
      <c r="DT292" s="705"/>
      <c r="DU292" s="705"/>
      <c r="DV292" s="705"/>
      <c r="DW292" s="705"/>
      <c r="DX292" s="705"/>
      <c r="DY292" s="705"/>
      <c r="DZ292" s="705"/>
      <c r="EA292" s="705"/>
      <c r="EB292" s="705"/>
      <c r="EC292" s="705"/>
      <c r="ED292" s="705"/>
      <c r="EE292" s="705"/>
      <c r="EF292" s="705"/>
      <c r="EG292" s="705"/>
      <c r="EH292" s="705"/>
      <c r="EI292" s="705"/>
      <c r="EJ292" s="705"/>
      <c r="EK292" s="705"/>
      <c r="EL292" s="705"/>
      <c r="EM292" s="705"/>
      <c r="EN292" s="705"/>
      <c r="EO292" s="705"/>
      <c r="EP292" s="705"/>
      <c r="EQ292" s="705"/>
      <c r="ER292" s="705"/>
      <c r="ES292" s="705"/>
      <c r="ET292" s="705"/>
      <c r="EU292" s="705"/>
      <c r="EV292" s="705"/>
      <c r="EW292" s="705"/>
      <c r="EX292" s="705"/>
      <c r="EY292" s="705"/>
      <c r="EZ292" s="705"/>
      <c r="FA292" s="705"/>
      <c r="FB292" s="705"/>
      <c r="FC292" s="705"/>
      <c r="FD292" s="705"/>
      <c r="FE292" s="705"/>
      <c r="FF292" s="705"/>
      <c r="FG292" s="705"/>
      <c r="FH292" s="705"/>
      <c r="FI292" s="705"/>
      <c r="FJ292" s="705"/>
      <c r="FK292" s="705"/>
      <c r="FL292" s="705"/>
      <c r="FM292" s="705"/>
      <c r="FN292" s="705"/>
      <c r="FO292" s="705"/>
      <c r="FP292" s="705"/>
      <c r="FQ292" s="705"/>
      <c r="FR292" s="705"/>
      <c r="FS292" s="705"/>
      <c r="FT292" s="705"/>
      <c r="FU292" s="705"/>
      <c r="FV292" s="705"/>
      <c r="FW292" s="705"/>
      <c r="FX292" s="705"/>
      <c r="FY292" s="705"/>
      <c r="FZ292" s="705"/>
      <c r="GA292" s="705"/>
      <c r="GB292" s="705"/>
      <c r="GC292" s="705"/>
      <c r="GD292" s="705"/>
      <c r="GE292" s="705"/>
      <c r="GF292" s="705"/>
      <c r="GG292" s="705"/>
      <c r="GH292" s="705"/>
      <c r="GI292" s="705"/>
      <c r="GJ292" s="705"/>
      <c r="GK292" s="705"/>
      <c r="GL292" s="705"/>
      <c r="GM292" s="705"/>
      <c r="GN292" s="705"/>
      <c r="GO292" s="705"/>
      <c r="GP292" s="705"/>
      <c r="GQ292" s="705"/>
      <c r="GR292" s="705"/>
      <c r="GS292" s="705"/>
      <c r="GT292" s="705"/>
      <c r="GU292" s="705"/>
      <c r="GV292" s="705"/>
      <c r="GW292" s="705"/>
      <c r="GX292" s="705"/>
      <c r="GY292" s="705"/>
      <c r="GZ292" s="705"/>
      <c r="HA292" s="705"/>
      <c r="HB292" s="705"/>
      <c r="HC292" s="705"/>
      <c r="HD292" s="705"/>
      <c r="HE292" s="705"/>
      <c r="HF292" s="705"/>
      <c r="HG292" s="705"/>
      <c r="HH292" s="705"/>
      <c r="HI292" s="705"/>
      <c r="HJ292" s="705"/>
      <c r="HK292" s="705"/>
      <c r="HL292" s="705"/>
      <c r="HM292" s="705"/>
      <c r="HN292" s="705"/>
      <c r="HO292" s="705"/>
      <c r="HP292" s="705"/>
      <c r="HQ292" s="705"/>
      <c r="HR292" s="705"/>
      <c r="HS292" s="705"/>
      <c r="HT292" s="705"/>
      <c r="HU292" s="705"/>
      <c r="HV292" s="705"/>
      <c r="HW292" s="705"/>
      <c r="HX292" s="705"/>
      <c r="HY292" s="705"/>
      <c r="HZ292" s="705"/>
      <c r="IA292" s="705"/>
      <c r="IB292" s="705"/>
      <c r="IC292" s="705"/>
      <c r="ID292" s="705"/>
      <c r="IE292" s="705"/>
      <c r="IF292" s="705"/>
      <c r="IG292" s="705"/>
      <c r="IH292" s="705"/>
      <c r="II292" s="705"/>
      <c r="IJ292" s="705"/>
      <c r="IK292" s="705"/>
      <c r="IL292" s="705"/>
      <c r="IM292" s="705"/>
      <c r="IN292" s="705"/>
      <c r="IO292" s="705"/>
      <c r="IP292" s="705"/>
      <c r="IQ292" s="705"/>
      <c r="IR292" s="705"/>
      <c r="IS292" s="705"/>
      <c r="IT292" s="705"/>
      <c r="IU292" s="705"/>
      <c r="IV292" s="705"/>
    </row>
    <row r="293" spans="1:256">
      <c r="A293" s="705"/>
      <c r="B293" s="772"/>
      <c r="C293" s="772"/>
      <c r="D293" s="772"/>
      <c r="E293" s="772"/>
      <c r="F293" s="772"/>
      <c r="G293" s="772"/>
      <c r="H293" s="705"/>
      <c r="I293" s="705"/>
      <c r="J293" s="705"/>
      <c r="K293" s="705"/>
      <c r="L293" s="705"/>
      <c r="M293" s="705"/>
      <c r="N293" s="705"/>
      <c r="O293" s="705"/>
      <c r="P293" s="705"/>
      <c r="Q293" s="705"/>
      <c r="R293" s="705"/>
      <c r="S293" s="705"/>
      <c r="T293" s="705"/>
      <c r="U293" s="705"/>
      <c r="V293" s="705"/>
      <c r="W293" s="705"/>
      <c r="X293" s="705"/>
      <c r="Y293" s="705"/>
      <c r="Z293" s="705"/>
      <c r="AA293" s="705"/>
      <c r="AB293" s="705"/>
      <c r="AC293" s="705"/>
      <c r="AD293" s="705"/>
      <c r="AE293" s="705"/>
      <c r="AF293" s="705"/>
      <c r="AG293" s="705"/>
      <c r="AH293" s="705"/>
      <c r="AI293" s="705"/>
      <c r="AJ293" s="705"/>
      <c r="AK293" s="705"/>
      <c r="AL293" s="705"/>
      <c r="AM293" s="705"/>
      <c r="AN293" s="705"/>
      <c r="AO293" s="705"/>
      <c r="AP293" s="705"/>
      <c r="AQ293" s="705"/>
      <c r="AR293" s="705"/>
      <c r="AS293" s="705"/>
      <c r="AT293" s="705"/>
      <c r="AU293" s="705"/>
      <c r="AV293" s="705"/>
      <c r="AW293" s="705"/>
      <c r="AX293" s="705"/>
      <c r="AY293" s="705"/>
      <c r="AZ293" s="705"/>
      <c r="BA293" s="705"/>
      <c r="BB293" s="705"/>
      <c r="BC293" s="705"/>
      <c r="BD293" s="705"/>
      <c r="BE293" s="705"/>
      <c r="BF293" s="705"/>
      <c r="BG293" s="705"/>
      <c r="BH293" s="705"/>
      <c r="BI293" s="705"/>
      <c r="BJ293" s="705"/>
      <c r="BK293" s="705"/>
      <c r="BL293" s="705"/>
      <c r="BM293" s="705"/>
      <c r="BN293" s="705"/>
      <c r="BO293" s="705"/>
      <c r="BP293" s="705"/>
      <c r="BQ293" s="705"/>
      <c r="BR293" s="705"/>
      <c r="BS293" s="705"/>
      <c r="BT293" s="705"/>
      <c r="BU293" s="705"/>
      <c r="BV293" s="705"/>
      <c r="BW293" s="705"/>
      <c r="BX293" s="705"/>
      <c r="BY293" s="705"/>
      <c r="BZ293" s="705"/>
      <c r="CA293" s="705"/>
      <c r="CB293" s="705"/>
      <c r="CC293" s="705"/>
      <c r="CD293" s="705"/>
      <c r="CE293" s="705"/>
      <c r="CF293" s="705"/>
      <c r="CG293" s="705"/>
      <c r="CH293" s="705"/>
      <c r="CI293" s="705"/>
      <c r="CJ293" s="705"/>
      <c r="CK293" s="705"/>
      <c r="CL293" s="705"/>
      <c r="CM293" s="705"/>
      <c r="CN293" s="705"/>
      <c r="CO293" s="705"/>
      <c r="CP293" s="705"/>
      <c r="CQ293" s="705"/>
      <c r="CR293" s="705"/>
      <c r="CS293" s="705"/>
      <c r="CT293" s="705"/>
      <c r="CU293" s="705"/>
      <c r="CV293" s="705"/>
      <c r="CW293" s="705"/>
      <c r="CX293" s="705"/>
      <c r="CY293" s="705"/>
      <c r="CZ293" s="705"/>
      <c r="DA293" s="705"/>
      <c r="DB293" s="705"/>
      <c r="DC293" s="705"/>
      <c r="DD293" s="705"/>
      <c r="DE293" s="705"/>
      <c r="DF293" s="705"/>
      <c r="DG293" s="705"/>
      <c r="DH293" s="705"/>
      <c r="DI293" s="705"/>
      <c r="DJ293" s="705"/>
      <c r="DK293" s="705"/>
      <c r="DL293" s="705"/>
      <c r="DM293" s="705"/>
      <c r="DN293" s="705"/>
      <c r="DO293" s="705"/>
      <c r="DP293" s="705"/>
      <c r="DQ293" s="705"/>
      <c r="DR293" s="705"/>
      <c r="DS293" s="705"/>
      <c r="DT293" s="705"/>
      <c r="DU293" s="705"/>
      <c r="DV293" s="705"/>
      <c r="DW293" s="705"/>
      <c r="DX293" s="705"/>
      <c r="DY293" s="705"/>
      <c r="DZ293" s="705"/>
      <c r="EA293" s="705"/>
      <c r="EB293" s="705"/>
      <c r="EC293" s="705"/>
      <c r="ED293" s="705"/>
      <c r="EE293" s="705"/>
      <c r="EF293" s="705"/>
      <c r="EG293" s="705"/>
      <c r="EH293" s="705"/>
      <c r="EI293" s="705"/>
      <c r="EJ293" s="705"/>
      <c r="EK293" s="705"/>
      <c r="EL293" s="705"/>
      <c r="EM293" s="705"/>
      <c r="EN293" s="705"/>
      <c r="EO293" s="705"/>
      <c r="EP293" s="705"/>
      <c r="EQ293" s="705"/>
      <c r="ER293" s="705"/>
      <c r="ES293" s="705"/>
      <c r="ET293" s="705"/>
      <c r="EU293" s="705"/>
      <c r="EV293" s="705"/>
      <c r="EW293" s="705"/>
      <c r="EX293" s="705"/>
      <c r="EY293" s="705"/>
      <c r="EZ293" s="705"/>
      <c r="FA293" s="705"/>
      <c r="FB293" s="705"/>
      <c r="FC293" s="705"/>
      <c r="FD293" s="705"/>
      <c r="FE293" s="705"/>
      <c r="FF293" s="705"/>
      <c r="FG293" s="705"/>
      <c r="FH293" s="705"/>
      <c r="FI293" s="705"/>
      <c r="FJ293" s="705"/>
      <c r="FK293" s="705"/>
      <c r="FL293" s="705"/>
      <c r="FM293" s="705"/>
      <c r="FN293" s="705"/>
      <c r="FO293" s="705"/>
      <c r="FP293" s="705"/>
      <c r="FQ293" s="705"/>
      <c r="FR293" s="705"/>
      <c r="FS293" s="705"/>
      <c r="FT293" s="705"/>
      <c r="FU293" s="705"/>
      <c r="FV293" s="705"/>
      <c r="FW293" s="705"/>
      <c r="FX293" s="705"/>
      <c r="FY293" s="705"/>
      <c r="FZ293" s="705"/>
      <c r="GA293" s="705"/>
      <c r="GB293" s="705"/>
      <c r="GC293" s="705"/>
      <c r="GD293" s="705"/>
      <c r="GE293" s="705"/>
      <c r="GF293" s="705"/>
      <c r="GG293" s="705"/>
      <c r="GH293" s="705"/>
      <c r="GI293" s="705"/>
      <c r="GJ293" s="705"/>
      <c r="GK293" s="705"/>
      <c r="GL293" s="705"/>
      <c r="GM293" s="705"/>
      <c r="GN293" s="705"/>
      <c r="GO293" s="705"/>
      <c r="GP293" s="705"/>
      <c r="GQ293" s="705"/>
      <c r="GR293" s="705"/>
      <c r="GS293" s="705"/>
      <c r="GT293" s="705"/>
      <c r="GU293" s="705"/>
      <c r="GV293" s="705"/>
      <c r="GW293" s="705"/>
      <c r="GX293" s="705"/>
      <c r="GY293" s="705"/>
      <c r="GZ293" s="705"/>
      <c r="HA293" s="705"/>
      <c r="HB293" s="705"/>
      <c r="HC293" s="705"/>
      <c r="HD293" s="705"/>
      <c r="HE293" s="705"/>
      <c r="HF293" s="705"/>
      <c r="HG293" s="705"/>
      <c r="HH293" s="705"/>
      <c r="HI293" s="705"/>
      <c r="HJ293" s="705"/>
      <c r="HK293" s="705"/>
      <c r="HL293" s="705"/>
      <c r="HM293" s="705"/>
      <c r="HN293" s="705"/>
      <c r="HO293" s="705"/>
      <c r="HP293" s="705"/>
      <c r="HQ293" s="705"/>
      <c r="HR293" s="705"/>
      <c r="HS293" s="705"/>
      <c r="HT293" s="705"/>
      <c r="HU293" s="705"/>
      <c r="HV293" s="705"/>
      <c r="HW293" s="705"/>
      <c r="HX293" s="705"/>
      <c r="HY293" s="705"/>
      <c r="HZ293" s="705"/>
      <c r="IA293" s="705"/>
      <c r="IB293" s="705"/>
      <c r="IC293" s="705"/>
      <c r="ID293" s="705"/>
      <c r="IE293" s="705"/>
      <c r="IF293" s="705"/>
      <c r="IG293" s="705"/>
      <c r="IH293" s="705"/>
      <c r="II293" s="705"/>
      <c r="IJ293" s="705"/>
      <c r="IK293" s="705"/>
      <c r="IL293" s="705"/>
      <c r="IM293" s="705"/>
      <c r="IN293" s="705"/>
      <c r="IO293" s="705"/>
      <c r="IP293" s="705"/>
      <c r="IQ293" s="705"/>
      <c r="IR293" s="705"/>
      <c r="IS293" s="705"/>
      <c r="IT293" s="705"/>
      <c r="IU293" s="705"/>
      <c r="IV293" s="705"/>
    </row>
    <row r="294" spans="1:256">
      <c r="A294" s="705"/>
      <c r="B294" s="772"/>
      <c r="C294" s="772"/>
      <c r="D294" s="772"/>
      <c r="E294" s="772"/>
      <c r="F294" s="772"/>
      <c r="G294" s="772"/>
      <c r="H294" s="705"/>
      <c r="I294" s="705"/>
      <c r="J294" s="705"/>
      <c r="K294" s="705"/>
      <c r="L294" s="705"/>
      <c r="M294" s="705"/>
      <c r="N294" s="705"/>
      <c r="O294" s="705"/>
      <c r="P294" s="705"/>
      <c r="Q294" s="705"/>
      <c r="R294" s="705"/>
      <c r="S294" s="705"/>
      <c r="T294" s="705"/>
      <c r="U294" s="705"/>
      <c r="V294" s="705"/>
      <c r="W294" s="705"/>
      <c r="X294" s="705"/>
      <c r="Y294" s="705"/>
      <c r="Z294" s="705"/>
      <c r="AA294" s="705"/>
      <c r="AB294" s="705"/>
      <c r="AC294" s="705"/>
      <c r="AD294" s="705"/>
      <c r="AE294" s="705"/>
      <c r="AF294" s="705"/>
      <c r="AG294" s="705"/>
      <c r="AH294" s="705"/>
      <c r="AI294" s="705"/>
      <c r="AJ294" s="705"/>
      <c r="AK294" s="705"/>
      <c r="AL294" s="705"/>
      <c r="AM294" s="705"/>
      <c r="AN294" s="705"/>
      <c r="AO294" s="705"/>
      <c r="AP294" s="705"/>
      <c r="AQ294" s="705"/>
      <c r="AR294" s="705"/>
      <c r="AS294" s="705"/>
      <c r="AT294" s="705"/>
      <c r="AU294" s="705"/>
      <c r="AV294" s="705"/>
      <c r="AW294" s="705"/>
      <c r="AX294" s="705"/>
      <c r="AY294" s="705"/>
      <c r="AZ294" s="705"/>
      <c r="BA294" s="705"/>
      <c r="BB294" s="705"/>
      <c r="BC294" s="705"/>
      <c r="BD294" s="705"/>
      <c r="BE294" s="705"/>
      <c r="BF294" s="705"/>
      <c r="BG294" s="705"/>
      <c r="BH294" s="705"/>
      <c r="BI294" s="705"/>
      <c r="BJ294" s="705"/>
      <c r="BK294" s="705"/>
      <c r="BL294" s="705"/>
      <c r="BM294" s="705"/>
      <c r="BN294" s="705"/>
      <c r="BO294" s="705"/>
      <c r="BP294" s="705"/>
      <c r="BQ294" s="705"/>
      <c r="BR294" s="705"/>
      <c r="BS294" s="705"/>
      <c r="BT294" s="705"/>
      <c r="BU294" s="705"/>
      <c r="BV294" s="705"/>
      <c r="BW294" s="705"/>
      <c r="BX294" s="705"/>
      <c r="BY294" s="705"/>
      <c r="BZ294" s="705"/>
      <c r="CA294" s="705"/>
      <c r="CB294" s="705"/>
      <c r="CC294" s="705"/>
      <c r="CD294" s="705"/>
      <c r="CE294" s="705"/>
      <c r="CF294" s="705"/>
      <c r="CG294" s="705"/>
      <c r="CH294" s="705"/>
      <c r="CI294" s="705"/>
      <c r="CJ294" s="705"/>
      <c r="CK294" s="705"/>
      <c r="CL294" s="705"/>
      <c r="CM294" s="705"/>
      <c r="CN294" s="705"/>
      <c r="CO294" s="705"/>
      <c r="CP294" s="705"/>
      <c r="CQ294" s="705"/>
      <c r="CR294" s="705"/>
      <c r="CS294" s="705"/>
      <c r="CT294" s="705"/>
      <c r="CU294" s="705"/>
      <c r="CV294" s="705"/>
      <c r="CW294" s="705"/>
      <c r="CX294" s="705"/>
      <c r="CY294" s="705"/>
      <c r="CZ294" s="705"/>
      <c r="DA294" s="705"/>
      <c r="DB294" s="705"/>
      <c r="DC294" s="705"/>
      <c r="DD294" s="705"/>
      <c r="DE294" s="705"/>
      <c r="DF294" s="705"/>
      <c r="DG294" s="705"/>
      <c r="DH294" s="705"/>
      <c r="DI294" s="705"/>
      <c r="DJ294" s="705"/>
      <c r="DK294" s="705"/>
      <c r="DL294" s="705"/>
      <c r="DM294" s="705"/>
      <c r="DN294" s="705"/>
      <c r="DO294" s="705"/>
      <c r="DP294" s="705"/>
      <c r="DQ294" s="705"/>
      <c r="DR294" s="705"/>
      <c r="DS294" s="705"/>
      <c r="DT294" s="705"/>
      <c r="DU294" s="705"/>
      <c r="DV294" s="705"/>
      <c r="DW294" s="705"/>
      <c r="DX294" s="705"/>
      <c r="DY294" s="705"/>
      <c r="DZ294" s="705"/>
      <c r="EA294" s="705"/>
      <c r="EB294" s="705"/>
      <c r="EC294" s="705"/>
      <c r="ED294" s="705"/>
      <c r="EE294" s="705"/>
      <c r="EF294" s="705"/>
      <c r="EG294" s="705"/>
      <c r="EH294" s="705"/>
      <c r="EI294" s="705"/>
      <c r="EJ294" s="705"/>
      <c r="EK294" s="705"/>
      <c r="EL294" s="705"/>
      <c r="EM294" s="705"/>
      <c r="EN294" s="705"/>
      <c r="EO294" s="705"/>
      <c r="EP294" s="705"/>
      <c r="EQ294" s="705"/>
      <c r="ER294" s="705"/>
      <c r="ES294" s="705"/>
      <c r="ET294" s="705"/>
      <c r="EU294" s="705"/>
      <c r="EV294" s="705"/>
      <c r="EW294" s="705"/>
      <c r="EX294" s="705"/>
      <c r="EY294" s="705"/>
      <c r="EZ294" s="705"/>
      <c r="FA294" s="705"/>
      <c r="FB294" s="705"/>
      <c r="FC294" s="705"/>
      <c r="FD294" s="705"/>
      <c r="FE294" s="705"/>
      <c r="FF294" s="705"/>
      <c r="FG294" s="705"/>
      <c r="FH294" s="705"/>
      <c r="FI294" s="705"/>
      <c r="FJ294" s="705"/>
      <c r="FK294" s="705"/>
      <c r="FL294" s="705"/>
      <c r="FM294" s="705"/>
      <c r="FN294" s="705"/>
      <c r="FO294" s="705"/>
      <c r="FP294" s="705"/>
      <c r="FQ294" s="705"/>
      <c r="FR294" s="705"/>
      <c r="FS294" s="705"/>
      <c r="FT294" s="705"/>
      <c r="FU294" s="705"/>
      <c r="FV294" s="705"/>
      <c r="FW294" s="705"/>
      <c r="FX294" s="705"/>
      <c r="FY294" s="705"/>
      <c r="FZ294" s="705"/>
      <c r="GA294" s="705"/>
      <c r="GB294" s="705"/>
      <c r="GC294" s="705"/>
      <c r="GD294" s="705"/>
      <c r="GE294" s="705"/>
      <c r="GF294" s="705"/>
      <c r="GG294" s="705"/>
      <c r="GH294" s="705"/>
      <c r="GI294" s="705"/>
      <c r="GJ294" s="705"/>
      <c r="GK294" s="705"/>
      <c r="GL294" s="705"/>
      <c r="GM294" s="705"/>
      <c r="GN294" s="705"/>
      <c r="GO294" s="705"/>
      <c r="GP294" s="705"/>
      <c r="GQ294" s="705"/>
      <c r="GR294" s="705"/>
      <c r="GS294" s="705"/>
      <c r="GT294" s="705"/>
      <c r="GU294" s="705"/>
      <c r="GV294" s="705"/>
      <c r="GW294" s="705"/>
      <c r="GX294" s="705"/>
      <c r="GY294" s="705"/>
      <c r="GZ294" s="705"/>
      <c r="HA294" s="705"/>
      <c r="HB294" s="705"/>
      <c r="HC294" s="705"/>
      <c r="HD294" s="705"/>
      <c r="HE294" s="705"/>
      <c r="HF294" s="705"/>
      <c r="HG294" s="705"/>
      <c r="HH294" s="705"/>
      <c r="HI294" s="705"/>
      <c r="HJ294" s="705"/>
      <c r="HK294" s="705"/>
      <c r="HL294" s="705"/>
      <c r="HM294" s="705"/>
      <c r="HN294" s="705"/>
      <c r="HO294" s="705"/>
      <c r="HP294" s="705"/>
      <c r="HQ294" s="705"/>
      <c r="HR294" s="705"/>
      <c r="HS294" s="705"/>
      <c r="HT294" s="705"/>
      <c r="HU294" s="705"/>
      <c r="HV294" s="705"/>
      <c r="HW294" s="705"/>
      <c r="HX294" s="705"/>
      <c r="HY294" s="705"/>
      <c r="HZ294" s="705"/>
      <c r="IA294" s="705"/>
      <c r="IB294" s="705"/>
      <c r="IC294" s="705"/>
      <c r="ID294" s="705"/>
      <c r="IE294" s="705"/>
      <c r="IF294" s="705"/>
      <c r="IG294" s="705"/>
      <c r="IH294" s="705"/>
      <c r="II294" s="705"/>
      <c r="IJ294" s="705"/>
      <c r="IK294" s="705"/>
      <c r="IL294" s="705"/>
      <c r="IM294" s="705"/>
      <c r="IN294" s="705"/>
      <c r="IO294" s="705"/>
      <c r="IP294" s="705"/>
      <c r="IQ294" s="705"/>
      <c r="IR294" s="705"/>
      <c r="IS294" s="705"/>
      <c r="IT294" s="705"/>
      <c r="IU294" s="705"/>
      <c r="IV294" s="705"/>
    </row>
    <row r="295" spans="1:256">
      <c r="A295" s="705"/>
      <c r="B295" s="772"/>
      <c r="C295" s="772"/>
      <c r="D295" s="772"/>
      <c r="E295" s="772"/>
      <c r="F295" s="772"/>
      <c r="G295" s="772"/>
      <c r="H295" s="705"/>
      <c r="I295" s="705"/>
      <c r="J295" s="705"/>
      <c r="K295" s="705"/>
      <c r="L295" s="705"/>
      <c r="M295" s="705"/>
      <c r="N295" s="705"/>
      <c r="O295" s="705"/>
      <c r="P295" s="705"/>
      <c r="Q295" s="705"/>
      <c r="R295" s="705"/>
      <c r="S295" s="705"/>
      <c r="T295" s="705"/>
      <c r="U295" s="705"/>
      <c r="V295" s="705"/>
      <c r="W295" s="705"/>
      <c r="X295" s="705"/>
      <c r="Y295" s="705"/>
      <c r="Z295" s="705"/>
      <c r="AA295" s="705"/>
      <c r="AB295" s="705"/>
      <c r="AC295" s="705"/>
      <c r="AD295" s="705"/>
      <c r="AE295" s="705"/>
      <c r="AF295" s="705"/>
      <c r="AG295" s="705"/>
      <c r="AH295" s="705"/>
      <c r="AI295" s="705"/>
      <c r="AJ295" s="705"/>
      <c r="AK295" s="705"/>
      <c r="AL295" s="705"/>
      <c r="AM295" s="705"/>
      <c r="AN295" s="705"/>
      <c r="AO295" s="705"/>
      <c r="AP295" s="705"/>
      <c r="AQ295" s="705"/>
      <c r="AR295" s="705"/>
      <c r="AS295" s="705"/>
      <c r="AT295" s="705"/>
      <c r="AU295" s="705"/>
      <c r="AV295" s="705"/>
      <c r="AW295" s="705"/>
      <c r="AX295" s="705"/>
      <c r="AY295" s="705"/>
      <c r="AZ295" s="705"/>
      <c r="BA295" s="705"/>
      <c r="BB295" s="705"/>
      <c r="BC295" s="705"/>
      <c r="BD295" s="705"/>
      <c r="BE295" s="705"/>
      <c r="BF295" s="705"/>
      <c r="BG295" s="705"/>
      <c r="BH295" s="705"/>
      <c r="BI295" s="705"/>
      <c r="BJ295" s="705"/>
      <c r="BK295" s="705"/>
      <c r="BL295" s="705"/>
      <c r="BM295" s="705"/>
      <c r="BN295" s="705"/>
      <c r="BO295" s="705"/>
      <c r="BP295" s="705"/>
      <c r="BQ295" s="705"/>
      <c r="BR295" s="705"/>
      <c r="BS295" s="705"/>
      <c r="BT295" s="705"/>
      <c r="BU295" s="705"/>
      <c r="BV295" s="705"/>
      <c r="BW295" s="705"/>
      <c r="BX295" s="705"/>
      <c r="BY295" s="705"/>
      <c r="BZ295" s="705"/>
      <c r="CA295" s="705"/>
      <c r="CB295" s="705"/>
      <c r="CC295" s="705"/>
      <c r="CD295" s="705"/>
      <c r="CE295" s="705"/>
      <c r="CF295" s="705"/>
      <c r="CG295" s="705"/>
      <c r="CH295" s="705"/>
      <c r="CI295" s="705"/>
      <c r="CJ295" s="705"/>
      <c r="CK295" s="705"/>
      <c r="CL295" s="705"/>
      <c r="CM295" s="705"/>
      <c r="CN295" s="705"/>
      <c r="CO295" s="705"/>
      <c r="CP295" s="705"/>
      <c r="CQ295" s="705"/>
      <c r="CR295" s="705"/>
      <c r="CS295" s="705"/>
      <c r="CT295" s="705"/>
      <c r="CU295" s="705"/>
      <c r="CV295" s="705"/>
      <c r="CW295" s="705"/>
      <c r="CX295" s="705"/>
      <c r="CY295" s="705"/>
      <c r="CZ295" s="705"/>
      <c r="DA295" s="705"/>
      <c r="DB295" s="705"/>
      <c r="DC295" s="705"/>
      <c r="DD295" s="705"/>
      <c r="DE295" s="705"/>
      <c r="DF295" s="705"/>
      <c r="DG295" s="705"/>
      <c r="DH295" s="705"/>
      <c r="DI295" s="705"/>
      <c r="DJ295" s="705"/>
      <c r="DK295" s="705"/>
      <c r="DL295" s="705"/>
      <c r="DM295" s="705"/>
      <c r="DN295" s="705"/>
      <c r="DO295" s="705"/>
      <c r="DP295" s="705"/>
      <c r="DQ295" s="705"/>
      <c r="DR295" s="705"/>
      <c r="DS295" s="705"/>
      <c r="DT295" s="705"/>
      <c r="DU295" s="705"/>
      <c r="DV295" s="705"/>
      <c r="DW295" s="705"/>
      <c r="DX295" s="705"/>
      <c r="DY295" s="705"/>
      <c r="DZ295" s="705"/>
      <c r="EA295" s="705"/>
      <c r="EB295" s="705"/>
      <c r="EC295" s="705"/>
      <c r="ED295" s="705"/>
      <c r="EE295" s="705"/>
      <c r="EF295" s="705"/>
      <c r="EG295" s="705"/>
      <c r="EH295" s="705"/>
      <c r="EI295" s="705"/>
      <c r="EJ295" s="705"/>
      <c r="EK295" s="705"/>
      <c r="EL295" s="705"/>
      <c r="EM295" s="705"/>
      <c r="EN295" s="705"/>
      <c r="EO295" s="705"/>
      <c r="EP295" s="705"/>
      <c r="EQ295" s="705"/>
      <c r="ER295" s="705"/>
      <c r="ES295" s="705"/>
      <c r="ET295" s="705"/>
      <c r="EU295" s="705"/>
      <c r="EV295" s="705"/>
      <c r="EW295" s="705"/>
      <c r="EX295" s="705"/>
      <c r="EY295" s="705"/>
      <c r="EZ295" s="705"/>
      <c r="FA295" s="705"/>
      <c r="FB295" s="705"/>
      <c r="FC295" s="705"/>
      <c r="FD295" s="705"/>
      <c r="FE295" s="705"/>
      <c r="FF295" s="705"/>
      <c r="FG295" s="705"/>
      <c r="FH295" s="705"/>
      <c r="FI295" s="705"/>
      <c r="FJ295" s="705"/>
      <c r="FK295" s="705"/>
      <c r="FL295" s="705"/>
      <c r="FM295" s="705"/>
      <c r="FN295" s="705"/>
      <c r="FO295" s="705"/>
      <c r="FP295" s="705"/>
      <c r="FQ295" s="705"/>
      <c r="FR295" s="705"/>
      <c r="FS295" s="705"/>
      <c r="FT295" s="705"/>
      <c r="FU295" s="705"/>
      <c r="FV295" s="705"/>
      <c r="FW295" s="705"/>
      <c r="FX295" s="705"/>
      <c r="FY295" s="705"/>
      <c r="FZ295" s="705"/>
      <c r="GA295" s="705"/>
      <c r="GB295" s="705"/>
      <c r="GC295" s="705"/>
      <c r="GD295" s="705"/>
      <c r="GE295" s="705"/>
      <c r="GF295" s="705"/>
      <c r="GG295" s="705"/>
      <c r="GH295" s="705"/>
      <c r="GI295" s="705"/>
      <c r="GJ295" s="705"/>
      <c r="GK295" s="705"/>
      <c r="GL295" s="705"/>
      <c r="GM295" s="705"/>
      <c r="GN295" s="705"/>
      <c r="GO295" s="705"/>
      <c r="GP295" s="705"/>
      <c r="GQ295" s="705"/>
      <c r="GR295" s="705"/>
      <c r="GS295" s="705"/>
      <c r="GT295" s="705"/>
      <c r="GU295" s="705"/>
      <c r="GV295" s="705"/>
      <c r="GW295" s="705"/>
      <c r="GX295" s="705"/>
      <c r="GY295" s="705"/>
      <c r="GZ295" s="705"/>
      <c r="HA295" s="705"/>
      <c r="HB295" s="705"/>
      <c r="HC295" s="705"/>
      <c r="HD295" s="705"/>
      <c r="HE295" s="705"/>
      <c r="HF295" s="705"/>
      <c r="HG295" s="705"/>
      <c r="HH295" s="705"/>
      <c r="HI295" s="705"/>
      <c r="HJ295" s="705"/>
      <c r="HK295" s="705"/>
      <c r="HL295" s="705"/>
      <c r="HM295" s="705"/>
      <c r="HN295" s="705"/>
      <c r="HO295" s="705"/>
      <c r="HP295" s="705"/>
      <c r="HQ295" s="705"/>
      <c r="HR295" s="705"/>
      <c r="HS295" s="705"/>
      <c r="HT295" s="705"/>
      <c r="HU295" s="705"/>
      <c r="HV295" s="705"/>
      <c r="HW295" s="705"/>
      <c r="HX295" s="705"/>
      <c r="HY295" s="705"/>
      <c r="HZ295" s="705"/>
      <c r="IA295" s="705"/>
      <c r="IB295" s="705"/>
      <c r="IC295" s="705"/>
      <c r="ID295" s="705"/>
      <c r="IE295" s="705"/>
      <c r="IF295" s="705"/>
      <c r="IG295" s="705"/>
      <c r="IH295" s="705"/>
      <c r="II295" s="705"/>
      <c r="IJ295" s="705"/>
      <c r="IK295" s="705"/>
      <c r="IL295" s="705"/>
      <c r="IM295" s="705"/>
      <c r="IN295" s="705"/>
      <c r="IO295" s="705"/>
      <c r="IP295" s="705"/>
      <c r="IQ295" s="705"/>
      <c r="IR295" s="705"/>
      <c r="IS295" s="705"/>
      <c r="IT295" s="705"/>
      <c r="IU295" s="705"/>
      <c r="IV295" s="705"/>
    </row>
    <row r="296" spans="1:256">
      <c r="A296" s="705"/>
      <c r="B296" s="772"/>
      <c r="C296" s="772"/>
      <c r="D296" s="772"/>
      <c r="E296" s="772"/>
      <c r="F296" s="772"/>
      <c r="G296" s="772"/>
      <c r="H296" s="705"/>
      <c r="I296" s="705"/>
      <c r="J296" s="705"/>
      <c r="K296" s="705"/>
      <c r="L296" s="705"/>
      <c r="M296" s="705"/>
      <c r="N296" s="705"/>
      <c r="O296" s="705"/>
      <c r="P296" s="705"/>
      <c r="Q296" s="705"/>
      <c r="R296" s="705"/>
      <c r="S296" s="705"/>
      <c r="T296" s="705"/>
      <c r="U296" s="705"/>
      <c r="V296" s="705"/>
      <c r="W296" s="705"/>
      <c r="X296" s="705"/>
      <c r="Y296" s="705"/>
      <c r="Z296" s="705"/>
      <c r="AA296" s="705"/>
      <c r="AB296" s="705"/>
      <c r="AC296" s="705"/>
      <c r="AD296" s="705"/>
      <c r="AE296" s="705"/>
      <c r="AF296" s="705"/>
      <c r="AG296" s="705"/>
      <c r="AH296" s="705"/>
      <c r="AI296" s="705"/>
      <c r="AJ296" s="705"/>
      <c r="AK296" s="705"/>
      <c r="AL296" s="705"/>
      <c r="AM296" s="705"/>
      <c r="AN296" s="705"/>
      <c r="AO296" s="705"/>
      <c r="AP296" s="705"/>
      <c r="AQ296" s="705"/>
      <c r="AR296" s="705"/>
      <c r="AS296" s="705"/>
      <c r="AT296" s="705"/>
      <c r="AU296" s="705"/>
      <c r="AV296" s="705"/>
      <c r="AW296" s="705"/>
      <c r="AX296" s="705"/>
      <c r="AY296" s="705"/>
      <c r="AZ296" s="705"/>
      <c r="BA296" s="705"/>
      <c r="BB296" s="705"/>
      <c r="BC296" s="705"/>
      <c r="BD296" s="705"/>
      <c r="BE296" s="705"/>
      <c r="BF296" s="705"/>
      <c r="BG296" s="705"/>
      <c r="BH296" s="705"/>
      <c r="BI296" s="705"/>
      <c r="BJ296" s="705"/>
      <c r="BK296" s="705"/>
      <c r="BL296" s="705"/>
      <c r="BM296" s="705"/>
      <c r="BN296" s="705"/>
      <c r="BO296" s="705"/>
      <c r="BP296" s="705"/>
      <c r="BQ296" s="705"/>
      <c r="BR296" s="705"/>
      <c r="BS296" s="705"/>
      <c r="BT296" s="705"/>
      <c r="BU296" s="705"/>
      <c r="BV296" s="705"/>
      <c r="BW296" s="705"/>
      <c r="BX296" s="705"/>
      <c r="BY296" s="705"/>
      <c r="BZ296" s="705"/>
      <c r="CA296" s="705"/>
      <c r="CB296" s="705"/>
      <c r="CC296" s="705"/>
      <c r="CD296" s="705"/>
      <c r="CE296" s="705"/>
      <c r="CF296" s="705"/>
      <c r="CG296" s="705"/>
      <c r="CH296" s="705"/>
      <c r="CI296" s="705"/>
      <c r="CJ296" s="705"/>
      <c r="CK296" s="705"/>
      <c r="CL296" s="705"/>
      <c r="CM296" s="705"/>
      <c r="CN296" s="705"/>
      <c r="CO296" s="705"/>
      <c r="CP296" s="705"/>
      <c r="CQ296" s="705"/>
      <c r="CR296" s="705"/>
      <c r="CS296" s="705"/>
      <c r="CT296" s="705"/>
      <c r="CU296" s="705"/>
      <c r="CV296" s="705"/>
      <c r="CW296" s="705"/>
      <c r="CX296" s="705"/>
      <c r="CY296" s="705"/>
      <c r="CZ296" s="705"/>
      <c r="DA296" s="705"/>
      <c r="DB296" s="705"/>
      <c r="DC296" s="705"/>
      <c r="DD296" s="705"/>
      <c r="DE296" s="705"/>
      <c r="DF296" s="705"/>
      <c r="DG296" s="705"/>
      <c r="DH296" s="705"/>
      <c r="DI296" s="705"/>
      <c r="DJ296" s="705"/>
      <c r="DK296" s="705"/>
      <c r="DL296" s="705"/>
      <c r="DM296" s="705"/>
      <c r="DN296" s="705"/>
      <c r="DO296" s="705"/>
      <c r="DP296" s="705"/>
      <c r="DQ296" s="705"/>
      <c r="DR296" s="705"/>
      <c r="DS296" s="705"/>
      <c r="DT296" s="705"/>
      <c r="DU296" s="705"/>
      <c r="DV296" s="705"/>
      <c r="DW296" s="705"/>
      <c r="DX296" s="705"/>
      <c r="DY296" s="705"/>
      <c r="DZ296" s="705"/>
      <c r="EA296" s="705"/>
      <c r="EB296" s="705"/>
      <c r="EC296" s="705"/>
      <c r="ED296" s="705"/>
      <c r="EE296" s="705"/>
      <c r="EF296" s="705"/>
      <c r="EG296" s="705"/>
      <c r="EH296" s="705"/>
      <c r="EI296" s="705"/>
      <c r="EJ296" s="705"/>
      <c r="EK296" s="705"/>
      <c r="EL296" s="705"/>
      <c r="EM296" s="705"/>
      <c r="EN296" s="705"/>
      <c r="EO296" s="705"/>
      <c r="EP296" s="705"/>
      <c r="EQ296" s="705"/>
      <c r="ER296" s="705"/>
      <c r="ES296" s="705"/>
      <c r="ET296" s="705"/>
      <c r="EU296" s="705"/>
      <c r="EV296" s="705"/>
      <c r="EW296" s="705"/>
      <c r="EX296" s="705"/>
      <c r="EY296" s="705"/>
      <c r="EZ296" s="705"/>
      <c r="FA296" s="705"/>
      <c r="FB296" s="705"/>
      <c r="FC296" s="705"/>
      <c r="FD296" s="705"/>
      <c r="FE296" s="705"/>
      <c r="FF296" s="705"/>
      <c r="FG296" s="705"/>
      <c r="FH296" s="705"/>
      <c r="FI296" s="705"/>
      <c r="FJ296" s="705"/>
      <c r="FK296" s="705"/>
      <c r="FL296" s="705"/>
      <c r="FM296" s="705"/>
      <c r="FN296" s="705"/>
      <c r="FO296" s="705"/>
      <c r="FP296" s="705"/>
      <c r="FQ296" s="705"/>
      <c r="FR296" s="705"/>
      <c r="FS296" s="705"/>
      <c r="FT296" s="705"/>
      <c r="FU296" s="705"/>
      <c r="FV296" s="705"/>
      <c r="FW296" s="705"/>
      <c r="FX296" s="705"/>
      <c r="FY296" s="705"/>
      <c r="FZ296" s="705"/>
      <c r="GA296" s="705"/>
      <c r="GB296" s="705"/>
      <c r="GC296" s="705"/>
      <c r="GD296" s="705"/>
      <c r="GE296" s="705"/>
      <c r="GF296" s="705"/>
      <c r="GG296" s="705"/>
      <c r="GH296" s="705"/>
      <c r="GI296" s="705"/>
      <c r="GJ296" s="705"/>
      <c r="GK296" s="705"/>
      <c r="GL296" s="705"/>
      <c r="GM296" s="705"/>
      <c r="GN296" s="705"/>
      <c r="GO296" s="705"/>
      <c r="GP296" s="705"/>
      <c r="GQ296" s="705"/>
      <c r="GR296" s="705"/>
      <c r="GS296" s="705"/>
      <c r="GT296" s="705"/>
      <c r="GU296" s="705"/>
      <c r="GV296" s="705"/>
      <c r="GW296" s="705"/>
      <c r="GX296" s="705"/>
      <c r="GY296" s="705"/>
      <c r="GZ296" s="705"/>
      <c r="HA296" s="705"/>
      <c r="HB296" s="705"/>
      <c r="HC296" s="705"/>
      <c r="HD296" s="705"/>
      <c r="HE296" s="705"/>
      <c r="HF296" s="705"/>
      <c r="HG296" s="705"/>
      <c r="HH296" s="705"/>
      <c r="HI296" s="705"/>
      <c r="HJ296" s="705"/>
      <c r="HK296" s="705"/>
      <c r="HL296" s="705"/>
      <c r="HM296" s="705"/>
      <c r="HN296" s="705"/>
      <c r="HO296" s="705"/>
      <c r="HP296" s="705"/>
      <c r="HQ296" s="705"/>
      <c r="HR296" s="705"/>
      <c r="HS296" s="705"/>
      <c r="HT296" s="705"/>
      <c r="HU296" s="705"/>
      <c r="HV296" s="705"/>
      <c r="HW296" s="705"/>
      <c r="HX296" s="705"/>
      <c r="HY296" s="705"/>
      <c r="HZ296" s="705"/>
      <c r="IA296" s="705"/>
      <c r="IB296" s="705"/>
      <c r="IC296" s="705"/>
      <c r="ID296" s="705"/>
      <c r="IE296" s="705"/>
      <c r="IF296" s="705"/>
      <c r="IG296" s="705"/>
      <c r="IH296" s="705"/>
      <c r="II296" s="705"/>
      <c r="IJ296" s="705"/>
      <c r="IK296" s="705"/>
      <c r="IL296" s="705"/>
      <c r="IM296" s="705"/>
      <c r="IN296" s="705"/>
      <c r="IO296" s="705"/>
      <c r="IP296" s="705"/>
      <c r="IQ296" s="705"/>
      <c r="IR296" s="705"/>
      <c r="IS296" s="705"/>
      <c r="IT296" s="705"/>
      <c r="IU296" s="705"/>
      <c r="IV296" s="705"/>
    </row>
    <row r="297" spans="1:256">
      <c r="A297" s="705"/>
      <c r="B297" s="772"/>
      <c r="C297" s="772"/>
      <c r="D297" s="772"/>
      <c r="E297" s="772"/>
      <c r="F297" s="772"/>
      <c r="G297" s="772"/>
      <c r="H297" s="705"/>
      <c r="I297" s="705"/>
      <c r="J297" s="705"/>
      <c r="K297" s="705"/>
      <c r="L297" s="705"/>
      <c r="M297" s="705"/>
      <c r="N297" s="705"/>
      <c r="O297" s="705"/>
      <c r="P297" s="705"/>
      <c r="Q297" s="705"/>
      <c r="R297" s="705"/>
      <c r="S297" s="705"/>
      <c r="T297" s="705"/>
      <c r="U297" s="705"/>
      <c r="V297" s="705"/>
      <c r="W297" s="705"/>
      <c r="X297" s="705"/>
      <c r="Y297" s="705"/>
      <c r="Z297" s="705"/>
      <c r="AA297" s="705"/>
      <c r="AB297" s="705"/>
      <c r="AC297" s="705"/>
      <c r="AD297" s="705"/>
      <c r="AE297" s="705"/>
      <c r="AF297" s="705"/>
      <c r="AG297" s="705"/>
      <c r="AH297" s="705"/>
      <c r="AI297" s="705"/>
      <c r="AJ297" s="705"/>
      <c r="AK297" s="705"/>
      <c r="AL297" s="705"/>
      <c r="AM297" s="705"/>
      <c r="AN297" s="705"/>
      <c r="AO297" s="705"/>
      <c r="AP297" s="705"/>
      <c r="AQ297" s="705"/>
      <c r="AR297" s="705"/>
      <c r="AS297" s="705"/>
      <c r="AT297" s="705"/>
      <c r="AU297" s="705"/>
      <c r="AV297" s="705"/>
      <c r="AW297" s="705"/>
      <c r="AX297" s="705"/>
      <c r="AY297" s="705"/>
      <c r="AZ297" s="705"/>
      <c r="BA297" s="705"/>
      <c r="BB297" s="705"/>
      <c r="BC297" s="705"/>
      <c r="BD297" s="705"/>
      <c r="BE297" s="705"/>
      <c r="BF297" s="705"/>
      <c r="BG297" s="705"/>
      <c r="BH297" s="705"/>
      <c r="BI297" s="705"/>
      <c r="BJ297" s="705"/>
      <c r="BK297" s="705"/>
      <c r="BL297" s="705"/>
      <c r="BM297" s="705"/>
      <c r="BN297" s="705"/>
      <c r="BO297" s="705"/>
      <c r="BP297" s="705"/>
      <c r="BQ297" s="705"/>
      <c r="BR297" s="705"/>
      <c r="BS297" s="705"/>
      <c r="BT297" s="705"/>
      <c r="BU297" s="705"/>
      <c r="BV297" s="705"/>
      <c r="BW297" s="705"/>
      <c r="BX297" s="705"/>
      <c r="BY297" s="705"/>
      <c r="BZ297" s="705"/>
      <c r="CA297" s="705"/>
      <c r="CB297" s="705"/>
      <c r="CC297" s="705"/>
      <c r="CD297" s="705"/>
      <c r="CE297" s="705"/>
      <c r="CF297" s="705"/>
      <c r="CG297" s="705"/>
      <c r="CH297" s="705"/>
      <c r="CI297" s="705"/>
      <c r="CJ297" s="705"/>
      <c r="CK297" s="705"/>
      <c r="CL297" s="705"/>
      <c r="CM297" s="705"/>
      <c r="CN297" s="705"/>
      <c r="CO297" s="705"/>
      <c r="CP297" s="705"/>
      <c r="CQ297" s="705"/>
      <c r="CR297" s="705"/>
      <c r="CS297" s="705"/>
      <c r="CT297" s="705"/>
      <c r="CU297" s="705"/>
      <c r="CV297" s="705"/>
      <c r="CW297" s="705"/>
      <c r="CX297" s="705"/>
      <c r="CY297" s="705"/>
      <c r="CZ297" s="705"/>
      <c r="DA297" s="705"/>
      <c r="DB297" s="705"/>
      <c r="DC297" s="705"/>
      <c r="DD297" s="705"/>
      <c r="DE297" s="705"/>
      <c r="DF297" s="705"/>
      <c r="DG297" s="705"/>
      <c r="DH297" s="705"/>
      <c r="DI297" s="705"/>
      <c r="DJ297" s="705"/>
      <c r="DK297" s="705"/>
      <c r="DL297" s="705"/>
      <c r="DM297" s="705"/>
      <c r="DN297" s="705"/>
      <c r="DO297" s="705"/>
      <c r="DP297" s="705"/>
      <c r="DQ297" s="705"/>
      <c r="DR297" s="705"/>
      <c r="DS297" s="705"/>
      <c r="DT297" s="705"/>
      <c r="DU297" s="705"/>
      <c r="DV297" s="705"/>
      <c r="DW297" s="705"/>
      <c r="DX297" s="705"/>
      <c r="DY297" s="705"/>
      <c r="DZ297" s="705"/>
      <c r="EA297" s="705"/>
      <c r="EB297" s="705"/>
      <c r="EC297" s="705"/>
      <c r="ED297" s="705"/>
      <c r="EE297" s="705"/>
      <c r="EF297" s="705"/>
      <c r="EG297" s="705"/>
      <c r="EH297" s="705"/>
      <c r="EI297" s="705"/>
      <c r="EJ297" s="705"/>
      <c r="EK297" s="705"/>
      <c r="EL297" s="705"/>
      <c r="EM297" s="705"/>
      <c r="EN297" s="705"/>
      <c r="EO297" s="705"/>
      <c r="EP297" s="705"/>
      <c r="EQ297" s="705"/>
      <c r="ER297" s="705"/>
      <c r="ES297" s="705"/>
      <c r="ET297" s="705"/>
      <c r="EU297" s="705"/>
      <c r="EV297" s="705"/>
      <c r="EW297" s="705"/>
      <c r="EX297" s="705"/>
      <c r="EY297" s="705"/>
      <c r="EZ297" s="705"/>
      <c r="FA297" s="705"/>
      <c r="FB297" s="705"/>
      <c r="FC297" s="705"/>
      <c r="FD297" s="705"/>
      <c r="FE297" s="705"/>
      <c r="FF297" s="705"/>
      <c r="FG297" s="705"/>
      <c r="FH297" s="705"/>
      <c r="FI297" s="705"/>
      <c r="FJ297" s="705"/>
      <c r="FK297" s="705"/>
      <c r="FL297" s="705"/>
      <c r="FM297" s="705"/>
      <c r="FN297" s="705"/>
      <c r="FO297" s="705"/>
      <c r="FP297" s="705"/>
      <c r="FQ297" s="705"/>
      <c r="FR297" s="705"/>
      <c r="FS297" s="705"/>
      <c r="FT297" s="705"/>
      <c r="FU297" s="705"/>
      <c r="FV297" s="705"/>
      <c r="FW297" s="705"/>
      <c r="FX297" s="705"/>
      <c r="FY297" s="705"/>
      <c r="FZ297" s="705"/>
      <c r="GA297" s="705"/>
      <c r="GB297" s="705"/>
      <c r="GC297" s="705"/>
      <c r="GD297" s="705"/>
      <c r="GE297" s="705"/>
      <c r="GF297" s="705"/>
      <c r="GG297" s="705"/>
      <c r="GH297" s="705"/>
      <c r="GI297" s="705"/>
      <c r="GJ297" s="705"/>
      <c r="GK297" s="705"/>
      <c r="GL297" s="705"/>
      <c r="GM297" s="705"/>
      <c r="GN297" s="705"/>
      <c r="GO297" s="705"/>
      <c r="GP297" s="705"/>
      <c r="GQ297" s="705"/>
      <c r="GR297" s="705"/>
      <c r="GS297" s="705"/>
      <c r="GT297" s="705"/>
      <c r="GU297" s="705"/>
      <c r="GV297" s="705"/>
      <c r="GW297" s="705"/>
      <c r="GX297" s="705"/>
      <c r="GY297" s="705"/>
      <c r="GZ297" s="705"/>
      <c r="HA297" s="705"/>
      <c r="HB297" s="705"/>
      <c r="HC297" s="705"/>
      <c r="HD297" s="705"/>
      <c r="HE297" s="705"/>
      <c r="HF297" s="705"/>
      <c r="HG297" s="705"/>
      <c r="HH297" s="705"/>
      <c r="HI297" s="705"/>
      <c r="HJ297" s="705"/>
      <c r="HK297" s="705"/>
      <c r="HL297" s="705"/>
      <c r="HM297" s="705"/>
      <c r="HN297" s="705"/>
      <c r="HO297" s="705"/>
      <c r="HP297" s="705"/>
      <c r="HQ297" s="705"/>
      <c r="HR297" s="705"/>
      <c r="HS297" s="705"/>
      <c r="HT297" s="705"/>
      <c r="HU297" s="705"/>
      <c r="HV297" s="705"/>
      <c r="HW297" s="705"/>
      <c r="HX297" s="705"/>
      <c r="HY297" s="705"/>
      <c r="HZ297" s="705"/>
      <c r="IA297" s="705"/>
      <c r="IB297" s="705"/>
      <c r="IC297" s="705"/>
      <c r="ID297" s="705"/>
      <c r="IE297" s="705"/>
      <c r="IF297" s="705"/>
      <c r="IG297" s="705"/>
      <c r="IH297" s="705"/>
      <c r="II297" s="705"/>
      <c r="IJ297" s="705"/>
      <c r="IK297" s="705"/>
      <c r="IL297" s="705"/>
      <c r="IM297" s="705"/>
      <c r="IN297" s="705"/>
      <c r="IO297" s="705"/>
      <c r="IP297" s="705"/>
      <c r="IQ297" s="705"/>
      <c r="IR297" s="705"/>
      <c r="IS297" s="705"/>
      <c r="IT297" s="705"/>
      <c r="IU297" s="705"/>
      <c r="IV297" s="705"/>
    </row>
    <row r="298" spans="1:256">
      <c r="A298" s="705"/>
      <c r="B298" s="772"/>
      <c r="C298" s="772"/>
      <c r="D298" s="772"/>
      <c r="E298" s="772"/>
      <c r="F298" s="772"/>
      <c r="G298" s="772"/>
      <c r="H298" s="705"/>
      <c r="I298" s="705"/>
      <c r="J298" s="705"/>
      <c r="K298" s="705"/>
      <c r="L298" s="705"/>
      <c r="M298" s="705"/>
      <c r="N298" s="705"/>
      <c r="O298" s="705"/>
      <c r="P298" s="705"/>
      <c r="Q298" s="705"/>
      <c r="R298" s="705"/>
      <c r="S298" s="705"/>
      <c r="T298" s="705"/>
      <c r="U298" s="705"/>
      <c r="V298" s="705"/>
      <c r="W298" s="705"/>
      <c r="X298" s="705"/>
      <c r="Y298" s="705"/>
      <c r="Z298" s="705"/>
      <c r="AA298" s="705"/>
      <c r="AB298" s="705"/>
      <c r="AC298" s="705"/>
      <c r="AD298" s="705"/>
      <c r="AE298" s="705"/>
      <c r="AF298" s="705"/>
      <c r="AG298" s="705"/>
      <c r="AH298" s="705"/>
      <c r="AI298" s="705"/>
      <c r="AJ298" s="705"/>
      <c r="AK298" s="705"/>
      <c r="AL298" s="705"/>
      <c r="AM298" s="705"/>
      <c r="AN298" s="705"/>
      <c r="AO298" s="705"/>
      <c r="AP298" s="705"/>
      <c r="AQ298" s="705"/>
      <c r="AR298" s="705"/>
      <c r="AS298" s="705"/>
      <c r="AT298" s="705"/>
      <c r="AU298" s="705"/>
      <c r="AV298" s="705"/>
      <c r="AW298" s="705"/>
      <c r="AX298" s="705"/>
      <c r="AY298" s="705"/>
      <c r="AZ298" s="705"/>
      <c r="BA298" s="705"/>
      <c r="BB298" s="705"/>
      <c r="BC298" s="705"/>
      <c r="BD298" s="705"/>
      <c r="BE298" s="705"/>
      <c r="BF298" s="705"/>
      <c r="BG298" s="705"/>
      <c r="BH298" s="705"/>
      <c r="BI298" s="705"/>
      <c r="BJ298" s="705"/>
      <c r="BK298" s="705"/>
      <c r="BL298" s="705"/>
      <c r="BM298" s="705"/>
      <c r="BN298" s="705"/>
      <c r="BO298" s="705"/>
      <c r="BP298" s="705"/>
      <c r="BQ298" s="705"/>
      <c r="BR298" s="705"/>
      <c r="BS298" s="705"/>
      <c r="BT298" s="705"/>
      <c r="BU298" s="705"/>
      <c r="BV298" s="705"/>
      <c r="BW298" s="705"/>
      <c r="BX298" s="705"/>
      <c r="BY298" s="705"/>
      <c r="BZ298" s="705"/>
      <c r="CA298" s="705"/>
      <c r="CB298" s="705"/>
      <c r="CC298" s="705"/>
      <c r="CD298" s="705"/>
      <c r="CE298" s="705"/>
      <c r="CF298" s="705"/>
      <c r="CG298" s="705"/>
      <c r="CH298" s="705"/>
      <c r="CI298" s="705"/>
      <c r="CJ298" s="705"/>
      <c r="CK298" s="705"/>
      <c r="CL298" s="705"/>
      <c r="CM298" s="705"/>
      <c r="CN298" s="705"/>
      <c r="CO298" s="705"/>
      <c r="CP298" s="705"/>
      <c r="CQ298" s="705"/>
      <c r="CR298" s="705"/>
      <c r="CS298" s="705"/>
      <c r="CT298" s="705"/>
      <c r="CU298" s="705"/>
      <c r="CV298" s="705"/>
      <c r="CW298" s="705"/>
      <c r="CX298" s="705"/>
      <c r="CY298" s="705"/>
      <c r="CZ298" s="705"/>
      <c r="DA298" s="705"/>
      <c r="DB298" s="705"/>
      <c r="DC298" s="705"/>
      <c r="DD298" s="705"/>
      <c r="DE298" s="705"/>
      <c r="DF298" s="705"/>
      <c r="DG298" s="705"/>
      <c r="DH298" s="705"/>
      <c r="DI298" s="705"/>
      <c r="DJ298" s="705"/>
      <c r="DK298" s="705"/>
      <c r="DL298" s="705"/>
      <c r="DM298" s="705"/>
      <c r="DN298" s="705"/>
      <c r="DO298" s="705"/>
      <c r="DP298" s="705"/>
      <c r="DQ298" s="705"/>
      <c r="DR298" s="705"/>
      <c r="DS298" s="705"/>
      <c r="DT298" s="705"/>
      <c r="DU298" s="705"/>
      <c r="DV298" s="705"/>
      <c r="DW298" s="705"/>
      <c r="DX298" s="705"/>
      <c r="DY298" s="705"/>
      <c r="DZ298" s="705"/>
      <c r="EA298" s="705"/>
      <c r="EB298" s="705"/>
      <c r="EC298" s="705"/>
      <c r="ED298" s="705"/>
      <c r="EE298" s="705"/>
      <c r="EF298" s="705"/>
      <c r="EG298" s="705"/>
      <c r="EH298" s="705"/>
      <c r="EI298" s="705"/>
      <c r="EJ298" s="705"/>
      <c r="EK298" s="705"/>
      <c r="EL298" s="705"/>
      <c r="EM298" s="705"/>
      <c r="EN298" s="705"/>
      <c r="EO298" s="705"/>
      <c r="EP298" s="705"/>
      <c r="EQ298" s="705"/>
      <c r="ER298" s="705"/>
      <c r="ES298" s="705"/>
      <c r="ET298" s="705"/>
      <c r="EU298" s="705"/>
      <c r="EV298" s="705"/>
      <c r="EW298" s="705"/>
      <c r="EX298" s="705"/>
      <c r="EY298" s="705"/>
      <c r="EZ298" s="705"/>
      <c r="FA298" s="705"/>
      <c r="FB298" s="705"/>
      <c r="FC298" s="705"/>
      <c r="FD298" s="705"/>
      <c r="FE298" s="705"/>
      <c r="FF298" s="705"/>
      <c r="FG298" s="705"/>
      <c r="FH298" s="705"/>
      <c r="FI298" s="705"/>
      <c r="FJ298" s="705"/>
      <c r="FK298" s="705"/>
      <c r="FL298" s="705"/>
      <c r="FM298" s="705"/>
      <c r="FN298" s="705"/>
      <c r="FO298" s="705"/>
      <c r="FP298" s="705"/>
      <c r="FQ298" s="705"/>
      <c r="FR298" s="705"/>
      <c r="FS298" s="705"/>
      <c r="FT298" s="705"/>
      <c r="FU298" s="705"/>
      <c r="FV298" s="705"/>
      <c r="FW298" s="705"/>
      <c r="FX298" s="705"/>
      <c r="FY298" s="705"/>
      <c r="FZ298" s="705"/>
      <c r="GA298" s="705"/>
      <c r="GB298" s="705"/>
      <c r="GC298" s="705"/>
      <c r="GD298" s="705"/>
      <c r="GE298" s="705"/>
      <c r="GF298" s="705"/>
      <c r="GG298" s="705"/>
      <c r="GH298" s="705"/>
      <c r="GI298" s="705"/>
      <c r="GJ298" s="705"/>
      <c r="GK298" s="705"/>
      <c r="GL298" s="705"/>
      <c r="GM298" s="705"/>
      <c r="GN298" s="705"/>
      <c r="GO298" s="705"/>
      <c r="GP298" s="705"/>
      <c r="GQ298" s="705"/>
      <c r="GR298" s="705"/>
      <c r="GS298" s="705"/>
      <c r="GT298" s="705"/>
      <c r="GU298" s="705"/>
      <c r="GV298" s="705"/>
      <c r="GW298" s="705"/>
      <c r="GX298" s="705"/>
      <c r="GY298" s="705"/>
      <c r="GZ298" s="705"/>
      <c r="HA298" s="705"/>
      <c r="HB298" s="705"/>
      <c r="HC298" s="705"/>
      <c r="HD298" s="705"/>
      <c r="HE298" s="705"/>
      <c r="HF298" s="705"/>
      <c r="HG298" s="705"/>
      <c r="HH298" s="705"/>
      <c r="HI298" s="705"/>
      <c r="HJ298" s="705"/>
      <c r="HK298" s="705"/>
      <c r="HL298" s="705"/>
      <c r="HM298" s="705"/>
      <c r="HN298" s="705"/>
      <c r="HO298" s="705"/>
      <c r="HP298" s="705"/>
      <c r="HQ298" s="705"/>
      <c r="HR298" s="705"/>
      <c r="HS298" s="705"/>
      <c r="HT298" s="705"/>
      <c r="HU298" s="705"/>
      <c r="HV298" s="705"/>
      <c r="HW298" s="705"/>
      <c r="HX298" s="705"/>
      <c r="HY298" s="705"/>
      <c r="HZ298" s="705"/>
      <c r="IA298" s="705"/>
      <c r="IB298" s="705"/>
      <c r="IC298" s="705"/>
      <c r="ID298" s="705"/>
      <c r="IE298" s="705"/>
      <c r="IF298" s="705"/>
      <c r="IG298" s="705"/>
      <c r="IH298" s="705"/>
      <c r="II298" s="705"/>
      <c r="IJ298" s="705"/>
      <c r="IK298" s="705"/>
      <c r="IL298" s="705"/>
      <c r="IM298" s="705"/>
      <c r="IN298" s="705"/>
      <c r="IO298" s="705"/>
      <c r="IP298" s="705"/>
      <c r="IQ298" s="705"/>
      <c r="IR298" s="705"/>
      <c r="IS298" s="705"/>
      <c r="IT298" s="705"/>
      <c r="IU298" s="705"/>
      <c r="IV298" s="705"/>
    </row>
    <row r="299" spans="1:256">
      <c r="A299" s="705"/>
      <c r="B299" s="772"/>
      <c r="C299" s="772"/>
      <c r="D299" s="772"/>
      <c r="E299" s="772"/>
      <c r="F299" s="772"/>
      <c r="G299" s="772"/>
      <c r="H299" s="705"/>
      <c r="I299" s="705"/>
      <c r="J299" s="705"/>
      <c r="K299" s="705"/>
      <c r="L299" s="705"/>
      <c r="M299" s="705"/>
      <c r="N299" s="705"/>
      <c r="O299" s="705"/>
      <c r="P299" s="705"/>
      <c r="Q299" s="705"/>
      <c r="R299" s="705"/>
      <c r="S299" s="705"/>
      <c r="T299" s="705"/>
      <c r="U299" s="705"/>
      <c r="V299" s="705"/>
      <c r="W299" s="705"/>
      <c r="X299" s="705"/>
      <c r="Y299" s="705"/>
      <c r="Z299" s="705"/>
      <c r="AA299" s="705"/>
      <c r="AB299" s="705"/>
      <c r="AC299" s="705"/>
      <c r="AD299" s="705"/>
      <c r="AE299" s="705"/>
      <c r="AF299" s="705"/>
      <c r="AG299" s="705"/>
      <c r="AH299" s="705"/>
      <c r="AI299" s="705"/>
      <c r="AJ299" s="705"/>
      <c r="AK299" s="705"/>
      <c r="AL299" s="705"/>
      <c r="AM299" s="705"/>
      <c r="AN299" s="705"/>
      <c r="AO299" s="705"/>
      <c r="AP299" s="705"/>
      <c r="AQ299" s="705"/>
      <c r="AR299" s="705"/>
      <c r="AS299" s="705"/>
      <c r="AT299" s="705"/>
      <c r="AU299" s="705"/>
      <c r="AV299" s="705"/>
      <c r="AW299" s="705"/>
      <c r="AX299" s="705"/>
      <c r="AY299" s="705"/>
      <c r="AZ299" s="705"/>
      <c r="BA299" s="705"/>
      <c r="BB299" s="705"/>
      <c r="BC299" s="705"/>
      <c r="BD299" s="705"/>
      <c r="BE299" s="705"/>
      <c r="BF299" s="705"/>
      <c r="BG299" s="705"/>
      <c r="BH299" s="705"/>
      <c r="BI299" s="705"/>
      <c r="BJ299" s="705"/>
      <c r="BK299" s="705"/>
      <c r="BL299" s="705"/>
      <c r="BM299" s="705"/>
      <c r="BN299" s="705"/>
      <c r="BO299" s="705"/>
      <c r="BP299" s="705"/>
      <c r="BQ299" s="705"/>
      <c r="BR299" s="705"/>
      <c r="BS299" s="705"/>
      <c r="BT299" s="705"/>
      <c r="BU299" s="705"/>
      <c r="BV299" s="705"/>
      <c r="BW299" s="705"/>
      <c r="BX299" s="705"/>
      <c r="BY299" s="705"/>
      <c r="BZ299" s="705"/>
      <c r="CA299" s="705"/>
      <c r="CB299" s="705"/>
      <c r="CC299" s="705"/>
      <c r="CD299" s="705"/>
      <c r="CE299" s="705"/>
      <c r="CF299" s="705"/>
      <c r="CG299" s="705"/>
      <c r="CH299" s="705"/>
      <c r="CI299" s="705"/>
      <c r="CJ299" s="705"/>
      <c r="CK299" s="705"/>
      <c r="CL299" s="705"/>
      <c r="CM299" s="705"/>
      <c r="CN299" s="705"/>
      <c r="CO299" s="705"/>
      <c r="CP299" s="705"/>
      <c r="CQ299" s="705"/>
      <c r="CR299" s="705"/>
      <c r="CS299" s="705"/>
      <c r="CT299" s="705"/>
      <c r="CU299" s="705"/>
      <c r="CV299" s="705"/>
      <c r="CW299" s="705"/>
      <c r="CX299" s="705"/>
      <c r="CY299" s="705"/>
      <c r="CZ299" s="705"/>
      <c r="DA299" s="705"/>
      <c r="DB299" s="705"/>
      <c r="DC299" s="705"/>
      <c r="DD299" s="705"/>
      <c r="DE299" s="705"/>
      <c r="DF299" s="705"/>
      <c r="DG299" s="705"/>
      <c r="DH299" s="705"/>
      <c r="DI299" s="705"/>
      <c r="DJ299" s="705"/>
      <c r="DK299" s="705"/>
      <c r="DL299" s="705"/>
      <c r="DM299" s="705"/>
      <c r="DN299" s="705"/>
      <c r="DO299" s="705"/>
      <c r="DP299" s="705"/>
      <c r="DQ299" s="705"/>
      <c r="DR299" s="705"/>
      <c r="DS299" s="705"/>
      <c r="DT299" s="705"/>
      <c r="DU299" s="705"/>
      <c r="DV299" s="705"/>
      <c r="DW299" s="705"/>
      <c r="DX299" s="705"/>
      <c r="DY299" s="705"/>
      <c r="DZ299" s="705"/>
      <c r="EA299" s="705"/>
      <c r="EB299" s="705"/>
      <c r="EC299" s="705"/>
      <c r="ED299" s="705"/>
      <c r="EE299" s="705"/>
      <c r="EF299" s="705"/>
      <c r="EG299" s="705"/>
      <c r="EH299" s="705"/>
      <c r="EI299" s="705"/>
      <c r="EJ299" s="705"/>
      <c r="EK299" s="705"/>
      <c r="EL299" s="705"/>
      <c r="EM299" s="705"/>
      <c r="EN299" s="705"/>
      <c r="EO299" s="705"/>
      <c r="EP299" s="705"/>
      <c r="EQ299" s="705"/>
      <c r="ER299" s="705"/>
      <c r="ES299" s="705"/>
      <c r="ET299" s="705"/>
      <c r="EU299" s="705"/>
      <c r="EV299" s="705"/>
      <c r="EW299" s="705"/>
      <c r="EX299" s="705"/>
      <c r="EY299" s="705"/>
      <c r="EZ299" s="705"/>
      <c r="FA299" s="705"/>
      <c r="FB299" s="705"/>
      <c r="FC299" s="705"/>
      <c r="FD299" s="705"/>
      <c r="FE299" s="705"/>
      <c r="FF299" s="705"/>
      <c r="FG299" s="705"/>
      <c r="FH299" s="705"/>
      <c r="FI299" s="705"/>
      <c r="FJ299" s="705"/>
      <c r="FK299" s="705"/>
      <c r="FL299" s="705"/>
      <c r="FM299" s="705"/>
      <c r="FN299" s="705"/>
      <c r="FO299" s="705"/>
      <c r="FP299" s="705"/>
      <c r="FQ299" s="705"/>
      <c r="FR299" s="705"/>
      <c r="FS299" s="705"/>
      <c r="FT299" s="705"/>
      <c r="FU299" s="705"/>
      <c r="FV299" s="705"/>
      <c r="FW299" s="705"/>
      <c r="FX299" s="705"/>
      <c r="FY299" s="705"/>
      <c r="FZ299" s="705"/>
      <c r="GA299" s="705"/>
      <c r="GB299" s="705"/>
      <c r="GC299" s="705"/>
      <c r="GD299" s="705"/>
      <c r="GE299" s="705"/>
      <c r="GF299" s="705"/>
      <c r="GG299" s="705"/>
      <c r="GH299" s="705"/>
      <c r="GI299" s="705"/>
      <c r="GJ299" s="705"/>
      <c r="GK299" s="705"/>
      <c r="GL299" s="705"/>
      <c r="GM299" s="705"/>
      <c r="GN299" s="705"/>
      <c r="GO299" s="705"/>
      <c r="GP299" s="705"/>
      <c r="GQ299" s="705"/>
      <c r="GR299" s="705"/>
      <c r="GS299" s="705"/>
      <c r="GT299" s="705"/>
      <c r="GU299" s="705"/>
      <c r="GV299" s="705"/>
      <c r="GW299" s="705"/>
      <c r="GX299" s="705"/>
      <c r="GY299" s="705"/>
      <c r="GZ299" s="705"/>
      <c r="HA299" s="705"/>
      <c r="HB299" s="705"/>
      <c r="HC299" s="705"/>
      <c r="HD299" s="705"/>
      <c r="HE299" s="705"/>
      <c r="HF299" s="705"/>
      <c r="HG299" s="705"/>
      <c r="HH299" s="705"/>
      <c r="HI299" s="705"/>
      <c r="HJ299" s="705"/>
      <c r="HK299" s="705"/>
      <c r="HL299" s="705"/>
      <c r="HM299" s="705"/>
      <c r="HN299" s="705"/>
      <c r="HO299" s="705"/>
      <c r="HP299" s="705"/>
      <c r="HQ299" s="705"/>
      <c r="HR299" s="705"/>
      <c r="HS299" s="705"/>
      <c r="HT299" s="705"/>
      <c r="HU299" s="705"/>
      <c r="HV299" s="705"/>
      <c r="HW299" s="705"/>
      <c r="HX299" s="705"/>
      <c r="HY299" s="705"/>
      <c r="HZ299" s="705"/>
      <c r="IA299" s="705"/>
      <c r="IB299" s="705"/>
      <c r="IC299" s="705"/>
      <c r="ID299" s="705"/>
      <c r="IE299" s="705"/>
      <c r="IF299" s="705"/>
      <c r="IG299" s="705"/>
      <c r="IH299" s="705"/>
      <c r="II299" s="705"/>
      <c r="IJ299" s="705"/>
      <c r="IK299" s="705"/>
      <c r="IL299" s="705"/>
      <c r="IM299" s="705"/>
      <c r="IN299" s="705"/>
      <c r="IO299" s="705"/>
      <c r="IP299" s="705"/>
      <c r="IQ299" s="705"/>
      <c r="IR299" s="705"/>
      <c r="IS299" s="705"/>
      <c r="IT299" s="705"/>
      <c r="IU299" s="705"/>
      <c r="IV299" s="705"/>
    </row>
    <row r="300" spans="1:256">
      <c r="A300" s="705"/>
      <c r="B300" s="772"/>
      <c r="C300" s="772"/>
      <c r="D300" s="772"/>
      <c r="E300" s="772"/>
      <c r="F300" s="772"/>
      <c r="G300" s="772"/>
      <c r="H300" s="705"/>
      <c r="I300" s="705"/>
      <c r="J300" s="705"/>
      <c r="K300" s="705"/>
      <c r="L300" s="705"/>
      <c r="M300" s="705"/>
      <c r="N300" s="705"/>
      <c r="O300" s="705"/>
      <c r="P300" s="705"/>
      <c r="Q300" s="705"/>
      <c r="R300" s="705"/>
      <c r="S300" s="705"/>
      <c r="T300" s="705"/>
      <c r="U300" s="705"/>
      <c r="V300" s="705"/>
      <c r="W300" s="705"/>
      <c r="X300" s="705"/>
      <c r="Y300" s="705"/>
      <c r="Z300" s="705"/>
      <c r="AA300" s="705"/>
      <c r="AB300" s="705"/>
      <c r="AC300" s="705"/>
      <c r="AD300" s="705"/>
      <c r="AE300" s="705"/>
      <c r="AF300" s="705"/>
      <c r="AG300" s="705"/>
      <c r="AH300" s="705"/>
      <c r="AI300" s="705"/>
      <c r="AJ300" s="705"/>
      <c r="AK300" s="705"/>
      <c r="AL300" s="705"/>
      <c r="AM300" s="705"/>
      <c r="AN300" s="705"/>
      <c r="AO300" s="705"/>
      <c r="AP300" s="705"/>
      <c r="AQ300" s="705"/>
      <c r="AR300" s="705"/>
      <c r="AS300" s="705"/>
      <c r="AT300" s="705"/>
      <c r="AU300" s="705"/>
      <c r="AV300" s="705"/>
      <c r="AW300" s="705"/>
      <c r="AX300" s="705"/>
      <c r="AY300" s="705"/>
      <c r="AZ300" s="705"/>
      <c r="BA300" s="705"/>
      <c r="BB300" s="705"/>
      <c r="BC300" s="705"/>
      <c r="BD300" s="705"/>
      <c r="BE300" s="705"/>
      <c r="BF300" s="705"/>
      <c r="BG300" s="705"/>
      <c r="BH300" s="705"/>
      <c r="BI300" s="705"/>
      <c r="BJ300" s="705"/>
      <c r="BK300" s="705"/>
      <c r="BL300" s="705"/>
      <c r="BM300" s="705"/>
      <c r="BN300" s="705"/>
      <c r="BO300" s="705"/>
      <c r="BP300" s="705"/>
      <c r="BQ300" s="705"/>
      <c r="BR300" s="705"/>
      <c r="BS300" s="705"/>
      <c r="BT300" s="705"/>
      <c r="BU300" s="705"/>
      <c r="BV300" s="705"/>
      <c r="BW300" s="705"/>
      <c r="BX300" s="705"/>
      <c r="BY300" s="705"/>
      <c r="BZ300" s="705"/>
      <c r="CA300" s="705"/>
      <c r="CB300" s="705"/>
      <c r="CC300" s="705"/>
      <c r="CD300" s="705"/>
      <c r="CE300" s="705"/>
      <c r="CF300" s="705"/>
      <c r="CG300" s="705"/>
      <c r="CH300" s="705"/>
      <c r="CI300" s="705"/>
      <c r="CJ300" s="705"/>
      <c r="CK300" s="705"/>
      <c r="CL300" s="705"/>
      <c r="CM300" s="705"/>
      <c r="CN300" s="705"/>
      <c r="CO300" s="705"/>
      <c r="CP300" s="705"/>
      <c r="CQ300" s="705"/>
      <c r="CR300" s="705"/>
      <c r="CS300" s="705"/>
      <c r="CT300" s="705"/>
      <c r="CU300" s="705"/>
      <c r="CV300" s="705"/>
      <c r="CW300" s="705"/>
      <c r="CX300" s="705"/>
      <c r="CY300" s="705"/>
      <c r="CZ300" s="705"/>
      <c r="DA300" s="705"/>
      <c r="DB300" s="705"/>
      <c r="DC300" s="705"/>
      <c r="DD300" s="705"/>
      <c r="DE300" s="705"/>
      <c r="DF300" s="705"/>
      <c r="DG300" s="705"/>
      <c r="DH300" s="705"/>
      <c r="DI300" s="705"/>
      <c r="DJ300" s="705"/>
      <c r="DK300" s="705"/>
      <c r="DL300" s="705"/>
      <c r="DM300" s="705"/>
      <c r="DN300" s="705"/>
      <c r="DO300" s="705"/>
      <c r="DP300" s="705"/>
      <c r="DQ300" s="705"/>
      <c r="DR300" s="705"/>
      <c r="DS300" s="705"/>
      <c r="DT300" s="705"/>
      <c r="DU300" s="705"/>
      <c r="DV300" s="705"/>
      <c r="DW300" s="705"/>
      <c r="DX300" s="705"/>
      <c r="DY300" s="705"/>
      <c r="DZ300" s="705"/>
      <c r="EA300" s="705"/>
      <c r="EB300" s="705"/>
      <c r="EC300" s="705"/>
      <c r="ED300" s="705"/>
      <c r="EE300" s="705"/>
      <c r="EF300" s="705"/>
      <c r="EG300" s="705"/>
      <c r="EH300" s="705"/>
      <c r="EI300" s="705"/>
      <c r="EJ300" s="705"/>
      <c r="EK300" s="705"/>
      <c r="EL300" s="705"/>
      <c r="EM300" s="705"/>
      <c r="EN300" s="705"/>
      <c r="EO300" s="705"/>
      <c r="EP300" s="705"/>
      <c r="EQ300" s="705"/>
      <c r="ER300" s="705"/>
      <c r="ES300" s="705"/>
      <c r="ET300" s="705"/>
      <c r="EU300" s="705"/>
      <c r="EV300" s="705"/>
      <c r="EW300" s="705"/>
      <c r="EX300" s="705"/>
      <c r="EY300" s="705"/>
      <c r="EZ300" s="705"/>
      <c r="FA300" s="705"/>
      <c r="FB300" s="705"/>
      <c r="FC300" s="705"/>
      <c r="FD300" s="705"/>
      <c r="FE300" s="705"/>
      <c r="FF300" s="705"/>
      <c r="FG300" s="705"/>
      <c r="FH300" s="705"/>
      <c r="FI300" s="705"/>
      <c r="FJ300" s="705"/>
      <c r="FK300" s="705"/>
      <c r="FL300" s="705"/>
      <c r="FM300" s="705"/>
      <c r="FN300" s="705"/>
      <c r="FO300" s="705"/>
      <c r="FP300" s="705"/>
      <c r="FQ300" s="705"/>
      <c r="FR300" s="705"/>
      <c r="FS300" s="705"/>
      <c r="FT300" s="705"/>
      <c r="FU300" s="705"/>
      <c r="FV300" s="705"/>
      <c r="FW300" s="705"/>
      <c r="FX300" s="705"/>
      <c r="FY300" s="705"/>
      <c r="FZ300" s="705"/>
      <c r="GA300" s="705"/>
      <c r="GB300" s="705"/>
      <c r="GC300" s="705"/>
      <c r="GD300" s="705"/>
      <c r="GE300" s="705"/>
      <c r="GF300" s="705"/>
      <c r="GG300" s="705"/>
      <c r="GH300" s="705"/>
      <c r="GI300" s="705"/>
      <c r="GJ300" s="705"/>
      <c r="GK300" s="705"/>
      <c r="GL300" s="705"/>
      <c r="GM300" s="705"/>
      <c r="GN300" s="705"/>
      <c r="GO300" s="705"/>
      <c r="GP300" s="705"/>
      <c r="GQ300" s="705"/>
      <c r="GR300" s="705"/>
      <c r="GS300" s="705"/>
      <c r="GT300" s="705"/>
      <c r="GU300" s="705"/>
      <c r="GV300" s="705"/>
      <c r="GW300" s="705"/>
      <c r="GX300" s="705"/>
      <c r="GY300" s="705"/>
      <c r="GZ300" s="705"/>
      <c r="HA300" s="705"/>
      <c r="HB300" s="705"/>
      <c r="HC300" s="705"/>
      <c r="HD300" s="705"/>
      <c r="HE300" s="705"/>
      <c r="HF300" s="705"/>
      <c r="HG300" s="705"/>
      <c r="HH300" s="705"/>
      <c r="HI300" s="705"/>
      <c r="HJ300" s="705"/>
      <c r="HK300" s="705"/>
      <c r="HL300" s="705"/>
      <c r="HM300" s="705"/>
      <c r="HN300" s="705"/>
      <c r="HO300" s="705"/>
      <c r="HP300" s="705"/>
      <c r="HQ300" s="705"/>
      <c r="HR300" s="705"/>
      <c r="HS300" s="705"/>
      <c r="HT300" s="705"/>
      <c r="HU300" s="705"/>
      <c r="HV300" s="705"/>
      <c r="HW300" s="705"/>
      <c r="HX300" s="705"/>
      <c r="HY300" s="705"/>
      <c r="HZ300" s="705"/>
      <c r="IA300" s="705"/>
      <c r="IB300" s="705"/>
      <c r="IC300" s="705"/>
      <c r="ID300" s="705"/>
      <c r="IE300" s="705"/>
      <c r="IF300" s="705"/>
      <c r="IG300" s="705"/>
      <c r="IH300" s="705"/>
      <c r="II300" s="705"/>
      <c r="IJ300" s="705"/>
      <c r="IK300" s="705"/>
      <c r="IL300" s="705"/>
      <c r="IM300" s="705"/>
      <c r="IN300" s="705"/>
      <c r="IO300" s="705"/>
      <c r="IP300" s="705"/>
      <c r="IQ300" s="705"/>
      <c r="IR300" s="705"/>
      <c r="IS300" s="705"/>
      <c r="IT300" s="705"/>
      <c r="IU300" s="705"/>
      <c r="IV300" s="705"/>
    </row>
    <row r="301" spans="1:256">
      <c r="A301" s="705"/>
      <c r="B301" s="772"/>
      <c r="C301" s="772"/>
      <c r="D301" s="772"/>
      <c r="E301" s="772"/>
      <c r="F301" s="772"/>
      <c r="G301" s="772"/>
      <c r="H301" s="705"/>
      <c r="I301" s="705"/>
      <c r="J301" s="705"/>
      <c r="K301" s="705"/>
      <c r="L301" s="705"/>
      <c r="M301" s="705"/>
      <c r="N301" s="705"/>
      <c r="O301" s="705"/>
      <c r="P301" s="705"/>
      <c r="Q301" s="705"/>
      <c r="R301" s="705"/>
      <c r="S301" s="705"/>
      <c r="T301" s="705"/>
      <c r="U301" s="705"/>
      <c r="V301" s="705"/>
      <c r="W301" s="705"/>
      <c r="X301" s="705"/>
      <c r="Y301" s="705"/>
      <c r="Z301" s="705"/>
      <c r="AA301" s="705"/>
      <c r="AB301" s="705"/>
      <c r="AC301" s="705"/>
      <c r="AD301" s="705"/>
      <c r="AE301" s="705"/>
      <c r="AF301" s="705"/>
      <c r="AG301" s="705"/>
      <c r="AH301" s="705"/>
      <c r="AI301" s="705"/>
      <c r="AJ301" s="705"/>
      <c r="AK301" s="705"/>
      <c r="AL301" s="705"/>
      <c r="AM301" s="705"/>
      <c r="AN301" s="705"/>
      <c r="AO301" s="705"/>
      <c r="AP301" s="705"/>
      <c r="AQ301" s="705"/>
      <c r="AR301" s="705"/>
      <c r="AS301" s="705"/>
      <c r="AT301" s="705"/>
      <c r="AU301" s="705"/>
      <c r="AV301" s="705"/>
      <c r="AW301" s="705"/>
      <c r="AX301" s="705"/>
      <c r="AY301" s="705"/>
      <c r="AZ301" s="705"/>
      <c r="BA301" s="705"/>
      <c r="BB301" s="705"/>
      <c r="BC301" s="705"/>
      <c r="BD301" s="705"/>
      <c r="BE301" s="705"/>
      <c r="BF301" s="705"/>
      <c r="BG301" s="705"/>
      <c r="BH301" s="705"/>
      <c r="BI301" s="705"/>
      <c r="BJ301" s="705"/>
      <c r="BK301" s="705"/>
      <c r="BL301" s="705"/>
      <c r="BM301" s="705"/>
      <c r="BN301" s="705"/>
      <c r="BO301" s="705"/>
      <c r="BP301" s="705"/>
      <c r="BQ301" s="705"/>
      <c r="BR301" s="705"/>
      <c r="BS301" s="705"/>
      <c r="BT301" s="705"/>
      <c r="BU301" s="705"/>
      <c r="BV301" s="705"/>
      <c r="BW301" s="705"/>
      <c r="BX301" s="705"/>
      <c r="BY301" s="705"/>
      <c r="BZ301" s="705"/>
      <c r="CA301" s="705"/>
      <c r="CB301" s="705"/>
      <c r="CC301" s="705"/>
      <c r="CD301" s="705"/>
      <c r="CE301" s="705"/>
      <c r="CF301" s="705"/>
      <c r="CG301" s="705"/>
      <c r="CH301" s="705"/>
      <c r="CI301" s="705"/>
      <c r="CJ301" s="705"/>
      <c r="CK301" s="705"/>
      <c r="CL301" s="705"/>
      <c r="CM301" s="705"/>
      <c r="CN301" s="705"/>
      <c r="CO301" s="705"/>
      <c r="CP301" s="705"/>
      <c r="CQ301" s="705"/>
      <c r="CR301" s="705"/>
      <c r="CS301" s="705"/>
      <c r="CT301" s="705"/>
      <c r="CU301" s="705"/>
      <c r="CV301" s="705"/>
      <c r="CW301" s="705"/>
      <c r="CX301" s="705"/>
      <c r="CY301" s="705"/>
      <c r="CZ301" s="705"/>
      <c r="DA301" s="705"/>
      <c r="DB301" s="705"/>
      <c r="DC301" s="705"/>
      <c r="DD301" s="705"/>
      <c r="DE301" s="705"/>
      <c r="DF301" s="705"/>
      <c r="DG301" s="705"/>
      <c r="DH301" s="705"/>
      <c r="DI301" s="705"/>
      <c r="DJ301" s="705"/>
      <c r="DK301" s="705"/>
      <c r="DL301" s="705"/>
      <c r="DM301" s="705"/>
      <c r="DN301" s="705"/>
      <c r="DO301" s="705"/>
      <c r="DP301" s="705"/>
      <c r="DQ301" s="705"/>
      <c r="DR301" s="705"/>
      <c r="DS301" s="705"/>
      <c r="DT301" s="705"/>
      <c r="DU301" s="705"/>
      <c r="DV301" s="705"/>
      <c r="DW301" s="705"/>
      <c r="DX301" s="705"/>
      <c r="DY301" s="705"/>
      <c r="DZ301" s="705"/>
      <c r="EA301" s="705"/>
      <c r="EB301" s="705"/>
      <c r="EC301" s="705"/>
      <c r="ED301" s="705"/>
      <c r="EE301" s="705"/>
      <c r="EF301" s="705"/>
      <c r="EG301" s="705"/>
      <c r="EH301" s="705"/>
      <c r="EI301" s="705"/>
      <c r="EJ301" s="705"/>
      <c r="EK301" s="705"/>
      <c r="EL301" s="705"/>
      <c r="EM301" s="705"/>
      <c r="EN301" s="705"/>
      <c r="EO301" s="705"/>
      <c r="EP301" s="705"/>
      <c r="EQ301" s="705"/>
      <c r="ER301" s="705"/>
      <c r="ES301" s="705"/>
      <c r="ET301" s="705"/>
      <c r="EU301" s="705"/>
      <c r="EV301" s="705"/>
      <c r="EW301" s="705"/>
      <c r="EX301" s="705"/>
      <c r="EY301" s="705"/>
      <c r="EZ301" s="705"/>
      <c r="FA301" s="705"/>
      <c r="FB301" s="705"/>
      <c r="FC301" s="705"/>
      <c r="FD301" s="705"/>
      <c r="FE301" s="705"/>
      <c r="FF301" s="705"/>
      <c r="FG301" s="705"/>
      <c r="FH301" s="705"/>
      <c r="FI301" s="705"/>
      <c r="FJ301" s="705"/>
      <c r="FK301" s="705"/>
      <c r="FL301" s="705"/>
      <c r="FM301" s="705"/>
      <c r="FN301" s="705"/>
      <c r="FO301" s="705"/>
      <c r="FP301" s="705"/>
      <c r="FQ301" s="705"/>
      <c r="FR301" s="705"/>
      <c r="FS301" s="705"/>
      <c r="FT301" s="705"/>
      <c r="FU301" s="705"/>
      <c r="FV301" s="705"/>
      <c r="FW301" s="705"/>
      <c r="FX301" s="705"/>
      <c r="FY301" s="705"/>
      <c r="FZ301" s="705"/>
      <c r="GA301" s="705"/>
      <c r="GB301" s="705"/>
      <c r="GC301" s="705"/>
      <c r="GD301" s="705"/>
      <c r="GE301" s="705"/>
      <c r="GF301" s="705"/>
      <c r="GG301" s="705"/>
      <c r="GH301" s="705"/>
      <c r="GI301" s="705"/>
      <c r="GJ301" s="705"/>
      <c r="GK301" s="705"/>
      <c r="GL301" s="705"/>
      <c r="GM301" s="705"/>
      <c r="GN301" s="705"/>
      <c r="GO301" s="705"/>
      <c r="GP301" s="705"/>
      <c r="GQ301" s="705"/>
      <c r="GR301" s="705"/>
      <c r="GS301" s="705"/>
      <c r="GT301" s="705"/>
      <c r="GU301" s="705"/>
      <c r="GV301" s="705"/>
      <c r="GW301" s="705"/>
      <c r="GX301" s="705"/>
      <c r="GY301" s="705"/>
      <c r="GZ301" s="705"/>
      <c r="HA301" s="705"/>
      <c r="HB301" s="705"/>
      <c r="HC301" s="705"/>
      <c r="HD301" s="705"/>
      <c r="HE301" s="705"/>
      <c r="HF301" s="705"/>
      <c r="HG301" s="705"/>
      <c r="HH301" s="705"/>
      <c r="HI301" s="705"/>
      <c r="HJ301" s="705"/>
      <c r="HK301" s="705"/>
      <c r="HL301" s="705"/>
      <c r="HM301" s="705"/>
      <c r="HN301" s="705"/>
      <c r="HO301" s="705"/>
      <c r="HP301" s="705"/>
      <c r="HQ301" s="705"/>
      <c r="HR301" s="705"/>
      <c r="HS301" s="705"/>
      <c r="HT301" s="705"/>
      <c r="HU301" s="705"/>
      <c r="HV301" s="705"/>
      <c r="HW301" s="705"/>
      <c r="HX301" s="705"/>
      <c r="HY301" s="705"/>
      <c r="HZ301" s="705"/>
      <c r="IA301" s="705"/>
      <c r="IB301" s="705"/>
      <c r="IC301" s="705"/>
      <c r="ID301" s="705"/>
      <c r="IE301" s="705"/>
      <c r="IF301" s="705"/>
      <c r="IG301" s="705"/>
      <c r="IH301" s="705"/>
      <c r="II301" s="705"/>
      <c r="IJ301" s="705"/>
      <c r="IK301" s="705"/>
      <c r="IL301" s="705"/>
      <c r="IM301" s="705"/>
      <c r="IN301" s="705"/>
      <c r="IO301" s="705"/>
      <c r="IP301" s="705"/>
      <c r="IQ301" s="705"/>
      <c r="IR301" s="705"/>
      <c r="IS301" s="705"/>
      <c r="IT301" s="705"/>
      <c r="IU301" s="705"/>
      <c r="IV301" s="705"/>
    </row>
    <row r="302" spans="1:256">
      <c r="A302" s="705"/>
      <c r="B302" s="772"/>
      <c r="C302" s="772"/>
      <c r="D302" s="772"/>
      <c r="E302" s="772"/>
      <c r="F302" s="772"/>
      <c r="G302" s="772"/>
      <c r="H302" s="705"/>
      <c r="I302" s="705"/>
      <c r="J302" s="705"/>
      <c r="K302" s="705"/>
      <c r="L302" s="705"/>
      <c r="M302" s="705"/>
      <c r="N302" s="705"/>
      <c r="O302" s="705"/>
      <c r="P302" s="705"/>
      <c r="Q302" s="705"/>
      <c r="R302" s="705"/>
      <c r="S302" s="705"/>
      <c r="T302" s="705"/>
      <c r="U302" s="705"/>
      <c r="V302" s="705"/>
      <c r="W302" s="705"/>
      <c r="X302" s="705"/>
      <c r="Y302" s="705"/>
      <c r="Z302" s="705"/>
      <c r="AA302" s="705"/>
      <c r="AB302" s="705"/>
      <c r="AC302" s="705"/>
      <c r="AD302" s="705"/>
      <c r="AE302" s="705"/>
      <c r="AF302" s="705"/>
      <c r="AG302" s="705"/>
      <c r="AH302" s="705"/>
      <c r="AI302" s="705"/>
      <c r="AJ302" s="705"/>
      <c r="AK302" s="705"/>
      <c r="AL302" s="705"/>
      <c r="AM302" s="705"/>
      <c r="AN302" s="705"/>
      <c r="AO302" s="705"/>
      <c r="AP302" s="705"/>
      <c r="AQ302" s="705"/>
      <c r="AR302" s="705"/>
      <c r="AS302" s="705"/>
      <c r="AT302" s="705"/>
      <c r="AU302" s="705"/>
      <c r="AV302" s="705"/>
      <c r="AW302" s="705"/>
      <c r="AX302" s="705"/>
      <c r="AY302" s="705"/>
      <c r="AZ302" s="705"/>
      <c r="BA302" s="705"/>
      <c r="BB302" s="705"/>
      <c r="BC302" s="705"/>
      <c r="BD302" s="705"/>
      <c r="BE302" s="705"/>
      <c r="BF302" s="705"/>
      <c r="BG302" s="705"/>
      <c r="BH302" s="705"/>
      <c r="BI302" s="705"/>
      <c r="BJ302" s="705"/>
      <c r="BK302" s="705"/>
      <c r="BL302" s="705"/>
      <c r="BM302" s="705"/>
      <c r="BN302" s="705"/>
      <c r="BO302" s="705"/>
      <c r="BP302" s="705"/>
      <c r="BQ302" s="705"/>
      <c r="BR302" s="705"/>
      <c r="BS302" s="705"/>
      <c r="BT302" s="705"/>
      <c r="BU302" s="705"/>
      <c r="BV302" s="705"/>
      <c r="BW302" s="705"/>
      <c r="BX302" s="705"/>
      <c r="BY302" s="705"/>
      <c r="BZ302" s="705"/>
      <c r="CA302" s="705"/>
      <c r="CB302" s="705"/>
      <c r="CC302" s="705"/>
      <c r="CD302" s="705"/>
      <c r="CE302" s="705"/>
      <c r="CF302" s="705"/>
      <c r="CG302" s="705"/>
      <c r="CH302" s="705"/>
      <c r="CI302" s="705"/>
      <c r="CJ302" s="705"/>
      <c r="CK302" s="705"/>
      <c r="CL302" s="705"/>
      <c r="CM302" s="705"/>
      <c r="CN302" s="705"/>
      <c r="CO302" s="705"/>
      <c r="CP302" s="705"/>
      <c r="CQ302" s="705"/>
      <c r="CR302" s="705"/>
      <c r="CS302" s="705"/>
      <c r="CT302" s="705"/>
      <c r="CU302" s="705"/>
      <c r="CV302" s="705"/>
      <c r="CW302" s="705"/>
      <c r="CX302" s="705"/>
      <c r="CY302" s="705"/>
      <c r="CZ302" s="705"/>
      <c r="DA302" s="705"/>
      <c r="DB302" s="705"/>
      <c r="DC302" s="705"/>
      <c r="DD302" s="705"/>
      <c r="DE302" s="705"/>
      <c r="DF302" s="705"/>
      <c r="DG302" s="705"/>
      <c r="DH302" s="705"/>
      <c r="DI302" s="705"/>
      <c r="DJ302" s="705"/>
      <c r="DK302" s="705"/>
      <c r="DL302" s="705"/>
      <c r="DM302" s="705"/>
      <c r="DN302" s="705"/>
      <c r="DO302" s="705"/>
      <c r="DP302" s="705"/>
      <c r="DQ302" s="705"/>
      <c r="DR302" s="705"/>
      <c r="DS302" s="705"/>
      <c r="DT302" s="705"/>
      <c r="DU302" s="705"/>
      <c r="DV302" s="705"/>
      <c r="DW302" s="705"/>
      <c r="DX302" s="705"/>
      <c r="DY302" s="705"/>
      <c r="DZ302" s="705"/>
      <c r="EA302" s="705"/>
      <c r="EB302" s="705"/>
      <c r="EC302" s="705"/>
      <c r="ED302" s="705"/>
      <c r="EE302" s="705"/>
      <c r="EF302" s="705"/>
      <c r="EG302" s="705"/>
      <c r="EH302" s="705"/>
      <c r="EI302" s="705"/>
      <c r="EJ302" s="705"/>
      <c r="EK302" s="705"/>
      <c r="EL302" s="705"/>
      <c r="EM302" s="705"/>
      <c r="EN302" s="705"/>
      <c r="EO302" s="705"/>
      <c r="EP302" s="705"/>
      <c r="EQ302" s="705"/>
      <c r="ER302" s="705"/>
      <c r="ES302" s="705"/>
      <c r="ET302" s="705"/>
      <c r="EU302" s="705"/>
      <c r="EV302" s="705"/>
      <c r="EW302" s="705"/>
      <c r="EX302" s="705"/>
      <c r="EY302" s="705"/>
      <c r="EZ302" s="705"/>
      <c r="FA302" s="705"/>
      <c r="FB302" s="705"/>
      <c r="FC302" s="705"/>
      <c r="FD302" s="705"/>
      <c r="FE302" s="705"/>
      <c r="FF302" s="705"/>
      <c r="FG302" s="705"/>
      <c r="FH302" s="705"/>
      <c r="FI302" s="705"/>
      <c r="FJ302" s="705"/>
      <c r="FK302" s="705"/>
      <c r="FL302" s="705"/>
      <c r="FM302" s="705"/>
      <c r="FN302" s="705"/>
      <c r="FO302" s="705"/>
      <c r="FP302" s="705"/>
      <c r="FQ302" s="705"/>
      <c r="FR302" s="705"/>
      <c r="FS302" s="705"/>
      <c r="FT302" s="705"/>
      <c r="FU302" s="705"/>
      <c r="FV302" s="705"/>
      <c r="FW302" s="705"/>
      <c r="FX302" s="705"/>
      <c r="FY302" s="705"/>
      <c r="FZ302" s="705"/>
      <c r="GA302" s="705"/>
      <c r="GB302" s="705"/>
      <c r="GC302" s="705"/>
      <c r="GD302" s="705"/>
      <c r="GE302" s="705"/>
      <c r="GF302" s="705"/>
      <c r="GG302" s="705"/>
      <c r="GH302" s="705"/>
      <c r="GI302" s="705"/>
      <c r="GJ302" s="705"/>
      <c r="GK302" s="705"/>
      <c r="GL302" s="705"/>
      <c r="GM302" s="705"/>
      <c r="GN302" s="705"/>
      <c r="GO302" s="705"/>
      <c r="GP302" s="705"/>
      <c r="GQ302" s="705"/>
      <c r="GR302" s="705"/>
      <c r="GS302" s="705"/>
      <c r="GT302" s="705"/>
      <c r="GU302" s="705"/>
      <c r="GV302" s="705"/>
      <c r="GW302" s="705"/>
      <c r="GX302" s="705"/>
      <c r="GY302" s="705"/>
      <c r="GZ302" s="705"/>
      <c r="HA302" s="705"/>
      <c r="HB302" s="705"/>
      <c r="HC302" s="705"/>
      <c r="HD302" s="705"/>
      <c r="HE302" s="705"/>
      <c r="HF302" s="705"/>
      <c r="HG302" s="705"/>
      <c r="HH302" s="705"/>
      <c r="HI302" s="705"/>
      <c r="HJ302" s="705"/>
      <c r="HK302" s="705"/>
      <c r="HL302" s="705"/>
      <c r="HM302" s="705"/>
      <c r="HN302" s="705"/>
      <c r="HO302" s="705"/>
      <c r="HP302" s="705"/>
      <c r="HQ302" s="705"/>
      <c r="HR302" s="705"/>
      <c r="HS302" s="705"/>
      <c r="HT302" s="705"/>
      <c r="HU302" s="705"/>
      <c r="HV302" s="705"/>
      <c r="HW302" s="705"/>
      <c r="HX302" s="705"/>
      <c r="HY302" s="705"/>
      <c r="HZ302" s="705"/>
      <c r="IA302" s="705"/>
      <c r="IB302" s="705"/>
      <c r="IC302" s="705"/>
      <c r="ID302" s="705"/>
      <c r="IE302" s="705"/>
      <c r="IF302" s="705"/>
      <c r="IG302" s="705"/>
      <c r="IH302" s="705"/>
      <c r="II302" s="705"/>
      <c r="IJ302" s="705"/>
      <c r="IK302" s="705"/>
      <c r="IL302" s="705"/>
      <c r="IM302" s="705"/>
      <c r="IN302" s="705"/>
      <c r="IO302" s="705"/>
      <c r="IP302" s="705"/>
      <c r="IQ302" s="705"/>
      <c r="IR302" s="705"/>
      <c r="IS302" s="705"/>
      <c r="IT302" s="705"/>
      <c r="IU302" s="705"/>
      <c r="IV302" s="705"/>
    </row>
    <row r="303" spans="1:256">
      <c r="A303" s="705"/>
      <c r="B303" s="772"/>
      <c r="C303" s="772"/>
      <c r="D303" s="772"/>
      <c r="E303" s="772"/>
      <c r="F303" s="772"/>
      <c r="G303" s="772"/>
      <c r="H303" s="705"/>
      <c r="I303" s="705"/>
      <c r="J303" s="705"/>
      <c r="K303" s="705"/>
      <c r="L303" s="705"/>
      <c r="M303" s="705"/>
      <c r="N303" s="705"/>
      <c r="O303" s="705"/>
      <c r="P303" s="705"/>
      <c r="Q303" s="705"/>
      <c r="R303" s="705"/>
      <c r="S303" s="705"/>
      <c r="T303" s="705"/>
      <c r="U303" s="705"/>
      <c r="V303" s="705"/>
      <c r="W303" s="705"/>
      <c r="X303" s="705"/>
      <c r="Y303" s="705"/>
      <c r="Z303" s="705"/>
      <c r="AA303" s="705"/>
      <c r="AB303" s="705"/>
      <c r="AC303" s="705"/>
      <c r="AD303" s="705"/>
      <c r="AE303" s="705"/>
      <c r="AF303" s="705"/>
      <c r="AG303" s="705"/>
      <c r="AH303" s="705"/>
      <c r="AI303" s="705"/>
      <c r="AJ303" s="705"/>
      <c r="AK303" s="705"/>
      <c r="AL303" s="705"/>
      <c r="AM303" s="705"/>
      <c r="AN303" s="705"/>
      <c r="AO303" s="705"/>
      <c r="AP303" s="705"/>
      <c r="AQ303" s="705"/>
      <c r="AR303" s="705"/>
      <c r="AS303" s="705"/>
      <c r="AT303" s="705"/>
      <c r="AU303" s="705"/>
      <c r="AV303" s="705"/>
      <c r="AW303" s="705"/>
      <c r="AX303" s="705"/>
      <c r="AY303" s="705"/>
      <c r="AZ303" s="705"/>
      <c r="BA303" s="705"/>
      <c r="BB303" s="705"/>
      <c r="BC303" s="705"/>
      <c r="BD303" s="705"/>
      <c r="BE303" s="705"/>
      <c r="BF303" s="705"/>
      <c r="BG303" s="705"/>
      <c r="BH303" s="705"/>
      <c r="BI303" s="705"/>
      <c r="BJ303" s="705"/>
      <c r="BK303" s="705"/>
      <c r="BL303" s="705"/>
      <c r="BM303" s="705"/>
      <c r="BN303" s="705"/>
      <c r="BO303" s="705"/>
      <c r="BP303" s="705"/>
      <c r="BQ303" s="705"/>
      <c r="BR303" s="705"/>
      <c r="BS303" s="705"/>
      <c r="BT303" s="705"/>
      <c r="BU303" s="705"/>
      <c r="BV303" s="705"/>
      <c r="BW303" s="705"/>
      <c r="BX303" s="705"/>
      <c r="BY303" s="705"/>
      <c r="BZ303" s="705"/>
      <c r="CA303" s="705"/>
      <c r="CB303" s="705"/>
      <c r="CC303" s="705"/>
      <c r="CD303" s="705"/>
      <c r="CE303" s="705"/>
      <c r="CF303" s="705"/>
      <c r="CG303" s="705"/>
      <c r="CH303" s="705"/>
      <c r="CI303" s="705"/>
      <c r="CJ303" s="705"/>
      <c r="CK303" s="705"/>
      <c r="CL303" s="705"/>
      <c r="CM303" s="705"/>
      <c r="CN303" s="705"/>
      <c r="CO303" s="705"/>
      <c r="CP303" s="705"/>
      <c r="CQ303" s="705"/>
      <c r="CR303" s="705"/>
      <c r="CS303" s="705"/>
      <c r="CT303" s="705"/>
      <c r="CU303" s="705"/>
      <c r="CV303" s="705"/>
      <c r="CW303" s="705"/>
      <c r="CX303" s="705"/>
      <c r="CY303" s="705"/>
      <c r="CZ303" s="705"/>
      <c r="DA303" s="705"/>
      <c r="DB303" s="705"/>
      <c r="DC303" s="705"/>
      <c r="DD303" s="705"/>
      <c r="DE303" s="705"/>
      <c r="DF303" s="705"/>
      <c r="DG303" s="705"/>
      <c r="DH303" s="705"/>
      <c r="DI303" s="705"/>
      <c r="DJ303" s="705"/>
      <c r="DK303" s="705"/>
      <c r="DL303" s="705"/>
      <c r="DM303" s="705"/>
      <c r="DN303" s="705"/>
      <c r="DO303" s="705"/>
      <c r="DP303" s="705"/>
      <c r="DQ303" s="705"/>
      <c r="DR303" s="705"/>
      <c r="DS303" s="705"/>
      <c r="DT303" s="705"/>
      <c r="DU303" s="705"/>
      <c r="DV303" s="705"/>
      <c r="DW303" s="705"/>
      <c r="DX303" s="705"/>
      <c r="DY303" s="705"/>
      <c r="DZ303" s="705"/>
      <c r="EA303" s="705"/>
      <c r="EB303" s="705"/>
      <c r="EC303" s="705"/>
      <c r="ED303" s="705"/>
      <c r="EE303" s="705"/>
      <c r="EF303" s="705"/>
      <c r="EG303" s="705"/>
      <c r="EH303" s="705"/>
      <c r="EI303" s="705"/>
      <c r="EJ303" s="705"/>
      <c r="EK303" s="705"/>
      <c r="EL303" s="705"/>
      <c r="EM303" s="705"/>
      <c r="EN303" s="705"/>
      <c r="EO303" s="705"/>
      <c r="EP303" s="705"/>
      <c r="EQ303" s="705"/>
      <c r="ER303" s="705"/>
      <c r="ES303" s="705"/>
      <c r="ET303" s="705"/>
      <c r="EU303" s="705"/>
      <c r="EV303" s="705"/>
      <c r="EW303" s="705"/>
      <c r="EX303" s="705"/>
      <c r="EY303" s="705"/>
      <c r="EZ303" s="705"/>
      <c r="FA303" s="705"/>
      <c r="FB303" s="705"/>
      <c r="FC303" s="705"/>
      <c r="FD303" s="705"/>
      <c r="FE303" s="705"/>
      <c r="FF303" s="705"/>
      <c r="FG303" s="705"/>
      <c r="FH303" s="705"/>
      <c r="FI303" s="705"/>
      <c r="FJ303" s="705"/>
      <c r="FK303" s="705"/>
      <c r="FL303" s="705"/>
      <c r="FM303" s="705"/>
      <c r="FN303" s="705"/>
      <c r="FO303" s="705"/>
      <c r="FP303" s="705"/>
      <c r="FQ303" s="705"/>
      <c r="FR303" s="705"/>
      <c r="FS303" s="705"/>
      <c r="FT303" s="705"/>
      <c r="FU303" s="705"/>
      <c r="FV303" s="705"/>
      <c r="FW303" s="705"/>
      <c r="FX303" s="705"/>
      <c r="FY303" s="705"/>
      <c r="FZ303" s="705"/>
      <c r="GA303" s="705"/>
      <c r="GB303" s="705"/>
      <c r="GC303" s="705"/>
      <c r="GD303" s="705"/>
      <c r="GE303" s="705"/>
      <c r="GF303" s="705"/>
      <c r="GG303" s="705"/>
      <c r="GH303" s="705"/>
      <c r="GI303" s="705"/>
      <c r="GJ303" s="705"/>
      <c r="GK303" s="705"/>
      <c r="GL303" s="705"/>
      <c r="GM303" s="705"/>
      <c r="GN303" s="705"/>
      <c r="GO303" s="705"/>
      <c r="GP303" s="705"/>
      <c r="GQ303" s="705"/>
      <c r="GR303" s="705"/>
      <c r="GS303" s="705"/>
      <c r="GT303" s="705"/>
      <c r="GU303" s="705"/>
      <c r="GV303" s="705"/>
      <c r="GW303" s="705"/>
      <c r="GX303" s="705"/>
      <c r="GY303" s="705"/>
      <c r="GZ303" s="705"/>
      <c r="HA303" s="705"/>
      <c r="HB303" s="705"/>
      <c r="HC303" s="705"/>
      <c r="HD303" s="705"/>
      <c r="HE303" s="705"/>
      <c r="HF303" s="705"/>
      <c r="HG303" s="705"/>
      <c r="HH303" s="705"/>
      <c r="HI303" s="705"/>
      <c r="HJ303" s="705"/>
      <c r="HK303" s="705"/>
      <c r="HL303" s="705"/>
      <c r="HM303" s="705"/>
      <c r="HN303" s="705"/>
      <c r="HO303" s="705"/>
      <c r="HP303" s="705"/>
      <c r="HQ303" s="705"/>
      <c r="HR303" s="705"/>
      <c r="HS303" s="705"/>
      <c r="HT303" s="705"/>
      <c r="HU303" s="705"/>
      <c r="HV303" s="705"/>
      <c r="HW303" s="705"/>
      <c r="HX303" s="705"/>
      <c r="HY303" s="705"/>
      <c r="HZ303" s="705"/>
      <c r="IA303" s="705"/>
      <c r="IB303" s="705"/>
      <c r="IC303" s="705"/>
      <c r="ID303" s="705"/>
      <c r="IE303" s="705"/>
      <c r="IF303" s="705"/>
      <c r="IG303" s="705"/>
      <c r="IH303" s="705"/>
      <c r="II303" s="705"/>
      <c r="IJ303" s="705"/>
      <c r="IK303" s="705"/>
      <c r="IL303" s="705"/>
      <c r="IM303" s="705"/>
      <c r="IN303" s="705"/>
      <c r="IO303" s="705"/>
      <c r="IP303" s="705"/>
      <c r="IQ303" s="705"/>
      <c r="IR303" s="705"/>
      <c r="IS303" s="705"/>
      <c r="IT303" s="705"/>
      <c r="IU303" s="705"/>
      <c r="IV303" s="705"/>
    </row>
    <row r="304" spans="1:256" ht="13.5" thickBot="1">
      <c r="A304" s="705"/>
      <c r="B304" s="773"/>
      <c r="C304" s="773"/>
      <c r="D304" s="773"/>
      <c r="E304" s="773"/>
      <c r="F304" s="773"/>
      <c r="G304" s="773"/>
      <c r="H304" s="705"/>
      <c r="I304" s="705"/>
      <c r="J304" s="705"/>
      <c r="K304" s="705"/>
      <c r="L304" s="705"/>
      <c r="M304" s="705"/>
      <c r="N304" s="705"/>
      <c r="O304" s="705"/>
      <c r="P304" s="705"/>
      <c r="Q304" s="705"/>
      <c r="R304" s="705"/>
      <c r="S304" s="705"/>
      <c r="T304" s="705"/>
      <c r="U304" s="705"/>
      <c r="V304" s="705"/>
      <c r="W304" s="705"/>
      <c r="X304" s="705"/>
      <c r="Y304" s="705"/>
      <c r="Z304" s="705"/>
      <c r="AA304" s="705"/>
      <c r="AB304" s="705"/>
      <c r="AC304" s="705"/>
      <c r="AD304" s="705"/>
      <c r="AE304" s="705"/>
      <c r="AF304" s="705"/>
      <c r="AG304" s="705"/>
      <c r="AH304" s="705"/>
      <c r="AI304" s="705"/>
      <c r="AJ304" s="705"/>
      <c r="AK304" s="705"/>
      <c r="AL304" s="705"/>
      <c r="AM304" s="705"/>
      <c r="AN304" s="705"/>
      <c r="AO304" s="705"/>
      <c r="AP304" s="705"/>
      <c r="AQ304" s="705"/>
      <c r="AR304" s="705"/>
      <c r="AS304" s="705"/>
      <c r="AT304" s="705"/>
      <c r="AU304" s="705"/>
      <c r="AV304" s="705"/>
      <c r="AW304" s="705"/>
      <c r="AX304" s="705"/>
      <c r="AY304" s="705"/>
      <c r="AZ304" s="705"/>
      <c r="BA304" s="705"/>
      <c r="BB304" s="705"/>
      <c r="BC304" s="705"/>
      <c r="BD304" s="705"/>
      <c r="BE304" s="705"/>
      <c r="BF304" s="705"/>
      <c r="BG304" s="705"/>
      <c r="BH304" s="705"/>
      <c r="BI304" s="705"/>
      <c r="BJ304" s="705"/>
      <c r="BK304" s="705"/>
      <c r="BL304" s="705"/>
      <c r="BM304" s="705"/>
      <c r="BN304" s="705"/>
      <c r="BO304" s="705"/>
      <c r="BP304" s="705"/>
      <c r="BQ304" s="705"/>
      <c r="BR304" s="705"/>
      <c r="BS304" s="705"/>
      <c r="BT304" s="705"/>
      <c r="BU304" s="705"/>
      <c r="BV304" s="705"/>
      <c r="BW304" s="705"/>
      <c r="BX304" s="705"/>
      <c r="BY304" s="705"/>
      <c r="BZ304" s="705"/>
      <c r="CA304" s="705"/>
      <c r="CB304" s="705"/>
      <c r="CC304" s="705"/>
      <c r="CD304" s="705"/>
      <c r="CE304" s="705"/>
      <c r="CF304" s="705"/>
      <c r="CG304" s="705"/>
      <c r="CH304" s="705"/>
      <c r="CI304" s="705"/>
      <c r="CJ304" s="705"/>
      <c r="CK304" s="705"/>
      <c r="CL304" s="705"/>
      <c r="CM304" s="705"/>
      <c r="CN304" s="705"/>
      <c r="CO304" s="705"/>
      <c r="CP304" s="705"/>
      <c r="CQ304" s="705"/>
      <c r="CR304" s="705"/>
      <c r="CS304" s="705"/>
      <c r="CT304" s="705"/>
      <c r="CU304" s="705"/>
      <c r="CV304" s="705"/>
      <c r="CW304" s="705"/>
      <c r="CX304" s="705"/>
      <c r="CY304" s="705"/>
      <c r="CZ304" s="705"/>
      <c r="DA304" s="705"/>
      <c r="DB304" s="705"/>
      <c r="DC304" s="705"/>
      <c r="DD304" s="705"/>
      <c r="DE304" s="705"/>
      <c r="DF304" s="705"/>
      <c r="DG304" s="705"/>
      <c r="DH304" s="705"/>
      <c r="DI304" s="705"/>
      <c r="DJ304" s="705"/>
      <c r="DK304" s="705"/>
      <c r="DL304" s="705"/>
      <c r="DM304" s="705"/>
      <c r="DN304" s="705"/>
      <c r="DO304" s="705"/>
      <c r="DP304" s="705"/>
      <c r="DQ304" s="705"/>
      <c r="DR304" s="705"/>
      <c r="DS304" s="705"/>
      <c r="DT304" s="705"/>
      <c r="DU304" s="705"/>
      <c r="DV304" s="705"/>
      <c r="DW304" s="705"/>
      <c r="DX304" s="705"/>
      <c r="DY304" s="705"/>
      <c r="DZ304" s="705"/>
      <c r="EA304" s="705"/>
      <c r="EB304" s="705"/>
      <c r="EC304" s="705"/>
      <c r="ED304" s="705"/>
      <c r="EE304" s="705"/>
      <c r="EF304" s="705"/>
      <c r="EG304" s="705"/>
      <c r="EH304" s="705"/>
      <c r="EI304" s="705"/>
      <c r="EJ304" s="705"/>
      <c r="EK304" s="705"/>
      <c r="EL304" s="705"/>
      <c r="EM304" s="705"/>
      <c r="EN304" s="705"/>
      <c r="EO304" s="705"/>
      <c r="EP304" s="705"/>
      <c r="EQ304" s="705"/>
      <c r="ER304" s="705"/>
      <c r="ES304" s="705"/>
      <c r="ET304" s="705"/>
      <c r="EU304" s="705"/>
      <c r="EV304" s="705"/>
      <c r="EW304" s="705"/>
      <c r="EX304" s="705"/>
      <c r="EY304" s="705"/>
      <c r="EZ304" s="705"/>
      <c r="FA304" s="705"/>
      <c r="FB304" s="705"/>
      <c r="FC304" s="705"/>
      <c r="FD304" s="705"/>
      <c r="FE304" s="705"/>
      <c r="FF304" s="705"/>
      <c r="FG304" s="705"/>
      <c r="FH304" s="705"/>
      <c r="FI304" s="705"/>
      <c r="FJ304" s="705"/>
      <c r="FK304" s="705"/>
      <c r="FL304" s="705"/>
      <c r="FM304" s="705"/>
      <c r="FN304" s="705"/>
      <c r="FO304" s="705"/>
      <c r="FP304" s="705"/>
      <c r="FQ304" s="705"/>
      <c r="FR304" s="705"/>
      <c r="FS304" s="705"/>
      <c r="FT304" s="705"/>
      <c r="FU304" s="705"/>
      <c r="FV304" s="705"/>
      <c r="FW304" s="705"/>
      <c r="FX304" s="705"/>
      <c r="FY304" s="705"/>
      <c r="FZ304" s="705"/>
      <c r="GA304" s="705"/>
      <c r="GB304" s="705"/>
      <c r="GC304" s="705"/>
      <c r="GD304" s="705"/>
      <c r="GE304" s="705"/>
      <c r="GF304" s="705"/>
      <c r="GG304" s="705"/>
      <c r="GH304" s="705"/>
      <c r="GI304" s="705"/>
      <c r="GJ304" s="705"/>
      <c r="GK304" s="705"/>
      <c r="GL304" s="705"/>
      <c r="GM304" s="705"/>
      <c r="GN304" s="705"/>
      <c r="GO304" s="705"/>
      <c r="GP304" s="705"/>
      <c r="GQ304" s="705"/>
      <c r="GR304" s="705"/>
      <c r="GS304" s="705"/>
      <c r="GT304" s="705"/>
      <c r="GU304" s="705"/>
      <c r="GV304" s="705"/>
      <c r="GW304" s="705"/>
      <c r="GX304" s="705"/>
      <c r="GY304" s="705"/>
      <c r="GZ304" s="705"/>
      <c r="HA304" s="705"/>
      <c r="HB304" s="705"/>
      <c r="HC304" s="705"/>
      <c r="HD304" s="705"/>
      <c r="HE304" s="705"/>
      <c r="HF304" s="705"/>
      <c r="HG304" s="705"/>
      <c r="HH304" s="705"/>
      <c r="HI304" s="705"/>
      <c r="HJ304" s="705"/>
      <c r="HK304" s="705"/>
      <c r="HL304" s="705"/>
      <c r="HM304" s="705"/>
      <c r="HN304" s="705"/>
      <c r="HO304" s="705"/>
      <c r="HP304" s="705"/>
      <c r="HQ304" s="705"/>
      <c r="HR304" s="705"/>
      <c r="HS304" s="705"/>
      <c r="HT304" s="705"/>
      <c r="HU304" s="705"/>
      <c r="HV304" s="705"/>
      <c r="HW304" s="705"/>
      <c r="HX304" s="705"/>
      <c r="HY304" s="705"/>
      <c r="HZ304" s="705"/>
      <c r="IA304" s="705"/>
      <c r="IB304" s="705"/>
      <c r="IC304" s="705"/>
      <c r="ID304" s="705"/>
      <c r="IE304" s="705"/>
      <c r="IF304" s="705"/>
      <c r="IG304" s="705"/>
      <c r="IH304" s="705"/>
      <c r="II304" s="705"/>
      <c r="IJ304" s="705"/>
      <c r="IK304" s="705"/>
      <c r="IL304" s="705"/>
      <c r="IM304" s="705"/>
      <c r="IN304" s="705"/>
      <c r="IO304" s="705"/>
      <c r="IP304" s="705"/>
      <c r="IQ304" s="705"/>
      <c r="IR304" s="705"/>
      <c r="IS304" s="705"/>
      <c r="IT304" s="705"/>
      <c r="IU304" s="705"/>
      <c r="IV304" s="705"/>
    </row>
    <row r="305" spans="1:256" ht="15.75" thickBot="1">
      <c r="A305" s="705"/>
      <c r="B305" s="791"/>
      <c r="C305" s="977" t="s">
        <v>434</v>
      </c>
      <c r="D305" s="792"/>
      <c r="E305" s="793"/>
      <c r="F305" s="792"/>
      <c r="G305" s="794"/>
      <c r="H305" s="705"/>
      <c r="I305" s="705"/>
      <c r="J305" s="705"/>
      <c r="K305" s="705"/>
      <c r="L305" s="705"/>
      <c r="M305" s="705"/>
      <c r="N305" s="705"/>
      <c r="O305" s="705"/>
      <c r="P305" s="705"/>
      <c r="Q305" s="705"/>
      <c r="R305" s="705"/>
      <c r="S305" s="705"/>
      <c r="T305" s="705"/>
      <c r="U305" s="705"/>
      <c r="V305" s="705"/>
      <c r="W305" s="705"/>
      <c r="X305" s="705"/>
      <c r="Y305" s="705"/>
      <c r="Z305" s="705"/>
      <c r="AA305" s="705"/>
      <c r="AB305" s="705"/>
      <c r="AC305" s="705"/>
      <c r="AD305" s="705"/>
      <c r="AE305" s="705"/>
      <c r="AF305" s="705"/>
      <c r="AG305" s="705"/>
      <c r="AH305" s="705"/>
      <c r="AI305" s="705"/>
      <c r="AJ305" s="705"/>
      <c r="AK305" s="705"/>
      <c r="AL305" s="705"/>
      <c r="AM305" s="705"/>
      <c r="AN305" s="705"/>
      <c r="AO305" s="705"/>
      <c r="AP305" s="705"/>
      <c r="AQ305" s="705"/>
      <c r="AR305" s="705"/>
      <c r="AS305" s="705"/>
      <c r="AT305" s="705"/>
      <c r="AU305" s="705"/>
      <c r="AV305" s="705"/>
      <c r="AW305" s="705"/>
      <c r="AX305" s="705"/>
      <c r="AY305" s="705"/>
      <c r="AZ305" s="705"/>
      <c r="BA305" s="705"/>
      <c r="BB305" s="705"/>
      <c r="BC305" s="705"/>
      <c r="BD305" s="705"/>
      <c r="BE305" s="705"/>
      <c r="BF305" s="705"/>
      <c r="BG305" s="705"/>
      <c r="BH305" s="705"/>
      <c r="BI305" s="705"/>
      <c r="BJ305" s="705"/>
      <c r="BK305" s="705"/>
      <c r="BL305" s="705"/>
      <c r="BM305" s="705"/>
      <c r="BN305" s="705"/>
      <c r="BO305" s="705"/>
      <c r="BP305" s="705"/>
      <c r="BQ305" s="705"/>
      <c r="BR305" s="705"/>
      <c r="BS305" s="705"/>
      <c r="BT305" s="705"/>
      <c r="BU305" s="705"/>
      <c r="BV305" s="705"/>
      <c r="BW305" s="705"/>
      <c r="BX305" s="705"/>
      <c r="BY305" s="705"/>
      <c r="BZ305" s="705"/>
      <c r="CA305" s="705"/>
      <c r="CB305" s="705"/>
      <c r="CC305" s="705"/>
      <c r="CD305" s="705"/>
      <c r="CE305" s="705"/>
      <c r="CF305" s="705"/>
      <c r="CG305" s="705"/>
      <c r="CH305" s="705"/>
      <c r="CI305" s="705"/>
      <c r="CJ305" s="705"/>
      <c r="CK305" s="705"/>
      <c r="CL305" s="705"/>
      <c r="CM305" s="705"/>
      <c r="CN305" s="705"/>
      <c r="CO305" s="705"/>
      <c r="CP305" s="705"/>
      <c r="CQ305" s="705"/>
      <c r="CR305" s="705"/>
      <c r="CS305" s="705"/>
      <c r="CT305" s="705"/>
      <c r="CU305" s="705"/>
      <c r="CV305" s="705"/>
      <c r="CW305" s="705"/>
      <c r="CX305" s="705"/>
      <c r="CY305" s="705"/>
      <c r="CZ305" s="705"/>
      <c r="DA305" s="705"/>
      <c r="DB305" s="705"/>
      <c r="DC305" s="705"/>
      <c r="DD305" s="705"/>
      <c r="DE305" s="705"/>
      <c r="DF305" s="705"/>
      <c r="DG305" s="705"/>
      <c r="DH305" s="705"/>
      <c r="DI305" s="705"/>
      <c r="DJ305" s="705"/>
      <c r="DK305" s="705"/>
      <c r="DL305" s="705"/>
      <c r="DM305" s="705"/>
      <c r="DN305" s="705"/>
      <c r="DO305" s="705"/>
      <c r="DP305" s="705"/>
      <c r="DQ305" s="705"/>
      <c r="DR305" s="705"/>
      <c r="DS305" s="705"/>
      <c r="DT305" s="705"/>
      <c r="DU305" s="705"/>
      <c r="DV305" s="705"/>
      <c r="DW305" s="705"/>
      <c r="DX305" s="705"/>
      <c r="DY305" s="705"/>
      <c r="DZ305" s="705"/>
      <c r="EA305" s="705"/>
      <c r="EB305" s="705"/>
      <c r="EC305" s="705"/>
      <c r="ED305" s="705"/>
      <c r="EE305" s="705"/>
      <c r="EF305" s="705"/>
      <c r="EG305" s="705"/>
      <c r="EH305" s="705"/>
      <c r="EI305" s="705"/>
      <c r="EJ305" s="705"/>
      <c r="EK305" s="705"/>
      <c r="EL305" s="705"/>
      <c r="EM305" s="705"/>
      <c r="EN305" s="705"/>
      <c r="EO305" s="705"/>
      <c r="EP305" s="705"/>
      <c r="EQ305" s="705"/>
      <c r="ER305" s="705"/>
      <c r="ES305" s="705"/>
      <c r="ET305" s="705"/>
      <c r="EU305" s="705"/>
      <c r="EV305" s="705"/>
      <c r="EW305" s="705"/>
      <c r="EX305" s="705"/>
      <c r="EY305" s="705"/>
      <c r="EZ305" s="705"/>
      <c r="FA305" s="705"/>
      <c r="FB305" s="705"/>
      <c r="FC305" s="705"/>
      <c r="FD305" s="705"/>
      <c r="FE305" s="705"/>
      <c r="FF305" s="705"/>
      <c r="FG305" s="705"/>
      <c r="FH305" s="705"/>
      <c r="FI305" s="705"/>
      <c r="FJ305" s="705"/>
      <c r="FK305" s="705"/>
      <c r="FL305" s="705"/>
      <c r="FM305" s="705"/>
      <c r="FN305" s="705"/>
      <c r="FO305" s="705"/>
      <c r="FP305" s="705"/>
      <c r="FQ305" s="705"/>
      <c r="FR305" s="705"/>
      <c r="FS305" s="705"/>
      <c r="FT305" s="705"/>
      <c r="FU305" s="705"/>
      <c r="FV305" s="705"/>
      <c r="FW305" s="705"/>
      <c r="FX305" s="705"/>
      <c r="FY305" s="705"/>
      <c r="FZ305" s="705"/>
      <c r="GA305" s="705"/>
      <c r="GB305" s="705"/>
      <c r="GC305" s="705"/>
      <c r="GD305" s="705"/>
      <c r="GE305" s="705"/>
      <c r="GF305" s="705"/>
      <c r="GG305" s="705"/>
      <c r="GH305" s="705"/>
      <c r="GI305" s="705"/>
      <c r="GJ305" s="705"/>
      <c r="GK305" s="705"/>
      <c r="GL305" s="705"/>
      <c r="GM305" s="705"/>
      <c r="GN305" s="705"/>
      <c r="GO305" s="705"/>
      <c r="GP305" s="705"/>
      <c r="GQ305" s="705"/>
      <c r="GR305" s="705"/>
      <c r="GS305" s="705"/>
      <c r="GT305" s="705"/>
      <c r="GU305" s="705"/>
      <c r="GV305" s="705"/>
      <c r="GW305" s="705"/>
      <c r="GX305" s="705"/>
      <c r="GY305" s="705"/>
      <c r="GZ305" s="705"/>
      <c r="HA305" s="705"/>
      <c r="HB305" s="705"/>
      <c r="HC305" s="705"/>
      <c r="HD305" s="705"/>
      <c r="HE305" s="705"/>
      <c r="HF305" s="705"/>
      <c r="HG305" s="705"/>
      <c r="HH305" s="705"/>
      <c r="HI305" s="705"/>
      <c r="HJ305" s="705"/>
      <c r="HK305" s="705"/>
      <c r="HL305" s="705"/>
      <c r="HM305" s="705"/>
      <c r="HN305" s="705"/>
      <c r="HO305" s="705"/>
      <c r="HP305" s="705"/>
      <c r="HQ305" s="705"/>
      <c r="HR305" s="705"/>
      <c r="HS305" s="705"/>
      <c r="HT305" s="705"/>
      <c r="HU305" s="705"/>
      <c r="HV305" s="705"/>
      <c r="HW305" s="705"/>
      <c r="HX305" s="705"/>
      <c r="HY305" s="705"/>
      <c r="HZ305" s="705"/>
      <c r="IA305" s="705"/>
      <c r="IB305" s="705"/>
      <c r="IC305" s="705"/>
      <c r="ID305" s="705"/>
      <c r="IE305" s="705"/>
      <c r="IF305" s="705"/>
      <c r="IG305" s="705"/>
      <c r="IH305" s="705"/>
      <c r="II305" s="705"/>
      <c r="IJ305" s="705"/>
      <c r="IK305" s="705"/>
      <c r="IL305" s="705"/>
      <c r="IM305" s="705"/>
      <c r="IN305" s="705"/>
      <c r="IO305" s="705"/>
      <c r="IP305" s="705"/>
      <c r="IQ305" s="705"/>
      <c r="IR305" s="705"/>
      <c r="IS305" s="705"/>
      <c r="IT305" s="705"/>
      <c r="IU305" s="705"/>
      <c r="IV305" s="705"/>
    </row>
    <row r="306" spans="1:256" ht="13.5" thickBot="1">
      <c r="A306" s="705"/>
      <c r="B306" s="2761" t="s">
        <v>435</v>
      </c>
      <c r="C306" s="2762"/>
      <c r="D306" s="976" t="s">
        <v>436</v>
      </c>
      <c r="E306" s="976" t="s">
        <v>437</v>
      </c>
      <c r="F306" s="976" t="s">
        <v>438</v>
      </c>
      <c r="G306" s="795" t="s">
        <v>489</v>
      </c>
      <c r="H306" s="705"/>
      <c r="I306" s="705"/>
      <c r="J306" s="705"/>
      <c r="K306" s="705"/>
      <c r="L306" s="705"/>
      <c r="M306" s="705"/>
      <c r="N306" s="705"/>
      <c r="O306" s="705"/>
      <c r="P306" s="705"/>
      <c r="Q306" s="705"/>
      <c r="R306" s="705"/>
      <c r="S306" s="705"/>
      <c r="T306" s="705"/>
      <c r="U306" s="705"/>
      <c r="V306" s="705"/>
      <c r="W306" s="705"/>
      <c r="X306" s="705"/>
      <c r="Y306" s="705"/>
      <c r="Z306" s="705"/>
      <c r="AA306" s="705"/>
      <c r="AB306" s="705"/>
      <c r="AC306" s="705"/>
      <c r="AD306" s="705"/>
      <c r="AE306" s="705"/>
      <c r="AF306" s="705"/>
      <c r="AG306" s="705"/>
      <c r="AH306" s="705"/>
      <c r="AI306" s="705"/>
      <c r="AJ306" s="705"/>
      <c r="AK306" s="705"/>
      <c r="AL306" s="705"/>
      <c r="AM306" s="705"/>
      <c r="AN306" s="705"/>
      <c r="AO306" s="705"/>
      <c r="AP306" s="705"/>
      <c r="AQ306" s="705"/>
      <c r="AR306" s="705"/>
      <c r="AS306" s="705"/>
      <c r="AT306" s="705"/>
      <c r="AU306" s="705"/>
      <c r="AV306" s="705"/>
      <c r="AW306" s="705"/>
      <c r="AX306" s="705"/>
      <c r="AY306" s="705"/>
      <c r="AZ306" s="705"/>
      <c r="BA306" s="705"/>
      <c r="BB306" s="705"/>
      <c r="BC306" s="705"/>
      <c r="BD306" s="705"/>
      <c r="BE306" s="705"/>
      <c r="BF306" s="705"/>
      <c r="BG306" s="705"/>
      <c r="BH306" s="705"/>
      <c r="BI306" s="705"/>
      <c r="BJ306" s="705"/>
      <c r="BK306" s="705"/>
      <c r="BL306" s="705"/>
      <c r="BM306" s="705"/>
      <c r="BN306" s="705"/>
      <c r="BO306" s="705"/>
      <c r="BP306" s="705"/>
      <c r="BQ306" s="705"/>
      <c r="BR306" s="705"/>
      <c r="BS306" s="705"/>
      <c r="BT306" s="705"/>
      <c r="BU306" s="705"/>
      <c r="BV306" s="705"/>
      <c r="BW306" s="705"/>
      <c r="BX306" s="705"/>
      <c r="BY306" s="705"/>
      <c r="BZ306" s="705"/>
      <c r="CA306" s="705"/>
      <c r="CB306" s="705"/>
      <c r="CC306" s="705"/>
      <c r="CD306" s="705"/>
      <c r="CE306" s="705"/>
      <c r="CF306" s="705"/>
      <c r="CG306" s="705"/>
      <c r="CH306" s="705"/>
      <c r="CI306" s="705"/>
      <c r="CJ306" s="705"/>
      <c r="CK306" s="705"/>
      <c r="CL306" s="705"/>
      <c r="CM306" s="705"/>
      <c r="CN306" s="705"/>
      <c r="CO306" s="705"/>
      <c r="CP306" s="705"/>
      <c r="CQ306" s="705"/>
      <c r="CR306" s="705"/>
      <c r="CS306" s="705"/>
      <c r="CT306" s="705"/>
      <c r="CU306" s="705"/>
      <c r="CV306" s="705"/>
      <c r="CW306" s="705"/>
      <c r="CX306" s="705"/>
      <c r="CY306" s="705"/>
      <c r="CZ306" s="705"/>
      <c r="DA306" s="705"/>
      <c r="DB306" s="705"/>
      <c r="DC306" s="705"/>
      <c r="DD306" s="705"/>
      <c r="DE306" s="705"/>
      <c r="DF306" s="705"/>
      <c r="DG306" s="705"/>
      <c r="DH306" s="705"/>
      <c r="DI306" s="705"/>
      <c r="DJ306" s="705"/>
      <c r="DK306" s="705"/>
      <c r="DL306" s="705"/>
      <c r="DM306" s="705"/>
      <c r="DN306" s="705"/>
      <c r="DO306" s="705"/>
      <c r="DP306" s="705"/>
      <c r="DQ306" s="705"/>
      <c r="DR306" s="705"/>
      <c r="DS306" s="705"/>
      <c r="DT306" s="705"/>
      <c r="DU306" s="705"/>
      <c r="DV306" s="705"/>
      <c r="DW306" s="705"/>
      <c r="DX306" s="705"/>
      <c r="DY306" s="705"/>
      <c r="DZ306" s="705"/>
      <c r="EA306" s="705"/>
      <c r="EB306" s="705"/>
      <c r="EC306" s="705"/>
      <c r="ED306" s="705"/>
      <c r="EE306" s="705"/>
      <c r="EF306" s="705"/>
      <c r="EG306" s="705"/>
      <c r="EH306" s="705"/>
      <c r="EI306" s="705"/>
      <c r="EJ306" s="705"/>
      <c r="EK306" s="705"/>
      <c r="EL306" s="705"/>
      <c r="EM306" s="705"/>
      <c r="EN306" s="705"/>
      <c r="EO306" s="705"/>
      <c r="EP306" s="705"/>
      <c r="EQ306" s="705"/>
      <c r="ER306" s="705"/>
      <c r="ES306" s="705"/>
      <c r="ET306" s="705"/>
      <c r="EU306" s="705"/>
      <c r="EV306" s="705"/>
      <c r="EW306" s="705"/>
      <c r="EX306" s="705"/>
      <c r="EY306" s="705"/>
      <c r="EZ306" s="705"/>
      <c r="FA306" s="705"/>
      <c r="FB306" s="705"/>
      <c r="FC306" s="705"/>
      <c r="FD306" s="705"/>
      <c r="FE306" s="705"/>
      <c r="FF306" s="705"/>
      <c r="FG306" s="705"/>
      <c r="FH306" s="705"/>
      <c r="FI306" s="705"/>
      <c r="FJ306" s="705"/>
      <c r="FK306" s="705"/>
      <c r="FL306" s="705"/>
      <c r="FM306" s="705"/>
      <c r="FN306" s="705"/>
      <c r="FO306" s="705"/>
      <c r="FP306" s="705"/>
      <c r="FQ306" s="705"/>
      <c r="FR306" s="705"/>
      <c r="FS306" s="705"/>
      <c r="FT306" s="705"/>
      <c r="FU306" s="705"/>
      <c r="FV306" s="705"/>
      <c r="FW306" s="705"/>
      <c r="FX306" s="705"/>
      <c r="FY306" s="705"/>
      <c r="FZ306" s="705"/>
      <c r="GA306" s="705"/>
      <c r="GB306" s="705"/>
      <c r="GC306" s="705"/>
      <c r="GD306" s="705"/>
      <c r="GE306" s="705"/>
      <c r="GF306" s="705"/>
      <c r="GG306" s="705"/>
      <c r="GH306" s="705"/>
      <c r="GI306" s="705"/>
      <c r="GJ306" s="705"/>
      <c r="GK306" s="705"/>
      <c r="GL306" s="705"/>
      <c r="GM306" s="705"/>
      <c r="GN306" s="705"/>
      <c r="GO306" s="705"/>
      <c r="GP306" s="705"/>
      <c r="GQ306" s="705"/>
      <c r="GR306" s="705"/>
      <c r="GS306" s="705"/>
      <c r="GT306" s="705"/>
      <c r="GU306" s="705"/>
      <c r="GV306" s="705"/>
      <c r="GW306" s="705"/>
      <c r="GX306" s="705"/>
      <c r="GY306" s="705"/>
      <c r="GZ306" s="705"/>
      <c r="HA306" s="705"/>
      <c r="HB306" s="705"/>
      <c r="HC306" s="705"/>
      <c r="HD306" s="705"/>
      <c r="HE306" s="705"/>
      <c r="HF306" s="705"/>
      <c r="HG306" s="705"/>
      <c r="HH306" s="705"/>
      <c r="HI306" s="705"/>
      <c r="HJ306" s="705"/>
      <c r="HK306" s="705"/>
      <c r="HL306" s="705"/>
      <c r="HM306" s="705"/>
      <c r="HN306" s="705"/>
      <c r="HO306" s="705"/>
      <c r="HP306" s="705"/>
      <c r="HQ306" s="705"/>
      <c r="HR306" s="705"/>
      <c r="HS306" s="705"/>
      <c r="HT306" s="705"/>
      <c r="HU306" s="705"/>
      <c r="HV306" s="705"/>
      <c r="HW306" s="705"/>
      <c r="HX306" s="705"/>
      <c r="HY306" s="705"/>
      <c r="HZ306" s="705"/>
      <c r="IA306" s="705"/>
      <c r="IB306" s="705"/>
      <c r="IC306" s="705"/>
      <c r="ID306" s="705"/>
      <c r="IE306" s="705"/>
      <c r="IF306" s="705"/>
      <c r="IG306" s="705"/>
      <c r="IH306" s="705"/>
      <c r="II306" s="705"/>
      <c r="IJ306" s="705"/>
      <c r="IK306" s="705"/>
      <c r="IL306" s="705"/>
      <c r="IM306" s="705"/>
      <c r="IN306" s="705"/>
      <c r="IO306" s="705"/>
      <c r="IP306" s="705"/>
      <c r="IQ306" s="705"/>
      <c r="IR306" s="705"/>
      <c r="IS306" s="705"/>
      <c r="IT306" s="705"/>
      <c r="IU306" s="705"/>
      <c r="IV306" s="705"/>
    </row>
    <row r="307" spans="1:256">
      <c r="A307" s="705"/>
      <c r="B307" s="796" t="s">
        <v>105</v>
      </c>
      <c r="C307" s="797" t="s">
        <v>490</v>
      </c>
      <c r="D307" s="798">
        <v>1840</v>
      </c>
      <c r="E307" s="799">
        <v>1226.25</v>
      </c>
      <c r="F307" s="800">
        <v>1990</v>
      </c>
      <c r="G307" s="801">
        <f>MEDIAN(D307:F307)</f>
        <v>1840</v>
      </c>
      <c r="H307" s="705"/>
      <c r="I307" s="705"/>
      <c r="J307" s="705"/>
      <c r="K307" s="705"/>
      <c r="L307" s="705"/>
      <c r="M307" s="705"/>
      <c r="N307" s="705"/>
      <c r="O307" s="705"/>
      <c r="P307" s="705"/>
      <c r="Q307" s="705"/>
      <c r="R307" s="705"/>
      <c r="S307" s="705"/>
      <c r="T307" s="705"/>
      <c r="U307" s="705"/>
      <c r="V307" s="705"/>
      <c r="W307" s="705"/>
      <c r="X307" s="705"/>
      <c r="Y307" s="705"/>
      <c r="Z307" s="705"/>
      <c r="AA307" s="705"/>
      <c r="AB307" s="705"/>
      <c r="AC307" s="705"/>
      <c r="AD307" s="705"/>
      <c r="AE307" s="705"/>
      <c r="AF307" s="705"/>
      <c r="AG307" s="705"/>
      <c r="AH307" s="705"/>
      <c r="AI307" s="705"/>
      <c r="AJ307" s="705"/>
      <c r="AK307" s="705"/>
      <c r="AL307" s="705"/>
      <c r="AM307" s="705"/>
      <c r="AN307" s="705"/>
      <c r="AO307" s="705"/>
      <c r="AP307" s="705"/>
      <c r="AQ307" s="705"/>
      <c r="AR307" s="705"/>
      <c r="AS307" s="705"/>
      <c r="AT307" s="705"/>
      <c r="AU307" s="705"/>
      <c r="AV307" s="705"/>
      <c r="AW307" s="705"/>
      <c r="AX307" s="705"/>
      <c r="AY307" s="705"/>
      <c r="AZ307" s="705"/>
      <c r="BA307" s="705"/>
      <c r="BB307" s="705"/>
      <c r="BC307" s="705"/>
      <c r="BD307" s="705"/>
      <c r="BE307" s="705"/>
      <c r="BF307" s="705"/>
      <c r="BG307" s="705"/>
      <c r="BH307" s="705"/>
      <c r="BI307" s="705"/>
      <c r="BJ307" s="705"/>
      <c r="BK307" s="705"/>
      <c r="BL307" s="705"/>
      <c r="BM307" s="705"/>
      <c r="BN307" s="705"/>
      <c r="BO307" s="705"/>
      <c r="BP307" s="705"/>
      <c r="BQ307" s="705"/>
      <c r="BR307" s="705"/>
      <c r="BS307" s="705"/>
      <c r="BT307" s="705"/>
      <c r="BU307" s="705"/>
      <c r="BV307" s="705"/>
      <c r="BW307" s="705"/>
      <c r="BX307" s="705"/>
      <c r="BY307" s="705"/>
      <c r="BZ307" s="705"/>
      <c r="CA307" s="705"/>
      <c r="CB307" s="705"/>
      <c r="CC307" s="705"/>
      <c r="CD307" s="705"/>
      <c r="CE307" s="705"/>
      <c r="CF307" s="705"/>
      <c r="CG307" s="705"/>
      <c r="CH307" s="705"/>
      <c r="CI307" s="705"/>
      <c r="CJ307" s="705"/>
      <c r="CK307" s="705"/>
      <c r="CL307" s="705"/>
      <c r="CM307" s="705"/>
      <c r="CN307" s="705"/>
      <c r="CO307" s="705"/>
      <c r="CP307" s="705"/>
      <c r="CQ307" s="705"/>
      <c r="CR307" s="705"/>
      <c r="CS307" s="705"/>
      <c r="CT307" s="705"/>
      <c r="CU307" s="705"/>
      <c r="CV307" s="705"/>
      <c r="CW307" s="705"/>
      <c r="CX307" s="705"/>
      <c r="CY307" s="705"/>
      <c r="CZ307" s="705"/>
      <c r="DA307" s="705"/>
      <c r="DB307" s="705"/>
      <c r="DC307" s="705"/>
      <c r="DD307" s="705"/>
      <c r="DE307" s="705"/>
      <c r="DF307" s="705"/>
      <c r="DG307" s="705"/>
      <c r="DH307" s="705"/>
      <c r="DI307" s="705"/>
      <c r="DJ307" s="705"/>
      <c r="DK307" s="705"/>
      <c r="DL307" s="705"/>
      <c r="DM307" s="705"/>
      <c r="DN307" s="705"/>
      <c r="DO307" s="705"/>
      <c r="DP307" s="705"/>
      <c r="DQ307" s="705"/>
      <c r="DR307" s="705"/>
      <c r="DS307" s="705"/>
      <c r="DT307" s="705"/>
      <c r="DU307" s="705"/>
      <c r="DV307" s="705"/>
      <c r="DW307" s="705"/>
      <c r="DX307" s="705"/>
      <c r="DY307" s="705"/>
      <c r="DZ307" s="705"/>
      <c r="EA307" s="705"/>
      <c r="EB307" s="705"/>
      <c r="EC307" s="705"/>
      <c r="ED307" s="705"/>
      <c r="EE307" s="705"/>
      <c r="EF307" s="705"/>
      <c r="EG307" s="705"/>
      <c r="EH307" s="705"/>
      <c r="EI307" s="705"/>
      <c r="EJ307" s="705"/>
      <c r="EK307" s="705"/>
      <c r="EL307" s="705"/>
      <c r="EM307" s="705"/>
      <c r="EN307" s="705"/>
      <c r="EO307" s="705"/>
      <c r="EP307" s="705"/>
      <c r="EQ307" s="705"/>
      <c r="ER307" s="705"/>
      <c r="ES307" s="705"/>
      <c r="ET307" s="705"/>
      <c r="EU307" s="705"/>
      <c r="EV307" s="705"/>
      <c r="EW307" s="705"/>
      <c r="EX307" s="705"/>
      <c r="EY307" s="705"/>
      <c r="EZ307" s="705"/>
      <c r="FA307" s="705"/>
      <c r="FB307" s="705"/>
      <c r="FC307" s="705"/>
      <c r="FD307" s="705"/>
      <c r="FE307" s="705"/>
      <c r="FF307" s="705"/>
      <c r="FG307" s="705"/>
      <c r="FH307" s="705"/>
      <c r="FI307" s="705"/>
      <c r="FJ307" s="705"/>
      <c r="FK307" s="705"/>
      <c r="FL307" s="705"/>
      <c r="FM307" s="705"/>
      <c r="FN307" s="705"/>
      <c r="FO307" s="705"/>
      <c r="FP307" s="705"/>
      <c r="FQ307" s="705"/>
      <c r="FR307" s="705"/>
      <c r="FS307" s="705"/>
      <c r="FT307" s="705"/>
      <c r="FU307" s="705"/>
      <c r="FV307" s="705"/>
      <c r="FW307" s="705"/>
      <c r="FX307" s="705"/>
      <c r="FY307" s="705"/>
      <c r="FZ307" s="705"/>
      <c r="GA307" s="705"/>
      <c r="GB307" s="705"/>
      <c r="GC307" s="705"/>
      <c r="GD307" s="705"/>
      <c r="GE307" s="705"/>
      <c r="GF307" s="705"/>
      <c r="GG307" s="705"/>
      <c r="GH307" s="705"/>
      <c r="GI307" s="705"/>
      <c r="GJ307" s="705"/>
      <c r="GK307" s="705"/>
      <c r="GL307" s="705"/>
      <c r="GM307" s="705"/>
      <c r="GN307" s="705"/>
      <c r="GO307" s="705"/>
      <c r="GP307" s="705"/>
      <c r="GQ307" s="705"/>
      <c r="GR307" s="705"/>
      <c r="GS307" s="705"/>
      <c r="GT307" s="705"/>
      <c r="GU307" s="705"/>
      <c r="GV307" s="705"/>
      <c r="GW307" s="705"/>
      <c r="GX307" s="705"/>
      <c r="GY307" s="705"/>
      <c r="GZ307" s="705"/>
      <c r="HA307" s="705"/>
      <c r="HB307" s="705"/>
      <c r="HC307" s="705"/>
      <c r="HD307" s="705"/>
      <c r="HE307" s="705"/>
      <c r="HF307" s="705"/>
      <c r="HG307" s="705"/>
      <c r="HH307" s="705"/>
      <c r="HI307" s="705"/>
      <c r="HJ307" s="705"/>
      <c r="HK307" s="705"/>
      <c r="HL307" s="705"/>
      <c r="HM307" s="705"/>
      <c r="HN307" s="705"/>
      <c r="HO307" s="705"/>
      <c r="HP307" s="705"/>
      <c r="HQ307" s="705"/>
      <c r="HR307" s="705"/>
      <c r="HS307" s="705"/>
      <c r="HT307" s="705"/>
      <c r="HU307" s="705"/>
      <c r="HV307" s="705"/>
      <c r="HW307" s="705"/>
      <c r="HX307" s="705"/>
      <c r="HY307" s="705"/>
      <c r="HZ307" s="705"/>
      <c r="IA307" s="705"/>
      <c r="IB307" s="705"/>
      <c r="IC307" s="705"/>
      <c r="ID307" s="705"/>
      <c r="IE307" s="705"/>
      <c r="IF307" s="705"/>
      <c r="IG307" s="705"/>
      <c r="IH307" s="705"/>
      <c r="II307" s="705"/>
      <c r="IJ307" s="705"/>
      <c r="IK307" s="705"/>
      <c r="IL307" s="705"/>
      <c r="IM307" s="705"/>
      <c r="IN307" s="705"/>
      <c r="IO307" s="705"/>
      <c r="IP307" s="705"/>
      <c r="IQ307" s="705"/>
      <c r="IR307" s="705"/>
      <c r="IS307" s="705"/>
      <c r="IT307" s="705"/>
      <c r="IU307" s="705"/>
      <c r="IV307" s="705"/>
    </row>
    <row r="308" spans="1:256">
      <c r="A308" s="705"/>
      <c r="B308" s="802" t="s">
        <v>122</v>
      </c>
      <c r="C308" s="803" t="s">
        <v>491</v>
      </c>
      <c r="D308" s="804">
        <v>1040</v>
      </c>
      <c r="E308" s="805">
        <v>1185</v>
      </c>
      <c r="F308" s="806">
        <v>1890</v>
      </c>
      <c r="G308" s="801">
        <f>MEDIAN(D308:F308)</f>
        <v>1185</v>
      </c>
      <c r="H308" s="705"/>
      <c r="I308" s="705"/>
      <c r="J308" s="705"/>
      <c r="K308" s="705"/>
      <c r="L308" s="705"/>
      <c r="M308" s="705"/>
      <c r="N308" s="705"/>
      <c r="O308" s="705"/>
      <c r="P308" s="705"/>
      <c r="Q308" s="705"/>
      <c r="R308" s="705"/>
      <c r="S308" s="705"/>
      <c r="T308" s="705"/>
      <c r="U308" s="705"/>
      <c r="V308" s="705"/>
      <c r="W308" s="705"/>
      <c r="X308" s="705"/>
      <c r="Y308" s="705"/>
      <c r="Z308" s="705"/>
      <c r="AA308" s="705"/>
      <c r="AB308" s="705"/>
      <c r="AC308" s="705"/>
      <c r="AD308" s="705"/>
      <c r="AE308" s="705"/>
      <c r="AF308" s="705"/>
      <c r="AG308" s="705"/>
      <c r="AH308" s="705"/>
      <c r="AI308" s="705"/>
      <c r="AJ308" s="705"/>
      <c r="AK308" s="705"/>
      <c r="AL308" s="705"/>
      <c r="AM308" s="705"/>
      <c r="AN308" s="705"/>
      <c r="AO308" s="705"/>
      <c r="AP308" s="705"/>
      <c r="AQ308" s="705"/>
      <c r="AR308" s="705"/>
      <c r="AS308" s="705"/>
      <c r="AT308" s="705"/>
      <c r="AU308" s="705"/>
      <c r="AV308" s="705"/>
      <c r="AW308" s="705"/>
      <c r="AX308" s="705"/>
      <c r="AY308" s="705"/>
      <c r="AZ308" s="705"/>
      <c r="BA308" s="705"/>
      <c r="BB308" s="705"/>
      <c r="BC308" s="705"/>
      <c r="BD308" s="705"/>
      <c r="BE308" s="705"/>
      <c r="BF308" s="705"/>
      <c r="BG308" s="705"/>
      <c r="BH308" s="705"/>
      <c r="BI308" s="705"/>
      <c r="BJ308" s="705"/>
      <c r="BK308" s="705"/>
      <c r="BL308" s="705"/>
      <c r="BM308" s="705"/>
      <c r="BN308" s="705"/>
      <c r="BO308" s="705"/>
      <c r="BP308" s="705"/>
      <c r="BQ308" s="705"/>
      <c r="BR308" s="705"/>
      <c r="BS308" s="705"/>
      <c r="BT308" s="705"/>
      <c r="BU308" s="705"/>
      <c r="BV308" s="705"/>
      <c r="BW308" s="705"/>
      <c r="BX308" s="705"/>
      <c r="BY308" s="705"/>
      <c r="BZ308" s="705"/>
      <c r="CA308" s="705"/>
      <c r="CB308" s="705"/>
      <c r="CC308" s="705"/>
      <c r="CD308" s="705"/>
      <c r="CE308" s="705"/>
      <c r="CF308" s="705"/>
      <c r="CG308" s="705"/>
      <c r="CH308" s="705"/>
      <c r="CI308" s="705"/>
      <c r="CJ308" s="705"/>
      <c r="CK308" s="705"/>
      <c r="CL308" s="705"/>
      <c r="CM308" s="705"/>
      <c r="CN308" s="705"/>
      <c r="CO308" s="705"/>
      <c r="CP308" s="705"/>
      <c r="CQ308" s="705"/>
      <c r="CR308" s="705"/>
      <c r="CS308" s="705"/>
      <c r="CT308" s="705"/>
      <c r="CU308" s="705"/>
      <c r="CV308" s="705"/>
      <c r="CW308" s="705"/>
      <c r="CX308" s="705"/>
      <c r="CY308" s="705"/>
      <c r="CZ308" s="705"/>
      <c r="DA308" s="705"/>
      <c r="DB308" s="705"/>
      <c r="DC308" s="705"/>
      <c r="DD308" s="705"/>
      <c r="DE308" s="705"/>
      <c r="DF308" s="705"/>
      <c r="DG308" s="705"/>
      <c r="DH308" s="705"/>
      <c r="DI308" s="705"/>
      <c r="DJ308" s="705"/>
      <c r="DK308" s="705"/>
      <c r="DL308" s="705"/>
      <c r="DM308" s="705"/>
      <c r="DN308" s="705"/>
      <c r="DO308" s="705"/>
      <c r="DP308" s="705"/>
      <c r="DQ308" s="705"/>
      <c r="DR308" s="705"/>
      <c r="DS308" s="705"/>
      <c r="DT308" s="705"/>
      <c r="DU308" s="705"/>
      <c r="DV308" s="705"/>
      <c r="DW308" s="705"/>
      <c r="DX308" s="705"/>
      <c r="DY308" s="705"/>
      <c r="DZ308" s="705"/>
      <c r="EA308" s="705"/>
      <c r="EB308" s="705"/>
      <c r="EC308" s="705"/>
      <c r="ED308" s="705"/>
      <c r="EE308" s="705"/>
      <c r="EF308" s="705"/>
      <c r="EG308" s="705"/>
      <c r="EH308" s="705"/>
      <c r="EI308" s="705"/>
      <c r="EJ308" s="705"/>
      <c r="EK308" s="705"/>
      <c r="EL308" s="705"/>
      <c r="EM308" s="705"/>
      <c r="EN308" s="705"/>
      <c r="EO308" s="705"/>
      <c r="EP308" s="705"/>
      <c r="EQ308" s="705"/>
      <c r="ER308" s="705"/>
      <c r="ES308" s="705"/>
      <c r="ET308" s="705"/>
      <c r="EU308" s="705"/>
      <c r="EV308" s="705"/>
      <c r="EW308" s="705"/>
      <c r="EX308" s="705"/>
      <c r="EY308" s="705"/>
      <c r="EZ308" s="705"/>
      <c r="FA308" s="705"/>
      <c r="FB308" s="705"/>
      <c r="FC308" s="705"/>
      <c r="FD308" s="705"/>
      <c r="FE308" s="705"/>
      <c r="FF308" s="705"/>
      <c r="FG308" s="705"/>
      <c r="FH308" s="705"/>
      <c r="FI308" s="705"/>
      <c r="FJ308" s="705"/>
      <c r="FK308" s="705"/>
      <c r="FL308" s="705"/>
      <c r="FM308" s="705"/>
      <c r="FN308" s="705"/>
      <c r="FO308" s="705"/>
      <c r="FP308" s="705"/>
      <c r="FQ308" s="705"/>
      <c r="FR308" s="705"/>
      <c r="FS308" s="705"/>
      <c r="FT308" s="705"/>
      <c r="FU308" s="705"/>
      <c r="FV308" s="705"/>
      <c r="FW308" s="705"/>
      <c r="FX308" s="705"/>
      <c r="FY308" s="705"/>
      <c r="FZ308" s="705"/>
      <c r="GA308" s="705"/>
      <c r="GB308" s="705"/>
      <c r="GC308" s="705"/>
      <c r="GD308" s="705"/>
      <c r="GE308" s="705"/>
      <c r="GF308" s="705"/>
      <c r="GG308" s="705"/>
      <c r="GH308" s="705"/>
      <c r="GI308" s="705"/>
      <c r="GJ308" s="705"/>
      <c r="GK308" s="705"/>
      <c r="GL308" s="705"/>
      <c r="GM308" s="705"/>
      <c r="GN308" s="705"/>
      <c r="GO308" s="705"/>
      <c r="GP308" s="705"/>
      <c r="GQ308" s="705"/>
      <c r="GR308" s="705"/>
      <c r="GS308" s="705"/>
      <c r="GT308" s="705"/>
      <c r="GU308" s="705"/>
      <c r="GV308" s="705"/>
      <c r="GW308" s="705"/>
      <c r="GX308" s="705"/>
      <c r="GY308" s="705"/>
      <c r="GZ308" s="705"/>
      <c r="HA308" s="705"/>
      <c r="HB308" s="705"/>
      <c r="HC308" s="705"/>
      <c r="HD308" s="705"/>
      <c r="HE308" s="705"/>
      <c r="HF308" s="705"/>
      <c r="HG308" s="705"/>
      <c r="HH308" s="705"/>
      <c r="HI308" s="705"/>
      <c r="HJ308" s="705"/>
      <c r="HK308" s="705"/>
      <c r="HL308" s="705"/>
      <c r="HM308" s="705"/>
      <c r="HN308" s="705"/>
      <c r="HO308" s="705"/>
      <c r="HP308" s="705"/>
      <c r="HQ308" s="705"/>
      <c r="HR308" s="705"/>
      <c r="HS308" s="705"/>
      <c r="HT308" s="705"/>
      <c r="HU308" s="705"/>
      <c r="HV308" s="705"/>
      <c r="HW308" s="705"/>
      <c r="HX308" s="705"/>
      <c r="HY308" s="705"/>
      <c r="HZ308" s="705"/>
      <c r="IA308" s="705"/>
      <c r="IB308" s="705"/>
      <c r="IC308" s="705"/>
      <c r="ID308" s="705"/>
      <c r="IE308" s="705"/>
      <c r="IF308" s="705"/>
      <c r="IG308" s="705"/>
      <c r="IH308" s="705"/>
      <c r="II308" s="705"/>
      <c r="IJ308" s="705"/>
      <c r="IK308" s="705"/>
      <c r="IL308" s="705"/>
      <c r="IM308" s="705"/>
      <c r="IN308" s="705"/>
      <c r="IO308" s="705"/>
      <c r="IP308" s="705"/>
      <c r="IQ308" s="705"/>
      <c r="IR308" s="705"/>
      <c r="IS308" s="705"/>
      <c r="IT308" s="705"/>
      <c r="IU308" s="705"/>
      <c r="IV308" s="705"/>
    </row>
    <row r="309" spans="1:256">
      <c r="A309" s="705"/>
      <c r="B309" s="807" t="s">
        <v>441</v>
      </c>
      <c r="C309" s="803" t="s">
        <v>492</v>
      </c>
      <c r="D309" s="804">
        <v>1960</v>
      </c>
      <c r="E309" s="808">
        <v>2048.75</v>
      </c>
      <c r="F309" s="809">
        <v>3990</v>
      </c>
      <c r="G309" s="801">
        <f>MEDIAN(D309:F309)</f>
        <v>2048.75</v>
      </c>
      <c r="H309" s="705"/>
      <c r="I309" s="705"/>
      <c r="J309" s="705"/>
      <c r="K309" s="705"/>
      <c r="L309" s="705"/>
      <c r="M309" s="705"/>
      <c r="N309" s="705"/>
      <c r="O309" s="705"/>
      <c r="P309" s="705"/>
      <c r="Q309" s="705"/>
      <c r="R309" s="705"/>
      <c r="S309" s="705"/>
      <c r="T309" s="705"/>
      <c r="U309" s="705"/>
      <c r="V309" s="705"/>
      <c r="W309" s="705"/>
      <c r="X309" s="705"/>
      <c r="Y309" s="705"/>
      <c r="Z309" s="705"/>
      <c r="AA309" s="705"/>
      <c r="AB309" s="705"/>
      <c r="AC309" s="705"/>
      <c r="AD309" s="705"/>
      <c r="AE309" s="705"/>
      <c r="AF309" s="705"/>
      <c r="AG309" s="705"/>
      <c r="AH309" s="705"/>
      <c r="AI309" s="705"/>
      <c r="AJ309" s="705"/>
      <c r="AK309" s="705"/>
      <c r="AL309" s="705"/>
      <c r="AM309" s="705"/>
      <c r="AN309" s="705"/>
      <c r="AO309" s="705"/>
      <c r="AP309" s="705"/>
      <c r="AQ309" s="705"/>
      <c r="AR309" s="705"/>
      <c r="AS309" s="705"/>
      <c r="AT309" s="705"/>
      <c r="AU309" s="705"/>
      <c r="AV309" s="705"/>
      <c r="AW309" s="705"/>
      <c r="AX309" s="705"/>
      <c r="AY309" s="705"/>
      <c r="AZ309" s="705"/>
      <c r="BA309" s="705"/>
      <c r="BB309" s="705"/>
      <c r="BC309" s="705"/>
      <c r="BD309" s="705"/>
      <c r="BE309" s="705"/>
      <c r="BF309" s="705"/>
      <c r="BG309" s="705"/>
      <c r="BH309" s="705"/>
      <c r="BI309" s="705"/>
      <c r="BJ309" s="705"/>
      <c r="BK309" s="705"/>
      <c r="BL309" s="705"/>
      <c r="BM309" s="705"/>
      <c r="BN309" s="705"/>
      <c r="BO309" s="705"/>
      <c r="BP309" s="705"/>
      <c r="BQ309" s="705"/>
      <c r="BR309" s="705"/>
      <c r="BS309" s="705"/>
      <c r="BT309" s="705"/>
      <c r="BU309" s="705"/>
      <c r="BV309" s="705"/>
      <c r="BW309" s="705"/>
      <c r="BX309" s="705"/>
      <c r="BY309" s="705"/>
      <c r="BZ309" s="705"/>
      <c r="CA309" s="705"/>
      <c r="CB309" s="705"/>
      <c r="CC309" s="705"/>
      <c r="CD309" s="705"/>
      <c r="CE309" s="705"/>
      <c r="CF309" s="705"/>
      <c r="CG309" s="705"/>
      <c r="CH309" s="705"/>
      <c r="CI309" s="705"/>
      <c r="CJ309" s="705"/>
      <c r="CK309" s="705"/>
      <c r="CL309" s="705"/>
      <c r="CM309" s="705"/>
      <c r="CN309" s="705"/>
      <c r="CO309" s="705"/>
      <c r="CP309" s="705"/>
      <c r="CQ309" s="705"/>
      <c r="CR309" s="705"/>
      <c r="CS309" s="705"/>
      <c r="CT309" s="705"/>
      <c r="CU309" s="705"/>
      <c r="CV309" s="705"/>
      <c r="CW309" s="705"/>
      <c r="CX309" s="705"/>
      <c r="CY309" s="705"/>
      <c r="CZ309" s="705"/>
      <c r="DA309" s="705"/>
      <c r="DB309" s="705"/>
      <c r="DC309" s="705"/>
      <c r="DD309" s="705"/>
      <c r="DE309" s="705"/>
      <c r="DF309" s="705"/>
      <c r="DG309" s="705"/>
      <c r="DH309" s="705"/>
      <c r="DI309" s="705"/>
      <c r="DJ309" s="705"/>
      <c r="DK309" s="705"/>
      <c r="DL309" s="705"/>
      <c r="DM309" s="705"/>
      <c r="DN309" s="705"/>
      <c r="DO309" s="705"/>
      <c r="DP309" s="705"/>
      <c r="DQ309" s="705"/>
      <c r="DR309" s="705"/>
      <c r="DS309" s="705"/>
      <c r="DT309" s="705"/>
      <c r="DU309" s="705"/>
      <c r="DV309" s="705"/>
      <c r="DW309" s="705"/>
      <c r="DX309" s="705"/>
      <c r="DY309" s="705"/>
      <c r="DZ309" s="705"/>
      <c r="EA309" s="705"/>
      <c r="EB309" s="705"/>
      <c r="EC309" s="705"/>
      <c r="ED309" s="705"/>
      <c r="EE309" s="705"/>
      <c r="EF309" s="705"/>
      <c r="EG309" s="705"/>
      <c r="EH309" s="705"/>
      <c r="EI309" s="705"/>
      <c r="EJ309" s="705"/>
      <c r="EK309" s="705"/>
      <c r="EL309" s="705"/>
      <c r="EM309" s="705"/>
      <c r="EN309" s="705"/>
      <c r="EO309" s="705"/>
      <c r="EP309" s="705"/>
      <c r="EQ309" s="705"/>
      <c r="ER309" s="705"/>
      <c r="ES309" s="705"/>
      <c r="ET309" s="705"/>
      <c r="EU309" s="705"/>
      <c r="EV309" s="705"/>
      <c r="EW309" s="705"/>
      <c r="EX309" s="705"/>
      <c r="EY309" s="705"/>
      <c r="EZ309" s="705"/>
      <c r="FA309" s="705"/>
      <c r="FB309" s="705"/>
      <c r="FC309" s="705"/>
      <c r="FD309" s="705"/>
      <c r="FE309" s="705"/>
      <c r="FF309" s="705"/>
      <c r="FG309" s="705"/>
      <c r="FH309" s="705"/>
      <c r="FI309" s="705"/>
      <c r="FJ309" s="705"/>
      <c r="FK309" s="705"/>
      <c r="FL309" s="705"/>
      <c r="FM309" s="705"/>
      <c r="FN309" s="705"/>
      <c r="FO309" s="705"/>
      <c r="FP309" s="705"/>
      <c r="FQ309" s="705"/>
      <c r="FR309" s="705"/>
      <c r="FS309" s="705"/>
      <c r="FT309" s="705"/>
      <c r="FU309" s="705"/>
      <c r="FV309" s="705"/>
      <c r="FW309" s="705"/>
      <c r="FX309" s="705"/>
      <c r="FY309" s="705"/>
      <c r="FZ309" s="705"/>
      <c r="GA309" s="705"/>
      <c r="GB309" s="705"/>
      <c r="GC309" s="705"/>
      <c r="GD309" s="705"/>
      <c r="GE309" s="705"/>
      <c r="GF309" s="705"/>
      <c r="GG309" s="705"/>
      <c r="GH309" s="705"/>
      <c r="GI309" s="705"/>
      <c r="GJ309" s="705"/>
      <c r="GK309" s="705"/>
      <c r="GL309" s="705"/>
      <c r="GM309" s="705"/>
      <c r="GN309" s="705"/>
      <c r="GO309" s="705"/>
      <c r="GP309" s="705"/>
      <c r="GQ309" s="705"/>
      <c r="GR309" s="705"/>
      <c r="GS309" s="705"/>
      <c r="GT309" s="705"/>
      <c r="GU309" s="705"/>
      <c r="GV309" s="705"/>
      <c r="GW309" s="705"/>
      <c r="GX309" s="705"/>
      <c r="GY309" s="705"/>
      <c r="GZ309" s="705"/>
      <c r="HA309" s="705"/>
      <c r="HB309" s="705"/>
      <c r="HC309" s="705"/>
      <c r="HD309" s="705"/>
      <c r="HE309" s="705"/>
      <c r="HF309" s="705"/>
      <c r="HG309" s="705"/>
      <c r="HH309" s="705"/>
      <c r="HI309" s="705"/>
      <c r="HJ309" s="705"/>
      <c r="HK309" s="705"/>
      <c r="HL309" s="705"/>
      <c r="HM309" s="705"/>
      <c r="HN309" s="705"/>
      <c r="HO309" s="705"/>
      <c r="HP309" s="705"/>
      <c r="HQ309" s="705"/>
      <c r="HR309" s="705"/>
      <c r="HS309" s="705"/>
      <c r="HT309" s="705"/>
      <c r="HU309" s="705"/>
      <c r="HV309" s="705"/>
      <c r="HW309" s="705"/>
      <c r="HX309" s="705"/>
      <c r="HY309" s="705"/>
      <c r="HZ309" s="705"/>
      <c r="IA309" s="705"/>
      <c r="IB309" s="705"/>
      <c r="IC309" s="705"/>
      <c r="ID309" s="705"/>
      <c r="IE309" s="705"/>
      <c r="IF309" s="705"/>
      <c r="IG309" s="705"/>
      <c r="IH309" s="705"/>
      <c r="II309" s="705"/>
      <c r="IJ309" s="705"/>
      <c r="IK309" s="705"/>
      <c r="IL309" s="705"/>
      <c r="IM309" s="705"/>
      <c r="IN309" s="705"/>
      <c r="IO309" s="705"/>
      <c r="IP309" s="705"/>
      <c r="IQ309" s="705"/>
      <c r="IR309" s="705"/>
      <c r="IS309" s="705"/>
      <c r="IT309" s="705"/>
      <c r="IU309" s="705"/>
      <c r="IV309" s="705"/>
    </row>
    <row r="310" spans="1:256" ht="13.5" thickBot="1">
      <c r="A310" s="705"/>
      <c r="B310" s="810" t="s">
        <v>443</v>
      </c>
      <c r="C310" s="811" t="s">
        <v>493</v>
      </c>
      <c r="D310" s="812">
        <v>7020</v>
      </c>
      <c r="E310" s="813">
        <v>5500</v>
      </c>
      <c r="F310" s="814">
        <v>9590</v>
      </c>
      <c r="G310" s="815">
        <f>MEDIAN(D310:F310)</f>
        <v>7020</v>
      </c>
      <c r="H310" s="705"/>
      <c r="I310" s="705"/>
      <c r="J310" s="705"/>
      <c r="K310" s="705"/>
      <c r="L310" s="705"/>
      <c r="M310" s="705"/>
      <c r="N310" s="705"/>
      <c r="O310" s="705"/>
      <c r="P310" s="705"/>
      <c r="Q310" s="705"/>
      <c r="R310" s="705"/>
      <c r="S310" s="705"/>
      <c r="T310" s="705"/>
      <c r="U310" s="705"/>
      <c r="V310" s="705"/>
      <c r="W310" s="705"/>
      <c r="X310" s="705"/>
      <c r="Y310" s="705"/>
      <c r="Z310" s="705"/>
      <c r="AA310" s="705"/>
      <c r="AB310" s="705"/>
      <c r="AC310" s="705"/>
      <c r="AD310" s="705"/>
      <c r="AE310" s="705"/>
      <c r="AF310" s="705"/>
      <c r="AG310" s="705"/>
      <c r="AH310" s="705"/>
      <c r="AI310" s="705"/>
      <c r="AJ310" s="705"/>
      <c r="AK310" s="705"/>
      <c r="AL310" s="705"/>
      <c r="AM310" s="705"/>
      <c r="AN310" s="705"/>
      <c r="AO310" s="705"/>
      <c r="AP310" s="705"/>
      <c r="AQ310" s="705"/>
      <c r="AR310" s="705"/>
      <c r="AS310" s="705"/>
      <c r="AT310" s="705"/>
      <c r="AU310" s="705"/>
      <c r="AV310" s="705"/>
      <c r="AW310" s="705"/>
      <c r="AX310" s="705"/>
      <c r="AY310" s="705"/>
      <c r="AZ310" s="705"/>
      <c r="BA310" s="705"/>
      <c r="BB310" s="705"/>
      <c r="BC310" s="705"/>
      <c r="BD310" s="705"/>
      <c r="BE310" s="705"/>
      <c r="BF310" s="705"/>
      <c r="BG310" s="705"/>
      <c r="BH310" s="705"/>
      <c r="BI310" s="705"/>
      <c r="BJ310" s="705"/>
      <c r="BK310" s="705"/>
      <c r="BL310" s="705"/>
      <c r="BM310" s="705"/>
      <c r="BN310" s="705"/>
      <c r="BO310" s="705"/>
      <c r="BP310" s="705"/>
      <c r="BQ310" s="705"/>
      <c r="BR310" s="705"/>
      <c r="BS310" s="705"/>
      <c r="BT310" s="705"/>
      <c r="BU310" s="705"/>
      <c r="BV310" s="705"/>
      <c r="BW310" s="705"/>
      <c r="BX310" s="705"/>
      <c r="BY310" s="705"/>
      <c r="BZ310" s="705"/>
      <c r="CA310" s="705"/>
      <c r="CB310" s="705"/>
      <c r="CC310" s="705"/>
      <c r="CD310" s="705"/>
      <c r="CE310" s="705"/>
      <c r="CF310" s="705"/>
      <c r="CG310" s="705"/>
      <c r="CH310" s="705"/>
      <c r="CI310" s="705"/>
      <c r="CJ310" s="705"/>
      <c r="CK310" s="705"/>
      <c r="CL310" s="705"/>
      <c r="CM310" s="705"/>
      <c r="CN310" s="705"/>
      <c r="CO310" s="705"/>
      <c r="CP310" s="705"/>
      <c r="CQ310" s="705"/>
      <c r="CR310" s="705"/>
      <c r="CS310" s="705"/>
      <c r="CT310" s="705"/>
      <c r="CU310" s="705"/>
      <c r="CV310" s="705"/>
      <c r="CW310" s="705"/>
      <c r="CX310" s="705"/>
      <c r="CY310" s="705"/>
      <c r="CZ310" s="705"/>
      <c r="DA310" s="705"/>
      <c r="DB310" s="705"/>
      <c r="DC310" s="705"/>
      <c r="DD310" s="705"/>
      <c r="DE310" s="705"/>
      <c r="DF310" s="705"/>
      <c r="DG310" s="705"/>
      <c r="DH310" s="705"/>
      <c r="DI310" s="705"/>
      <c r="DJ310" s="705"/>
      <c r="DK310" s="705"/>
      <c r="DL310" s="705"/>
      <c r="DM310" s="705"/>
      <c r="DN310" s="705"/>
      <c r="DO310" s="705"/>
      <c r="DP310" s="705"/>
      <c r="DQ310" s="705"/>
      <c r="DR310" s="705"/>
      <c r="DS310" s="705"/>
      <c r="DT310" s="705"/>
      <c r="DU310" s="705"/>
      <c r="DV310" s="705"/>
      <c r="DW310" s="705"/>
      <c r="DX310" s="705"/>
      <c r="DY310" s="705"/>
      <c r="DZ310" s="705"/>
      <c r="EA310" s="705"/>
      <c r="EB310" s="705"/>
      <c r="EC310" s="705"/>
      <c r="ED310" s="705"/>
      <c r="EE310" s="705"/>
      <c r="EF310" s="705"/>
      <c r="EG310" s="705"/>
      <c r="EH310" s="705"/>
      <c r="EI310" s="705"/>
      <c r="EJ310" s="705"/>
      <c r="EK310" s="705"/>
      <c r="EL310" s="705"/>
      <c r="EM310" s="705"/>
      <c r="EN310" s="705"/>
      <c r="EO310" s="705"/>
      <c r="EP310" s="705"/>
      <c r="EQ310" s="705"/>
      <c r="ER310" s="705"/>
      <c r="ES310" s="705"/>
      <c r="ET310" s="705"/>
      <c r="EU310" s="705"/>
      <c r="EV310" s="705"/>
      <c r="EW310" s="705"/>
      <c r="EX310" s="705"/>
      <c r="EY310" s="705"/>
      <c r="EZ310" s="705"/>
      <c r="FA310" s="705"/>
      <c r="FB310" s="705"/>
      <c r="FC310" s="705"/>
      <c r="FD310" s="705"/>
      <c r="FE310" s="705"/>
      <c r="FF310" s="705"/>
      <c r="FG310" s="705"/>
      <c r="FH310" s="705"/>
      <c r="FI310" s="705"/>
      <c r="FJ310" s="705"/>
      <c r="FK310" s="705"/>
      <c r="FL310" s="705"/>
      <c r="FM310" s="705"/>
      <c r="FN310" s="705"/>
      <c r="FO310" s="705"/>
      <c r="FP310" s="705"/>
      <c r="FQ310" s="705"/>
      <c r="FR310" s="705"/>
      <c r="FS310" s="705"/>
      <c r="FT310" s="705"/>
      <c r="FU310" s="705"/>
      <c r="FV310" s="705"/>
      <c r="FW310" s="705"/>
      <c r="FX310" s="705"/>
      <c r="FY310" s="705"/>
      <c r="FZ310" s="705"/>
      <c r="GA310" s="705"/>
      <c r="GB310" s="705"/>
      <c r="GC310" s="705"/>
      <c r="GD310" s="705"/>
      <c r="GE310" s="705"/>
      <c r="GF310" s="705"/>
      <c r="GG310" s="705"/>
      <c r="GH310" s="705"/>
      <c r="GI310" s="705"/>
      <c r="GJ310" s="705"/>
      <c r="GK310" s="705"/>
      <c r="GL310" s="705"/>
      <c r="GM310" s="705"/>
      <c r="GN310" s="705"/>
      <c r="GO310" s="705"/>
      <c r="GP310" s="705"/>
      <c r="GQ310" s="705"/>
      <c r="GR310" s="705"/>
      <c r="GS310" s="705"/>
      <c r="GT310" s="705"/>
      <c r="GU310" s="705"/>
      <c r="GV310" s="705"/>
      <c r="GW310" s="705"/>
      <c r="GX310" s="705"/>
      <c r="GY310" s="705"/>
      <c r="GZ310" s="705"/>
      <c r="HA310" s="705"/>
      <c r="HB310" s="705"/>
      <c r="HC310" s="705"/>
      <c r="HD310" s="705"/>
      <c r="HE310" s="705"/>
      <c r="HF310" s="705"/>
      <c r="HG310" s="705"/>
      <c r="HH310" s="705"/>
      <c r="HI310" s="705"/>
      <c r="HJ310" s="705"/>
      <c r="HK310" s="705"/>
      <c r="HL310" s="705"/>
      <c r="HM310" s="705"/>
      <c r="HN310" s="705"/>
      <c r="HO310" s="705"/>
      <c r="HP310" s="705"/>
      <c r="HQ310" s="705"/>
      <c r="HR310" s="705"/>
      <c r="HS310" s="705"/>
      <c r="HT310" s="705"/>
      <c r="HU310" s="705"/>
      <c r="HV310" s="705"/>
      <c r="HW310" s="705"/>
      <c r="HX310" s="705"/>
      <c r="HY310" s="705"/>
      <c r="HZ310" s="705"/>
      <c r="IA310" s="705"/>
      <c r="IB310" s="705"/>
      <c r="IC310" s="705"/>
      <c r="ID310" s="705"/>
      <c r="IE310" s="705"/>
      <c r="IF310" s="705"/>
      <c r="IG310" s="705"/>
      <c r="IH310" s="705"/>
      <c r="II310" s="705"/>
      <c r="IJ310" s="705"/>
      <c r="IK310" s="705"/>
      <c r="IL310" s="705"/>
      <c r="IM310" s="705"/>
      <c r="IN310" s="705"/>
      <c r="IO310" s="705"/>
      <c r="IP310" s="705"/>
      <c r="IQ310" s="705"/>
      <c r="IR310" s="705"/>
      <c r="IS310" s="705"/>
      <c r="IT310" s="705"/>
      <c r="IU310" s="705"/>
      <c r="IV310" s="705"/>
    </row>
    <row r="311" spans="1:256">
      <c r="A311" s="705"/>
      <c r="B311" s="816"/>
      <c r="C311" s="816"/>
      <c r="D311" s="816"/>
      <c r="E311" s="816"/>
      <c r="F311" s="816"/>
      <c r="G311" s="816"/>
      <c r="H311" s="705"/>
      <c r="I311" s="705"/>
      <c r="J311" s="705"/>
      <c r="K311" s="705"/>
      <c r="L311" s="705"/>
      <c r="M311" s="705"/>
      <c r="N311" s="705"/>
      <c r="O311" s="705"/>
      <c r="P311" s="705"/>
      <c r="Q311" s="705"/>
      <c r="R311" s="705"/>
      <c r="S311" s="705"/>
      <c r="T311" s="705"/>
      <c r="U311" s="705"/>
      <c r="V311" s="705"/>
      <c r="W311" s="705"/>
      <c r="X311" s="705"/>
      <c r="Y311" s="705"/>
      <c r="Z311" s="705"/>
      <c r="AA311" s="705"/>
      <c r="AB311" s="705"/>
      <c r="AC311" s="705"/>
      <c r="AD311" s="705"/>
      <c r="AE311" s="705"/>
      <c r="AF311" s="705"/>
      <c r="AG311" s="705"/>
      <c r="AH311" s="705"/>
      <c r="AI311" s="705"/>
      <c r="AJ311" s="705"/>
      <c r="AK311" s="705"/>
      <c r="AL311" s="705"/>
      <c r="AM311" s="705"/>
      <c r="AN311" s="705"/>
      <c r="AO311" s="705"/>
      <c r="AP311" s="705"/>
      <c r="AQ311" s="705"/>
      <c r="AR311" s="705"/>
      <c r="AS311" s="705"/>
      <c r="AT311" s="705"/>
      <c r="AU311" s="705"/>
      <c r="AV311" s="705"/>
      <c r="AW311" s="705"/>
      <c r="AX311" s="705"/>
      <c r="AY311" s="705"/>
      <c r="AZ311" s="705"/>
      <c r="BA311" s="705"/>
      <c r="BB311" s="705"/>
      <c r="BC311" s="705"/>
      <c r="BD311" s="705"/>
      <c r="BE311" s="705"/>
      <c r="BF311" s="705"/>
      <c r="BG311" s="705"/>
      <c r="BH311" s="705"/>
      <c r="BI311" s="705"/>
      <c r="BJ311" s="705"/>
      <c r="BK311" s="705"/>
      <c r="BL311" s="705"/>
      <c r="BM311" s="705"/>
      <c r="BN311" s="705"/>
      <c r="BO311" s="705"/>
      <c r="BP311" s="705"/>
      <c r="BQ311" s="705"/>
      <c r="BR311" s="705"/>
      <c r="BS311" s="705"/>
      <c r="BT311" s="705"/>
      <c r="BU311" s="705"/>
      <c r="BV311" s="705"/>
      <c r="BW311" s="705"/>
      <c r="BX311" s="705"/>
      <c r="BY311" s="705"/>
      <c r="BZ311" s="705"/>
      <c r="CA311" s="705"/>
      <c r="CB311" s="705"/>
      <c r="CC311" s="705"/>
      <c r="CD311" s="705"/>
      <c r="CE311" s="705"/>
      <c r="CF311" s="705"/>
      <c r="CG311" s="705"/>
      <c r="CH311" s="705"/>
      <c r="CI311" s="705"/>
      <c r="CJ311" s="705"/>
      <c r="CK311" s="705"/>
      <c r="CL311" s="705"/>
      <c r="CM311" s="705"/>
      <c r="CN311" s="705"/>
      <c r="CO311" s="705"/>
      <c r="CP311" s="705"/>
      <c r="CQ311" s="705"/>
      <c r="CR311" s="705"/>
      <c r="CS311" s="705"/>
      <c r="CT311" s="705"/>
      <c r="CU311" s="705"/>
      <c r="CV311" s="705"/>
      <c r="CW311" s="705"/>
      <c r="CX311" s="705"/>
      <c r="CY311" s="705"/>
      <c r="CZ311" s="705"/>
      <c r="DA311" s="705"/>
      <c r="DB311" s="705"/>
      <c r="DC311" s="705"/>
      <c r="DD311" s="705"/>
      <c r="DE311" s="705"/>
      <c r="DF311" s="705"/>
      <c r="DG311" s="705"/>
      <c r="DH311" s="705"/>
      <c r="DI311" s="705"/>
      <c r="DJ311" s="705"/>
      <c r="DK311" s="705"/>
      <c r="DL311" s="705"/>
      <c r="DM311" s="705"/>
      <c r="DN311" s="705"/>
      <c r="DO311" s="705"/>
      <c r="DP311" s="705"/>
      <c r="DQ311" s="705"/>
      <c r="DR311" s="705"/>
      <c r="DS311" s="705"/>
      <c r="DT311" s="705"/>
      <c r="DU311" s="705"/>
      <c r="DV311" s="705"/>
      <c r="DW311" s="705"/>
      <c r="DX311" s="705"/>
      <c r="DY311" s="705"/>
      <c r="DZ311" s="705"/>
      <c r="EA311" s="705"/>
      <c r="EB311" s="705"/>
      <c r="EC311" s="705"/>
      <c r="ED311" s="705"/>
      <c r="EE311" s="705"/>
      <c r="EF311" s="705"/>
      <c r="EG311" s="705"/>
      <c r="EH311" s="705"/>
      <c r="EI311" s="705"/>
      <c r="EJ311" s="705"/>
      <c r="EK311" s="705"/>
      <c r="EL311" s="705"/>
      <c r="EM311" s="705"/>
      <c r="EN311" s="705"/>
      <c r="EO311" s="705"/>
      <c r="EP311" s="705"/>
      <c r="EQ311" s="705"/>
      <c r="ER311" s="705"/>
      <c r="ES311" s="705"/>
      <c r="ET311" s="705"/>
      <c r="EU311" s="705"/>
      <c r="EV311" s="705"/>
      <c r="EW311" s="705"/>
      <c r="EX311" s="705"/>
      <c r="EY311" s="705"/>
      <c r="EZ311" s="705"/>
      <c r="FA311" s="705"/>
      <c r="FB311" s="705"/>
      <c r="FC311" s="705"/>
      <c r="FD311" s="705"/>
      <c r="FE311" s="705"/>
      <c r="FF311" s="705"/>
      <c r="FG311" s="705"/>
      <c r="FH311" s="705"/>
      <c r="FI311" s="705"/>
      <c r="FJ311" s="705"/>
      <c r="FK311" s="705"/>
      <c r="FL311" s="705"/>
      <c r="FM311" s="705"/>
      <c r="FN311" s="705"/>
      <c r="FO311" s="705"/>
      <c r="FP311" s="705"/>
      <c r="FQ311" s="705"/>
      <c r="FR311" s="705"/>
      <c r="FS311" s="705"/>
      <c r="FT311" s="705"/>
      <c r="FU311" s="705"/>
      <c r="FV311" s="705"/>
      <c r="FW311" s="705"/>
      <c r="FX311" s="705"/>
      <c r="FY311" s="705"/>
      <c r="FZ311" s="705"/>
      <c r="GA311" s="705"/>
      <c r="GB311" s="705"/>
      <c r="GC311" s="705"/>
      <c r="GD311" s="705"/>
      <c r="GE311" s="705"/>
      <c r="GF311" s="705"/>
      <c r="GG311" s="705"/>
      <c r="GH311" s="705"/>
      <c r="GI311" s="705"/>
      <c r="GJ311" s="705"/>
      <c r="GK311" s="705"/>
      <c r="GL311" s="705"/>
      <c r="GM311" s="705"/>
      <c r="GN311" s="705"/>
      <c r="GO311" s="705"/>
      <c r="GP311" s="705"/>
      <c r="GQ311" s="705"/>
      <c r="GR311" s="705"/>
      <c r="GS311" s="705"/>
      <c r="GT311" s="705"/>
      <c r="GU311" s="705"/>
      <c r="GV311" s="705"/>
      <c r="GW311" s="705"/>
      <c r="GX311" s="705"/>
      <c r="GY311" s="705"/>
      <c r="GZ311" s="705"/>
      <c r="HA311" s="705"/>
      <c r="HB311" s="705"/>
      <c r="HC311" s="705"/>
      <c r="HD311" s="705"/>
      <c r="HE311" s="705"/>
      <c r="HF311" s="705"/>
      <c r="HG311" s="705"/>
      <c r="HH311" s="705"/>
      <c r="HI311" s="705"/>
      <c r="HJ311" s="705"/>
      <c r="HK311" s="705"/>
      <c r="HL311" s="705"/>
      <c r="HM311" s="705"/>
      <c r="HN311" s="705"/>
      <c r="HO311" s="705"/>
      <c r="HP311" s="705"/>
      <c r="HQ311" s="705"/>
      <c r="HR311" s="705"/>
      <c r="HS311" s="705"/>
      <c r="HT311" s="705"/>
      <c r="HU311" s="705"/>
      <c r="HV311" s="705"/>
      <c r="HW311" s="705"/>
      <c r="HX311" s="705"/>
      <c r="HY311" s="705"/>
      <c r="HZ311" s="705"/>
      <c r="IA311" s="705"/>
      <c r="IB311" s="705"/>
      <c r="IC311" s="705"/>
      <c r="ID311" s="705"/>
      <c r="IE311" s="705"/>
      <c r="IF311" s="705"/>
      <c r="IG311" s="705"/>
      <c r="IH311" s="705"/>
      <c r="II311" s="705"/>
      <c r="IJ311" s="705"/>
      <c r="IK311" s="705"/>
      <c r="IL311" s="705"/>
      <c r="IM311" s="705"/>
      <c r="IN311" s="705"/>
      <c r="IO311" s="705"/>
      <c r="IP311" s="705"/>
      <c r="IQ311" s="705"/>
      <c r="IR311" s="705"/>
      <c r="IS311" s="705"/>
      <c r="IT311" s="705"/>
      <c r="IU311" s="705"/>
      <c r="IV311" s="705"/>
    </row>
    <row r="312" spans="1:256" ht="13.5" thickBot="1">
      <c r="A312" s="705"/>
      <c r="B312" s="817"/>
      <c r="C312" s="818"/>
      <c r="D312" s="819"/>
      <c r="E312" s="819"/>
      <c r="F312" s="819"/>
      <c r="G312" s="820"/>
      <c r="H312" s="705"/>
      <c r="I312" s="705"/>
      <c r="J312" s="705"/>
      <c r="K312" s="705"/>
      <c r="L312" s="705"/>
      <c r="M312" s="705"/>
      <c r="N312" s="705"/>
      <c r="O312" s="705"/>
      <c r="P312" s="705"/>
      <c r="Q312" s="705"/>
      <c r="R312" s="705"/>
      <c r="S312" s="705"/>
      <c r="T312" s="705"/>
      <c r="U312" s="705"/>
      <c r="V312" s="705"/>
      <c r="W312" s="705"/>
      <c r="X312" s="705"/>
      <c r="Y312" s="705"/>
      <c r="Z312" s="705"/>
      <c r="AA312" s="705"/>
      <c r="AB312" s="705"/>
      <c r="AC312" s="705"/>
      <c r="AD312" s="705"/>
      <c r="AE312" s="705"/>
      <c r="AF312" s="705"/>
      <c r="AG312" s="705"/>
      <c r="AH312" s="705"/>
      <c r="AI312" s="705"/>
      <c r="AJ312" s="705"/>
      <c r="AK312" s="705"/>
      <c r="AL312" s="705"/>
      <c r="AM312" s="705"/>
      <c r="AN312" s="705"/>
      <c r="AO312" s="705"/>
      <c r="AP312" s="705"/>
      <c r="AQ312" s="705"/>
      <c r="AR312" s="705"/>
      <c r="AS312" s="705"/>
      <c r="AT312" s="705"/>
      <c r="AU312" s="705"/>
      <c r="AV312" s="705"/>
      <c r="AW312" s="705"/>
      <c r="AX312" s="705"/>
      <c r="AY312" s="705"/>
      <c r="AZ312" s="705"/>
      <c r="BA312" s="705"/>
      <c r="BB312" s="705"/>
      <c r="BC312" s="705"/>
      <c r="BD312" s="705"/>
      <c r="BE312" s="705"/>
      <c r="BF312" s="705"/>
      <c r="BG312" s="705"/>
      <c r="BH312" s="705"/>
      <c r="BI312" s="705"/>
      <c r="BJ312" s="705"/>
      <c r="BK312" s="705"/>
      <c r="BL312" s="705"/>
      <c r="BM312" s="705"/>
      <c r="BN312" s="705"/>
      <c r="BO312" s="705"/>
      <c r="BP312" s="705"/>
      <c r="BQ312" s="705"/>
      <c r="BR312" s="705"/>
      <c r="BS312" s="705"/>
      <c r="BT312" s="705"/>
      <c r="BU312" s="705"/>
      <c r="BV312" s="705"/>
      <c r="BW312" s="705"/>
      <c r="BX312" s="705"/>
      <c r="BY312" s="705"/>
      <c r="BZ312" s="705"/>
      <c r="CA312" s="705"/>
      <c r="CB312" s="705"/>
      <c r="CC312" s="705"/>
      <c r="CD312" s="705"/>
      <c r="CE312" s="705"/>
      <c r="CF312" s="705"/>
      <c r="CG312" s="705"/>
      <c r="CH312" s="705"/>
      <c r="CI312" s="705"/>
      <c r="CJ312" s="705"/>
      <c r="CK312" s="705"/>
      <c r="CL312" s="705"/>
      <c r="CM312" s="705"/>
      <c r="CN312" s="705"/>
      <c r="CO312" s="705"/>
      <c r="CP312" s="705"/>
      <c r="CQ312" s="705"/>
      <c r="CR312" s="705"/>
      <c r="CS312" s="705"/>
      <c r="CT312" s="705"/>
      <c r="CU312" s="705"/>
      <c r="CV312" s="705"/>
      <c r="CW312" s="705"/>
      <c r="CX312" s="705"/>
      <c r="CY312" s="705"/>
      <c r="CZ312" s="705"/>
      <c r="DA312" s="705"/>
      <c r="DB312" s="705"/>
      <c r="DC312" s="705"/>
      <c r="DD312" s="705"/>
      <c r="DE312" s="705"/>
      <c r="DF312" s="705"/>
      <c r="DG312" s="705"/>
      <c r="DH312" s="705"/>
      <c r="DI312" s="705"/>
      <c r="DJ312" s="705"/>
      <c r="DK312" s="705"/>
      <c r="DL312" s="705"/>
      <c r="DM312" s="705"/>
      <c r="DN312" s="705"/>
      <c r="DO312" s="705"/>
      <c r="DP312" s="705"/>
      <c r="DQ312" s="705"/>
      <c r="DR312" s="705"/>
      <c r="DS312" s="705"/>
      <c r="DT312" s="705"/>
      <c r="DU312" s="705"/>
      <c r="DV312" s="705"/>
      <c r="DW312" s="705"/>
      <c r="DX312" s="705"/>
      <c r="DY312" s="705"/>
      <c r="DZ312" s="705"/>
      <c r="EA312" s="705"/>
      <c r="EB312" s="705"/>
      <c r="EC312" s="705"/>
      <c r="ED312" s="705"/>
      <c r="EE312" s="705"/>
      <c r="EF312" s="705"/>
      <c r="EG312" s="705"/>
      <c r="EH312" s="705"/>
      <c r="EI312" s="705"/>
      <c r="EJ312" s="705"/>
      <c r="EK312" s="705"/>
      <c r="EL312" s="705"/>
      <c r="EM312" s="705"/>
      <c r="EN312" s="705"/>
      <c r="EO312" s="705"/>
      <c r="EP312" s="705"/>
      <c r="EQ312" s="705"/>
      <c r="ER312" s="705"/>
      <c r="ES312" s="705"/>
      <c r="ET312" s="705"/>
      <c r="EU312" s="705"/>
      <c r="EV312" s="705"/>
      <c r="EW312" s="705"/>
      <c r="EX312" s="705"/>
      <c r="EY312" s="705"/>
      <c r="EZ312" s="705"/>
      <c r="FA312" s="705"/>
      <c r="FB312" s="705"/>
      <c r="FC312" s="705"/>
      <c r="FD312" s="705"/>
      <c r="FE312" s="705"/>
      <c r="FF312" s="705"/>
      <c r="FG312" s="705"/>
      <c r="FH312" s="705"/>
      <c r="FI312" s="705"/>
      <c r="FJ312" s="705"/>
      <c r="FK312" s="705"/>
      <c r="FL312" s="705"/>
      <c r="FM312" s="705"/>
      <c r="FN312" s="705"/>
      <c r="FO312" s="705"/>
      <c r="FP312" s="705"/>
      <c r="FQ312" s="705"/>
      <c r="FR312" s="705"/>
      <c r="FS312" s="705"/>
      <c r="FT312" s="705"/>
      <c r="FU312" s="705"/>
      <c r="FV312" s="705"/>
      <c r="FW312" s="705"/>
      <c r="FX312" s="705"/>
      <c r="FY312" s="705"/>
      <c r="FZ312" s="705"/>
      <c r="GA312" s="705"/>
      <c r="GB312" s="705"/>
      <c r="GC312" s="705"/>
      <c r="GD312" s="705"/>
      <c r="GE312" s="705"/>
      <c r="GF312" s="705"/>
      <c r="GG312" s="705"/>
      <c r="GH312" s="705"/>
      <c r="GI312" s="705"/>
      <c r="GJ312" s="705"/>
      <c r="GK312" s="705"/>
      <c r="GL312" s="705"/>
      <c r="GM312" s="705"/>
      <c r="GN312" s="705"/>
      <c r="GO312" s="705"/>
      <c r="GP312" s="705"/>
      <c r="GQ312" s="705"/>
      <c r="GR312" s="705"/>
      <c r="GS312" s="705"/>
      <c r="GT312" s="705"/>
      <c r="GU312" s="705"/>
      <c r="GV312" s="705"/>
      <c r="GW312" s="705"/>
      <c r="GX312" s="705"/>
      <c r="GY312" s="705"/>
      <c r="GZ312" s="705"/>
      <c r="HA312" s="705"/>
      <c r="HB312" s="705"/>
      <c r="HC312" s="705"/>
      <c r="HD312" s="705"/>
      <c r="HE312" s="705"/>
      <c r="HF312" s="705"/>
      <c r="HG312" s="705"/>
      <c r="HH312" s="705"/>
      <c r="HI312" s="705"/>
      <c r="HJ312" s="705"/>
      <c r="HK312" s="705"/>
      <c r="HL312" s="705"/>
      <c r="HM312" s="705"/>
      <c r="HN312" s="705"/>
      <c r="HO312" s="705"/>
      <c r="HP312" s="705"/>
      <c r="HQ312" s="705"/>
      <c r="HR312" s="705"/>
      <c r="HS312" s="705"/>
      <c r="HT312" s="705"/>
      <c r="HU312" s="705"/>
      <c r="HV312" s="705"/>
      <c r="HW312" s="705"/>
      <c r="HX312" s="705"/>
      <c r="HY312" s="705"/>
      <c r="HZ312" s="705"/>
      <c r="IA312" s="705"/>
      <c r="IB312" s="705"/>
      <c r="IC312" s="705"/>
      <c r="ID312" s="705"/>
      <c r="IE312" s="705"/>
      <c r="IF312" s="705"/>
      <c r="IG312" s="705"/>
      <c r="IH312" s="705"/>
      <c r="II312" s="705"/>
      <c r="IJ312" s="705"/>
      <c r="IK312" s="705"/>
      <c r="IL312" s="705"/>
      <c r="IM312" s="705"/>
      <c r="IN312" s="705"/>
      <c r="IO312" s="705"/>
      <c r="IP312" s="705"/>
      <c r="IQ312" s="705"/>
      <c r="IR312" s="705"/>
      <c r="IS312" s="705"/>
      <c r="IT312" s="705"/>
      <c r="IU312" s="705"/>
      <c r="IV312" s="705"/>
    </row>
    <row r="313" spans="1:256" ht="13.5" thickBot="1">
      <c r="A313" s="705"/>
      <c r="B313" s="2766" t="s">
        <v>494</v>
      </c>
      <c r="C313" s="2767"/>
      <c r="D313" s="2767"/>
      <c r="E313" s="2767"/>
      <c r="F313" s="2767"/>
      <c r="G313" s="2768"/>
      <c r="H313" s="705"/>
      <c r="I313" s="705"/>
      <c r="J313" s="705"/>
      <c r="K313" s="705"/>
      <c r="L313" s="705"/>
      <c r="M313" s="705"/>
      <c r="N313" s="705"/>
      <c r="O313" s="705"/>
      <c r="P313" s="705"/>
      <c r="Q313" s="705"/>
      <c r="R313" s="705"/>
      <c r="S313" s="705"/>
      <c r="T313" s="705"/>
      <c r="U313" s="705"/>
      <c r="V313" s="705"/>
      <c r="W313" s="705"/>
      <c r="X313" s="705"/>
      <c r="Y313" s="705"/>
      <c r="Z313" s="705"/>
      <c r="AA313" s="705"/>
      <c r="AB313" s="705"/>
      <c r="AC313" s="705"/>
      <c r="AD313" s="705"/>
      <c r="AE313" s="705"/>
      <c r="AF313" s="705"/>
      <c r="AG313" s="705"/>
      <c r="AH313" s="705"/>
      <c r="AI313" s="705"/>
      <c r="AJ313" s="705"/>
      <c r="AK313" s="705"/>
      <c r="AL313" s="705"/>
      <c r="AM313" s="705"/>
      <c r="AN313" s="705"/>
      <c r="AO313" s="705"/>
      <c r="AP313" s="705"/>
      <c r="AQ313" s="705"/>
      <c r="AR313" s="705"/>
      <c r="AS313" s="705"/>
      <c r="AT313" s="705"/>
      <c r="AU313" s="705"/>
      <c r="AV313" s="705"/>
      <c r="AW313" s="705"/>
      <c r="AX313" s="705"/>
      <c r="AY313" s="705"/>
      <c r="AZ313" s="705"/>
      <c r="BA313" s="705"/>
      <c r="BB313" s="705"/>
      <c r="BC313" s="705"/>
      <c r="BD313" s="705"/>
      <c r="BE313" s="705"/>
      <c r="BF313" s="705"/>
      <c r="BG313" s="705"/>
      <c r="BH313" s="705"/>
      <c r="BI313" s="705"/>
      <c r="BJ313" s="705"/>
      <c r="BK313" s="705"/>
      <c r="BL313" s="705"/>
      <c r="BM313" s="705"/>
      <c r="BN313" s="705"/>
      <c r="BO313" s="705"/>
      <c r="BP313" s="705"/>
      <c r="BQ313" s="705"/>
      <c r="BR313" s="705"/>
      <c r="BS313" s="705"/>
      <c r="BT313" s="705"/>
      <c r="BU313" s="705"/>
      <c r="BV313" s="705"/>
      <c r="BW313" s="705"/>
      <c r="BX313" s="705"/>
      <c r="BY313" s="705"/>
      <c r="BZ313" s="705"/>
      <c r="CA313" s="705"/>
      <c r="CB313" s="705"/>
      <c r="CC313" s="705"/>
      <c r="CD313" s="705"/>
      <c r="CE313" s="705"/>
      <c r="CF313" s="705"/>
      <c r="CG313" s="705"/>
      <c r="CH313" s="705"/>
      <c r="CI313" s="705"/>
      <c r="CJ313" s="705"/>
      <c r="CK313" s="705"/>
      <c r="CL313" s="705"/>
      <c r="CM313" s="705"/>
      <c r="CN313" s="705"/>
      <c r="CO313" s="705"/>
      <c r="CP313" s="705"/>
      <c r="CQ313" s="705"/>
      <c r="CR313" s="705"/>
      <c r="CS313" s="705"/>
      <c r="CT313" s="705"/>
      <c r="CU313" s="705"/>
      <c r="CV313" s="705"/>
      <c r="CW313" s="705"/>
      <c r="CX313" s="705"/>
      <c r="CY313" s="705"/>
      <c r="CZ313" s="705"/>
      <c r="DA313" s="705"/>
      <c r="DB313" s="705"/>
      <c r="DC313" s="705"/>
      <c r="DD313" s="705"/>
      <c r="DE313" s="705"/>
      <c r="DF313" s="705"/>
      <c r="DG313" s="705"/>
      <c r="DH313" s="705"/>
      <c r="DI313" s="705"/>
      <c r="DJ313" s="705"/>
      <c r="DK313" s="705"/>
      <c r="DL313" s="705"/>
      <c r="DM313" s="705"/>
      <c r="DN313" s="705"/>
      <c r="DO313" s="705"/>
      <c r="DP313" s="705"/>
      <c r="DQ313" s="705"/>
      <c r="DR313" s="705"/>
      <c r="DS313" s="705"/>
      <c r="DT313" s="705"/>
      <c r="DU313" s="705"/>
      <c r="DV313" s="705"/>
      <c r="DW313" s="705"/>
      <c r="DX313" s="705"/>
      <c r="DY313" s="705"/>
      <c r="DZ313" s="705"/>
      <c r="EA313" s="705"/>
      <c r="EB313" s="705"/>
      <c r="EC313" s="705"/>
      <c r="ED313" s="705"/>
      <c r="EE313" s="705"/>
      <c r="EF313" s="705"/>
      <c r="EG313" s="705"/>
      <c r="EH313" s="705"/>
      <c r="EI313" s="705"/>
      <c r="EJ313" s="705"/>
      <c r="EK313" s="705"/>
      <c r="EL313" s="705"/>
      <c r="EM313" s="705"/>
      <c r="EN313" s="705"/>
      <c r="EO313" s="705"/>
      <c r="EP313" s="705"/>
      <c r="EQ313" s="705"/>
      <c r="ER313" s="705"/>
      <c r="ES313" s="705"/>
      <c r="ET313" s="705"/>
      <c r="EU313" s="705"/>
      <c r="EV313" s="705"/>
      <c r="EW313" s="705"/>
      <c r="EX313" s="705"/>
      <c r="EY313" s="705"/>
      <c r="EZ313" s="705"/>
      <c r="FA313" s="705"/>
      <c r="FB313" s="705"/>
      <c r="FC313" s="705"/>
      <c r="FD313" s="705"/>
      <c r="FE313" s="705"/>
      <c r="FF313" s="705"/>
      <c r="FG313" s="705"/>
      <c r="FH313" s="705"/>
      <c r="FI313" s="705"/>
      <c r="FJ313" s="705"/>
      <c r="FK313" s="705"/>
      <c r="FL313" s="705"/>
      <c r="FM313" s="705"/>
      <c r="FN313" s="705"/>
      <c r="FO313" s="705"/>
      <c r="FP313" s="705"/>
      <c r="FQ313" s="705"/>
      <c r="FR313" s="705"/>
      <c r="FS313" s="705"/>
      <c r="FT313" s="705"/>
      <c r="FU313" s="705"/>
      <c r="FV313" s="705"/>
      <c r="FW313" s="705"/>
      <c r="FX313" s="705"/>
      <c r="FY313" s="705"/>
      <c r="FZ313" s="705"/>
      <c r="GA313" s="705"/>
      <c r="GB313" s="705"/>
      <c r="GC313" s="705"/>
      <c r="GD313" s="705"/>
      <c r="GE313" s="705"/>
      <c r="GF313" s="705"/>
      <c r="GG313" s="705"/>
      <c r="GH313" s="705"/>
      <c r="GI313" s="705"/>
      <c r="GJ313" s="705"/>
      <c r="GK313" s="705"/>
      <c r="GL313" s="705"/>
      <c r="GM313" s="705"/>
      <c r="GN313" s="705"/>
      <c r="GO313" s="705"/>
      <c r="GP313" s="705"/>
      <c r="GQ313" s="705"/>
      <c r="GR313" s="705"/>
      <c r="GS313" s="705"/>
      <c r="GT313" s="705"/>
      <c r="GU313" s="705"/>
      <c r="GV313" s="705"/>
      <c r="GW313" s="705"/>
      <c r="GX313" s="705"/>
      <c r="GY313" s="705"/>
      <c r="GZ313" s="705"/>
      <c r="HA313" s="705"/>
      <c r="HB313" s="705"/>
      <c r="HC313" s="705"/>
      <c r="HD313" s="705"/>
      <c r="HE313" s="705"/>
      <c r="HF313" s="705"/>
      <c r="HG313" s="705"/>
      <c r="HH313" s="705"/>
      <c r="HI313" s="705"/>
      <c r="HJ313" s="705"/>
      <c r="HK313" s="705"/>
      <c r="HL313" s="705"/>
      <c r="HM313" s="705"/>
      <c r="HN313" s="705"/>
      <c r="HO313" s="705"/>
      <c r="HP313" s="705"/>
      <c r="HQ313" s="705"/>
      <c r="HR313" s="705"/>
      <c r="HS313" s="705"/>
      <c r="HT313" s="705"/>
      <c r="HU313" s="705"/>
      <c r="HV313" s="705"/>
      <c r="HW313" s="705"/>
      <c r="HX313" s="705"/>
      <c r="HY313" s="705"/>
      <c r="HZ313" s="705"/>
      <c r="IA313" s="705"/>
      <c r="IB313" s="705"/>
      <c r="IC313" s="705"/>
      <c r="ID313" s="705"/>
      <c r="IE313" s="705"/>
      <c r="IF313" s="705"/>
      <c r="IG313" s="705"/>
      <c r="IH313" s="705"/>
      <c r="II313" s="705"/>
      <c r="IJ313" s="705"/>
      <c r="IK313" s="705"/>
      <c r="IL313" s="705"/>
      <c r="IM313" s="705"/>
      <c r="IN313" s="705"/>
      <c r="IO313" s="705"/>
      <c r="IP313" s="705"/>
      <c r="IQ313" s="705"/>
      <c r="IR313" s="705"/>
      <c r="IS313" s="705"/>
      <c r="IT313" s="705"/>
      <c r="IU313" s="705"/>
      <c r="IV313" s="705"/>
    </row>
    <row r="314" spans="1:256" ht="13.5" thickBot="1">
      <c r="A314" s="705"/>
      <c r="B314" s="2761" t="s">
        <v>435</v>
      </c>
      <c r="C314" s="2762"/>
      <c r="D314" s="976" t="s">
        <v>436</v>
      </c>
      <c r="E314" s="976" t="s">
        <v>437</v>
      </c>
      <c r="F314" s="976" t="s">
        <v>438</v>
      </c>
      <c r="G314" s="795" t="s">
        <v>489</v>
      </c>
      <c r="H314" s="705"/>
      <c r="I314" s="705"/>
      <c r="J314" s="705"/>
      <c r="K314" s="705"/>
      <c r="L314" s="705"/>
      <c r="M314" s="705"/>
      <c r="N314" s="705"/>
      <c r="O314" s="705"/>
      <c r="P314" s="705"/>
      <c r="Q314" s="705"/>
      <c r="R314" s="705"/>
      <c r="S314" s="705"/>
      <c r="T314" s="705"/>
      <c r="U314" s="705"/>
      <c r="V314" s="705"/>
      <c r="W314" s="705"/>
      <c r="X314" s="705"/>
      <c r="Y314" s="705"/>
      <c r="Z314" s="705"/>
      <c r="AA314" s="705"/>
      <c r="AB314" s="705"/>
      <c r="AC314" s="705"/>
      <c r="AD314" s="705"/>
      <c r="AE314" s="705"/>
      <c r="AF314" s="705"/>
      <c r="AG314" s="705"/>
      <c r="AH314" s="705"/>
      <c r="AI314" s="705"/>
      <c r="AJ314" s="705"/>
      <c r="AK314" s="705"/>
      <c r="AL314" s="705"/>
      <c r="AM314" s="705"/>
      <c r="AN314" s="705"/>
      <c r="AO314" s="705"/>
      <c r="AP314" s="705"/>
      <c r="AQ314" s="705"/>
      <c r="AR314" s="705"/>
      <c r="AS314" s="705"/>
      <c r="AT314" s="705"/>
      <c r="AU314" s="705"/>
      <c r="AV314" s="705"/>
      <c r="AW314" s="705"/>
      <c r="AX314" s="705"/>
      <c r="AY314" s="705"/>
      <c r="AZ314" s="705"/>
      <c r="BA314" s="705"/>
      <c r="BB314" s="705"/>
      <c r="BC314" s="705"/>
      <c r="BD314" s="705"/>
      <c r="BE314" s="705"/>
      <c r="BF314" s="705"/>
      <c r="BG314" s="705"/>
      <c r="BH314" s="705"/>
      <c r="BI314" s="705"/>
      <c r="BJ314" s="705"/>
      <c r="BK314" s="705"/>
      <c r="BL314" s="705"/>
      <c r="BM314" s="705"/>
      <c r="BN314" s="705"/>
      <c r="BO314" s="705"/>
      <c r="BP314" s="705"/>
      <c r="BQ314" s="705"/>
      <c r="BR314" s="705"/>
      <c r="BS314" s="705"/>
      <c r="BT314" s="705"/>
      <c r="BU314" s="705"/>
      <c r="BV314" s="705"/>
      <c r="BW314" s="705"/>
      <c r="BX314" s="705"/>
      <c r="BY314" s="705"/>
      <c r="BZ314" s="705"/>
      <c r="CA314" s="705"/>
      <c r="CB314" s="705"/>
      <c r="CC314" s="705"/>
      <c r="CD314" s="705"/>
      <c r="CE314" s="705"/>
      <c r="CF314" s="705"/>
      <c r="CG314" s="705"/>
      <c r="CH314" s="705"/>
      <c r="CI314" s="705"/>
      <c r="CJ314" s="705"/>
      <c r="CK314" s="705"/>
      <c r="CL314" s="705"/>
      <c r="CM314" s="705"/>
      <c r="CN314" s="705"/>
      <c r="CO314" s="705"/>
      <c r="CP314" s="705"/>
      <c r="CQ314" s="705"/>
      <c r="CR314" s="705"/>
      <c r="CS314" s="705"/>
      <c r="CT314" s="705"/>
      <c r="CU314" s="705"/>
      <c r="CV314" s="705"/>
      <c r="CW314" s="705"/>
      <c r="CX314" s="705"/>
      <c r="CY314" s="705"/>
      <c r="CZ314" s="705"/>
      <c r="DA314" s="705"/>
      <c r="DB314" s="705"/>
      <c r="DC314" s="705"/>
      <c r="DD314" s="705"/>
      <c r="DE314" s="705"/>
      <c r="DF314" s="705"/>
      <c r="DG314" s="705"/>
      <c r="DH314" s="705"/>
      <c r="DI314" s="705"/>
      <c r="DJ314" s="705"/>
      <c r="DK314" s="705"/>
      <c r="DL314" s="705"/>
      <c r="DM314" s="705"/>
      <c r="DN314" s="705"/>
      <c r="DO314" s="705"/>
      <c r="DP314" s="705"/>
      <c r="DQ314" s="705"/>
      <c r="DR314" s="705"/>
      <c r="DS314" s="705"/>
      <c r="DT314" s="705"/>
      <c r="DU314" s="705"/>
      <c r="DV314" s="705"/>
      <c r="DW314" s="705"/>
      <c r="DX314" s="705"/>
      <c r="DY314" s="705"/>
      <c r="DZ314" s="705"/>
      <c r="EA314" s="705"/>
      <c r="EB314" s="705"/>
      <c r="EC314" s="705"/>
      <c r="ED314" s="705"/>
      <c r="EE314" s="705"/>
      <c r="EF314" s="705"/>
      <c r="EG314" s="705"/>
      <c r="EH314" s="705"/>
      <c r="EI314" s="705"/>
      <c r="EJ314" s="705"/>
      <c r="EK314" s="705"/>
      <c r="EL314" s="705"/>
      <c r="EM314" s="705"/>
      <c r="EN314" s="705"/>
      <c r="EO314" s="705"/>
      <c r="EP314" s="705"/>
      <c r="EQ314" s="705"/>
      <c r="ER314" s="705"/>
      <c r="ES314" s="705"/>
      <c r="ET314" s="705"/>
      <c r="EU314" s="705"/>
      <c r="EV314" s="705"/>
      <c r="EW314" s="705"/>
      <c r="EX314" s="705"/>
      <c r="EY314" s="705"/>
      <c r="EZ314" s="705"/>
      <c r="FA314" s="705"/>
      <c r="FB314" s="705"/>
      <c r="FC314" s="705"/>
      <c r="FD314" s="705"/>
      <c r="FE314" s="705"/>
      <c r="FF314" s="705"/>
      <c r="FG314" s="705"/>
      <c r="FH314" s="705"/>
      <c r="FI314" s="705"/>
      <c r="FJ314" s="705"/>
      <c r="FK314" s="705"/>
      <c r="FL314" s="705"/>
      <c r="FM314" s="705"/>
      <c r="FN314" s="705"/>
      <c r="FO314" s="705"/>
      <c r="FP314" s="705"/>
      <c r="FQ314" s="705"/>
      <c r="FR314" s="705"/>
      <c r="FS314" s="705"/>
      <c r="FT314" s="705"/>
      <c r="FU314" s="705"/>
      <c r="FV314" s="705"/>
      <c r="FW314" s="705"/>
      <c r="FX314" s="705"/>
      <c r="FY314" s="705"/>
      <c r="FZ314" s="705"/>
      <c r="GA314" s="705"/>
      <c r="GB314" s="705"/>
      <c r="GC314" s="705"/>
      <c r="GD314" s="705"/>
      <c r="GE314" s="705"/>
      <c r="GF314" s="705"/>
      <c r="GG314" s="705"/>
      <c r="GH314" s="705"/>
      <c r="GI314" s="705"/>
      <c r="GJ314" s="705"/>
      <c r="GK314" s="705"/>
      <c r="GL314" s="705"/>
      <c r="GM314" s="705"/>
      <c r="GN314" s="705"/>
      <c r="GO314" s="705"/>
      <c r="GP314" s="705"/>
      <c r="GQ314" s="705"/>
      <c r="GR314" s="705"/>
      <c r="GS314" s="705"/>
      <c r="GT314" s="705"/>
      <c r="GU314" s="705"/>
      <c r="GV314" s="705"/>
      <c r="GW314" s="705"/>
      <c r="GX314" s="705"/>
      <c r="GY314" s="705"/>
      <c r="GZ314" s="705"/>
      <c r="HA314" s="705"/>
      <c r="HB314" s="705"/>
      <c r="HC314" s="705"/>
      <c r="HD314" s="705"/>
      <c r="HE314" s="705"/>
      <c r="HF314" s="705"/>
      <c r="HG314" s="705"/>
      <c r="HH314" s="705"/>
      <c r="HI314" s="705"/>
      <c r="HJ314" s="705"/>
      <c r="HK314" s="705"/>
      <c r="HL314" s="705"/>
      <c r="HM314" s="705"/>
      <c r="HN314" s="705"/>
      <c r="HO314" s="705"/>
      <c r="HP314" s="705"/>
      <c r="HQ314" s="705"/>
      <c r="HR314" s="705"/>
      <c r="HS314" s="705"/>
      <c r="HT314" s="705"/>
      <c r="HU314" s="705"/>
      <c r="HV314" s="705"/>
      <c r="HW314" s="705"/>
      <c r="HX314" s="705"/>
      <c r="HY314" s="705"/>
      <c r="HZ314" s="705"/>
      <c r="IA314" s="705"/>
      <c r="IB314" s="705"/>
      <c r="IC314" s="705"/>
      <c r="ID314" s="705"/>
      <c r="IE314" s="705"/>
      <c r="IF314" s="705"/>
      <c r="IG314" s="705"/>
      <c r="IH314" s="705"/>
      <c r="II314" s="705"/>
      <c r="IJ314" s="705"/>
      <c r="IK314" s="705"/>
      <c r="IL314" s="705"/>
      <c r="IM314" s="705"/>
      <c r="IN314" s="705"/>
      <c r="IO314" s="705"/>
      <c r="IP314" s="705"/>
      <c r="IQ314" s="705"/>
      <c r="IR314" s="705"/>
      <c r="IS314" s="705"/>
      <c r="IT314" s="705"/>
      <c r="IU314" s="705"/>
      <c r="IV314" s="705"/>
    </row>
    <row r="315" spans="1:256">
      <c r="A315" s="705"/>
      <c r="B315" s="796" t="s">
        <v>105</v>
      </c>
      <c r="C315" s="797" t="s">
        <v>490</v>
      </c>
      <c r="D315" s="798">
        <v>1621.64</v>
      </c>
      <c r="E315" s="821">
        <v>1080.72</v>
      </c>
      <c r="F315" s="800">
        <v>1753.83</v>
      </c>
      <c r="G315" s="801">
        <f>MEDIAN(D315:F315)</f>
        <v>1621.64</v>
      </c>
      <c r="H315" s="705"/>
      <c r="I315" s="705"/>
      <c r="J315" s="705"/>
      <c r="K315" s="705"/>
      <c r="L315" s="705"/>
      <c r="M315" s="705"/>
      <c r="N315" s="705"/>
      <c r="O315" s="705"/>
      <c r="P315" s="705"/>
      <c r="Q315" s="705"/>
      <c r="R315" s="705"/>
      <c r="S315" s="705"/>
      <c r="T315" s="705"/>
      <c r="U315" s="705"/>
      <c r="V315" s="705"/>
      <c r="W315" s="705"/>
      <c r="X315" s="705"/>
      <c r="Y315" s="705"/>
      <c r="Z315" s="705"/>
      <c r="AA315" s="705"/>
      <c r="AB315" s="705"/>
      <c r="AC315" s="705"/>
      <c r="AD315" s="705"/>
      <c r="AE315" s="705"/>
      <c r="AF315" s="705"/>
      <c r="AG315" s="705"/>
      <c r="AH315" s="705"/>
      <c r="AI315" s="705"/>
      <c r="AJ315" s="705"/>
      <c r="AK315" s="705"/>
      <c r="AL315" s="705"/>
      <c r="AM315" s="705"/>
      <c r="AN315" s="705"/>
      <c r="AO315" s="705"/>
      <c r="AP315" s="705"/>
      <c r="AQ315" s="705"/>
      <c r="AR315" s="705"/>
      <c r="AS315" s="705"/>
      <c r="AT315" s="705"/>
      <c r="AU315" s="705"/>
      <c r="AV315" s="705"/>
      <c r="AW315" s="705"/>
      <c r="AX315" s="705"/>
      <c r="AY315" s="705"/>
      <c r="AZ315" s="705"/>
      <c r="BA315" s="705"/>
      <c r="BB315" s="705"/>
      <c r="BC315" s="705"/>
      <c r="BD315" s="705"/>
      <c r="BE315" s="705"/>
      <c r="BF315" s="705"/>
      <c r="BG315" s="705"/>
      <c r="BH315" s="705"/>
      <c r="BI315" s="705"/>
      <c r="BJ315" s="705"/>
      <c r="BK315" s="705"/>
      <c r="BL315" s="705"/>
      <c r="BM315" s="705"/>
      <c r="BN315" s="705"/>
      <c r="BO315" s="705"/>
      <c r="BP315" s="705"/>
      <c r="BQ315" s="705"/>
      <c r="BR315" s="705"/>
      <c r="BS315" s="705"/>
      <c r="BT315" s="705"/>
      <c r="BU315" s="705"/>
      <c r="BV315" s="705"/>
      <c r="BW315" s="705"/>
      <c r="BX315" s="705"/>
      <c r="BY315" s="705"/>
      <c r="BZ315" s="705"/>
      <c r="CA315" s="705"/>
      <c r="CB315" s="705"/>
      <c r="CC315" s="705"/>
      <c r="CD315" s="705"/>
      <c r="CE315" s="705"/>
      <c r="CF315" s="705"/>
      <c r="CG315" s="705"/>
      <c r="CH315" s="705"/>
      <c r="CI315" s="705"/>
      <c r="CJ315" s="705"/>
      <c r="CK315" s="705"/>
      <c r="CL315" s="705"/>
      <c r="CM315" s="705"/>
      <c r="CN315" s="705"/>
      <c r="CO315" s="705"/>
      <c r="CP315" s="705"/>
      <c r="CQ315" s="705"/>
      <c r="CR315" s="705"/>
      <c r="CS315" s="705"/>
      <c r="CT315" s="705"/>
      <c r="CU315" s="705"/>
      <c r="CV315" s="705"/>
      <c r="CW315" s="705"/>
      <c r="CX315" s="705"/>
      <c r="CY315" s="705"/>
      <c r="CZ315" s="705"/>
      <c r="DA315" s="705"/>
      <c r="DB315" s="705"/>
      <c r="DC315" s="705"/>
      <c r="DD315" s="705"/>
      <c r="DE315" s="705"/>
      <c r="DF315" s="705"/>
      <c r="DG315" s="705"/>
      <c r="DH315" s="705"/>
      <c r="DI315" s="705"/>
      <c r="DJ315" s="705"/>
      <c r="DK315" s="705"/>
      <c r="DL315" s="705"/>
      <c r="DM315" s="705"/>
      <c r="DN315" s="705"/>
      <c r="DO315" s="705"/>
      <c r="DP315" s="705"/>
      <c r="DQ315" s="705"/>
      <c r="DR315" s="705"/>
      <c r="DS315" s="705"/>
      <c r="DT315" s="705"/>
      <c r="DU315" s="705"/>
      <c r="DV315" s="705"/>
      <c r="DW315" s="705"/>
      <c r="DX315" s="705"/>
      <c r="DY315" s="705"/>
      <c r="DZ315" s="705"/>
      <c r="EA315" s="705"/>
      <c r="EB315" s="705"/>
      <c r="EC315" s="705"/>
      <c r="ED315" s="705"/>
      <c r="EE315" s="705"/>
      <c r="EF315" s="705"/>
      <c r="EG315" s="705"/>
      <c r="EH315" s="705"/>
      <c r="EI315" s="705"/>
      <c r="EJ315" s="705"/>
      <c r="EK315" s="705"/>
      <c r="EL315" s="705"/>
      <c r="EM315" s="705"/>
      <c r="EN315" s="705"/>
      <c r="EO315" s="705"/>
      <c r="EP315" s="705"/>
      <c r="EQ315" s="705"/>
      <c r="ER315" s="705"/>
      <c r="ES315" s="705"/>
      <c r="ET315" s="705"/>
      <c r="EU315" s="705"/>
      <c r="EV315" s="705"/>
      <c r="EW315" s="705"/>
      <c r="EX315" s="705"/>
      <c r="EY315" s="705"/>
      <c r="EZ315" s="705"/>
      <c r="FA315" s="705"/>
      <c r="FB315" s="705"/>
      <c r="FC315" s="705"/>
      <c r="FD315" s="705"/>
      <c r="FE315" s="705"/>
      <c r="FF315" s="705"/>
      <c r="FG315" s="705"/>
      <c r="FH315" s="705"/>
      <c r="FI315" s="705"/>
      <c r="FJ315" s="705"/>
      <c r="FK315" s="705"/>
      <c r="FL315" s="705"/>
      <c r="FM315" s="705"/>
      <c r="FN315" s="705"/>
      <c r="FO315" s="705"/>
      <c r="FP315" s="705"/>
      <c r="FQ315" s="705"/>
      <c r="FR315" s="705"/>
      <c r="FS315" s="705"/>
      <c r="FT315" s="705"/>
      <c r="FU315" s="705"/>
      <c r="FV315" s="705"/>
      <c r="FW315" s="705"/>
      <c r="FX315" s="705"/>
      <c r="FY315" s="705"/>
      <c r="FZ315" s="705"/>
      <c r="GA315" s="705"/>
      <c r="GB315" s="705"/>
      <c r="GC315" s="705"/>
      <c r="GD315" s="705"/>
      <c r="GE315" s="705"/>
      <c r="GF315" s="705"/>
      <c r="GG315" s="705"/>
      <c r="GH315" s="705"/>
      <c r="GI315" s="705"/>
      <c r="GJ315" s="705"/>
      <c r="GK315" s="705"/>
      <c r="GL315" s="705"/>
      <c r="GM315" s="705"/>
      <c r="GN315" s="705"/>
      <c r="GO315" s="705"/>
      <c r="GP315" s="705"/>
      <c r="GQ315" s="705"/>
      <c r="GR315" s="705"/>
      <c r="GS315" s="705"/>
      <c r="GT315" s="705"/>
      <c r="GU315" s="705"/>
      <c r="GV315" s="705"/>
      <c r="GW315" s="705"/>
      <c r="GX315" s="705"/>
      <c r="GY315" s="705"/>
      <c r="GZ315" s="705"/>
      <c r="HA315" s="705"/>
      <c r="HB315" s="705"/>
      <c r="HC315" s="705"/>
      <c r="HD315" s="705"/>
      <c r="HE315" s="705"/>
      <c r="HF315" s="705"/>
      <c r="HG315" s="705"/>
      <c r="HH315" s="705"/>
      <c r="HI315" s="705"/>
      <c r="HJ315" s="705"/>
      <c r="HK315" s="705"/>
      <c r="HL315" s="705"/>
      <c r="HM315" s="705"/>
      <c r="HN315" s="705"/>
      <c r="HO315" s="705"/>
      <c r="HP315" s="705"/>
      <c r="HQ315" s="705"/>
      <c r="HR315" s="705"/>
      <c r="HS315" s="705"/>
      <c r="HT315" s="705"/>
      <c r="HU315" s="705"/>
      <c r="HV315" s="705"/>
      <c r="HW315" s="705"/>
      <c r="HX315" s="705"/>
      <c r="HY315" s="705"/>
      <c r="HZ315" s="705"/>
      <c r="IA315" s="705"/>
      <c r="IB315" s="705"/>
      <c r="IC315" s="705"/>
      <c r="ID315" s="705"/>
      <c r="IE315" s="705"/>
      <c r="IF315" s="705"/>
      <c r="IG315" s="705"/>
      <c r="IH315" s="705"/>
      <c r="II315" s="705"/>
      <c r="IJ315" s="705"/>
      <c r="IK315" s="705"/>
      <c r="IL315" s="705"/>
      <c r="IM315" s="705"/>
      <c r="IN315" s="705"/>
      <c r="IO315" s="705"/>
      <c r="IP315" s="705"/>
      <c r="IQ315" s="705"/>
      <c r="IR315" s="705"/>
      <c r="IS315" s="705"/>
      <c r="IT315" s="705"/>
      <c r="IU315" s="705"/>
      <c r="IV315" s="705"/>
    </row>
    <row r="316" spans="1:256">
      <c r="A316" s="705"/>
      <c r="B316" s="802" t="s">
        <v>122</v>
      </c>
      <c r="C316" s="803" t="s">
        <v>491</v>
      </c>
      <c r="D316" s="804">
        <v>916.57</v>
      </c>
      <c r="E316" s="822">
        <v>1044.3699999999999</v>
      </c>
      <c r="F316" s="809">
        <v>1665.7</v>
      </c>
      <c r="G316" s="801">
        <f>MEDIAN(D316:F316)</f>
        <v>1044.3699999999999</v>
      </c>
      <c r="H316" s="705"/>
      <c r="I316" s="705"/>
      <c r="J316" s="705"/>
      <c r="K316" s="705"/>
      <c r="L316" s="705"/>
      <c r="M316" s="705"/>
      <c r="N316" s="705"/>
      <c r="O316" s="705"/>
      <c r="P316" s="705"/>
      <c r="Q316" s="705"/>
      <c r="R316" s="705"/>
      <c r="S316" s="705"/>
      <c r="T316" s="705"/>
      <c r="U316" s="705"/>
      <c r="V316" s="705"/>
      <c r="W316" s="705"/>
      <c r="X316" s="705"/>
      <c r="Y316" s="705"/>
      <c r="Z316" s="705"/>
      <c r="AA316" s="705"/>
      <c r="AB316" s="705"/>
      <c r="AC316" s="705"/>
      <c r="AD316" s="705"/>
      <c r="AE316" s="705"/>
      <c r="AF316" s="705"/>
      <c r="AG316" s="705"/>
      <c r="AH316" s="705"/>
      <c r="AI316" s="705"/>
      <c r="AJ316" s="705"/>
      <c r="AK316" s="705"/>
      <c r="AL316" s="705"/>
      <c r="AM316" s="705"/>
      <c r="AN316" s="705"/>
      <c r="AO316" s="705"/>
      <c r="AP316" s="705"/>
      <c r="AQ316" s="705"/>
      <c r="AR316" s="705"/>
      <c r="AS316" s="705"/>
      <c r="AT316" s="705"/>
      <c r="AU316" s="705"/>
      <c r="AV316" s="705"/>
      <c r="AW316" s="705"/>
      <c r="AX316" s="705"/>
      <c r="AY316" s="705"/>
      <c r="AZ316" s="705"/>
      <c r="BA316" s="705"/>
      <c r="BB316" s="705"/>
      <c r="BC316" s="705"/>
      <c r="BD316" s="705"/>
      <c r="BE316" s="705"/>
      <c r="BF316" s="705"/>
      <c r="BG316" s="705"/>
      <c r="BH316" s="705"/>
      <c r="BI316" s="705"/>
      <c r="BJ316" s="705"/>
      <c r="BK316" s="705"/>
      <c r="BL316" s="705"/>
      <c r="BM316" s="705"/>
      <c r="BN316" s="705"/>
      <c r="BO316" s="705"/>
      <c r="BP316" s="705"/>
      <c r="BQ316" s="705"/>
      <c r="BR316" s="705"/>
      <c r="BS316" s="705"/>
      <c r="BT316" s="705"/>
      <c r="BU316" s="705"/>
      <c r="BV316" s="705"/>
      <c r="BW316" s="705"/>
      <c r="BX316" s="705"/>
      <c r="BY316" s="705"/>
      <c r="BZ316" s="705"/>
      <c r="CA316" s="705"/>
      <c r="CB316" s="705"/>
      <c r="CC316" s="705"/>
      <c r="CD316" s="705"/>
      <c r="CE316" s="705"/>
      <c r="CF316" s="705"/>
      <c r="CG316" s="705"/>
      <c r="CH316" s="705"/>
      <c r="CI316" s="705"/>
      <c r="CJ316" s="705"/>
      <c r="CK316" s="705"/>
      <c r="CL316" s="705"/>
      <c r="CM316" s="705"/>
      <c r="CN316" s="705"/>
      <c r="CO316" s="705"/>
      <c r="CP316" s="705"/>
      <c r="CQ316" s="705"/>
      <c r="CR316" s="705"/>
      <c r="CS316" s="705"/>
      <c r="CT316" s="705"/>
      <c r="CU316" s="705"/>
      <c r="CV316" s="705"/>
      <c r="CW316" s="705"/>
      <c r="CX316" s="705"/>
      <c r="CY316" s="705"/>
      <c r="CZ316" s="705"/>
      <c r="DA316" s="705"/>
      <c r="DB316" s="705"/>
      <c r="DC316" s="705"/>
      <c r="DD316" s="705"/>
      <c r="DE316" s="705"/>
      <c r="DF316" s="705"/>
      <c r="DG316" s="705"/>
      <c r="DH316" s="705"/>
      <c r="DI316" s="705"/>
      <c r="DJ316" s="705"/>
      <c r="DK316" s="705"/>
      <c r="DL316" s="705"/>
      <c r="DM316" s="705"/>
      <c r="DN316" s="705"/>
      <c r="DO316" s="705"/>
      <c r="DP316" s="705"/>
      <c r="DQ316" s="705"/>
      <c r="DR316" s="705"/>
      <c r="DS316" s="705"/>
      <c r="DT316" s="705"/>
      <c r="DU316" s="705"/>
      <c r="DV316" s="705"/>
      <c r="DW316" s="705"/>
      <c r="DX316" s="705"/>
      <c r="DY316" s="705"/>
      <c r="DZ316" s="705"/>
      <c r="EA316" s="705"/>
      <c r="EB316" s="705"/>
      <c r="EC316" s="705"/>
      <c r="ED316" s="705"/>
      <c r="EE316" s="705"/>
      <c r="EF316" s="705"/>
      <c r="EG316" s="705"/>
      <c r="EH316" s="705"/>
      <c r="EI316" s="705"/>
      <c r="EJ316" s="705"/>
      <c r="EK316" s="705"/>
      <c r="EL316" s="705"/>
      <c r="EM316" s="705"/>
      <c r="EN316" s="705"/>
      <c r="EO316" s="705"/>
      <c r="EP316" s="705"/>
      <c r="EQ316" s="705"/>
      <c r="ER316" s="705"/>
      <c r="ES316" s="705"/>
      <c r="ET316" s="705"/>
      <c r="EU316" s="705"/>
      <c r="EV316" s="705"/>
      <c r="EW316" s="705"/>
      <c r="EX316" s="705"/>
      <c r="EY316" s="705"/>
      <c r="EZ316" s="705"/>
      <c r="FA316" s="705"/>
      <c r="FB316" s="705"/>
      <c r="FC316" s="705"/>
      <c r="FD316" s="705"/>
      <c r="FE316" s="705"/>
      <c r="FF316" s="705"/>
      <c r="FG316" s="705"/>
      <c r="FH316" s="705"/>
      <c r="FI316" s="705"/>
      <c r="FJ316" s="705"/>
      <c r="FK316" s="705"/>
      <c r="FL316" s="705"/>
      <c r="FM316" s="705"/>
      <c r="FN316" s="705"/>
      <c r="FO316" s="705"/>
      <c r="FP316" s="705"/>
      <c r="FQ316" s="705"/>
      <c r="FR316" s="705"/>
      <c r="FS316" s="705"/>
      <c r="FT316" s="705"/>
      <c r="FU316" s="705"/>
      <c r="FV316" s="705"/>
      <c r="FW316" s="705"/>
      <c r="FX316" s="705"/>
      <c r="FY316" s="705"/>
      <c r="FZ316" s="705"/>
      <c r="GA316" s="705"/>
      <c r="GB316" s="705"/>
      <c r="GC316" s="705"/>
      <c r="GD316" s="705"/>
      <c r="GE316" s="705"/>
      <c r="GF316" s="705"/>
      <c r="GG316" s="705"/>
      <c r="GH316" s="705"/>
      <c r="GI316" s="705"/>
      <c r="GJ316" s="705"/>
      <c r="GK316" s="705"/>
      <c r="GL316" s="705"/>
      <c r="GM316" s="705"/>
      <c r="GN316" s="705"/>
      <c r="GO316" s="705"/>
      <c r="GP316" s="705"/>
      <c r="GQ316" s="705"/>
      <c r="GR316" s="705"/>
      <c r="GS316" s="705"/>
      <c r="GT316" s="705"/>
      <c r="GU316" s="705"/>
      <c r="GV316" s="705"/>
      <c r="GW316" s="705"/>
      <c r="GX316" s="705"/>
      <c r="GY316" s="705"/>
      <c r="GZ316" s="705"/>
      <c r="HA316" s="705"/>
      <c r="HB316" s="705"/>
      <c r="HC316" s="705"/>
      <c r="HD316" s="705"/>
      <c r="HE316" s="705"/>
      <c r="HF316" s="705"/>
      <c r="HG316" s="705"/>
      <c r="HH316" s="705"/>
      <c r="HI316" s="705"/>
      <c r="HJ316" s="705"/>
      <c r="HK316" s="705"/>
      <c r="HL316" s="705"/>
      <c r="HM316" s="705"/>
      <c r="HN316" s="705"/>
      <c r="HO316" s="705"/>
      <c r="HP316" s="705"/>
      <c r="HQ316" s="705"/>
      <c r="HR316" s="705"/>
      <c r="HS316" s="705"/>
      <c r="HT316" s="705"/>
      <c r="HU316" s="705"/>
      <c r="HV316" s="705"/>
      <c r="HW316" s="705"/>
      <c r="HX316" s="705"/>
      <c r="HY316" s="705"/>
      <c r="HZ316" s="705"/>
      <c r="IA316" s="705"/>
      <c r="IB316" s="705"/>
      <c r="IC316" s="705"/>
      <c r="ID316" s="705"/>
      <c r="IE316" s="705"/>
      <c r="IF316" s="705"/>
      <c r="IG316" s="705"/>
      <c r="IH316" s="705"/>
      <c r="II316" s="705"/>
      <c r="IJ316" s="705"/>
      <c r="IK316" s="705"/>
      <c r="IL316" s="705"/>
      <c r="IM316" s="705"/>
      <c r="IN316" s="705"/>
      <c r="IO316" s="705"/>
      <c r="IP316" s="705"/>
      <c r="IQ316" s="705"/>
      <c r="IR316" s="705"/>
      <c r="IS316" s="705"/>
      <c r="IT316" s="705"/>
      <c r="IU316" s="705"/>
      <c r="IV316" s="705"/>
    </row>
    <row r="317" spans="1:256">
      <c r="A317" s="705"/>
      <c r="B317" s="807" t="s">
        <v>441</v>
      </c>
      <c r="C317" s="803" t="s">
        <v>492</v>
      </c>
      <c r="D317" s="804">
        <v>1727.39</v>
      </c>
      <c r="E317" s="822">
        <v>1805.61</v>
      </c>
      <c r="F317" s="809">
        <v>3516.49</v>
      </c>
      <c r="G317" s="801">
        <f>MEDIAN(D317:F317)</f>
        <v>1805.61</v>
      </c>
      <c r="H317" s="705"/>
      <c r="I317" s="705"/>
      <c r="J317" s="705"/>
      <c r="K317" s="705"/>
      <c r="L317" s="705"/>
      <c r="M317" s="705"/>
      <c r="N317" s="705"/>
      <c r="O317" s="705"/>
      <c r="P317" s="705"/>
      <c r="Q317" s="705"/>
      <c r="R317" s="705"/>
      <c r="S317" s="705"/>
      <c r="T317" s="705"/>
      <c r="U317" s="705"/>
      <c r="V317" s="705"/>
      <c r="W317" s="705"/>
      <c r="X317" s="705"/>
      <c r="Y317" s="705"/>
      <c r="Z317" s="705"/>
      <c r="AA317" s="705"/>
      <c r="AB317" s="705"/>
      <c r="AC317" s="705"/>
      <c r="AD317" s="705"/>
      <c r="AE317" s="705"/>
      <c r="AF317" s="705"/>
      <c r="AG317" s="705"/>
      <c r="AH317" s="705"/>
      <c r="AI317" s="705"/>
      <c r="AJ317" s="705"/>
      <c r="AK317" s="705"/>
      <c r="AL317" s="705"/>
      <c r="AM317" s="705"/>
      <c r="AN317" s="705"/>
      <c r="AO317" s="705"/>
      <c r="AP317" s="705"/>
      <c r="AQ317" s="705"/>
      <c r="AR317" s="705"/>
      <c r="AS317" s="705"/>
      <c r="AT317" s="705"/>
      <c r="AU317" s="705"/>
      <c r="AV317" s="705"/>
      <c r="AW317" s="705"/>
      <c r="AX317" s="705"/>
      <c r="AY317" s="705"/>
      <c r="AZ317" s="705"/>
      <c r="BA317" s="705"/>
      <c r="BB317" s="705"/>
      <c r="BC317" s="705"/>
      <c r="BD317" s="705"/>
      <c r="BE317" s="705"/>
      <c r="BF317" s="705"/>
      <c r="BG317" s="705"/>
      <c r="BH317" s="705"/>
      <c r="BI317" s="705"/>
      <c r="BJ317" s="705"/>
      <c r="BK317" s="705"/>
      <c r="BL317" s="705"/>
      <c r="BM317" s="705"/>
      <c r="BN317" s="705"/>
      <c r="BO317" s="705"/>
      <c r="BP317" s="705"/>
      <c r="BQ317" s="705"/>
      <c r="BR317" s="705"/>
      <c r="BS317" s="705"/>
      <c r="BT317" s="705"/>
      <c r="BU317" s="705"/>
      <c r="BV317" s="705"/>
      <c r="BW317" s="705"/>
      <c r="BX317" s="705"/>
      <c r="BY317" s="705"/>
      <c r="BZ317" s="705"/>
      <c r="CA317" s="705"/>
      <c r="CB317" s="705"/>
      <c r="CC317" s="705"/>
      <c r="CD317" s="705"/>
      <c r="CE317" s="705"/>
      <c r="CF317" s="705"/>
      <c r="CG317" s="705"/>
      <c r="CH317" s="705"/>
      <c r="CI317" s="705"/>
      <c r="CJ317" s="705"/>
      <c r="CK317" s="705"/>
      <c r="CL317" s="705"/>
      <c r="CM317" s="705"/>
      <c r="CN317" s="705"/>
      <c r="CO317" s="705"/>
      <c r="CP317" s="705"/>
      <c r="CQ317" s="705"/>
      <c r="CR317" s="705"/>
      <c r="CS317" s="705"/>
      <c r="CT317" s="705"/>
      <c r="CU317" s="705"/>
      <c r="CV317" s="705"/>
      <c r="CW317" s="705"/>
      <c r="CX317" s="705"/>
      <c r="CY317" s="705"/>
      <c r="CZ317" s="705"/>
      <c r="DA317" s="705"/>
      <c r="DB317" s="705"/>
      <c r="DC317" s="705"/>
      <c r="DD317" s="705"/>
      <c r="DE317" s="705"/>
      <c r="DF317" s="705"/>
      <c r="DG317" s="705"/>
      <c r="DH317" s="705"/>
      <c r="DI317" s="705"/>
      <c r="DJ317" s="705"/>
      <c r="DK317" s="705"/>
      <c r="DL317" s="705"/>
      <c r="DM317" s="705"/>
      <c r="DN317" s="705"/>
      <c r="DO317" s="705"/>
      <c r="DP317" s="705"/>
      <c r="DQ317" s="705"/>
      <c r="DR317" s="705"/>
      <c r="DS317" s="705"/>
      <c r="DT317" s="705"/>
      <c r="DU317" s="705"/>
      <c r="DV317" s="705"/>
      <c r="DW317" s="705"/>
      <c r="DX317" s="705"/>
      <c r="DY317" s="705"/>
      <c r="DZ317" s="705"/>
      <c r="EA317" s="705"/>
      <c r="EB317" s="705"/>
      <c r="EC317" s="705"/>
      <c r="ED317" s="705"/>
      <c r="EE317" s="705"/>
      <c r="EF317" s="705"/>
      <c r="EG317" s="705"/>
      <c r="EH317" s="705"/>
      <c r="EI317" s="705"/>
      <c r="EJ317" s="705"/>
      <c r="EK317" s="705"/>
      <c r="EL317" s="705"/>
      <c r="EM317" s="705"/>
      <c r="EN317" s="705"/>
      <c r="EO317" s="705"/>
      <c r="EP317" s="705"/>
      <c r="EQ317" s="705"/>
      <c r="ER317" s="705"/>
      <c r="ES317" s="705"/>
      <c r="ET317" s="705"/>
      <c r="EU317" s="705"/>
      <c r="EV317" s="705"/>
      <c r="EW317" s="705"/>
      <c r="EX317" s="705"/>
      <c r="EY317" s="705"/>
      <c r="EZ317" s="705"/>
      <c r="FA317" s="705"/>
      <c r="FB317" s="705"/>
      <c r="FC317" s="705"/>
      <c r="FD317" s="705"/>
      <c r="FE317" s="705"/>
      <c r="FF317" s="705"/>
      <c r="FG317" s="705"/>
      <c r="FH317" s="705"/>
      <c r="FI317" s="705"/>
      <c r="FJ317" s="705"/>
      <c r="FK317" s="705"/>
      <c r="FL317" s="705"/>
      <c r="FM317" s="705"/>
      <c r="FN317" s="705"/>
      <c r="FO317" s="705"/>
      <c r="FP317" s="705"/>
      <c r="FQ317" s="705"/>
      <c r="FR317" s="705"/>
      <c r="FS317" s="705"/>
      <c r="FT317" s="705"/>
      <c r="FU317" s="705"/>
      <c r="FV317" s="705"/>
      <c r="FW317" s="705"/>
      <c r="FX317" s="705"/>
      <c r="FY317" s="705"/>
      <c r="FZ317" s="705"/>
      <c r="GA317" s="705"/>
      <c r="GB317" s="705"/>
      <c r="GC317" s="705"/>
      <c r="GD317" s="705"/>
      <c r="GE317" s="705"/>
      <c r="GF317" s="705"/>
      <c r="GG317" s="705"/>
      <c r="GH317" s="705"/>
      <c r="GI317" s="705"/>
      <c r="GJ317" s="705"/>
      <c r="GK317" s="705"/>
      <c r="GL317" s="705"/>
      <c r="GM317" s="705"/>
      <c r="GN317" s="705"/>
      <c r="GO317" s="705"/>
      <c r="GP317" s="705"/>
      <c r="GQ317" s="705"/>
      <c r="GR317" s="705"/>
      <c r="GS317" s="705"/>
      <c r="GT317" s="705"/>
      <c r="GU317" s="705"/>
      <c r="GV317" s="705"/>
      <c r="GW317" s="705"/>
      <c r="GX317" s="705"/>
      <c r="GY317" s="705"/>
      <c r="GZ317" s="705"/>
      <c r="HA317" s="705"/>
      <c r="HB317" s="705"/>
      <c r="HC317" s="705"/>
      <c r="HD317" s="705"/>
      <c r="HE317" s="705"/>
      <c r="HF317" s="705"/>
      <c r="HG317" s="705"/>
      <c r="HH317" s="705"/>
      <c r="HI317" s="705"/>
      <c r="HJ317" s="705"/>
      <c r="HK317" s="705"/>
      <c r="HL317" s="705"/>
      <c r="HM317" s="705"/>
      <c r="HN317" s="705"/>
      <c r="HO317" s="705"/>
      <c r="HP317" s="705"/>
      <c r="HQ317" s="705"/>
      <c r="HR317" s="705"/>
      <c r="HS317" s="705"/>
      <c r="HT317" s="705"/>
      <c r="HU317" s="705"/>
      <c r="HV317" s="705"/>
      <c r="HW317" s="705"/>
      <c r="HX317" s="705"/>
      <c r="HY317" s="705"/>
      <c r="HZ317" s="705"/>
      <c r="IA317" s="705"/>
      <c r="IB317" s="705"/>
      <c r="IC317" s="705"/>
      <c r="ID317" s="705"/>
      <c r="IE317" s="705"/>
      <c r="IF317" s="705"/>
      <c r="IG317" s="705"/>
      <c r="IH317" s="705"/>
      <c r="II317" s="705"/>
      <c r="IJ317" s="705"/>
      <c r="IK317" s="705"/>
      <c r="IL317" s="705"/>
      <c r="IM317" s="705"/>
      <c r="IN317" s="705"/>
      <c r="IO317" s="705"/>
      <c r="IP317" s="705"/>
      <c r="IQ317" s="705"/>
      <c r="IR317" s="705"/>
      <c r="IS317" s="705"/>
      <c r="IT317" s="705"/>
      <c r="IU317" s="705"/>
      <c r="IV317" s="705"/>
    </row>
    <row r="318" spans="1:256" ht="13.5" thickBot="1">
      <c r="A318" s="705"/>
      <c r="B318" s="810" t="s">
        <v>443</v>
      </c>
      <c r="C318" s="811" t="s">
        <v>493</v>
      </c>
      <c r="D318" s="812">
        <v>6280.47</v>
      </c>
      <c r="E318" s="823">
        <v>4920.6000000000004</v>
      </c>
      <c r="F318" s="814">
        <v>8579.73</v>
      </c>
      <c r="G318" s="815">
        <f>MEDIAN(D318:F318)</f>
        <v>6280.47</v>
      </c>
      <c r="H318" s="705"/>
      <c r="I318" s="705"/>
      <c r="J318" s="705"/>
      <c r="K318" s="705"/>
      <c r="L318" s="705"/>
      <c r="M318" s="705"/>
      <c r="N318" s="705"/>
      <c r="O318" s="705"/>
      <c r="P318" s="705"/>
      <c r="Q318" s="705"/>
      <c r="R318" s="705"/>
      <c r="S318" s="705"/>
      <c r="T318" s="705"/>
      <c r="U318" s="705"/>
      <c r="V318" s="705"/>
      <c r="W318" s="705"/>
      <c r="X318" s="705"/>
      <c r="Y318" s="705"/>
      <c r="Z318" s="705"/>
      <c r="AA318" s="705"/>
      <c r="AB318" s="705"/>
      <c r="AC318" s="705"/>
      <c r="AD318" s="705"/>
      <c r="AE318" s="705"/>
      <c r="AF318" s="705"/>
      <c r="AG318" s="705"/>
      <c r="AH318" s="705"/>
      <c r="AI318" s="705"/>
      <c r="AJ318" s="705"/>
      <c r="AK318" s="705"/>
      <c r="AL318" s="705"/>
      <c r="AM318" s="705"/>
      <c r="AN318" s="705"/>
      <c r="AO318" s="705"/>
      <c r="AP318" s="705"/>
      <c r="AQ318" s="705"/>
      <c r="AR318" s="705"/>
      <c r="AS318" s="705"/>
      <c r="AT318" s="705"/>
      <c r="AU318" s="705"/>
      <c r="AV318" s="705"/>
      <c r="AW318" s="705"/>
      <c r="AX318" s="705"/>
      <c r="AY318" s="705"/>
      <c r="AZ318" s="705"/>
      <c r="BA318" s="705"/>
      <c r="BB318" s="705"/>
      <c r="BC318" s="705"/>
      <c r="BD318" s="705"/>
      <c r="BE318" s="705"/>
      <c r="BF318" s="705"/>
      <c r="BG318" s="705"/>
      <c r="BH318" s="705"/>
      <c r="BI318" s="705"/>
      <c r="BJ318" s="705"/>
      <c r="BK318" s="705"/>
      <c r="BL318" s="705"/>
      <c r="BM318" s="705"/>
      <c r="BN318" s="705"/>
      <c r="BO318" s="705"/>
      <c r="BP318" s="705"/>
      <c r="BQ318" s="705"/>
      <c r="BR318" s="705"/>
      <c r="BS318" s="705"/>
      <c r="BT318" s="705"/>
      <c r="BU318" s="705"/>
      <c r="BV318" s="705"/>
      <c r="BW318" s="705"/>
      <c r="BX318" s="705"/>
      <c r="BY318" s="705"/>
      <c r="BZ318" s="705"/>
      <c r="CA318" s="705"/>
      <c r="CB318" s="705"/>
      <c r="CC318" s="705"/>
      <c r="CD318" s="705"/>
      <c r="CE318" s="705"/>
      <c r="CF318" s="705"/>
      <c r="CG318" s="705"/>
      <c r="CH318" s="705"/>
      <c r="CI318" s="705"/>
      <c r="CJ318" s="705"/>
      <c r="CK318" s="705"/>
      <c r="CL318" s="705"/>
      <c r="CM318" s="705"/>
      <c r="CN318" s="705"/>
      <c r="CO318" s="705"/>
      <c r="CP318" s="705"/>
      <c r="CQ318" s="705"/>
      <c r="CR318" s="705"/>
      <c r="CS318" s="705"/>
      <c r="CT318" s="705"/>
      <c r="CU318" s="705"/>
      <c r="CV318" s="705"/>
      <c r="CW318" s="705"/>
      <c r="CX318" s="705"/>
      <c r="CY318" s="705"/>
      <c r="CZ318" s="705"/>
      <c r="DA318" s="705"/>
      <c r="DB318" s="705"/>
      <c r="DC318" s="705"/>
      <c r="DD318" s="705"/>
      <c r="DE318" s="705"/>
      <c r="DF318" s="705"/>
      <c r="DG318" s="705"/>
      <c r="DH318" s="705"/>
      <c r="DI318" s="705"/>
      <c r="DJ318" s="705"/>
      <c r="DK318" s="705"/>
      <c r="DL318" s="705"/>
      <c r="DM318" s="705"/>
      <c r="DN318" s="705"/>
      <c r="DO318" s="705"/>
      <c r="DP318" s="705"/>
      <c r="DQ318" s="705"/>
      <c r="DR318" s="705"/>
      <c r="DS318" s="705"/>
      <c r="DT318" s="705"/>
      <c r="DU318" s="705"/>
      <c r="DV318" s="705"/>
      <c r="DW318" s="705"/>
      <c r="DX318" s="705"/>
      <c r="DY318" s="705"/>
      <c r="DZ318" s="705"/>
      <c r="EA318" s="705"/>
      <c r="EB318" s="705"/>
      <c r="EC318" s="705"/>
      <c r="ED318" s="705"/>
      <c r="EE318" s="705"/>
      <c r="EF318" s="705"/>
      <c r="EG318" s="705"/>
      <c r="EH318" s="705"/>
      <c r="EI318" s="705"/>
      <c r="EJ318" s="705"/>
      <c r="EK318" s="705"/>
      <c r="EL318" s="705"/>
      <c r="EM318" s="705"/>
      <c r="EN318" s="705"/>
      <c r="EO318" s="705"/>
      <c r="EP318" s="705"/>
      <c r="EQ318" s="705"/>
      <c r="ER318" s="705"/>
      <c r="ES318" s="705"/>
      <c r="ET318" s="705"/>
      <c r="EU318" s="705"/>
      <c r="EV318" s="705"/>
      <c r="EW318" s="705"/>
      <c r="EX318" s="705"/>
      <c r="EY318" s="705"/>
      <c r="EZ318" s="705"/>
      <c r="FA318" s="705"/>
      <c r="FB318" s="705"/>
      <c r="FC318" s="705"/>
      <c r="FD318" s="705"/>
      <c r="FE318" s="705"/>
      <c r="FF318" s="705"/>
      <c r="FG318" s="705"/>
      <c r="FH318" s="705"/>
      <c r="FI318" s="705"/>
      <c r="FJ318" s="705"/>
      <c r="FK318" s="705"/>
      <c r="FL318" s="705"/>
      <c r="FM318" s="705"/>
      <c r="FN318" s="705"/>
      <c r="FO318" s="705"/>
      <c r="FP318" s="705"/>
      <c r="FQ318" s="705"/>
      <c r="FR318" s="705"/>
      <c r="FS318" s="705"/>
      <c r="FT318" s="705"/>
      <c r="FU318" s="705"/>
      <c r="FV318" s="705"/>
      <c r="FW318" s="705"/>
      <c r="FX318" s="705"/>
      <c r="FY318" s="705"/>
      <c r="FZ318" s="705"/>
      <c r="GA318" s="705"/>
      <c r="GB318" s="705"/>
      <c r="GC318" s="705"/>
      <c r="GD318" s="705"/>
      <c r="GE318" s="705"/>
      <c r="GF318" s="705"/>
      <c r="GG318" s="705"/>
      <c r="GH318" s="705"/>
      <c r="GI318" s="705"/>
      <c r="GJ318" s="705"/>
      <c r="GK318" s="705"/>
      <c r="GL318" s="705"/>
      <c r="GM318" s="705"/>
      <c r="GN318" s="705"/>
      <c r="GO318" s="705"/>
      <c r="GP318" s="705"/>
      <c r="GQ318" s="705"/>
      <c r="GR318" s="705"/>
      <c r="GS318" s="705"/>
      <c r="GT318" s="705"/>
      <c r="GU318" s="705"/>
      <c r="GV318" s="705"/>
      <c r="GW318" s="705"/>
      <c r="GX318" s="705"/>
      <c r="GY318" s="705"/>
      <c r="GZ318" s="705"/>
      <c r="HA318" s="705"/>
      <c r="HB318" s="705"/>
      <c r="HC318" s="705"/>
      <c r="HD318" s="705"/>
      <c r="HE318" s="705"/>
      <c r="HF318" s="705"/>
      <c r="HG318" s="705"/>
      <c r="HH318" s="705"/>
      <c r="HI318" s="705"/>
      <c r="HJ318" s="705"/>
      <c r="HK318" s="705"/>
      <c r="HL318" s="705"/>
      <c r="HM318" s="705"/>
      <c r="HN318" s="705"/>
      <c r="HO318" s="705"/>
      <c r="HP318" s="705"/>
      <c r="HQ318" s="705"/>
      <c r="HR318" s="705"/>
      <c r="HS318" s="705"/>
      <c r="HT318" s="705"/>
      <c r="HU318" s="705"/>
      <c r="HV318" s="705"/>
      <c r="HW318" s="705"/>
      <c r="HX318" s="705"/>
      <c r="HY318" s="705"/>
      <c r="HZ318" s="705"/>
      <c r="IA318" s="705"/>
      <c r="IB318" s="705"/>
      <c r="IC318" s="705"/>
      <c r="ID318" s="705"/>
      <c r="IE318" s="705"/>
      <c r="IF318" s="705"/>
      <c r="IG318" s="705"/>
      <c r="IH318" s="705"/>
      <c r="II318" s="705"/>
      <c r="IJ318" s="705"/>
      <c r="IK318" s="705"/>
      <c r="IL318" s="705"/>
      <c r="IM318" s="705"/>
      <c r="IN318" s="705"/>
      <c r="IO318" s="705"/>
      <c r="IP318" s="705"/>
      <c r="IQ318" s="705"/>
      <c r="IR318" s="705"/>
      <c r="IS318" s="705"/>
      <c r="IT318" s="705"/>
      <c r="IU318" s="705"/>
      <c r="IV318" s="705"/>
    </row>
    <row r="319" spans="1:256" ht="13.5" thickBot="1">
      <c r="A319" s="705"/>
      <c r="B319" s="816"/>
      <c r="C319" s="816"/>
      <c r="D319" s="816"/>
      <c r="E319" s="816"/>
      <c r="F319" s="816"/>
      <c r="G319" s="816"/>
      <c r="H319" s="705"/>
      <c r="I319" s="705"/>
      <c r="J319" s="705"/>
      <c r="K319" s="705"/>
      <c r="L319" s="705"/>
      <c r="M319" s="705"/>
      <c r="N319" s="705"/>
      <c r="O319" s="705"/>
      <c r="P319" s="705"/>
      <c r="Q319" s="705"/>
      <c r="R319" s="705"/>
      <c r="S319" s="705"/>
      <c r="T319" s="705"/>
      <c r="U319" s="705"/>
      <c r="V319" s="705"/>
      <c r="W319" s="705"/>
      <c r="X319" s="705"/>
      <c r="Y319" s="705"/>
      <c r="Z319" s="705"/>
      <c r="AA319" s="705"/>
      <c r="AB319" s="705"/>
      <c r="AC319" s="705"/>
      <c r="AD319" s="705"/>
      <c r="AE319" s="705"/>
      <c r="AF319" s="705"/>
      <c r="AG319" s="705"/>
      <c r="AH319" s="705"/>
      <c r="AI319" s="705"/>
      <c r="AJ319" s="705"/>
      <c r="AK319" s="705"/>
      <c r="AL319" s="705"/>
      <c r="AM319" s="705"/>
      <c r="AN319" s="705"/>
      <c r="AO319" s="705"/>
      <c r="AP319" s="705"/>
      <c r="AQ319" s="705"/>
      <c r="AR319" s="705"/>
      <c r="AS319" s="705"/>
      <c r="AT319" s="705"/>
      <c r="AU319" s="705"/>
      <c r="AV319" s="705"/>
      <c r="AW319" s="705"/>
      <c r="AX319" s="705"/>
      <c r="AY319" s="705"/>
      <c r="AZ319" s="705"/>
      <c r="BA319" s="705"/>
      <c r="BB319" s="705"/>
      <c r="BC319" s="705"/>
      <c r="BD319" s="705"/>
      <c r="BE319" s="705"/>
      <c r="BF319" s="705"/>
      <c r="BG319" s="705"/>
      <c r="BH319" s="705"/>
      <c r="BI319" s="705"/>
      <c r="BJ319" s="705"/>
      <c r="BK319" s="705"/>
      <c r="BL319" s="705"/>
      <c r="BM319" s="705"/>
      <c r="BN319" s="705"/>
      <c r="BO319" s="705"/>
      <c r="BP319" s="705"/>
      <c r="BQ319" s="705"/>
      <c r="BR319" s="705"/>
      <c r="BS319" s="705"/>
      <c r="BT319" s="705"/>
      <c r="BU319" s="705"/>
      <c r="BV319" s="705"/>
      <c r="BW319" s="705"/>
      <c r="BX319" s="705"/>
      <c r="BY319" s="705"/>
      <c r="BZ319" s="705"/>
      <c r="CA319" s="705"/>
      <c r="CB319" s="705"/>
      <c r="CC319" s="705"/>
      <c r="CD319" s="705"/>
      <c r="CE319" s="705"/>
      <c r="CF319" s="705"/>
      <c r="CG319" s="705"/>
      <c r="CH319" s="705"/>
      <c r="CI319" s="705"/>
      <c r="CJ319" s="705"/>
      <c r="CK319" s="705"/>
      <c r="CL319" s="705"/>
      <c r="CM319" s="705"/>
      <c r="CN319" s="705"/>
      <c r="CO319" s="705"/>
      <c r="CP319" s="705"/>
      <c r="CQ319" s="705"/>
      <c r="CR319" s="705"/>
      <c r="CS319" s="705"/>
      <c r="CT319" s="705"/>
      <c r="CU319" s="705"/>
      <c r="CV319" s="705"/>
      <c r="CW319" s="705"/>
      <c r="CX319" s="705"/>
      <c r="CY319" s="705"/>
      <c r="CZ319" s="705"/>
      <c r="DA319" s="705"/>
      <c r="DB319" s="705"/>
      <c r="DC319" s="705"/>
      <c r="DD319" s="705"/>
      <c r="DE319" s="705"/>
      <c r="DF319" s="705"/>
      <c r="DG319" s="705"/>
      <c r="DH319" s="705"/>
      <c r="DI319" s="705"/>
      <c r="DJ319" s="705"/>
      <c r="DK319" s="705"/>
      <c r="DL319" s="705"/>
      <c r="DM319" s="705"/>
      <c r="DN319" s="705"/>
      <c r="DO319" s="705"/>
      <c r="DP319" s="705"/>
      <c r="DQ319" s="705"/>
      <c r="DR319" s="705"/>
      <c r="DS319" s="705"/>
      <c r="DT319" s="705"/>
      <c r="DU319" s="705"/>
      <c r="DV319" s="705"/>
      <c r="DW319" s="705"/>
      <c r="DX319" s="705"/>
      <c r="DY319" s="705"/>
      <c r="DZ319" s="705"/>
      <c r="EA319" s="705"/>
      <c r="EB319" s="705"/>
      <c r="EC319" s="705"/>
      <c r="ED319" s="705"/>
      <c r="EE319" s="705"/>
      <c r="EF319" s="705"/>
      <c r="EG319" s="705"/>
      <c r="EH319" s="705"/>
      <c r="EI319" s="705"/>
      <c r="EJ319" s="705"/>
      <c r="EK319" s="705"/>
      <c r="EL319" s="705"/>
      <c r="EM319" s="705"/>
      <c r="EN319" s="705"/>
      <c r="EO319" s="705"/>
      <c r="EP319" s="705"/>
      <c r="EQ319" s="705"/>
      <c r="ER319" s="705"/>
      <c r="ES319" s="705"/>
      <c r="ET319" s="705"/>
      <c r="EU319" s="705"/>
      <c r="EV319" s="705"/>
      <c r="EW319" s="705"/>
      <c r="EX319" s="705"/>
      <c r="EY319" s="705"/>
      <c r="EZ319" s="705"/>
      <c r="FA319" s="705"/>
      <c r="FB319" s="705"/>
      <c r="FC319" s="705"/>
      <c r="FD319" s="705"/>
      <c r="FE319" s="705"/>
      <c r="FF319" s="705"/>
      <c r="FG319" s="705"/>
      <c r="FH319" s="705"/>
      <c r="FI319" s="705"/>
      <c r="FJ319" s="705"/>
      <c r="FK319" s="705"/>
      <c r="FL319" s="705"/>
      <c r="FM319" s="705"/>
      <c r="FN319" s="705"/>
      <c r="FO319" s="705"/>
      <c r="FP319" s="705"/>
      <c r="FQ319" s="705"/>
      <c r="FR319" s="705"/>
      <c r="FS319" s="705"/>
      <c r="FT319" s="705"/>
      <c r="FU319" s="705"/>
      <c r="FV319" s="705"/>
      <c r="FW319" s="705"/>
      <c r="FX319" s="705"/>
      <c r="FY319" s="705"/>
      <c r="FZ319" s="705"/>
      <c r="GA319" s="705"/>
      <c r="GB319" s="705"/>
      <c r="GC319" s="705"/>
      <c r="GD319" s="705"/>
      <c r="GE319" s="705"/>
      <c r="GF319" s="705"/>
      <c r="GG319" s="705"/>
      <c r="GH319" s="705"/>
      <c r="GI319" s="705"/>
      <c r="GJ319" s="705"/>
      <c r="GK319" s="705"/>
      <c r="GL319" s="705"/>
      <c r="GM319" s="705"/>
      <c r="GN319" s="705"/>
      <c r="GO319" s="705"/>
      <c r="GP319" s="705"/>
      <c r="GQ319" s="705"/>
      <c r="GR319" s="705"/>
      <c r="GS319" s="705"/>
      <c r="GT319" s="705"/>
      <c r="GU319" s="705"/>
      <c r="GV319" s="705"/>
      <c r="GW319" s="705"/>
      <c r="GX319" s="705"/>
      <c r="GY319" s="705"/>
      <c r="GZ319" s="705"/>
      <c r="HA319" s="705"/>
      <c r="HB319" s="705"/>
      <c r="HC319" s="705"/>
      <c r="HD319" s="705"/>
      <c r="HE319" s="705"/>
      <c r="HF319" s="705"/>
      <c r="HG319" s="705"/>
      <c r="HH319" s="705"/>
      <c r="HI319" s="705"/>
      <c r="HJ319" s="705"/>
      <c r="HK319" s="705"/>
      <c r="HL319" s="705"/>
      <c r="HM319" s="705"/>
      <c r="HN319" s="705"/>
      <c r="HO319" s="705"/>
      <c r="HP319" s="705"/>
      <c r="HQ319" s="705"/>
      <c r="HR319" s="705"/>
      <c r="HS319" s="705"/>
      <c r="HT319" s="705"/>
      <c r="HU319" s="705"/>
      <c r="HV319" s="705"/>
      <c r="HW319" s="705"/>
      <c r="HX319" s="705"/>
      <c r="HY319" s="705"/>
      <c r="HZ319" s="705"/>
      <c r="IA319" s="705"/>
      <c r="IB319" s="705"/>
      <c r="IC319" s="705"/>
      <c r="ID319" s="705"/>
      <c r="IE319" s="705"/>
      <c r="IF319" s="705"/>
      <c r="IG319" s="705"/>
      <c r="IH319" s="705"/>
      <c r="II319" s="705"/>
      <c r="IJ319" s="705"/>
      <c r="IK319" s="705"/>
      <c r="IL319" s="705"/>
      <c r="IM319" s="705"/>
      <c r="IN319" s="705"/>
      <c r="IO319" s="705"/>
      <c r="IP319" s="705"/>
      <c r="IQ319" s="705"/>
      <c r="IR319" s="705"/>
      <c r="IS319" s="705"/>
      <c r="IT319" s="705"/>
      <c r="IU319" s="705"/>
      <c r="IV319" s="705"/>
    </row>
    <row r="320" spans="1:256" ht="13.5" thickBot="1">
      <c r="A320" s="705"/>
      <c r="B320" s="824" t="s">
        <v>495</v>
      </c>
      <c r="C320" s="825" t="s">
        <v>496</v>
      </c>
      <c r="D320" s="826"/>
      <c r="E320" s="826"/>
      <c r="F320" s="827"/>
      <c r="G320" s="828" t="s">
        <v>23</v>
      </c>
      <c r="H320" s="705"/>
      <c r="I320" s="705"/>
      <c r="J320" s="705"/>
      <c r="K320" s="705"/>
      <c r="L320" s="705"/>
      <c r="M320" s="705"/>
      <c r="N320" s="705"/>
      <c r="O320" s="705"/>
      <c r="P320" s="705"/>
      <c r="Q320" s="705"/>
      <c r="R320" s="705"/>
      <c r="S320" s="705"/>
      <c r="T320" s="705"/>
      <c r="U320" s="705"/>
      <c r="V320" s="705"/>
      <c r="W320" s="705"/>
      <c r="X320" s="705"/>
      <c r="Y320" s="705"/>
      <c r="Z320" s="705"/>
      <c r="AA320" s="705"/>
      <c r="AB320" s="705"/>
      <c r="AC320" s="705"/>
      <c r="AD320" s="705"/>
      <c r="AE320" s="705"/>
      <c r="AF320" s="705"/>
      <c r="AG320" s="705"/>
      <c r="AH320" s="705"/>
      <c r="AI320" s="705"/>
      <c r="AJ320" s="705"/>
      <c r="AK320" s="705"/>
      <c r="AL320" s="705"/>
      <c r="AM320" s="705"/>
      <c r="AN320" s="705"/>
      <c r="AO320" s="705"/>
      <c r="AP320" s="705"/>
      <c r="AQ320" s="705"/>
      <c r="AR320" s="705"/>
      <c r="AS320" s="705"/>
      <c r="AT320" s="705"/>
      <c r="AU320" s="705"/>
      <c r="AV320" s="705"/>
      <c r="AW320" s="705"/>
      <c r="AX320" s="705"/>
      <c r="AY320" s="705"/>
      <c r="AZ320" s="705"/>
      <c r="BA320" s="705"/>
      <c r="BB320" s="705"/>
      <c r="BC320" s="705"/>
      <c r="BD320" s="705"/>
      <c r="BE320" s="705"/>
      <c r="BF320" s="705"/>
      <c r="BG320" s="705"/>
      <c r="BH320" s="705"/>
      <c r="BI320" s="705"/>
      <c r="BJ320" s="705"/>
      <c r="BK320" s="705"/>
      <c r="BL320" s="705"/>
      <c r="BM320" s="705"/>
      <c r="BN320" s="705"/>
      <c r="BO320" s="705"/>
      <c r="BP320" s="705"/>
      <c r="BQ320" s="705"/>
      <c r="BR320" s="705"/>
      <c r="BS320" s="705"/>
      <c r="BT320" s="705"/>
      <c r="BU320" s="705"/>
      <c r="BV320" s="705"/>
      <c r="BW320" s="705"/>
      <c r="BX320" s="705"/>
      <c r="BY320" s="705"/>
      <c r="BZ320" s="705"/>
      <c r="CA320" s="705"/>
      <c r="CB320" s="705"/>
      <c r="CC320" s="705"/>
      <c r="CD320" s="705"/>
      <c r="CE320" s="705"/>
      <c r="CF320" s="705"/>
      <c r="CG320" s="705"/>
      <c r="CH320" s="705"/>
      <c r="CI320" s="705"/>
      <c r="CJ320" s="705"/>
      <c r="CK320" s="705"/>
      <c r="CL320" s="705"/>
      <c r="CM320" s="705"/>
      <c r="CN320" s="705"/>
      <c r="CO320" s="705"/>
      <c r="CP320" s="705"/>
      <c r="CQ320" s="705"/>
      <c r="CR320" s="705"/>
      <c r="CS320" s="705"/>
      <c r="CT320" s="705"/>
      <c r="CU320" s="705"/>
      <c r="CV320" s="705"/>
      <c r="CW320" s="705"/>
      <c r="CX320" s="705"/>
      <c r="CY320" s="705"/>
      <c r="CZ320" s="705"/>
      <c r="DA320" s="705"/>
      <c r="DB320" s="705"/>
      <c r="DC320" s="705"/>
      <c r="DD320" s="705"/>
      <c r="DE320" s="705"/>
      <c r="DF320" s="705"/>
      <c r="DG320" s="705"/>
      <c r="DH320" s="705"/>
      <c r="DI320" s="705"/>
      <c r="DJ320" s="705"/>
      <c r="DK320" s="705"/>
      <c r="DL320" s="705"/>
      <c r="DM320" s="705"/>
      <c r="DN320" s="705"/>
      <c r="DO320" s="705"/>
      <c r="DP320" s="705"/>
      <c r="DQ320" s="705"/>
      <c r="DR320" s="705"/>
      <c r="DS320" s="705"/>
      <c r="DT320" s="705"/>
      <c r="DU320" s="705"/>
      <c r="DV320" s="705"/>
      <c r="DW320" s="705"/>
      <c r="DX320" s="705"/>
      <c r="DY320" s="705"/>
      <c r="DZ320" s="705"/>
      <c r="EA320" s="705"/>
      <c r="EB320" s="705"/>
      <c r="EC320" s="705"/>
      <c r="ED320" s="705"/>
      <c r="EE320" s="705"/>
      <c r="EF320" s="705"/>
      <c r="EG320" s="705"/>
      <c r="EH320" s="705"/>
      <c r="EI320" s="705"/>
      <c r="EJ320" s="705"/>
      <c r="EK320" s="705"/>
      <c r="EL320" s="705"/>
      <c r="EM320" s="705"/>
      <c r="EN320" s="705"/>
      <c r="EO320" s="705"/>
      <c r="EP320" s="705"/>
      <c r="EQ320" s="705"/>
      <c r="ER320" s="705"/>
      <c r="ES320" s="705"/>
      <c r="ET320" s="705"/>
      <c r="EU320" s="705"/>
      <c r="EV320" s="705"/>
      <c r="EW320" s="705"/>
      <c r="EX320" s="705"/>
      <c r="EY320" s="705"/>
      <c r="EZ320" s="705"/>
      <c r="FA320" s="705"/>
      <c r="FB320" s="705"/>
      <c r="FC320" s="705"/>
      <c r="FD320" s="705"/>
      <c r="FE320" s="705"/>
      <c r="FF320" s="705"/>
      <c r="FG320" s="705"/>
      <c r="FH320" s="705"/>
      <c r="FI320" s="705"/>
      <c r="FJ320" s="705"/>
      <c r="FK320" s="705"/>
      <c r="FL320" s="705"/>
      <c r="FM320" s="705"/>
      <c r="FN320" s="705"/>
      <c r="FO320" s="705"/>
      <c r="FP320" s="705"/>
      <c r="FQ320" s="705"/>
      <c r="FR320" s="705"/>
      <c r="FS320" s="705"/>
      <c r="FT320" s="705"/>
      <c r="FU320" s="705"/>
      <c r="FV320" s="705"/>
      <c r="FW320" s="705"/>
      <c r="FX320" s="705"/>
      <c r="FY320" s="705"/>
      <c r="FZ320" s="705"/>
      <c r="GA320" s="705"/>
      <c r="GB320" s="705"/>
      <c r="GC320" s="705"/>
      <c r="GD320" s="705"/>
      <c r="GE320" s="705"/>
      <c r="GF320" s="705"/>
      <c r="GG320" s="705"/>
      <c r="GH320" s="705"/>
      <c r="GI320" s="705"/>
      <c r="GJ320" s="705"/>
      <c r="GK320" s="705"/>
      <c r="GL320" s="705"/>
      <c r="GM320" s="705"/>
      <c r="GN320" s="705"/>
      <c r="GO320" s="705"/>
      <c r="GP320" s="705"/>
      <c r="GQ320" s="705"/>
      <c r="GR320" s="705"/>
      <c r="GS320" s="705"/>
      <c r="GT320" s="705"/>
      <c r="GU320" s="705"/>
      <c r="GV320" s="705"/>
      <c r="GW320" s="705"/>
      <c r="GX320" s="705"/>
      <c r="GY320" s="705"/>
      <c r="GZ320" s="705"/>
      <c r="HA320" s="705"/>
      <c r="HB320" s="705"/>
      <c r="HC320" s="705"/>
      <c r="HD320" s="705"/>
      <c r="HE320" s="705"/>
      <c r="HF320" s="705"/>
      <c r="HG320" s="705"/>
      <c r="HH320" s="705"/>
      <c r="HI320" s="705"/>
      <c r="HJ320" s="705"/>
      <c r="HK320" s="705"/>
      <c r="HL320" s="705"/>
      <c r="HM320" s="705"/>
      <c r="HN320" s="705"/>
      <c r="HO320" s="705"/>
      <c r="HP320" s="705"/>
      <c r="HQ320" s="705"/>
      <c r="HR320" s="705"/>
      <c r="HS320" s="705"/>
      <c r="HT320" s="705"/>
      <c r="HU320" s="705"/>
      <c r="HV320" s="705"/>
      <c r="HW320" s="705"/>
      <c r="HX320" s="705"/>
      <c r="HY320" s="705"/>
      <c r="HZ320" s="705"/>
      <c r="IA320" s="705"/>
      <c r="IB320" s="705"/>
      <c r="IC320" s="705"/>
      <c r="ID320" s="705"/>
      <c r="IE320" s="705"/>
      <c r="IF320" s="705"/>
      <c r="IG320" s="705"/>
      <c r="IH320" s="705"/>
      <c r="II320" s="705"/>
      <c r="IJ320" s="705"/>
      <c r="IK320" s="705"/>
      <c r="IL320" s="705"/>
      <c r="IM320" s="705"/>
      <c r="IN320" s="705"/>
      <c r="IO320" s="705"/>
      <c r="IP320" s="705"/>
      <c r="IQ320" s="705"/>
      <c r="IR320" s="705"/>
      <c r="IS320" s="705"/>
      <c r="IT320" s="705"/>
      <c r="IU320" s="705"/>
      <c r="IV320" s="705"/>
    </row>
    <row r="321" spans="1:256" ht="26.25" thickBot="1">
      <c r="A321" s="705"/>
      <c r="B321" s="829" t="s">
        <v>144</v>
      </c>
      <c r="C321" s="830" t="s">
        <v>75</v>
      </c>
      <c r="D321" s="830" t="s">
        <v>23</v>
      </c>
      <c r="E321" s="830" t="s">
        <v>76</v>
      </c>
      <c r="F321" s="831" t="s">
        <v>103</v>
      </c>
      <c r="G321" s="832" t="s">
        <v>104</v>
      </c>
      <c r="H321" s="705"/>
      <c r="I321" s="705"/>
      <c r="J321" s="705"/>
      <c r="K321" s="705"/>
      <c r="L321" s="705"/>
      <c r="M321" s="705"/>
      <c r="N321" s="705"/>
      <c r="O321" s="705"/>
      <c r="P321" s="705"/>
      <c r="Q321" s="705"/>
      <c r="R321" s="705"/>
      <c r="S321" s="705"/>
      <c r="T321" s="705"/>
      <c r="U321" s="705"/>
      <c r="V321" s="705"/>
      <c r="W321" s="705"/>
      <c r="X321" s="705"/>
      <c r="Y321" s="705"/>
      <c r="Z321" s="705"/>
      <c r="AA321" s="705"/>
      <c r="AB321" s="705"/>
      <c r="AC321" s="705"/>
      <c r="AD321" s="705"/>
      <c r="AE321" s="705"/>
      <c r="AF321" s="705"/>
      <c r="AG321" s="705"/>
      <c r="AH321" s="705"/>
      <c r="AI321" s="705"/>
      <c r="AJ321" s="705"/>
      <c r="AK321" s="705"/>
      <c r="AL321" s="705"/>
      <c r="AM321" s="705"/>
      <c r="AN321" s="705"/>
      <c r="AO321" s="705"/>
      <c r="AP321" s="705"/>
      <c r="AQ321" s="705"/>
      <c r="AR321" s="705"/>
      <c r="AS321" s="705"/>
      <c r="AT321" s="705"/>
      <c r="AU321" s="705"/>
      <c r="AV321" s="705"/>
      <c r="AW321" s="705"/>
      <c r="AX321" s="705"/>
      <c r="AY321" s="705"/>
      <c r="AZ321" s="705"/>
      <c r="BA321" s="705"/>
      <c r="BB321" s="705"/>
      <c r="BC321" s="705"/>
      <c r="BD321" s="705"/>
      <c r="BE321" s="705"/>
      <c r="BF321" s="705"/>
      <c r="BG321" s="705"/>
      <c r="BH321" s="705"/>
      <c r="BI321" s="705"/>
      <c r="BJ321" s="705"/>
      <c r="BK321" s="705"/>
      <c r="BL321" s="705"/>
      <c r="BM321" s="705"/>
      <c r="BN321" s="705"/>
      <c r="BO321" s="705"/>
      <c r="BP321" s="705"/>
      <c r="BQ321" s="705"/>
      <c r="BR321" s="705"/>
      <c r="BS321" s="705"/>
      <c r="BT321" s="705"/>
      <c r="BU321" s="705"/>
      <c r="BV321" s="705"/>
      <c r="BW321" s="705"/>
      <c r="BX321" s="705"/>
      <c r="BY321" s="705"/>
      <c r="BZ321" s="705"/>
      <c r="CA321" s="705"/>
      <c r="CB321" s="705"/>
      <c r="CC321" s="705"/>
      <c r="CD321" s="705"/>
      <c r="CE321" s="705"/>
      <c r="CF321" s="705"/>
      <c r="CG321" s="705"/>
      <c r="CH321" s="705"/>
      <c r="CI321" s="705"/>
      <c r="CJ321" s="705"/>
      <c r="CK321" s="705"/>
      <c r="CL321" s="705"/>
      <c r="CM321" s="705"/>
      <c r="CN321" s="705"/>
      <c r="CO321" s="705"/>
      <c r="CP321" s="705"/>
      <c r="CQ321" s="705"/>
      <c r="CR321" s="705"/>
      <c r="CS321" s="705"/>
      <c r="CT321" s="705"/>
      <c r="CU321" s="705"/>
      <c r="CV321" s="705"/>
      <c r="CW321" s="705"/>
      <c r="CX321" s="705"/>
      <c r="CY321" s="705"/>
      <c r="CZ321" s="705"/>
      <c r="DA321" s="705"/>
      <c r="DB321" s="705"/>
      <c r="DC321" s="705"/>
      <c r="DD321" s="705"/>
      <c r="DE321" s="705"/>
      <c r="DF321" s="705"/>
      <c r="DG321" s="705"/>
      <c r="DH321" s="705"/>
      <c r="DI321" s="705"/>
      <c r="DJ321" s="705"/>
      <c r="DK321" s="705"/>
      <c r="DL321" s="705"/>
      <c r="DM321" s="705"/>
      <c r="DN321" s="705"/>
      <c r="DO321" s="705"/>
      <c r="DP321" s="705"/>
      <c r="DQ321" s="705"/>
      <c r="DR321" s="705"/>
      <c r="DS321" s="705"/>
      <c r="DT321" s="705"/>
      <c r="DU321" s="705"/>
      <c r="DV321" s="705"/>
      <c r="DW321" s="705"/>
      <c r="DX321" s="705"/>
      <c r="DY321" s="705"/>
      <c r="DZ321" s="705"/>
      <c r="EA321" s="705"/>
      <c r="EB321" s="705"/>
      <c r="EC321" s="705"/>
      <c r="ED321" s="705"/>
      <c r="EE321" s="705"/>
      <c r="EF321" s="705"/>
      <c r="EG321" s="705"/>
      <c r="EH321" s="705"/>
      <c r="EI321" s="705"/>
      <c r="EJ321" s="705"/>
      <c r="EK321" s="705"/>
      <c r="EL321" s="705"/>
      <c r="EM321" s="705"/>
      <c r="EN321" s="705"/>
      <c r="EO321" s="705"/>
      <c r="EP321" s="705"/>
      <c r="EQ321" s="705"/>
      <c r="ER321" s="705"/>
      <c r="ES321" s="705"/>
      <c r="ET321" s="705"/>
      <c r="EU321" s="705"/>
      <c r="EV321" s="705"/>
      <c r="EW321" s="705"/>
      <c r="EX321" s="705"/>
      <c r="EY321" s="705"/>
      <c r="EZ321" s="705"/>
      <c r="FA321" s="705"/>
      <c r="FB321" s="705"/>
      <c r="FC321" s="705"/>
      <c r="FD321" s="705"/>
      <c r="FE321" s="705"/>
      <c r="FF321" s="705"/>
      <c r="FG321" s="705"/>
      <c r="FH321" s="705"/>
      <c r="FI321" s="705"/>
      <c r="FJ321" s="705"/>
      <c r="FK321" s="705"/>
      <c r="FL321" s="705"/>
      <c r="FM321" s="705"/>
      <c r="FN321" s="705"/>
      <c r="FO321" s="705"/>
      <c r="FP321" s="705"/>
      <c r="FQ321" s="705"/>
      <c r="FR321" s="705"/>
      <c r="FS321" s="705"/>
      <c r="FT321" s="705"/>
      <c r="FU321" s="705"/>
      <c r="FV321" s="705"/>
      <c r="FW321" s="705"/>
      <c r="FX321" s="705"/>
      <c r="FY321" s="705"/>
      <c r="FZ321" s="705"/>
      <c r="GA321" s="705"/>
      <c r="GB321" s="705"/>
      <c r="GC321" s="705"/>
      <c r="GD321" s="705"/>
      <c r="GE321" s="705"/>
      <c r="GF321" s="705"/>
      <c r="GG321" s="705"/>
      <c r="GH321" s="705"/>
      <c r="GI321" s="705"/>
      <c r="GJ321" s="705"/>
      <c r="GK321" s="705"/>
      <c r="GL321" s="705"/>
      <c r="GM321" s="705"/>
      <c r="GN321" s="705"/>
      <c r="GO321" s="705"/>
      <c r="GP321" s="705"/>
      <c r="GQ321" s="705"/>
      <c r="GR321" s="705"/>
      <c r="GS321" s="705"/>
      <c r="GT321" s="705"/>
      <c r="GU321" s="705"/>
      <c r="GV321" s="705"/>
      <c r="GW321" s="705"/>
      <c r="GX321" s="705"/>
      <c r="GY321" s="705"/>
      <c r="GZ321" s="705"/>
      <c r="HA321" s="705"/>
      <c r="HB321" s="705"/>
      <c r="HC321" s="705"/>
      <c r="HD321" s="705"/>
      <c r="HE321" s="705"/>
      <c r="HF321" s="705"/>
      <c r="HG321" s="705"/>
      <c r="HH321" s="705"/>
      <c r="HI321" s="705"/>
      <c r="HJ321" s="705"/>
      <c r="HK321" s="705"/>
      <c r="HL321" s="705"/>
      <c r="HM321" s="705"/>
      <c r="HN321" s="705"/>
      <c r="HO321" s="705"/>
      <c r="HP321" s="705"/>
      <c r="HQ321" s="705"/>
      <c r="HR321" s="705"/>
      <c r="HS321" s="705"/>
      <c r="HT321" s="705"/>
      <c r="HU321" s="705"/>
      <c r="HV321" s="705"/>
      <c r="HW321" s="705"/>
      <c r="HX321" s="705"/>
      <c r="HY321" s="705"/>
      <c r="HZ321" s="705"/>
      <c r="IA321" s="705"/>
      <c r="IB321" s="705"/>
      <c r="IC321" s="705"/>
      <c r="ID321" s="705"/>
      <c r="IE321" s="705"/>
      <c r="IF321" s="705"/>
      <c r="IG321" s="705"/>
      <c r="IH321" s="705"/>
      <c r="II321" s="705"/>
      <c r="IJ321" s="705"/>
      <c r="IK321" s="705"/>
      <c r="IL321" s="705"/>
      <c r="IM321" s="705"/>
      <c r="IN321" s="705"/>
      <c r="IO321" s="705"/>
      <c r="IP321" s="705"/>
      <c r="IQ321" s="705"/>
      <c r="IR321" s="705"/>
      <c r="IS321" s="705"/>
      <c r="IT321" s="705"/>
      <c r="IU321" s="705"/>
      <c r="IV321" s="705"/>
    </row>
    <row r="322" spans="1:256" ht="13.5" thickBot="1">
      <c r="A322" s="705"/>
      <c r="B322" s="2763" t="s">
        <v>79</v>
      </c>
      <c r="C322" s="2764"/>
      <c r="D322" s="2764"/>
      <c r="E322" s="2764"/>
      <c r="F322" s="2764"/>
      <c r="G322" s="2765"/>
      <c r="H322" s="705"/>
      <c r="I322" s="705"/>
      <c r="J322" s="705"/>
      <c r="K322" s="705"/>
      <c r="L322" s="705"/>
      <c r="M322" s="705"/>
      <c r="N322" s="705"/>
      <c r="O322" s="705"/>
      <c r="P322" s="705"/>
      <c r="Q322" s="705"/>
      <c r="R322" s="705"/>
      <c r="S322" s="705"/>
      <c r="T322" s="705"/>
      <c r="U322" s="705"/>
      <c r="V322" s="705"/>
      <c r="W322" s="705"/>
      <c r="X322" s="705"/>
      <c r="Y322" s="705"/>
      <c r="Z322" s="705"/>
      <c r="AA322" s="705"/>
      <c r="AB322" s="705"/>
      <c r="AC322" s="705"/>
      <c r="AD322" s="705"/>
      <c r="AE322" s="705"/>
      <c r="AF322" s="705"/>
      <c r="AG322" s="705"/>
      <c r="AH322" s="705"/>
      <c r="AI322" s="705"/>
      <c r="AJ322" s="705"/>
      <c r="AK322" s="705"/>
      <c r="AL322" s="705"/>
      <c r="AM322" s="705"/>
      <c r="AN322" s="705"/>
      <c r="AO322" s="705"/>
      <c r="AP322" s="705"/>
      <c r="AQ322" s="705"/>
      <c r="AR322" s="705"/>
      <c r="AS322" s="705"/>
      <c r="AT322" s="705"/>
      <c r="AU322" s="705"/>
      <c r="AV322" s="705"/>
      <c r="AW322" s="705"/>
      <c r="AX322" s="705"/>
      <c r="AY322" s="705"/>
      <c r="AZ322" s="705"/>
      <c r="BA322" s="705"/>
      <c r="BB322" s="705"/>
      <c r="BC322" s="705"/>
      <c r="BD322" s="705"/>
      <c r="BE322" s="705"/>
      <c r="BF322" s="705"/>
      <c r="BG322" s="705"/>
      <c r="BH322" s="705"/>
      <c r="BI322" s="705"/>
      <c r="BJ322" s="705"/>
      <c r="BK322" s="705"/>
      <c r="BL322" s="705"/>
      <c r="BM322" s="705"/>
      <c r="BN322" s="705"/>
      <c r="BO322" s="705"/>
      <c r="BP322" s="705"/>
      <c r="BQ322" s="705"/>
      <c r="BR322" s="705"/>
      <c r="BS322" s="705"/>
      <c r="BT322" s="705"/>
      <c r="BU322" s="705"/>
      <c r="BV322" s="705"/>
      <c r="BW322" s="705"/>
      <c r="BX322" s="705"/>
      <c r="BY322" s="705"/>
      <c r="BZ322" s="705"/>
      <c r="CA322" s="705"/>
      <c r="CB322" s="705"/>
      <c r="CC322" s="705"/>
      <c r="CD322" s="705"/>
      <c r="CE322" s="705"/>
      <c r="CF322" s="705"/>
      <c r="CG322" s="705"/>
      <c r="CH322" s="705"/>
      <c r="CI322" s="705"/>
      <c r="CJ322" s="705"/>
      <c r="CK322" s="705"/>
      <c r="CL322" s="705"/>
      <c r="CM322" s="705"/>
      <c r="CN322" s="705"/>
      <c r="CO322" s="705"/>
      <c r="CP322" s="705"/>
      <c r="CQ322" s="705"/>
      <c r="CR322" s="705"/>
      <c r="CS322" s="705"/>
      <c r="CT322" s="705"/>
      <c r="CU322" s="705"/>
      <c r="CV322" s="705"/>
      <c r="CW322" s="705"/>
      <c r="CX322" s="705"/>
      <c r="CY322" s="705"/>
      <c r="CZ322" s="705"/>
      <c r="DA322" s="705"/>
      <c r="DB322" s="705"/>
      <c r="DC322" s="705"/>
      <c r="DD322" s="705"/>
      <c r="DE322" s="705"/>
      <c r="DF322" s="705"/>
      <c r="DG322" s="705"/>
      <c r="DH322" s="705"/>
      <c r="DI322" s="705"/>
      <c r="DJ322" s="705"/>
      <c r="DK322" s="705"/>
      <c r="DL322" s="705"/>
      <c r="DM322" s="705"/>
      <c r="DN322" s="705"/>
      <c r="DO322" s="705"/>
      <c r="DP322" s="705"/>
      <c r="DQ322" s="705"/>
      <c r="DR322" s="705"/>
      <c r="DS322" s="705"/>
      <c r="DT322" s="705"/>
      <c r="DU322" s="705"/>
      <c r="DV322" s="705"/>
      <c r="DW322" s="705"/>
      <c r="DX322" s="705"/>
      <c r="DY322" s="705"/>
      <c r="DZ322" s="705"/>
      <c r="EA322" s="705"/>
      <c r="EB322" s="705"/>
      <c r="EC322" s="705"/>
      <c r="ED322" s="705"/>
      <c r="EE322" s="705"/>
      <c r="EF322" s="705"/>
      <c r="EG322" s="705"/>
      <c r="EH322" s="705"/>
      <c r="EI322" s="705"/>
      <c r="EJ322" s="705"/>
      <c r="EK322" s="705"/>
      <c r="EL322" s="705"/>
      <c r="EM322" s="705"/>
      <c r="EN322" s="705"/>
      <c r="EO322" s="705"/>
      <c r="EP322" s="705"/>
      <c r="EQ322" s="705"/>
      <c r="ER322" s="705"/>
      <c r="ES322" s="705"/>
      <c r="ET322" s="705"/>
      <c r="EU322" s="705"/>
      <c r="EV322" s="705"/>
      <c r="EW322" s="705"/>
      <c r="EX322" s="705"/>
      <c r="EY322" s="705"/>
      <c r="EZ322" s="705"/>
      <c r="FA322" s="705"/>
      <c r="FB322" s="705"/>
      <c r="FC322" s="705"/>
      <c r="FD322" s="705"/>
      <c r="FE322" s="705"/>
      <c r="FF322" s="705"/>
      <c r="FG322" s="705"/>
      <c r="FH322" s="705"/>
      <c r="FI322" s="705"/>
      <c r="FJ322" s="705"/>
      <c r="FK322" s="705"/>
      <c r="FL322" s="705"/>
      <c r="FM322" s="705"/>
      <c r="FN322" s="705"/>
      <c r="FO322" s="705"/>
      <c r="FP322" s="705"/>
      <c r="FQ322" s="705"/>
      <c r="FR322" s="705"/>
      <c r="FS322" s="705"/>
      <c r="FT322" s="705"/>
      <c r="FU322" s="705"/>
      <c r="FV322" s="705"/>
      <c r="FW322" s="705"/>
      <c r="FX322" s="705"/>
      <c r="FY322" s="705"/>
      <c r="FZ322" s="705"/>
      <c r="GA322" s="705"/>
      <c r="GB322" s="705"/>
      <c r="GC322" s="705"/>
      <c r="GD322" s="705"/>
      <c r="GE322" s="705"/>
      <c r="GF322" s="705"/>
      <c r="GG322" s="705"/>
      <c r="GH322" s="705"/>
      <c r="GI322" s="705"/>
      <c r="GJ322" s="705"/>
      <c r="GK322" s="705"/>
      <c r="GL322" s="705"/>
      <c r="GM322" s="705"/>
      <c r="GN322" s="705"/>
      <c r="GO322" s="705"/>
      <c r="GP322" s="705"/>
      <c r="GQ322" s="705"/>
      <c r="GR322" s="705"/>
      <c r="GS322" s="705"/>
      <c r="GT322" s="705"/>
      <c r="GU322" s="705"/>
      <c r="GV322" s="705"/>
      <c r="GW322" s="705"/>
      <c r="GX322" s="705"/>
      <c r="GY322" s="705"/>
      <c r="GZ322" s="705"/>
      <c r="HA322" s="705"/>
      <c r="HB322" s="705"/>
      <c r="HC322" s="705"/>
      <c r="HD322" s="705"/>
      <c r="HE322" s="705"/>
      <c r="HF322" s="705"/>
      <c r="HG322" s="705"/>
      <c r="HH322" s="705"/>
      <c r="HI322" s="705"/>
      <c r="HJ322" s="705"/>
      <c r="HK322" s="705"/>
      <c r="HL322" s="705"/>
      <c r="HM322" s="705"/>
      <c r="HN322" s="705"/>
      <c r="HO322" s="705"/>
      <c r="HP322" s="705"/>
      <c r="HQ322" s="705"/>
      <c r="HR322" s="705"/>
      <c r="HS322" s="705"/>
      <c r="HT322" s="705"/>
      <c r="HU322" s="705"/>
      <c r="HV322" s="705"/>
      <c r="HW322" s="705"/>
      <c r="HX322" s="705"/>
      <c r="HY322" s="705"/>
      <c r="HZ322" s="705"/>
      <c r="IA322" s="705"/>
      <c r="IB322" s="705"/>
      <c r="IC322" s="705"/>
      <c r="ID322" s="705"/>
      <c r="IE322" s="705"/>
      <c r="IF322" s="705"/>
      <c r="IG322" s="705"/>
      <c r="IH322" s="705"/>
      <c r="II322" s="705"/>
      <c r="IJ322" s="705"/>
      <c r="IK322" s="705"/>
      <c r="IL322" s="705"/>
      <c r="IM322" s="705"/>
      <c r="IN322" s="705"/>
      <c r="IO322" s="705"/>
      <c r="IP322" s="705"/>
      <c r="IQ322" s="705"/>
      <c r="IR322" s="705"/>
      <c r="IS322" s="705"/>
      <c r="IT322" s="705"/>
      <c r="IU322" s="705"/>
      <c r="IV322" s="705"/>
    </row>
    <row r="323" spans="1:256" ht="15">
      <c r="A323" s="705"/>
      <c r="B323" s="833" t="s">
        <v>105</v>
      </c>
      <c r="C323" s="834" t="s">
        <v>497</v>
      </c>
      <c r="D323" s="835" t="s">
        <v>23</v>
      </c>
      <c r="E323" s="836">
        <v>1</v>
      </c>
      <c r="F323" s="837">
        <f>G315</f>
        <v>1621.64</v>
      </c>
      <c r="G323" s="838">
        <f>TRUNC(F323*E323,2)</f>
        <v>1621.64</v>
      </c>
      <c r="H323" s="705"/>
      <c r="I323" s="705"/>
      <c r="J323" s="705"/>
      <c r="K323" s="705"/>
      <c r="L323" s="705"/>
      <c r="M323" s="705"/>
      <c r="N323" s="705"/>
      <c r="O323" s="705"/>
      <c r="P323" s="705"/>
      <c r="Q323" s="705"/>
      <c r="R323" s="705"/>
      <c r="S323" s="705"/>
      <c r="T323" s="705"/>
      <c r="U323" s="705"/>
      <c r="V323" s="705"/>
      <c r="W323" s="705"/>
      <c r="X323" s="705"/>
      <c r="Y323" s="705"/>
      <c r="Z323" s="705"/>
      <c r="AA323" s="705"/>
      <c r="AB323" s="705"/>
      <c r="AC323" s="705"/>
      <c r="AD323" s="705"/>
      <c r="AE323" s="705"/>
      <c r="AF323" s="705"/>
      <c r="AG323" s="705"/>
      <c r="AH323" s="705"/>
      <c r="AI323" s="705"/>
      <c r="AJ323" s="705"/>
      <c r="AK323" s="705"/>
      <c r="AL323" s="705"/>
      <c r="AM323" s="705"/>
      <c r="AN323" s="705"/>
      <c r="AO323" s="705"/>
      <c r="AP323" s="705"/>
      <c r="AQ323" s="705"/>
      <c r="AR323" s="705"/>
      <c r="AS323" s="705"/>
      <c r="AT323" s="705"/>
      <c r="AU323" s="705"/>
      <c r="AV323" s="705"/>
      <c r="AW323" s="705"/>
      <c r="AX323" s="705"/>
      <c r="AY323" s="705"/>
      <c r="AZ323" s="705"/>
      <c r="BA323" s="705"/>
      <c r="BB323" s="705"/>
      <c r="BC323" s="705"/>
      <c r="BD323" s="705"/>
      <c r="BE323" s="705"/>
      <c r="BF323" s="705"/>
      <c r="BG323" s="705"/>
      <c r="BH323" s="705"/>
      <c r="BI323" s="705"/>
      <c r="BJ323" s="705"/>
      <c r="BK323" s="705"/>
      <c r="BL323" s="705"/>
      <c r="BM323" s="705"/>
      <c r="BN323" s="705"/>
      <c r="BO323" s="705"/>
      <c r="BP323" s="705"/>
      <c r="BQ323" s="705"/>
      <c r="BR323" s="705"/>
      <c r="BS323" s="705"/>
      <c r="BT323" s="705"/>
      <c r="BU323" s="705"/>
      <c r="BV323" s="705"/>
      <c r="BW323" s="705"/>
      <c r="BX323" s="705"/>
      <c r="BY323" s="705"/>
      <c r="BZ323" s="705"/>
      <c r="CA323" s="705"/>
      <c r="CB323" s="705"/>
      <c r="CC323" s="705"/>
      <c r="CD323" s="705"/>
      <c r="CE323" s="705"/>
      <c r="CF323" s="705"/>
      <c r="CG323" s="705"/>
      <c r="CH323" s="705"/>
      <c r="CI323" s="705"/>
      <c r="CJ323" s="705"/>
      <c r="CK323" s="705"/>
      <c r="CL323" s="705"/>
      <c r="CM323" s="705"/>
      <c r="CN323" s="705"/>
      <c r="CO323" s="705"/>
      <c r="CP323" s="705"/>
      <c r="CQ323" s="705"/>
      <c r="CR323" s="705"/>
      <c r="CS323" s="705"/>
      <c r="CT323" s="705"/>
      <c r="CU323" s="705"/>
      <c r="CV323" s="705"/>
      <c r="CW323" s="705"/>
      <c r="CX323" s="705"/>
      <c r="CY323" s="705"/>
      <c r="CZ323" s="705"/>
      <c r="DA323" s="705"/>
      <c r="DB323" s="705"/>
      <c r="DC323" s="705"/>
      <c r="DD323" s="705"/>
      <c r="DE323" s="705"/>
      <c r="DF323" s="705"/>
      <c r="DG323" s="705"/>
      <c r="DH323" s="705"/>
      <c r="DI323" s="705"/>
      <c r="DJ323" s="705"/>
      <c r="DK323" s="705"/>
      <c r="DL323" s="705"/>
      <c r="DM323" s="705"/>
      <c r="DN323" s="705"/>
      <c r="DO323" s="705"/>
      <c r="DP323" s="705"/>
      <c r="DQ323" s="705"/>
      <c r="DR323" s="705"/>
      <c r="DS323" s="705"/>
      <c r="DT323" s="705"/>
      <c r="DU323" s="705"/>
      <c r="DV323" s="705"/>
      <c r="DW323" s="705"/>
      <c r="DX323" s="705"/>
      <c r="DY323" s="705"/>
      <c r="DZ323" s="705"/>
      <c r="EA323" s="705"/>
      <c r="EB323" s="705"/>
      <c r="EC323" s="705"/>
      <c r="ED323" s="705"/>
      <c r="EE323" s="705"/>
      <c r="EF323" s="705"/>
      <c r="EG323" s="705"/>
      <c r="EH323" s="705"/>
      <c r="EI323" s="705"/>
      <c r="EJ323" s="705"/>
      <c r="EK323" s="705"/>
      <c r="EL323" s="705"/>
      <c r="EM323" s="705"/>
      <c r="EN323" s="705"/>
      <c r="EO323" s="705"/>
      <c r="EP323" s="705"/>
      <c r="EQ323" s="705"/>
      <c r="ER323" s="705"/>
      <c r="ES323" s="705"/>
      <c r="ET323" s="705"/>
      <c r="EU323" s="705"/>
      <c r="EV323" s="705"/>
      <c r="EW323" s="705"/>
      <c r="EX323" s="705"/>
      <c r="EY323" s="705"/>
      <c r="EZ323" s="705"/>
      <c r="FA323" s="705"/>
      <c r="FB323" s="705"/>
      <c r="FC323" s="705"/>
      <c r="FD323" s="705"/>
      <c r="FE323" s="705"/>
      <c r="FF323" s="705"/>
      <c r="FG323" s="705"/>
      <c r="FH323" s="705"/>
      <c r="FI323" s="705"/>
      <c r="FJ323" s="705"/>
      <c r="FK323" s="705"/>
      <c r="FL323" s="705"/>
      <c r="FM323" s="705"/>
      <c r="FN323" s="705"/>
      <c r="FO323" s="705"/>
      <c r="FP323" s="705"/>
      <c r="FQ323" s="705"/>
      <c r="FR323" s="705"/>
      <c r="FS323" s="705"/>
      <c r="FT323" s="705"/>
      <c r="FU323" s="705"/>
      <c r="FV323" s="705"/>
      <c r="FW323" s="705"/>
      <c r="FX323" s="705"/>
      <c r="FY323" s="705"/>
      <c r="FZ323" s="705"/>
      <c r="GA323" s="705"/>
      <c r="GB323" s="705"/>
      <c r="GC323" s="705"/>
      <c r="GD323" s="705"/>
      <c r="GE323" s="705"/>
      <c r="GF323" s="705"/>
      <c r="GG323" s="705"/>
      <c r="GH323" s="705"/>
      <c r="GI323" s="705"/>
      <c r="GJ323" s="705"/>
      <c r="GK323" s="705"/>
      <c r="GL323" s="705"/>
      <c r="GM323" s="705"/>
      <c r="GN323" s="705"/>
      <c r="GO323" s="705"/>
      <c r="GP323" s="705"/>
      <c r="GQ323" s="705"/>
      <c r="GR323" s="705"/>
      <c r="GS323" s="705"/>
      <c r="GT323" s="705"/>
      <c r="GU323" s="705"/>
      <c r="GV323" s="705"/>
      <c r="GW323" s="705"/>
      <c r="GX323" s="705"/>
      <c r="GY323" s="705"/>
      <c r="GZ323" s="705"/>
      <c r="HA323" s="705"/>
      <c r="HB323" s="705"/>
      <c r="HC323" s="705"/>
      <c r="HD323" s="705"/>
      <c r="HE323" s="705"/>
      <c r="HF323" s="705"/>
      <c r="HG323" s="705"/>
      <c r="HH323" s="705"/>
      <c r="HI323" s="705"/>
      <c r="HJ323" s="705"/>
      <c r="HK323" s="705"/>
      <c r="HL323" s="705"/>
      <c r="HM323" s="705"/>
      <c r="HN323" s="705"/>
      <c r="HO323" s="705"/>
      <c r="HP323" s="705"/>
      <c r="HQ323" s="705"/>
      <c r="HR323" s="705"/>
      <c r="HS323" s="705"/>
      <c r="HT323" s="705"/>
      <c r="HU323" s="705"/>
      <c r="HV323" s="705"/>
      <c r="HW323" s="705"/>
      <c r="HX323" s="705"/>
      <c r="HY323" s="705"/>
      <c r="HZ323" s="705"/>
      <c r="IA323" s="705"/>
      <c r="IB323" s="705"/>
      <c r="IC323" s="705"/>
      <c r="ID323" s="705"/>
      <c r="IE323" s="705"/>
      <c r="IF323" s="705"/>
      <c r="IG323" s="705"/>
      <c r="IH323" s="705"/>
      <c r="II323" s="705"/>
      <c r="IJ323" s="705"/>
      <c r="IK323" s="705"/>
      <c r="IL323" s="705"/>
      <c r="IM323" s="705"/>
      <c r="IN323" s="705"/>
      <c r="IO323" s="705"/>
      <c r="IP323" s="705"/>
      <c r="IQ323" s="705"/>
      <c r="IR323" s="705"/>
      <c r="IS323" s="705"/>
      <c r="IT323" s="705"/>
      <c r="IU323" s="705"/>
      <c r="IV323" s="705"/>
    </row>
    <row r="324" spans="1:256" ht="15.75" thickBot="1">
      <c r="A324" s="705"/>
      <c r="B324" s="839" t="s">
        <v>498</v>
      </c>
      <c r="C324" s="840" t="s">
        <v>499</v>
      </c>
      <c r="D324" s="841" t="s">
        <v>23</v>
      </c>
      <c r="E324" s="842">
        <v>1</v>
      </c>
      <c r="F324" s="842" t="e">
        <f>#REF!</f>
        <v>#REF!</v>
      </c>
      <c r="G324" s="838" t="e">
        <f>TRUNC(F324*E324,2)</f>
        <v>#REF!</v>
      </c>
      <c r="H324" s="705"/>
      <c r="I324" s="705"/>
      <c r="J324" s="705"/>
      <c r="K324" s="705"/>
      <c r="L324" s="705"/>
      <c r="M324" s="705"/>
      <c r="N324" s="705"/>
      <c r="O324" s="705"/>
      <c r="P324" s="705"/>
      <c r="Q324" s="705"/>
      <c r="R324" s="705"/>
      <c r="S324" s="705"/>
      <c r="T324" s="705"/>
      <c r="U324" s="705"/>
      <c r="V324" s="705"/>
      <c r="W324" s="705"/>
      <c r="X324" s="705"/>
      <c r="Y324" s="705"/>
      <c r="Z324" s="705"/>
      <c r="AA324" s="705"/>
      <c r="AB324" s="705"/>
      <c r="AC324" s="705"/>
      <c r="AD324" s="705"/>
      <c r="AE324" s="705"/>
      <c r="AF324" s="705"/>
      <c r="AG324" s="705"/>
      <c r="AH324" s="705"/>
      <c r="AI324" s="705"/>
      <c r="AJ324" s="705"/>
      <c r="AK324" s="705"/>
      <c r="AL324" s="705"/>
      <c r="AM324" s="705"/>
      <c r="AN324" s="705"/>
      <c r="AO324" s="705"/>
      <c r="AP324" s="705"/>
      <c r="AQ324" s="705"/>
      <c r="AR324" s="705"/>
      <c r="AS324" s="705"/>
      <c r="AT324" s="705"/>
      <c r="AU324" s="705"/>
      <c r="AV324" s="705"/>
      <c r="AW324" s="705"/>
      <c r="AX324" s="705"/>
      <c r="AY324" s="705"/>
      <c r="AZ324" s="705"/>
      <c r="BA324" s="705"/>
      <c r="BB324" s="705"/>
      <c r="BC324" s="705"/>
      <c r="BD324" s="705"/>
      <c r="BE324" s="705"/>
      <c r="BF324" s="705"/>
      <c r="BG324" s="705"/>
      <c r="BH324" s="705"/>
      <c r="BI324" s="705"/>
      <c r="BJ324" s="705"/>
      <c r="BK324" s="705"/>
      <c r="BL324" s="705"/>
      <c r="BM324" s="705"/>
      <c r="BN324" s="705"/>
      <c r="BO324" s="705"/>
      <c r="BP324" s="705"/>
      <c r="BQ324" s="705"/>
      <c r="BR324" s="705"/>
      <c r="BS324" s="705"/>
      <c r="BT324" s="705"/>
      <c r="BU324" s="705"/>
      <c r="BV324" s="705"/>
      <c r="BW324" s="705"/>
      <c r="BX324" s="705"/>
      <c r="BY324" s="705"/>
      <c r="BZ324" s="705"/>
      <c r="CA324" s="705"/>
      <c r="CB324" s="705"/>
      <c r="CC324" s="705"/>
      <c r="CD324" s="705"/>
      <c r="CE324" s="705"/>
      <c r="CF324" s="705"/>
      <c r="CG324" s="705"/>
      <c r="CH324" s="705"/>
      <c r="CI324" s="705"/>
      <c r="CJ324" s="705"/>
      <c r="CK324" s="705"/>
      <c r="CL324" s="705"/>
      <c r="CM324" s="705"/>
      <c r="CN324" s="705"/>
      <c r="CO324" s="705"/>
      <c r="CP324" s="705"/>
      <c r="CQ324" s="705"/>
      <c r="CR324" s="705"/>
      <c r="CS324" s="705"/>
      <c r="CT324" s="705"/>
      <c r="CU324" s="705"/>
      <c r="CV324" s="705"/>
      <c r="CW324" s="705"/>
      <c r="CX324" s="705"/>
      <c r="CY324" s="705"/>
      <c r="CZ324" s="705"/>
      <c r="DA324" s="705"/>
      <c r="DB324" s="705"/>
      <c r="DC324" s="705"/>
      <c r="DD324" s="705"/>
      <c r="DE324" s="705"/>
      <c r="DF324" s="705"/>
      <c r="DG324" s="705"/>
      <c r="DH324" s="705"/>
      <c r="DI324" s="705"/>
      <c r="DJ324" s="705"/>
      <c r="DK324" s="705"/>
      <c r="DL324" s="705"/>
      <c r="DM324" s="705"/>
      <c r="DN324" s="705"/>
      <c r="DO324" s="705"/>
      <c r="DP324" s="705"/>
      <c r="DQ324" s="705"/>
      <c r="DR324" s="705"/>
      <c r="DS324" s="705"/>
      <c r="DT324" s="705"/>
      <c r="DU324" s="705"/>
      <c r="DV324" s="705"/>
      <c r="DW324" s="705"/>
      <c r="DX324" s="705"/>
      <c r="DY324" s="705"/>
      <c r="DZ324" s="705"/>
      <c r="EA324" s="705"/>
      <c r="EB324" s="705"/>
      <c r="EC324" s="705"/>
      <c r="ED324" s="705"/>
      <c r="EE324" s="705"/>
      <c r="EF324" s="705"/>
      <c r="EG324" s="705"/>
      <c r="EH324" s="705"/>
      <c r="EI324" s="705"/>
      <c r="EJ324" s="705"/>
      <c r="EK324" s="705"/>
      <c r="EL324" s="705"/>
      <c r="EM324" s="705"/>
      <c r="EN324" s="705"/>
      <c r="EO324" s="705"/>
      <c r="EP324" s="705"/>
      <c r="EQ324" s="705"/>
      <c r="ER324" s="705"/>
      <c r="ES324" s="705"/>
      <c r="ET324" s="705"/>
      <c r="EU324" s="705"/>
      <c r="EV324" s="705"/>
      <c r="EW324" s="705"/>
      <c r="EX324" s="705"/>
      <c r="EY324" s="705"/>
      <c r="EZ324" s="705"/>
      <c r="FA324" s="705"/>
      <c r="FB324" s="705"/>
      <c r="FC324" s="705"/>
      <c r="FD324" s="705"/>
      <c r="FE324" s="705"/>
      <c r="FF324" s="705"/>
      <c r="FG324" s="705"/>
      <c r="FH324" s="705"/>
      <c r="FI324" s="705"/>
      <c r="FJ324" s="705"/>
      <c r="FK324" s="705"/>
      <c r="FL324" s="705"/>
      <c r="FM324" s="705"/>
      <c r="FN324" s="705"/>
      <c r="FO324" s="705"/>
      <c r="FP324" s="705"/>
      <c r="FQ324" s="705"/>
      <c r="FR324" s="705"/>
      <c r="FS324" s="705"/>
      <c r="FT324" s="705"/>
      <c r="FU324" s="705"/>
      <c r="FV324" s="705"/>
      <c r="FW324" s="705"/>
      <c r="FX324" s="705"/>
      <c r="FY324" s="705"/>
      <c r="FZ324" s="705"/>
      <c r="GA324" s="705"/>
      <c r="GB324" s="705"/>
      <c r="GC324" s="705"/>
      <c r="GD324" s="705"/>
      <c r="GE324" s="705"/>
      <c r="GF324" s="705"/>
      <c r="GG324" s="705"/>
      <c r="GH324" s="705"/>
      <c r="GI324" s="705"/>
      <c r="GJ324" s="705"/>
      <c r="GK324" s="705"/>
      <c r="GL324" s="705"/>
      <c r="GM324" s="705"/>
      <c r="GN324" s="705"/>
      <c r="GO324" s="705"/>
      <c r="GP324" s="705"/>
      <c r="GQ324" s="705"/>
      <c r="GR324" s="705"/>
      <c r="GS324" s="705"/>
      <c r="GT324" s="705"/>
      <c r="GU324" s="705"/>
      <c r="GV324" s="705"/>
      <c r="GW324" s="705"/>
      <c r="GX324" s="705"/>
      <c r="GY324" s="705"/>
      <c r="GZ324" s="705"/>
      <c r="HA324" s="705"/>
      <c r="HB324" s="705"/>
      <c r="HC324" s="705"/>
      <c r="HD324" s="705"/>
      <c r="HE324" s="705"/>
      <c r="HF324" s="705"/>
      <c r="HG324" s="705"/>
      <c r="HH324" s="705"/>
      <c r="HI324" s="705"/>
      <c r="HJ324" s="705"/>
      <c r="HK324" s="705"/>
      <c r="HL324" s="705"/>
      <c r="HM324" s="705"/>
      <c r="HN324" s="705"/>
      <c r="HO324" s="705"/>
      <c r="HP324" s="705"/>
      <c r="HQ324" s="705"/>
      <c r="HR324" s="705"/>
      <c r="HS324" s="705"/>
      <c r="HT324" s="705"/>
      <c r="HU324" s="705"/>
      <c r="HV324" s="705"/>
      <c r="HW324" s="705"/>
      <c r="HX324" s="705"/>
      <c r="HY324" s="705"/>
      <c r="HZ324" s="705"/>
      <c r="IA324" s="705"/>
      <c r="IB324" s="705"/>
      <c r="IC324" s="705"/>
      <c r="ID324" s="705"/>
      <c r="IE324" s="705"/>
      <c r="IF324" s="705"/>
      <c r="IG324" s="705"/>
      <c r="IH324" s="705"/>
      <c r="II324" s="705"/>
      <c r="IJ324" s="705"/>
      <c r="IK324" s="705"/>
      <c r="IL324" s="705"/>
      <c r="IM324" s="705"/>
      <c r="IN324" s="705"/>
      <c r="IO324" s="705"/>
      <c r="IP324" s="705"/>
      <c r="IQ324" s="705"/>
      <c r="IR324" s="705"/>
      <c r="IS324" s="705"/>
      <c r="IT324" s="705"/>
      <c r="IU324" s="705"/>
      <c r="IV324" s="705"/>
    </row>
    <row r="325" spans="1:256" ht="16.5" thickBot="1">
      <c r="A325" s="705"/>
      <c r="B325" s="707"/>
      <c r="C325" s="764"/>
      <c r="D325" s="765"/>
      <c r="E325" s="766"/>
      <c r="F325" s="767" t="s">
        <v>81</v>
      </c>
      <c r="G325" s="843" t="e">
        <f>TRUNC(SUM(G323:G324),2)</f>
        <v>#REF!</v>
      </c>
      <c r="H325" s="705"/>
      <c r="I325" s="705"/>
      <c r="J325" s="705"/>
      <c r="K325" s="705"/>
      <c r="L325" s="705"/>
      <c r="M325" s="705"/>
      <c r="N325" s="705"/>
      <c r="O325" s="705"/>
      <c r="P325" s="705"/>
      <c r="Q325" s="705"/>
      <c r="R325" s="705"/>
      <c r="S325" s="705"/>
      <c r="T325" s="705"/>
      <c r="U325" s="705"/>
      <c r="V325" s="705"/>
      <c r="W325" s="705"/>
      <c r="X325" s="705"/>
      <c r="Y325" s="705"/>
      <c r="Z325" s="705"/>
      <c r="AA325" s="705"/>
      <c r="AB325" s="705"/>
      <c r="AC325" s="705"/>
      <c r="AD325" s="705"/>
      <c r="AE325" s="705"/>
      <c r="AF325" s="705"/>
      <c r="AG325" s="705"/>
      <c r="AH325" s="705"/>
      <c r="AI325" s="705"/>
      <c r="AJ325" s="705"/>
      <c r="AK325" s="705"/>
      <c r="AL325" s="705"/>
      <c r="AM325" s="705"/>
      <c r="AN325" s="705"/>
      <c r="AO325" s="705"/>
      <c r="AP325" s="705"/>
      <c r="AQ325" s="705"/>
      <c r="AR325" s="705"/>
      <c r="AS325" s="705"/>
      <c r="AT325" s="705"/>
      <c r="AU325" s="705"/>
      <c r="AV325" s="705"/>
      <c r="AW325" s="705"/>
      <c r="AX325" s="705"/>
      <c r="AY325" s="705"/>
      <c r="AZ325" s="705"/>
      <c r="BA325" s="705"/>
      <c r="BB325" s="705"/>
      <c r="BC325" s="705"/>
      <c r="BD325" s="705"/>
      <c r="BE325" s="705"/>
      <c r="BF325" s="705"/>
      <c r="BG325" s="705"/>
      <c r="BH325" s="705"/>
      <c r="BI325" s="705"/>
      <c r="BJ325" s="705"/>
      <c r="BK325" s="705"/>
      <c r="BL325" s="705"/>
      <c r="BM325" s="705"/>
      <c r="BN325" s="705"/>
      <c r="BO325" s="705"/>
      <c r="BP325" s="705"/>
      <c r="BQ325" s="705"/>
      <c r="BR325" s="705"/>
      <c r="BS325" s="705"/>
      <c r="BT325" s="705"/>
      <c r="BU325" s="705"/>
      <c r="BV325" s="705"/>
      <c r="BW325" s="705"/>
      <c r="BX325" s="705"/>
      <c r="BY325" s="705"/>
      <c r="BZ325" s="705"/>
      <c r="CA325" s="705"/>
      <c r="CB325" s="705"/>
      <c r="CC325" s="705"/>
      <c r="CD325" s="705"/>
      <c r="CE325" s="705"/>
      <c r="CF325" s="705"/>
      <c r="CG325" s="705"/>
      <c r="CH325" s="705"/>
      <c r="CI325" s="705"/>
      <c r="CJ325" s="705"/>
      <c r="CK325" s="705"/>
      <c r="CL325" s="705"/>
      <c r="CM325" s="705"/>
      <c r="CN325" s="705"/>
      <c r="CO325" s="705"/>
      <c r="CP325" s="705"/>
      <c r="CQ325" s="705"/>
      <c r="CR325" s="705"/>
      <c r="CS325" s="705"/>
      <c r="CT325" s="705"/>
      <c r="CU325" s="705"/>
      <c r="CV325" s="705"/>
      <c r="CW325" s="705"/>
      <c r="CX325" s="705"/>
      <c r="CY325" s="705"/>
      <c r="CZ325" s="705"/>
      <c r="DA325" s="705"/>
      <c r="DB325" s="705"/>
      <c r="DC325" s="705"/>
      <c r="DD325" s="705"/>
      <c r="DE325" s="705"/>
      <c r="DF325" s="705"/>
      <c r="DG325" s="705"/>
      <c r="DH325" s="705"/>
      <c r="DI325" s="705"/>
      <c r="DJ325" s="705"/>
      <c r="DK325" s="705"/>
      <c r="DL325" s="705"/>
      <c r="DM325" s="705"/>
      <c r="DN325" s="705"/>
      <c r="DO325" s="705"/>
      <c r="DP325" s="705"/>
      <c r="DQ325" s="705"/>
      <c r="DR325" s="705"/>
      <c r="DS325" s="705"/>
      <c r="DT325" s="705"/>
      <c r="DU325" s="705"/>
      <c r="DV325" s="705"/>
      <c r="DW325" s="705"/>
      <c r="DX325" s="705"/>
      <c r="DY325" s="705"/>
      <c r="DZ325" s="705"/>
      <c r="EA325" s="705"/>
      <c r="EB325" s="705"/>
      <c r="EC325" s="705"/>
      <c r="ED325" s="705"/>
      <c r="EE325" s="705"/>
      <c r="EF325" s="705"/>
      <c r="EG325" s="705"/>
      <c r="EH325" s="705"/>
      <c r="EI325" s="705"/>
      <c r="EJ325" s="705"/>
      <c r="EK325" s="705"/>
      <c r="EL325" s="705"/>
      <c r="EM325" s="705"/>
      <c r="EN325" s="705"/>
      <c r="EO325" s="705"/>
      <c r="EP325" s="705"/>
      <c r="EQ325" s="705"/>
      <c r="ER325" s="705"/>
      <c r="ES325" s="705"/>
      <c r="ET325" s="705"/>
      <c r="EU325" s="705"/>
      <c r="EV325" s="705"/>
      <c r="EW325" s="705"/>
      <c r="EX325" s="705"/>
      <c r="EY325" s="705"/>
      <c r="EZ325" s="705"/>
      <c r="FA325" s="705"/>
      <c r="FB325" s="705"/>
      <c r="FC325" s="705"/>
      <c r="FD325" s="705"/>
      <c r="FE325" s="705"/>
      <c r="FF325" s="705"/>
      <c r="FG325" s="705"/>
      <c r="FH325" s="705"/>
      <c r="FI325" s="705"/>
      <c r="FJ325" s="705"/>
      <c r="FK325" s="705"/>
      <c r="FL325" s="705"/>
      <c r="FM325" s="705"/>
      <c r="FN325" s="705"/>
      <c r="FO325" s="705"/>
      <c r="FP325" s="705"/>
      <c r="FQ325" s="705"/>
      <c r="FR325" s="705"/>
      <c r="FS325" s="705"/>
      <c r="FT325" s="705"/>
      <c r="FU325" s="705"/>
      <c r="FV325" s="705"/>
      <c r="FW325" s="705"/>
      <c r="FX325" s="705"/>
      <c r="FY325" s="705"/>
      <c r="FZ325" s="705"/>
      <c r="GA325" s="705"/>
      <c r="GB325" s="705"/>
      <c r="GC325" s="705"/>
      <c r="GD325" s="705"/>
      <c r="GE325" s="705"/>
      <c r="GF325" s="705"/>
      <c r="GG325" s="705"/>
      <c r="GH325" s="705"/>
      <c r="GI325" s="705"/>
      <c r="GJ325" s="705"/>
      <c r="GK325" s="705"/>
      <c r="GL325" s="705"/>
      <c r="GM325" s="705"/>
      <c r="GN325" s="705"/>
      <c r="GO325" s="705"/>
      <c r="GP325" s="705"/>
      <c r="GQ325" s="705"/>
      <c r="GR325" s="705"/>
      <c r="GS325" s="705"/>
      <c r="GT325" s="705"/>
      <c r="GU325" s="705"/>
      <c r="GV325" s="705"/>
      <c r="GW325" s="705"/>
      <c r="GX325" s="705"/>
      <c r="GY325" s="705"/>
      <c r="GZ325" s="705"/>
      <c r="HA325" s="705"/>
      <c r="HB325" s="705"/>
      <c r="HC325" s="705"/>
      <c r="HD325" s="705"/>
      <c r="HE325" s="705"/>
      <c r="HF325" s="705"/>
      <c r="HG325" s="705"/>
      <c r="HH325" s="705"/>
      <c r="HI325" s="705"/>
      <c r="HJ325" s="705"/>
      <c r="HK325" s="705"/>
      <c r="HL325" s="705"/>
      <c r="HM325" s="705"/>
      <c r="HN325" s="705"/>
      <c r="HO325" s="705"/>
      <c r="HP325" s="705"/>
      <c r="HQ325" s="705"/>
      <c r="HR325" s="705"/>
      <c r="HS325" s="705"/>
      <c r="HT325" s="705"/>
      <c r="HU325" s="705"/>
      <c r="HV325" s="705"/>
      <c r="HW325" s="705"/>
      <c r="HX325" s="705"/>
      <c r="HY325" s="705"/>
      <c r="HZ325" s="705"/>
      <c r="IA325" s="705"/>
      <c r="IB325" s="705"/>
      <c r="IC325" s="705"/>
      <c r="ID325" s="705"/>
      <c r="IE325" s="705"/>
      <c r="IF325" s="705"/>
      <c r="IG325" s="705"/>
      <c r="IH325" s="705"/>
      <c r="II325" s="705"/>
      <c r="IJ325" s="705"/>
      <c r="IK325" s="705"/>
      <c r="IL325" s="705"/>
      <c r="IM325" s="705"/>
      <c r="IN325" s="705"/>
      <c r="IO325" s="705"/>
      <c r="IP325" s="705"/>
      <c r="IQ325" s="705"/>
      <c r="IR325" s="705"/>
      <c r="IS325" s="705"/>
      <c r="IT325" s="705"/>
      <c r="IU325" s="705"/>
      <c r="IV325" s="705"/>
    </row>
    <row r="326" spans="1:256" ht="13.5" thickBot="1">
      <c r="A326" s="705"/>
      <c r="B326" s="786"/>
      <c r="C326" s="786"/>
      <c r="D326" s="787"/>
      <c r="E326" s="788"/>
      <c r="F326" s="789"/>
      <c r="G326" s="790"/>
      <c r="H326" s="705"/>
      <c r="I326" s="705"/>
      <c r="J326" s="705"/>
      <c r="K326" s="705"/>
      <c r="L326" s="705"/>
      <c r="M326" s="705"/>
      <c r="N326" s="705"/>
      <c r="O326" s="705"/>
      <c r="P326" s="705"/>
      <c r="Q326" s="705"/>
      <c r="R326" s="705"/>
      <c r="S326" s="705"/>
      <c r="T326" s="705"/>
      <c r="U326" s="705"/>
      <c r="V326" s="705"/>
      <c r="W326" s="705"/>
      <c r="X326" s="705"/>
      <c r="Y326" s="705"/>
      <c r="Z326" s="705"/>
      <c r="AA326" s="705"/>
      <c r="AB326" s="705"/>
      <c r="AC326" s="705"/>
      <c r="AD326" s="705"/>
      <c r="AE326" s="705"/>
      <c r="AF326" s="705"/>
      <c r="AG326" s="705"/>
      <c r="AH326" s="705"/>
      <c r="AI326" s="705"/>
      <c r="AJ326" s="705"/>
      <c r="AK326" s="705"/>
      <c r="AL326" s="705"/>
      <c r="AM326" s="705"/>
      <c r="AN326" s="705"/>
      <c r="AO326" s="705"/>
      <c r="AP326" s="705"/>
      <c r="AQ326" s="705"/>
      <c r="AR326" s="705"/>
      <c r="AS326" s="705"/>
      <c r="AT326" s="705"/>
      <c r="AU326" s="705"/>
      <c r="AV326" s="705"/>
      <c r="AW326" s="705"/>
      <c r="AX326" s="705"/>
      <c r="AY326" s="705"/>
      <c r="AZ326" s="705"/>
      <c r="BA326" s="705"/>
      <c r="BB326" s="705"/>
      <c r="BC326" s="705"/>
      <c r="BD326" s="705"/>
      <c r="BE326" s="705"/>
      <c r="BF326" s="705"/>
      <c r="BG326" s="705"/>
      <c r="BH326" s="705"/>
      <c r="BI326" s="705"/>
      <c r="BJ326" s="705"/>
      <c r="BK326" s="705"/>
      <c r="BL326" s="705"/>
      <c r="BM326" s="705"/>
      <c r="BN326" s="705"/>
      <c r="BO326" s="705"/>
      <c r="BP326" s="705"/>
      <c r="BQ326" s="705"/>
      <c r="BR326" s="705"/>
      <c r="BS326" s="705"/>
      <c r="BT326" s="705"/>
      <c r="BU326" s="705"/>
      <c r="BV326" s="705"/>
      <c r="BW326" s="705"/>
      <c r="BX326" s="705"/>
      <c r="BY326" s="705"/>
      <c r="BZ326" s="705"/>
      <c r="CA326" s="705"/>
      <c r="CB326" s="705"/>
      <c r="CC326" s="705"/>
      <c r="CD326" s="705"/>
      <c r="CE326" s="705"/>
      <c r="CF326" s="705"/>
      <c r="CG326" s="705"/>
      <c r="CH326" s="705"/>
      <c r="CI326" s="705"/>
      <c r="CJ326" s="705"/>
      <c r="CK326" s="705"/>
      <c r="CL326" s="705"/>
      <c r="CM326" s="705"/>
      <c r="CN326" s="705"/>
      <c r="CO326" s="705"/>
      <c r="CP326" s="705"/>
      <c r="CQ326" s="705"/>
      <c r="CR326" s="705"/>
      <c r="CS326" s="705"/>
      <c r="CT326" s="705"/>
      <c r="CU326" s="705"/>
      <c r="CV326" s="705"/>
      <c r="CW326" s="705"/>
      <c r="CX326" s="705"/>
      <c r="CY326" s="705"/>
      <c r="CZ326" s="705"/>
      <c r="DA326" s="705"/>
      <c r="DB326" s="705"/>
      <c r="DC326" s="705"/>
      <c r="DD326" s="705"/>
      <c r="DE326" s="705"/>
      <c r="DF326" s="705"/>
      <c r="DG326" s="705"/>
      <c r="DH326" s="705"/>
      <c r="DI326" s="705"/>
      <c r="DJ326" s="705"/>
      <c r="DK326" s="705"/>
      <c r="DL326" s="705"/>
      <c r="DM326" s="705"/>
      <c r="DN326" s="705"/>
      <c r="DO326" s="705"/>
      <c r="DP326" s="705"/>
      <c r="DQ326" s="705"/>
      <c r="DR326" s="705"/>
      <c r="DS326" s="705"/>
      <c r="DT326" s="705"/>
      <c r="DU326" s="705"/>
      <c r="DV326" s="705"/>
      <c r="DW326" s="705"/>
      <c r="DX326" s="705"/>
      <c r="DY326" s="705"/>
      <c r="DZ326" s="705"/>
      <c r="EA326" s="705"/>
      <c r="EB326" s="705"/>
      <c r="EC326" s="705"/>
      <c r="ED326" s="705"/>
      <c r="EE326" s="705"/>
      <c r="EF326" s="705"/>
      <c r="EG326" s="705"/>
      <c r="EH326" s="705"/>
      <c r="EI326" s="705"/>
      <c r="EJ326" s="705"/>
      <c r="EK326" s="705"/>
      <c r="EL326" s="705"/>
      <c r="EM326" s="705"/>
      <c r="EN326" s="705"/>
      <c r="EO326" s="705"/>
      <c r="EP326" s="705"/>
      <c r="EQ326" s="705"/>
      <c r="ER326" s="705"/>
      <c r="ES326" s="705"/>
      <c r="ET326" s="705"/>
      <c r="EU326" s="705"/>
      <c r="EV326" s="705"/>
      <c r="EW326" s="705"/>
      <c r="EX326" s="705"/>
      <c r="EY326" s="705"/>
      <c r="EZ326" s="705"/>
      <c r="FA326" s="705"/>
      <c r="FB326" s="705"/>
      <c r="FC326" s="705"/>
      <c r="FD326" s="705"/>
      <c r="FE326" s="705"/>
      <c r="FF326" s="705"/>
      <c r="FG326" s="705"/>
      <c r="FH326" s="705"/>
      <c r="FI326" s="705"/>
      <c r="FJ326" s="705"/>
      <c r="FK326" s="705"/>
      <c r="FL326" s="705"/>
      <c r="FM326" s="705"/>
      <c r="FN326" s="705"/>
      <c r="FO326" s="705"/>
      <c r="FP326" s="705"/>
      <c r="FQ326" s="705"/>
      <c r="FR326" s="705"/>
      <c r="FS326" s="705"/>
      <c r="FT326" s="705"/>
      <c r="FU326" s="705"/>
      <c r="FV326" s="705"/>
      <c r="FW326" s="705"/>
      <c r="FX326" s="705"/>
      <c r="FY326" s="705"/>
      <c r="FZ326" s="705"/>
      <c r="GA326" s="705"/>
      <c r="GB326" s="705"/>
      <c r="GC326" s="705"/>
      <c r="GD326" s="705"/>
      <c r="GE326" s="705"/>
      <c r="GF326" s="705"/>
      <c r="GG326" s="705"/>
      <c r="GH326" s="705"/>
      <c r="GI326" s="705"/>
      <c r="GJ326" s="705"/>
      <c r="GK326" s="705"/>
      <c r="GL326" s="705"/>
      <c r="GM326" s="705"/>
      <c r="GN326" s="705"/>
      <c r="GO326" s="705"/>
      <c r="GP326" s="705"/>
      <c r="GQ326" s="705"/>
      <c r="GR326" s="705"/>
      <c r="GS326" s="705"/>
      <c r="GT326" s="705"/>
      <c r="GU326" s="705"/>
      <c r="GV326" s="705"/>
      <c r="GW326" s="705"/>
      <c r="GX326" s="705"/>
      <c r="GY326" s="705"/>
      <c r="GZ326" s="705"/>
      <c r="HA326" s="705"/>
      <c r="HB326" s="705"/>
      <c r="HC326" s="705"/>
      <c r="HD326" s="705"/>
      <c r="HE326" s="705"/>
      <c r="HF326" s="705"/>
      <c r="HG326" s="705"/>
      <c r="HH326" s="705"/>
      <c r="HI326" s="705"/>
      <c r="HJ326" s="705"/>
      <c r="HK326" s="705"/>
      <c r="HL326" s="705"/>
      <c r="HM326" s="705"/>
      <c r="HN326" s="705"/>
      <c r="HO326" s="705"/>
      <c r="HP326" s="705"/>
      <c r="HQ326" s="705"/>
      <c r="HR326" s="705"/>
      <c r="HS326" s="705"/>
      <c r="HT326" s="705"/>
      <c r="HU326" s="705"/>
      <c r="HV326" s="705"/>
      <c r="HW326" s="705"/>
      <c r="HX326" s="705"/>
      <c r="HY326" s="705"/>
      <c r="HZ326" s="705"/>
      <c r="IA326" s="705"/>
      <c r="IB326" s="705"/>
      <c r="IC326" s="705"/>
      <c r="ID326" s="705"/>
      <c r="IE326" s="705"/>
      <c r="IF326" s="705"/>
      <c r="IG326" s="705"/>
      <c r="IH326" s="705"/>
      <c r="II326" s="705"/>
      <c r="IJ326" s="705"/>
      <c r="IK326" s="705"/>
      <c r="IL326" s="705"/>
      <c r="IM326" s="705"/>
      <c r="IN326" s="705"/>
      <c r="IO326" s="705"/>
      <c r="IP326" s="705"/>
      <c r="IQ326" s="705"/>
      <c r="IR326" s="705"/>
      <c r="IS326" s="705"/>
      <c r="IT326" s="705"/>
      <c r="IU326" s="705"/>
      <c r="IV326" s="705"/>
    </row>
    <row r="327" spans="1:256" ht="13.5" thickBot="1">
      <c r="A327" s="705"/>
      <c r="B327" s="824" t="s">
        <v>500</v>
      </c>
      <c r="C327" s="825" t="s">
        <v>501</v>
      </c>
      <c r="D327" s="826"/>
      <c r="E327" s="826"/>
      <c r="F327" s="827"/>
      <c r="G327" s="828" t="s">
        <v>23</v>
      </c>
      <c r="H327" s="705"/>
      <c r="I327" s="705"/>
      <c r="J327" s="705"/>
      <c r="K327" s="705"/>
      <c r="L327" s="705"/>
      <c r="M327" s="705"/>
      <c r="N327" s="705"/>
      <c r="O327" s="705"/>
      <c r="P327" s="705"/>
      <c r="Q327" s="705"/>
      <c r="R327" s="705"/>
      <c r="S327" s="705"/>
      <c r="T327" s="705"/>
      <c r="U327" s="705"/>
      <c r="V327" s="705"/>
      <c r="W327" s="705"/>
      <c r="X327" s="705"/>
      <c r="Y327" s="705"/>
      <c r="Z327" s="705"/>
      <c r="AA327" s="705"/>
      <c r="AB327" s="705"/>
      <c r="AC327" s="705"/>
      <c r="AD327" s="705"/>
      <c r="AE327" s="705"/>
      <c r="AF327" s="705"/>
      <c r="AG327" s="705"/>
      <c r="AH327" s="705"/>
      <c r="AI327" s="705"/>
      <c r="AJ327" s="705"/>
      <c r="AK327" s="705"/>
      <c r="AL327" s="705"/>
      <c r="AM327" s="705"/>
      <c r="AN327" s="705"/>
      <c r="AO327" s="705"/>
      <c r="AP327" s="705"/>
      <c r="AQ327" s="705"/>
      <c r="AR327" s="705"/>
      <c r="AS327" s="705"/>
      <c r="AT327" s="705"/>
      <c r="AU327" s="705"/>
      <c r="AV327" s="705"/>
      <c r="AW327" s="705"/>
      <c r="AX327" s="705"/>
      <c r="AY327" s="705"/>
      <c r="AZ327" s="705"/>
      <c r="BA327" s="705"/>
      <c r="BB327" s="705"/>
      <c r="BC327" s="705"/>
      <c r="BD327" s="705"/>
      <c r="BE327" s="705"/>
      <c r="BF327" s="705"/>
      <c r="BG327" s="705"/>
      <c r="BH327" s="705"/>
      <c r="BI327" s="705"/>
      <c r="BJ327" s="705"/>
      <c r="BK327" s="705"/>
      <c r="BL327" s="705"/>
      <c r="BM327" s="705"/>
      <c r="BN327" s="705"/>
      <c r="BO327" s="705"/>
      <c r="BP327" s="705"/>
      <c r="BQ327" s="705"/>
      <c r="BR327" s="705"/>
      <c r="BS327" s="705"/>
      <c r="BT327" s="705"/>
      <c r="BU327" s="705"/>
      <c r="BV327" s="705"/>
      <c r="BW327" s="705"/>
      <c r="BX327" s="705"/>
      <c r="BY327" s="705"/>
      <c r="BZ327" s="705"/>
      <c r="CA327" s="705"/>
      <c r="CB327" s="705"/>
      <c r="CC327" s="705"/>
      <c r="CD327" s="705"/>
      <c r="CE327" s="705"/>
      <c r="CF327" s="705"/>
      <c r="CG327" s="705"/>
      <c r="CH327" s="705"/>
      <c r="CI327" s="705"/>
      <c r="CJ327" s="705"/>
      <c r="CK327" s="705"/>
      <c r="CL327" s="705"/>
      <c r="CM327" s="705"/>
      <c r="CN327" s="705"/>
      <c r="CO327" s="705"/>
      <c r="CP327" s="705"/>
      <c r="CQ327" s="705"/>
      <c r="CR327" s="705"/>
      <c r="CS327" s="705"/>
      <c r="CT327" s="705"/>
      <c r="CU327" s="705"/>
      <c r="CV327" s="705"/>
      <c r="CW327" s="705"/>
      <c r="CX327" s="705"/>
      <c r="CY327" s="705"/>
      <c r="CZ327" s="705"/>
      <c r="DA327" s="705"/>
      <c r="DB327" s="705"/>
      <c r="DC327" s="705"/>
      <c r="DD327" s="705"/>
      <c r="DE327" s="705"/>
      <c r="DF327" s="705"/>
      <c r="DG327" s="705"/>
      <c r="DH327" s="705"/>
      <c r="DI327" s="705"/>
      <c r="DJ327" s="705"/>
      <c r="DK327" s="705"/>
      <c r="DL327" s="705"/>
      <c r="DM327" s="705"/>
      <c r="DN327" s="705"/>
      <c r="DO327" s="705"/>
      <c r="DP327" s="705"/>
      <c r="DQ327" s="705"/>
      <c r="DR327" s="705"/>
      <c r="DS327" s="705"/>
      <c r="DT327" s="705"/>
      <c r="DU327" s="705"/>
      <c r="DV327" s="705"/>
      <c r="DW327" s="705"/>
      <c r="DX327" s="705"/>
      <c r="DY327" s="705"/>
      <c r="DZ327" s="705"/>
      <c r="EA327" s="705"/>
      <c r="EB327" s="705"/>
      <c r="EC327" s="705"/>
      <c r="ED327" s="705"/>
      <c r="EE327" s="705"/>
      <c r="EF327" s="705"/>
      <c r="EG327" s="705"/>
      <c r="EH327" s="705"/>
      <c r="EI327" s="705"/>
      <c r="EJ327" s="705"/>
      <c r="EK327" s="705"/>
      <c r="EL327" s="705"/>
      <c r="EM327" s="705"/>
      <c r="EN327" s="705"/>
      <c r="EO327" s="705"/>
      <c r="EP327" s="705"/>
      <c r="EQ327" s="705"/>
      <c r="ER327" s="705"/>
      <c r="ES327" s="705"/>
      <c r="ET327" s="705"/>
      <c r="EU327" s="705"/>
      <c r="EV327" s="705"/>
      <c r="EW327" s="705"/>
      <c r="EX327" s="705"/>
      <c r="EY327" s="705"/>
      <c r="EZ327" s="705"/>
      <c r="FA327" s="705"/>
      <c r="FB327" s="705"/>
      <c r="FC327" s="705"/>
      <c r="FD327" s="705"/>
      <c r="FE327" s="705"/>
      <c r="FF327" s="705"/>
      <c r="FG327" s="705"/>
      <c r="FH327" s="705"/>
      <c r="FI327" s="705"/>
      <c r="FJ327" s="705"/>
      <c r="FK327" s="705"/>
      <c r="FL327" s="705"/>
      <c r="FM327" s="705"/>
      <c r="FN327" s="705"/>
      <c r="FO327" s="705"/>
      <c r="FP327" s="705"/>
      <c r="FQ327" s="705"/>
      <c r="FR327" s="705"/>
      <c r="FS327" s="705"/>
      <c r="FT327" s="705"/>
      <c r="FU327" s="705"/>
      <c r="FV327" s="705"/>
      <c r="FW327" s="705"/>
      <c r="FX327" s="705"/>
      <c r="FY327" s="705"/>
      <c r="FZ327" s="705"/>
      <c r="GA327" s="705"/>
      <c r="GB327" s="705"/>
      <c r="GC327" s="705"/>
      <c r="GD327" s="705"/>
      <c r="GE327" s="705"/>
      <c r="GF327" s="705"/>
      <c r="GG327" s="705"/>
      <c r="GH327" s="705"/>
      <c r="GI327" s="705"/>
      <c r="GJ327" s="705"/>
      <c r="GK327" s="705"/>
      <c r="GL327" s="705"/>
      <c r="GM327" s="705"/>
      <c r="GN327" s="705"/>
      <c r="GO327" s="705"/>
      <c r="GP327" s="705"/>
      <c r="GQ327" s="705"/>
      <c r="GR327" s="705"/>
      <c r="GS327" s="705"/>
      <c r="GT327" s="705"/>
      <c r="GU327" s="705"/>
      <c r="GV327" s="705"/>
      <c r="GW327" s="705"/>
      <c r="GX327" s="705"/>
      <c r="GY327" s="705"/>
      <c r="GZ327" s="705"/>
      <c r="HA327" s="705"/>
      <c r="HB327" s="705"/>
      <c r="HC327" s="705"/>
      <c r="HD327" s="705"/>
      <c r="HE327" s="705"/>
      <c r="HF327" s="705"/>
      <c r="HG327" s="705"/>
      <c r="HH327" s="705"/>
      <c r="HI327" s="705"/>
      <c r="HJ327" s="705"/>
      <c r="HK327" s="705"/>
      <c r="HL327" s="705"/>
      <c r="HM327" s="705"/>
      <c r="HN327" s="705"/>
      <c r="HO327" s="705"/>
      <c r="HP327" s="705"/>
      <c r="HQ327" s="705"/>
      <c r="HR327" s="705"/>
      <c r="HS327" s="705"/>
      <c r="HT327" s="705"/>
      <c r="HU327" s="705"/>
      <c r="HV327" s="705"/>
      <c r="HW327" s="705"/>
      <c r="HX327" s="705"/>
      <c r="HY327" s="705"/>
      <c r="HZ327" s="705"/>
      <c r="IA327" s="705"/>
      <c r="IB327" s="705"/>
      <c r="IC327" s="705"/>
      <c r="ID327" s="705"/>
      <c r="IE327" s="705"/>
      <c r="IF327" s="705"/>
      <c r="IG327" s="705"/>
      <c r="IH327" s="705"/>
      <c r="II327" s="705"/>
      <c r="IJ327" s="705"/>
      <c r="IK327" s="705"/>
      <c r="IL327" s="705"/>
      <c r="IM327" s="705"/>
      <c r="IN327" s="705"/>
      <c r="IO327" s="705"/>
      <c r="IP327" s="705"/>
      <c r="IQ327" s="705"/>
      <c r="IR327" s="705"/>
      <c r="IS327" s="705"/>
      <c r="IT327" s="705"/>
      <c r="IU327" s="705"/>
      <c r="IV327" s="705"/>
    </row>
    <row r="328" spans="1:256" ht="26.25" thickBot="1">
      <c r="A328" s="705"/>
      <c r="B328" s="829" t="s">
        <v>144</v>
      </c>
      <c r="C328" s="830" t="s">
        <v>75</v>
      </c>
      <c r="D328" s="830" t="s">
        <v>23</v>
      </c>
      <c r="E328" s="830" t="s">
        <v>76</v>
      </c>
      <c r="F328" s="831" t="s">
        <v>103</v>
      </c>
      <c r="G328" s="832" t="s">
        <v>104</v>
      </c>
      <c r="H328" s="705"/>
      <c r="I328" s="705"/>
      <c r="J328" s="705"/>
      <c r="K328" s="705"/>
      <c r="L328" s="705"/>
      <c r="M328" s="705"/>
      <c r="N328" s="705"/>
      <c r="O328" s="705"/>
      <c r="P328" s="705"/>
      <c r="Q328" s="705"/>
      <c r="R328" s="705"/>
      <c r="S328" s="705"/>
      <c r="T328" s="705"/>
      <c r="U328" s="705"/>
      <c r="V328" s="705"/>
      <c r="W328" s="705"/>
      <c r="X328" s="705"/>
      <c r="Y328" s="705"/>
      <c r="Z328" s="705"/>
      <c r="AA328" s="705"/>
      <c r="AB328" s="705"/>
      <c r="AC328" s="705"/>
      <c r="AD328" s="705"/>
      <c r="AE328" s="705"/>
      <c r="AF328" s="705"/>
      <c r="AG328" s="705"/>
      <c r="AH328" s="705"/>
      <c r="AI328" s="705"/>
      <c r="AJ328" s="705"/>
      <c r="AK328" s="705"/>
      <c r="AL328" s="705"/>
      <c r="AM328" s="705"/>
      <c r="AN328" s="705"/>
      <c r="AO328" s="705"/>
      <c r="AP328" s="705"/>
      <c r="AQ328" s="705"/>
      <c r="AR328" s="705"/>
      <c r="AS328" s="705"/>
      <c r="AT328" s="705"/>
      <c r="AU328" s="705"/>
      <c r="AV328" s="705"/>
      <c r="AW328" s="705"/>
      <c r="AX328" s="705"/>
      <c r="AY328" s="705"/>
      <c r="AZ328" s="705"/>
      <c r="BA328" s="705"/>
      <c r="BB328" s="705"/>
      <c r="BC328" s="705"/>
      <c r="BD328" s="705"/>
      <c r="BE328" s="705"/>
      <c r="BF328" s="705"/>
      <c r="BG328" s="705"/>
      <c r="BH328" s="705"/>
      <c r="BI328" s="705"/>
      <c r="BJ328" s="705"/>
      <c r="BK328" s="705"/>
      <c r="BL328" s="705"/>
      <c r="BM328" s="705"/>
      <c r="BN328" s="705"/>
      <c r="BO328" s="705"/>
      <c r="BP328" s="705"/>
      <c r="BQ328" s="705"/>
      <c r="BR328" s="705"/>
      <c r="BS328" s="705"/>
      <c r="BT328" s="705"/>
      <c r="BU328" s="705"/>
      <c r="BV328" s="705"/>
      <c r="BW328" s="705"/>
      <c r="BX328" s="705"/>
      <c r="BY328" s="705"/>
      <c r="BZ328" s="705"/>
      <c r="CA328" s="705"/>
      <c r="CB328" s="705"/>
      <c r="CC328" s="705"/>
      <c r="CD328" s="705"/>
      <c r="CE328" s="705"/>
      <c r="CF328" s="705"/>
      <c r="CG328" s="705"/>
      <c r="CH328" s="705"/>
      <c r="CI328" s="705"/>
      <c r="CJ328" s="705"/>
      <c r="CK328" s="705"/>
      <c r="CL328" s="705"/>
      <c r="CM328" s="705"/>
      <c r="CN328" s="705"/>
      <c r="CO328" s="705"/>
      <c r="CP328" s="705"/>
      <c r="CQ328" s="705"/>
      <c r="CR328" s="705"/>
      <c r="CS328" s="705"/>
      <c r="CT328" s="705"/>
      <c r="CU328" s="705"/>
      <c r="CV328" s="705"/>
      <c r="CW328" s="705"/>
      <c r="CX328" s="705"/>
      <c r="CY328" s="705"/>
      <c r="CZ328" s="705"/>
      <c r="DA328" s="705"/>
      <c r="DB328" s="705"/>
      <c r="DC328" s="705"/>
      <c r="DD328" s="705"/>
      <c r="DE328" s="705"/>
      <c r="DF328" s="705"/>
      <c r="DG328" s="705"/>
      <c r="DH328" s="705"/>
      <c r="DI328" s="705"/>
      <c r="DJ328" s="705"/>
      <c r="DK328" s="705"/>
      <c r="DL328" s="705"/>
      <c r="DM328" s="705"/>
      <c r="DN328" s="705"/>
      <c r="DO328" s="705"/>
      <c r="DP328" s="705"/>
      <c r="DQ328" s="705"/>
      <c r="DR328" s="705"/>
      <c r="DS328" s="705"/>
      <c r="DT328" s="705"/>
      <c r="DU328" s="705"/>
      <c r="DV328" s="705"/>
      <c r="DW328" s="705"/>
      <c r="DX328" s="705"/>
      <c r="DY328" s="705"/>
      <c r="DZ328" s="705"/>
      <c r="EA328" s="705"/>
      <c r="EB328" s="705"/>
      <c r="EC328" s="705"/>
      <c r="ED328" s="705"/>
      <c r="EE328" s="705"/>
      <c r="EF328" s="705"/>
      <c r="EG328" s="705"/>
      <c r="EH328" s="705"/>
      <c r="EI328" s="705"/>
      <c r="EJ328" s="705"/>
      <c r="EK328" s="705"/>
      <c r="EL328" s="705"/>
      <c r="EM328" s="705"/>
      <c r="EN328" s="705"/>
      <c r="EO328" s="705"/>
      <c r="EP328" s="705"/>
      <c r="EQ328" s="705"/>
      <c r="ER328" s="705"/>
      <c r="ES328" s="705"/>
      <c r="ET328" s="705"/>
      <c r="EU328" s="705"/>
      <c r="EV328" s="705"/>
      <c r="EW328" s="705"/>
      <c r="EX328" s="705"/>
      <c r="EY328" s="705"/>
      <c r="EZ328" s="705"/>
      <c r="FA328" s="705"/>
      <c r="FB328" s="705"/>
      <c r="FC328" s="705"/>
      <c r="FD328" s="705"/>
      <c r="FE328" s="705"/>
      <c r="FF328" s="705"/>
      <c r="FG328" s="705"/>
      <c r="FH328" s="705"/>
      <c r="FI328" s="705"/>
      <c r="FJ328" s="705"/>
      <c r="FK328" s="705"/>
      <c r="FL328" s="705"/>
      <c r="FM328" s="705"/>
      <c r="FN328" s="705"/>
      <c r="FO328" s="705"/>
      <c r="FP328" s="705"/>
      <c r="FQ328" s="705"/>
      <c r="FR328" s="705"/>
      <c r="FS328" s="705"/>
      <c r="FT328" s="705"/>
      <c r="FU328" s="705"/>
      <c r="FV328" s="705"/>
      <c r="FW328" s="705"/>
      <c r="FX328" s="705"/>
      <c r="FY328" s="705"/>
      <c r="FZ328" s="705"/>
      <c r="GA328" s="705"/>
      <c r="GB328" s="705"/>
      <c r="GC328" s="705"/>
      <c r="GD328" s="705"/>
      <c r="GE328" s="705"/>
      <c r="GF328" s="705"/>
      <c r="GG328" s="705"/>
      <c r="GH328" s="705"/>
      <c r="GI328" s="705"/>
      <c r="GJ328" s="705"/>
      <c r="GK328" s="705"/>
      <c r="GL328" s="705"/>
      <c r="GM328" s="705"/>
      <c r="GN328" s="705"/>
      <c r="GO328" s="705"/>
      <c r="GP328" s="705"/>
      <c r="GQ328" s="705"/>
      <c r="GR328" s="705"/>
      <c r="GS328" s="705"/>
      <c r="GT328" s="705"/>
      <c r="GU328" s="705"/>
      <c r="GV328" s="705"/>
      <c r="GW328" s="705"/>
      <c r="GX328" s="705"/>
      <c r="GY328" s="705"/>
      <c r="GZ328" s="705"/>
      <c r="HA328" s="705"/>
      <c r="HB328" s="705"/>
      <c r="HC328" s="705"/>
      <c r="HD328" s="705"/>
      <c r="HE328" s="705"/>
      <c r="HF328" s="705"/>
      <c r="HG328" s="705"/>
      <c r="HH328" s="705"/>
      <c r="HI328" s="705"/>
      <c r="HJ328" s="705"/>
      <c r="HK328" s="705"/>
      <c r="HL328" s="705"/>
      <c r="HM328" s="705"/>
      <c r="HN328" s="705"/>
      <c r="HO328" s="705"/>
      <c r="HP328" s="705"/>
      <c r="HQ328" s="705"/>
      <c r="HR328" s="705"/>
      <c r="HS328" s="705"/>
      <c r="HT328" s="705"/>
      <c r="HU328" s="705"/>
      <c r="HV328" s="705"/>
      <c r="HW328" s="705"/>
      <c r="HX328" s="705"/>
      <c r="HY328" s="705"/>
      <c r="HZ328" s="705"/>
      <c r="IA328" s="705"/>
      <c r="IB328" s="705"/>
      <c r="IC328" s="705"/>
      <c r="ID328" s="705"/>
      <c r="IE328" s="705"/>
      <c r="IF328" s="705"/>
      <c r="IG328" s="705"/>
      <c r="IH328" s="705"/>
      <c r="II328" s="705"/>
      <c r="IJ328" s="705"/>
      <c r="IK328" s="705"/>
      <c r="IL328" s="705"/>
      <c r="IM328" s="705"/>
      <c r="IN328" s="705"/>
      <c r="IO328" s="705"/>
      <c r="IP328" s="705"/>
      <c r="IQ328" s="705"/>
      <c r="IR328" s="705"/>
      <c r="IS328" s="705"/>
      <c r="IT328" s="705"/>
      <c r="IU328" s="705"/>
      <c r="IV328" s="705"/>
    </row>
    <row r="329" spans="1:256" ht="13.5" thickBot="1">
      <c r="A329" s="705"/>
      <c r="B329" s="2763" t="s">
        <v>79</v>
      </c>
      <c r="C329" s="2764"/>
      <c r="D329" s="2764"/>
      <c r="E329" s="2764"/>
      <c r="F329" s="2764"/>
      <c r="G329" s="2765"/>
      <c r="H329" s="705"/>
      <c r="I329" s="705"/>
      <c r="J329" s="705"/>
      <c r="K329" s="705"/>
      <c r="L329" s="705"/>
      <c r="M329" s="705"/>
      <c r="N329" s="705"/>
      <c r="O329" s="705"/>
      <c r="P329" s="705"/>
      <c r="Q329" s="705"/>
      <c r="R329" s="705"/>
      <c r="S329" s="705"/>
      <c r="T329" s="705"/>
      <c r="U329" s="705"/>
      <c r="V329" s="705"/>
      <c r="W329" s="705"/>
      <c r="X329" s="705"/>
      <c r="Y329" s="705"/>
      <c r="Z329" s="705"/>
      <c r="AA329" s="705"/>
      <c r="AB329" s="705"/>
      <c r="AC329" s="705"/>
      <c r="AD329" s="705"/>
      <c r="AE329" s="705"/>
      <c r="AF329" s="705"/>
      <c r="AG329" s="705"/>
      <c r="AH329" s="705"/>
      <c r="AI329" s="705"/>
      <c r="AJ329" s="705"/>
      <c r="AK329" s="705"/>
      <c r="AL329" s="705"/>
      <c r="AM329" s="705"/>
      <c r="AN329" s="705"/>
      <c r="AO329" s="705"/>
      <c r="AP329" s="705"/>
      <c r="AQ329" s="705"/>
      <c r="AR329" s="705"/>
      <c r="AS329" s="705"/>
      <c r="AT329" s="705"/>
      <c r="AU329" s="705"/>
      <c r="AV329" s="705"/>
      <c r="AW329" s="705"/>
      <c r="AX329" s="705"/>
      <c r="AY329" s="705"/>
      <c r="AZ329" s="705"/>
      <c r="BA329" s="705"/>
      <c r="BB329" s="705"/>
      <c r="BC329" s="705"/>
      <c r="BD329" s="705"/>
      <c r="BE329" s="705"/>
      <c r="BF329" s="705"/>
      <c r="BG329" s="705"/>
      <c r="BH329" s="705"/>
      <c r="BI329" s="705"/>
      <c r="BJ329" s="705"/>
      <c r="BK329" s="705"/>
      <c r="BL329" s="705"/>
      <c r="BM329" s="705"/>
      <c r="BN329" s="705"/>
      <c r="BO329" s="705"/>
      <c r="BP329" s="705"/>
      <c r="BQ329" s="705"/>
      <c r="BR329" s="705"/>
      <c r="BS329" s="705"/>
      <c r="BT329" s="705"/>
      <c r="BU329" s="705"/>
      <c r="BV329" s="705"/>
      <c r="BW329" s="705"/>
      <c r="BX329" s="705"/>
      <c r="BY329" s="705"/>
      <c r="BZ329" s="705"/>
      <c r="CA329" s="705"/>
      <c r="CB329" s="705"/>
      <c r="CC329" s="705"/>
      <c r="CD329" s="705"/>
      <c r="CE329" s="705"/>
      <c r="CF329" s="705"/>
      <c r="CG329" s="705"/>
      <c r="CH329" s="705"/>
      <c r="CI329" s="705"/>
      <c r="CJ329" s="705"/>
      <c r="CK329" s="705"/>
      <c r="CL329" s="705"/>
      <c r="CM329" s="705"/>
      <c r="CN329" s="705"/>
      <c r="CO329" s="705"/>
      <c r="CP329" s="705"/>
      <c r="CQ329" s="705"/>
      <c r="CR329" s="705"/>
      <c r="CS329" s="705"/>
      <c r="CT329" s="705"/>
      <c r="CU329" s="705"/>
      <c r="CV329" s="705"/>
      <c r="CW329" s="705"/>
      <c r="CX329" s="705"/>
      <c r="CY329" s="705"/>
      <c r="CZ329" s="705"/>
      <c r="DA329" s="705"/>
      <c r="DB329" s="705"/>
      <c r="DC329" s="705"/>
      <c r="DD329" s="705"/>
      <c r="DE329" s="705"/>
      <c r="DF329" s="705"/>
      <c r="DG329" s="705"/>
      <c r="DH329" s="705"/>
      <c r="DI329" s="705"/>
      <c r="DJ329" s="705"/>
      <c r="DK329" s="705"/>
      <c r="DL329" s="705"/>
      <c r="DM329" s="705"/>
      <c r="DN329" s="705"/>
      <c r="DO329" s="705"/>
      <c r="DP329" s="705"/>
      <c r="DQ329" s="705"/>
      <c r="DR329" s="705"/>
      <c r="DS329" s="705"/>
      <c r="DT329" s="705"/>
      <c r="DU329" s="705"/>
      <c r="DV329" s="705"/>
      <c r="DW329" s="705"/>
      <c r="DX329" s="705"/>
      <c r="DY329" s="705"/>
      <c r="DZ329" s="705"/>
      <c r="EA329" s="705"/>
      <c r="EB329" s="705"/>
      <c r="EC329" s="705"/>
      <c r="ED329" s="705"/>
      <c r="EE329" s="705"/>
      <c r="EF329" s="705"/>
      <c r="EG329" s="705"/>
      <c r="EH329" s="705"/>
      <c r="EI329" s="705"/>
      <c r="EJ329" s="705"/>
      <c r="EK329" s="705"/>
      <c r="EL329" s="705"/>
      <c r="EM329" s="705"/>
      <c r="EN329" s="705"/>
      <c r="EO329" s="705"/>
      <c r="EP329" s="705"/>
      <c r="EQ329" s="705"/>
      <c r="ER329" s="705"/>
      <c r="ES329" s="705"/>
      <c r="ET329" s="705"/>
      <c r="EU329" s="705"/>
      <c r="EV329" s="705"/>
      <c r="EW329" s="705"/>
      <c r="EX329" s="705"/>
      <c r="EY329" s="705"/>
      <c r="EZ329" s="705"/>
      <c r="FA329" s="705"/>
      <c r="FB329" s="705"/>
      <c r="FC329" s="705"/>
      <c r="FD329" s="705"/>
      <c r="FE329" s="705"/>
      <c r="FF329" s="705"/>
      <c r="FG329" s="705"/>
      <c r="FH329" s="705"/>
      <c r="FI329" s="705"/>
      <c r="FJ329" s="705"/>
      <c r="FK329" s="705"/>
      <c r="FL329" s="705"/>
      <c r="FM329" s="705"/>
      <c r="FN329" s="705"/>
      <c r="FO329" s="705"/>
      <c r="FP329" s="705"/>
      <c r="FQ329" s="705"/>
      <c r="FR329" s="705"/>
      <c r="FS329" s="705"/>
      <c r="FT329" s="705"/>
      <c r="FU329" s="705"/>
      <c r="FV329" s="705"/>
      <c r="FW329" s="705"/>
      <c r="FX329" s="705"/>
      <c r="FY329" s="705"/>
      <c r="FZ329" s="705"/>
      <c r="GA329" s="705"/>
      <c r="GB329" s="705"/>
      <c r="GC329" s="705"/>
      <c r="GD329" s="705"/>
      <c r="GE329" s="705"/>
      <c r="GF329" s="705"/>
      <c r="GG329" s="705"/>
      <c r="GH329" s="705"/>
      <c r="GI329" s="705"/>
      <c r="GJ329" s="705"/>
      <c r="GK329" s="705"/>
      <c r="GL329" s="705"/>
      <c r="GM329" s="705"/>
      <c r="GN329" s="705"/>
      <c r="GO329" s="705"/>
      <c r="GP329" s="705"/>
      <c r="GQ329" s="705"/>
      <c r="GR329" s="705"/>
      <c r="GS329" s="705"/>
      <c r="GT329" s="705"/>
      <c r="GU329" s="705"/>
      <c r="GV329" s="705"/>
      <c r="GW329" s="705"/>
      <c r="GX329" s="705"/>
      <c r="GY329" s="705"/>
      <c r="GZ329" s="705"/>
      <c r="HA329" s="705"/>
      <c r="HB329" s="705"/>
      <c r="HC329" s="705"/>
      <c r="HD329" s="705"/>
      <c r="HE329" s="705"/>
      <c r="HF329" s="705"/>
      <c r="HG329" s="705"/>
      <c r="HH329" s="705"/>
      <c r="HI329" s="705"/>
      <c r="HJ329" s="705"/>
      <c r="HK329" s="705"/>
      <c r="HL329" s="705"/>
      <c r="HM329" s="705"/>
      <c r="HN329" s="705"/>
      <c r="HO329" s="705"/>
      <c r="HP329" s="705"/>
      <c r="HQ329" s="705"/>
      <c r="HR329" s="705"/>
      <c r="HS329" s="705"/>
      <c r="HT329" s="705"/>
      <c r="HU329" s="705"/>
      <c r="HV329" s="705"/>
      <c r="HW329" s="705"/>
      <c r="HX329" s="705"/>
      <c r="HY329" s="705"/>
      <c r="HZ329" s="705"/>
      <c r="IA329" s="705"/>
      <c r="IB329" s="705"/>
      <c r="IC329" s="705"/>
      <c r="ID329" s="705"/>
      <c r="IE329" s="705"/>
      <c r="IF329" s="705"/>
      <c r="IG329" s="705"/>
      <c r="IH329" s="705"/>
      <c r="II329" s="705"/>
      <c r="IJ329" s="705"/>
      <c r="IK329" s="705"/>
      <c r="IL329" s="705"/>
      <c r="IM329" s="705"/>
      <c r="IN329" s="705"/>
      <c r="IO329" s="705"/>
      <c r="IP329" s="705"/>
      <c r="IQ329" s="705"/>
      <c r="IR329" s="705"/>
      <c r="IS329" s="705"/>
      <c r="IT329" s="705"/>
      <c r="IU329" s="705"/>
      <c r="IV329" s="705"/>
    </row>
    <row r="330" spans="1:256" ht="15">
      <c r="A330" s="705"/>
      <c r="B330" s="833" t="s">
        <v>441</v>
      </c>
      <c r="C330" s="834" t="s">
        <v>491</v>
      </c>
      <c r="D330" s="835" t="s">
        <v>23</v>
      </c>
      <c r="E330" s="836">
        <v>1</v>
      </c>
      <c r="F330" s="837">
        <f>G316</f>
        <v>1044.3699999999999</v>
      </c>
      <c r="G330" s="838">
        <f>TRUNC(F330*E330,2)</f>
        <v>1044.3699999999999</v>
      </c>
      <c r="H330" s="705"/>
      <c r="I330" s="705"/>
      <c r="J330" s="705"/>
      <c r="K330" s="705"/>
      <c r="L330" s="705"/>
      <c r="M330" s="705"/>
      <c r="N330" s="705"/>
      <c r="O330" s="705"/>
      <c r="P330" s="705"/>
      <c r="Q330" s="705"/>
      <c r="R330" s="705"/>
      <c r="S330" s="705"/>
      <c r="T330" s="705"/>
      <c r="U330" s="705"/>
      <c r="V330" s="705"/>
      <c r="W330" s="705"/>
      <c r="X330" s="705"/>
      <c r="Y330" s="705"/>
      <c r="Z330" s="705"/>
      <c r="AA330" s="705"/>
      <c r="AB330" s="705"/>
      <c r="AC330" s="705"/>
      <c r="AD330" s="705"/>
      <c r="AE330" s="705"/>
      <c r="AF330" s="705"/>
      <c r="AG330" s="705"/>
      <c r="AH330" s="705"/>
      <c r="AI330" s="705"/>
      <c r="AJ330" s="705"/>
      <c r="AK330" s="705"/>
      <c r="AL330" s="705"/>
      <c r="AM330" s="705"/>
      <c r="AN330" s="705"/>
      <c r="AO330" s="705"/>
      <c r="AP330" s="705"/>
      <c r="AQ330" s="705"/>
      <c r="AR330" s="705"/>
      <c r="AS330" s="705"/>
      <c r="AT330" s="705"/>
      <c r="AU330" s="705"/>
      <c r="AV330" s="705"/>
      <c r="AW330" s="705"/>
      <c r="AX330" s="705"/>
      <c r="AY330" s="705"/>
      <c r="AZ330" s="705"/>
      <c r="BA330" s="705"/>
      <c r="BB330" s="705"/>
      <c r="BC330" s="705"/>
      <c r="BD330" s="705"/>
      <c r="BE330" s="705"/>
      <c r="BF330" s="705"/>
      <c r="BG330" s="705"/>
      <c r="BH330" s="705"/>
      <c r="BI330" s="705"/>
      <c r="BJ330" s="705"/>
      <c r="BK330" s="705"/>
      <c r="BL330" s="705"/>
      <c r="BM330" s="705"/>
      <c r="BN330" s="705"/>
      <c r="BO330" s="705"/>
      <c r="BP330" s="705"/>
      <c r="BQ330" s="705"/>
      <c r="BR330" s="705"/>
      <c r="BS330" s="705"/>
      <c r="BT330" s="705"/>
      <c r="BU330" s="705"/>
      <c r="BV330" s="705"/>
      <c r="BW330" s="705"/>
      <c r="BX330" s="705"/>
      <c r="BY330" s="705"/>
      <c r="BZ330" s="705"/>
      <c r="CA330" s="705"/>
      <c r="CB330" s="705"/>
      <c r="CC330" s="705"/>
      <c r="CD330" s="705"/>
      <c r="CE330" s="705"/>
      <c r="CF330" s="705"/>
      <c r="CG330" s="705"/>
      <c r="CH330" s="705"/>
      <c r="CI330" s="705"/>
      <c r="CJ330" s="705"/>
      <c r="CK330" s="705"/>
      <c r="CL330" s="705"/>
      <c r="CM330" s="705"/>
      <c r="CN330" s="705"/>
      <c r="CO330" s="705"/>
      <c r="CP330" s="705"/>
      <c r="CQ330" s="705"/>
      <c r="CR330" s="705"/>
      <c r="CS330" s="705"/>
      <c r="CT330" s="705"/>
      <c r="CU330" s="705"/>
      <c r="CV330" s="705"/>
      <c r="CW330" s="705"/>
      <c r="CX330" s="705"/>
      <c r="CY330" s="705"/>
      <c r="CZ330" s="705"/>
      <c r="DA330" s="705"/>
      <c r="DB330" s="705"/>
      <c r="DC330" s="705"/>
      <c r="DD330" s="705"/>
      <c r="DE330" s="705"/>
      <c r="DF330" s="705"/>
      <c r="DG330" s="705"/>
      <c r="DH330" s="705"/>
      <c r="DI330" s="705"/>
      <c r="DJ330" s="705"/>
      <c r="DK330" s="705"/>
      <c r="DL330" s="705"/>
      <c r="DM330" s="705"/>
      <c r="DN330" s="705"/>
      <c r="DO330" s="705"/>
      <c r="DP330" s="705"/>
      <c r="DQ330" s="705"/>
      <c r="DR330" s="705"/>
      <c r="DS330" s="705"/>
      <c r="DT330" s="705"/>
      <c r="DU330" s="705"/>
      <c r="DV330" s="705"/>
      <c r="DW330" s="705"/>
      <c r="DX330" s="705"/>
      <c r="DY330" s="705"/>
      <c r="DZ330" s="705"/>
      <c r="EA330" s="705"/>
      <c r="EB330" s="705"/>
      <c r="EC330" s="705"/>
      <c r="ED330" s="705"/>
      <c r="EE330" s="705"/>
      <c r="EF330" s="705"/>
      <c r="EG330" s="705"/>
      <c r="EH330" s="705"/>
      <c r="EI330" s="705"/>
      <c r="EJ330" s="705"/>
      <c r="EK330" s="705"/>
      <c r="EL330" s="705"/>
      <c r="EM330" s="705"/>
      <c r="EN330" s="705"/>
      <c r="EO330" s="705"/>
      <c r="EP330" s="705"/>
      <c r="EQ330" s="705"/>
      <c r="ER330" s="705"/>
      <c r="ES330" s="705"/>
      <c r="ET330" s="705"/>
      <c r="EU330" s="705"/>
      <c r="EV330" s="705"/>
      <c r="EW330" s="705"/>
      <c r="EX330" s="705"/>
      <c r="EY330" s="705"/>
      <c r="EZ330" s="705"/>
      <c r="FA330" s="705"/>
      <c r="FB330" s="705"/>
      <c r="FC330" s="705"/>
      <c r="FD330" s="705"/>
      <c r="FE330" s="705"/>
      <c r="FF330" s="705"/>
      <c r="FG330" s="705"/>
      <c r="FH330" s="705"/>
      <c r="FI330" s="705"/>
      <c r="FJ330" s="705"/>
      <c r="FK330" s="705"/>
      <c r="FL330" s="705"/>
      <c r="FM330" s="705"/>
      <c r="FN330" s="705"/>
      <c r="FO330" s="705"/>
      <c r="FP330" s="705"/>
      <c r="FQ330" s="705"/>
      <c r="FR330" s="705"/>
      <c r="FS330" s="705"/>
      <c r="FT330" s="705"/>
      <c r="FU330" s="705"/>
      <c r="FV330" s="705"/>
      <c r="FW330" s="705"/>
      <c r="FX330" s="705"/>
      <c r="FY330" s="705"/>
      <c r="FZ330" s="705"/>
      <c r="GA330" s="705"/>
      <c r="GB330" s="705"/>
      <c r="GC330" s="705"/>
      <c r="GD330" s="705"/>
      <c r="GE330" s="705"/>
      <c r="GF330" s="705"/>
      <c r="GG330" s="705"/>
      <c r="GH330" s="705"/>
      <c r="GI330" s="705"/>
      <c r="GJ330" s="705"/>
      <c r="GK330" s="705"/>
      <c r="GL330" s="705"/>
      <c r="GM330" s="705"/>
      <c r="GN330" s="705"/>
      <c r="GO330" s="705"/>
      <c r="GP330" s="705"/>
      <c r="GQ330" s="705"/>
      <c r="GR330" s="705"/>
      <c r="GS330" s="705"/>
      <c r="GT330" s="705"/>
      <c r="GU330" s="705"/>
      <c r="GV330" s="705"/>
      <c r="GW330" s="705"/>
      <c r="GX330" s="705"/>
      <c r="GY330" s="705"/>
      <c r="GZ330" s="705"/>
      <c r="HA330" s="705"/>
      <c r="HB330" s="705"/>
      <c r="HC330" s="705"/>
      <c r="HD330" s="705"/>
      <c r="HE330" s="705"/>
      <c r="HF330" s="705"/>
      <c r="HG330" s="705"/>
      <c r="HH330" s="705"/>
      <c r="HI330" s="705"/>
      <c r="HJ330" s="705"/>
      <c r="HK330" s="705"/>
      <c r="HL330" s="705"/>
      <c r="HM330" s="705"/>
      <c r="HN330" s="705"/>
      <c r="HO330" s="705"/>
      <c r="HP330" s="705"/>
      <c r="HQ330" s="705"/>
      <c r="HR330" s="705"/>
      <c r="HS330" s="705"/>
      <c r="HT330" s="705"/>
      <c r="HU330" s="705"/>
      <c r="HV330" s="705"/>
      <c r="HW330" s="705"/>
      <c r="HX330" s="705"/>
      <c r="HY330" s="705"/>
      <c r="HZ330" s="705"/>
      <c r="IA330" s="705"/>
      <c r="IB330" s="705"/>
      <c r="IC330" s="705"/>
      <c r="ID330" s="705"/>
      <c r="IE330" s="705"/>
      <c r="IF330" s="705"/>
      <c r="IG330" s="705"/>
      <c r="IH330" s="705"/>
      <c r="II330" s="705"/>
      <c r="IJ330" s="705"/>
      <c r="IK330" s="705"/>
      <c r="IL330" s="705"/>
      <c r="IM330" s="705"/>
      <c r="IN330" s="705"/>
      <c r="IO330" s="705"/>
      <c r="IP330" s="705"/>
      <c r="IQ330" s="705"/>
      <c r="IR330" s="705"/>
      <c r="IS330" s="705"/>
      <c r="IT330" s="705"/>
      <c r="IU330" s="705"/>
      <c r="IV330" s="705"/>
    </row>
    <row r="331" spans="1:256" ht="15.75" thickBot="1">
      <c r="A331" s="705"/>
      <c r="B331" s="839" t="s">
        <v>498</v>
      </c>
      <c r="C331" s="840" t="s">
        <v>499</v>
      </c>
      <c r="D331" s="841" t="s">
        <v>23</v>
      </c>
      <c r="E331" s="842">
        <v>1</v>
      </c>
      <c r="F331" s="842" t="e">
        <f>#REF!</f>
        <v>#REF!</v>
      </c>
      <c r="G331" s="838" t="e">
        <f>TRUNC(F331*E331,2)</f>
        <v>#REF!</v>
      </c>
      <c r="H331" s="705"/>
      <c r="I331" s="705"/>
      <c r="J331" s="705"/>
      <c r="K331" s="705"/>
      <c r="L331" s="705"/>
      <c r="M331" s="705"/>
      <c r="N331" s="705"/>
      <c r="O331" s="705"/>
      <c r="P331" s="705"/>
      <c r="Q331" s="705"/>
      <c r="R331" s="705"/>
      <c r="S331" s="705"/>
      <c r="T331" s="705"/>
      <c r="U331" s="705"/>
      <c r="V331" s="705"/>
      <c r="W331" s="705"/>
      <c r="X331" s="705"/>
      <c r="Y331" s="705"/>
      <c r="Z331" s="705"/>
      <c r="AA331" s="705"/>
      <c r="AB331" s="705"/>
      <c r="AC331" s="705"/>
      <c r="AD331" s="705"/>
      <c r="AE331" s="705"/>
      <c r="AF331" s="705"/>
      <c r="AG331" s="705"/>
      <c r="AH331" s="705"/>
      <c r="AI331" s="705"/>
      <c r="AJ331" s="705"/>
      <c r="AK331" s="705"/>
      <c r="AL331" s="705"/>
      <c r="AM331" s="705"/>
      <c r="AN331" s="705"/>
      <c r="AO331" s="705"/>
      <c r="AP331" s="705"/>
      <c r="AQ331" s="705"/>
      <c r="AR331" s="705"/>
      <c r="AS331" s="705"/>
      <c r="AT331" s="705"/>
      <c r="AU331" s="705"/>
      <c r="AV331" s="705"/>
      <c r="AW331" s="705"/>
      <c r="AX331" s="705"/>
      <c r="AY331" s="705"/>
      <c r="AZ331" s="705"/>
      <c r="BA331" s="705"/>
      <c r="BB331" s="705"/>
      <c r="BC331" s="705"/>
      <c r="BD331" s="705"/>
      <c r="BE331" s="705"/>
      <c r="BF331" s="705"/>
      <c r="BG331" s="705"/>
      <c r="BH331" s="705"/>
      <c r="BI331" s="705"/>
      <c r="BJ331" s="705"/>
      <c r="BK331" s="705"/>
      <c r="BL331" s="705"/>
      <c r="BM331" s="705"/>
      <c r="BN331" s="705"/>
      <c r="BO331" s="705"/>
      <c r="BP331" s="705"/>
      <c r="BQ331" s="705"/>
      <c r="BR331" s="705"/>
      <c r="BS331" s="705"/>
      <c r="BT331" s="705"/>
      <c r="BU331" s="705"/>
      <c r="BV331" s="705"/>
      <c r="BW331" s="705"/>
      <c r="BX331" s="705"/>
      <c r="BY331" s="705"/>
      <c r="BZ331" s="705"/>
      <c r="CA331" s="705"/>
      <c r="CB331" s="705"/>
      <c r="CC331" s="705"/>
      <c r="CD331" s="705"/>
      <c r="CE331" s="705"/>
      <c r="CF331" s="705"/>
      <c r="CG331" s="705"/>
      <c r="CH331" s="705"/>
      <c r="CI331" s="705"/>
      <c r="CJ331" s="705"/>
      <c r="CK331" s="705"/>
      <c r="CL331" s="705"/>
      <c r="CM331" s="705"/>
      <c r="CN331" s="705"/>
      <c r="CO331" s="705"/>
      <c r="CP331" s="705"/>
      <c r="CQ331" s="705"/>
      <c r="CR331" s="705"/>
      <c r="CS331" s="705"/>
      <c r="CT331" s="705"/>
      <c r="CU331" s="705"/>
      <c r="CV331" s="705"/>
      <c r="CW331" s="705"/>
      <c r="CX331" s="705"/>
      <c r="CY331" s="705"/>
      <c r="CZ331" s="705"/>
      <c r="DA331" s="705"/>
      <c r="DB331" s="705"/>
      <c r="DC331" s="705"/>
      <c r="DD331" s="705"/>
      <c r="DE331" s="705"/>
      <c r="DF331" s="705"/>
      <c r="DG331" s="705"/>
      <c r="DH331" s="705"/>
      <c r="DI331" s="705"/>
      <c r="DJ331" s="705"/>
      <c r="DK331" s="705"/>
      <c r="DL331" s="705"/>
      <c r="DM331" s="705"/>
      <c r="DN331" s="705"/>
      <c r="DO331" s="705"/>
      <c r="DP331" s="705"/>
      <c r="DQ331" s="705"/>
      <c r="DR331" s="705"/>
      <c r="DS331" s="705"/>
      <c r="DT331" s="705"/>
      <c r="DU331" s="705"/>
      <c r="DV331" s="705"/>
      <c r="DW331" s="705"/>
      <c r="DX331" s="705"/>
      <c r="DY331" s="705"/>
      <c r="DZ331" s="705"/>
      <c r="EA331" s="705"/>
      <c r="EB331" s="705"/>
      <c r="EC331" s="705"/>
      <c r="ED331" s="705"/>
      <c r="EE331" s="705"/>
      <c r="EF331" s="705"/>
      <c r="EG331" s="705"/>
      <c r="EH331" s="705"/>
      <c r="EI331" s="705"/>
      <c r="EJ331" s="705"/>
      <c r="EK331" s="705"/>
      <c r="EL331" s="705"/>
      <c r="EM331" s="705"/>
      <c r="EN331" s="705"/>
      <c r="EO331" s="705"/>
      <c r="EP331" s="705"/>
      <c r="EQ331" s="705"/>
      <c r="ER331" s="705"/>
      <c r="ES331" s="705"/>
      <c r="ET331" s="705"/>
      <c r="EU331" s="705"/>
      <c r="EV331" s="705"/>
      <c r="EW331" s="705"/>
      <c r="EX331" s="705"/>
      <c r="EY331" s="705"/>
      <c r="EZ331" s="705"/>
      <c r="FA331" s="705"/>
      <c r="FB331" s="705"/>
      <c r="FC331" s="705"/>
      <c r="FD331" s="705"/>
      <c r="FE331" s="705"/>
      <c r="FF331" s="705"/>
      <c r="FG331" s="705"/>
      <c r="FH331" s="705"/>
      <c r="FI331" s="705"/>
      <c r="FJ331" s="705"/>
      <c r="FK331" s="705"/>
      <c r="FL331" s="705"/>
      <c r="FM331" s="705"/>
      <c r="FN331" s="705"/>
      <c r="FO331" s="705"/>
      <c r="FP331" s="705"/>
      <c r="FQ331" s="705"/>
      <c r="FR331" s="705"/>
      <c r="FS331" s="705"/>
      <c r="FT331" s="705"/>
      <c r="FU331" s="705"/>
      <c r="FV331" s="705"/>
      <c r="FW331" s="705"/>
      <c r="FX331" s="705"/>
      <c r="FY331" s="705"/>
      <c r="FZ331" s="705"/>
      <c r="GA331" s="705"/>
      <c r="GB331" s="705"/>
      <c r="GC331" s="705"/>
      <c r="GD331" s="705"/>
      <c r="GE331" s="705"/>
      <c r="GF331" s="705"/>
      <c r="GG331" s="705"/>
      <c r="GH331" s="705"/>
      <c r="GI331" s="705"/>
      <c r="GJ331" s="705"/>
      <c r="GK331" s="705"/>
      <c r="GL331" s="705"/>
      <c r="GM331" s="705"/>
      <c r="GN331" s="705"/>
      <c r="GO331" s="705"/>
      <c r="GP331" s="705"/>
      <c r="GQ331" s="705"/>
      <c r="GR331" s="705"/>
      <c r="GS331" s="705"/>
      <c r="GT331" s="705"/>
      <c r="GU331" s="705"/>
      <c r="GV331" s="705"/>
      <c r="GW331" s="705"/>
      <c r="GX331" s="705"/>
      <c r="GY331" s="705"/>
      <c r="GZ331" s="705"/>
      <c r="HA331" s="705"/>
      <c r="HB331" s="705"/>
      <c r="HC331" s="705"/>
      <c r="HD331" s="705"/>
      <c r="HE331" s="705"/>
      <c r="HF331" s="705"/>
      <c r="HG331" s="705"/>
      <c r="HH331" s="705"/>
      <c r="HI331" s="705"/>
      <c r="HJ331" s="705"/>
      <c r="HK331" s="705"/>
      <c r="HL331" s="705"/>
      <c r="HM331" s="705"/>
      <c r="HN331" s="705"/>
      <c r="HO331" s="705"/>
      <c r="HP331" s="705"/>
      <c r="HQ331" s="705"/>
      <c r="HR331" s="705"/>
      <c r="HS331" s="705"/>
      <c r="HT331" s="705"/>
      <c r="HU331" s="705"/>
      <c r="HV331" s="705"/>
      <c r="HW331" s="705"/>
      <c r="HX331" s="705"/>
      <c r="HY331" s="705"/>
      <c r="HZ331" s="705"/>
      <c r="IA331" s="705"/>
      <c r="IB331" s="705"/>
      <c r="IC331" s="705"/>
      <c r="ID331" s="705"/>
      <c r="IE331" s="705"/>
      <c r="IF331" s="705"/>
      <c r="IG331" s="705"/>
      <c r="IH331" s="705"/>
      <c r="II331" s="705"/>
      <c r="IJ331" s="705"/>
      <c r="IK331" s="705"/>
      <c r="IL331" s="705"/>
      <c r="IM331" s="705"/>
      <c r="IN331" s="705"/>
      <c r="IO331" s="705"/>
      <c r="IP331" s="705"/>
      <c r="IQ331" s="705"/>
      <c r="IR331" s="705"/>
      <c r="IS331" s="705"/>
      <c r="IT331" s="705"/>
      <c r="IU331" s="705"/>
      <c r="IV331" s="705"/>
    </row>
    <row r="332" spans="1:256" ht="16.5" thickBot="1">
      <c r="A332" s="705"/>
      <c r="B332" s="707"/>
      <c r="C332" s="764"/>
      <c r="D332" s="765"/>
      <c r="E332" s="766"/>
      <c r="F332" s="767" t="s">
        <v>81</v>
      </c>
      <c r="G332" s="843" t="e">
        <f>TRUNC(SUM(G330:G331),2)</f>
        <v>#REF!</v>
      </c>
      <c r="H332" s="705"/>
      <c r="I332" s="705"/>
      <c r="J332" s="705"/>
      <c r="K332" s="705"/>
      <c r="L332" s="705"/>
      <c r="M332" s="705"/>
      <c r="N332" s="705"/>
      <c r="O332" s="705"/>
      <c r="P332" s="705"/>
      <c r="Q332" s="705"/>
      <c r="R332" s="705"/>
      <c r="S332" s="705"/>
      <c r="T332" s="705"/>
      <c r="U332" s="705"/>
      <c r="V332" s="705"/>
      <c r="W332" s="705"/>
      <c r="X332" s="705"/>
      <c r="Y332" s="705"/>
      <c r="Z332" s="705"/>
      <c r="AA332" s="705"/>
      <c r="AB332" s="705"/>
      <c r="AC332" s="705"/>
      <c r="AD332" s="705"/>
      <c r="AE332" s="705"/>
      <c r="AF332" s="705"/>
      <c r="AG332" s="705"/>
      <c r="AH332" s="705"/>
      <c r="AI332" s="705"/>
      <c r="AJ332" s="705"/>
      <c r="AK332" s="705"/>
      <c r="AL332" s="705"/>
      <c r="AM332" s="705"/>
      <c r="AN332" s="705"/>
      <c r="AO332" s="705"/>
      <c r="AP332" s="705"/>
      <c r="AQ332" s="705"/>
      <c r="AR332" s="705"/>
      <c r="AS332" s="705"/>
      <c r="AT332" s="705"/>
      <c r="AU332" s="705"/>
      <c r="AV332" s="705"/>
      <c r="AW332" s="705"/>
      <c r="AX332" s="705"/>
      <c r="AY332" s="705"/>
      <c r="AZ332" s="705"/>
      <c r="BA332" s="705"/>
      <c r="BB332" s="705"/>
      <c r="BC332" s="705"/>
      <c r="BD332" s="705"/>
      <c r="BE332" s="705"/>
      <c r="BF332" s="705"/>
      <c r="BG332" s="705"/>
      <c r="BH332" s="705"/>
      <c r="BI332" s="705"/>
      <c r="BJ332" s="705"/>
      <c r="BK332" s="705"/>
      <c r="BL332" s="705"/>
      <c r="BM332" s="705"/>
      <c r="BN332" s="705"/>
      <c r="BO332" s="705"/>
      <c r="BP332" s="705"/>
      <c r="BQ332" s="705"/>
      <c r="BR332" s="705"/>
      <c r="BS332" s="705"/>
      <c r="BT332" s="705"/>
      <c r="BU332" s="705"/>
      <c r="BV332" s="705"/>
      <c r="BW332" s="705"/>
      <c r="BX332" s="705"/>
      <c r="BY332" s="705"/>
      <c r="BZ332" s="705"/>
      <c r="CA332" s="705"/>
      <c r="CB332" s="705"/>
      <c r="CC332" s="705"/>
      <c r="CD332" s="705"/>
      <c r="CE332" s="705"/>
      <c r="CF332" s="705"/>
      <c r="CG332" s="705"/>
      <c r="CH332" s="705"/>
      <c r="CI332" s="705"/>
      <c r="CJ332" s="705"/>
      <c r="CK332" s="705"/>
      <c r="CL332" s="705"/>
      <c r="CM332" s="705"/>
      <c r="CN332" s="705"/>
      <c r="CO332" s="705"/>
      <c r="CP332" s="705"/>
      <c r="CQ332" s="705"/>
      <c r="CR332" s="705"/>
      <c r="CS332" s="705"/>
      <c r="CT332" s="705"/>
      <c r="CU332" s="705"/>
      <c r="CV332" s="705"/>
      <c r="CW332" s="705"/>
      <c r="CX332" s="705"/>
      <c r="CY332" s="705"/>
      <c r="CZ332" s="705"/>
      <c r="DA332" s="705"/>
      <c r="DB332" s="705"/>
      <c r="DC332" s="705"/>
      <c r="DD332" s="705"/>
      <c r="DE332" s="705"/>
      <c r="DF332" s="705"/>
      <c r="DG332" s="705"/>
      <c r="DH332" s="705"/>
      <c r="DI332" s="705"/>
      <c r="DJ332" s="705"/>
      <c r="DK332" s="705"/>
      <c r="DL332" s="705"/>
      <c r="DM332" s="705"/>
      <c r="DN332" s="705"/>
      <c r="DO332" s="705"/>
      <c r="DP332" s="705"/>
      <c r="DQ332" s="705"/>
      <c r="DR332" s="705"/>
      <c r="DS332" s="705"/>
      <c r="DT332" s="705"/>
      <c r="DU332" s="705"/>
      <c r="DV332" s="705"/>
      <c r="DW332" s="705"/>
      <c r="DX332" s="705"/>
      <c r="DY332" s="705"/>
      <c r="DZ332" s="705"/>
      <c r="EA332" s="705"/>
      <c r="EB332" s="705"/>
      <c r="EC332" s="705"/>
      <c r="ED332" s="705"/>
      <c r="EE332" s="705"/>
      <c r="EF332" s="705"/>
      <c r="EG332" s="705"/>
      <c r="EH332" s="705"/>
      <c r="EI332" s="705"/>
      <c r="EJ332" s="705"/>
      <c r="EK332" s="705"/>
      <c r="EL332" s="705"/>
      <c r="EM332" s="705"/>
      <c r="EN332" s="705"/>
      <c r="EO332" s="705"/>
      <c r="EP332" s="705"/>
      <c r="EQ332" s="705"/>
      <c r="ER332" s="705"/>
      <c r="ES332" s="705"/>
      <c r="ET332" s="705"/>
      <c r="EU332" s="705"/>
      <c r="EV332" s="705"/>
      <c r="EW332" s="705"/>
      <c r="EX332" s="705"/>
      <c r="EY332" s="705"/>
      <c r="EZ332" s="705"/>
      <c r="FA332" s="705"/>
      <c r="FB332" s="705"/>
      <c r="FC332" s="705"/>
      <c r="FD332" s="705"/>
      <c r="FE332" s="705"/>
      <c r="FF332" s="705"/>
      <c r="FG332" s="705"/>
      <c r="FH332" s="705"/>
      <c r="FI332" s="705"/>
      <c r="FJ332" s="705"/>
      <c r="FK332" s="705"/>
      <c r="FL332" s="705"/>
      <c r="FM332" s="705"/>
      <c r="FN332" s="705"/>
      <c r="FO332" s="705"/>
      <c r="FP332" s="705"/>
      <c r="FQ332" s="705"/>
      <c r="FR332" s="705"/>
      <c r="FS332" s="705"/>
      <c r="FT332" s="705"/>
      <c r="FU332" s="705"/>
      <c r="FV332" s="705"/>
      <c r="FW332" s="705"/>
      <c r="FX332" s="705"/>
      <c r="FY332" s="705"/>
      <c r="FZ332" s="705"/>
      <c r="GA332" s="705"/>
      <c r="GB332" s="705"/>
      <c r="GC332" s="705"/>
      <c r="GD332" s="705"/>
      <c r="GE332" s="705"/>
      <c r="GF332" s="705"/>
      <c r="GG332" s="705"/>
      <c r="GH332" s="705"/>
      <c r="GI332" s="705"/>
      <c r="GJ332" s="705"/>
      <c r="GK332" s="705"/>
      <c r="GL332" s="705"/>
      <c r="GM332" s="705"/>
      <c r="GN332" s="705"/>
      <c r="GO332" s="705"/>
      <c r="GP332" s="705"/>
      <c r="GQ332" s="705"/>
      <c r="GR332" s="705"/>
      <c r="GS332" s="705"/>
      <c r="GT332" s="705"/>
      <c r="GU332" s="705"/>
      <c r="GV332" s="705"/>
      <c r="GW332" s="705"/>
      <c r="GX332" s="705"/>
      <c r="GY332" s="705"/>
      <c r="GZ332" s="705"/>
      <c r="HA332" s="705"/>
      <c r="HB332" s="705"/>
      <c r="HC332" s="705"/>
      <c r="HD332" s="705"/>
      <c r="HE332" s="705"/>
      <c r="HF332" s="705"/>
      <c r="HG332" s="705"/>
      <c r="HH332" s="705"/>
      <c r="HI332" s="705"/>
      <c r="HJ332" s="705"/>
      <c r="HK332" s="705"/>
      <c r="HL332" s="705"/>
      <c r="HM332" s="705"/>
      <c r="HN332" s="705"/>
      <c r="HO332" s="705"/>
      <c r="HP332" s="705"/>
      <c r="HQ332" s="705"/>
      <c r="HR332" s="705"/>
      <c r="HS332" s="705"/>
      <c r="HT332" s="705"/>
      <c r="HU332" s="705"/>
      <c r="HV332" s="705"/>
      <c r="HW332" s="705"/>
      <c r="HX332" s="705"/>
      <c r="HY332" s="705"/>
      <c r="HZ332" s="705"/>
      <c r="IA332" s="705"/>
      <c r="IB332" s="705"/>
      <c r="IC332" s="705"/>
      <c r="ID332" s="705"/>
      <c r="IE332" s="705"/>
      <c r="IF332" s="705"/>
      <c r="IG332" s="705"/>
      <c r="IH332" s="705"/>
      <c r="II332" s="705"/>
      <c r="IJ332" s="705"/>
      <c r="IK332" s="705"/>
      <c r="IL332" s="705"/>
      <c r="IM332" s="705"/>
      <c r="IN332" s="705"/>
      <c r="IO332" s="705"/>
      <c r="IP332" s="705"/>
      <c r="IQ332" s="705"/>
      <c r="IR332" s="705"/>
      <c r="IS332" s="705"/>
      <c r="IT332" s="705"/>
      <c r="IU332" s="705"/>
      <c r="IV332" s="705"/>
    </row>
    <row r="333" spans="1:256" ht="13.5" thickBot="1">
      <c r="A333" s="705"/>
      <c r="B333" s="786"/>
      <c r="C333" s="786"/>
      <c r="D333" s="787"/>
      <c r="E333" s="788"/>
      <c r="F333" s="789"/>
      <c r="G333" s="790"/>
      <c r="H333" s="705"/>
      <c r="I333" s="705"/>
      <c r="J333" s="705"/>
      <c r="K333" s="705"/>
      <c r="L333" s="705"/>
      <c r="M333" s="705"/>
      <c r="N333" s="705"/>
      <c r="O333" s="705"/>
      <c r="P333" s="705"/>
      <c r="Q333" s="705"/>
      <c r="R333" s="705"/>
      <c r="S333" s="705"/>
      <c r="T333" s="705"/>
      <c r="U333" s="705"/>
      <c r="V333" s="705"/>
      <c r="W333" s="705"/>
      <c r="X333" s="705"/>
      <c r="Y333" s="705"/>
      <c r="Z333" s="705"/>
      <c r="AA333" s="705"/>
      <c r="AB333" s="705"/>
      <c r="AC333" s="705"/>
      <c r="AD333" s="705"/>
      <c r="AE333" s="705"/>
      <c r="AF333" s="705"/>
      <c r="AG333" s="705"/>
      <c r="AH333" s="705"/>
      <c r="AI333" s="705"/>
      <c r="AJ333" s="705"/>
      <c r="AK333" s="705"/>
      <c r="AL333" s="705"/>
      <c r="AM333" s="705"/>
      <c r="AN333" s="705"/>
      <c r="AO333" s="705"/>
      <c r="AP333" s="705"/>
      <c r="AQ333" s="705"/>
      <c r="AR333" s="705"/>
      <c r="AS333" s="705"/>
      <c r="AT333" s="705"/>
      <c r="AU333" s="705"/>
      <c r="AV333" s="705"/>
      <c r="AW333" s="705"/>
      <c r="AX333" s="705"/>
      <c r="AY333" s="705"/>
      <c r="AZ333" s="705"/>
      <c r="BA333" s="705"/>
      <c r="BB333" s="705"/>
      <c r="BC333" s="705"/>
      <c r="BD333" s="705"/>
      <c r="BE333" s="705"/>
      <c r="BF333" s="705"/>
      <c r="BG333" s="705"/>
      <c r="BH333" s="705"/>
      <c r="BI333" s="705"/>
      <c r="BJ333" s="705"/>
      <c r="BK333" s="705"/>
      <c r="BL333" s="705"/>
      <c r="BM333" s="705"/>
      <c r="BN333" s="705"/>
      <c r="BO333" s="705"/>
      <c r="BP333" s="705"/>
      <c r="BQ333" s="705"/>
      <c r="BR333" s="705"/>
      <c r="BS333" s="705"/>
      <c r="BT333" s="705"/>
      <c r="BU333" s="705"/>
      <c r="BV333" s="705"/>
      <c r="BW333" s="705"/>
      <c r="BX333" s="705"/>
      <c r="BY333" s="705"/>
      <c r="BZ333" s="705"/>
      <c r="CA333" s="705"/>
      <c r="CB333" s="705"/>
      <c r="CC333" s="705"/>
      <c r="CD333" s="705"/>
      <c r="CE333" s="705"/>
      <c r="CF333" s="705"/>
      <c r="CG333" s="705"/>
      <c r="CH333" s="705"/>
      <c r="CI333" s="705"/>
      <c r="CJ333" s="705"/>
      <c r="CK333" s="705"/>
      <c r="CL333" s="705"/>
      <c r="CM333" s="705"/>
      <c r="CN333" s="705"/>
      <c r="CO333" s="705"/>
      <c r="CP333" s="705"/>
      <c r="CQ333" s="705"/>
      <c r="CR333" s="705"/>
      <c r="CS333" s="705"/>
      <c r="CT333" s="705"/>
      <c r="CU333" s="705"/>
      <c r="CV333" s="705"/>
      <c r="CW333" s="705"/>
      <c r="CX333" s="705"/>
      <c r="CY333" s="705"/>
      <c r="CZ333" s="705"/>
      <c r="DA333" s="705"/>
      <c r="DB333" s="705"/>
      <c r="DC333" s="705"/>
      <c r="DD333" s="705"/>
      <c r="DE333" s="705"/>
      <c r="DF333" s="705"/>
      <c r="DG333" s="705"/>
      <c r="DH333" s="705"/>
      <c r="DI333" s="705"/>
      <c r="DJ333" s="705"/>
      <c r="DK333" s="705"/>
      <c r="DL333" s="705"/>
      <c r="DM333" s="705"/>
      <c r="DN333" s="705"/>
      <c r="DO333" s="705"/>
      <c r="DP333" s="705"/>
      <c r="DQ333" s="705"/>
      <c r="DR333" s="705"/>
      <c r="DS333" s="705"/>
      <c r="DT333" s="705"/>
      <c r="DU333" s="705"/>
      <c r="DV333" s="705"/>
      <c r="DW333" s="705"/>
      <c r="DX333" s="705"/>
      <c r="DY333" s="705"/>
      <c r="DZ333" s="705"/>
      <c r="EA333" s="705"/>
      <c r="EB333" s="705"/>
      <c r="EC333" s="705"/>
      <c r="ED333" s="705"/>
      <c r="EE333" s="705"/>
      <c r="EF333" s="705"/>
      <c r="EG333" s="705"/>
      <c r="EH333" s="705"/>
      <c r="EI333" s="705"/>
      <c r="EJ333" s="705"/>
      <c r="EK333" s="705"/>
      <c r="EL333" s="705"/>
      <c r="EM333" s="705"/>
      <c r="EN333" s="705"/>
      <c r="EO333" s="705"/>
      <c r="EP333" s="705"/>
      <c r="EQ333" s="705"/>
      <c r="ER333" s="705"/>
      <c r="ES333" s="705"/>
      <c r="ET333" s="705"/>
      <c r="EU333" s="705"/>
      <c r="EV333" s="705"/>
      <c r="EW333" s="705"/>
      <c r="EX333" s="705"/>
      <c r="EY333" s="705"/>
      <c r="EZ333" s="705"/>
      <c r="FA333" s="705"/>
      <c r="FB333" s="705"/>
      <c r="FC333" s="705"/>
      <c r="FD333" s="705"/>
      <c r="FE333" s="705"/>
      <c r="FF333" s="705"/>
      <c r="FG333" s="705"/>
      <c r="FH333" s="705"/>
      <c r="FI333" s="705"/>
      <c r="FJ333" s="705"/>
      <c r="FK333" s="705"/>
      <c r="FL333" s="705"/>
      <c r="FM333" s="705"/>
      <c r="FN333" s="705"/>
      <c r="FO333" s="705"/>
      <c r="FP333" s="705"/>
      <c r="FQ333" s="705"/>
      <c r="FR333" s="705"/>
      <c r="FS333" s="705"/>
      <c r="FT333" s="705"/>
      <c r="FU333" s="705"/>
      <c r="FV333" s="705"/>
      <c r="FW333" s="705"/>
      <c r="FX333" s="705"/>
      <c r="FY333" s="705"/>
      <c r="FZ333" s="705"/>
      <c r="GA333" s="705"/>
      <c r="GB333" s="705"/>
      <c r="GC333" s="705"/>
      <c r="GD333" s="705"/>
      <c r="GE333" s="705"/>
      <c r="GF333" s="705"/>
      <c r="GG333" s="705"/>
      <c r="GH333" s="705"/>
      <c r="GI333" s="705"/>
      <c r="GJ333" s="705"/>
      <c r="GK333" s="705"/>
      <c r="GL333" s="705"/>
      <c r="GM333" s="705"/>
      <c r="GN333" s="705"/>
      <c r="GO333" s="705"/>
      <c r="GP333" s="705"/>
      <c r="GQ333" s="705"/>
      <c r="GR333" s="705"/>
      <c r="GS333" s="705"/>
      <c r="GT333" s="705"/>
      <c r="GU333" s="705"/>
      <c r="GV333" s="705"/>
      <c r="GW333" s="705"/>
      <c r="GX333" s="705"/>
      <c r="GY333" s="705"/>
      <c r="GZ333" s="705"/>
      <c r="HA333" s="705"/>
      <c r="HB333" s="705"/>
      <c r="HC333" s="705"/>
      <c r="HD333" s="705"/>
      <c r="HE333" s="705"/>
      <c r="HF333" s="705"/>
      <c r="HG333" s="705"/>
      <c r="HH333" s="705"/>
      <c r="HI333" s="705"/>
      <c r="HJ333" s="705"/>
      <c r="HK333" s="705"/>
      <c r="HL333" s="705"/>
      <c r="HM333" s="705"/>
      <c r="HN333" s="705"/>
      <c r="HO333" s="705"/>
      <c r="HP333" s="705"/>
      <c r="HQ333" s="705"/>
      <c r="HR333" s="705"/>
      <c r="HS333" s="705"/>
      <c r="HT333" s="705"/>
      <c r="HU333" s="705"/>
      <c r="HV333" s="705"/>
      <c r="HW333" s="705"/>
      <c r="HX333" s="705"/>
      <c r="HY333" s="705"/>
      <c r="HZ333" s="705"/>
      <c r="IA333" s="705"/>
      <c r="IB333" s="705"/>
      <c r="IC333" s="705"/>
      <c r="ID333" s="705"/>
      <c r="IE333" s="705"/>
      <c r="IF333" s="705"/>
      <c r="IG333" s="705"/>
      <c r="IH333" s="705"/>
      <c r="II333" s="705"/>
      <c r="IJ333" s="705"/>
      <c r="IK333" s="705"/>
      <c r="IL333" s="705"/>
      <c r="IM333" s="705"/>
      <c r="IN333" s="705"/>
      <c r="IO333" s="705"/>
      <c r="IP333" s="705"/>
      <c r="IQ333" s="705"/>
      <c r="IR333" s="705"/>
      <c r="IS333" s="705"/>
      <c r="IT333" s="705"/>
      <c r="IU333" s="705"/>
      <c r="IV333" s="705"/>
    </row>
    <row r="334" spans="1:256" ht="13.5" thickBot="1">
      <c r="A334" s="705"/>
      <c r="B334" s="824" t="s">
        <v>502</v>
      </c>
      <c r="C334" s="825" t="s">
        <v>503</v>
      </c>
      <c r="D334" s="826"/>
      <c r="E334" s="826"/>
      <c r="F334" s="827"/>
      <c r="G334" s="828" t="s">
        <v>23</v>
      </c>
      <c r="H334" s="705"/>
      <c r="I334" s="705"/>
      <c r="J334" s="705"/>
      <c r="K334" s="705"/>
      <c r="L334" s="705"/>
      <c r="M334" s="705"/>
      <c r="N334" s="705"/>
      <c r="O334" s="705"/>
      <c r="P334" s="705"/>
      <c r="Q334" s="705"/>
      <c r="R334" s="705"/>
      <c r="S334" s="705"/>
      <c r="T334" s="705"/>
      <c r="U334" s="705"/>
      <c r="V334" s="705"/>
      <c r="W334" s="705"/>
      <c r="X334" s="705"/>
      <c r="Y334" s="705"/>
      <c r="Z334" s="705"/>
      <c r="AA334" s="705"/>
      <c r="AB334" s="705"/>
      <c r="AC334" s="705"/>
      <c r="AD334" s="705"/>
      <c r="AE334" s="705"/>
      <c r="AF334" s="705"/>
      <c r="AG334" s="705"/>
      <c r="AH334" s="705"/>
      <c r="AI334" s="705"/>
      <c r="AJ334" s="705"/>
      <c r="AK334" s="705"/>
      <c r="AL334" s="705"/>
      <c r="AM334" s="705"/>
      <c r="AN334" s="705"/>
      <c r="AO334" s="705"/>
      <c r="AP334" s="705"/>
      <c r="AQ334" s="705"/>
      <c r="AR334" s="705"/>
      <c r="AS334" s="705"/>
      <c r="AT334" s="705"/>
      <c r="AU334" s="705"/>
      <c r="AV334" s="705"/>
      <c r="AW334" s="705"/>
      <c r="AX334" s="705"/>
      <c r="AY334" s="705"/>
      <c r="AZ334" s="705"/>
      <c r="BA334" s="705"/>
      <c r="BB334" s="705"/>
      <c r="BC334" s="705"/>
      <c r="BD334" s="705"/>
      <c r="BE334" s="705"/>
      <c r="BF334" s="705"/>
      <c r="BG334" s="705"/>
      <c r="BH334" s="705"/>
      <c r="BI334" s="705"/>
      <c r="BJ334" s="705"/>
      <c r="BK334" s="705"/>
      <c r="BL334" s="705"/>
      <c r="BM334" s="705"/>
      <c r="BN334" s="705"/>
      <c r="BO334" s="705"/>
      <c r="BP334" s="705"/>
      <c r="BQ334" s="705"/>
      <c r="BR334" s="705"/>
      <c r="BS334" s="705"/>
      <c r="BT334" s="705"/>
      <c r="BU334" s="705"/>
      <c r="BV334" s="705"/>
      <c r="BW334" s="705"/>
      <c r="BX334" s="705"/>
      <c r="BY334" s="705"/>
      <c r="BZ334" s="705"/>
      <c r="CA334" s="705"/>
      <c r="CB334" s="705"/>
      <c r="CC334" s="705"/>
      <c r="CD334" s="705"/>
      <c r="CE334" s="705"/>
      <c r="CF334" s="705"/>
      <c r="CG334" s="705"/>
      <c r="CH334" s="705"/>
      <c r="CI334" s="705"/>
      <c r="CJ334" s="705"/>
      <c r="CK334" s="705"/>
      <c r="CL334" s="705"/>
      <c r="CM334" s="705"/>
      <c r="CN334" s="705"/>
      <c r="CO334" s="705"/>
      <c r="CP334" s="705"/>
      <c r="CQ334" s="705"/>
      <c r="CR334" s="705"/>
      <c r="CS334" s="705"/>
      <c r="CT334" s="705"/>
      <c r="CU334" s="705"/>
      <c r="CV334" s="705"/>
      <c r="CW334" s="705"/>
      <c r="CX334" s="705"/>
      <c r="CY334" s="705"/>
      <c r="CZ334" s="705"/>
      <c r="DA334" s="705"/>
      <c r="DB334" s="705"/>
      <c r="DC334" s="705"/>
      <c r="DD334" s="705"/>
      <c r="DE334" s="705"/>
      <c r="DF334" s="705"/>
      <c r="DG334" s="705"/>
      <c r="DH334" s="705"/>
      <c r="DI334" s="705"/>
      <c r="DJ334" s="705"/>
      <c r="DK334" s="705"/>
      <c r="DL334" s="705"/>
      <c r="DM334" s="705"/>
      <c r="DN334" s="705"/>
      <c r="DO334" s="705"/>
      <c r="DP334" s="705"/>
      <c r="DQ334" s="705"/>
      <c r="DR334" s="705"/>
      <c r="DS334" s="705"/>
      <c r="DT334" s="705"/>
      <c r="DU334" s="705"/>
      <c r="DV334" s="705"/>
      <c r="DW334" s="705"/>
      <c r="DX334" s="705"/>
      <c r="DY334" s="705"/>
      <c r="DZ334" s="705"/>
      <c r="EA334" s="705"/>
      <c r="EB334" s="705"/>
      <c r="EC334" s="705"/>
      <c r="ED334" s="705"/>
      <c r="EE334" s="705"/>
      <c r="EF334" s="705"/>
      <c r="EG334" s="705"/>
      <c r="EH334" s="705"/>
      <c r="EI334" s="705"/>
      <c r="EJ334" s="705"/>
      <c r="EK334" s="705"/>
      <c r="EL334" s="705"/>
      <c r="EM334" s="705"/>
      <c r="EN334" s="705"/>
      <c r="EO334" s="705"/>
      <c r="EP334" s="705"/>
      <c r="EQ334" s="705"/>
      <c r="ER334" s="705"/>
      <c r="ES334" s="705"/>
      <c r="ET334" s="705"/>
      <c r="EU334" s="705"/>
      <c r="EV334" s="705"/>
      <c r="EW334" s="705"/>
      <c r="EX334" s="705"/>
      <c r="EY334" s="705"/>
      <c r="EZ334" s="705"/>
      <c r="FA334" s="705"/>
      <c r="FB334" s="705"/>
      <c r="FC334" s="705"/>
      <c r="FD334" s="705"/>
      <c r="FE334" s="705"/>
      <c r="FF334" s="705"/>
      <c r="FG334" s="705"/>
      <c r="FH334" s="705"/>
      <c r="FI334" s="705"/>
      <c r="FJ334" s="705"/>
      <c r="FK334" s="705"/>
      <c r="FL334" s="705"/>
      <c r="FM334" s="705"/>
      <c r="FN334" s="705"/>
      <c r="FO334" s="705"/>
      <c r="FP334" s="705"/>
      <c r="FQ334" s="705"/>
      <c r="FR334" s="705"/>
      <c r="FS334" s="705"/>
      <c r="FT334" s="705"/>
      <c r="FU334" s="705"/>
      <c r="FV334" s="705"/>
      <c r="FW334" s="705"/>
      <c r="FX334" s="705"/>
      <c r="FY334" s="705"/>
      <c r="FZ334" s="705"/>
      <c r="GA334" s="705"/>
      <c r="GB334" s="705"/>
      <c r="GC334" s="705"/>
      <c r="GD334" s="705"/>
      <c r="GE334" s="705"/>
      <c r="GF334" s="705"/>
      <c r="GG334" s="705"/>
      <c r="GH334" s="705"/>
      <c r="GI334" s="705"/>
      <c r="GJ334" s="705"/>
      <c r="GK334" s="705"/>
      <c r="GL334" s="705"/>
      <c r="GM334" s="705"/>
      <c r="GN334" s="705"/>
      <c r="GO334" s="705"/>
      <c r="GP334" s="705"/>
      <c r="GQ334" s="705"/>
      <c r="GR334" s="705"/>
      <c r="GS334" s="705"/>
      <c r="GT334" s="705"/>
      <c r="GU334" s="705"/>
      <c r="GV334" s="705"/>
      <c r="GW334" s="705"/>
      <c r="GX334" s="705"/>
      <c r="GY334" s="705"/>
      <c r="GZ334" s="705"/>
      <c r="HA334" s="705"/>
      <c r="HB334" s="705"/>
      <c r="HC334" s="705"/>
      <c r="HD334" s="705"/>
      <c r="HE334" s="705"/>
      <c r="HF334" s="705"/>
      <c r="HG334" s="705"/>
      <c r="HH334" s="705"/>
      <c r="HI334" s="705"/>
      <c r="HJ334" s="705"/>
      <c r="HK334" s="705"/>
      <c r="HL334" s="705"/>
      <c r="HM334" s="705"/>
      <c r="HN334" s="705"/>
      <c r="HO334" s="705"/>
      <c r="HP334" s="705"/>
      <c r="HQ334" s="705"/>
      <c r="HR334" s="705"/>
      <c r="HS334" s="705"/>
      <c r="HT334" s="705"/>
      <c r="HU334" s="705"/>
      <c r="HV334" s="705"/>
      <c r="HW334" s="705"/>
      <c r="HX334" s="705"/>
      <c r="HY334" s="705"/>
      <c r="HZ334" s="705"/>
      <c r="IA334" s="705"/>
      <c r="IB334" s="705"/>
      <c r="IC334" s="705"/>
      <c r="ID334" s="705"/>
      <c r="IE334" s="705"/>
      <c r="IF334" s="705"/>
      <c r="IG334" s="705"/>
      <c r="IH334" s="705"/>
      <c r="II334" s="705"/>
      <c r="IJ334" s="705"/>
      <c r="IK334" s="705"/>
      <c r="IL334" s="705"/>
      <c r="IM334" s="705"/>
      <c r="IN334" s="705"/>
      <c r="IO334" s="705"/>
      <c r="IP334" s="705"/>
      <c r="IQ334" s="705"/>
      <c r="IR334" s="705"/>
      <c r="IS334" s="705"/>
      <c r="IT334" s="705"/>
      <c r="IU334" s="705"/>
      <c r="IV334" s="705"/>
    </row>
    <row r="335" spans="1:256" ht="26.25" thickBot="1">
      <c r="A335" s="705"/>
      <c r="B335" s="829" t="s">
        <v>144</v>
      </c>
      <c r="C335" s="830" t="s">
        <v>75</v>
      </c>
      <c r="D335" s="830" t="s">
        <v>23</v>
      </c>
      <c r="E335" s="830" t="s">
        <v>76</v>
      </c>
      <c r="F335" s="831" t="s">
        <v>103</v>
      </c>
      <c r="G335" s="832" t="s">
        <v>104</v>
      </c>
      <c r="H335" s="705"/>
      <c r="I335" s="705"/>
      <c r="J335" s="705"/>
      <c r="K335" s="705"/>
      <c r="L335" s="705"/>
      <c r="M335" s="705"/>
      <c r="N335" s="705"/>
      <c r="O335" s="705"/>
      <c r="P335" s="705"/>
      <c r="Q335" s="705"/>
      <c r="R335" s="705"/>
      <c r="S335" s="705"/>
      <c r="T335" s="705"/>
      <c r="U335" s="705"/>
      <c r="V335" s="705"/>
      <c r="W335" s="705"/>
      <c r="X335" s="705"/>
      <c r="Y335" s="705"/>
      <c r="Z335" s="705"/>
      <c r="AA335" s="705"/>
      <c r="AB335" s="705"/>
      <c r="AC335" s="705"/>
      <c r="AD335" s="705"/>
      <c r="AE335" s="705"/>
      <c r="AF335" s="705"/>
      <c r="AG335" s="705"/>
      <c r="AH335" s="705"/>
      <c r="AI335" s="705"/>
      <c r="AJ335" s="705"/>
      <c r="AK335" s="705"/>
      <c r="AL335" s="705"/>
      <c r="AM335" s="705"/>
      <c r="AN335" s="705"/>
      <c r="AO335" s="705"/>
      <c r="AP335" s="705"/>
      <c r="AQ335" s="705"/>
      <c r="AR335" s="705"/>
      <c r="AS335" s="705"/>
      <c r="AT335" s="705"/>
      <c r="AU335" s="705"/>
      <c r="AV335" s="705"/>
      <c r="AW335" s="705"/>
      <c r="AX335" s="705"/>
      <c r="AY335" s="705"/>
      <c r="AZ335" s="705"/>
      <c r="BA335" s="705"/>
      <c r="BB335" s="705"/>
      <c r="BC335" s="705"/>
      <c r="BD335" s="705"/>
      <c r="BE335" s="705"/>
      <c r="BF335" s="705"/>
      <c r="BG335" s="705"/>
      <c r="BH335" s="705"/>
      <c r="BI335" s="705"/>
      <c r="BJ335" s="705"/>
      <c r="BK335" s="705"/>
      <c r="BL335" s="705"/>
      <c r="BM335" s="705"/>
      <c r="BN335" s="705"/>
      <c r="BO335" s="705"/>
      <c r="BP335" s="705"/>
      <c r="BQ335" s="705"/>
      <c r="BR335" s="705"/>
      <c r="BS335" s="705"/>
      <c r="BT335" s="705"/>
      <c r="BU335" s="705"/>
      <c r="BV335" s="705"/>
      <c r="BW335" s="705"/>
      <c r="BX335" s="705"/>
      <c r="BY335" s="705"/>
      <c r="BZ335" s="705"/>
      <c r="CA335" s="705"/>
      <c r="CB335" s="705"/>
      <c r="CC335" s="705"/>
      <c r="CD335" s="705"/>
      <c r="CE335" s="705"/>
      <c r="CF335" s="705"/>
      <c r="CG335" s="705"/>
      <c r="CH335" s="705"/>
      <c r="CI335" s="705"/>
      <c r="CJ335" s="705"/>
      <c r="CK335" s="705"/>
      <c r="CL335" s="705"/>
      <c r="CM335" s="705"/>
      <c r="CN335" s="705"/>
      <c r="CO335" s="705"/>
      <c r="CP335" s="705"/>
      <c r="CQ335" s="705"/>
      <c r="CR335" s="705"/>
      <c r="CS335" s="705"/>
      <c r="CT335" s="705"/>
      <c r="CU335" s="705"/>
      <c r="CV335" s="705"/>
      <c r="CW335" s="705"/>
      <c r="CX335" s="705"/>
      <c r="CY335" s="705"/>
      <c r="CZ335" s="705"/>
      <c r="DA335" s="705"/>
      <c r="DB335" s="705"/>
      <c r="DC335" s="705"/>
      <c r="DD335" s="705"/>
      <c r="DE335" s="705"/>
      <c r="DF335" s="705"/>
      <c r="DG335" s="705"/>
      <c r="DH335" s="705"/>
      <c r="DI335" s="705"/>
      <c r="DJ335" s="705"/>
      <c r="DK335" s="705"/>
      <c r="DL335" s="705"/>
      <c r="DM335" s="705"/>
      <c r="DN335" s="705"/>
      <c r="DO335" s="705"/>
      <c r="DP335" s="705"/>
      <c r="DQ335" s="705"/>
      <c r="DR335" s="705"/>
      <c r="DS335" s="705"/>
      <c r="DT335" s="705"/>
      <c r="DU335" s="705"/>
      <c r="DV335" s="705"/>
      <c r="DW335" s="705"/>
      <c r="DX335" s="705"/>
      <c r="DY335" s="705"/>
      <c r="DZ335" s="705"/>
      <c r="EA335" s="705"/>
      <c r="EB335" s="705"/>
      <c r="EC335" s="705"/>
      <c r="ED335" s="705"/>
      <c r="EE335" s="705"/>
      <c r="EF335" s="705"/>
      <c r="EG335" s="705"/>
      <c r="EH335" s="705"/>
      <c r="EI335" s="705"/>
      <c r="EJ335" s="705"/>
      <c r="EK335" s="705"/>
      <c r="EL335" s="705"/>
      <c r="EM335" s="705"/>
      <c r="EN335" s="705"/>
      <c r="EO335" s="705"/>
      <c r="EP335" s="705"/>
      <c r="EQ335" s="705"/>
      <c r="ER335" s="705"/>
      <c r="ES335" s="705"/>
      <c r="ET335" s="705"/>
      <c r="EU335" s="705"/>
      <c r="EV335" s="705"/>
      <c r="EW335" s="705"/>
      <c r="EX335" s="705"/>
      <c r="EY335" s="705"/>
      <c r="EZ335" s="705"/>
      <c r="FA335" s="705"/>
      <c r="FB335" s="705"/>
      <c r="FC335" s="705"/>
      <c r="FD335" s="705"/>
      <c r="FE335" s="705"/>
      <c r="FF335" s="705"/>
      <c r="FG335" s="705"/>
      <c r="FH335" s="705"/>
      <c r="FI335" s="705"/>
      <c r="FJ335" s="705"/>
      <c r="FK335" s="705"/>
      <c r="FL335" s="705"/>
      <c r="FM335" s="705"/>
      <c r="FN335" s="705"/>
      <c r="FO335" s="705"/>
      <c r="FP335" s="705"/>
      <c r="FQ335" s="705"/>
      <c r="FR335" s="705"/>
      <c r="FS335" s="705"/>
      <c r="FT335" s="705"/>
      <c r="FU335" s="705"/>
      <c r="FV335" s="705"/>
      <c r="FW335" s="705"/>
      <c r="FX335" s="705"/>
      <c r="FY335" s="705"/>
      <c r="FZ335" s="705"/>
      <c r="GA335" s="705"/>
      <c r="GB335" s="705"/>
      <c r="GC335" s="705"/>
      <c r="GD335" s="705"/>
      <c r="GE335" s="705"/>
      <c r="GF335" s="705"/>
      <c r="GG335" s="705"/>
      <c r="GH335" s="705"/>
      <c r="GI335" s="705"/>
      <c r="GJ335" s="705"/>
      <c r="GK335" s="705"/>
      <c r="GL335" s="705"/>
      <c r="GM335" s="705"/>
      <c r="GN335" s="705"/>
      <c r="GO335" s="705"/>
      <c r="GP335" s="705"/>
      <c r="GQ335" s="705"/>
      <c r="GR335" s="705"/>
      <c r="GS335" s="705"/>
      <c r="GT335" s="705"/>
      <c r="GU335" s="705"/>
      <c r="GV335" s="705"/>
      <c r="GW335" s="705"/>
      <c r="GX335" s="705"/>
      <c r="GY335" s="705"/>
      <c r="GZ335" s="705"/>
      <c r="HA335" s="705"/>
      <c r="HB335" s="705"/>
      <c r="HC335" s="705"/>
      <c r="HD335" s="705"/>
      <c r="HE335" s="705"/>
      <c r="HF335" s="705"/>
      <c r="HG335" s="705"/>
      <c r="HH335" s="705"/>
      <c r="HI335" s="705"/>
      <c r="HJ335" s="705"/>
      <c r="HK335" s="705"/>
      <c r="HL335" s="705"/>
      <c r="HM335" s="705"/>
      <c r="HN335" s="705"/>
      <c r="HO335" s="705"/>
      <c r="HP335" s="705"/>
      <c r="HQ335" s="705"/>
      <c r="HR335" s="705"/>
      <c r="HS335" s="705"/>
      <c r="HT335" s="705"/>
      <c r="HU335" s="705"/>
      <c r="HV335" s="705"/>
      <c r="HW335" s="705"/>
      <c r="HX335" s="705"/>
      <c r="HY335" s="705"/>
      <c r="HZ335" s="705"/>
      <c r="IA335" s="705"/>
      <c r="IB335" s="705"/>
      <c r="IC335" s="705"/>
      <c r="ID335" s="705"/>
      <c r="IE335" s="705"/>
      <c r="IF335" s="705"/>
      <c r="IG335" s="705"/>
      <c r="IH335" s="705"/>
      <c r="II335" s="705"/>
      <c r="IJ335" s="705"/>
      <c r="IK335" s="705"/>
      <c r="IL335" s="705"/>
      <c r="IM335" s="705"/>
      <c r="IN335" s="705"/>
      <c r="IO335" s="705"/>
      <c r="IP335" s="705"/>
      <c r="IQ335" s="705"/>
      <c r="IR335" s="705"/>
      <c r="IS335" s="705"/>
      <c r="IT335" s="705"/>
      <c r="IU335" s="705"/>
      <c r="IV335" s="705"/>
    </row>
    <row r="336" spans="1:256" ht="13.5" thickBot="1">
      <c r="A336" s="705"/>
      <c r="B336" s="2763" t="s">
        <v>79</v>
      </c>
      <c r="C336" s="2764"/>
      <c r="D336" s="2764"/>
      <c r="E336" s="2764"/>
      <c r="F336" s="2764"/>
      <c r="G336" s="2765"/>
      <c r="H336" s="705"/>
      <c r="I336" s="705"/>
      <c r="J336" s="705"/>
      <c r="K336" s="705"/>
      <c r="L336" s="705"/>
      <c r="M336" s="705"/>
      <c r="N336" s="705"/>
      <c r="O336" s="705"/>
      <c r="P336" s="705"/>
      <c r="Q336" s="705"/>
      <c r="R336" s="705"/>
      <c r="S336" s="705"/>
      <c r="T336" s="705"/>
      <c r="U336" s="705"/>
      <c r="V336" s="705"/>
      <c r="W336" s="705"/>
      <c r="X336" s="705"/>
      <c r="Y336" s="705"/>
      <c r="Z336" s="705"/>
      <c r="AA336" s="705"/>
      <c r="AB336" s="705"/>
      <c r="AC336" s="705"/>
      <c r="AD336" s="705"/>
      <c r="AE336" s="705"/>
      <c r="AF336" s="705"/>
      <c r="AG336" s="705"/>
      <c r="AH336" s="705"/>
      <c r="AI336" s="705"/>
      <c r="AJ336" s="705"/>
      <c r="AK336" s="705"/>
      <c r="AL336" s="705"/>
      <c r="AM336" s="705"/>
      <c r="AN336" s="705"/>
      <c r="AO336" s="705"/>
      <c r="AP336" s="705"/>
      <c r="AQ336" s="705"/>
      <c r="AR336" s="705"/>
      <c r="AS336" s="705"/>
      <c r="AT336" s="705"/>
      <c r="AU336" s="705"/>
      <c r="AV336" s="705"/>
      <c r="AW336" s="705"/>
      <c r="AX336" s="705"/>
      <c r="AY336" s="705"/>
      <c r="AZ336" s="705"/>
      <c r="BA336" s="705"/>
      <c r="BB336" s="705"/>
      <c r="BC336" s="705"/>
      <c r="BD336" s="705"/>
      <c r="BE336" s="705"/>
      <c r="BF336" s="705"/>
      <c r="BG336" s="705"/>
      <c r="BH336" s="705"/>
      <c r="BI336" s="705"/>
      <c r="BJ336" s="705"/>
      <c r="BK336" s="705"/>
      <c r="BL336" s="705"/>
      <c r="BM336" s="705"/>
      <c r="BN336" s="705"/>
      <c r="BO336" s="705"/>
      <c r="BP336" s="705"/>
      <c r="BQ336" s="705"/>
      <c r="BR336" s="705"/>
      <c r="BS336" s="705"/>
      <c r="BT336" s="705"/>
      <c r="BU336" s="705"/>
      <c r="BV336" s="705"/>
      <c r="BW336" s="705"/>
      <c r="BX336" s="705"/>
      <c r="BY336" s="705"/>
      <c r="BZ336" s="705"/>
      <c r="CA336" s="705"/>
      <c r="CB336" s="705"/>
      <c r="CC336" s="705"/>
      <c r="CD336" s="705"/>
      <c r="CE336" s="705"/>
      <c r="CF336" s="705"/>
      <c r="CG336" s="705"/>
      <c r="CH336" s="705"/>
      <c r="CI336" s="705"/>
      <c r="CJ336" s="705"/>
      <c r="CK336" s="705"/>
      <c r="CL336" s="705"/>
      <c r="CM336" s="705"/>
      <c r="CN336" s="705"/>
      <c r="CO336" s="705"/>
      <c r="CP336" s="705"/>
      <c r="CQ336" s="705"/>
      <c r="CR336" s="705"/>
      <c r="CS336" s="705"/>
      <c r="CT336" s="705"/>
      <c r="CU336" s="705"/>
      <c r="CV336" s="705"/>
      <c r="CW336" s="705"/>
      <c r="CX336" s="705"/>
      <c r="CY336" s="705"/>
      <c r="CZ336" s="705"/>
      <c r="DA336" s="705"/>
      <c r="DB336" s="705"/>
      <c r="DC336" s="705"/>
      <c r="DD336" s="705"/>
      <c r="DE336" s="705"/>
      <c r="DF336" s="705"/>
      <c r="DG336" s="705"/>
      <c r="DH336" s="705"/>
      <c r="DI336" s="705"/>
      <c r="DJ336" s="705"/>
      <c r="DK336" s="705"/>
      <c r="DL336" s="705"/>
      <c r="DM336" s="705"/>
      <c r="DN336" s="705"/>
      <c r="DO336" s="705"/>
      <c r="DP336" s="705"/>
      <c r="DQ336" s="705"/>
      <c r="DR336" s="705"/>
      <c r="DS336" s="705"/>
      <c r="DT336" s="705"/>
      <c r="DU336" s="705"/>
      <c r="DV336" s="705"/>
      <c r="DW336" s="705"/>
      <c r="DX336" s="705"/>
      <c r="DY336" s="705"/>
      <c r="DZ336" s="705"/>
      <c r="EA336" s="705"/>
      <c r="EB336" s="705"/>
      <c r="EC336" s="705"/>
      <c r="ED336" s="705"/>
      <c r="EE336" s="705"/>
      <c r="EF336" s="705"/>
      <c r="EG336" s="705"/>
      <c r="EH336" s="705"/>
      <c r="EI336" s="705"/>
      <c r="EJ336" s="705"/>
      <c r="EK336" s="705"/>
      <c r="EL336" s="705"/>
      <c r="EM336" s="705"/>
      <c r="EN336" s="705"/>
      <c r="EO336" s="705"/>
      <c r="EP336" s="705"/>
      <c r="EQ336" s="705"/>
      <c r="ER336" s="705"/>
      <c r="ES336" s="705"/>
      <c r="ET336" s="705"/>
      <c r="EU336" s="705"/>
      <c r="EV336" s="705"/>
      <c r="EW336" s="705"/>
      <c r="EX336" s="705"/>
      <c r="EY336" s="705"/>
      <c r="EZ336" s="705"/>
      <c r="FA336" s="705"/>
      <c r="FB336" s="705"/>
      <c r="FC336" s="705"/>
      <c r="FD336" s="705"/>
      <c r="FE336" s="705"/>
      <c r="FF336" s="705"/>
      <c r="FG336" s="705"/>
      <c r="FH336" s="705"/>
      <c r="FI336" s="705"/>
      <c r="FJ336" s="705"/>
      <c r="FK336" s="705"/>
      <c r="FL336" s="705"/>
      <c r="FM336" s="705"/>
      <c r="FN336" s="705"/>
      <c r="FO336" s="705"/>
      <c r="FP336" s="705"/>
      <c r="FQ336" s="705"/>
      <c r="FR336" s="705"/>
      <c r="FS336" s="705"/>
      <c r="FT336" s="705"/>
      <c r="FU336" s="705"/>
      <c r="FV336" s="705"/>
      <c r="FW336" s="705"/>
      <c r="FX336" s="705"/>
      <c r="FY336" s="705"/>
      <c r="FZ336" s="705"/>
      <c r="GA336" s="705"/>
      <c r="GB336" s="705"/>
      <c r="GC336" s="705"/>
      <c r="GD336" s="705"/>
      <c r="GE336" s="705"/>
      <c r="GF336" s="705"/>
      <c r="GG336" s="705"/>
      <c r="GH336" s="705"/>
      <c r="GI336" s="705"/>
      <c r="GJ336" s="705"/>
      <c r="GK336" s="705"/>
      <c r="GL336" s="705"/>
      <c r="GM336" s="705"/>
      <c r="GN336" s="705"/>
      <c r="GO336" s="705"/>
      <c r="GP336" s="705"/>
      <c r="GQ336" s="705"/>
      <c r="GR336" s="705"/>
      <c r="GS336" s="705"/>
      <c r="GT336" s="705"/>
      <c r="GU336" s="705"/>
      <c r="GV336" s="705"/>
      <c r="GW336" s="705"/>
      <c r="GX336" s="705"/>
      <c r="GY336" s="705"/>
      <c r="GZ336" s="705"/>
      <c r="HA336" s="705"/>
      <c r="HB336" s="705"/>
      <c r="HC336" s="705"/>
      <c r="HD336" s="705"/>
      <c r="HE336" s="705"/>
      <c r="HF336" s="705"/>
      <c r="HG336" s="705"/>
      <c r="HH336" s="705"/>
      <c r="HI336" s="705"/>
      <c r="HJ336" s="705"/>
      <c r="HK336" s="705"/>
      <c r="HL336" s="705"/>
      <c r="HM336" s="705"/>
      <c r="HN336" s="705"/>
      <c r="HO336" s="705"/>
      <c r="HP336" s="705"/>
      <c r="HQ336" s="705"/>
      <c r="HR336" s="705"/>
      <c r="HS336" s="705"/>
      <c r="HT336" s="705"/>
      <c r="HU336" s="705"/>
      <c r="HV336" s="705"/>
      <c r="HW336" s="705"/>
      <c r="HX336" s="705"/>
      <c r="HY336" s="705"/>
      <c r="HZ336" s="705"/>
      <c r="IA336" s="705"/>
      <c r="IB336" s="705"/>
      <c r="IC336" s="705"/>
      <c r="ID336" s="705"/>
      <c r="IE336" s="705"/>
      <c r="IF336" s="705"/>
      <c r="IG336" s="705"/>
      <c r="IH336" s="705"/>
      <c r="II336" s="705"/>
      <c r="IJ336" s="705"/>
      <c r="IK336" s="705"/>
      <c r="IL336" s="705"/>
      <c r="IM336" s="705"/>
      <c r="IN336" s="705"/>
      <c r="IO336" s="705"/>
      <c r="IP336" s="705"/>
      <c r="IQ336" s="705"/>
      <c r="IR336" s="705"/>
      <c r="IS336" s="705"/>
      <c r="IT336" s="705"/>
      <c r="IU336" s="705"/>
      <c r="IV336" s="705"/>
    </row>
    <row r="337" spans="1:256" ht="15">
      <c r="A337" s="705"/>
      <c r="B337" s="833" t="s">
        <v>445</v>
      </c>
      <c r="C337" s="834" t="s">
        <v>492</v>
      </c>
      <c r="D337" s="835" t="s">
        <v>23</v>
      </c>
      <c r="E337" s="836">
        <v>1</v>
      </c>
      <c r="F337" s="837">
        <f>G317</f>
        <v>1805.61</v>
      </c>
      <c r="G337" s="838">
        <f>TRUNC(F337*E337,2)</f>
        <v>1805.61</v>
      </c>
      <c r="H337" s="705"/>
      <c r="I337" s="705"/>
      <c r="J337" s="705"/>
      <c r="K337" s="705"/>
      <c r="L337" s="705"/>
      <c r="M337" s="705"/>
      <c r="N337" s="705"/>
      <c r="O337" s="705"/>
      <c r="P337" s="705"/>
      <c r="Q337" s="705"/>
      <c r="R337" s="705"/>
      <c r="S337" s="705"/>
      <c r="T337" s="705"/>
      <c r="U337" s="705"/>
      <c r="V337" s="705"/>
      <c r="W337" s="705"/>
      <c r="X337" s="705"/>
      <c r="Y337" s="705"/>
      <c r="Z337" s="705"/>
      <c r="AA337" s="705"/>
      <c r="AB337" s="705"/>
      <c r="AC337" s="705"/>
      <c r="AD337" s="705"/>
      <c r="AE337" s="705"/>
      <c r="AF337" s="705"/>
      <c r="AG337" s="705"/>
      <c r="AH337" s="705"/>
      <c r="AI337" s="705"/>
      <c r="AJ337" s="705"/>
      <c r="AK337" s="705"/>
      <c r="AL337" s="705"/>
      <c r="AM337" s="705"/>
      <c r="AN337" s="705"/>
      <c r="AO337" s="705"/>
      <c r="AP337" s="705"/>
      <c r="AQ337" s="705"/>
      <c r="AR337" s="705"/>
      <c r="AS337" s="705"/>
      <c r="AT337" s="705"/>
      <c r="AU337" s="705"/>
      <c r="AV337" s="705"/>
      <c r="AW337" s="705"/>
      <c r="AX337" s="705"/>
      <c r="AY337" s="705"/>
      <c r="AZ337" s="705"/>
      <c r="BA337" s="705"/>
      <c r="BB337" s="705"/>
      <c r="BC337" s="705"/>
      <c r="BD337" s="705"/>
      <c r="BE337" s="705"/>
      <c r="BF337" s="705"/>
      <c r="BG337" s="705"/>
      <c r="BH337" s="705"/>
      <c r="BI337" s="705"/>
      <c r="BJ337" s="705"/>
      <c r="BK337" s="705"/>
      <c r="BL337" s="705"/>
      <c r="BM337" s="705"/>
      <c r="BN337" s="705"/>
      <c r="BO337" s="705"/>
      <c r="BP337" s="705"/>
      <c r="BQ337" s="705"/>
      <c r="BR337" s="705"/>
      <c r="BS337" s="705"/>
      <c r="BT337" s="705"/>
      <c r="BU337" s="705"/>
      <c r="BV337" s="705"/>
      <c r="BW337" s="705"/>
      <c r="BX337" s="705"/>
      <c r="BY337" s="705"/>
      <c r="BZ337" s="705"/>
      <c r="CA337" s="705"/>
      <c r="CB337" s="705"/>
      <c r="CC337" s="705"/>
      <c r="CD337" s="705"/>
      <c r="CE337" s="705"/>
      <c r="CF337" s="705"/>
      <c r="CG337" s="705"/>
      <c r="CH337" s="705"/>
      <c r="CI337" s="705"/>
      <c r="CJ337" s="705"/>
      <c r="CK337" s="705"/>
      <c r="CL337" s="705"/>
      <c r="CM337" s="705"/>
      <c r="CN337" s="705"/>
      <c r="CO337" s="705"/>
      <c r="CP337" s="705"/>
      <c r="CQ337" s="705"/>
      <c r="CR337" s="705"/>
      <c r="CS337" s="705"/>
      <c r="CT337" s="705"/>
      <c r="CU337" s="705"/>
      <c r="CV337" s="705"/>
      <c r="CW337" s="705"/>
      <c r="CX337" s="705"/>
      <c r="CY337" s="705"/>
      <c r="CZ337" s="705"/>
      <c r="DA337" s="705"/>
      <c r="DB337" s="705"/>
      <c r="DC337" s="705"/>
      <c r="DD337" s="705"/>
      <c r="DE337" s="705"/>
      <c r="DF337" s="705"/>
      <c r="DG337" s="705"/>
      <c r="DH337" s="705"/>
      <c r="DI337" s="705"/>
      <c r="DJ337" s="705"/>
      <c r="DK337" s="705"/>
      <c r="DL337" s="705"/>
      <c r="DM337" s="705"/>
      <c r="DN337" s="705"/>
      <c r="DO337" s="705"/>
      <c r="DP337" s="705"/>
      <c r="DQ337" s="705"/>
      <c r="DR337" s="705"/>
      <c r="DS337" s="705"/>
      <c r="DT337" s="705"/>
      <c r="DU337" s="705"/>
      <c r="DV337" s="705"/>
      <c r="DW337" s="705"/>
      <c r="DX337" s="705"/>
      <c r="DY337" s="705"/>
      <c r="DZ337" s="705"/>
      <c r="EA337" s="705"/>
      <c r="EB337" s="705"/>
      <c r="EC337" s="705"/>
      <c r="ED337" s="705"/>
      <c r="EE337" s="705"/>
      <c r="EF337" s="705"/>
      <c r="EG337" s="705"/>
      <c r="EH337" s="705"/>
      <c r="EI337" s="705"/>
      <c r="EJ337" s="705"/>
      <c r="EK337" s="705"/>
      <c r="EL337" s="705"/>
      <c r="EM337" s="705"/>
      <c r="EN337" s="705"/>
      <c r="EO337" s="705"/>
      <c r="EP337" s="705"/>
      <c r="EQ337" s="705"/>
      <c r="ER337" s="705"/>
      <c r="ES337" s="705"/>
      <c r="ET337" s="705"/>
      <c r="EU337" s="705"/>
      <c r="EV337" s="705"/>
      <c r="EW337" s="705"/>
      <c r="EX337" s="705"/>
      <c r="EY337" s="705"/>
      <c r="EZ337" s="705"/>
      <c r="FA337" s="705"/>
      <c r="FB337" s="705"/>
      <c r="FC337" s="705"/>
      <c r="FD337" s="705"/>
      <c r="FE337" s="705"/>
      <c r="FF337" s="705"/>
      <c r="FG337" s="705"/>
      <c r="FH337" s="705"/>
      <c r="FI337" s="705"/>
      <c r="FJ337" s="705"/>
      <c r="FK337" s="705"/>
      <c r="FL337" s="705"/>
      <c r="FM337" s="705"/>
      <c r="FN337" s="705"/>
      <c r="FO337" s="705"/>
      <c r="FP337" s="705"/>
      <c r="FQ337" s="705"/>
      <c r="FR337" s="705"/>
      <c r="FS337" s="705"/>
      <c r="FT337" s="705"/>
      <c r="FU337" s="705"/>
      <c r="FV337" s="705"/>
      <c r="FW337" s="705"/>
      <c r="FX337" s="705"/>
      <c r="FY337" s="705"/>
      <c r="FZ337" s="705"/>
      <c r="GA337" s="705"/>
      <c r="GB337" s="705"/>
      <c r="GC337" s="705"/>
      <c r="GD337" s="705"/>
      <c r="GE337" s="705"/>
      <c r="GF337" s="705"/>
      <c r="GG337" s="705"/>
      <c r="GH337" s="705"/>
      <c r="GI337" s="705"/>
      <c r="GJ337" s="705"/>
      <c r="GK337" s="705"/>
      <c r="GL337" s="705"/>
      <c r="GM337" s="705"/>
      <c r="GN337" s="705"/>
      <c r="GO337" s="705"/>
      <c r="GP337" s="705"/>
      <c r="GQ337" s="705"/>
      <c r="GR337" s="705"/>
      <c r="GS337" s="705"/>
      <c r="GT337" s="705"/>
      <c r="GU337" s="705"/>
      <c r="GV337" s="705"/>
      <c r="GW337" s="705"/>
      <c r="GX337" s="705"/>
      <c r="GY337" s="705"/>
      <c r="GZ337" s="705"/>
      <c r="HA337" s="705"/>
      <c r="HB337" s="705"/>
      <c r="HC337" s="705"/>
      <c r="HD337" s="705"/>
      <c r="HE337" s="705"/>
      <c r="HF337" s="705"/>
      <c r="HG337" s="705"/>
      <c r="HH337" s="705"/>
      <c r="HI337" s="705"/>
      <c r="HJ337" s="705"/>
      <c r="HK337" s="705"/>
      <c r="HL337" s="705"/>
      <c r="HM337" s="705"/>
      <c r="HN337" s="705"/>
      <c r="HO337" s="705"/>
      <c r="HP337" s="705"/>
      <c r="HQ337" s="705"/>
      <c r="HR337" s="705"/>
      <c r="HS337" s="705"/>
      <c r="HT337" s="705"/>
      <c r="HU337" s="705"/>
      <c r="HV337" s="705"/>
      <c r="HW337" s="705"/>
      <c r="HX337" s="705"/>
      <c r="HY337" s="705"/>
      <c r="HZ337" s="705"/>
      <c r="IA337" s="705"/>
      <c r="IB337" s="705"/>
      <c r="IC337" s="705"/>
      <c r="ID337" s="705"/>
      <c r="IE337" s="705"/>
      <c r="IF337" s="705"/>
      <c r="IG337" s="705"/>
      <c r="IH337" s="705"/>
      <c r="II337" s="705"/>
      <c r="IJ337" s="705"/>
      <c r="IK337" s="705"/>
      <c r="IL337" s="705"/>
      <c r="IM337" s="705"/>
      <c r="IN337" s="705"/>
      <c r="IO337" s="705"/>
      <c r="IP337" s="705"/>
      <c r="IQ337" s="705"/>
      <c r="IR337" s="705"/>
      <c r="IS337" s="705"/>
      <c r="IT337" s="705"/>
      <c r="IU337" s="705"/>
      <c r="IV337" s="705"/>
    </row>
    <row r="338" spans="1:256" ht="15.75" thickBot="1">
      <c r="A338" s="705"/>
      <c r="B338" s="839" t="s">
        <v>498</v>
      </c>
      <c r="C338" s="840" t="s">
        <v>499</v>
      </c>
      <c r="D338" s="841" t="s">
        <v>23</v>
      </c>
      <c r="E338" s="842">
        <v>1</v>
      </c>
      <c r="F338" s="842" t="e">
        <f>#REF!</f>
        <v>#REF!</v>
      </c>
      <c r="G338" s="838" t="e">
        <f>TRUNC(F338*E338,2)</f>
        <v>#REF!</v>
      </c>
      <c r="H338" s="705"/>
      <c r="I338" s="705"/>
      <c r="J338" s="705"/>
      <c r="K338" s="705"/>
      <c r="L338" s="705"/>
      <c r="M338" s="705"/>
      <c r="N338" s="705"/>
      <c r="O338" s="705"/>
      <c r="P338" s="705"/>
      <c r="Q338" s="705"/>
      <c r="R338" s="705"/>
      <c r="S338" s="705"/>
      <c r="T338" s="705"/>
      <c r="U338" s="705"/>
      <c r="V338" s="705"/>
      <c r="W338" s="705"/>
      <c r="X338" s="705"/>
      <c r="Y338" s="705"/>
      <c r="Z338" s="705"/>
      <c r="AA338" s="705"/>
      <c r="AB338" s="705"/>
      <c r="AC338" s="705"/>
      <c r="AD338" s="705"/>
      <c r="AE338" s="705"/>
      <c r="AF338" s="705"/>
      <c r="AG338" s="705"/>
      <c r="AH338" s="705"/>
      <c r="AI338" s="705"/>
      <c r="AJ338" s="705"/>
      <c r="AK338" s="705"/>
      <c r="AL338" s="705"/>
      <c r="AM338" s="705"/>
      <c r="AN338" s="705"/>
      <c r="AO338" s="705"/>
      <c r="AP338" s="705"/>
      <c r="AQ338" s="705"/>
      <c r="AR338" s="705"/>
      <c r="AS338" s="705"/>
      <c r="AT338" s="705"/>
      <c r="AU338" s="705"/>
      <c r="AV338" s="705"/>
      <c r="AW338" s="705"/>
      <c r="AX338" s="705"/>
      <c r="AY338" s="705"/>
      <c r="AZ338" s="705"/>
      <c r="BA338" s="705"/>
      <c r="BB338" s="705"/>
      <c r="BC338" s="705"/>
      <c r="BD338" s="705"/>
      <c r="BE338" s="705"/>
      <c r="BF338" s="705"/>
      <c r="BG338" s="705"/>
      <c r="BH338" s="705"/>
      <c r="BI338" s="705"/>
      <c r="BJ338" s="705"/>
      <c r="BK338" s="705"/>
      <c r="BL338" s="705"/>
      <c r="BM338" s="705"/>
      <c r="BN338" s="705"/>
      <c r="BO338" s="705"/>
      <c r="BP338" s="705"/>
      <c r="BQ338" s="705"/>
      <c r="BR338" s="705"/>
      <c r="BS338" s="705"/>
      <c r="BT338" s="705"/>
      <c r="BU338" s="705"/>
      <c r="BV338" s="705"/>
      <c r="BW338" s="705"/>
      <c r="BX338" s="705"/>
      <c r="BY338" s="705"/>
      <c r="BZ338" s="705"/>
      <c r="CA338" s="705"/>
      <c r="CB338" s="705"/>
      <c r="CC338" s="705"/>
      <c r="CD338" s="705"/>
      <c r="CE338" s="705"/>
      <c r="CF338" s="705"/>
      <c r="CG338" s="705"/>
      <c r="CH338" s="705"/>
      <c r="CI338" s="705"/>
      <c r="CJ338" s="705"/>
      <c r="CK338" s="705"/>
      <c r="CL338" s="705"/>
      <c r="CM338" s="705"/>
      <c r="CN338" s="705"/>
      <c r="CO338" s="705"/>
      <c r="CP338" s="705"/>
      <c r="CQ338" s="705"/>
      <c r="CR338" s="705"/>
      <c r="CS338" s="705"/>
      <c r="CT338" s="705"/>
      <c r="CU338" s="705"/>
      <c r="CV338" s="705"/>
      <c r="CW338" s="705"/>
      <c r="CX338" s="705"/>
      <c r="CY338" s="705"/>
      <c r="CZ338" s="705"/>
      <c r="DA338" s="705"/>
      <c r="DB338" s="705"/>
      <c r="DC338" s="705"/>
      <c r="DD338" s="705"/>
      <c r="DE338" s="705"/>
      <c r="DF338" s="705"/>
      <c r="DG338" s="705"/>
      <c r="DH338" s="705"/>
      <c r="DI338" s="705"/>
      <c r="DJ338" s="705"/>
      <c r="DK338" s="705"/>
      <c r="DL338" s="705"/>
      <c r="DM338" s="705"/>
      <c r="DN338" s="705"/>
      <c r="DO338" s="705"/>
      <c r="DP338" s="705"/>
      <c r="DQ338" s="705"/>
      <c r="DR338" s="705"/>
      <c r="DS338" s="705"/>
      <c r="DT338" s="705"/>
      <c r="DU338" s="705"/>
      <c r="DV338" s="705"/>
      <c r="DW338" s="705"/>
      <c r="DX338" s="705"/>
      <c r="DY338" s="705"/>
      <c r="DZ338" s="705"/>
      <c r="EA338" s="705"/>
      <c r="EB338" s="705"/>
      <c r="EC338" s="705"/>
      <c r="ED338" s="705"/>
      <c r="EE338" s="705"/>
      <c r="EF338" s="705"/>
      <c r="EG338" s="705"/>
      <c r="EH338" s="705"/>
      <c r="EI338" s="705"/>
      <c r="EJ338" s="705"/>
      <c r="EK338" s="705"/>
      <c r="EL338" s="705"/>
      <c r="EM338" s="705"/>
      <c r="EN338" s="705"/>
      <c r="EO338" s="705"/>
      <c r="EP338" s="705"/>
      <c r="EQ338" s="705"/>
      <c r="ER338" s="705"/>
      <c r="ES338" s="705"/>
      <c r="ET338" s="705"/>
      <c r="EU338" s="705"/>
      <c r="EV338" s="705"/>
      <c r="EW338" s="705"/>
      <c r="EX338" s="705"/>
      <c r="EY338" s="705"/>
      <c r="EZ338" s="705"/>
      <c r="FA338" s="705"/>
      <c r="FB338" s="705"/>
      <c r="FC338" s="705"/>
      <c r="FD338" s="705"/>
      <c r="FE338" s="705"/>
      <c r="FF338" s="705"/>
      <c r="FG338" s="705"/>
      <c r="FH338" s="705"/>
      <c r="FI338" s="705"/>
      <c r="FJ338" s="705"/>
      <c r="FK338" s="705"/>
      <c r="FL338" s="705"/>
      <c r="FM338" s="705"/>
      <c r="FN338" s="705"/>
      <c r="FO338" s="705"/>
      <c r="FP338" s="705"/>
      <c r="FQ338" s="705"/>
      <c r="FR338" s="705"/>
      <c r="FS338" s="705"/>
      <c r="FT338" s="705"/>
      <c r="FU338" s="705"/>
      <c r="FV338" s="705"/>
      <c r="FW338" s="705"/>
      <c r="FX338" s="705"/>
      <c r="FY338" s="705"/>
      <c r="FZ338" s="705"/>
      <c r="GA338" s="705"/>
      <c r="GB338" s="705"/>
      <c r="GC338" s="705"/>
      <c r="GD338" s="705"/>
      <c r="GE338" s="705"/>
      <c r="GF338" s="705"/>
      <c r="GG338" s="705"/>
      <c r="GH338" s="705"/>
      <c r="GI338" s="705"/>
      <c r="GJ338" s="705"/>
      <c r="GK338" s="705"/>
      <c r="GL338" s="705"/>
      <c r="GM338" s="705"/>
      <c r="GN338" s="705"/>
      <c r="GO338" s="705"/>
      <c r="GP338" s="705"/>
      <c r="GQ338" s="705"/>
      <c r="GR338" s="705"/>
      <c r="GS338" s="705"/>
      <c r="GT338" s="705"/>
      <c r="GU338" s="705"/>
      <c r="GV338" s="705"/>
      <c r="GW338" s="705"/>
      <c r="GX338" s="705"/>
      <c r="GY338" s="705"/>
      <c r="GZ338" s="705"/>
      <c r="HA338" s="705"/>
      <c r="HB338" s="705"/>
      <c r="HC338" s="705"/>
      <c r="HD338" s="705"/>
      <c r="HE338" s="705"/>
      <c r="HF338" s="705"/>
      <c r="HG338" s="705"/>
      <c r="HH338" s="705"/>
      <c r="HI338" s="705"/>
      <c r="HJ338" s="705"/>
      <c r="HK338" s="705"/>
      <c r="HL338" s="705"/>
      <c r="HM338" s="705"/>
      <c r="HN338" s="705"/>
      <c r="HO338" s="705"/>
      <c r="HP338" s="705"/>
      <c r="HQ338" s="705"/>
      <c r="HR338" s="705"/>
      <c r="HS338" s="705"/>
      <c r="HT338" s="705"/>
      <c r="HU338" s="705"/>
      <c r="HV338" s="705"/>
      <c r="HW338" s="705"/>
      <c r="HX338" s="705"/>
      <c r="HY338" s="705"/>
      <c r="HZ338" s="705"/>
      <c r="IA338" s="705"/>
      <c r="IB338" s="705"/>
      <c r="IC338" s="705"/>
      <c r="ID338" s="705"/>
      <c r="IE338" s="705"/>
      <c r="IF338" s="705"/>
      <c r="IG338" s="705"/>
      <c r="IH338" s="705"/>
      <c r="II338" s="705"/>
      <c r="IJ338" s="705"/>
      <c r="IK338" s="705"/>
      <c r="IL338" s="705"/>
      <c r="IM338" s="705"/>
      <c r="IN338" s="705"/>
      <c r="IO338" s="705"/>
      <c r="IP338" s="705"/>
      <c r="IQ338" s="705"/>
      <c r="IR338" s="705"/>
      <c r="IS338" s="705"/>
      <c r="IT338" s="705"/>
      <c r="IU338" s="705"/>
      <c r="IV338" s="705"/>
    </row>
    <row r="339" spans="1:256" ht="16.5" thickBot="1">
      <c r="A339" s="705"/>
      <c r="B339" s="707"/>
      <c r="C339" s="764"/>
      <c r="D339" s="765"/>
      <c r="E339" s="766"/>
      <c r="F339" s="767" t="s">
        <v>81</v>
      </c>
      <c r="G339" s="843" t="e">
        <f>TRUNC(SUM(G337:G338),2)</f>
        <v>#REF!</v>
      </c>
      <c r="H339" s="705"/>
      <c r="I339" s="705"/>
      <c r="J339" s="705"/>
      <c r="K339" s="705"/>
      <c r="L339" s="705"/>
      <c r="M339" s="705"/>
      <c r="N339" s="705"/>
      <c r="O339" s="705"/>
      <c r="P339" s="705"/>
      <c r="Q339" s="705"/>
      <c r="R339" s="705"/>
      <c r="S339" s="705"/>
      <c r="T339" s="705"/>
      <c r="U339" s="705"/>
      <c r="V339" s="705"/>
      <c r="W339" s="705"/>
      <c r="X339" s="705"/>
      <c r="Y339" s="705"/>
      <c r="Z339" s="705"/>
      <c r="AA339" s="705"/>
      <c r="AB339" s="705"/>
      <c r="AC339" s="705"/>
      <c r="AD339" s="705"/>
      <c r="AE339" s="705"/>
      <c r="AF339" s="705"/>
      <c r="AG339" s="705"/>
      <c r="AH339" s="705"/>
      <c r="AI339" s="705"/>
      <c r="AJ339" s="705"/>
      <c r="AK339" s="705"/>
      <c r="AL339" s="705"/>
      <c r="AM339" s="705"/>
      <c r="AN339" s="705"/>
      <c r="AO339" s="705"/>
      <c r="AP339" s="705"/>
      <c r="AQ339" s="705"/>
      <c r="AR339" s="705"/>
      <c r="AS339" s="705"/>
      <c r="AT339" s="705"/>
      <c r="AU339" s="705"/>
      <c r="AV339" s="705"/>
      <c r="AW339" s="705"/>
      <c r="AX339" s="705"/>
      <c r="AY339" s="705"/>
      <c r="AZ339" s="705"/>
      <c r="BA339" s="705"/>
      <c r="BB339" s="705"/>
      <c r="BC339" s="705"/>
      <c r="BD339" s="705"/>
      <c r="BE339" s="705"/>
      <c r="BF339" s="705"/>
      <c r="BG339" s="705"/>
      <c r="BH339" s="705"/>
      <c r="BI339" s="705"/>
      <c r="BJ339" s="705"/>
      <c r="BK339" s="705"/>
      <c r="BL339" s="705"/>
      <c r="BM339" s="705"/>
      <c r="BN339" s="705"/>
      <c r="BO339" s="705"/>
      <c r="BP339" s="705"/>
      <c r="BQ339" s="705"/>
      <c r="BR339" s="705"/>
      <c r="BS339" s="705"/>
      <c r="BT339" s="705"/>
      <c r="BU339" s="705"/>
      <c r="BV339" s="705"/>
      <c r="BW339" s="705"/>
      <c r="BX339" s="705"/>
      <c r="BY339" s="705"/>
      <c r="BZ339" s="705"/>
      <c r="CA339" s="705"/>
      <c r="CB339" s="705"/>
      <c r="CC339" s="705"/>
      <c r="CD339" s="705"/>
      <c r="CE339" s="705"/>
      <c r="CF339" s="705"/>
      <c r="CG339" s="705"/>
      <c r="CH339" s="705"/>
      <c r="CI339" s="705"/>
      <c r="CJ339" s="705"/>
      <c r="CK339" s="705"/>
      <c r="CL339" s="705"/>
      <c r="CM339" s="705"/>
      <c r="CN339" s="705"/>
      <c r="CO339" s="705"/>
      <c r="CP339" s="705"/>
      <c r="CQ339" s="705"/>
      <c r="CR339" s="705"/>
      <c r="CS339" s="705"/>
      <c r="CT339" s="705"/>
      <c r="CU339" s="705"/>
      <c r="CV339" s="705"/>
      <c r="CW339" s="705"/>
      <c r="CX339" s="705"/>
      <c r="CY339" s="705"/>
      <c r="CZ339" s="705"/>
      <c r="DA339" s="705"/>
      <c r="DB339" s="705"/>
      <c r="DC339" s="705"/>
      <c r="DD339" s="705"/>
      <c r="DE339" s="705"/>
      <c r="DF339" s="705"/>
      <c r="DG339" s="705"/>
      <c r="DH339" s="705"/>
      <c r="DI339" s="705"/>
      <c r="DJ339" s="705"/>
      <c r="DK339" s="705"/>
      <c r="DL339" s="705"/>
      <c r="DM339" s="705"/>
      <c r="DN339" s="705"/>
      <c r="DO339" s="705"/>
      <c r="DP339" s="705"/>
      <c r="DQ339" s="705"/>
      <c r="DR339" s="705"/>
      <c r="DS339" s="705"/>
      <c r="DT339" s="705"/>
      <c r="DU339" s="705"/>
      <c r="DV339" s="705"/>
      <c r="DW339" s="705"/>
      <c r="DX339" s="705"/>
      <c r="DY339" s="705"/>
      <c r="DZ339" s="705"/>
      <c r="EA339" s="705"/>
      <c r="EB339" s="705"/>
      <c r="EC339" s="705"/>
      <c r="ED339" s="705"/>
      <c r="EE339" s="705"/>
      <c r="EF339" s="705"/>
      <c r="EG339" s="705"/>
      <c r="EH339" s="705"/>
      <c r="EI339" s="705"/>
      <c r="EJ339" s="705"/>
      <c r="EK339" s="705"/>
      <c r="EL339" s="705"/>
      <c r="EM339" s="705"/>
      <c r="EN339" s="705"/>
      <c r="EO339" s="705"/>
      <c r="EP339" s="705"/>
      <c r="EQ339" s="705"/>
      <c r="ER339" s="705"/>
      <c r="ES339" s="705"/>
      <c r="ET339" s="705"/>
      <c r="EU339" s="705"/>
      <c r="EV339" s="705"/>
      <c r="EW339" s="705"/>
      <c r="EX339" s="705"/>
      <c r="EY339" s="705"/>
      <c r="EZ339" s="705"/>
      <c r="FA339" s="705"/>
      <c r="FB339" s="705"/>
      <c r="FC339" s="705"/>
      <c r="FD339" s="705"/>
      <c r="FE339" s="705"/>
      <c r="FF339" s="705"/>
      <c r="FG339" s="705"/>
      <c r="FH339" s="705"/>
      <c r="FI339" s="705"/>
      <c r="FJ339" s="705"/>
      <c r="FK339" s="705"/>
      <c r="FL339" s="705"/>
      <c r="FM339" s="705"/>
      <c r="FN339" s="705"/>
      <c r="FO339" s="705"/>
      <c r="FP339" s="705"/>
      <c r="FQ339" s="705"/>
      <c r="FR339" s="705"/>
      <c r="FS339" s="705"/>
      <c r="FT339" s="705"/>
      <c r="FU339" s="705"/>
      <c r="FV339" s="705"/>
      <c r="FW339" s="705"/>
      <c r="FX339" s="705"/>
      <c r="FY339" s="705"/>
      <c r="FZ339" s="705"/>
      <c r="GA339" s="705"/>
      <c r="GB339" s="705"/>
      <c r="GC339" s="705"/>
      <c r="GD339" s="705"/>
      <c r="GE339" s="705"/>
      <c r="GF339" s="705"/>
      <c r="GG339" s="705"/>
      <c r="GH339" s="705"/>
      <c r="GI339" s="705"/>
      <c r="GJ339" s="705"/>
      <c r="GK339" s="705"/>
      <c r="GL339" s="705"/>
      <c r="GM339" s="705"/>
      <c r="GN339" s="705"/>
      <c r="GO339" s="705"/>
      <c r="GP339" s="705"/>
      <c r="GQ339" s="705"/>
      <c r="GR339" s="705"/>
      <c r="GS339" s="705"/>
      <c r="GT339" s="705"/>
      <c r="GU339" s="705"/>
      <c r="GV339" s="705"/>
      <c r="GW339" s="705"/>
      <c r="GX339" s="705"/>
      <c r="GY339" s="705"/>
      <c r="GZ339" s="705"/>
      <c r="HA339" s="705"/>
      <c r="HB339" s="705"/>
      <c r="HC339" s="705"/>
      <c r="HD339" s="705"/>
      <c r="HE339" s="705"/>
      <c r="HF339" s="705"/>
      <c r="HG339" s="705"/>
      <c r="HH339" s="705"/>
      <c r="HI339" s="705"/>
      <c r="HJ339" s="705"/>
      <c r="HK339" s="705"/>
      <c r="HL339" s="705"/>
      <c r="HM339" s="705"/>
      <c r="HN339" s="705"/>
      <c r="HO339" s="705"/>
      <c r="HP339" s="705"/>
      <c r="HQ339" s="705"/>
      <c r="HR339" s="705"/>
      <c r="HS339" s="705"/>
      <c r="HT339" s="705"/>
      <c r="HU339" s="705"/>
      <c r="HV339" s="705"/>
      <c r="HW339" s="705"/>
      <c r="HX339" s="705"/>
      <c r="HY339" s="705"/>
      <c r="HZ339" s="705"/>
      <c r="IA339" s="705"/>
      <c r="IB339" s="705"/>
      <c r="IC339" s="705"/>
      <c r="ID339" s="705"/>
      <c r="IE339" s="705"/>
      <c r="IF339" s="705"/>
      <c r="IG339" s="705"/>
      <c r="IH339" s="705"/>
      <c r="II339" s="705"/>
      <c r="IJ339" s="705"/>
      <c r="IK339" s="705"/>
      <c r="IL339" s="705"/>
      <c r="IM339" s="705"/>
      <c r="IN339" s="705"/>
      <c r="IO339" s="705"/>
      <c r="IP339" s="705"/>
      <c r="IQ339" s="705"/>
      <c r="IR339" s="705"/>
      <c r="IS339" s="705"/>
      <c r="IT339" s="705"/>
      <c r="IU339" s="705"/>
      <c r="IV339" s="705"/>
    </row>
    <row r="340" spans="1:256" ht="13.5" thickBot="1">
      <c r="A340" s="705"/>
      <c r="B340" s="786"/>
      <c r="C340" s="786"/>
      <c r="D340" s="787"/>
      <c r="E340" s="788"/>
      <c r="F340" s="789"/>
      <c r="G340" s="790"/>
      <c r="H340" s="705"/>
      <c r="I340" s="705"/>
      <c r="J340" s="705"/>
      <c r="K340" s="705"/>
      <c r="L340" s="705"/>
      <c r="M340" s="705"/>
      <c r="N340" s="705"/>
      <c r="O340" s="705"/>
      <c r="P340" s="705"/>
      <c r="Q340" s="705"/>
      <c r="R340" s="705"/>
      <c r="S340" s="705"/>
      <c r="T340" s="705"/>
      <c r="U340" s="705"/>
      <c r="V340" s="705"/>
      <c r="W340" s="705"/>
      <c r="X340" s="705"/>
      <c r="Y340" s="705"/>
      <c r="Z340" s="705"/>
      <c r="AA340" s="705"/>
      <c r="AB340" s="705"/>
      <c r="AC340" s="705"/>
      <c r="AD340" s="705"/>
      <c r="AE340" s="705"/>
      <c r="AF340" s="705"/>
      <c r="AG340" s="705"/>
      <c r="AH340" s="705"/>
      <c r="AI340" s="705"/>
      <c r="AJ340" s="705"/>
      <c r="AK340" s="705"/>
      <c r="AL340" s="705"/>
      <c r="AM340" s="705"/>
      <c r="AN340" s="705"/>
      <c r="AO340" s="705"/>
      <c r="AP340" s="705"/>
      <c r="AQ340" s="705"/>
      <c r="AR340" s="705"/>
      <c r="AS340" s="705"/>
      <c r="AT340" s="705"/>
      <c r="AU340" s="705"/>
      <c r="AV340" s="705"/>
      <c r="AW340" s="705"/>
      <c r="AX340" s="705"/>
      <c r="AY340" s="705"/>
      <c r="AZ340" s="705"/>
      <c r="BA340" s="705"/>
      <c r="BB340" s="705"/>
      <c r="BC340" s="705"/>
      <c r="BD340" s="705"/>
      <c r="BE340" s="705"/>
      <c r="BF340" s="705"/>
      <c r="BG340" s="705"/>
      <c r="BH340" s="705"/>
      <c r="BI340" s="705"/>
      <c r="BJ340" s="705"/>
      <c r="BK340" s="705"/>
      <c r="BL340" s="705"/>
      <c r="BM340" s="705"/>
      <c r="BN340" s="705"/>
      <c r="BO340" s="705"/>
      <c r="BP340" s="705"/>
      <c r="BQ340" s="705"/>
      <c r="BR340" s="705"/>
      <c r="BS340" s="705"/>
      <c r="BT340" s="705"/>
      <c r="BU340" s="705"/>
      <c r="BV340" s="705"/>
      <c r="BW340" s="705"/>
      <c r="BX340" s="705"/>
      <c r="BY340" s="705"/>
      <c r="BZ340" s="705"/>
      <c r="CA340" s="705"/>
      <c r="CB340" s="705"/>
      <c r="CC340" s="705"/>
      <c r="CD340" s="705"/>
      <c r="CE340" s="705"/>
      <c r="CF340" s="705"/>
      <c r="CG340" s="705"/>
      <c r="CH340" s="705"/>
      <c r="CI340" s="705"/>
      <c r="CJ340" s="705"/>
      <c r="CK340" s="705"/>
      <c r="CL340" s="705"/>
      <c r="CM340" s="705"/>
      <c r="CN340" s="705"/>
      <c r="CO340" s="705"/>
      <c r="CP340" s="705"/>
      <c r="CQ340" s="705"/>
      <c r="CR340" s="705"/>
      <c r="CS340" s="705"/>
      <c r="CT340" s="705"/>
      <c r="CU340" s="705"/>
      <c r="CV340" s="705"/>
      <c r="CW340" s="705"/>
      <c r="CX340" s="705"/>
      <c r="CY340" s="705"/>
      <c r="CZ340" s="705"/>
      <c r="DA340" s="705"/>
      <c r="DB340" s="705"/>
      <c r="DC340" s="705"/>
      <c r="DD340" s="705"/>
      <c r="DE340" s="705"/>
      <c r="DF340" s="705"/>
      <c r="DG340" s="705"/>
      <c r="DH340" s="705"/>
      <c r="DI340" s="705"/>
      <c r="DJ340" s="705"/>
      <c r="DK340" s="705"/>
      <c r="DL340" s="705"/>
      <c r="DM340" s="705"/>
      <c r="DN340" s="705"/>
      <c r="DO340" s="705"/>
      <c r="DP340" s="705"/>
      <c r="DQ340" s="705"/>
      <c r="DR340" s="705"/>
      <c r="DS340" s="705"/>
      <c r="DT340" s="705"/>
      <c r="DU340" s="705"/>
      <c r="DV340" s="705"/>
      <c r="DW340" s="705"/>
      <c r="DX340" s="705"/>
      <c r="DY340" s="705"/>
      <c r="DZ340" s="705"/>
      <c r="EA340" s="705"/>
      <c r="EB340" s="705"/>
      <c r="EC340" s="705"/>
      <c r="ED340" s="705"/>
      <c r="EE340" s="705"/>
      <c r="EF340" s="705"/>
      <c r="EG340" s="705"/>
      <c r="EH340" s="705"/>
      <c r="EI340" s="705"/>
      <c r="EJ340" s="705"/>
      <c r="EK340" s="705"/>
      <c r="EL340" s="705"/>
      <c r="EM340" s="705"/>
      <c r="EN340" s="705"/>
      <c r="EO340" s="705"/>
      <c r="EP340" s="705"/>
      <c r="EQ340" s="705"/>
      <c r="ER340" s="705"/>
      <c r="ES340" s="705"/>
      <c r="ET340" s="705"/>
      <c r="EU340" s="705"/>
      <c r="EV340" s="705"/>
      <c r="EW340" s="705"/>
      <c r="EX340" s="705"/>
      <c r="EY340" s="705"/>
      <c r="EZ340" s="705"/>
      <c r="FA340" s="705"/>
      <c r="FB340" s="705"/>
      <c r="FC340" s="705"/>
      <c r="FD340" s="705"/>
      <c r="FE340" s="705"/>
      <c r="FF340" s="705"/>
      <c r="FG340" s="705"/>
      <c r="FH340" s="705"/>
      <c r="FI340" s="705"/>
      <c r="FJ340" s="705"/>
      <c r="FK340" s="705"/>
      <c r="FL340" s="705"/>
      <c r="FM340" s="705"/>
      <c r="FN340" s="705"/>
      <c r="FO340" s="705"/>
      <c r="FP340" s="705"/>
      <c r="FQ340" s="705"/>
      <c r="FR340" s="705"/>
      <c r="FS340" s="705"/>
      <c r="FT340" s="705"/>
      <c r="FU340" s="705"/>
      <c r="FV340" s="705"/>
      <c r="FW340" s="705"/>
      <c r="FX340" s="705"/>
      <c r="FY340" s="705"/>
      <c r="FZ340" s="705"/>
      <c r="GA340" s="705"/>
      <c r="GB340" s="705"/>
      <c r="GC340" s="705"/>
      <c r="GD340" s="705"/>
      <c r="GE340" s="705"/>
      <c r="GF340" s="705"/>
      <c r="GG340" s="705"/>
      <c r="GH340" s="705"/>
      <c r="GI340" s="705"/>
      <c r="GJ340" s="705"/>
      <c r="GK340" s="705"/>
      <c r="GL340" s="705"/>
      <c r="GM340" s="705"/>
      <c r="GN340" s="705"/>
      <c r="GO340" s="705"/>
      <c r="GP340" s="705"/>
      <c r="GQ340" s="705"/>
      <c r="GR340" s="705"/>
      <c r="GS340" s="705"/>
      <c r="GT340" s="705"/>
      <c r="GU340" s="705"/>
      <c r="GV340" s="705"/>
      <c r="GW340" s="705"/>
      <c r="GX340" s="705"/>
      <c r="GY340" s="705"/>
      <c r="GZ340" s="705"/>
      <c r="HA340" s="705"/>
      <c r="HB340" s="705"/>
      <c r="HC340" s="705"/>
      <c r="HD340" s="705"/>
      <c r="HE340" s="705"/>
      <c r="HF340" s="705"/>
      <c r="HG340" s="705"/>
      <c r="HH340" s="705"/>
      <c r="HI340" s="705"/>
      <c r="HJ340" s="705"/>
      <c r="HK340" s="705"/>
      <c r="HL340" s="705"/>
      <c r="HM340" s="705"/>
      <c r="HN340" s="705"/>
      <c r="HO340" s="705"/>
      <c r="HP340" s="705"/>
      <c r="HQ340" s="705"/>
      <c r="HR340" s="705"/>
      <c r="HS340" s="705"/>
      <c r="HT340" s="705"/>
      <c r="HU340" s="705"/>
      <c r="HV340" s="705"/>
      <c r="HW340" s="705"/>
      <c r="HX340" s="705"/>
      <c r="HY340" s="705"/>
      <c r="HZ340" s="705"/>
      <c r="IA340" s="705"/>
      <c r="IB340" s="705"/>
      <c r="IC340" s="705"/>
      <c r="ID340" s="705"/>
      <c r="IE340" s="705"/>
      <c r="IF340" s="705"/>
      <c r="IG340" s="705"/>
      <c r="IH340" s="705"/>
      <c r="II340" s="705"/>
      <c r="IJ340" s="705"/>
      <c r="IK340" s="705"/>
      <c r="IL340" s="705"/>
      <c r="IM340" s="705"/>
      <c r="IN340" s="705"/>
      <c r="IO340" s="705"/>
      <c r="IP340" s="705"/>
      <c r="IQ340" s="705"/>
      <c r="IR340" s="705"/>
      <c r="IS340" s="705"/>
      <c r="IT340" s="705"/>
      <c r="IU340" s="705"/>
      <c r="IV340" s="705"/>
    </row>
    <row r="341" spans="1:256" ht="26.25" thickBot="1">
      <c r="A341" s="705"/>
      <c r="B341" s="824" t="s">
        <v>504</v>
      </c>
      <c r="C341" s="844" t="s">
        <v>505</v>
      </c>
      <c r="D341" s="826"/>
      <c r="E341" s="826"/>
      <c r="F341" s="827"/>
      <c r="G341" s="828" t="s">
        <v>23</v>
      </c>
      <c r="H341" s="705"/>
      <c r="I341" s="705"/>
      <c r="J341" s="705"/>
      <c r="K341" s="705"/>
      <c r="L341" s="705"/>
      <c r="M341" s="705"/>
      <c r="N341" s="705"/>
      <c r="O341" s="705"/>
      <c r="P341" s="705"/>
      <c r="Q341" s="705"/>
      <c r="R341" s="705"/>
      <c r="S341" s="705"/>
      <c r="T341" s="705"/>
      <c r="U341" s="705"/>
      <c r="V341" s="705"/>
      <c r="W341" s="705"/>
      <c r="X341" s="705"/>
      <c r="Y341" s="705"/>
      <c r="Z341" s="705"/>
      <c r="AA341" s="705"/>
      <c r="AB341" s="705"/>
      <c r="AC341" s="705"/>
      <c r="AD341" s="705"/>
      <c r="AE341" s="705"/>
      <c r="AF341" s="705"/>
      <c r="AG341" s="705"/>
      <c r="AH341" s="705"/>
      <c r="AI341" s="705"/>
      <c r="AJ341" s="705"/>
      <c r="AK341" s="705"/>
      <c r="AL341" s="705"/>
      <c r="AM341" s="705"/>
      <c r="AN341" s="705"/>
      <c r="AO341" s="705"/>
      <c r="AP341" s="705"/>
      <c r="AQ341" s="705"/>
      <c r="AR341" s="705"/>
      <c r="AS341" s="705"/>
      <c r="AT341" s="705"/>
      <c r="AU341" s="705"/>
      <c r="AV341" s="705"/>
      <c r="AW341" s="705"/>
      <c r="AX341" s="705"/>
      <c r="AY341" s="705"/>
      <c r="AZ341" s="705"/>
      <c r="BA341" s="705"/>
      <c r="BB341" s="705"/>
      <c r="BC341" s="705"/>
      <c r="BD341" s="705"/>
      <c r="BE341" s="705"/>
      <c r="BF341" s="705"/>
      <c r="BG341" s="705"/>
      <c r="BH341" s="705"/>
      <c r="BI341" s="705"/>
      <c r="BJ341" s="705"/>
      <c r="BK341" s="705"/>
      <c r="BL341" s="705"/>
      <c r="BM341" s="705"/>
      <c r="BN341" s="705"/>
      <c r="BO341" s="705"/>
      <c r="BP341" s="705"/>
      <c r="BQ341" s="705"/>
      <c r="BR341" s="705"/>
      <c r="BS341" s="705"/>
      <c r="BT341" s="705"/>
      <c r="BU341" s="705"/>
      <c r="BV341" s="705"/>
      <c r="BW341" s="705"/>
      <c r="BX341" s="705"/>
      <c r="BY341" s="705"/>
      <c r="BZ341" s="705"/>
      <c r="CA341" s="705"/>
      <c r="CB341" s="705"/>
      <c r="CC341" s="705"/>
      <c r="CD341" s="705"/>
      <c r="CE341" s="705"/>
      <c r="CF341" s="705"/>
      <c r="CG341" s="705"/>
      <c r="CH341" s="705"/>
      <c r="CI341" s="705"/>
      <c r="CJ341" s="705"/>
      <c r="CK341" s="705"/>
      <c r="CL341" s="705"/>
      <c r="CM341" s="705"/>
      <c r="CN341" s="705"/>
      <c r="CO341" s="705"/>
      <c r="CP341" s="705"/>
      <c r="CQ341" s="705"/>
      <c r="CR341" s="705"/>
      <c r="CS341" s="705"/>
      <c r="CT341" s="705"/>
      <c r="CU341" s="705"/>
      <c r="CV341" s="705"/>
      <c r="CW341" s="705"/>
      <c r="CX341" s="705"/>
      <c r="CY341" s="705"/>
      <c r="CZ341" s="705"/>
      <c r="DA341" s="705"/>
      <c r="DB341" s="705"/>
      <c r="DC341" s="705"/>
      <c r="DD341" s="705"/>
      <c r="DE341" s="705"/>
      <c r="DF341" s="705"/>
      <c r="DG341" s="705"/>
      <c r="DH341" s="705"/>
      <c r="DI341" s="705"/>
      <c r="DJ341" s="705"/>
      <c r="DK341" s="705"/>
      <c r="DL341" s="705"/>
      <c r="DM341" s="705"/>
      <c r="DN341" s="705"/>
      <c r="DO341" s="705"/>
      <c r="DP341" s="705"/>
      <c r="DQ341" s="705"/>
      <c r="DR341" s="705"/>
      <c r="DS341" s="705"/>
      <c r="DT341" s="705"/>
      <c r="DU341" s="705"/>
      <c r="DV341" s="705"/>
      <c r="DW341" s="705"/>
      <c r="DX341" s="705"/>
      <c r="DY341" s="705"/>
      <c r="DZ341" s="705"/>
      <c r="EA341" s="705"/>
      <c r="EB341" s="705"/>
      <c r="EC341" s="705"/>
      <c r="ED341" s="705"/>
      <c r="EE341" s="705"/>
      <c r="EF341" s="705"/>
      <c r="EG341" s="705"/>
      <c r="EH341" s="705"/>
      <c r="EI341" s="705"/>
      <c r="EJ341" s="705"/>
      <c r="EK341" s="705"/>
      <c r="EL341" s="705"/>
      <c r="EM341" s="705"/>
      <c r="EN341" s="705"/>
      <c r="EO341" s="705"/>
      <c r="EP341" s="705"/>
      <c r="EQ341" s="705"/>
      <c r="ER341" s="705"/>
      <c r="ES341" s="705"/>
      <c r="ET341" s="705"/>
      <c r="EU341" s="705"/>
      <c r="EV341" s="705"/>
      <c r="EW341" s="705"/>
      <c r="EX341" s="705"/>
      <c r="EY341" s="705"/>
      <c r="EZ341" s="705"/>
      <c r="FA341" s="705"/>
      <c r="FB341" s="705"/>
      <c r="FC341" s="705"/>
      <c r="FD341" s="705"/>
      <c r="FE341" s="705"/>
      <c r="FF341" s="705"/>
      <c r="FG341" s="705"/>
      <c r="FH341" s="705"/>
      <c r="FI341" s="705"/>
      <c r="FJ341" s="705"/>
      <c r="FK341" s="705"/>
      <c r="FL341" s="705"/>
      <c r="FM341" s="705"/>
      <c r="FN341" s="705"/>
      <c r="FO341" s="705"/>
      <c r="FP341" s="705"/>
      <c r="FQ341" s="705"/>
      <c r="FR341" s="705"/>
      <c r="FS341" s="705"/>
      <c r="FT341" s="705"/>
      <c r="FU341" s="705"/>
      <c r="FV341" s="705"/>
      <c r="FW341" s="705"/>
      <c r="FX341" s="705"/>
      <c r="FY341" s="705"/>
      <c r="FZ341" s="705"/>
      <c r="GA341" s="705"/>
      <c r="GB341" s="705"/>
      <c r="GC341" s="705"/>
      <c r="GD341" s="705"/>
      <c r="GE341" s="705"/>
      <c r="GF341" s="705"/>
      <c r="GG341" s="705"/>
      <c r="GH341" s="705"/>
      <c r="GI341" s="705"/>
      <c r="GJ341" s="705"/>
      <c r="GK341" s="705"/>
      <c r="GL341" s="705"/>
      <c r="GM341" s="705"/>
      <c r="GN341" s="705"/>
      <c r="GO341" s="705"/>
      <c r="GP341" s="705"/>
      <c r="GQ341" s="705"/>
      <c r="GR341" s="705"/>
      <c r="GS341" s="705"/>
      <c r="GT341" s="705"/>
      <c r="GU341" s="705"/>
      <c r="GV341" s="705"/>
      <c r="GW341" s="705"/>
      <c r="GX341" s="705"/>
      <c r="GY341" s="705"/>
      <c r="GZ341" s="705"/>
      <c r="HA341" s="705"/>
      <c r="HB341" s="705"/>
      <c r="HC341" s="705"/>
      <c r="HD341" s="705"/>
      <c r="HE341" s="705"/>
      <c r="HF341" s="705"/>
      <c r="HG341" s="705"/>
      <c r="HH341" s="705"/>
      <c r="HI341" s="705"/>
      <c r="HJ341" s="705"/>
      <c r="HK341" s="705"/>
      <c r="HL341" s="705"/>
      <c r="HM341" s="705"/>
      <c r="HN341" s="705"/>
      <c r="HO341" s="705"/>
      <c r="HP341" s="705"/>
      <c r="HQ341" s="705"/>
      <c r="HR341" s="705"/>
      <c r="HS341" s="705"/>
      <c r="HT341" s="705"/>
      <c r="HU341" s="705"/>
      <c r="HV341" s="705"/>
      <c r="HW341" s="705"/>
      <c r="HX341" s="705"/>
      <c r="HY341" s="705"/>
      <c r="HZ341" s="705"/>
      <c r="IA341" s="705"/>
      <c r="IB341" s="705"/>
      <c r="IC341" s="705"/>
      <c r="ID341" s="705"/>
      <c r="IE341" s="705"/>
      <c r="IF341" s="705"/>
      <c r="IG341" s="705"/>
      <c r="IH341" s="705"/>
      <c r="II341" s="705"/>
      <c r="IJ341" s="705"/>
      <c r="IK341" s="705"/>
      <c r="IL341" s="705"/>
      <c r="IM341" s="705"/>
      <c r="IN341" s="705"/>
      <c r="IO341" s="705"/>
      <c r="IP341" s="705"/>
      <c r="IQ341" s="705"/>
      <c r="IR341" s="705"/>
      <c r="IS341" s="705"/>
      <c r="IT341" s="705"/>
      <c r="IU341" s="705"/>
      <c r="IV341" s="705"/>
    </row>
    <row r="342" spans="1:256" ht="26.25" thickBot="1">
      <c r="A342" s="705"/>
      <c r="B342" s="829" t="s">
        <v>144</v>
      </c>
      <c r="C342" s="830" t="s">
        <v>75</v>
      </c>
      <c r="D342" s="830" t="s">
        <v>23</v>
      </c>
      <c r="E342" s="830" t="s">
        <v>76</v>
      </c>
      <c r="F342" s="831" t="s">
        <v>103</v>
      </c>
      <c r="G342" s="832" t="s">
        <v>104</v>
      </c>
      <c r="H342" s="705"/>
      <c r="I342" s="705"/>
      <c r="J342" s="705"/>
      <c r="K342" s="705"/>
      <c r="L342" s="705"/>
      <c r="M342" s="705"/>
      <c r="N342" s="705"/>
      <c r="O342" s="705"/>
      <c r="P342" s="705"/>
      <c r="Q342" s="705"/>
      <c r="R342" s="705"/>
      <c r="S342" s="705"/>
      <c r="T342" s="705"/>
      <c r="U342" s="705"/>
      <c r="V342" s="705"/>
      <c r="W342" s="705"/>
      <c r="X342" s="705"/>
      <c r="Y342" s="705"/>
      <c r="Z342" s="705"/>
      <c r="AA342" s="705"/>
      <c r="AB342" s="705"/>
      <c r="AC342" s="705"/>
      <c r="AD342" s="705"/>
      <c r="AE342" s="705"/>
      <c r="AF342" s="705"/>
      <c r="AG342" s="705"/>
      <c r="AH342" s="705"/>
      <c r="AI342" s="705"/>
      <c r="AJ342" s="705"/>
      <c r="AK342" s="705"/>
      <c r="AL342" s="705"/>
      <c r="AM342" s="705"/>
      <c r="AN342" s="705"/>
      <c r="AO342" s="705"/>
      <c r="AP342" s="705"/>
      <c r="AQ342" s="705"/>
      <c r="AR342" s="705"/>
      <c r="AS342" s="705"/>
      <c r="AT342" s="705"/>
      <c r="AU342" s="705"/>
      <c r="AV342" s="705"/>
      <c r="AW342" s="705"/>
      <c r="AX342" s="705"/>
      <c r="AY342" s="705"/>
      <c r="AZ342" s="705"/>
      <c r="BA342" s="705"/>
      <c r="BB342" s="705"/>
      <c r="BC342" s="705"/>
      <c r="BD342" s="705"/>
      <c r="BE342" s="705"/>
      <c r="BF342" s="705"/>
      <c r="BG342" s="705"/>
      <c r="BH342" s="705"/>
      <c r="BI342" s="705"/>
      <c r="BJ342" s="705"/>
      <c r="BK342" s="705"/>
      <c r="BL342" s="705"/>
      <c r="BM342" s="705"/>
      <c r="BN342" s="705"/>
      <c r="BO342" s="705"/>
      <c r="BP342" s="705"/>
      <c r="BQ342" s="705"/>
      <c r="BR342" s="705"/>
      <c r="BS342" s="705"/>
      <c r="BT342" s="705"/>
      <c r="BU342" s="705"/>
      <c r="BV342" s="705"/>
      <c r="BW342" s="705"/>
      <c r="BX342" s="705"/>
      <c r="BY342" s="705"/>
      <c r="BZ342" s="705"/>
      <c r="CA342" s="705"/>
      <c r="CB342" s="705"/>
      <c r="CC342" s="705"/>
      <c r="CD342" s="705"/>
      <c r="CE342" s="705"/>
      <c r="CF342" s="705"/>
      <c r="CG342" s="705"/>
      <c r="CH342" s="705"/>
      <c r="CI342" s="705"/>
      <c r="CJ342" s="705"/>
      <c r="CK342" s="705"/>
      <c r="CL342" s="705"/>
      <c r="CM342" s="705"/>
      <c r="CN342" s="705"/>
      <c r="CO342" s="705"/>
      <c r="CP342" s="705"/>
      <c r="CQ342" s="705"/>
      <c r="CR342" s="705"/>
      <c r="CS342" s="705"/>
      <c r="CT342" s="705"/>
      <c r="CU342" s="705"/>
      <c r="CV342" s="705"/>
      <c r="CW342" s="705"/>
      <c r="CX342" s="705"/>
      <c r="CY342" s="705"/>
      <c r="CZ342" s="705"/>
      <c r="DA342" s="705"/>
      <c r="DB342" s="705"/>
      <c r="DC342" s="705"/>
      <c r="DD342" s="705"/>
      <c r="DE342" s="705"/>
      <c r="DF342" s="705"/>
      <c r="DG342" s="705"/>
      <c r="DH342" s="705"/>
      <c r="DI342" s="705"/>
      <c r="DJ342" s="705"/>
      <c r="DK342" s="705"/>
      <c r="DL342" s="705"/>
      <c r="DM342" s="705"/>
      <c r="DN342" s="705"/>
      <c r="DO342" s="705"/>
      <c r="DP342" s="705"/>
      <c r="DQ342" s="705"/>
      <c r="DR342" s="705"/>
      <c r="DS342" s="705"/>
      <c r="DT342" s="705"/>
      <c r="DU342" s="705"/>
      <c r="DV342" s="705"/>
      <c r="DW342" s="705"/>
      <c r="DX342" s="705"/>
      <c r="DY342" s="705"/>
      <c r="DZ342" s="705"/>
      <c r="EA342" s="705"/>
      <c r="EB342" s="705"/>
      <c r="EC342" s="705"/>
      <c r="ED342" s="705"/>
      <c r="EE342" s="705"/>
      <c r="EF342" s="705"/>
      <c r="EG342" s="705"/>
      <c r="EH342" s="705"/>
      <c r="EI342" s="705"/>
      <c r="EJ342" s="705"/>
      <c r="EK342" s="705"/>
      <c r="EL342" s="705"/>
      <c r="EM342" s="705"/>
      <c r="EN342" s="705"/>
      <c r="EO342" s="705"/>
      <c r="EP342" s="705"/>
      <c r="EQ342" s="705"/>
      <c r="ER342" s="705"/>
      <c r="ES342" s="705"/>
      <c r="ET342" s="705"/>
      <c r="EU342" s="705"/>
      <c r="EV342" s="705"/>
      <c r="EW342" s="705"/>
      <c r="EX342" s="705"/>
      <c r="EY342" s="705"/>
      <c r="EZ342" s="705"/>
      <c r="FA342" s="705"/>
      <c r="FB342" s="705"/>
      <c r="FC342" s="705"/>
      <c r="FD342" s="705"/>
      <c r="FE342" s="705"/>
      <c r="FF342" s="705"/>
      <c r="FG342" s="705"/>
      <c r="FH342" s="705"/>
      <c r="FI342" s="705"/>
      <c r="FJ342" s="705"/>
      <c r="FK342" s="705"/>
      <c r="FL342" s="705"/>
      <c r="FM342" s="705"/>
      <c r="FN342" s="705"/>
      <c r="FO342" s="705"/>
      <c r="FP342" s="705"/>
      <c r="FQ342" s="705"/>
      <c r="FR342" s="705"/>
      <c r="FS342" s="705"/>
      <c r="FT342" s="705"/>
      <c r="FU342" s="705"/>
      <c r="FV342" s="705"/>
      <c r="FW342" s="705"/>
      <c r="FX342" s="705"/>
      <c r="FY342" s="705"/>
      <c r="FZ342" s="705"/>
      <c r="GA342" s="705"/>
      <c r="GB342" s="705"/>
      <c r="GC342" s="705"/>
      <c r="GD342" s="705"/>
      <c r="GE342" s="705"/>
      <c r="GF342" s="705"/>
      <c r="GG342" s="705"/>
      <c r="GH342" s="705"/>
      <c r="GI342" s="705"/>
      <c r="GJ342" s="705"/>
      <c r="GK342" s="705"/>
      <c r="GL342" s="705"/>
      <c r="GM342" s="705"/>
      <c r="GN342" s="705"/>
      <c r="GO342" s="705"/>
      <c r="GP342" s="705"/>
      <c r="GQ342" s="705"/>
      <c r="GR342" s="705"/>
      <c r="GS342" s="705"/>
      <c r="GT342" s="705"/>
      <c r="GU342" s="705"/>
      <c r="GV342" s="705"/>
      <c r="GW342" s="705"/>
      <c r="GX342" s="705"/>
      <c r="GY342" s="705"/>
      <c r="GZ342" s="705"/>
      <c r="HA342" s="705"/>
      <c r="HB342" s="705"/>
      <c r="HC342" s="705"/>
      <c r="HD342" s="705"/>
      <c r="HE342" s="705"/>
      <c r="HF342" s="705"/>
      <c r="HG342" s="705"/>
      <c r="HH342" s="705"/>
      <c r="HI342" s="705"/>
      <c r="HJ342" s="705"/>
      <c r="HK342" s="705"/>
      <c r="HL342" s="705"/>
      <c r="HM342" s="705"/>
      <c r="HN342" s="705"/>
      <c r="HO342" s="705"/>
      <c r="HP342" s="705"/>
      <c r="HQ342" s="705"/>
      <c r="HR342" s="705"/>
      <c r="HS342" s="705"/>
      <c r="HT342" s="705"/>
      <c r="HU342" s="705"/>
      <c r="HV342" s="705"/>
      <c r="HW342" s="705"/>
      <c r="HX342" s="705"/>
      <c r="HY342" s="705"/>
      <c r="HZ342" s="705"/>
      <c r="IA342" s="705"/>
      <c r="IB342" s="705"/>
      <c r="IC342" s="705"/>
      <c r="ID342" s="705"/>
      <c r="IE342" s="705"/>
      <c r="IF342" s="705"/>
      <c r="IG342" s="705"/>
      <c r="IH342" s="705"/>
      <c r="II342" s="705"/>
      <c r="IJ342" s="705"/>
      <c r="IK342" s="705"/>
      <c r="IL342" s="705"/>
      <c r="IM342" s="705"/>
      <c r="IN342" s="705"/>
      <c r="IO342" s="705"/>
      <c r="IP342" s="705"/>
      <c r="IQ342" s="705"/>
      <c r="IR342" s="705"/>
      <c r="IS342" s="705"/>
      <c r="IT342" s="705"/>
      <c r="IU342" s="705"/>
      <c r="IV342" s="705"/>
    </row>
    <row r="343" spans="1:256" ht="13.5" thickBot="1">
      <c r="A343" s="705"/>
      <c r="B343" s="2763" t="s">
        <v>79</v>
      </c>
      <c r="C343" s="2764"/>
      <c r="D343" s="2764"/>
      <c r="E343" s="2764"/>
      <c r="F343" s="2764"/>
      <c r="G343" s="2765"/>
      <c r="H343" s="705"/>
      <c r="I343" s="705"/>
      <c r="J343" s="705"/>
      <c r="K343" s="705"/>
      <c r="L343" s="705"/>
      <c r="M343" s="705"/>
      <c r="N343" s="705"/>
      <c r="O343" s="705"/>
      <c r="P343" s="705"/>
      <c r="Q343" s="705"/>
      <c r="R343" s="705"/>
      <c r="S343" s="705"/>
      <c r="T343" s="705"/>
      <c r="U343" s="705"/>
      <c r="V343" s="705"/>
      <c r="W343" s="705"/>
      <c r="X343" s="705"/>
      <c r="Y343" s="705"/>
      <c r="Z343" s="705"/>
      <c r="AA343" s="705"/>
      <c r="AB343" s="705"/>
      <c r="AC343" s="705"/>
      <c r="AD343" s="705"/>
      <c r="AE343" s="705"/>
      <c r="AF343" s="705"/>
      <c r="AG343" s="705"/>
      <c r="AH343" s="705"/>
      <c r="AI343" s="705"/>
      <c r="AJ343" s="705"/>
      <c r="AK343" s="705"/>
      <c r="AL343" s="705"/>
      <c r="AM343" s="705"/>
      <c r="AN343" s="705"/>
      <c r="AO343" s="705"/>
      <c r="AP343" s="705"/>
      <c r="AQ343" s="705"/>
      <c r="AR343" s="705"/>
      <c r="AS343" s="705"/>
      <c r="AT343" s="705"/>
      <c r="AU343" s="705"/>
      <c r="AV343" s="705"/>
      <c r="AW343" s="705"/>
      <c r="AX343" s="705"/>
      <c r="AY343" s="705"/>
      <c r="AZ343" s="705"/>
      <c r="BA343" s="705"/>
      <c r="BB343" s="705"/>
      <c r="BC343" s="705"/>
      <c r="BD343" s="705"/>
      <c r="BE343" s="705"/>
      <c r="BF343" s="705"/>
      <c r="BG343" s="705"/>
      <c r="BH343" s="705"/>
      <c r="BI343" s="705"/>
      <c r="BJ343" s="705"/>
      <c r="BK343" s="705"/>
      <c r="BL343" s="705"/>
      <c r="BM343" s="705"/>
      <c r="BN343" s="705"/>
      <c r="BO343" s="705"/>
      <c r="BP343" s="705"/>
      <c r="BQ343" s="705"/>
      <c r="BR343" s="705"/>
      <c r="BS343" s="705"/>
      <c r="BT343" s="705"/>
      <c r="BU343" s="705"/>
      <c r="BV343" s="705"/>
      <c r="BW343" s="705"/>
      <c r="BX343" s="705"/>
      <c r="BY343" s="705"/>
      <c r="BZ343" s="705"/>
      <c r="CA343" s="705"/>
      <c r="CB343" s="705"/>
      <c r="CC343" s="705"/>
      <c r="CD343" s="705"/>
      <c r="CE343" s="705"/>
      <c r="CF343" s="705"/>
      <c r="CG343" s="705"/>
      <c r="CH343" s="705"/>
      <c r="CI343" s="705"/>
      <c r="CJ343" s="705"/>
      <c r="CK343" s="705"/>
      <c r="CL343" s="705"/>
      <c r="CM343" s="705"/>
      <c r="CN343" s="705"/>
      <c r="CO343" s="705"/>
      <c r="CP343" s="705"/>
      <c r="CQ343" s="705"/>
      <c r="CR343" s="705"/>
      <c r="CS343" s="705"/>
      <c r="CT343" s="705"/>
      <c r="CU343" s="705"/>
      <c r="CV343" s="705"/>
      <c r="CW343" s="705"/>
      <c r="CX343" s="705"/>
      <c r="CY343" s="705"/>
      <c r="CZ343" s="705"/>
      <c r="DA343" s="705"/>
      <c r="DB343" s="705"/>
      <c r="DC343" s="705"/>
      <c r="DD343" s="705"/>
      <c r="DE343" s="705"/>
      <c r="DF343" s="705"/>
      <c r="DG343" s="705"/>
      <c r="DH343" s="705"/>
      <c r="DI343" s="705"/>
      <c r="DJ343" s="705"/>
      <c r="DK343" s="705"/>
      <c r="DL343" s="705"/>
      <c r="DM343" s="705"/>
      <c r="DN343" s="705"/>
      <c r="DO343" s="705"/>
      <c r="DP343" s="705"/>
      <c r="DQ343" s="705"/>
      <c r="DR343" s="705"/>
      <c r="DS343" s="705"/>
      <c r="DT343" s="705"/>
      <c r="DU343" s="705"/>
      <c r="DV343" s="705"/>
      <c r="DW343" s="705"/>
      <c r="DX343" s="705"/>
      <c r="DY343" s="705"/>
      <c r="DZ343" s="705"/>
      <c r="EA343" s="705"/>
      <c r="EB343" s="705"/>
      <c r="EC343" s="705"/>
      <c r="ED343" s="705"/>
      <c r="EE343" s="705"/>
      <c r="EF343" s="705"/>
      <c r="EG343" s="705"/>
      <c r="EH343" s="705"/>
      <c r="EI343" s="705"/>
      <c r="EJ343" s="705"/>
      <c r="EK343" s="705"/>
      <c r="EL343" s="705"/>
      <c r="EM343" s="705"/>
      <c r="EN343" s="705"/>
      <c r="EO343" s="705"/>
      <c r="EP343" s="705"/>
      <c r="EQ343" s="705"/>
      <c r="ER343" s="705"/>
      <c r="ES343" s="705"/>
      <c r="ET343" s="705"/>
      <c r="EU343" s="705"/>
      <c r="EV343" s="705"/>
      <c r="EW343" s="705"/>
      <c r="EX343" s="705"/>
      <c r="EY343" s="705"/>
      <c r="EZ343" s="705"/>
      <c r="FA343" s="705"/>
      <c r="FB343" s="705"/>
      <c r="FC343" s="705"/>
      <c r="FD343" s="705"/>
      <c r="FE343" s="705"/>
      <c r="FF343" s="705"/>
      <c r="FG343" s="705"/>
      <c r="FH343" s="705"/>
      <c r="FI343" s="705"/>
      <c r="FJ343" s="705"/>
      <c r="FK343" s="705"/>
      <c r="FL343" s="705"/>
      <c r="FM343" s="705"/>
      <c r="FN343" s="705"/>
      <c r="FO343" s="705"/>
      <c r="FP343" s="705"/>
      <c r="FQ343" s="705"/>
      <c r="FR343" s="705"/>
      <c r="FS343" s="705"/>
      <c r="FT343" s="705"/>
      <c r="FU343" s="705"/>
      <c r="FV343" s="705"/>
      <c r="FW343" s="705"/>
      <c r="FX343" s="705"/>
      <c r="FY343" s="705"/>
      <c r="FZ343" s="705"/>
      <c r="GA343" s="705"/>
      <c r="GB343" s="705"/>
      <c r="GC343" s="705"/>
      <c r="GD343" s="705"/>
      <c r="GE343" s="705"/>
      <c r="GF343" s="705"/>
      <c r="GG343" s="705"/>
      <c r="GH343" s="705"/>
      <c r="GI343" s="705"/>
      <c r="GJ343" s="705"/>
      <c r="GK343" s="705"/>
      <c r="GL343" s="705"/>
      <c r="GM343" s="705"/>
      <c r="GN343" s="705"/>
      <c r="GO343" s="705"/>
      <c r="GP343" s="705"/>
      <c r="GQ343" s="705"/>
      <c r="GR343" s="705"/>
      <c r="GS343" s="705"/>
      <c r="GT343" s="705"/>
      <c r="GU343" s="705"/>
      <c r="GV343" s="705"/>
      <c r="GW343" s="705"/>
      <c r="GX343" s="705"/>
      <c r="GY343" s="705"/>
      <c r="GZ343" s="705"/>
      <c r="HA343" s="705"/>
      <c r="HB343" s="705"/>
      <c r="HC343" s="705"/>
      <c r="HD343" s="705"/>
      <c r="HE343" s="705"/>
      <c r="HF343" s="705"/>
      <c r="HG343" s="705"/>
      <c r="HH343" s="705"/>
      <c r="HI343" s="705"/>
      <c r="HJ343" s="705"/>
      <c r="HK343" s="705"/>
      <c r="HL343" s="705"/>
      <c r="HM343" s="705"/>
      <c r="HN343" s="705"/>
      <c r="HO343" s="705"/>
      <c r="HP343" s="705"/>
      <c r="HQ343" s="705"/>
      <c r="HR343" s="705"/>
      <c r="HS343" s="705"/>
      <c r="HT343" s="705"/>
      <c r="HU343" s="705"/>
      <c r="HV343" s="705"/>
      <c r="HW343" s="705"/>
      <c r="HX343" s="705"/>
      <c r="HY343" s="705"/>
      <c r="HZ343" s="705"/>
      <c r="IA343" s="705"/>
      <c r="IB343" s="705"/>
      <c r="IC343" s="705"/>
      <c r="ID343" s="705"/>
      <c r="IE343" s="705"/>
      <c r="IF343" s="705"/>
      <c r="IG343" s="705"/>
      <c r="IH343" s="705"/>
      <c r="II343" s="705"/>
      <c r="IJ343" s="705"/>
      <c r="IK343" s="705"/>
      <c r="IL343" s="705"/>
      <c r="IM343" s="705"/>
      <c r="IN343" s="705"/>
      <c r="IO343" s="705"/>
      <c r="IP343" s="705"/>
      <c r="IQ343" s="705"/>
      <c r="IR343" s="705"/>
      <c r="IS343" s="705"/>
      <c r="IT343" s="705"/>
      <c r="IU343" s="705"/>
      <c r="IV343" s="705"/>
    </row>
    <row r="344" spans="1:256" ht="15">
      <c r="A344" s="705"/>
      <c r="B344" s="833" t="s">
        <v>447</v>
      </c>
      <c r="C344" s="834" t="s">
        <v>493</v>
      </c>
      <c r="D344" s="835" t="s">
        <v>23</v>
      </c>
      <c r="E344" s="836">
        <v>1</v>
      </c>
      <c r="F344" s="837">
        <f>G318</f>
        <v>6280.47</v>
      </c>
      <c r="G344" s="838">
        <f>TRUNC(F344*E344,2)</f>
        <v>6280.47</v>
      </c>
      <c r="H344" s="705"/>
      <c r="I344" s="705"/>
      <c r="J344" s="705"/>
      <c r="K344" s="705"/>
      <c r="L344" s="705"/>
      <c r="M344" s="705"/>
      <c r="N344" s="705"/>
      <c r="O344" s="705"/>
      <c r="P344" s="705"/>
      <c r="Q344" s="705"/>
      <c r="R344" s="705"/>
      <c r="S344" s="705"/>
      <c r="T344" s="705"/>
      <c r="U344" s="705"/>
      <c r="V344" s="705"/>
      <c r="W344" s="705"/>
      <c r="X344" s="705"/>
      <c r="Y344" s="705"/>
      <c r="Z344" s="705"/>
      <c r="AA344" s="705"/>
      <c r="AB344" s="705"/>
      <c r="AC344" s="705"/>
      <c r="AD344" s="705"/>
      <c r="AE344" s="705"/>
      <c r="AF344" s="705"/>
      <c r="AG344" s="705"/>
      <c r="AH344" s="705"/>
      <c r="AI344" s="705"/>
      <c r="AJ344" s="705"/>
      <c r="AK344" s="705"/>
      <c r="AL344" s="705"/>
      <c r="AM344" s="705"/>
      <c r="AN344" s="705"/>
      <c r="AO344" s="705"/>
      <c r="AP344" s="705"/>
      <c r="AQ344" s="705"/>
      <c r="AR344" s="705"/>
      <c r="AS344" s="705"/>
      <c r="AT344" s="705"/>
      <c r="AU344" s="705"/>
      <c r="AV344" s="705"/>
      <c r="AW344" s="705"/>
      <c r="AX344" s="705"/>
      <c r="AY344" s="705"/>
      <c r="AZ344" s="705"/>
      <c r="BA344" s="705"/>
      <c r="BB344" s="705"/>
      <c r="BC344" s="705"/>
      <c r="BD344" s="705"/>
      <c r="BE344" s="705"/>
      <c r="BF344" s="705"/>
      <c r="BG344" s="705"/>
      <c r="BH344" s="705"/>
      <c r="BI344" s="705"/>
      <c r="BJ344" s="705"/>
      <c r="BK344" s="705"/>
      <c r="BL344" s="705"/>
      <c r="BM344" s="705"/>
      <c r="BN344" s="705"/>
      <c r="BO344" s="705"/>
      <c r="BP344" s="705"/>
      <c r="BQ344" s="705"/>
      <c r="BR344" s="705"/>
      <c r="BS344" s="705"/>
      <c r="BT344" s="705"/>
      <c r="BU344" s="705"/>
      <c r="BV344" s="705"/>
      <c r="BW344" s="705"/>
      <c r="BX344" s="705"/>
      <c r="BY344" s="705"/>
      <c r="BZ344" s="705"/>
      <c r="CA344" s="705"/>
      <c r="CB344" s="705"/>
      <c r="CC344" s="705"/>
      <c r="CD344" s="705"/>
      <c r="CE344" s="705"/>
      <c r="CF344" s="705"/>
      <c r="CG344" s="705"/>
      <c r="CH344" s="705"/>
      <c r="CI344" s="705"/>
      <c r="CJ344" s="705"/>
      <c r="CK344" s="705"/>
      <c r="CL344" s="705"/>
      <c r="CM344" s="705"/>
      <c r="CN344" s="705"/>
      <c r="CO344" s="705"/>
      <c r="CP344" s="705"/>
      <c r="CQ344" s="705"/>
      <c r="CR344" s="705"/>
      <c r="CS344" s="705"/>
      <c r="CT344" s="705"/>
      <c r="CU344" s="705"/>
      <c r="CV344" s="705"/>
      <c r="CW344" s="705"/>
      <c r="CX344" s="705"/>
      <c r="CY344" s="705"/>
      <c r="CZ344" s="705"/>
      <c r="DA344" s="705"/>
      <c r="DB344" s="705"/>
      <c r="DC344" s="705"/>
      <c r="DD344" s="705"/>
      <c r="DE344" s="705"/>
      <c r="DF344" s="705"/>
      <c r="DG344" s="705"/>
      <c r="DH344" s="705"/>
      <c r="DI344" s="705"/>
      <c r="DJ344" s="705"/>
      <c r="DK344" s="705"/>
      <c r="DL344" s="705"/>
      <c r="DM344" s="705"/>
      <c r="DN344" s="705"/>
      <c r="DO344" s="705"/>
      <c r="DP344" s="705"/>
      <c r="DQ344" s="705"/>
      <c r="DR344" s="705"/>
      <c r="DS344" s="705"/>
      <c r="DT344" s="705"/>
      <c r="DU344" s="705"/>
      <c r="DV344" s="705"/>
      <c r="DW344" s="705"/>
      <c r="DX344" s="705"/>
      <c r="DY344" s="705"/>
      <c r="DZ344" s="705"/>
      <c r="EA344" s="705"/>
      <c r="EB344" s="705"/>
      <c r="EC344" s="705"/>
      <c r="ED344" s="705"/>
      <c r="EE344" s="705"/>
      <c r="EF344" s="705"/>
      <c r="EG344" s="705"/>
      <c r="EH344" s="705"/>
      <c r="EI344" s="705"/>
      <c r="EJ344" s="705"/>
      <c r="EK344" s="705"/>
      <c r="EL344" s="705"/>
      <c r="EM344" s="705"/>
      <c r="EN344" s="705"/>
      <c r="EO344" s="705"/>
      <c r="EP344" s="705"/>
      <c r="EQ344" s="705"/>
      <c r="ER344" s="705"/>
      <c r="ES344" s="705"/>
      <c r="ET344" s="705"/>
      <c r="EU344" s="705"/>
      <c r="EV344" s="705"/>
      <c r="EW344" s="705"/>
      <c r="EX344" s="705"/>
      <c r="EY344" s="705"/>
      <c r="EZ344" s="705"/>
      <c r="FA344" s="705"/>
      <c r="FB344" s="705"/>
      <c r="FC344" s="705"/>
      <c r="FD344" s="705"/>
      <c r="FE344" s="705"/>
      <c r="FF344" s="705"/>
      <c r="FG344" s="705"/>
      <c r="FH344" s="705"/>
      <c r="FI344" s="705"/>
      <c r="FJ344" s="705"/>
      <c r="FK344" s="705"/>
      <c r="FL344" s="705"/>
      <c r="FM344" s="705"/>
      <c r="FN344" s="705"/>
      <c r="FO344" s="705"/>
      <c r="FP344" s="705"/>
      <c r="FQ344" s="705"/>
      <c r="FR344" s="705"/>
      <c r="FS344" s="705"/>
      <c r="FT344" s="705"/>
      <c r="FU344" s="705"/>
      <c r="FV344" s="705"/>
      <c r="FW344" s="705"/>
      <c r="FX344" s="705"/>
      <c r="FY344" s="705"/>
      <c r="FZ344" s="705"/>
      <c r="GA344" s="705"/>
      <c r="GB344" s="705"/>
      <c r="GC344" s="705"/>
      <c r="GD344" s="705"/>
      <c r="GE344" s="705"/>
      <c r="GF344" s="705"/>
      <c r="GG344" s="705"/>
      <c r="GH344" s="705"/>
      <c r="GI344" s="705"/>
      <c r="GJ344" s="705"/>
      <c r="GK344" s="705"/>
      <c r="GL344" s="705"/>
      <c r="GM344" s="705"/>
      <c r="GN344" s="705"/>
      <c r="GO344" s="705"/>
      <c r="GP344" s="705"/>
      <c r="GQ344" s="705"/>
      <c r="GR344" s="705"/>
      <c r="GS344" s="705"/>
      <c r="GT344" s="705"/>
      <c r="GU344" s="705"/>
      <c r="GV344" s="705"/>
      <c r="GW344" s="705"/>
      <c r="GX344" s="705"/>
      <c r="GY344" s="705"/>
      <c r="GZ344" s="705"/>
      <c r="HA344" s="705"/>
      <c r="HB344" s="705"/>
      <c r="HC344" s="705"/>
      <c r="HD344" s="705"/>
      <c r="HE344" s="705"/>
      <c r="HF344" s="705"/>
      <c r="HG344" s="705"/>
      <c r="HH344" s="705"/>
      <c r="HI344" s="705"/>
      <c r="HJ344" s="705"/>
      <c r="HK344" s="705"/>
      <c r="HL344" s="705"/>
      <c r="HM344" s="705"/>
      <c r="HN344" s="705"/>
      <c r="HO344" s="705"/>
      <c r="HP344" s="705"/>
      <c r="HQ344" s="705"/>
      <c r="HR344" s="705"/>
      <c r="HS344" s="705"/>
      <c r="HT344" s="705"/>
      <c r="HU344" s="705"/>
      <c r="HV344" s="705"/>
      <c r="HW344" s="705"/>
      <c r="HX344" s="705"/>
      <c r="HY344" s="705"/>
      <c r="HZ344" s="705"/>
      <c r="IA344" s="705"/>
      <c r="IB344" s="705"/>
      <c r="IC344" s="705"/>
      <c r="ID344" s="705"/>
      <c r="IE344" s="705"/>
      <c r="IF344" s="705"/>
      <c r="IG344" s="705"/>
      <c r="IH344" s="705"/>
      <c r="II344" s="705"/>
      <c r="IJ344" s="705"/>
      <c r="IK344" s="705"/>
      <c r="IL344" s="705"/>
      <c r="IM344" s="705"/>
      <c r="IN344" s="705"/>
      <c r="IO344" s="705"/>
      <c r="IP344" s="705"/>
      <c r="IQ344" s="705"/>
      <c r="IR344" s="705"/>
      <c r="IS344" s="705"/>
      <c r="IT344" s="705"/>
      <c r="IU344" s="705"/>
      <c r="IV344" s="705"/>
    </row>
    <row r="345" spans="1:256" ht="15">
      <c r="A345" s="705"/>
      <c r="B345" s="845" t="s">
        <v>506</v>
      </c>
      <c r="C345" s="846" t="s">
        <v>507</v>
      </c>
      <c r="D345" s="847" t="s">
        <v>23</v>
      </c>
      <c r="E345" s="848">
        <v>8</v>
      </c>
      <c r="F345" s="848" t="e">
        <f>#REF!</f>
        <v>#REF!</v>
      </c>
      <c r="G345" s="838" t="e">
        <f>TRUNC(F345*E345,2)</f>
        <v>#REF!</v>
      </c>
      <c r="H345" s="705"/>
      <c r="I345" s="705"/>
      <c r="J345" s="705"/>
      <c r="K345" s="705"/>
      <c r="L345" s="705"/>
      <c r="M345" s="705"/>
      <c r="N345" s="705"/>
      <c r="O345" s="705"/>
      <c r="P345" s="705"/>
      <c r="Q345" s="705"/>
      <c r="R345" s="705"/>
      <c r="S345" s="705"/>
      <c r="T345" s="705"/>
      <c r="U345" s="705"/>
      <c r="V345" s="705"/>
      <c r="W345" s="705"/>
      <c r="X345" s="705"/>
      <c r="Y345" s="705"/>
      <c r="Z345" s="705"/>
      <c r="AA345" s="705"/>
      <c r="AB345" s="705"/>
      <c r="AC345" s="705"/>
      <c r="AD345" s="705"/>
      <c r="AE345" s="705"/>
      <c r="AF345" s="705"/>
      <c r="AG345" s="705"/>
      <c r="AH345" s="705"/>
      <c r="AI345" s="705"/>
      <c r="AJ345" s="705"/>
      <c r="AK345" s="705"/>
      <c r="AL345" s="705"/>
      <c r="AM345" s="705"/>
      <c r="AN345" s="705"/>
      <c r="AO345" s="705"/>
      <c r="AP345" s="705"/>
      <c r="AQ345" s="705"/>
      <c r="AR345" s="705"/>
      <c r="AS345" s="705"/>
      <c r="AT345" s="705"/>
      <c r="AU345" s="705"/>
      <c r="AV345" s="705"/>
      <c r="AW345" s="705"/>
      <c r="AX345" s="705"/>
      <c r="AY345" s="705"/>
      <c r="AZ345" s="705"/>
      <c r="BA345" s="705"/>
      <c r="BB345" s="705"/>
      <c r="BC345" s="705"/>
      <c r="BD345" s="705"/>
      <c r="BE345" s="705"/>
      <c r="BF345" s="705"/>
      <c r="BG345" s="705"/>
      <c r="BH345" s="705"/>
      <c r="BI345" s="705"/>
      <c r="BJ345" s="705"/>
      <c r="BK345" s="705"/>
      <c r="BL345" s="705"/>
      <c r="BM345" s="705"/>
      <c r="BN345" s="705"/>
      <c r="BO345" s="705"/>
      <c r="BP345" s="705"/>
      <c r="BQ345" s="705"/>
      <c r="BR345" s="705"/>
      <c r="BS345" s="705"/>
      <c r="BT345" s="705"/>
      <c r="BU345" s="705"/>
      <c r="BV345" s="705"/>
      <c r="BW345" s="705"/>
      <c r="BX345" s="705"/>
      <c r="BY345" s="705"/>
      <c r="BZ345" s="705"/>
      <c r="CA345" s="705"/>
      <c r="CB345" s="705"/>
      <c r="CC345" s="705"/>
      <c r="CD345" s="705"/>
      <c r="CE345" s="705"/>
      <c r="CF345" s="705"/>
      <c r="CG345" s="705"/>
      <c r="CH345" s="705"/>
      <c r="CI345" s="705"/>
      <c r="CJ345" s="705"/>
      <c r="CK345" s="705"/>
      <c r="CL345" s="705"/>
      <c r="CM345" s="705"/>
      <c r="CN345" s="705"/>
      <c r="CO345" s="705"/>
      <c r="CP345" s="705"/>
      <c r="CQ345" s="705"/>
      <c r="CR345" s="705"/>
      <c r="CS345" s="705"/>
      <c r="CT345" s="705"/>
      <c r="CU345" s="705"/>
      <c r="CV345" s="705"/>
      <c r="CW345" s="705"/>
      <c r="CX345" s="705"/>
      <c r="CY345" s="705"/>
      <c r="CZ345" s="705"/>
      <c r="DA345" s="705"/>
      <c r="DB345" s="705"/>
      <c r="DC345" s="705"/>
      <c r="DD345" s="705"/>
      <c r="DE345" s="705"/>
      <c r="DF345" s="705"/>
      <c r="DG345" s="705"/>
      <c r="DH345" s="705"/>
      <c r="DI345" s="705"/>
      <c r="DJ345" s="705"/>
      <c r="DK345" s="705"/>
      <c r="DL345" s="705"/>
      <c r="DM345" s="705"/>
      <c r="DN345" s="705"/>
      <c r="DO345" s="705"/>
      <c r="DP345" s="705"/>
      <c r="DQ345" s="705"/>
      <c r="DR345" s="705"/>
      <c r="DS345" s="705"/>
      <c r="DT345" s="705"/>
      <c r="DU345" s="705"/>
      <c r="DV345" s="705"/>
      <c r="DW345" s="705"/>
      <c r="DX345" s="705"/>
      <c r="DY345" s="705"/>
      <c r="DZ345" s="705"/>
      <c r="EA345" s="705"/>
      <c r="EB345" s="705"/>
      <c r="EC345" s="705"/>
      <c r="ED345" s="705"/>
      <c r="EE345" s="705"/>
      <c r="EF345" s="705"/>
      <c r="EG345" s="705"/>
      <c r="EH345" s="705"/>
      <c r="EI345" s="705"/>
      <c r="EJ345" s="705"/>
      <c r="EK345" s="705"/>
      <c r="EL345" s="705"/>
      <c r="EM345" s="705"/>
      <c r="EN345" s="705"/>
      <c r="EO345" s="705"/>
      <c r="EP345" s="705"/>
      <c r="EQ345" s="705"/>
      <c r="ER345" s="705"/>
      <c r="ES345" s="705"/>
      <c r="ET345" s="705"/>
      <c r="EU345" s="705"/>
      <c r="EV345" s="705"/>
      <c r="EW345" s="705"/>
      <c r="EX345" s="705"/>
      <c r="EY345" s="705"/>
      <c r="EZ345" s="705"/>
      <c r="FA345" s="705"/>
      <c r="FB345" s="705"/>
      <c r="FC345" s="705"/>
      <c r="FD345" s="705"/>
      <c r="FE345" s="705"/>
      <c r="FF345" s="705"/>
      <c r="FG345" s="705"/>
      <c r="FH345" s="705"/>
      <c r="FI345" s="705"/>
      <c r="FJ345" s="705"/>
      <c r="FK345" s="705"/>
      <c r="FL345" s="705"/>
      <c r="FM345" s="705"/>
      <c r="FN345" s="705"/>
      <c r="FO345" s="705"/>
      <c r="FP345" s="705"/>
      <c r="FQ345" s="705"/>
      <c r="FR345" s="705"/>
      <c r="FS345" s="705"/>
      <c r="FT345" s="705"/>
      <c r="FU345" s="705"/>
      <c r="FV345" s="705"/>
      <c r="FW345" s="705"/>
      <c r="FX345" s="705"/>
      <c r="FY345" s="705"/>
      <c r="FZ345" s="705"/>
      <c r="GA345" s="705"/>
      <c r="GB345" s="705"/>
      <c r="GC345" s="705"/>
      <c r="GD345" s="705"/>
      <c r="GE345" s="705"/>
      <c r="GF345" s="705"/>
      <c r="GG345" s="705"/>
      <c r="GH345" s="705"/>
      <c r="GI345" s="705"/>
      <c r="GJ345" s="705"/>
      <c r="GK345" s="705"/>
      <c r="GL345" s="705"/>
      <c r="GM345" s="705"/>
      <c r="GN345" s="705"/>
      <c r="GO345" s="705"/>
      <c r="GP345" s="705"/>
      <c r="GQ345" s="705"/>
      <c r="GR345" s="705"/>
      <c r="GS345" s="705"/>
      <c r="GT345" s="705"/>
      <c r="GU345" s="705"/>
      <c r="GV345" s="705"/>
      <c r="GW345" s="705"/>
      <c r="GX345" s="705"/>
      <c r="GY345" s="705"/>
      <c r="GZ345" s="705"/>
      <c r="HA345" s="705"/>
      <c r="HB345" s="705"/>
      <c r="HC345" s="705"/>
      <c r="HD345" s="705"/>
      <c r="HE345" s="705"/>
      <c r="HF345" s="705"/>
      <c r="HG345" s="705"/>
      <c r="HH345" s="705"/>
      <c r="HI345" s="705"/>
      <c r="HJ345" s="705"/>
      <c r="HK345" s="705"/>
      <c r="HL345" s="705"/>
      <c r="HM345" s="705"/>
      <c r="HN345" s="705"/>
      <c r="HO345" s="705"/>
      <c r="HP345" s="705"/>
      <c r="HQ345" s="705"/>
      <c r="HR345" s="705"/>
      <c r="HS345" s="705"/>
      <c r="HT345" s="705"/>
      <c r="HU345" s="705"/>
      <c r="HV345" s="705"/>
      <c r="HW345" s="705"/>
      <c r="HX345" s="705"/>
      <c r="HY345" s="705"/>
      <c r="HZ345" s="705"/>
      <c r="IA345" s="705"/>
      <c r="IB345" s="705"/>
      <c r="IC345" s="705"/>
      <c r="ID345" s="705"/>
      <c r="IE345" s="705"/>
      <c r="IF345" s="705"/>
      <c r="IG345" s="705"/>
      <c r="IH345" s="705"/>
      <c r="II345" s="705"/>
      <c r="IJ345" s="705"/>
      <c r="IK345" s="705"/>
      <c r="IL345" s="705"/>
      <c r="IM345" s="705"/>
      <c r="IN345" s="705"/>
      <c r="IO345" s="705"/>
      <c r="IP345" s="705"/>
      <c r="IQ345" s="705"/>
      <c r="IR345" s="705"/>
      <c r="IS345" s="705"/>
      <c r="IT345" s="705"/>
      <c r="IU345" s="705"/>
      <c r="IV345" s="705"/>
    </row>
    <row r="346" spans="1:256" ht="15.75" thickBot="1">
      <c r="A346" s="705"/>
      <c r="B346" s="849" t="s">
        <v>508</v>
      </c>
      <c r="C346" s="850" t="e">
        <f>#REF!</f>
        <v>#REF!</v>
      </c>
      <c r="D346" s="851" t="s">
        <v>23</v>
      </c>
      <c r="E346" s="852">
        <v>5</v>
      </c>
      <c r="F346" s="852" t="e">
        <f>#REF!</f>
        <v>#REF!</v>
      </c>
      <c r="G346" s="853" t="e">
        <f>TRUNC(F346*E346,2)</f>
        <v>#REF!</v>
      </c>
      <c r="H346" s="705"/>
      <c r="I346" s="705"/>
      <c r="J346" s="705"/>
      <c r="K346" s="705"/>
      <c r="L346" s="705"/>
      <c r="M346" s="705"/>
      <c r="N346" s="705"/>
      <c r="O346" s="705"/>
      <c r="P346" s="705"/>
      <c r="Q346" s="705"/>
      <c r="R346" s="705"/>
      <c r="S346" s="705"/>
      <c r="T346" s="705"/>
      <c r="U346" s="705"/>
      <c r="V346" s="705"/>
      <c r="W346" s="705"/>
      <c r="X346" s="705"/>
      <c r="Y346" s="705"/>
      <c r="Z346" s="705"/>
      <c r="AA346" s="705"/>
      <c r="AB346" s="705"/>
      <c r="AC346" s="705"/>
      <c r="AD346" s="705"/>
      <c r="AE346" s="705"/>
      <c r="AF346" s="705"/>
      <c r="AG346" s="705"/>
      <c r="AH346" s="705"/>
      <c r="AI346" s="705"/>
      <c r="AJ346" s="705"/>
      <c r="AK346" s="705"/>
      <c r="AL346" s="705"/>
      <c r="AM346" s="705"/>
      <c r="AN346" s="705"/>
      <c r="AO346" s="705"/>
      <c r="AP346" s="705"/>
      <c r="AQ346" s="705"/>
      <c r="AR346" s="705"/>
      <c r="AS346" s="705"/>
      <c r="AT346" s="705"/>
      <c r="AU346" s="705"/>
      <c r="AV346" s="705"/>
      <c r="AW346" s="705"/>
      <c r="AX346" s="705"/>
      <c r="AY346" s="705"/>
      <c r="AZ346" s="705"/>
      <c r="BA346" s="705"/>
      <c r="BB346" s="705"/>
      <c r="BC346" s="705"/>
      <c r="BD346" s="705"/>
      <c r="BE346" s="705"/>
      <c r="BF346" s="705"/>
      <c r="BG346" s="705"/>
      <c r="BH346" s="705"/>
      <c r="BI346" s="705"/>
      <c r="BJ346" s="705"/>
      <c r="BK346" s="705"/>
      <c r="BL346" s="705"/>
      <c r="BM346" s="705"/>
      <c r="BN346" s="705"/>
      <c r="BO346" s="705"/>
      <c r="BP346" s="705"/>
      <c r="BQ346" s="705"/>
      <c r="BR346" s="705"/>
      <c r="BS346" s="705"/>
      <c r="BT346" s="705"/>
      <c r="BU346" s="705"/>
      <c r="BV346" s="705"/>
      <c r="BW346" s="705"/>
      <c r="BX346" s="705"/>
      <c r="BY346" s="705"/>
      <c r="BZ346" s="705"/>
      <c r="CA346" s="705"/>
      <c r="CB346" s="705"/>
      <c r="CC346" s="705"/>
      <c r="CD346" s="705"/>
      <c r="CE346" s="705"/>
      <c r="CF346" s="705"/>
      <c r="CG346" s="705"/>
      <c r="CH346" s="705"/>
      <c r="CI346" s="705"/>
      <c r="CJ346" s="705"/>
      <c r="CK346" s="705"/>
      <c r="CL346" s="705"/>
      <c r="CM346" s="705"/>
      <c r="CN346" s="705"/>
      <c r="CO346" s="705"/>
      <c r="CP346" s="705"/>
      <c r="CQ346" s="705"/>
      <c r="CR346" s="705"/>
      <c r="CS346" s="705"/>
      <c r="CT346" s="705"/>
      <c r="CU346" s="705"/>
      <c r="CV346" s="705"/>
      <c r="CW346" s="705"/>
      <c r="CX346" s="705"/>
      <c r="CY346" s="705"/>
      <c r="CZ346" s="705"/>
      <c r="DA346" s="705"/>
      <c r="DB346" s="705"/>
      <c r="DC346" s="705"/>
      <c r="DD346" s="705"/>
      <c r="DE346" s="705"/>
      <c r="DF346" s="705"/>
      <c r="DG346" s="705"/>
      <c r="DH346" s="705"/>
      <c r="DI346" s="705"/>
      <c r="DJ346" s="705"/>
      <c r="DK346" s="705"/>
      <c r="DL346" s="705"/>
      <c r="DM346" s="705"/>
      <c r="DN346" s="705"/>
      <c r="DO346" s="705"/>
      <c r="DP346" s="705"/>
      <c r="DQ346" s="705"/>
      <c r="DR346" s="705"/>
      <c r="DS346" s="705"/>
      <c r="DT346" s="705"/>
      <c r="DU346" s="705"/>
      <c r="DV346" s="705"/>
      <c r="DW346" s="705"/>
      <c r="DX346" s="705"/>
      <c r="DY346" s="705"/>
      <c r="DZ346" s="705"/>
      <c r="EA346" s="705"/>
      <c r="EB346" s="705"/>
      <c r="EC346" s="705"/>
      <c r="ED346" s="705"/>
      <c r="EE346" s="705"/>
      <c r="EF346" s="705"/>
      <c r="EG346" s="705"/>
      <c r="EH346" s="705"/>
      <c r="EI346" s="705"/>
      <c r="EJ346" s="705"/>
      <c r="EK346" s="705"/>
      <c r="EL346" s="705"/>
      <c r="EM346" s="705"/>
      <c r="EN346" s="705"/>
      <c r="EO346" s="705"/>
      <c r="EP346" s="705"/>
      <c r="EQ346" s="705"/>
      <c r="ER346" s="705"/>
      <c r="ES346" s="705"/>
      <c r="ET346" s="705"/>
      <c r="EU346" s="705"/>
      <c r="EV346" s="705"/>
      <c r="EW346" s="705"/>
      <c r="EX346" s="705"/>
      <c r="EY346" s="705"/>
      <c r="EZ346" s="705"/>
      <c r="FA346" s="705"/>
      <c r="FB346" s="705"/>
      <c r="FC346" s="705"/>
      <c r="FD346" s="705"/>
      <c r="FE346" s="705"/>
      <c r="FF346" s="705"/>
      <c r="FG346" s="705"/>
      <c r="FH346" s="705"/>
      <c r="FI346" s="705"/>
      <c r="FJ346" s="705"/>
      <c r="FK346" s="705"/>
      <c r="FL346" s="705"/>
      <c r="FM346" s="705"/>
      <c r="FN346" s="705"/>
      <c r="FO346" s="705"/>
      <c r="FP346" s="705"/>
      <c r="FQ346" s="705"/>
      <c r="FR346" s="705"/>
      <c r="FS346" s="705"/>
      <c r="FT346" s="705"/>
      <c r="FU346" s="705"/>
      <c r="FV346" s="705"/>
      <c r="FW346" s="705"/>
      <c r="FX346" s="705"/>
      <c r="FY346" s="705"/>
      <c r="FZ346" s="705"/>
      <c r="GA346" s="705"/>
      <c r="GB346" s="705"/>
      <c r="GC346" s="705"/>
      <c r="GD346" s="705"/>
      <c r="GE346" s="705"/>
      <c r="GF346" s="705"/>
      <c r="GG346" s="705"/>
      <c r="GH346" s="705"/>
      <c r="GI346" s="705"/>
      <c r="GJ346" s="705"/>
      <c r="GK346" s="705"/>
      <c r="GL346" s="705"/>
      <c r="GM346" s="705"/>
      <c r="GN346" s="705"/>
      <c r="GO346" s="705"/>
      <c r="GP346" s="705"/>
      <c r="GQ346" s="705"/>
      <c r="GR346" s="705"/>
      <c r="GS346" s="705"/>
      <c r="GT346" s="705"/>
      <c r="GU346" s="705"/>
      <c r="GV346" s="705"/>
      <c r="GW346" s="705"/>
      <c r="GX346" s="705"/>
      <c r="GY346" s="705"/>
      <c r="GZ346" s="705"/>
      <c r="HA346" s="705"/>
      <c r="HB346" s="705"/>
      <c r="HC346" s="705"/>
      <c r="HD346" s="705"/>
      <c r="HE346" s="705"/>
      <c r="HF346" s="705"/>
      <c r="HG346" s="705"/>
      <c r="HH346" s="705"/>
      <c r="HI346" s="705"/>
      <c r="HJ346" s="705"/>
      <c r="HK346" s="705"/>
      <c r="HL346" s="705"/>
      <c r="HM346" s="705"/>
      <c r="HN346" s="705"/>
      <c r="HO346" s="705"/>
      <c r="HP346" s="705"/>
      <c r="HQ346" s="705"/>
      <c r="HR346" s="705"/>
      <c r="HS346" s="705"/>
      <c r="HT346" s="705"/>
      <c r="HU346" s="705"/>
      <c r="HV346" s="705"/>
      <c r="HW346" s="705"/>
      <c r="HX346" s="705"/>
      <c r="HY346" s="705"/>
      <c r="HZ346" s="705"/>
      <c r="IA346" s="705"/>
      <c r="IB346" s="705"/>
      <c r="IC346" s="705"/>
      <c r="ID346" s="705"/>
      <c r="IE346" s="705"/>
      <c r="IF346" s="705"/>
      <c r="IG346" s="705"/>
      <c r="IH346" s="705"/>
      <c r="II346" s="705"/>
      <c r="IJ346" s="705"/>
      <c r="IK346" s="705"/>
      <c r="IL346" s="705"/>
      <c r="IM346" s="705"/>
      <c r="IN346" s="705"/>
      <c r="IO346" s="705"/>
      <c r="IP346" s="705"/>
      <c r="IQ346" s="705"/>
      <c r="IR346" s="705"/>
      <c r="IS346" s="705"/>
      <c r="IT346" s="705"/>
      <c r="IU346" s="705"/>
      <c r="IV346" s="705"/>
    </row>
    <row r="347" spans="1:256" ht="16.5" thickBot="1">
      <c r="A347" s="705"/>
      <c r="B347" s="707"/>
      <c r="C347" s="764"/>
      <c r="D347" s="765"/>
      <c r="E347" s="766"/>
      <c r="F347" s="767" t="s">
        <v>81</v>
      </c>
      <c r="G347" s="843" t="e">
        <f>TRUNC(SUM(G344:G346),2)</f>
        <v>#REF!</v>
      </c>
      <c r="H347" s="705"/>
      <c r="I347" s="705"/>
      <c r="J347" s="705"/>
      <c r="K347" s="705"/>
      <c r="L347" s="705"/>
      <c r="M347" s="705"/>
      <c r="N347" s="705"/>
      <c r="O347" s="705"/>
      <c r="P347" s="705"/>
      <c r="Q347" s="705"/>
      <c r="R347" s="705"/>
      <c r="S347" s="705"/>
      <c r="T347" s="705"/>
      <c r="U347" s="705"/>
      <c r="V347" s="705"/>
      <c r="W347" s="705"/>
      <c r="X347" s="705"/>
      <c r="Y347" s="705"/>
      <c r="Z347" s="705"/>
      <c r="AA347" s="705"/>
      <c r="AB347" s="705"/>
      <c r="AC347" s="705"/>
      <c r="AD347" s="705"/>
      <c r="AE347" s="705"/>
      <c r="AF347" s="705"/>
      <c r="AG347" s="705"/>
      <c r="AH347" s="705"/>
      <c r="AI347" s="705"/>
      <c r="AJ347" s="705"/>
      <c r="AK347" s="705"/>
      <c r="AL347" s="705"/>
      <c r="AM347" s="705"/>
      <c r="AN347" s="705"/>
      <c r="AO347" s="705"/>
      <c r="AP347" s="705"/>
      <c r="AQ347" s="705"/>
      <c r="AR347" s="705"/>
      <c r="AS347" s="705"/>
      <c r="AT347" s="705"/>
      <c r="AU347" s="705"/>
      <c r="AV347" s="705"/>
      <c r="AW347" s="705"/>
      <c r="AX347" s="705"/>
      <c r="AY347" s="705"/>
      <c r="AZ347" s="705"/>
      <c r="BA347" s="705"/>
      <c r="BB347" s="705"/>
      <c r="BC347" s="705"/>
      <c r="BD347" s="705"/>
      <c r="BE347" s="705"/>
      <c r="BF347" s="705"/>
      <c r="BG347" s="705"/>
      <c r="BH347" s="705"/>
      <c r="BI347" s="705"/>
      <c r="BJ347" s="705"/>
      <c r="BK347" s="705"/>
      <c r="BL347" s="705"/>
      <c r="BM347" s="705"/>
      <c r="BN347" s="705"/>
      <c r="BO347" s="705"/>
      <c r="BP347" s="705"/>
      <c r="BQ347" s="705"/>
      <c r="BR347" s="705"/>
      <c r="BS347" s="705"/>
      <c r="BT347" s="705"/>
      <c r="BU347" s="705"/>
      <c r="BV347" s="705"/>
      <c r="BW347" s="705"/>
      <c r="BX347" s="705"/>
      <c r="BY347" s="705"/>
      <c r="BZ347" s="705"/>
      <c r="CA347" s="705"/>
      <c r="CB347" s="705"/>
      <c r="CC347" s="705"/>
      <c r="CD347" s="705"/>
      <c r="CE347" s="705"/>
      <c r="CF347" s="705"/>
      <c r="CG347" s="705"/>
      <c r="CH347" s="705"/>
      <c r="CI347" s="705"/>
      <c r="CJ347" s="705"/>
      <c r="CK347" s="705"/>
      <c r="CL347" s="705"/>
      <c r="CM347" s="705"/>
      <c r="CN347" s="705"/>
      <c r="CO347" s="705"/>
      <c r="CP347" s="705"/>
      <c r="CQ347" s="705"/>
      <c r="CR347" s="705"/>
      <c r="CS347" s="705"/>
      <c r="CT347" s="705"/>
      <c r="CU347" s="705"/>
      <c r="CV347" s="705"/>
      <c r="CW347" s="705"/>
      <c r="CX347" s="705"/>
      <c r="CY347" s="705"/>
      <c r="CZ347" s="705"/>
      <c r="DA347" s="705"/>
      <c r="DB347" s="705"/>
      <c r="DC347" s="705"/>
      <c r="DD347" s="705"/>
      <c r="DE347" s="705"/>
      <c r="DF347" s="705"/>
      <c r="DG347" s="705"/>
      <c r="DH347" s="705"/>
      <c r="DI347" s="705"/>
      <c r="DJ347" s="705"/>
      <c r="DK347" s="705"/>
      <c r="DL347" s="705"/>
      <c r="DM347" s="705"/>
      <c r="DN347" s="705"/>
      <c r="DO347" s="705"/>
      <c r="DP347" s="705"/>
      <c r="DQ347" s="705"/>
      <c r="DR347" s="705"/>
      <c r="DS347" s="705"/>
      <c r="DT347" s="705"/>
      <c r="DU347" s="705"/>
      <c r="DV347" s="705"/>
      <c r="DW347" s="705"/>
      <c r="DX347" s="705"/>
      <c r="DY347" s="705"/>
      <c r="DZ347" s="705"/>
      <c r="EA347" s="705"/>
      <c r="EB347" s="705"/>
      <c r="EC347" s="705"/>
      <c r="ED347" s="705"/>
      <c r="EE347" s="705"/>
      <c r="EF347" s="705"/>
      <c r="EG347" s="705"/>
      <c r="EH347" s="705"/>
      <c r="EI347" s="705"/>
      <c r="EJ347" s="705"/>
      <c r="EK347" s="705"/>
      <c r="EL347" s="705"/>
      <c r="EM347" s="705"/>
      <c r="EN347" s="705"/>
      <c r="EO347" s="705"/>
      <c r="EP347" s="705"/>
      <c r="EQ347" s="705"/>
      <c r="ER347" s="705"/>
      <c r="ES347" s="705"/>
      <c r="ET347" s="705"/>
      <c r="EU347" s="705"/>
      <c r="EV347" s="705"/>
      <c r="EW347" s="705"/>
      <c r="EX347" s="705"/>
      <c r="EY347" s="705"/>
      <c r="EZ347" s="705"/>
      <c r="FA347" s="705"/>
      <c r="FB347" s="705"/>
      <c r="FC347" s="705"/>
      <c r="FD347" s="705"/>
      <c r="FE347" s="705"/>
      <c r="FF347" s="705"/>
      <c r="FG347" s="705"/>
      <c r="FH347" s="705"/>
      <c r="FI347" s="705"/>
      <c r="FJ347" s="705"/>
      <c r="FK347" s="705"/>
      <c r="FL347" s="705"/>
      <c r="FM347" s="705"/>
      <c r="FN347" s="705"/>
      <c r="FO347" s="705"/>
      <c r="FP347" s="705"/>
      <c r="FQ347" s="705"/>
      <c r="FR347" s="705"/>
      <c r="FS347" s="705"/>
      <c r="FT347" s="705"/>
      <c r="FU347" s="705"/>
      <c r="FV347" s="705"/>
      <c r="FW347" s="705"/>
      <c r="FX347" s="705"/>
      <c r="FY347" s="705"/>
      <c r="FZ347" s="705"/>
      <c r="GA347" s="705"/>
      <c r="GB347" s="705"/>
      <c r="GC347" s="705"/>
      <c r="GD347" s="705"/>
      <c r="GE347" s="705"/>
      <c r="GF347" s="705"/>
      <c r="GG347" s="705"/>
      <c r="GH347" s="705"/>
      <c r="GI347" s="705"/>
      <c r="GJ347" s="705"/>
      <c r="GK347" s="705"/>
      <c r="GL347" s="705"/>
      <c r="GM347" s="705"/>
      <c r="GN347" s="705"/>
      <c r="GO347" s="705"/>
      <c r="GP347" s="705"/>
      <c r="GQ347" s="705"/>
      <c r="GR347" s="705"/>
      <c r="GS347" s="705"/>
      <c r="GT347" s="705"/>
      <c r="GU347" s="705"/>
      <c r="GV347" s="705"/>
      <c r="GW347" s="705"/>
      <c r="GX347" s="705"/>
      <c r="GY347" s="705"/>
      <c r="GZ347" s="705"/>
      <c r="HA347" s="705"/>
      <c r="HB347" s="705"/>
      <c r="HC347" s="705"/>
      <c r="HD347" s="705"/>
      <c r="HE347" s="705"/>
      <c r="HF347" s="705"/>
      <c r="HG347" s="705"/>
      <c r="HH347" s="705"/>
      <c r="HI347" s="705"/>
      <c r="HJ347" s="705"/>
      <c r="HK347" s="705"/>
      <c r="HL347" s="705"/>
      <c r="HM347" s="705"/>
      <c r="HN347" s="705"/>
      <c r="HO347" s="705"/>
      <c r="HP347" s="705"/>
      <c r="HQ347" s="705"/>
      <c r="HR347" s="705"/>
      <c r="HS347" s="705"/>
      <c r="HT347" s="705"/>
      <c r="HU347" s="705"/>
      <c r="HV347" s="705"/>
      <c r="HW347" s="705"/>
      <c r="HX347" s="705"/>
      <c r="HY347" s="705"/>
      <c r="HZ347" s="705"/>
      <c r="IA347" s="705"/>
      <c r="IB347" s="705"/>
      <c r="IC347" s="705"/>
      <c r="ID347" s="705"/>
      <c r="IE347" s="705"/>
      <c r="IF347" s="705"/>
      <c r="IG347" s="705"/>
      <c r="IH347" s="705"/>
      <c r="II347" s="705"/>
      <c r="IJ347" s="705"/>
      <c r="IK347" s="705"/>
      <c r="IL347" s="705"/>
      <c r="IM347" s="705"/>
      <c r="IN347" s="705"/>
      <c r="IO347" s="705"/>
      <c r="IP347" s="705"/>
      <c r="IQ347" s="705"/>
      <c r="IR347" s="705"/>
      <c r="IS347" s="705"/>
      <c r="IT347" s="705"/>
      <c r="IU347" s="705"/>
      <c r="IV347" s="705"/>
    </row>
    <row r="348" spans="1:256" s="731" customFormat="1" ht="6.75" customHeight="1" thickBot="1">
      <c r="B348" s="854"/>
      <c r="C348" s="855"/>
      <c r="D348" s="855"/>
      <c r="E348" s="855"/>
      <c r="F348" s="855"/>
      <c r="G348" s="855"/>
      <c r="H348" s="855"/>
      <c r="I348" s="854"/>
    </row>
    <row r="349" spans="1:256" s="727" customFormat="1" ht="6" thickBot="1">
      <c r="B349" s="856"/>
      <c r="C349" s="857" t="s">
        <v>19</v>
      </c>
      <c r="D349" s="856"/>
      <c r="E349" s="856"/>
      <c r="F349" s="856"/>
      <c r="G349" s="856"/>
      <c r="H349" s="858"/>
    </row>
    <row r="350" spans="1:256" s="859" customFormat="1" ht="6.75" customHeight="1" thickBot="1">
      <c r="C350" s="860"/>
      <c r="D350" s="861"/>
      <c r="E350" s="861"/>
      <c r="F350" s="861"/>
      <c r="G350" s="861"/>
      <c r="H350" s="861"/>
    </row>
    <row r="351" spans="1:256">
      <c r="A351" s="705"/>
      <c r="B351" s="862" t="s">
        <v>509</v>
      </c>
      <c r="C351" s="863" t="s">
        <v>510</v>
      </c>
      <c r="D351" s="864"/>
      <c r="E351" s="864"/>
      <c r="F351" s="864"/>
      <c r="G351" s="865" t="s">
        <v>23</v>
      </c>
      <c r="H351" s="705"/>
      <c r="I351" s="705"/>
      <c r="J351" s="705"/>
      <c r="K351" s="705"/>
      <c r="L351" s="705"/>
      <c r="M351" s="705"/>
      <c r="N351" s="705"/>
      <c r="O351" s="705"/>
      <c r="P351" s="705"/>
      <c r="Q351" s="705"/>
      <c r="R351" s="705"/>
      <c r="S351" s="705"/>
      <c r="T351" s="705"/>
      <c r="U351" s="705"/>
      <c r="V351" s="705"/>
      <c r="W351" s="705"/>
      <c r="X351" s="705"/>
      <c r="Y351" s="705"/>
      <c r="Z351" s="705"/>
      <c r="AA351" s="705"/>
      <c r="AB351" s="705"/>
      <c r="AC351" s="705"/>
      <c r="AD351" s="705"/>
      <c r="AE351" s="705"/>
      <c r="AF351" s="705"/>
      <c r="AG351" s="705"/>
      <c r="AH351" s="705"/>
      <c r="AI351" s="705"/>
      <c r="AJ351" s="705"/>
      <c r="AK351" s="705"/>
      <c r="AL351" s="705"/>
      <c r="AM351" s="705"/>
      <c r="AN351" s="705"/>
      <c r="AO351" s="705"/>
      <c r="AP351" s="705"/>
      <c r="AQ351" s="705"/>
      <c r="AR351" s="705"/>
      <c r="AS351" s="705"/>
      <c r="AT351" s="705"/>
      <c r="AU351" s="705"/>
      <c r="AV351" s="705"/>
      <c r="AW351" s="705"/>
      <c r="AX351" s="705"/>
      <c r="AY351" s="705"/>
      <c r="AZ351" s="705"/>
      <c r="BA351" s="705"/>
      <c r="BB351" s="705"/>
      <c r="BC351" s="705"/>
      <c r="BD351" s="705"/>
      <c r="BE351" s="705"/>
      <c r="BF351" s="705"/>
      <c r="BG351" s="705"/>
      <c r="BH351" s="705"/>
      <c r="BI351" s="705"/>
      <c r="BJ351" s="705"/>
      <c r="BK351" s="705"/>
      <c r="BL351" s="705"/>
      <c r="BM351" s="705"/>
      <c r="BN351" s="705"/>
      <c r="BO351" s="705"/>
      <c r="BP351" s="705"/>
      <c r="BQ351" s="705"/>
      <c r="BR351" s="705"/>
      <c r="BS351" s="705"/>
      <c r="BT351" s="705"/>
      <c r="BU351" s="705"/>
      <c r="BV351" s="705"/>
      <c r="BW351" s="705"/>
      <c r="BX351" s="705"/>
      <c r="BY351" s="705"/>
      <c r="BZ351" s="705"/>
      <c r="CA351" s="705"/>
      <c r="CB351" s="705"/>
      <c r="CC351" s="705"/>
      <c r="CD351" s="705"/>
      <c r="CE351" s="705"/>
      <c r="CF351" s="705"/>
      <c r="CG351" s="705"/>
      <c r="CH351" s="705"/>
      <c r="CI351" s="705"/>
      <c r="CJ351" s="705"/>
      <c r="CK351" s="705"/>
      <c r="CL351" s="705"/>
      <c r="CM351" s="705"/>
      <c r="CN351" s="705"/>
      <c r="CO351" s="705"/>
      <c r="CP351" s="705"/>
      <c r="CQ351" s="705"/>
      <c r="CR351" s="705"/>
      <c r="CS351" s="705"/>
      <c r="CT351" s="705"/>
      <c r="CU351" s="705"/>
      <c r="CV351" s="705"/>
      <c r="CW351" s="705"/>
      <c r="CX351" s="705"/>
      <c r="CY351" s="705"/>
      <c r="CZ351" s="705"/>
      <c r="DA351" s="705"/>
      <c r="DB351" s="705"/>
      <c r="DC351" s="705"/>
      <c r="DD351" s="705"/>
      <c r="DE351" s="705"/>
      <c r="DF351" s="705"/>
      <c r="DG351" s="705"/>
      <c r="DH351" s="705"/>
      <c r="DI351" s="705"/>
      <c r="DJ351" s="705"/>
      <c r="DK351" s="705"/>
      <c r="DL351" s="705"/>
      <c r="DM351" s="705"/>
      <c r="DN351" s="705"/>
      <c r="DO351" s="705"/>
      <c r="DP351" s="705"/>
      <c r="DQ351" s="705"/>
      <c r="DR351" s="705"/>
      <c r="DS351" s="705"/>
      <c r="DT351" s="705"/>
      <c r="DU351" s="705"/>
      <c r="DV351" s="705"/>
      <c r="DW351" s="705"/>
      <c r="DX351" s="705"/>
      <c r="DY351" s="705"/>
      <c r="DZ351" s="705"/>
      <c r="EA351" s="705"/>
      <c r="EB351" s="705"/>
      <c r="EC351" s="705"/>
      <c r="ED351" s="705"/>
      <c r="EE351" s="705"/>
      <c r="EF351" s="705"/>
      <c r="EG351" s="705"/>
      <c r="EH351" s="705"/>
      <c r="EI351" s="705"/>
      <c r="EJ351" s="705"/>
      <c r="EK351" s="705"/>
      <c r="EL351" s="705"/>
      <c r="EM351" s="705"/>
      <c r="EN351" s="705"/>
      <c r="EO351" s="705"/>
      <c r="EP351" s="705"/>
      <c r="EQ351" s="705"/>
      <c r="ER351" s="705"/>
      <c r="ES351" s="705"/>
      <c r="ET351" s="705"/>
      <c r="EU351" s="705"/>
      <c r="EV351" s="705"/>
      <c r="EW351" s="705"/>
      <c r="EX351" s="705"/>
      <c r="EY351" s="705"/>
      <c r="EZ351" s="705"/>
      <c r="FA351" s="705"/>
      <c r="FB351" s="705"/>
      <c r="FC351" s="705"/>
      <c r="FD351" s="705"/>
      <c r="FE351" s="705"/>
      <c r="FF351" s="705"/>
      <c r="FG351" s="705"/>
      <c r="FH351" s="705"/>
      <c r="FI351" s="705"/>
      <c r="FJ351" s="705"/>
      <c r="FK351" s="705"/>
      <c r="FL351" s="705"/>
      <c r="FM351" s="705"/>
      <c r="FN351" s="705"/>
      <c r="FO351" s="705"/>
      <c r="FP351" s="705"/>
      <c r="FQ351" s="705"/>
      <c r="FR351" s="705"/>
      <c r="FS351" s="705"/>
      <c r="FT351" s="705"/>
      <c r="FU351" s="705"/>
      <c r="FV351" s="705"/>
      <c r="FW351" s="705"/>
      <c r="FX351" s="705"/>
      <c r="FY351" s="705"/>
      <c r="FZ351" s="705"/>
      <c r="GA351" s="705"/>
      <c r="GB351" s="705"/>
      <c r="GC351" s="705"/>
      <c r="GD351" s="705"/>
      <c r="GE351" s="705"/>
      <c r="GF351" s="705"/>
      <c r="GG351" s="705"/>
      <c r="GH351" s="705"/>
      <c r="GI351" s="705"/>
      <c r="GJ351" s="705"/>
      <c r="GK351" s="705"/>
      <c r="GL351" s="705"/>
      <c r="GM351" s="705"/>
      <c r="GN351" s="705"/>
      <c r="GO351" s="705"/>
      <c r="GP351" s="705"/>
      <c r="GQ351" s="705"/>
      <c r="GR351" s="705"/>
      <c r="GS351" s="705"/>
      <c r="GT351" s="705"/>
      <c r="GU351" s="705"/>
      <c r="GV351" s="705"/>
      <c r="GW351" s="705"/>
      <c r="GX351" s="705"/>
      <c r="GY351" s="705"/>
      <c r="GZ351" s="705"/>
      <c r="HA351" s="705"/>
      <c r="HB351" s="705"/>
      <c r="HC351" s="705"/>
      <c r="HD351" s="705"/>
      <c r="HE351" s="705"/>
      <c r="HF351" s="705"/>
      <c r="HG351" s="705"/>
      <c r="HH351" s="705"/>
      <c r="HI351" s="705"/>
      <c r="HJ351" s="705"/>
      <c r="HK351" s="705"/>
      <c r="HL351" s="705"/>
      <c r="HM351" s="705"/>
      <c r="HN351" s="705"/>
      <c r="HO351" s="705"/>
      <c r="HP351" s="705"/>
      <c r="HQ351" s="705"/>
      <c r="HR351" s="705"/>
      <c r="HS351" s="705"/>
      <c r="HT351" s="705"/>
      <c r="HU351" s="705"/>
      <c r="HV351" s="705"/>
      <c r="HW351" s="705"/>
      <c r="HX351" s="705"/>
      <c r="HY351" s="705"/>
      <c r="HZ351" s="705"/>
      <c r="IA351" s="705"/>
      <c r="IB351" s="705"/>
      <c r="IC351" s="705"/>
      <c r="ID351" s="705"/>
      <c r="IE351" s="705"/>
      <c r="IF351" s="705"/>
      <c r="IG351" s="705"/>
      <c r="IH351" s="705"/>
      <c r="II351" s="705"/>
      <c r="IJ351" s="705"/>
      <c r="IK351" s="705"/>
      <c r="IL351" s="705"/>
      <c r="IM351" s="705"/>
      <c r="IN351" s="705"/>
      <c r="IO351" s="705"/>
      <c r="IP351" s="705"/>
      <c r="IQ351" s="705"/>
      <c r="IR351" s="705"/>
      <c r="IS351" s="705"/>
      <c r="IT351" s="705"/>
      <c r="IU351" s="705"/>
      <c r="IV351" s="705"/>
    </row>
    <row r="352" spans="1:256" ht="25.5">
      <c r="A352" s="705"/>
      <c r="B352" s="866" t="s">
        <v>144</v>
      </c>
      <c r="C352" s="867" t="s">
        <v>75</v>
      </c>
      <c r="D352" s="867" t="s">
        <v>23</v>
      </c>
      <c r="E352" s="867" t="s">
        <v>76</v>
      </c>
      <c r="F352" s="868" t="s">
        <v>103</v>
      </c>
      <c r="G352" s="869" t="s">
        <v>104</v>
      </c>
      <c r="H352" s="705"/>
      <c r="I352" s="705"/>
      <c r="J352" s="705"/>
      <c r="K352" s="705"/>
      <c r="L352" s="705"/>
      <c r="M352" s="705"/>
      <c r="N352" s="705"/>
      <c r="O352" s="705"/>
      <c r="P352" s="705"/>
      <c r="Q352" s="705"/>
      <c r="R352" s="705"/>
      <c r="S352" s="705"/>
      <c r="T352" s="705"/>
      <c r="U352" s="705"/>
      <c r="V352" s="705"/>
      <c r="W352" s="705"/>
      <c r="X352" s="705"/>
      <c r="Y352" s="705"/>
      <c r="Z352" s="705"/>
      <c r="AA352" s="705"/>
      <c r="AB352" s="705"/>
      <c r="AC352" s="705"/>
      <c r="AD352" s="705"/>
      <c r="AE352" s="705"/>
      <c r="AF352" s="705"/>
      <c r="AG352" s="705"/>
      <c r="AH352" s="705"/>
      <c r="AI352" s="705"/>
      <c r="AJ352" s="705"/>
      <c r="AK352" s="705"/>
      <c r="AL352" s="705"/>
      <c r="AM352" s="705"/>
      <c r="AN352" s="705"/>
      <c r="AO352" s="705"/>
      <c r="AP352" s="705"/>
      <c r="AQ352" s="705"/>
      <c r="AR352" s="705"/>
      <c r="AS352" s="705"/>
      <c r="AT352" s="705"/>
      <c r="AU352" s="705"/>
      <c r="AV352" s="705"/>
      <c r="AW352" s="705"/>
      <c r="AX352" s="705"/>
      <c r="AY352" s="705"/>
      <c r="AZ352" s="705"/>
      <c r="BA352" s="705"/>
      <c r="BB352" s="705"/>
      <c r="BC352" s="705"/>
      <c r="BD352" s="705"/>
      <c r="BE352" s="705"/>
      <c r="BF352" s="705"/>
      <c r="BG352" s="705"/>
      <c r="BH352" s="705"/>
      <c r="BI352" s="705"/>
      <c r="BJ352" s="705"/>
      <c r="BK352" s="705"/>
      <c r="BL352" s="705"/>
      <c r="BM352" s="705"/>
      <c r="BN352" s="705"/>
      <c r="BO352" s="705"/>
      <c r="BP352" s="705"/>
      <c r="BQ352" s="705"/>
      <c r="BR352" s="705"/>
      <c r="BS352" s="705"/>
      <c r="BT352" s="705"/>
      <c r="BU352" s="705"/>
      <c r="BV352" s="705"/>
      <c r="BW352" s="705"/>
      <c r="BX352" s="705"/>
      <c r="BY352" s="705"/>
      <c r="BZ352" s="705"/>
      <c r="CA352" s="705"/>
      <c r="CB352" s="705"/>
      <c r="CC352" s="705"/>
      <c r="CD352" s="705"/>
      <c r="CE352" s="705"/>
      <c r="CF352" s="705"/>
      <c r="CG352" s="705"/>
      <c r="CH352" s="705"/>
      <c r="CI352" s="705"/>
      <c r="CJ352" s="705"/>
      <c r="CK352" s="705"/>
      <c r="CL352" s="705"/>
      <c r="CM352" s="705"/>
      <c r="CN352" s="705"/>
      <c r="CO352" s="705"/>
      <c r="CP352" s="705"/>
      <c r="CQ352" s="705"/>
      <c r="CR352" s="705"/>
      <c r="CS352" s="705"/>
      <c r="CT352" s="705"/>
      <c r="CU352" s="705"/>
      <c r="CV352" s="705"/>
      <c r="CW352" s="705"/>
      <c r="CX352" s="705"/>
      <c r="CY352" s="705"/>
      <c r="CZ352" s="705"/>
      <c r="DA352" s="705"/>
      <c r="DB352" s="705"/>
      <c r="DC352" s="705"/>
      <c r="DD352" s="705"/>
      <c r="DE352" s="705"/>
      <c r="DF352" s="705"/>
      <c r="DG352" s="705"/>
      <c r="DH352" s="705"/>
      <c r="DI352" s="705"/>
      <c r="DJ352" s="705"/>
      <c r="DK352" s="705"/>
      <c r="DL352" s="705"/>
      <c r="DM352" s="705"/>
      <c r="DN352" s="705"/>
      <c r="DO352" s="705"/>
      <c r="DP352" s="705"/>
      <c r="DQ352" s="705"/>
      <c r="DR352" s="705"/>
      <c r="DS352" s="705"/>
      <c r="DT352" s="705"/>
      <c r="DU352" s="705"/>
      <c r="DV352" s="705"/>
      <c r="DW352" s="705"/>
      <c r="DX352" s="705"/>
      <c r="DY352" s="705"/>
      <c r="DZ352" s="705"/>
      <c r="EA352" s="705"/>
      <c r="EB352" s="705"/>
      <c r="EC352" s="705"/>
      <c r="ED352" s="705"/>
      <c r="EE352" s="705"/>
      <c r="EF352" s="705"/>
      <c r="EG352" s="705"/>
      <c r="EH352" s="705"/>
      <c r="EI352" s="705"/>
      <c r="EJ352" s="705"/>
      <c r="EK352" s="705"/>
      <c r="EL352" s="705"/>
      <c r="EM352" s="705"/>
      <c r="EN352" s="705"/>
      <c r="EO352" s="705"/>
      <c r="EP352" s="705"/>
      <c r="EQ352" s="705"/>
      <c r="ER352" s="705"/>
      <c r="ES352" s="705"/>
      <c r="ET352" s="705"/>
      <c r="EU352" s="705"/>
      <c r="EV352" s="705"/>
      <c r="EW352" s="705"/>
      <c r="EX352" s="705"/>
      <c r="EY352" s="705"/>
      <c r="EZ352" s="705"/>
      <c r="FA352" s="705"/>
      <c r="FB352" s="705"/>
      <c r="FC352" s="705"/>
      <c r="FD352" s="705"/>
      <c r="FE352" s="705"/>
      <c r="FF352" s="705"/>
      <c r="FG352" s="705"/>
      <c r="FH352" s="705"/>
      <c r="FI352" s="705"/>
      <c r="FJ352" s="705"/>
      <c r="FK352" s="705"/>
      <c r="FL352" s="705"/>
      <c r="FM352" s="705"/>
      <c r="FN352" s="705"/>
      <c r="FO352" s="705"/>
      <c r="FP352" s="705"/>
      <c r="FQ352" s="705"/>
      <c r="FR352" s="705"/>
      <c r="FS352" s="705"/>
      <c r="FT352" s="705"/>
      <c r="FU352" s="705"/>
      <c r="FV352" s="705"/>
      <c r="FW352" s="705"/>
      <c r="FX352" s="705"/>
      <c r="FY352" s="705"/>
      <c r="FZ352" s="705"/>
      <c r="GA352" s="705"/>
      <c r="GB352" s="705"/>
      <c r="GC352" s="705"/>
      <c r="GD352" s="705"/>
      <c r="GE352" s="705"/>
      <c r="GF352" s="705"/>
      <c r="GG352" s="705"/>
      <c r="GH352" s="705"/>
      <c r="GI352" s="705"/>
      <c r="GJ352" s="705"/>
      <c r="GK352" s="705"/>
      <c r="GL352" s="705"/>
      <c r="GM352" s="705"/>
      <c r="GN352" s="705"/>
      <c r="GO352" s="705"/>
      <c r="GP352" s="705"/>
      <c r="GQ352" s="705"/>
      <c r="GR352" s="705"/>
      <c r="GS352" s="705"/>
      <c r="GT352" s="705"/>
      <c r="GU352" s="705"/>
      <c r="GV352" s="705"/>
      <c r="GW352" s="705"/>
      <c r="GX352" s="705"/>
      <c r="GY352" s="705"/>
      <c r="GZ352" s="705"/>
      <c r="HA352" s="705"/>
      <c r="HB352" s="705"/>
      <c r="HC352" s="705"/>
      <c r="HD352" s="705"/>
      <c r="HE352" s="705"/>
      <c r="HF352" s="705"/>
      <c r="HG352" s="705"/>
      <c r="HH352" s="705"/>
      <c r="HI352" s="705"/>
      <c r="HJ352" s="705"/>
      <c r="HK352" s="705"/>
      <c r="HL352" s="705"/>
      <c r="HM352" s="705"/>
      <c r="HN352" s="705"/>
      <c r="HO352" s="705"/>
      <c r="HP352" s="705"/>
      <c r="HQ352" s="705"/>
      <c r="HR352" s="705"/>
      <c r="HS352" s="705"/>
      <c r="HT352" s="705"/>
      <c r="HU352" s="705"/>
      <c r="HV352" s="705"/>
      <c r="HW352" s="705"/>
      <c r="HX352" s="705"/>
      <c r="HY352" s="705"/>
      <c r="HZ352" s="705"/>
      <c r="IA352" s="705"/>
      <c r="IB352" s="705"/>
      <c r="IC352" s="705"/>
      <c r="ID352" s="705"/>
      <c r="IE352" s="705"/>
      <c r="IF352" s="705"/>
      <c r="IG352" s="705"/>
      <c r="IH352" s="705"/>
      <c r="II352" s="705"/>
      <c r="IJ352" s="705"/>
      <c r="IK352" s="705"/>
      <c r="IL352" s="705"/>
      <c r="IM352" s="705"/>
      <c r="IN352" s="705"/>
      <c r="IO352" s="705"/>
      <c r="IP352" s="705"/>
      <c r="IQ352" s="705"/>
      <c r="IR352" s="705"/>
      <c r="IS352" s="705"/>
      <c r="IT352" s="705"/>
      <c r="IU352" s="705"/>
      <c r="IV352" s="705"/>
    </row>
    <row r="353" spans="1:256">
      <c r="A353" s="705"/>
      <c r="B353" s="2758" t="s">
        <v>79</v>
      </c>
      <c r="C353" s="2759"/>
      <c r="D353" s="2759"/>
      <c r="E353" s="2759"/>
      <c r="F353" s="2759"/>
      <c r="G353" s="2760"/>
      <c r="H353" s="705"/>
      <c r="I353" s="705"/>
      <c r="J353" s="705"/>
      <c r="K353" s="705"/>
      <c r="L353" s="705"/>
      <c r="M353" s="705"/>
      <c r="N353" s="705"/>
      <c r="O353" s="705"/>
      <c r="P353" s="705"/>
      <c r="Q353" s="705"/>
      <c r="R353" s="705"/>
      <c r="S353" s="705"/>
      <c r="T353" s="705"/>
      <c r="U353" s="705"/>
      <c r="V353" s="705"/>
      <c r="W353" s="705"/>
      <c r="X353" s="705"/>
      <c r="Y353" s="705"/>
      <c r="Z353" s="705"/>
      <c r="AA353" s="705"/>
      <c r="AB353" s="705"/>
      <c r="AC353" s="705"/>
      <c r="AD353" s="705"/>
      <c r="AE353" s="705"/>
      <c r="AF353" s="705"/>
      <c r="AG353" s="705"/>
      <c r="AH353" s="705"/>
      <c r="AI353" s="705"/>
      <c r="AJ353" s="705"/>
      <c r="AK353" s="705"/>
      <c r="AL353" s="705"/>
      <c r="AM353" s="705"/>
      <c r="AN353" s="705"/>
      <c r="AO353" s="705"/>
      <c r="AP353" s="705"/>
      <c r="AQ353" s="705"/>
      <c r="AR353" s="705"/>
      <c r="AS353" s="705"/>
      <c r="AT353" s="705"/>
      <c r="AU353" s="705"/>
      <c r="AV353" s="705"/>
      <c r="AW353" s="705"/>
      <c r="AX353" s="705"/>
      <c r="AY353" s="705"/>
      <c r="AZ353" s="705"/>
      <c r="BA353" s="705"/>
      <c r="BB353" s="705"/>
      <c r="BC353" s="705"/>
      <c r="BD353" s="705"/>
      <c r="BE353" s="705"/>
      <c r="BF353" s="705"/>
      <c r="BG353" s="705"/>
      <c r="BH353" s="705"/>
      <c r="BI353" s="705"/>
      <c r="BJ353" s="705"/>
      <c r="BK353" s="705"/>
      <c r="BL353" s="705"/>
      <c r="BM353" s="705"/>
      <c r="BN353" s="705"/>
      <c r="BO353" s="705"/>
      <c r="BP353" s="705"/>
      <c r="BQ353" s="705"/>
      <c r="BR353" s="705"/>
      <c r="BS353" s="705"/>
      <c r="BT353" s="705"/>
      <c r="BU353" s="705"/>
      <c r="BV353" s="705"/>
      <c r="BW353" s="705"/>
      <c r="BX353" s="705"/>
      <c r="BY353" s="705"/>
      <c r="BZ353" s="705"/>
      <c r="CA353" s="705"/>
      <c r="CB353" s="705"/>
      <c r="CC353" s="705"/>
      <c r="CD353" s="705"/>
      <c r="CE353" s="705"/>
      <c r="CF353" s="705"/>
      <c r="CG353" s="705"/>
      <c r="CH353" s="705"/>
      <c r="CI353" s="705"/>
      <c r="CJ353" s="705"/>
      <c r="CK353" s="705"/>
      <c r="CL353" s="705"/>
      <c r="CM353" s="705"/>
      <c r="CN353" s="705"/>
      <c r="CO353" s="705"/>
      <c r="CP353" s="705"/>
      <c r="CQ353" s="705"/>
      <c r="CR353" s="705"/>
      <c r="CS353" s="705"/>
      <c r="CT353" s="705"/>
      <c r="CU353" s="705"/>
      <c r="CV353" s="705"/>
      <c r="CW353" s="705"/>
      <c r="CX353" s="705"/>
      <c r="CY353" s="705"/>
      <c r="CZ353" s="705"/>
      <c r="DA353" s="705"/>
      <c r="DB353" s="705"/>
      <c r="DC353" s="705"/>
      <c r="DD353" s="705"/>
      <c r="DE353" s="705"/>
      <c r="DF353" s="705"/>
      <c r="DG353" s="705"/>
      <c r="DH353" s="705"/>
      <c r="DI353" s="705"/>
      <c r="DJ353" s="705"/>
      <c r="DK353" s="705"/>
      <c r="DL353" s="705"/>
      <c r="DM353" s="705"/>
      <c r="DN353" s="705"/>
      <c r="DO353" s="705"/>
      <c r="DP353" s="705"/>
      <c r="DQ353" s="705"/>
      <c r="DR353" s="705"/>
      <c r="DS353" s="705"/>
      <c r="DT353" s="705"/>
      <c r="DU353" s="705"/>
      <c r="DV353" s="705"/>
      <c r="DW353" s="705"/>
      <c r="DX353" s="705"/>
      <c r="DY353" s="705"/>
      <c r="DZ353" s="705"/>
      <c r="EA353" s="705"/>
      <c r="EB353" s="705"/>
      <c r="EC353" s="705"/>
      <c r="ED353" s="705"/>
      <c r="EE353" s="705"/>
      <c r="EF353" s="705"/>
      <c r="EG353" s="705"/>
      <c r="EH353" s="705"/>
      <c r="EI353" s="705"/>
      <c r="EJ353" s="705"/>
      <c r="EK353" s="705"/>
      <c r="EL353" s="705"/>
      <c r="EM353" s="705"/>
      <c r="EN353" s="705"/>
      <c r="EO353" s="705"/>
      <c r="EP353" s="705"/>
      <c r="EQ353" s="705"/>
      <c r="ER353" s="705"/>
      <c r="ES353" s="705"/>
      <c r="ET353" s="705"/>
      <c r="EU353" s="705"/>
      <c r="EV353" s="705"/>
      <c r="EW353" s="705"/>
      <c r="EX353" s="705"/>
      <c r="EY353" s="705"/>
      <c r="EZ353" s="705"/>
      <c r="FA353" s="705"/>
      <c r="FB353" s="705"/>
      <c r="FC353" s="705"/>
      <c r="FD353" s="705"/>
      <c r="FE353" s="705"/>
      <c r="FF353" s="705"/>
      <c r="FG353" s="705"/>
      <c r="FH353" s="705"/>
      <c r="FI353" s="705"/>
      <c r="FJ353" s="705"/>
      <c r="FK353" s="705"/>
      <c r="FL353" s="705"/>
      <c r="FM353" s="705"/>
      <c r="FN353" s="705"/>
      <c r="FO353" s="705"/>
      <c r="FP353" s="705"/>
      <c r="FQ353" s="705"/>
      <c r="FR353" s="705"/>
      <c r="FS353" s="705"/>
      <c r="FT353" s="705"/>
      <c r="FU353" s="705"/>
      <c r="FV353" s="705"/>
      <c r="FW353" s="705"/>
      <c r="FX353" s="705"/>
      <c r="FY353" s="705"/>
      <c r="FZ353" s="705"/>
      <c r="GA353" s="705"/>
      <c r="GB353" s="705"/>
      <c r="GC353" s="705"/>
      <c r="GD353" s="705"/>
      <c r="GE353" s="705"/>
      <c r="GF353" s="705"/>
      <c r="GG353" s="705"/>
      <c r="GH353" s="705"/>
      <c r="GI353" s="705"/>
      <c r="GJ353" s="705"/>
      <c r="GK353" s="705"/>
      <c r="GL353" s="705"/>
      <c r="GM353" s="705"/>
      <c r="GN353" s="705"/>
      <c r="GO353" s="705"/>
      <c r="GP353" s="705"/>
      <c r="GQ353" s="705"/>
      <c r="GR353" s="705"/>
      <c r="GS353" s="705"/>
      <c r="GT353" s="705"/>
      <c r="GU353" s="705"/>
      <c r="GV353" s="705"/>
      <c r="GW353" s="705"/>
      <c r="GX353" s="705"/>
      <c r="GY353" s="705"/>
      <c r="GZ353" s="705"/>
      <c r="HA353" s="705"/>
      <c r="HB353" s="705"/>
      <c r="HC353" s="705"/>
      <c r="HD353" s="705"/>
      <c r="HE353" s="705"/>
      <c r="HF353" s="705"/>
      <c r="HG353" s="705"/>
      <c r="HH353" s="705"/>
      <c r="HI353" s="705"/>
      <c r="HJ353" s="705"/>
      <c r="HK353" s="705"/>
      <c r="HL353" s="705"/>
      <c r="HM353" s="705"/>
      <c r="HN353" s="705"/>
      <c r="HO353" s="705"/>
      <c r="HP353" s="705"/>
      <c r="HQ353" s="705"/>
      <c r="HR353" s="705"/>
      <c r="HS353" s="705"/>
      <c r="HT353" s="705"/>
      <c r="HU353" s="705"/>
      <c r="HV353" s="705"/>
      <c r="HW353" s="705"/>
      <c r="HX353" s="705"/>
      <c r="HY353" s="705"/>
      <c r="HZ353" s="705"/>
      <c r="IA353" s="705"/>
      <c r="IB353" s="705"/>
      <c r="IC353" s="705"/>
      <c r="ID353" s="705"/>
      <c r="IE353" s="705"/>
      <c r="IF353" s="705"/>
      <c r="IG353" s="705"/>
      <c r="IH353" s="705"/>
      <c r="II353" s="705"/>
      <c r="IJ353" s="705"/>
      <c r="IK353" s="705"/>
      <c r="IL353" s="705"/>
      <c r="IM353" s="705"/>
      <c r="IN353" s="705"/>
      <c r="IO353" s="705"/>
      <c r="IP353" s="705"/>
      <c r="IQ353" s="705"/>
      <c r="IR353" s="705"/>
      <c r="IS353" s="705"/>
      <c r="IT353" s="705"/>
      <c r="IU353" s="705"/>
      <c r="IV353" s="705"/>
    </row>
    <row r="354" spans="1:256">
      <c r="A354" s="705"/>
      <c r="B354" s="870" t="s">
        <v>511</v>
      </c>
      <c r="C354" s="871" t="s">
        <v>512</v>
      </c>
      <c r="D354" s="872" t="s">
        <v>23</v>
      </c>
      <c r="E354" s="873">
        <v>1</v>
      </c>
      <c r="F354" s="874" t="e">
        <f>#REF!</f>
        <v>#REF!</v>
      </c>
      <c r="G354" s="838" t="e">
        <f t="shared" ref="G354:G363" si="1">TRUNC(F354*E354,2)</f>
        <v>#REF!</v>
      </c>
      <c r="H354" s="705"/>
      <c r="I354" s="705"/>
      <c r="J354" s="705"/>
      <c r="K354" s="705"/>
      <c r="L354" s="705"/>
      <c r="M354" s="705"/>
      <c r="N354" s="705"/>
      <c r="O354" s="705"/>
      <c r="P354" s="705"/>
      <c r="Q354" s="705"/>
      <c r="R354" s="705"/>
      <c r="S354" s="705"/>
      <c r="T354" s="705"/>
      <c r="U354" s="705"/>
      <c r="V354" s="705"/>
      <c r="W354" s="705"/>
      <c r="X354" s="705"/>
      <c r="Y354" s="705"/>
      <c r="Z354" s="705"/>
      <c r="AA354" s="705"/>
      <c r="AB354" s="705"/>
      <c r="AC354" s="705"/>
      <c r="AD354" s="705"/>
      <c r="AE354" s="705"/>
      <c r="AF354" s="705"/>
      <c r="AG354" s="705"/>
      <c r="AH354" s="705"/>
      <c r="AI354" s="705"/>
      <c r="AJ354" s="705"/>
      <c r="AK354" s="705"/>
      <c r="AL354" s="705"/>
      <c r="AM354" s="705"/>
      <c r="AN354" s="705"/>
      <c r="AO354" s="705"/>
      <c r="AP354" s="705"/>
      <c r="AQ354" s="705"/>
      <c r="AR354" s="705"/>
      <c r="AS354" s="705"/>
      <c r="AT354" s="705"/>
      <c r="AU354" s="705"/>
      <c r="AV354" s="705"/>
      <c r="AW354" s="705"/>
      <c r="AX354" s="705"/>
      <c r="AY354" s="705"/>
      <c r="AZ354" s="705"/>
      <c r="BA354" s="705"/>
      <c r="BB354" s="705"/>
      <c r="BC354" s="705"/>
      <c r="BD354" s="705"/>
      <c r="BE354" s="705"/>
      <c r="BF354" s="705"/>
      <c r="BG354" s="705"/>
      <c r="BH354" s="705"/>
      <c r="BI354" s="705"/>
      <c r="BJ354" s="705"/>
      <c r="BK354" s="705"/>
      <c r="BL354" s="705"/>
      <c r="BM354" s="705"/>
      <c r="BN354" s="705"/>
      <c r="BO354" s="705"/>
      <c r="BP354" s="705"/>
      <c r="BQ354" s="705"/>
      <c r="BR354" s="705"/>
      <c r="BS354" s="705"/>
      <c r="BT354" s="705"/>
      <c r="BU354" s="705"/>
      <c r="BV354" s="705"/>
      <c r="BW354" s="705"/>
      <c r="BX354" s="705"/>
      <c r="BY354" s="705"/>
      <c r="BZ354" s="705"/>
      <c r="CA354" s="705"/>
      <c r="CB354" s="705"/>
      <c r="CC354" s="705"/>
      <c r="CD354" s="705"/>
      <c r="CE354" s="705"/>
      <c r="CF354" s="705"/>
      <c r="CG354" s="705"/>
      <c r="CH354" s="705"/>
      <c r="CI354" s="705"/>
      <c r="CJ354" s="705"/>
      <c r="CK354" s="705"/>
      <c r="CL354" s="705"/>
      <c r="CM354" s="705"/>
      <c r="CN354" s="705"/>
      <c r="CO354" s="705"/>
      <c r="CP354" s="705"/>
      <c r="CQ354" s="705"/>
      <c r="CR354" s="705"/>
      <c r="CS354" s="705"/>
      <c r="CT354" s="705"/>
      <c r="CU354" s="705"/>
      <c r="CV354" s="705"/>
      <c r="CW354" s="705"/>
      <c r="CX354" s="705"/>
      <c r="CY354" s="705"/>
      <c r="CZ354" s="705"/>
      <c r="DA354" s="705"/>
      <c r="DB354" s="705"/>
      <c r="DC354" s="705"/>
      <c r="DD354" s="705"/>
      <c r="DE354" s="705"/>
      <c r="DF354" s="705"/>
      <c r="DG354" s="705"/>
      <c r="DH354" s="705"/>
      <c r="DI354" s="705"/>
      <c r="DJ354" s="705"/>
      <c r="DK354" s="705"/>
      <c r="DL354" s="705"/>
      <c r="DM354" s="705"/>
      <c r="DN354" s="705"/>
      <c r="DO354" s="705"/>
      <c r="DP354" s="705"/>
      <c r="DQ354" s="705"/>
      <c r="DR354" s="705"/>
      <c r="DS354" s="705"/>
      <c r="DT354" s="705"/>
      <c r="DU354" s="705"/>
      <c r="DV354" s="705"/>
      <c r="DW354" s="705"/>
      <c r="DX354" s="705"/>
      <c r="DY354" s="705"/>
      <c r="DZ354" s="705"/>
      <c r="EA354" s="705"/>
      <c r="EB354" s="705"/>
      <c r="EC354" s="705"/>
      <c r="ED354" s="705"/>
      <c r="EE354" s="705"/>
      <c r="EF354" s="705"/>
      <c r="EG354" s="705"/>
      <c r="EH354" s="705"/>
      <c r="EI354" s="705"/>
      <c r="EJ354" s="705"/>
      <c r="EK354" s="705"/>
      <c r="EL354" s="705"/>
      <c r="EM354" s="705"/>
      <c r="EN354" s="705"/>
      <c r="EO354" s="705"/>
      <c r="EP354" s="705"/>
      <c r="EQ354" s="705"/>
      <c r="ER354" s="705"/>
      <c r="ES354" s="705"/>
      <c r="ET354" s="705"/>
      <c r="EU354" s="705"/>
      <c r="EV354" s="705"/>
      <c r="EW354" s="705"/>
      <c r="EX354" s="705"/>
      <c r="EY354" s="705"/>
      <c r="EZ354" s="705"/>
      <c r="FA354" s="705"/>
      <c r="FB354" s="705"/>
      <c r="FC354" s="705"/>
      <c r="FD354" s="705"/>
      <c r="FE354" s="705"/>
      <c r="FF354" s="705"/>
      <c r="FG354" s="705"/>
      <c r="FH354" s="705"/>
      <c r="FI354" s="705"/>
      <c r="FJ354" s="705"/>
      <c r="FK354" s="705"/>
      <c r="FL354" s="705"/>
      <c r="FM354" s="705"/>
      <c r="FN354" s="705"/>
      <c r="FO354" s="705"/>
      <c r="FP354" s="705"/>
      <c r="FQ354" s="705"/>
      <c r="FR354" s="705"/>
      <c r="FS354" s="705"/>
      <c r="FT354" s="705"/>
      <c r="FU354" s="705"/>
      <c r="FV354" s="705"/>
      <c r="FW354" s="705"/>
      <c r="FX354" s="705"/>
      <c r="FY354" s="705"/>
      <c r="FZ354" s="705"/>
      <c r="GA354" s="705"/>
      <c r="GB354" s="705"/>
      <c r="GC354" s="705"/>
      <c r="GD354" s="705"/>
      <c r="GE354" s="705"/>
      <c r="GF354" s="705"/>
      <c r="GG354" s="705"/>
      <c r="GH354" s="705"/>
      <c r="GI354" s="705"/>
      <c r="GJ354" s="705"/>
      <c r="GK354" s="705"/>
      <c r="GL354" s="705"/>
      <c r="GM354" s="705"/>
      <c r="GN354" s="705"/>
      <c r="GO354" s="705"/>
      <c r="GP354" s="705"/>
      <c r="GQ354" s="705"/>
      <c r="GR354" s="705"/>
      <c r="GS354" s="705"/>
      <c r="GT354" s="705"/>
      <c r="GU354" s="705"/>
      <c r="GV354" s="705"/>
      <c r="GW354" s="705"/>
      <c r="GX354" s="705"/>
      <c r="GY354" s="705"/>
      <c r="GZ354" s="705"/>
      <c r="HA354" s="705"/>
      <c r="HB354" s="705"/>
      <c r="HC354" s="705"/>
      <c r="HD354" s="705"/>
      <c r="HE354" s="705"/>
      <c r="HF354" s="705"/>
      <c r="HG354" s="705"/>
      <c r="HH354" s="705"/>
      <c r="HI354" s="705"/>
      <c r="HJ354" s="705"/>
      <c r="HK354" s="705"/>
      <c r="HL354" s="705"/>
      <c r="HM354" s="705"/>
      <c r="HN354" s="705"/>
      <c r="HO354" s="705"/>
      <c r="HP354" s="705"/>
      <c r="HQ354" s="705"/>
      <c r="HR354" s="705"/>
      <c r="HS354" s="705"/>
      <c r="HT354" s="705"/>
      <c r="HU354" s="705"/>
      <c r="HV354" s="705"/>
      <c r="HW354" s="705"/>
      <c r="HX354" s="705"/>
      <c r="HY354" s="705"/>
      <c r="HZ354" s="705"/>
      <c r="IA354" s="705"/>
      <c r="IB354" s="705"/>
      <c r="IC354" s="705"/>
      <c r="ID354" s="705"/>
      <c r="IE354" s="705"/>
      <c r="IF354" s="705"/>
      <c r="IG354" s="705"/>
      <c r="IH354" s="705"/>
      <c r="II354" s="705"/>
      <c r="IJ354" s="705"/>
      <c r="IK354" s="705"/>
      <c r="IL354" s="705"/>
      <c r="IM354" s="705"/>
      <c r="IN354" s="705"/>
      <c r="IO354" s="705"/>
      <c r="IP354" s="705"/>
      <c r="IQ354" s="705"/>
      <c r="IR354" s="705"/>
      <c r="IS354" s="705"/>
      <c r="IT354" s="705"/>
      <c r="IU354" s="705"/>
      <c r="IV354" s="705"/>
    </row>
    <row r="355" spans="1:256" ht="15">
      <c r="A355" s="705"/>
      <c r="B355" s="870" t="s">
        <v>513</v>
      </c>
      <c r="C355" s="875" t="s">
        <v>514</v>
      </c>
      <c r="D355" s="876" t="s">
        <v>23</v>
      </c>
      <c r="E355" s="873">
        <v>1</v>
      </c>
      <c r="F355" s="877" t="e">
        <f>#REF!</f>
        <v>#REF!</v>
      </c>
      <c r="G355" s="838" t="e">
        <f t="shared" si="1"/>
        <v>#REF!</v>
      </c>
      <c r="H355" s="705"/>
      <c r="I355" s="705"/>
      <c r="J355" s="705"/>
      <c r="K355" s="705"/>
      <c r="L355" s="705"/>
      <c r="M355" s="705"/>
      <c r="N355" s="705"/>
      <c r="O355" s="705"/>
      <c r="P355" s="705"/>
      <c r="Q355" s="705"/>
      <c r="R355" s="705"/>
      <c r="S355" s="705"/>
      <c r="T355" s="705"/>
      <c r="U355" s="705"/>
      <c r="V355" s="705"/>
      <c r="W355" s="705"/>
      <c r="X355" s="705"/>
      <c r="Y355" s="705"/>
      <c r="Z355" s="705"/>
      <c r="AA355" s="705"/>
      <c r="AB355" s="705"/>
      <c r="AC355" s="705"/>
      <c r="AD355" s="705"/>
      <c r="AE355" s="705"/>
      <c r="AF355" s="705"/>
      <c r="AG355" s="705"/>
      <c r="AH355" s="705"/>
      <c r="AI355" s="705"/>
      <c r="AJ355" s="705"/>
      <c r="AK355" s="705"/>
      <c r="AL355" s="705"/>
      <c r="AM355" s="705"/>
      <c r="AN355" s="705"/>
      <c r="AO355" s="705"/>
      <c r="AP355" s="705"/>
      <c r="AQ355" s="705"/>
      <c r="AR355" s="705"/>
      <c r="AS355" s="705"/>
      <c r="AT355" s="705"/>
      <c r="AU355" s="705"/>
      <c r="AV355" s="705"/>
      <c r="AW355" s="705"/>
      <c r="AX355" s="705"/>
      <c r="AY355" s="705"/>
      <c r="AZ355" s="705"/>
      <c r="BA355" s="705"/>
      <c r="BB355" s="705"/>
      <c r="BC355" s="705"/>
      <c r="BD355" s="705"/>
      <c r="BE355" s="705"/>
      <c r="BF355" s="705"/>
      <c r="BG355" s="705"/>
      <c r="BH355" s="705"/>
      <c r="BI355" s="705"/>
      <c r="BJ355" s="705"/>
      <c r="BK355" s="705"/>
      <c r="BL355" s="705"/>
      <c r="BM355" s="705"/>
      <c r="BN355" s="705"/>
      <c r="BO355" s="705"/>
      <c r="BP355" s="705"/>
      <c r="BQ355" s="705"/>
      <c r="BR355" s="705"/>
      <c r="BS355" s="705"/>
      <c r="BT355" s="705"/>
      <c r="BU355" s="705"/>
      <c r="BV355" s="705"/>
      <c r="BW355" s="705"/>
      <c r="BX355" s="705"/>
      <c r="BY355" s="705"/>
      <c r="BZ355" s="705"/>
      <c r="CA355" s="705"/>
      <c r="CB355" s="705"/>
      <c r="CC355" s="705"/>
      <c r="CD355" s="705"/>
      <c r="CE355" s="705"/>
      <c r="CF355" s="705"/>
      <c r="CG355" s="705"/>
      <c r="CH355" s="705"/>
      <c r="CI355" s="705"/>
      <c r="CJ355" s="705"/>
      <c r="CK355" s="705"/>
      <c r="CL355" s="705"/>
      <c r="CM355" s="705"/>
      <c r="CN355" s="705"/>
      <c r="CO355" s="705"/>
      <c r="CP355" s="705"/>
      <c r="CQ355" s="705"/>
      <c r="CR355" s="705"/>
      <c r="CS355" s="705"/>
      <c r="CT355" s="705"/>
      <c r="CU355" s="705"/>
      <c r="CV355" s="705"/>
      <c r="CW355" s="705"/>
      <c r="CX355" s="705"/>
      <c r="CY355" s="705"/>
      <c r="CZ355" s="705"/>
      <c r="DA355" s="705"/>
      <c r="DB355" s="705"/>
      <c r="DC355" s="705"/>
      <c r="DD355" s="705"/>
      <c r="DE355" s="705"/>
      <c r="DF355" s="705"/>
      <c r="DG355" s="705"/>
      <c r="DH355" s="705"/>
      <c r="DI355" s="705"/>
      <c r="DJ355" s="705"/>
      <c r="DK355" s="705"/>
      <c r="DL355" s="705"/>
      <c r="DM355" s="705"/>
      <c r="DN355" s="705"/>
      <c r="DO355" s="705"/>
      <c r="DP355" s="705"/>
      <c r="DQ355" s="705"/>
      <c r="DR355" s="705"/>
      <c r="DS355" s="705"/>
      <c r="DT355" s="705"/>
      <c r="DU355" s="705"/>
      <c r="DV355" s="705"/>
      <c r="DW355" s="705"/>
      <c r="DX355" s="705"/>
      <c r="DY355" s="705"/>
      <c r="DZ355" s="705"/>
      <c r="EA355" s="705"/>
      <c r="EB355" s="705"/>
      <c r="EC355" s="705"/>
      <c r="ED355" s="705"/>
      <c r="EE355" s="705"/>
      <c r="EF355" s="705"/>
      <c r="EG355" s="705"/>
      <c r="EH355" s="705"/>
      <c r="EI355" s="705"/>
      <c r="EJ355" s="705"/>
      <c r="EK355" s="705"/>
      <c r="EL355" s="705"/>
      <c r="EM355" s="705"/>
      <c r="EN355" s="705"/>
      <c r="EO355" s="705"/>
      <c r="EP355" s="705"/>
      <c r="EQ355" s="705"/>
      <c r="ER355" s="705"/>
      <c r="ES355" s="705"/>
      <c r="ET355" s="705"/>
      <c r="EU355" s="705"/>
      <c r="EV355" s="705"/>
      <c r="EW355" s="705"/>
      <c r="EX355" s="705"/>
      <c r="EY355" s="705"/>
      <c r="EZ355" s="705"/>
      <c r="FA355" s="705"/>
      <c r="FB355" s="705"/>
      <c r="FC355" s="705"/>
      <c r="FD355" s="705"/>
      <c r="FE355" s="705"/>
      <c r="FF355" s="705"/>
      <c r="FG355" s="705"/>
      <c r="FH355" s="705"/>
      <c r="FI355" s="705"/>
      <c r="FJ355" s="705"/>
      <c r="FK355" s="705"/>
      <c r="FL355" s="705"/>
      <c r="FM355" s="705"/>
      <c r="FN355" s="705"/>
      <c r="FO355" s="705"/>
      <c r="FP355" s="705"/>
      <c r="FQ355" s="705"/>
      <c r="FR355" s="705"/>
      <c r="FS355" s="705"/>
      <c r="FT355" s="705"/>
      <c r="FU355" s="705"/>
      <c r="FV355" s="705"/>
      <c r="FW355" s="705"/>
      <c r="FX355" s="705"/>
      <c r="FY355" s="705"/>
      <c r="FZ355" s="705"/>
      <c r="GA355" s="705"/>
      <c r="GB355" s="705"/>
      <c r="GC355" s="705"/>
      <c r="GD355" s="705"/>
      <c r="GE355" s="705"/>
      <c r="GF355" s="705"/>
      <c r="GG355" s="705"/>
      <c r="GH355" s="705"/>
      <c r="GI355" s="705"/>
      <c r="GJ355" s="705"/>
      <c r="GK355" s="705"/>
      <c r="GL355" s="705"/>
      <c r="GM355" s="705"/>
      <c r="GN355" s="705"/>
      <c r="GO355" s="705"/>
      <c r="GP355" s="705"/>
      <c r="GQ355" s="705"/>
      <c r="GR355" s="705"/>
      <c r="GS355" s="705"/>
      <c r="GT355" s="705"/>
      <c r="GU355" s="705"/>
      <c r="GV355" s="705"/>
      <c r="GW355" s="705"/>
      <c r="GX355" s="705"/>
      <c r="GY355" s="705"/>
      <c r="GZ355" s="705"/>
      <c r="HA355" s="705"/>
      <c r="HB355" s="705"/>
      <c r="HC355" s="705"/>
      <c r="HD355" s="705"/>
      <c r="HE355" s="705"/>
      <c r="HF355" s="705"/>
      <c r="HG355" s="705"/>
      <c r="HH355" s="705"/>
      <c r="HI355" s="705"/>
      <c r="HJ355" s="705"/>
      <c r="HK355" s="705"/>
      <c r="HL355" s="705"/>
      <c r="HM355" s="705"/>
      <c r="HN355" s="705"/>
      <c r="HO355" s="705"/>
      <c r="HP355" s="705"/>
      <c r="HQ355" s="705"/>
      <c r="HR355" s="705"/>
      <c r="HS355" s="705"/>
      <c r="HT355" s="705"/>
      <c r="HU355" s="705"/>
      <c r="HV355" s="705"/>
      <c r="HW355" s="705"/>
      <c r="HX355" s="705"/>
      <c r="HY355" s="705"/>
      <c r="HZ355" s="705"/>
      <c r="IA355" s="705"/>
      <c r="IB355" s="705"/>
      <c r="IC355" s="705"/>
      <c r="ID355" s="705"/>
      <c r="IE355" s="705"/>
      <c r="IF355" s="705"/>
      <c r="IG355" s="705"/>
      <c r="IH355" s="705"/>
      <c r="II355" s="705"/>
      <c r="IJ355" s="705"/>
      <c r="IK355" s="705"/>
      <c r="IL355" s="705"/>
      <c r="IM355" s="705"/>
      <c r="IN355" s="705"/>
      <c r="IO355" s="705"/>
      <c r="IP355" s="705"/>
      <c r="IQ355" s="705"/>
      <c r="IR355" s="705"/>
      <c r="IS355" s="705"/>
      <c r="IT355" s="705"/>
      <c r="IU355" s="705"/>
      <c r="IV355" s="705"/>
    </row>
    <row r="356" spans="1:256">
      <c r="A356" s="705"/>
      <c r="B356" s="870" t="s">
        <v>515</v>
      </c>
      <c r="C356" s="871" t="s">
        <v>516</v>
      </c>
      <c r="D356" s="872" t="s">
        <v>23</v>
      </c>
      <c r="E356" s="873">
        <v>1</v>
      </c>
      <c r="F356" s="874" t="e">
        <f>#REF!</f>
        <v>#REF!</v>
      </c>
      <c r="G356" s="838" t="e">
        <f t="shared" si="1"/>
        <v>#REF!</v>
      </c>
      <c r="H356" s="705"/>
      <c r="I356" s="705"/>
      <c r="J356" s="705"/>
      <c r="K356" s="705"/>
      <c r="L356" s="705"/>
      <c r="M356" s="705"/>
      <c r="N356" s="705"/>
      <c r="O356" s="705"/>
      <c r="P356" s="705"/>
      <c r="Q356" s="705"/>
      <c r="R356" s="705"/>
      <c r="S356" s="705"/>
      <c r="T356" s="705"/>
      <c r="U356" s="705"/>
      <c r="V356" s="705"/>
      <c r="W356" s="705"/>
      <c r="X356" s="705"/>
      <c r="Y356" s="705"/>
      <c r="Z356" s="705"/>
      <c r="AA356" s="705"/>
      <c r="AB356" s="705"/>
      <c r="AC356" s="705"/>
      <c r="AD356" s="705"/>
      <c r="AE356" s="705"/>
      <c r="AF356" s="705"/>
      <c r="AG356" s="705"/>
      <c r="AH356" s="705"/>
      <c r="AI356" s="705"/>
      <c r="AJ356" s="705"/>
      <c r="AK356" s="705"/>
      <c r="AL356" s="705"/>
      <c r="AM356" s="705"/>
      <c r="AN356" s="705"/>
      <c r="AO356" s="705"/>
      <c r="AP356" s="705"/>
      <c r="AQ356" s="705"/>
      <c r="AR356" s="705"/>
      <c r="AS356" s="705"/>
      <c r="AT356" s="705"/>
      <c r="AU356" s="705"/>
      <c r="AV356" s="705"/>
      <c r="AW356" s="705"/>
      <c r="AX356" s="705"/>
      <c r="AY356" s="705"/>
      <c r="AZ356" s="705"/>
      <c r="BA356" s="705"/>
      <c r="BB356" s="705"/>
      <c r="BC356" s="705"/>
      <c r="BD356" s="705"/>
      <c r="BE356" s="705"/>
      <c r="BF356" s="705"/>
      <c r="BG356" s="705"/>
      <c r="BH356" s="705"/>
      <c r="BI356" s="705"/>
      <c r="BJ356" s="705"/>
      <c r="BK356" s="705"/>
      <c r="BL356" s="705"/>
      <c r="BM356" s="705"/>
      <c r="BN356" s="705"/>
      <c r="BO356" s="705"/>
      <c r="BP356" s="705"/>
      <c r="BQ356" s="705"/>
      <c r="BR356" s="705"/>
      <c r="BS356" s="705"/>
      <c r="BT356" s="705"/>
      <c r="BU356" s="705"/>
      <c r="BV356" s="705"/>
      <c r="BW356" s="705"/>
      <c r="BX356" s="705"/>
      <c r="BY356" s="705"/>
      <c r="BZ356" s="705"/>
      <c r="CA356" s="705"/>
      <c r="CB356" s="705"/>
      <c r="CC356" s="705"/>
      <c r="CD356" s="705"/>
      <c r="CE356" s="705"/>
      <c r="CF356" s="705"/>
      <c r="CG356" s="705"/>
      <c r="CH356" s="705"/>
      <c r="CI356" s="705"/>
      <c r="CJ356" s="705"/>
      <c r="CK356" s="705"/>
      <c r="CL356" s="705"/>
      <c r="CM356" s="705"/>
      <c r="CN356" s="705"/>
      <c r="CO356" s="705"/>
      <c r="CP356" s="705"/>
      <c r="CQ356" s="705"/>
      <c r="CR356" s="705"/>
      <c r="CS356" s="705"/>
      <c r="CT356" s="705"/>
      <c r="CU356" s="705"/>
      <c r="CV356" s="705"/>
      <c r="CW356" s="705"/>
      <c r="CX356" s="705"/>
      <c r="CY356" s="705"/>
      <c r="CZ356" s="705"/>
      <c r="DA356" s="705"/>
      <c r="DB356" s="705"/>
      <c r="DC356" s="705"/>
      <c r="DD356" s="705"/>
      <c r="DE356" s="705"/>
      <c r="DF356" s="705"/>
      <c r="DG356" s="705"/>
      <c r="DH356" s="705"/>
      <c r="DI356" s="705"/>
      <c r="DJ356" s="705"/>
      <c r="DK356" s="705"/>
      <c r="DL356" s="705"/>
      <c r="DM356" s="705"/>
      <c r="DN356" s="705"/>
      <c r="DO356" s="705"/>
      <c r="DP356" s="705"/>
      <c r="DQ356" s="705"/>
      <c r="DR356" s="705"/>
      <c r="DS356" s="705"/>
      <c r="DT356" s="705"/>
      <c r="DU356" s="705"/>
      <c r="DV356" s="705"/>
      <c r="DW356" s="705"/>
      <c r="DX356" s="705"/>
      <c r="DY356" s="705"/>
      <c r="DZ356" s="705"/>
      <c r="EA356" s="705"/>
      <c r="EB356" s="705"/>
      <c r="EC356" s="705"/>
      <c r="ED356" s="705"/>
      <c r="EE356" s="705"/>
      <c r="EF356" s="705"/>
      <c r="EG356" s="705"/>
      <c r="EH356" s="705"/>
      <c r="EI356" s="705"/>
      <c r="EJ356" s="705"/>
      <c r="EK356" s="705"/>
      <c r="EL356" s="705"/>
      <c r="EM356" s="705"/>
      <c r="EN356" s="705"/>
      <c r="EO356" s="705"/>
      <c r="EP356" s="705"/>
      <c r="EQ356" s="705"/>
      <c r="ER356" s="705"/>
      <c r="ES356" s="705"/>
      <c r="ET356" s="705"/>
      <c r="EU356" s="705"/>
      <c r="EV356" s="705"/>
      <c r="EW356" s="705"/>
      <c r="EX356" s="705"/>
      <c r="EY356" s="705"/>
      <c r="EZ356" s="705"/>
      <c r="FA356" s="705"/>
      <c r="FB356" s="705"/>
      <c r="FC356" s="705"/>
      <c r="FD356" s="705"/>
      <c r="FE356" s="705"/>
      <c r="FF356" s="705"/>
      <c r="FG356" s="705"/>
      <c r="FH356" s="705"/>
      <c r="FI356" s="705"/>
      <c r="FJ356" s="705"/>
      <c r="FK356" s="705"/>
      <c r="FL356" s="705"/>
      <c r="FM356" s="705"/>
      <c r="FN356" s="705"/>
      <c r="FO356" s="705"/>
      <c r="FP356" s="705"/>
      <c r="FQ356" s="705"/>
      <c r="FR356" s="705"/>
      <c r="FS356" s="705"/>
      <c r="FT356" s="705"/>
      <c r="FU356" s="705"/>
      <c r="FV356" s="705"/>
      <c r="FW356" s="705"/>
      <c r="FX356" s="705"/>
      <c r="FY356" s="705"/>
      <c r="FZ356" s="705"/>
      <c r="GA356" s="705"/>
      <c r="GB356" s="705"/>
      <c r="GC356" s="705"/>
      <c r="GD356" s="705"/>
      <c r="GE356" s="705"/>
      <c r="GF356" s="705"/>
      <c r="GG356" s="705"/>
      <c r="GH356" s="705"/>
      <c r="GI356" s="705"/>
      <c r="GJ356" s="705"/>
      <c r="GK356" s="705"/>
      <c r="GL356" s="705"/>
      <c r="GM356" s="705"/>
      <c r="GN356" s="705"/>
      <c r="GO356" s="705"/>
      <c r="GP356" s="705"/>
      <c r="GQ356" s="705"/>
      <c r="GR356" s="705"/>
      <c r="GS356" s="705"/>
      <c r="GT356" s="705"/>
      <c r="GU356" s="705"/>
      <c r="GV356" s="705"/>
      <c r="GW356" s="705"/>
      <c r="GX356" s="705"/>
      <c r="GY356" s="705"/>
      <c r="GZ356" s="705"/>
      <c r="HA356" s="705"/>
      <c r="HB356" s="705"/>
      <c r="HC356" s="705"/>
      <c r="HD356" s="705"/>
      <c r="HE356" s="705"/>
      <c r="HF356" s="705"/>
      <c r="HG356" s="705"/>
      <c r="HH356" s="705"/>
      <c r="HI356" s="705"/>
      <c r="HJ356" s="705"/>
      <c r="HK356" s="705"/>
      <c r="HL356" s="705"/>
      <c r="HM356" s="705"/>
      <c r="HN356" s="705"/>
      <c r="HO356" s="705"/>
      <c r="HP356" s="705"/>
      <c r="HQ356" s="705"/>
      <c r="HR356" s="705"/>
      <c r="HS356" s="705"/>
      <c r="HT356" s="705"/>
      <c r="HU356" s="705"/>
      <c r="HV356" s="705"/>
      <c r="HW356" s="705"/>
      <c r="HX356" s="705"/>
      <c r="HY356" s="705"/>
      <c r="HZ356" s="705"/>
      <c r="IA356" s="705"/>
      <c r="IB356" s="705"/>
      <c r="IC356" s="705"/>
      <c r="ID356" s="705"/>
      <c r="IE356" s="705"/>
      <c r="IF356" s="705"/>
      <c r="IG356" s="705"/>
      <c r="IH356" s="705"/>
      <c r="II356" s="705"/>
      <c r="IJ356" s="705"/>
      <c r="IK356" s="705"/>
      <c r="IL356" s="705"/>
      <c r="IM356" s="705"/>
      <c r="IN356" s="705"/>
      <c r="IO356" s="705"/>
      <c r="IP356" s="705"/>
      <c r="IQ356" s="705"/>
      <c r="IR356" s="705"/>
      <c r="IS356" s="705"/>
      <c r="IT356" s="705"/>
      <c r="IU356" s="705"/>
      <c r="IV356" s="705"/>
    </row>
    <row r="357" spans="1:256" ht="15">
      <c r="A357" s="705"/>
      <c r="B357" s="870" t="s">
        <v>517</v>
      </c>
      <c r="C357" s="875" t="s">
        <v>518</v>
      </c>
      <c r="D357" s="872" t="s">
        <v>23</v>
      </c>
      <c r="E357" s="873">
        <v>1</v>
      </c>
      <c r="F357" s="877" t="e">
        <f>#REF!</f>
        <v>#REF!</v>
      </c>
      <c r="G357" s="838" t="e">
        <f t="shared" si="1"/>
        <v>#REF!</v>
      </c>
      <c r="H357" s="705"/>
      <c r="I357" s="705"/>
      <c r="J357" s="705"/>
      <c r="K357" s="705"/>
      <c r="L357" s="705"/>
      <c r="M357" s="705"/>
      <c r="N357" s="705"/>
      <c r="O357" s="705"/>
      <c r="P357" s="705"/>
      <c r="Q357" s="705"/>
      <c r="R357" s="705"/>
      <c r="S357" s="705"/>
      <c r="T357" s="705"/>
      <c r="U357" s="705"/>
      <c r="V357" s="705"/>
      <c r="W357" s="705"/>
      <c r="X357" s="705"/>
      <c r="Y357" s="705"/>
      <c r="Z357" s="705"/>
      <c r="AA357" s="705"/>
      <c r="AB357" s="705"/>
      <c r="AC357" s="705"/>
      <c r="AD357" s="705"/>
      <c r="AE357" s="705"/>
      <c r="AF357" s="705"/>
      <c r="AG357" s="705"/>
      <c r="AH357" s="705"/>
      <c r="AI357" s="705"/>
      <c r="AJ357" s="705"/>
      <c r="AK357" s="705"/>
      <c r="AL357" s="705"/>
      <c r="AM357" s="705"/>
      <c r="AN357" s="705"/>
      <c r="AO357" s="705"/>
      <c r="AP357" s="705"/>
      <c r="AQ357" s="705"/>
      <c r="AR357" s="705"/>
      <c r="AS357" s="705"/>
      <c r="AT357" s="705"/>
      <c r="AU357" s="705"/>
      <c r="AV357" s="705"/>
      <c r="AW357" s="705"/>
      <c r="AX357" s="705"/>
      <c r="AY357" s="705"/>
      <c r="AZ357" s="705"/>
      <c r="BA357" s="705"/>
      <c r="BB357" s="705"/>
      <c r="BC357" s="705"/>
      <c r="BD357" s="705"/>
      <c r="BE357" s="705"/>
      <c r="BF357" s="705"/>
      <c r="BG357" s="705"/>
      <c r="BH357" s="705"/>
      <c r="BI357" s="705"/>
      <c r="BJ357" s="705"/>
      <c r="BK357" s="705"/>
      <c r="BL357" s="705"/>
      <c r="BM357" s="705"/>
      <c r="BN357" s="705"/>
      <c r="BO357" s="705"/>
      <c r="BP357" s="705"/>
      <c r="BQ357" s="705"/>
      <c r="BR357" s="705"/>
      <c r="BS357" s="705"/>
      <c r="BT357" s="705"/>
      <c r="BU357" s="705"/>
      <c r="BV357" s="705"/>
      <c r="BW357" s="705"/>
      <c r="BX357" s="705"/>
      <c r="BY357" s="705"/>
      <c r="BZ357" s="705"/>
      <c r="CA357" s="705"/>
      <c r="CB357" s="705"/>
      <c r="CC357" s="705"/>
      <c r="CD357" s="705"/>
      <c r="CE357" s="705"/>
      <c r="CF357" s="705"/>
      <c r="CG357" s="705"/>
      <c r="CH357" s="705"/>
      <c r="CI357" s="705"/>
      <c r="CJ357" s="705"/>
      <c r="CK357" s="705"/>
      <c r="CL357" s="705"/>
      <c r="CM357" s="705"/>
      <c r="CN357" s="705"/>
      <c r="CO357" s="705"/>
      <c r="CP357" s="705"/>
      <c r="CQ357" s="705"/>
      <c r="CR357" s="705"/>
      <c r="CS357" s="705"/>
      <c r="CT357" s="705"/>
      <c r="CU357" s="705"/>
      <c r="CV357" s="705"/>
      <c r="CW357" s="705"/>
      <c r="CX357" s="705"/>
      <c r="CY357" s="705"/>
      <c r="CZ357" s="705"/>
      <c r="DA357" s="705"/>
      <c r="DB357" s="705"/>
      <c r="DC357" s="705"/>
      <c r="DD357" s="705"/>
      <c r="DE357" s="705"/>
      <c r="DF357" s="705"/>
      <c r="DG357" s="705"/>
      <c r="DH357" s="705"/>
      <c r="DI357" s="705"/>
      <c r="DJ357" s="705"/>
      <c r="DK357" s="705"/>
      <c r="DL357" s="705"/>
      <c r="DM357" s="705"/>
      <c r="DN357" s="705"/>
      <c r="DO357" s="705"/>
      <c r="DP357" s="705"/>
      <c r="DQ357" s="705"/>
      <c r="DR357" s="705"/>
      <c r="DS357" s="705"/>
      <c r="DT357" s="705"/>
      <c r="DU357" s="705"/>
      <c r="DV357" s="705"/>
      <c r="DW357" s="705"/>
      <c r="DX357" s="705"/>
      <c r="DY357" s="705"/>
      <c r="DZ357" s="705"/>
      <c r="EA357" s="705"/>
      <c r="EB357" s="705"/>
      <c r="EC357" s="705"/>
      <c r="ED357" s="705"/>
      <c r="EE357" s="705"/>
      <c r="EF357" s="705"/>
      <c r="EG357" s="705"/>
      <c r="EH357" s="705"/>
      <c r="EI357" s="705"/>
      <c r="EJ357" s="705"/>
      <c r="EK357" s="705"/>
      <c r="EL357" s="705"/>
      <c r="EM357" s="705"/>
      <c r="EN357" s="705"/>
      <c r="EO357" s="705"/>
      <c r="EP357" s="705"/>
      <c r="EQ357" s="705"/>
      <c r="ER357" s="705"/>
      <c r="ES357" s="705"/>
      <c r="ET357" s="705"/>
      <c r="EU357" s="705"/>
      <c r="EV357" s="705"/>
      <c r="EW357" s="705"/>
      <c r="EX357" s="705"/>
      <c r="EY357" s="705"/>
      <c r="EZ357" s="705"/>
      <c r="FA357" s="705"/>
      <c r="FB357" s="705"/>
      <c r="FC357" s="705"/>
      <c r="FD357" s="705"/>
      <c r="FE357" s="705"/>
      <c r="FF357" s="705"/>
      <c r="FG357" s="705"/>
      <c r="FH357" s="705"/>
      <c r="FI357" s="705"/>
      <c r="FJ357" s="705"/>
      <c r="FK357" s="705"/>
      <c r="FL357" s="705"/>
      <c r="FM357" s="705"/>
      <c r="FN357" s="705"/>
      <c r="FO357" s="705"/>
      <c r="FP357" s="705"/>
      <c r="FQ357" s="705"/>
      <c r="FR357" s="705"/>
      <c r="FS357" s="705"/>
      <c r="FT357" s="705"/>
      <c r="FU357" s="705"/>
      <c r="FV357" s="705"/>
      <c r="FW357" s="705"/>
      <c r="FX357" s="705"/>
      <c r="FY357" s="705"/>
      <c r="FZ357" s="705"/>
      <c r="GA357" s="705"/>
      <c r="GB357" s="705"/>
      <c r="GC357" s="705"/>
      <c r="GD357" s="705"/>
      <c r="GE357" s="705"/>
      <c r="GF357" s="705"/>
      <c r="GG357" s="705"/>
      <c r="GH357" s="705"/>
      <c r="GI357" s="705"/>
      <c r="GJ357" s="705"/>
      <c r="GK357" s="705"/>
      <c r="GL357" s="705"/>
      <c r="GM357" s="705"/>
      <c r="GN357" s="705"/>
      <c r="GO357" s="705"/>
      <c r="GP357" s="705"/>
      <c r="GQ357" s="705"/>
      <c r="GR357" s="705"/>
      <c r="GS357" s="705"/>
      <c r="GT357" s="705"/>
      <c r="GU357" s="705"/>
      <c r="GV357" s="705"/>
      <c r="GW357" s="705"/>
      <c r="GX357" s="705"/>
      <c r="GY357" s="705"/>
      <c r="GZ357" s="705"/>
      <c r="HA357" s="705"/>
      <c r="HB357" s="705"/>
      <c r="HC357" s="705"/>
      <c r="HD357" s="705"/>
      <c r="HE357" s="705"/>
      <c r="HF357" s="705"/>
      <c r="HG357" s="705"/>
      <c r="HH357" s="705"/>
      <c r="HI357" s="705"/>
      <c r="HJ357" s="705"/>
      <c r="HK357" s="705"/>
      <c r="HL357" s="705"/>
      <c r="HM357" s="705"/>
      <c r="HN357" s="705"/>
      <c r="HO357" s="705"/>
      <c r="HP357" s="705"/>
      <c r="HQ357" s="705"/>
      <c r="HR357" s="705"/>
      <c r="HS357" s="705"/>
      <c r="HT357" s="705"/>
      <c r="HU357" s="705"/>
      <c r="HV357" s="705"/>
      <c r="HW357" s="705"/>
      <c r="HX357" s="705"/>
      <c r="HY357" s="705"/>
      <c r="HZ357" s="705"/>
      <c r="IA357" s="705"/>
      <c r="IB357" s="705"/>
      <c r="IC357" s="705"/>
      <c r="ID357" s="705"/>
      <c r="IE357" s="705"/>
      <c r="IF357" s="705"/>
      <c r="IG357" s="705"/>
      <c r="IH357" s="705"/>
      <c r="II357" s="705"/>
      <c r="IJ357" s="705"/>
      <c r="IK357" s="705"/>
      <c r="IL357" s="705"/>
      <c r="IM357" s="705"/>
      <c r="IN357" s="705"/>
      <c r="IO357" s="705"/>
      <c r="IP357" s="705"/>
      <c r="IQ357" s="705"/>
      <c r="IR357" s="705"/>
      <c r="IS357" s="705"/>
      <c r="IT357" s="705"/>
      <c r="IU357" s="705"/>
      <c r="IV357" s="705"/>
    </row>
    <row r="358" spans="1:256">
      <c r="A358" s="705"/>
      <c r="B358" s="870" t="s">
        <v>519</v>
      </c>
      <c r="C358" s="871" t="s">
        <v>520</v>
      </c>
      <c r="D358" s="876" t="s">
        <v>23</v>
      </c>
      <c r="E358" s="873">
        <v>1</v>
      </c>
      <c r="F358" s="874" t="e">
        <f>#REF!</f>
        <v>#REF!</v>
      </c>
      <c r="G358" s="838" t="e">
        <f t="shared" si="1"/>
        <v>#REF!</v>
      </c>
      <c r="H358" s="705"/>
      <c r="I358" s="705"/>
      <c r="J358" s="705"/>
      <c r="K358" s="705"/>
      <c r="L358" s="705"/>
      <c r="M358" s="705"/>
      <c r="N358" s="705"/>
      <c r="O358" s="705"/>
      <c r="P358" s="705"/>
      <c r="Q358" s="705"/>
      <c r="R358" s="705"/>
      <c r="S358" s="705"/>
      <c r="T358" s="705"/>
      <c r="U358" s="705"/>
      <c r="V358" s="705"/>
      <c r="W358" s="705"/>
      <c r="X358" s="705"/>
      <c r="Y358" s="705"/>
      <c r="Z358" s="705"/>
      <c r="AA358" s="705"/>
      <c r="AB358" s="705"/>
      <c r="AC358" s="705"/>
      <c r="AD358" s="705"/>
      <c r="AE358" s="705"/>
      <c r="AF358" s="705"/>
      <c r="AG358" s="705"/>
      <c r="AH358" s="705"/>
      <c r="AI358" s="705"/>
      <c r="AJ358" s="705"/>
      <c r="AK358" s="705"/>
      <c r="AL358" s="705"/>
      <c r="AM358" s="705"/>
      <c r="AN358" s="705"/>
      <c r="AO358" s="705"/>
      <c r="AP358" s="705"/>
      <c r="AQ358" s="705"/>
      <c r="AR358" s="705"/>
      <c r="AS358" s="705"/>
      <c r="AT358" s="705"/>
      <c r="AU358" s="705"/>
      <c r="AV358" s="705"/>
      <c r="AW358" s="705"/>
      <c r="AX358" s="705"/>
      <c r="AY358" s="705"/>
      <c r="AZ358" s="705"/>
      <c r="BA358" s="705"/>
      <c r="BB358" s="705"/>
      <c r="BC358" s="705"/>
      <c r="BD358" s="705"/>
      <c r="BE358" s="705"/>
      <c r="BF358" s="705"/>
      <c r="BG358" s="705"/>
      <c r="BH358" s="705"/>
      <c r="BI358" s="705"/>
      <c r="BJ358" s="705"/>
      <c r="BK358" s="705"/>
      <c r="BL358" s="705"/>
      <c r="BM358" s="705"/>
      <c r="BN358" s="705"/>
      <c r="BO358" s="705"/>
      <c r="BP358" s="705"/>
      <c r="BQ358" s="705"/>
      <c r="BR358" s="705"/>
      <c r="BS358" s="705"/>
      <c r="BT358" s="705"/>
      <c r="BU358" s="705"/>
      <c r="BV358" s="705"/>
      <c r="BW358" s="705"/>
      <c r="BX358" s="705"/>
      <c r="BY358" s="705"/>
      <c r="BZ358" s="705"/>
      <c r="CA358" s="705"/>
      <c r="CB358" s="705"/>
      <c r="CC358" s="705"/>
      <c r="CD358" s="705"/>
      <c r="CE358" s="705"/>
      <c r="CF358" s="705"/>
      <c r="CG358" s="705"/>
      <c r="CH358" s="705"/>
      <c r="CI358" s="705"/>
      <c r="CJ358" s="705"/>
      <c r="CK358" s="705"/>
      <c r="CL358" s="705"/>
      <c r="CM358" s="705"/>
      <c r="CN358" s="705"/>
      <c r="CO358" s="705"/>
      <c r="CP358" s="705"/>
      <c r="CQ358" s="705"/>
      <c r="CR358" s="705"/>
      <c r="CS358" s="705"/>
      <c r="CT358" s="705"/>
      <c r="CU358" s="705"/>
      <c r="CV358" s="705"/>
      <c r="CW358" s="705"/>
      <c r="CX358" s="705"/>
      <c r="CY358" s="705"/>
      <c r="CZ358" s="705"/>
      <c r="DA358" s="705"/>
      <c r="DB358" s="705"/>
      <c r="DC358" s="705"/>
      <c r="DD358" s="705"/>
      <c r="DE358" s="705"/>
      <c r="DF358" s="705"/>
      <c r="DG358" s="705"/>
      <c r="DH358" s="705"/>
      <c r="DI358" s="705"/>
      <c r="DJ358" s="705"/>
      <c r="DK358" s="705"/>
      <c r="DL358" s="705"/>
      <c r="DM358" s="705"/>
      <c r="DN358" s="705"/>
      <c r="DO358" s="705"/>
      <c r="DP358" s="705"/>
      <c r="DQ358" s="705"/>
      <c r="DR358" s="705"/>
      <c r="DS358" s="705"/>
      <c r="DT358" s="705"/>
      <c r="DU358" s="705"/>
      <c r="DV358" s="705"/>
      <c r="DW358" s="705"/>
      <c r="DX358" s="705"/>
      <c r="DY358" s="705"/>
      <c r="DZ358" s="705"/>
      <c r="EA358" s="705"/>
      <c r="EB358" s="705"/>
      <c r="EC358" s="705"/>
      <c r="ED358" s="705"/>
      <c r="EE358" s="705"/>
      <c r="EF358" s="705"/>
      <c r="EG358" s="705"/>
      <c r="EH358" s="705"/>
      <c r="EI358" s="705"/>
      <c r="EJ358" s="705"/>
      <c r="EK358" s="705"/>
      <c r="EL358" s="705"/>
      <c r="EM358" s="705"/>
      <c r="EN358" s="705"/>
      <c r="EO358" s="705"/>
      <c r="EP358" s="705"/>
      <c r="EQ358" s="705"/>
      <c r="ER358" s="705"/>
      <c r="ES358" s="705"/>
      <c r="ET358" s="705"/>
      <c r="EU358" s="705"/>
      <c r="EV358" s="705"/>
      <c r="EW358" s="705"/>
      <c r="EX358" s="705"/>
      <c r="EY358" s="705"/>
      <c r="EZ358" s="705"/>
      <c r="FA358" s="705"/>
      <c r="FB358" s="705"/>
      <c r="FC358" s="705"/>
      <c r="FD358" s="705"/>
      <c r="FE358" s="705"/>
      <c r="FF358" s="705"/>
      <c r="FG358" s="705"/>
      <c r="FH358" s="705"/>
      <c r="FI358" s="705"/>
      <c r="FJ358" s="705"/>
      <c r="FK358" s="705"/>
      <c r="FL358" s="705"/>
      <c r="FM358" s="705"/>
      <c r="FN358" s="705"/>
      <c r="FO358" s="705"/>
      <c r="FP358" s="705"/>
      <c r="FQ358" s="705"/>
      <c r="FR358" s="705"/>
      <c r="FS358" s="705"/>
      <c r="FT358" s="705"/>
      <c r="FU358" s="705"/>
      <c r="FV358" s="705"/>
      <c r="FW358" s="705"/>
      <c r="FX358" s="705"/>
      <c r="FY358" s="705"/>
      <c r="FZ358" s="705"/>
      <c r="GA358" s="705"/>
      <c r="GB358" s="705"/>
      <c r="GC358" s="705"/>
      <c r="GD358" s="705"/>
      <c r="GE358" s="705"/>
      <c r="GF358" s="705"/>
      <c r="GG358" s="705"/>
      <c r="GH358" s="705"/>
      <c r="GI358" s="705"/>
      <c r="GJ358" s="705"/>
      <c r="GK358" s="705"/>
      <c r="GL358" s="705"/>
      <c r="GM358" s="705"/>
      <c r="GN358" s="705"/>
      <c r="GO358" s="705"/>
      <c r="GP358" s="705"/>
      <c r="GQ358" s="705"/>
      <c r="GR358" s="705"/>
      <c r="GS358" s="705"/>
      <c r="GT358" s="705"/>
      <c r="GU358" s="705"/>
      <c r="GV358" s="705"/>
      <c r="GW358" s="705"/>
      <c r="GX358" s="705"/>
      <c r="GY358" s="705"/>
      <c r="GZ358" s="705"/>
      <c r="HA358" s="705"/>
      <c r="HB358" s="705"/>
      <c r="HC358" s="705"/>
      <c r="HD358" s="705"/>
      <c r="HE358" s="705"/>
      <c r="HF358" s="705"/>
      <c r="HG358" s="705"/>
      <c r="HH358" s="705"/>
      <c r="HI358" s="705"/>
      <c r="HJ358" s="705"/>
      <c r="HK358" s="705"/>
      <c r="HL358" s="705"/>
      <c r="HM358" s="705"/>
      <c r="HN358" s="705"/>
      <c r="HO358" s="705"/>
      <c r="HP358" s="705"/>
      <c r="HQ358" s="705"/>
      <c r="HR358" s="705"/>
      <c r="HS358" s="705"/>
      <c r="HT358" s="705"/>
      <c r="HU358" s="705"/>
      <c r="HV358" s="705"/>
      <c r="HW358" s="705"/>
      <c r="HX358" s="705"/>
      <c r="HY358" s="705"/>
      <c r="HZ358" s="705"/>
      <c r="IA358" s="705"/>
      <c r="IB358" s="705"/>
      <c r="IC358" s="705"/>
      <c r="ID358" s="705"/>
      <c r="IE358" s="705"/>
      <c r="IF358" s="705"/>
      <c r="IG358" s="705"/>
      <c r="IH358" s="705"/>
      <c r="II358" s="705"/>
      <c r="IJ358" s="705"/>
      <c r="IK358" s="705"/>
      <c r="IL358" s="705"/>
      <c r="IM358" s="705"/>
      <c r="IN358" s="705"/>
      <c r="IO358" s="705"/>
      <c r="IP358" s="705"/>
      <c r="IQ358" s="705"/>
      <c r="IR358" s="705"/>
      <c r="IS358" s="705"/>
      <c r="IT358" s="705"/>
      <c r="IU358" s="705"/>
      <c r="IV358" s="705"/>
    </row>
    <row r="359" spans="1:256" ht="15">
      <c r="A359" s="705"/>
      <c r="B359" s="870" t="s">
        <v>521</v>
      </c>
      <c r="C359" s="875" t="s">
        <v>522</v>
      </c>
      <c r="D359" s="872" t="s">
        <v>23</v>
      </c>
      <c r="E359" s="873">
        <v>1</v>
      </c>
      <c r="F359" s="877" t="e">
        <f>#REF!</f>
        <v>#REF!</v>
      </c>
      <c r="G359" s="838" t="e">
        <f t="shared" si="1"/>
        <v>#REF!</v>
      </c>
      <c r="H359" s="705"/>
      <c r="I359" s="705"/>
      <c r="J359" s="705"/>
      <c r="K359" s="705"/>
      <c r="L359" s="705"/>
      <c r="M359" s="705"/>
      <c r="N359" s="705"/>
      <c r="O359" s="705"/>
      <c r="P359" s="705"/>
      <c r="Q359" s="705"/>
      <c r="R359" s="705"/>
      <c r="S359" s="705"/>
      <c r="T359" s="705"/>
      <c r="U359" s="705"/>
      <c r="V359" s="705"/>
      <c r="W359" s="705"/>
      <c r="X359" s="705"/>
      <c r="Y359" s="705"/>
      <c r="Z359" s="705"/>
      <c r="AA359" s="705"/>
      <c r="AB359" s="705"/>
      <c r="AC359" s="705"/>
      <c r="AD359" s="705"/>
      <c r="AE359" s="705"/>
      <c r="AF359" s="705"/>
      <c r="AG359" s="705"/>
      <c r="AH359" s="705"/>
      <c r="AI359" s="705"/>
      <c r="AJ359" s="705"/>
      <c r="AK359" s="705"/>
      <c r="AL359" s="705"/>
      <c r="AM359" s="705"/>
      <c r="AN359" s="705"/>
      <c r="AO359" s="705"/>
      <c r="AP359" s="705"/>
      <c r="AQ359" s="705"/>
      <c r="AR359" s="705"/>
      <c r="AS359" s="705"/>
      <c r="AT359" s="705"/>
      <c r="AU359" s="705"/>
      <c r="AV359" s="705"/>
      <c r="AW359" s="705"/>
      <c r="AX359" s="705"/>
      <c r="AY359" s="705"/>
      <c r="AZ359" s="705"/>
      <c r="BA359" s="705"/>
      <c r="BB359" s="705"/>
      <c r="BC359" s="705"/>
      <c r="BD359" s="705"/>
      <c r="BE359" s="705"/>
      <c r="BF359" s="705"/>
      <c r="BG359" s="705"/>
      <c r="BH359" s="705"/>
      <c r="BI359" s="705"/>
      <c r="BJ359" s="705"/>
      <c r="BK359" s="705"/>
      <c r="BL359" s="705"/>
      <c r="BM359" s="705"/>
      <c r="BN359" s="705"/>
      <c r="BO359" s="705"/>
      <c r="BP359" s="705"/>
      <c r="BQ359" s="705"/>
      <c r="BR359" s="705"/>
      <c r="BS359" s="705"/>
      <c r="BT359" s="705"/>
      <c r="BU359" s="705"/>
      <c r="BV359" s="705"/>
      <c r="BW359" s="705"/>
      <c r="BX359" s="705"/>
      <c r="BY359" s="705"/>
      <c r="BZ359" s="705"/>
      <c r="CA359" s="705"/>
      <c r="CB359" s="705"/>
      <c r="CC359" s="705"/>
      <c r="CD359" s="705"/>
      <c r="CE359" s="705"/>
      <c r="CF359" s="705"/>
      <c r="CG359" s="705"/>
      <c r="CH359" s="705"/>
      <c r="CI359" s="705"/>
      <c r="CJ359" s="705"/>
      <c r="CK359" s="705"/>
      <c r="CL359" s="705"/>
      <c r="CM359" s="705"/>
      <c r="CN359" s="705"/>
      <c r="CO359" s="705"/>
      <c r="CP359" s="705"/>
      <c r="CQ359" s="705"/>
      <c r="CR359" s="705"/>
      <c r="CS359" s="705"/>
      <c r="CT359" s="705"/>
      <c r="CU359" s="705"/>
      <c r="CV359" s="705"/>
      <c r="CW359" s="705"/>
      <c r="CX359" s="705"/>
      <c r="CY359" s="705"/>
      <c r="CZ359" s="705"/>
      <c r="DA359" s="705"/>
      <c r="DB359" s="705"/>
      <c r="DC359" s="705"/>
      <c r="DD359" s="705"/>
      <c r="DE359" s="705"/>
      <c r="DF359" s="705"/>
      <c r="DG359" s="705"/>
      <c r="DH359" s="705"/>
      <c r="DI359" s="705"/>
      <c r="DJ359" s="705"/>
      <c r="DK359" s="705"/>
      <c r="DL359" s="705"/>
      <c r="DM359" s="705"/>
      <c r="DN359" s="705"/>
      <c r="DO359" s="705"/>
      <c r="DP359" s="705"/>
      <c r="DQ359" s="705"/>
      <c r="DR359" s="705"/>
      <c r="DS359" s="705"/>
      <c r="DT359" s="705"/>
      <c r="DU359" s="705"/>
      <c r="DV359" s="705"/>
      <c r="DW359" s="705"/>
      <c r="DX359" s="705"/>
      <c r="DY359" s="705"/>
      <c r="DZ359" s="705"/>
      <c r="EA359" s="705"/>
      <c r="EB359" s="705"/>
      <c r="EC359" s="705"/>
      <c r="ED359" s="705"/>
      <c r="EE359" s="705"/>
      <c r="EF359" s="705"/>
      <c r="EG359" s="705"/>
      <c r="EH359" s="705"/>
      <c r="EI359" s="705"/>
      <c r="EJ359" s="705"/>
      <c r="EK359" s="705"/>
      <c r="EL359" s="705"/>
      <c r="EM359" s="705"/>
      <c r="EN359" s="705"/>
      <c r="EO359" s="705"/>
      <c r="EP359" s="705"/>
      <c r="EQ359" s="705"/>
      <c r="ER359" s="705"/>
      <c r="ES359" s="705"/>
      <c r="ET359" s="705"/>
      <c r="EU359" s="705"/>
      <c r="EV359" s="705"/>
      <c r="EW359" s="705"/>
      <c r="EX359" s="705"/>
      <c r="EY359" s="705"/>
      <c r="EZ359" s="705"/>
      <c r="FA359" s="705"/>
      <c r="FB359" s="705"/>
      <c r="FC359" s="705"/>
      <c r="FD359" s="705"/>
      <c r="FE359" s="705"/>
      <c r="FF359" s="705"/>
      <c r="FG359" s="705"/>
      <c r="FH359" s="705"/>
      <c r="FI359" s="705"/>
      <c r="FJ359" s="705"/>
      <c r="FK359" s="705"/>
      <c r="FL359" s="705"/>
      <c r="FM359" s="705"/>
      <c r="FN359" s="705"/>
      <c r="FO359" s="705"/>
      <c r="FP359" s="705"/>
      <c r="FQ359" s="705"/>
      <c r="FR359" s="705"/>
      <c r="FS359" s="705"/>
      <c r="FT359" s="705"/>
      <c r="FU359" s="705"/>
      <c r="FV359" s="705"/>
      <c r="FW359" s="705"/>
      <c r="FX359" s="705"/>
      <c r="FY359" s="705"/>
      <c r="FZ359" s="705"/>
      <c r="GA359" s="705"/>
      <c r="GB359" s="705"/>
      <c r="GC359" s="705"/>
      <c r="GD359" s="705"/>
      <c r="GE359" s="705"/>
      <c r="GF359" s="705"/>
      <c r="GG359" s="705"/>
      <c r="GH359" s="705"/>
      <c r="GI359" s="705"/>
      <c r="GJ359" s="705"/>
      <c r="GK359" s="705"/>
      <c r="GL359" s="705"/>
      <c r="GM359" s="705"/>
      <c r="GN359" s="705"/>
      <c r="GO359" s="705"/>
      <c r="GP359" s="705"/>
      <c r="GQ359" s="705"/>
      <c r="GR359" s="705"/>
      <c r="GS359" s="705"/>
      <c r="GT359" s="705"/>
      <c r="GU359" s="705"/>
      <c r="GV359" s="705"/>
      <c r="GW359" s="705"/>
      <c r="GX359" s="705"/>
      <c r="GY359" s="705"/>
      <c r="GZ359" s="705"/>
      <c r="HA359" s="705"/>
      <c r="HB359" s="705"/>
      <c r="HC359" s="705"/>
      <c r="HD359" s="705"/>
      <c r="HE359" s="705"/>
      <c r="HF359" s="705"/>
      <c r="HG359" s="705"/>
      <c r="HH359" s="705"/>
      <c r="HI359" s="705"/>
      <c r="HJ359" s="705"/>
      <c r="HK359" s="705"/>
      <c r="HL359" s="705"/>
      <c r="HM359" s="705"/>
      <c r="HN359" s="705"/>
      <c r="HO359" s="705"/>
      <c r="HP359" s="705"/>
      <c r="HQ359" s="705"/>
      <c r="HR359" s="705"/>
      <c r="HS359" s="705"/>
      <c r="HT359" s="705"/>
      <c r="HU359" s="705"/>
      <c r="HV359" s="705"/>
      <c r="HW359" s="705"/>
      <c r="HX359" s="705"/>
      <c r="HY359" s="705"/>
      <c r="HZ359" s="705"/>
      <c r="IA359" s="705"/>
      <c r="IB359" s="705"/>
      <c r="IC359" s="705"/>
      <c r="ID359" s="705"/>
      <c r="IE359" s="705"/>
      <c r="IF359" s="705"/>
      <c r="IG359" s="705"/>
      <c r="IH359" s="705"/>
      <c r="II359" s="705"/>
      <c r="IJ359" s="705"/>
      <c r="IK359" s="705"/>
      <c r="IL359" s="705"/>
      <c r="IM359" s="705"/>
      <c r="IN359" s="705"/>
      <c r="IO359" s="705"/>
      <c r="IP359" s="705"/>
      <c r="IQ359" s="705"/>
      <c r="IR359" s="705"/>
      <c r="IS359" s="705"/>
      <c r="IT359" s="705"/>
      <c r="IU359" s="705"/>
      <c r="IV359" s="705"/>
    </row>
    <row r="360" spans="1:256">
      <c r="A360" s="705"/>
      <c r="B360" s="870" t="s">
        <v>523</v>
      </c>
      <c r="C360" s="871" t="s">
        <v>524</v>
      </c>
      <c r="D360" s="872" t="s">
        <v>23</v>
      </c>
      <c r="E360" s="873">
        <v>1</v>
      </c>
      <c r="F360" s="874" t="e">
        <f>#REF!</f>
        <v>#REF!</v>
      </c>
      <c r="G360" s="838" t="e">
        <f t="shared" si="1"/>
        <v>#REF!</v>
      </c>
      <c r="H360" s="705"/>
      <c r="I360" s="705"/>
      <c r="J360" s="705"/>
      <c r="K360" s="705"/>
      <c r="L360" s="705"/>
      <c r="M360" s="705"/>
      <c r="N360" s="705"/>
      <c r="O360" s="705"/>
      <c r="P360" s="705"/>
      <c r="Q360" s="705"/>
      <c r="R360" s="705"/>
      <c r="S360" s="705"/>
      <c r="T360" s="705"/>
      <c r="U360" s="705"/>
      <c r="V360" s="705"/>
      <c r="W360" s="705"/>
      <c r="X360" s="705"/>
      <c r="Y360" s="705"/>
      <c r="Z360" s="705"/>
      <c r="AA360" s="705"/>
      <c r="AB360" s="705"/>
      <c r="AC360" s="705"/>
      <c r="AD360" s="705"/>
      <c r="AE360" s="705"/>
      <c r="AF360" s="705"/>
      <c r="AG360" s="705"/>
      <c r="AH360" s="705"/>
      <c r="AI360" s="705"/>
      <c r="AJ360" s="705"/>
      <c r="AK360" s="705"/>
      <c r="AL360" s="705"/>
      <c r="AM360" s="705"/>
      <c r="AN360" s="705"/>
      <c r="AO360" s="705"/>
      <c r="AP360" s="705"/>
      <c r="AQ360" s="705"/>
      <c r="AR360" s="705"/>
      <c r="AS360" s="705"/>
      <c r="AT360" s="705"/>
      <c r="AU360" s="705"/>
      <c r="AV360" s="705"/>
      <c r="AW360" s="705"/>
      <c r="AX360" s="705"/>
      <c r="AY360" s="705"/>
      <c r="AZ360" s="705"/>
      <c r="BA360" s="705"/>
      <c r="BB360" s="705"/>
      <c r="BC360" s="705"/>
      <c r="BD360" s="705"/>
      <c r="BE360" s="705"/>
      <c r="BF360" s="705"/>
      <c r="BG360" s="705"/>
      <c r="BH360" s="705"/>
      <c r="BI360" s="705"/>
      <c r="BJ360" s="705"/>
      <c r="BK360" s="705"/>
      <c r="BL360" s="705"/>
      <c r="BM360" s="705"/>
      <c r="BN360" s="705"/>
      <c r="BO360" s="705"/>
      <c r="BP360" s="705"/>
      <c r="BQ360" s="705"/>
      <c r="BR360" s="705"/>
      <c r="BS360" s="705"/>
      <c r="BT360" s="705"/>
      <c r="BU360" s="705"/>
      <c r="BV360" s="705"/>
      <c r="BW360" s="705"/>
      <c r="BX360" s="705"/>
      <c r="BY360" s="705"/>
      <c r="BZ360" s="705"/>
      <c r="CA360" s="705"/>
      <c r="CB360" s="705"/>
      <c r="CC360" s="705"/>
      <c r="CD360" s="705"/>
      <c r="CE360" s="705"/>
      <c r="CF360" s="705"/>
      <c r="CG360" s="705"/>
      <c r="CH360" s="705"/>
      <c r="CI360" s="705"/>
      <c r="CJ360" s="705"/>
      <c r="CK360" s="705"/>
      <c r="CL360" s="705"/>
      <c r="CM360" s="705"/>
      <c r="CN360" s="705"/>
      <c r="CO360" s="705"/>
      <c r="CP360" s="705"/>
      <c r="CQ360" s="705"/>
      <c r="CR360" s="705"/>
      <c r="CS360" s="705"/>
      <c r="CT360" s="705"/>
      <c r="CU360" s="705"/>
      <c r="CV360" s="705"/>
      <c r="CW360" s="705"/>
      <c r="CX360" s="705"/>
      <c r="CY360" s="705"/>
      <c r="CZ360" s="705"/>
      <c r="DA360" s="705"/>
      <c r="DB360" s="705"/>
      <c r="DC360" s="705"/>
      <c r="DD360" s="705"/>
      <c r="DE360" s="705"/>
      <c r="DF360" s="705"/>
      <c r="DG360" s="705"/>
      <c r="DH360" s="705"/>
      <c r="DI360" s="705"/>
      <c r="DJ360" s="705"/>
      <c r="DK360" s="705"/>
      <c r="DL360" s="705"/>
      <c r="DM360" s="705"/>
      <c r="DN360" s="705"/>
      <c r="DO360" s="705"/>
      <c r="DP360" s="705"/>
      <c r="DQ360" s="705"/>
      <c r="DR360" s="705"/>
      <c r="DS360" s="705"/>
      <c r="DT360" s="705"/>
      <c r="DU360" s="705"/>
      <c r="DV360" s="705"/>
      <c r="DW360" s="705"/>
      <c r="DX360" s="705"/>
      <c r="DY360" s="705"/>
      <c r="DZ360" s="705"/>
      <c r="EA360" s="705"/>
      <c r="EB360" s="705"/>
      <c r="EC360" s="705"/>
      <c r="ED360" s="705"/>
      <c r="EE360" s="705"/>
      <c r="EF360" s="705"/>
      <c r="EG360" s="705"/>
      <c r="EH360" s="705"/>
      <c r="EI360" s="705"/>
      <c r="EJ360" s="705"/>
      <c r="EK360" s="705"/>
      <c r="EL360" s="705"/>
      <c r="EM360" s="705"/>
      <c r="EN360" s="705"/>
      <c r="EO360" s="705"/>
      <c r="EP360" s="705"/>
      <c r="EQ360" s="705"/>
      <c r="ER360" s="705"/>
      <c r="ES360" s="705"/>
      <c r="ET360" s="705"/>
      <c r="EU360" s="705"/>
      <c r="EV360" s="705"/>
      <c r="EW360" s="705"/>
      <c r="EX360" s="705"/>
      <c r="EY360" s="705"/>
      <c r="EZ360" s="705"/>
      <c r="FA360" s="705"/>
      <c r="FB360" s="705"/>
      <c r="FC360" s="705"/>
      <c r="FD360" s="705"/>
      <c r="FE360" s="705"/>
      <c r="FF360" s="705"/>
      <c r="FG360" s="705"/>
      <c r="FH360" s="705"/>
      <c r="FI360" s="705"/>
      <c r="FJ360" s="705"/>
      <c r="FK360" s="705"/>
      <c r="FL360" s="705"/>
      <c r="FM360" s="705"/>
      <c r="FN360" s="705"/>
      <c r="FO360" s="705"/>
      <c r="FP360" s="705"/>
      <c r="FQ360" s="705"/>
      <c r="FR360" s="705"/>
      <c r="FS360" s="705"/>
      <c r="FT360" s="705"/>
      <c r="FU360" s="705"/>
      <c r="FV360" s="705"/>
      <c r="FW360" s="705"/>
      <c r="FX360" s="705"/>
      <c r="FY360" s="705"/>
      <c r="FZ360" s="705"/>
      <c r="GA360" s="705"/>
      <c r="GB360" s="705"/>
      <c r="GC360" s="705"/>
      <c r="GD360" s="705"/>
      <c r="GE360" s="705"/>
      <c r="GF360" s="705"/>
      <c r="GG360" s="705"/>
      <c r="GH360" s="705"/>
      <c r="GI360" s="705"/>
      <c r="GJ360" s="705"/>
      <c r="GK360" s="705"/>
      <c r="GL360" s="705"/>
      <c r="GM360" s="705"/>
      <c r="GN360" s="705"/>
      <c r="GO360" s="705"/>
      <c r="GP360" s="705"/>
      <c r="GQ360" s="705"/>
      <c r="GR360" s="705"/>
      <c r="GS360" s="705"/>
      <c r="GT360" s="705"/>
      <c r="GU360" s="705"/>
      <c r="GV360" s="705"/>
      <c r="GW360" s="705"/>
      <c r="GX360" s="705"/>
      <c r="GY360" s="705"/>
      <c r="GZ360" s="705"/>
      <c r="HA360" s="705"/>
      <c r="HB360" s="705"/>
      <c r="HC360" s="705"/>
      <c r="HD360" s="705"/>
      <c r="HE360" s="705"/>
      <c r="HF360" s="705"/>
      <c r="HG360" s="705"/>
      <c r="HH360" s="705"/>
      <c r="HI360" s="705"/>
      <c r="HJ360" s="705"/>
      <c r="HK360" s="705"/>
      <c r="HL360" s="705"/>
      <c r="HM360" s="705"/>
      <c r="HN360" s="705"/>
      <c r="HO360" s="705"/>
      <c r="HP360" s="705"/>
      <c r="HQ360" s="705"/>
      <c r="HR360" s="705"/>
      <c r="HS360" s="705"/>
      <c r="HT360" s="705"/>
      <c r="HU360" s="705"/>
      <c r="HV360" s="705"/>
      <c r="HW360" s="705"/>
      <c r="HX360" s="705"/>
      <c r="HY360" s="705"/>
      <c r="HZ360" s="705"/>
      <c r="IA360" s="705"/>
      <c r="IB360" s="705"/>
      <c r="IC360" s="705"/>
      <c r="ID360" s="705"/>
      <c r="IE360" s="705"/>
      <c r="IF360" s="705"/>
      <c r="IG360" s="705"/>
      <c r="IH360" s="705"/>
      <c r="II360" s="705"/>
      <c r="IJ360" s="705"/>
      <c r="IK360" s="705"/>
      <c r="IL360" s="705"/>
      <c r="IM360" s="705"/>
      <c r="IN360" s="705"/>
      <c r="IO360" s="705"/>
      <c r="IP360" s="705"/>
      <c r="IQ360" s="705"/>
      <c r="IR360" s="705"/>
      <c r="IS360" s="705"/>
      <c r="IT360" s="705"/>
      <c r="IU360" s="705"/>
      <c r="IV360" s="705"/>
    </row>
    <row r="361" spans="1:256" ht="15">
      <c r="A361" s="705"/>
      <c r="B361" s="870" t="s">
        <v>525</v>
      </c>
      <c r="C361" s="875" t="s">
        <v>526</v>
      </c>
      <c r="D361" s="876" t="s">
        <v>23</v>
      </c>
      <c r="E361" s="873">
        <v>1</v>
      </c>
      <c r="F361" s="877" t="e">
        <f>#REF!</f>
        <v>#REF!</v>
      </c>
      <c r="G361" s="838" t="e">
        <f t="shared" si="1"/>
        <v>#REF!</v>
      </c>
      <c r="H361" s="705"/>
      <c r="I361" s="705"/>
      <c r="J361" s="705"/>
      <c r="K361" s="705"/>
      <c r="L361" s="705"/>
      <c r="M361" s="705"/>
      <c r="N361" s="705"/>
      <c r="O361" s="705"/>
      <c r="P361" s="705"/>
      <c r="Q361" s="705"/>
      <c r="R361" s="705"/>
      <c r="S361" s="705"/>
      <c r="T361" s="705"/>
      <c r="U361" s="705"/>
      <c r="V361" s="705"/>
      <c r="W361" s="705"/>
      <c r="X361" s="705"/>
      <c r="Y361" s="705"/>
      <c r="Z361" s="705"/>
      <c r="AA361" s="705"/>
      <c r="AB361" s="705"/>
      <c r="AC361" s="705"/>
      <c r="AD361" s="705"/>
      <c r="AE361" s="705"/>
      <c r="AF361" s="705"/>
      <c r="AG361" s="705"/>
      <c r="AH361" s="705"/>
      <c r="AI361" s="705"/>
      <c r="AJ361" s="705"/>
      <c r="AK361" s="705"/>
      <c r="AL361" s="705"/>
      <c r="AM361" s="705"/>
      <c r="AN361" s="705"/>
      <c r="AO361" s="705"/>
      <c r="AP361" s="705"/>
      <c r="AQ361" s="705"/>
      <c r="AR361" s="705"/>
      <c r="AS361" s="705"/>
      <c r="AT361" s="705"/>
      <c r="AU361" s="705"/>
      <c r="AV361" s="705"/>
      <c r="AW361" s="705"/>
      <c r="AX361" s="705"/>
      <c r="AY361" s="705"/>
      <c r="AZ361" s="705"/>
      <c r="BA361" s="705"/>
      <c r="BB361" s="705"/>
      <c r="BC361" s="705"/>
      <c r="BD361" s="705"/>
      <c r="BE361" s="705"/>
      <c r="BF361" s="705"/>
      <c r="BG361" s="705"/>
      <c r="BH361" s="705"/>
      <c r="BI361" s="705"/>
      <c r="BJ361" s="705"/>
      <c r="BK361" s="705"/>
      <c r="BL361" s="705"/>
      <c r="BM361" s="705"/>
      <c r="BN361" s="705"/>
      <c r="BO361" s="705"/>
      <c r="BP361" s="705"/>
      <c r="BQ361" s="705"/>
      <c r="BR361" s="705"/>
      <c r="BS361" s="705"/>
      <c r="BT361" s="705"/>
      <c r="BU361" s="705"/>
      <c r="BV361" s="705"/>
      <c r="BW361" s="705"/>
      <c r="BX361" s="705"/>
      <c r="BY361" s="705"/>
      <c r="BZ361" s="705"/>
      <c r="CA361" s="705"/>
      <c r="CB361" s="705"/>
      <c r="CC361" s="705"/>
      <c r="CD361" s="705"/>
      <c r="CE361" s="705"/>
      <c r="CF361" s="705"/>
      <c r="CG361" s="705"/>
      <c r="CH361" s="705"/>
      <c r="CI361" s="705"/>
      <c r="CJ361" s="705"/>
      <c r="CK361" s="705"/>
      <c r="CL361" s="705"/>
      <c r="CM361" s="705"/>
      <c r="CN361" s="705"/>
      <c r="CO361" s="705"/>
      <c r="CP361" s="705"/>
      <c r="CQ361" s="705"/>
      <c r="CR361" s="705"/>
      <c r="CS361" s="705"/>
      <c r="CT361" s="705"/>
      <c r="CU361" s="705"/>
      <c r="CV361" s="705"/>
      <c r="CW361" s="705"/>
      <c r="CX361" s="705"/>
      <c r="CY361" s="705"/>
      <c r="CZ361" s="705"/>
      <c r="DA361" s="705"/>
      <c r="DB361" s="705"/>
      <c r="DC361" s="705"/>
      <c r="DD361" s="705"/>
      <c r="DE361" s="705"/>
      <c r="DF361" s="705"/>
      <c r="DG361" s="705"/>
      <c r="DH361" s="705"/>
      <c r="DI361" s="705"/>
      <c r="DJ361" s="705"/>
      <c r="DK361" s="705"/>
      <c r="DL361" s="705"/>
      <c r="DM361" s="705"/>
      <c r="DN361" s="705"/>
      <c r="DO361" s="705"/>
      <c r="DP361" s="705"/>
      <c r="DQ361" s="705"/>
      <c r="DR361" s="705"/>
      <c r="DS361" s="705"/>
      <c r="DT361" s="705"/>
      <c r="DU361" s="705"/>
      <c r="DV361" s="705"/>
      <c r="DW361" s="705"/>
      <c r="DX361" s="705"/>
      <c r="DY361" s="705"/>
      <c r="DZ361" s="705"/>
      <c r="EA361" s="705"/>
      <c r="EB361" s="705"/>
      <c r="EC361" s="705"/>
      <c r="ED361" s="705"/>
      <c r="EE361" s="705"/>
      <c r="EF361" s="705"/>
      <c r="EG361" s="705"/>
      <c r="EH361" s="705"/>
      <c r="EI361" s="705"/>
      <c r="EJ361" s="705"/>
      <c r="EK361" s="705"/>
      <c r="EL361" s="705"/>
      <c r="EM361" s="705"/>
      <c r="EN361" s="705"/>
      <c r="EO361" s="705"/>
      <c r="EP361" s="705"/>
      <c r="EQ361" s="705"/>
      <c r="ER361" s="705"/>
      <c r="ES361" s="705"/>
      <c r="ET361" s="705"/>
      <c r="EU361" s="705"/>
      <c r="EV361" s="705"/>
      <c r="EW361" s="705"/>
      <c r="EX361" s="705"/>
      <c r="EY361" s="705"/>
      <c r="EZ361" s="705"/>
      <c r="FA361" s="705"/>
      <c r="FB361" s="705"/>
      <c r="FC361" s="705"/>
      <c r="FD361" s="705"/>
      <c r="FE361" s="705"/>
      <c r="FF361" s="705"/>
      <c r="FG361" s="705"/>
      <c r="FH361" s="705"/>
      <c r="FI361" s="705"/>
      <c r="FJ361" s="705"/>
      <c r="FK361" s="705"/>
      <c r="FL361" s="705"/>
      <c r="FM361" s="705"/>
      <c r="FN361" s="705"/>
      <c r="FO361" s="705"/>
      <c r="FP361" s="705"/>
      <c r="FQ361" s="705"/>
      <c r="FR361" s="705"/>
      <c r="FS361" s="705"/>
      <c r="FT361" s="705"/>
      <c r="FU361" s="705"/>
      <c r="FV361" s="705"/>
      <c r="FW361" s="705"/>
      <c r="FX361" s="705"/>
      <c r="FY361" s="705"/>
      <c r="FZ361" s="705"/>
      <c r="GA361" s="705"/>
      <c r="GB361" s="705"/>
      <c r="GC361" s="705"/>
      <c r="GD361" s="705"/>
      <c r="GE361" s="705"/>
      <c r="GF361" s="705"/>
      <c r="GG361" s="705"/>
      <c r="GH361" s="705"/>
      <c r="GI361" s="705"/>
      <c r="GJ361" s="705"/>
      <c r="GK361" s="705"/>
      <c r="GL361" s="705"/>
      <c r="GM361" s="705"/>
      <c r="GN361" s="705"/>
      <c r="GO361" s="705"/>
      <c r="GP361" s="705"/>
      <c r="GQ361" s="705"/>
      <c r="GR361" s="705"/>
      <c r="GS361" s="705"/>
      <c r="GT361" s="705"/>
      <c r="GU361" s="705"/>
      <c r="GV361" s="705"/>
      <c r="GW361" s="705"/>
      <c r="GX361" s="705"/>
      <c r="GY361" s="705"/>
      <c r="GZ361" s="705"/>
      <c r="HA361" s="705"/>
      <c r="HB361" s="705"/>
      <c r="HC361" s="705"/>
      <c r="HD361" s="705"/>
      <c r="HE361" s="705"/>
      <c r="HF361" s="705"/>
      <c r="HG361" s="705"/>
      <c r="HH361" s="705"/>
      <c r="HI361" s="705"/>
      <c r="HJ361" s="705"/>
      <c r="HK361" s="705"/>
      <c r="HL361" s="705"/>
      <c r="HM361" s="705"/>
      <c r="HN361" s="705"/>
      <c r="HO361" s="705"/>
      <c r="HP361" s="705"/>
      <c r="HQ361" s="705"/>
      <c r="HR361" s="705"/>
      <c r="HS361" s="705"/>
      <c r="HT361" s="705"/>
      <c r="HU361" s="705"/>
      <c r="HV361" s="705"/>
      <c r="HW361" s="705"/>
      <c r="HX361" s="705"/>
      <c r="HY361" s="705"/>
      <c r="HZ361" s="705"/>
      <c r="IA361" s="705"/>
      <c r="IB361" s="705"/>
      <c r="IC361" s="705"/>
      <c r="ID361" s="705"/>
      <c r="IE361" s="705"/>
      <c r="IF361" s="705"/>
      <c r="IG361" s="705"/>
      <c r="IH361" s="705"/>
      <c r="II361" s="705"/>
      <c r="IJ361" s="705"/>
      <c r="IK361" s="705"/>
      <c r="IL361" s="705"/>
      <c r="IM361" s="705"/>
      <c r="IN361" s="705"/>
      <c r="IO361" s="705"/>
      <c r="IP361" s="705"/>
      <c r="IQ361" s="705"/>
      <c r="IR361" s="705"/>
      <c r="IS361" s="705"/>
      <c r="IT361" s="705"/>
      <c r="IU361" s="705"/>
      <c r="IV361" s="705"/>
    </row>
    <row r="362" spans="1:256">
      <c r="A362" s="705"/>
      <c r="B362" s="870" t="s">
        <v>527</v>
      </c>
      <c r="C362" s="871" t="s">
        <v>528</v>
      </c>
      <c r="D362" s="872" t="s">
        <v>23</v>
      </c>
      <c r="E362" s="873">
        <v>1</v>
      </c>
      <c r="F362" s="874" t="e">
        <f>#REF!</f>
        <v>#REF!</v>
      </c>
      <c r="G362" s="838" t="e">
        <f t="shared" si="1"/>
        <v>#REF!</v>
      </c>
      <c r="H362" s="705"/>
      <c r="I362" s="705"/>
      <c r="J362" s="705"/>
      <c r="K362" s="705"/>
      <c r="L362" s="705"/>
      <c r="M362" s="705"/>
      <c r="N362" s="705"/>
      <c r="O362" s="705"/>
      <c r="P362" s="705"/>
      <c r="Q362" s="705"/>
      <c r="R362" s="705"/>
      <c r="S362" s="705"/>
      <c r="T362" s="705"/>
      <c r="U362" s="705"/>
      <c r="V362" s="705"/>
      <c r="W362" s="705"/>
      <c r="X362" s="705"/>
      <c r="Y362" s="705"/>
      <c r="Z362" s="705"/>
      <c r="AA362" s="705"/>
      <c r="AB362" s="705"/>
      <c r="AC362" s="705"/>
      <c r="AD362" s="705"/>
      <c r="AE362" s="705"/>
      <c r="AF362" s="705"/>
      <c r="AG362" s="705"/>
      <c r="AH362" s="705"/>
      <c r="AI362" s="705"/>
      <c r="AJ362" s="705"/>
      <c r="AK362" s="705"/>
      <c r="AL362" s="705"/>
      <c r="AM362" s="705"/>
      <c r="AN362" s="705"/>
      <c r="AO362" s="705"/>
      <c r="AP362" s="705"/>
      <c r="AQ362" s="705"/>
      <c r="AR362" s="705"/>
      <c r="AS362" s="705"/>
      <c r="AT362" s="705"/>
      <c r="AU362" s="705"/>
      <c r="AV362" s="705"/>
      <c r="AW362" s="705"/>
      <c r="AX362" s="705"/>
      <c r="AY362" s="705"/>
      <c r="AZ362" s="705"/>
      <c r="BA362" s="705"/>
      <c r="BB362" s="705"/>
      <c r="BC362" s="705"/>
      <c r="BD362" s="705"/>
      <c r="BE362" s="705"/>
      <c r="BF362" s="705"/>
      <c r="BG362" s="705"/>
      <c r="BH362" s="705"/>
      <c r="BI362" s="705"/>
      <c r="BJ362" s="705"/>
      <c r="BK362" s="705"/>
      <c r="BL362" s="705"/>
      <c r="BM362" s="705"/>
      <c r="BN362" s="705"/>
      <c r="BO362" s="705"/>
      <c r="BP362" s="705"/>
      <c r="BQ362" s="705"/>
      <c r="BR362" s="705"/>
      <c r="BS362" s="705"/>
      <c r="BT362" s="705"/>
      <c r="BU362" s="705"/>
      <c r="BV362" s="705"/>
      <c r="BW362" s="705"/>
      <c r="BX362" s="705"/>
      <c r="BY362" s="705"/>
      <c r="BZ362" s="705"/>
      <c r="CA362" s="705"/>
      <c r="CB362" s="705"/>
      <c r="CC362" s="705"/>
      <c r="CD362" s="705"/>
      <c r="CE362" s="705"/>
      <c r="CF362" s="705"/>
      <c r="CG362" s="705"/>
      <c r="CH362" s="705"/>
      <c r="CI362" s="705"/>
      <c r="CJ362" s="705"/>
      <c r="CK362" s="705"/>
      <c r="CL362" s="705"/>
      <c r="CM362" s="705"/>
      <c r="CN362" s="705"/>
      <c r="CO362" s="705"/>
      <c r="CP362" s="705"/>
      <c r="CQ362" s="705"/>
      <c r="CR362" s="705"/>
      <c r="CS362" s="705"/>
      <c r="CT362" s="705"/>
      <c r="CU362" s="705"/>
      <c r="CV362" s="705"/>
      <c r="CW362" s="705"/>
      <c r="CX362" s="705"/>
      <c r="CY362" s="705"/>
      <c r="CZ362" s="705"/>
      <c r="DA362" s="705"/>
      <c r="DB362" s="705"/>
      <c r="DC362" s="705"/>
      <c r="DD362" s="705"/>
      <c r="DE362" s="705"/>
      <c r="DF362" s="705"/>
      <c r="DG362" s="705"/>
      <c r="DH362" s="705"/>
      <c r="DI362" s="705"/>
      <c r="DJ362" s="705"/>
      <c r="DK362" s="705"/>
      <c r="DL362" s="705"/>
      <c r="DM362" s="705"/>
      <c r="DN362" s="705"/>
      <c r="DO362" s="705"/>
      <c r="DP362" s="705"/>
      <c r="DQ362" s="705"/>
      <c r="DR362" s="705"/>
      <c r="DS362" s="705"/>
      <c r="DT362" s="705"/>
      <c r="DU362" s="705"/>
      <c r="DV362" s="705"/>
      <c r="DW362" s="705"/>
      <c r="DX362" s="705"/>
      <c r="DY362" s="705"/>
      <c r="DZ362" s="705"/>
      <c r="EA362" s="705"/>
      <c r="EB362" s="705"/>
      <c r="EC362" s="705"/>
      <c r="ED362" s="705"/>
      <c r="EE362" s="705"/>
      <c r="EF362" s="705"/>
      <c r="EG362" s="705"/>
      <c r="EH362" s="705"/>
      <c r="EI362" s="705"/>
      <c r="EJ362" s="705"/>
      <c r="EK362" s="705"/>
      <c r="EL362" s="705"/>
      <c r="EM362" s="705"/>
      <c r="EN362" s="705"/>
      <c r="EO362" s="705"/>
      <c r="EP362" s="705"/>
      <c r="EQ362" s="705"/>
      <c r="ER362" s="705"/>
      <c r="ES362" s="705"/>
      <c r="ET362" s="705"/>
      <c r="EU362" s="705"/>
      <c r="EV362" s="705"/>
      <c r="EW362" s="705"/>
      <c r="EX362" s="705"/>
      <c r="EY362" s="705"/>
      <c r="EZ362" s="705"/>
      <c r="FA362" s="705"/>
      <c r="FB362" s="705"/>
      <c r="FC362" s="705"/>
      <c r="FD362" s="705"/>
      <c r="FE362" s="705"/>
      <c r="FF362" s="705"/>
      <c r="FG362" s="705"/>
      <c r="FH362" s="705"/>
      <c r="FI362" s="705"/>
      <c r="FJ362" s="705"/>
      <c r="FK362" s="705"/>
      <c r="FL362" s="705"/>
      <c r="FM362" s="705"/>
      <c r="FN362" s="705"/>
      <c r="FO362" s="705"/>
      <c r="FP362" s="705"/>
      <c r="FQ362" s="705"/>
      <c r="FR362" s="705"/>
      <c r="FS362" s="705"/>
      <c r="FT362" s="705"/>
      <c r="FU362" s="705"/>
      <c r="FV362" s="705"/>
      <c r="FW362" s="705"/>
      <c r="FX362" s="705"/>
      <c r="FY362" s="705"/>
      <c r="FZ362" s="705"/>
      <c r="GA362" s="705"/>
      <c r="GB362" s="705"/>
      <c r="GC362" s="705"/>
      <c r="GD362" s="705"/>
      <c r="GE362" s="705"/>
      <c r="GF362" s="705"/>
      <c r="GG362" s="705"/>
      <c r="GH362" s="705"/>
      <c r="GI362" s="705"/>
      <c r="GJ362" s="705"/>
      <c r="GK362" s="705"/>
      <c r="GL362" s="705"/>
      <c r="GM362" s="705"/>
      <c r="GN362" s="705"/>
      <c r="GO362" s="705"/>
      <c r="GP362" s="705"/>
      <c r="GQ362" s="705"/>
      <c r="GR362" s="705"/>
      <c r="GS362" s="705"/>
      <c r="GT362" s="705"/>
      <c r="GU362" s="705"/>
      <c r="GV362" s="705"/>
      <c r="GW362" s="705"/>
      <c r="GX362" s="705"/>
      <c r="GY362" s="705"/>
      <c r="GZ362" s="705"/>
      <c r="HA362" s="705"/>
      <c r="HB362" s="705"/>
      <c r="HC362" s="705"/>
      <c r="HD362" s="705"/>
      <c r="HE362" s="705"/>
      <c r="HF362" s="705"/>
      <c r="HG362" s="705"/>
      <c r="HH362" s="705"/>
      <c r="HI362" s="705"/>
      <c r="HJ362" s="705"/>
      <c r="HK362" s="705"/>
      <c r="HL362" s="705"/>
      <c r="HM362" s="705"/>
      <c r="HN362" s="705"/>
      <c r="HO362" s="705"/>
      <c r="HP362" s="705"/>
      <c r="HQ362" s="705"/>
      <c r="HR362" s="705"/>
      <c r="HS362" s="705"/>
      <c r="HT362" s="705"/>
      <c r="HU362" s="705"/>
      <c r="HV362" s="705"/>
      <c r="HW362" s="705"/>
      <c r="HX362" s="705"/>
      <c r="HY362" s="705"/>
      <c r="HZ362" s="705"/>
      <c r="IA362" s="705"/>
      <c r="IB362" s="705"/>
      <c r="IC362" s="705"/>
      <c r="ID362" s="705"/>
      <c r="IE362" s="705"/>
      <c r="IF362" s="705"/>
      <c r="IG362" s="705"/>
      <c r="IH362" s="705"/>
      <c r="II362" s="705"/>
      <c r="IJ362" s="705"/>
      <c r="IK362" s="705"/>
      <c r="IL362" s="705"/>
      <c r="IM362" s="705"/>
      <c r="IN362" s="705"/>
      <c r="IO362" s="705"/>
      <c r="IP362" s="705"/>
      <c r="IQ362" s="705"/>
      <c r="IR362" s="705"/>
      <c r="IS362" s="705"/>
      <c r="IT362" s="705"/>
      <c r="IU362" s="705"/>
      <c r="IV362" s="705"/>
    </row>
    <row r="363" spans="1:256" ht="15.75" thickBot="1">
      <c r="A363" s="705"/>
      <c r="B363" s="878" t="s">
        <v>529</v>
      </c>
      <c r="C363" s="879" t="s">
        <v>530</v>
      </c>
      <c r="D363" s="880" t="s">
        <v>23</v>
      </c>
      <c r="E363" s="881">
        <v>1</v>
      </c>
      <c r="F363" s="882" t="e">
        <f>#REF!</f>
        <v>#REF!</v>
      </c>
      <c r="G363" s="883" t="e">
        <f t="shared" si="1"/>
        <v>#REF!</v>
      </c>
      <c r="H363" s="705"/>
      <c r="I363" s="705"/>
      <c r="J363" s="705"/>
      <c r="K363" s="705"/>
      <c r="L363" s="705"/>
      <c r="M363" s="705"/>
      <c r="N363" s="705"/>
      <c r="O363" s="705"/>
      <c r="P363" s="705"/>
      <c r="Q363" s="705"/>
      <c r="R363" s="705"/>
      <c r="S363" s="705"/>
      <c r="T363" s="705"/>
      <c r="U363" s="705"/>
      <c r="V363" s="705"/>
      <c r="W363" s="705"/>
      <c r="X363" s="705"/>
      <c r="Y363" s="705"/>
      <c r="Z363" s="705"/>
      <c r="AA363" s="705"/>
      <c r="AB363" s="705"/>
      <c r="AC363" s="705"/>
      <c r="AD363" s="705"/>
      <c r="AE363" s="705"/>
      <c r="AF363" s="705"/>
      <c r="AG363" s="705"/>
      <c r="AH363" s="705"/>
      <c r="AI363" s="705"/>
      <c r="AJ363" s="705"/>
      <c r="AK363" s="705"/>
      <c r="AL363" s="705"/>
      <c r="AM363" s="705"/>
      <c r="AN363" s="705"/>
      <c r="AO363" s="705"/>
      <c r="AP363" s="705"/>
      <c r="AQ363" s="705"/>
      <c r="AR363" s="705"/>
      <c r="AS363" s="705"/>
      <c r="AT363" s="705"/>
      <c r="AU363" s="705"/>
      <c r="AV363" s="705"/>
      <c r="AW363" s="705"/>
      <c r="AX363" s="705"/>
      <c r="AY363" s="705"/>
      <c r="AZ363" s="705"/>
      <c r="BA363" s="705"/>
      <c r="BB363" s="705"/>
      <c r="BC363" s="705"/>
      <c r="BD363" s="705"/>
      <c r="BE363" s="705"/>
      <c r="BF363" s="705"/>
      <c r="BG363" s="705"/>
      <c r="BH363" s="705"/>
      <c r="BI363" s="705"/>
      <c r="BJ363" s="705"/>
      <c r="BK363" s="705"/>
      <c r="BL363" s="705"/>
      <c r="BM363" s="705"/>
      <c r="BN363" s="705"/>
      <c r="BO363" s="705"/>
      <c r="BP363" s="705"/>
      <c r="BQ363" s="705"/>
      <c r="BR363" s="705"/>
      <c r="BS363" s="705"/>
      <c r="BT363" s="705"/>
      <c r="BU363" s="705"/>
      <c r="BV363" s="705"/>
      <c r="BW363" s="705"/>
      <c r="BX363" s="705"/>
      <c r="BY363" s="705"/>
      <c r="BZ363" s="705"/>
      <c r="CA363" s="705"/>
      <c r="CB363" s="705"/>
      <c r="CC363" s="705"/>
      <c r="CD363" s="705"/>
      <c r="CE363" s="705"/>
      <c r="CF363" s="705"/>
      <c r="CG363" s="705"/>
      <c r="CH363" s="705"/>
      <c r="CI363" s="705"/>
      <c r="CJ363" s="705"/>
      <c r="CK363" s="705"/>
      <c r="CL363" s="705"/>
      <c r="CM363" s="705"/>
      <c r="CN363" s="705"/>
      <c r="CO363" s="705"/>
      <c r="CP363" s="705"/>
      <c r="CQ363" s="705"/>
      <c r="CR363" s="705"/>
      <c r="CS363" s="705"/>
      <c r="CT363" s="705"/>
      <c r="CU363" s="705"/>
      <c r="CV363" s="705"/>
      <c r="CW363" s="705"/>
      <c r="CX363" s="705"/>
      <c r="CY363" s="705"/>
      <c r="CZ363" s="705"/>
      <c r="DA363" s="705"/>
      <c r="DB363" s="705"/>
      <c r="DC363" s="705"/>
      <c r="DD363" s="705"/>
      <c r="DE363" s="705"/>
      <c r="DF363" s="705"/>
      <c r="DG363" s="705"/>
      <c r="DH363" s="705"/>
      <c r="DI363" s="705"/>
      <c r="DJ363" s="705"/>
      <c r="DK363" s="705"/>
      <c r="DL363" s="705"/>
      <c r="DM363" s="705"/>
      <c r="DN363" s="705"/>
      <c r="DO363" s="705"/>
      <c r="DP363" s="705"/>
      <c r="DQ363" s="705"/>
      <c r="DR363" s="705"/>
      <c r="DS363" s="705"/>
      <c r="DT363" s="705"/>
      <c r="DU363" s="705"/>
      <c r="DV363" s="705"/>
      <c r="DW363" s="705"/>
      <c r="DX363" s="705"/>
      <c r="DY363" s="705"/>
      <c r="DZ363" s="705"/>
      <c r="EA363" s="705"/>
      <c r="EB363" s="705"/>
      <c r="EC363" s="705"/>
      <c r="ED363" s="705"/>
      <c r="EE363" s="705"/>
      <c r="EF363" s="705"/>
      <c r="EG363" s="705"/>
      <c r="EH363" s="705"/>
      <c r="EI363" s="705"/>
      <c r="EJ363" s="705"/>
      <c r="EK363" s="705"/>
      <c r="EL363" s="705"/>
      <c r="EM363" s="705"/>
      <c r="EN363" s="705"/>
      <c r="EO363" s="705"/>
      <c r="EP363" s="705"/>
      <c r="EQ363" s="705"/>
      <c r="ER363" s="705"/>
      <c r="ES363" s="705"/>
      <c r="ET363" s="705"/>
      <c r="EU363" s="705"/>
      <c r="EV363" s="705"/>
      <c r="EW363" s="705"/>
      <c r="EX363" s="705"/>
      <c r="EY363" s="705"/>
      <c r="EZ363" s="705"/>
      <c r="FA363" s="705"/>
      <c r="FB363" s="705"/>
      <c r="FC363" s="705"/>
      <c r="FD363" s="705"/>
      <c r="FE363" s="705"/>
      <c r="FF363" s="705"/>
      <c r="FG363" s="705"/>
      <c r="FH363" s="705"/>
      <c r="FI363" s="705"/>
      <c r="FJ363" s="705"/>
      <c r="FK363" s="705"/>
      <c r="FL363" s="705"/>
      <c r="FM363" s="705"/>
      <c r="FN363" s="705"/>
      <c r="FO363" s="705"/>
      <c r="FP363" s="705"/>
      <c r="FQ363" s="705"/>
      <c r="FR363" s="705"/>
      <c r="FS363" s="705"/>
      <c r="FT363" s="705"/>
      <c r="FU363" s="705"/>
      <c r="FV363" s="705"/>
      <c r="FW363" s="705"/>
      <c r="FX363" s="705"/>
      <c r="FY363" s="705"/>
      <c r="FZ363" s="705"/>
      <c r="GA363" s="705"/>
      <c r="GB363" s="705"/>
      <c r="GC363" s="705"/>
      <c r="GD363" s="705"/>
      <c r="GE363" s="705"/>
      <c r="GF363" s="705"/>
      <c r="GG363" s="705"/>
      <c r="GH363" s="705"/>
      <c r="GI363" s="705"/>
      <c r="GJ363" s="705"/>
      <c r="GK363" s="705"/>
      <c r="GL363" s="705"/>
      <c r="GM363" s="705"/>
      <c r="GN363" s="705"/>
      <c r="GO363" s="705"/>
      <c r="GP363" s="705"/>
      <c r="GQ363" s="705"/>
      <c r="GR363" s="705"/>
      <c r="GS363" s="705"/>
      <c r="GT363" s="705"/>
      <c r="GU363" s="705"/>
      <c r="GV363" s="705"/>
      <c r="GW363" s="705"/>
      <c r="GX363" s="705"/>
      <c r="GY363" s="705"/>
      <c r="GZ363" s="705"/>
      <c r="HA363" s="705"/>
      <c r="HB363" s="705"/>
      <c r="HC363" s="705"/>
      <c r="HD363" s="705"/>
      <c r="HE363" s="705"/>
      <c r="HF363" s="705"/>
      <c r="HG363" s="705"/>
      <c r="HH363" s="705"/>
      <c r="HI363" s="705"/>
      <c r="HJ363" s="705"/>
      <c r="HK363" s="705"/>
      <c r="HL363" s="705"/>
      <c r="HM363" s="705"/>
      <c r="HN363" s="705"/>
      <c r="HO363" s="705"/>
      <c r="HP363" s="705"/>
      <c r="HQ363" s="705"/>
      <c r="HR363" s="705"/>
      <c r="HS363" s="705"/>
      <c r="HT363" s="705"/>
      <c r="HU363" s="705"/>
      <c r="HV363" s="705"/>
      <c r="HW363" s="705"/>
      <c r="HX363" s="705"/>
      <c r="HY363" s="705"/>
      <c r="HZ363" s="705"/>
      <c r="IA363" s="705"/>
      <c r="IB363" s="705"/>
      <c r="IC363" s="705"/>
      <c r="ID363" s="705"/>
      <c r="IE363" s="705"/>
      <c r="IF363" s="705"/>
      <c r="IG363" s="705"/>
      <c r="IH363" s="705"/>
      <c r="II363" s="705"/>
      <c r="IJ363" s="705"/>
      <c r="IK363" s="705"/>
      <c r="IL363" s="705"/>
      <c r="IM363" s="705"/>
      <c r="IN363" s="705"/>
      <c r="IO363" s="705"/>
      <c r="IP363" s="705"/>
      <c r="IQ363" s="705"/>
      <c r="IR363" s="705"/>
      <c r="IS363" s="705"/>
      <c r="IT363" s="705"/>
      <c r="IU363" s="705"/>
      <c r="IV363" s="705"/>
    </row>
    <row r="364" spans="1:256" ht="16.5" thickBot="1">
      <c r="A364" s="705"/>
      <c r="B364" s="707"/>
      <c r="C364" s="764"/>
      <c r="D364" s="765"/>
      <c r="E364" s="766"/>
      <c r="F364" s="767" t="s">
        <v>81</v>
      </c>
      <c r="G364" s="768" t="e">
        <f>TRUNC(SUM(G354:G363),2)</f>
        <v>#REF!</v>
      </c>
      <c r="H364" s="705"/>
      <c r="I364" s="705"/>
      <c r="J364" s="705"/>
      <c r="K364" s="705"/>
      <c r="L364" s="705"/>
      <c r="M364" s="705"/>
      <c r="N364" s="705"/>
      <c r="O364" s="705"/>
      <c r="P364" s="705"/>
      <c r="Q364" s="705"/>
      <c r="R364" s="705"/>
      <c r="S364" s="705"/>
      <c r="T364" s="705"/>
      <c r="U364" s="705"/>
      <c r="V364" s="705"/>
      <c r="W364" s="705"/>
      <c r="X364" s="705"/>
      <c r="Y364" s="705"/>
      <c r="Z364" s="705"/>
      <c r="AA364" s="705"/>
      <c r="AB364" s="705"/>
      <c r="AC364" s="705"/>
      <c r="AD364" s="705"/>
      <c r="AE364" s="705"/>
      <c r="AF364" s="705"/>
      <c r="AG364" s="705"/>
      <c r="AH364" s="705"/>
      <c r="AI364" s="705"/>
      <c r="AJ364" s="705"/>
      <c r="AK364" s="705"/>
      <c r="AL364" s="705"/>
      <c r="AM364" s="705"/>
      <c r="AN364" s="705"/>
      <c r="AO364" s="705"/>
      <c r="AP364" s="705"/>
      <c r="AQ364" s="705"/>
      <c r="AR364" s="705"/>
      <c r="AS364" s="705"/>
      <c r="AT364" s="705"/>
      <c r="AU364" s="705"/>
      <c r="AV364" s="705"/>
      <c r="AW364" s="705"/>
      <c r="AX364" s="705"/>
      <c r="AY364" s="705"/>
      <c r="AZ364" s="705"/>
      <c r="BA364" s="705"/>
      <c r="BB364" s="705"/>
      <c r="BC364" s="705"/>
      <c r="BD364" s="705"/>
      <c r="BE364" s="705"/>
      <c r="BF364" s="705"/>
      <c r="BG364" s="705"/>
      <c r="BH364" s="705"/>
      <c r="BI364" s="705"/>
      <c r="BJ364" s="705"/>
      <c r="BK364" s="705"/>
      <c r="BL364" s="705"/>
      <c r="BM364" s="705"/>
      <c r="BN364" s="705"/>
      <c r="BO364" s="705"/>
      <c r="BP364" s="705"/>
      <c r="BQ364" s="705"/>
      <c r="BR364" s="705"/>
      <c r="BS364" s="705"/>
      <c r="BT364" s="705"/>
      <c r="BU364" s="705"/>
      <c r="BV364" s="705"/>
      <c r="BW364" s="705"/>
      <c r="BX364" s="705"/>
      <c r="BY364" s="705"/>
      <c r="BZ364" s="705"/>
      <c r="CA364" s="705"/>
      <c r="CB364" s="705"/>
      <c r="CC364" s="705"/>
      <c r="CD364" s="705"/>
      <c r="CE364" s="705"/>
      <c r="CF364" s="705"/>
      <c r="CG364" s="705"/>
      <c r="CH364" s="705"/>
      <c r="CI364" s="705"/>
      <c r="CJ364" s="705"/>
      <c r="CK364" s="705"/>
      <c r="CL364" s="705"/>
      <c r="CM364" s="705"/>
      <c r="CN364" s="705"/>
      <c r="CO364" s="705"/>
      <c r="CP364" s="705"/>
      <c r="CQ364" s="705"/>
      <c r="CR364" s="705"/>
      <c r="CS364" s="705"/>
      <c r="CT364" s="705"/>
      <c r="CU364" s="705"/>
      <c r="CV364" s="705"/>
      <c r="CW364" s="705"/>
      <c r="CX364" s="705"/>
      <c r="CY364" s="705"/>
      <c r="CZ364" s="705"/>
      <c r="DA364" s="705"/>
      <c r="DB364" s="705"/>
      <c r="DC364" s="705"/>
      <c r="DD364" s="705"/>
      <c r="DE364" s="705"/>
      <c r="DF364" s="705"/>
      <c r="DG364" s="705"/>
      <c r="DH364" s="705"/>
      <c r="DI364" s="705"/>
      <c r="DJ364" s="705"/>
      <c r="DK364" s="705"/>
      <c r="DL364" s="705"/>
      <c r="DM364" s="705"/>
      <c r="DN364" s="705"/>
      <c r="DO364" s="705"/>
      <c r="DP364" s="705"/>
      <c r="DQ364" s="705"/>
      <c r="DR364" s="705"/>
      <c r="DS364" s="705"/>
      <c r="DT364" s="705"/>
      <c r="DU364" s="705"/>
      <c r="DV364" s="705"/>
      <c r="DW364" s="705"/>
      <c r="DX364" s="705"/>
      <c r="DY364" s="705"/>
      <c r="DZ364" s="705"/>
      <c r="EA364" s="705"/>
      <c r="EB364" s="705"/>
      <c r="EC364" s="705"/>
      <c r="ED364" s="705"/>
      <c r="EE364" s="705"/>
      <c r="EF364" s="705"/>
      <c r="EG364" s="705"/>
      <c r="EH364" s="705"/>
      <c r="EI364" s="705"/>
      <c r="EJ364" s="705"/>
      <c r="EK364" s="705"/>
      <c r="EL364" s="705"/>
      <c r="EM364" s="705"/>
      <c r="EN364" s="705"/>
      <c r="EO364" s="705"/>
      <c r="EP364" s="705"/>
      <c r="EQ364" s="705"/>
      <c r="ER364" s="705"/>
      <c r="ES364" s="705"/>
      <c r="ET364" s="705"/>
      <c r="EU364" s="705"/>
      <c r="EV364" s="705"/>
      <c r="EW364" s="705"/>
      <c r="EX364" s="705"/>
      <c r="EY364" s="705"/>
      <c r="EZ364" s="705"/>
      <c r="FA364" s="705"/>
      <c r="FB364" s="705"/>
      <c r="FC364" s="705"/>
      <c r="FD364" s="705"/>
      <c r="FE364" s="705"/>
      <c r="FF364" s="705"/>
      <c r="FG364" s="705"/>
      <c r="FH364" s="705"/>
      <c r="FI364" s="705"/>
      <c r="FJ364" s="705"/>
      <c r="FK364" s="705"/>
      <c r="FL364" s="705"/>
      <c r="FM364" s="705"/>
      <c r="FN364" s="705"/>
      <c r="FO364" s="705"/>
      <c r="FP364" s="705"/>
      <c r="FQ364" s="705"/>
      <c r="FR364" s="705"/>
      <c r="FS364" s="705"/>
      <c r="FT364" s="705"/>
      <c r="FU364" s="705"/>
      <c r="FV364" s="705"/>
      <c r="FW364" s="705"/>
      <c r="FX364" s="705"/>
      <c r="FY364" s="705"/>
      <c r="FZ364" s="705"/>
      <c r="GA364" s="705"/>
      <c r="GB364" s="705"/>
      <c r="GC364" s="705"/>
      <c r="GD364" s="705"/>
      <c r="GE364" s="705"/>
      <c r="GF364" s="705"/>
      <c r="GG364" s="705"/>
      <c r="GH364" s="705"/>
      <c r="GI364" s="705"/>
      <c r="GJ364" s="705"/>
      <c r="GK364" s="705"/>
      <c r="GL364" s="705"/>
      <c r="GM364" s="705"/>
      <c r="GN364" s="705"/>
      <c r="GO364" s="705"/>
      <c r="GP364" s="705"/>
      <c r="GQ364" s="705"/>
      <c r="GR364" s="705"/>
      <c r="GS364" s="705"/>
      <c r="GT364" s="705"/>
      <c r="GU364" s="705"/>
      <c r="GV364" s="705"/>
      <c r="GW364" s="705"/>
      <c r="GX364" s="705"/>
      <c r="GY364" s="705"/>
      <c r="GZ364" s="705"/>
      <c r="HA364" s="705"/>
      <c r="HB364" s="705"/>
      <c r="HC364" s="705"/>
      <c r="HD364" s="705"/>
      <c r="HE364" s="705"/>
      <c r="HF364" s="705"/>
      <c r="HG364" s="705"/>
      <c r="HH364" s="705"/>
      <c r="HI364" s="705"/>
      <c r="HJ364" s="705"/>
      <c r="HK364" s="705"/>
      <c r="HL364" s="705"/>
      <c r="HM364" s="705"/>
      <c r="HN364" s="705"/>
      <c r="HO364" s="705"/>
      <c r="HP364" s="705"/>
      <c r="HQ364" s="705"/>
      <c r="HR364" s="705"/>
      <c r="HS364" s="705"/>
      <c r="HT364" s="705"/>
      <c r="HU364" s="705"/>
      <c r="HV364" s="705"/>
      <c r="HW364" s="705"/>
      <c r="HX364" s="705"/>
      <c r="HY364" s="705"/>
      <c r="HZ364" s="705"/>
      <c r="IA364" s="705"/>
      <c r="IB364" s="705"/>
      <c r="IC364" s="705"/>
      <c r="ID364" s="705"/>
      <c r="IE364" s="705"/>
      <c r="IF364" s="705"/>
      <c r="IG364" s="705"/>
      <c r="IH364" s="705"/>
      <c r="II364" s="705"/>
      <c r="IJ364" s="705"/>
      <c r="IK364" s="705"/>
      <c r="IL364" s="705"/>
      <c r="IM364" s="705"/>
      <c r="IN364" s="705"/>
      <c r="IO364" s="705"/>
      <c r="IP364" s="705"/>
      <c r="IQ364" s="705"/>
      <c r="IR364" s="705"/>
      <c r="IS364" s="705"/>
      <c r="IT364" s="705"/>
      <c r="IU364" s="705"/>
      <c r="IV364" s="705"/>
    </row>
    <row r="365" spans="1:256" ht="13.5" thickBot="1">
      <c r="A365" s="705"/>
      <c r="B365" s="786"/>
      <c r="C365" s="786"/>
      <c r="D365" s="787"/>
      <c r="E365" s="788"/>
      <c r="F365" s="789"/>
      <c r="G365" s="790"/>
      <c r="H365" s="705"/>
      <c r="I365" s="705"/>
      <c r="J365" s="705"/>
      <c r="K365" s="705"/>
      <c r="L365" s="705"/>
      <c r="M365" s="705"/>
      <c r="N365" s="705"/>
      <c r="O365" s="705"/>
      <c r="P365" s="705"/>
      <c r="Q365" s="705"/>
      <c r="R365" s="705"/>
      <c r="S365" s="705"/>
      <c r="T365" s="705"/>
      <c r="U365" s="705"/>
      <c r="V365" s="705"/>
      <c r="W365" s="705"/>
      <c r="X365" s="705"/>
      <c r="Y365" s="705"/>
      <c r="Z365" s="705"/>
      <c r="AA365" s="705"/>
      <c r="AB365" s="705"/>
      <c r="AC365" s="705"/>
      <c r="AD365" s="705"/>
      <c r="AE365" s="705"/>
      <c r="AF365" s="705"/>
      <c r="AG365" s="705"/>
      <c r="AH365" s="705"/>
      <c r="AI365" s="705"/>
      <c r="AJ365" s="705"/>
      <c r="AK365" s="705"/>
      <c r="AL365" s="705"/>
      <c r="AM365" s="705"/>
      <c r="AN365" s="705"/>
      <c r="AO365" s="705"/>
      <c r="AP365" s="705"/>
      <c r="AQ365" s="705"/>
      <c r="AR365" s="705"/>
      <c r="AS365" s="705"/>
      <c r="AT365" s="705"/>
      <c r="AU365" s="705"/>
      <c r="AV365" s="705"/>
      <c r="AW365" s="705"/>
      <c r="AX365" s="705"/>
      <c r="AY365" s="705"/>
      <c r="AZ365" s="705"/>
      <c r="BA365" s="705"/>
      <c r="BB365" s="705"/>
      <c r="BC365" s="705"/>
      <c r="BD365" s="705"/>
      <c r="BE365" s="705"/>
      <c r="BF365" s="705"/>
      <c r="BG365" s="705"/>
      <c r="BH365" s="705"/>
      <c r="BI365" s="705"/>
      <c r="BJ365" s="705"/>
      <c r="BK365" s="705"/>
      <c r="BL365" s="705"/>
      <c r="BM365" s="705"/>
      <c r="BN365" s="705"/>
      <c r="BO365" s="705"/>
      <c r="BP365" s="705"/>
      <c r="BQ365" s="705"/>
      <c r="BR365" s="705"/>
      <c r="BS365" s="705"/>
      <c r="BT365" s="705"/>
      <c r="BU365" s="705"/>
      <c r="BV365" s="705"/>
      <c r="BW365" s="705"/>
      <c r="BX365" s="705"/>
      <c r="BY365" s="705"/>
      <c r="BZ365" s="705"/>
      <c r="CA365" s="705"/>
      <c r="CB365" s="705"/>
      <c r="CC365" s="705"/>
      <c r="CD365" s="705"/>
      <c r="CE365" s="705"/>
      <c r="CF365" s="705"/>
      <c r="CG365" s="705"/>
      <c r="CH365" s="705"/>
      <c r="CI365" s="705"/>
      <c r="CJ365" s="705"/>
      <c r="CK365" s="705"/>
      <c r="CL365" s="705"/>
      <c r="CM365" s="705"/>
      <c r="CN365" s="705"/>
      <c r="CO365" s="705"/>
      <c r="CP365" s="705"/>
      <c r="CQ365" s="705"/>
      <c r="CR365" s="705"/>
      <c r="CS365" s="705"/>
      <c r="CT365" s="705"/>
      <c r="CU365" s="705"/>
      <c r="CV365" s="705"/>
      <c r="CW365" s="705"/>
      <c r="CX365" s="705"/>
      <c r="CY365" s="705"/>
      <c r="CZ365" s="705"/>
      <c r="DA365" s="705"/>
      <c r="DB365" s="705"/>
      <c r="DC365" s="705"/>
      <c r="DD365" s="705"/>
      <c r="DE365" s="705"/>
      <c r="DF365" s="705"/>
      <c r="DG365" s="705"/>
      <c r="DH365" s="705"/>
      <c r="DI365" s="705"/>
      <c r="DJ365" s="705"/>
      <c r="DK365" s="705"/>
      <c r="DL365" s="705"/>
      <c r="DM365" s="705"/>
      <c r="DN365" s="705"/>
      <c r="DO365" s="705"/>
      <c r="DP365" s="705"/>
      <c r="DQ365" s="705"/>
      <c r="DR365" s="705"/>
      <c r="DS365" s="705"/>
      <c r="DT365" s="705"/>
      <c r="DU365" s="705"/>
      <c r="DV365" s="705"/>
      <c r="DW365" s="705"/>
      <c r="DX365" s="705"/>
      <c r="DY365" s="705"/>
      <c r="DZ365" s="705"/>
      <c r="EA365" s="705"/>
      <c r="EB365" s="705"/>
      <c r="EC365" s="705"/>
      <c r="ED365" s="705"/>
      <c r="EE365" s="705"/>
      <c r="EF365" s="705"/>
      <c r="EG365" s="705"/>
      <c r="EH365" s="705"/>
      <c r="EI365" s="705"/>
      <c r="EJ365" s="705"/>
      <c r="EK365" s="705"/>
      <c r="EL365" s="705"/>
      <c r="EM365" s="705"/>
      <c r="EN365" s="705"/>
      <c r="EO365" s="705"/>
      <c r="EP365" s="705"/>
      <c r="EQ365" s="705"/>
      <c r="ER365" s="705"/>
      <c r="ES365" s="705"/>
      <c r="ET365" s="705"/>
      <c r="EU365" s="705"/>
      <c r="EV365" s="705"/>
      <c r="EW365" s="705"/>
      <c r="EX365" s="705"/>
      <c r="EY365" s="705"/>
      <c r="EZ365" s="705"/>
      <c r="FA365" s="705"/>
      <c r="FB365" s="705"/>
      <c r="FC365" s="705"/>
      <c r="FD365" s="705"/>
      <c r="FE365" s="705"/>
      <c r="FF365" s="705"/>
      <c r="FG365" s="705"/>
      <c r="FH365" s="705"/>
      <c r="FI365" s="705"/>
      <c r="FJ365" s="705"/>
      <c r="FK365" s="705"/>
      <c r="FL365" s="705"/>
      <c r="FM365" s="705"/>
      <c r="FN365" s="705"/>
      <c r="FO365" s="705"/>
      <c r="FP365" s="705"/>
      <c r="FQ365" s="705"/>
      <c r="FR365" s="705"/>
      <c r="FS365" s="705"/>
      <c r="FT365" s="705"/>
      <c r="FU365" s="705"/>
      <c r="FV365" s="705"/>
      <c r="FW365" s="705"/>
      <c r="FX365" s="705"/>
      <c r="FY365" s="705"/>
      <c r="FZ365" s="705"/>
      <c r="GA365" s="705"/>
      <c r="GB365" s="705"/>
      <c r="GC365" s="705"/>
      <c r="GD365" s="705"/>
      <c r="GE365" s="705"/>
      <c r="GF365" s="705"/>
      <c r="GG365" s="705"/>
      <c r="GH365" s="705"/>
      <c r="GI365" s="705"/>
      <c r="GJ365" s="705"/>
      <c r="GK365" s="705"/>
      <c r="GL365" s="705"/>
      <c r="GM365" s="705"/>
      <c r="GN365" s="705"/>
      <c r="GO365" s="705"/>
      <c r="GP365" s="705"/>
      <c r="GQ365" s="705"/>
      <c r="GR365" s="705"/>
      <c r="GS365" s="705"/>
      <c r="GT365" s="705"/>
      <c r="GU365" s="705"/>
      <c r="GV365" s="705"/>
      <c r="GW365" s="705"/>
      <c r="GX365" s="705"/>
      <c r="GY365" s="705"/>
      <c r="GZ365" s="705"/>
      <c r="HA365" s="705"/>
      <c r="HB365" s="705"/>
      <c r="HC365" s="705"/>
      <c r="HD365" s="705"/>
      <c r="HE365" s="705"/>
      <c r="HF365" s="705"/>
      <c r="HG365" s="705"/>
      <c r="HH365" s="705"/>
      <c r="HI365" s="705"/>
      <c r="HJ365" s="705"/>
      <c r="HK365" s="705"/>
      <c r="HL365" s="705"/>
      <c r="HM365" s="705"/>
      <c r="HN365" s="705"/>
      <c r="HO365" s="705"/>
      <c r="HP365" s="705"/>
      <c r="HQ365" s="705"/>
      <c r="HR365" s="705"/>
      <c r="HS365" s="705"/>
      <c r="HT365" s="705"/>
      <c r="HU365" s="705"/>
      <c r="HV365" s="705"/>
      <c r="HW365" s="705"/>
      <c r="HX365" s="705"/>
      <c r="HY365" s="705"/>
      <c r="HZ365" s="705"/>
      <c r="IA365" s="705"/>
      <c r="IB365" s="705"/>
      <c r="IC365" s="705"/>
      <c r="ID365" s="705"/>
      <c r="IE365" s="705"/>
      <c r="IF365" s="705"/>
      <c r="IG365" s="705"/>
      <c r="IH365" s="705"/>
      <c r="II365" s="705"/>
      <c r="IJ365" s="705"/>
      <c r="IK365" s="705"/>
      <c r="IL365" s="705"/>
      <c r="IM365" s="705"/>
      <c r="IN365" s="705"/>
      <c r="IO365" s="705"/>
      <c r="IP365" s="705"/>
      <c r="IQ365" s="705"/>
      <c r="IR365" s="705"/>
      <c r="IS365" s="705"/>
      <c r="IT365" s="705"/>
      <c r="IU365" s="705"/>
      <c r="IV365" s="705"/>
    </row>
    <row r="366" spans="1:256">
      <c r="A366" s="705"/>
      <c r="B366" s="862" t="s">
        <v>531</v>
      </c>
      <c r="C366" s="863" t="s">
        <v>532</v>
      </c>
      <c r="D366" s="864"/>
      <c r="E366" s="864"/>
      <c r="F366" s="864"/>
      <c r="G366" s="865" t="s">
        <v>23</v>
      </c>
      <c r="H366" s="705"/>
      <c r="I366" s="705"/>
      <c r="J366" s="705"/>
      <c r="K366" s="705"/>
      <c r="L366" s="705"/>
      <c r="M366" s="705"/>
      <c r="N366" s="705"/>
      <c r="O366" s="705"/>
      <c r="P366" s="705"/>
      <c r="Q366" s="705"/>
      <c r="R366" s="705"/>
      <c r="S366" s="705"/>
      <c r="T366" s="705"/>
      <c r="U366" s="705"/>
      <c r="V366" s="705"/>
      <c r="W366" s="705"/>
      <c r="X366" s="705"/>
      <c r="Y366" s="705"/>
      <c r="Z366" s="705"/>
      <c r="AA366" s="705"/>
      <c r="AB366" s="705"/>
      <c r="AC366" s="705"/>
      <c r="AD366" s="705"/>
      <c r="AE366" s="705"/>
      <c r="AF366" s="705"/>
      <c r="AG366" s="705"/>
      <c r="AH366" s="705"/>
      <c r="AI366" s="705"/>
      <c r="AJ366" s="705"/>
      <c r="AK366" s="705"/>
      <c r="AL366" s="705"/>
      <c r="AM366" s="705"/>
      <c r="AN366" s="705"/>
      <c r="AO366" s="705"/>
      <c r="AP366" s="705"/>
      <c r="AQ366" s="705"/>
      <c r="AR366" s="705"/>
      <c r="AS366" s="705"/>
      <c r="AT366" s="705"/>
      <c r="AU366" s="705"/>
      <c r="AV366" s="705"/>
      <c r="AW366" s="705"/>
      <c r="AX366" s="705"/>
      <c r="AY366" s="705"/>
      <c r="AZ366" s="705"/>
      <c r="BA366" s="705"/>
      <c r="BB366" s="705"/>
      <c r="BC366" s="705"/>
      <c r="BD366" s="705"/>
      <c r="BE366" s="705"/>
      <c r="BF366" s="705"/>
      <c r="BG366" s="705"/>
      <c r="BH366" s="705"/>
      <c r="BI366" s="705"/>
      <c r="BJ366" s="705"/>
      <c r="BK366" s="705"/>
      <c r="BL366" s="705"/>
      <c r="BM366" s="705"/>
      <c r="BN366" s="705"/>
      <c r="BO366" s="705"/>
      <c r="BP366" s="705"/>
      <c r="BQ366" s="705"/>
      <c r="BR366" s="705"/>
      <c r="BS366" s="705"/>
      <c r="BT366" s="705"/>
      <c r="BU366" s="705"/>
      <c r="BV366" s="705"/>
      <c r="BW366" s="705"/>
      <c r="BX366" s="705"/>
      <c r="BY366" s="705"/>
      <c r="BZ366" s="705"/>
      <c r="CA366" s="705"/>
      <c r="CB366" s="705"/>
      <c r="CC366" s="705"/>
      <c r="CD366" s="705"/>
      <c r="CE366" s="705"/>
      <c r="CF366" s="705"/>
      <c r="CG366" s="705"/>
      <c r="CH366" s="705"/>
      <c r="CI366" s="705"/>
      <c r="CJ366" s="705"/>
      <c r="CK366" s="705"/>
      <c r="CL366" s="705"/>
      <c r="CM366" s="705"/>
      <c r="CN366" s="705"/>
      <c r="CO366" s="705"/>
      <c r="CP366" s="705"/>
      <c r="CQ366" s="705"/>
      <c r="CR366" s="705"/>
      <c r="CS366" s="705"/>
      <c r="CT366" s="705"/>
      <c r="CU366" s="705"/>
      <c r="CV366" s="705"/>
      <c r="CW366" s="705"/>
      <c r="CX366" s="705"/>
      <c r="CY366" s="705"/>
      <c r="CZ366" s="705"/>
      <c r="DA366" s="705"/>
      <c r="DB366" s="705"/>
      <c r="DC366" s="705"/>
      <c r="DD366" s="705"/>
      <c r="DE366" s="705"/>
      <c r="DF366" s="705"/>
      <c r="DG366" s="705"/>
      <c r="DH366" s="705"/>
      <c r="DI366" s="705"/>
      <c r="DJ366" s="705"/>
      <c r="DK366" s="705"/>
      <c r="DL366" s="705"/>
      <c r="DM366" s="705"/>
      <c r="DN366" s="705"/>
      <c r="DO366" s="705"/>
      <c r="DP366" s="705"/>
      <c r="DQ366" s="705"/>
      <c r="DR366" s="705"/>
      <c r="DS366" s="705"/>
      <c r="DT366" s="705"/>
      <c r="DU366" s="705"/>
      <c r="DV366" s="705"/>
      <c r="DW366" s="705"/>
      <c r="DX366" s="705"/>
      <c r="DY366" s="705"/>
      <c r="DZ366" s="705"/>
      <c r="EA366" s="705"/>
      <c r="EB366" s="705"/>
      <c r="EC366" s="705"/>
      <c r="ED366" s="705"/>
      <c r="EE366" s="705"/>
      <c r="EF366" s="705"/>
      <c r="EG366" s="705"/>
      <c r="EH366" s="705"/>
      <c r="EI366" s="705"/>
      <c r="EJ366" s="705"/>
      <c r="EK366" s="705"/>
      <c r="EL366" s="705"/>
      <c r="EM366" s="705"/>
      <c r="EN366" s="705"/>
      <c r="EO366" s="705"/>
      <c r="EP366" s="705"/>
      <c r="EQ366" s="705"/>
      <c r="ER366" s="705"/>
      <c r="ES366" s="705"/>
      <c r="ET366" s="705"/>
      <c r="EU366" s="705"/>
      <c r="EV366" s="705"/>
      <c r="EW366" s="705"/>
      <c r="EX366" s="705"/>
      <c r="EY366" s="705"/>
      <c r="EZ366" s="705"/>
      <c r="FA366" s="705"/>
      <c r="FB366" s="705"/>
      <c r="FC366" s="705"/>
      <c r="FD366" s="705"/>
      <c r="FE366" s="705"/>
      <c r="FF366" s="705"/>
      <c r="FG366" s="705"/>
      <c r="FH366" s="705"/>
      <c r="FI366" s="705"/>
      <c r="FJ366" s="705"/>
      <c r="FK366" s="705"/>
      <c r="FL366" s="705"/>
      <c r="FM366" s="705"/>
      <c r="FN366" s="705"/>
      <c r="FO366" s="705"/>
      <c r="FP366" s="705"/>
      <c r="FQ366" s="705"/>
      <c r="FR366" s="705"/>
      <c r="FS366" s="705"/>
      <c r="FT366" s="705"/>
      <c r="FU366" s="705"/>
      <c r="FV366" s="705"/>
      <c r="FW366" s="705"/>
      <c r="FX366" s="705"/>
      <c r="FY366" s="705"/>
      <c r="FZ366" s="705"/>
      <c r="GA366" s="705"/>
      <c r="GB366" s="705"/>
      <c r="GC366" s="705"/>
      <c r="GD366" s="705"/>
      <c r="GE366" s="705"/>
      <c r="GF366" s="705"/>
      <c r="GG366" s="705"/>
      <c r="GH366" s="705"/>
      <c r="GI366" s="705"/>
      <c r="GJ366" s="705"/>
      <c r="GK366" s="705"/>
      <c r="GL366" s="705"/>
      <c r="GM366" s="705"/>
      <c r="GN366" s="705"/>
      <c r="GO366" s="705"/>
      <c r="GP366" s="705"/>
      <c r="GQ366" s="705"/>
      <c r="GR366" s="705"/>
      <c r="GS366" s="705"/>
      <c r="GT366" s="705"/>
      <c r="GU366" s="705"/>
      <c r="GV366" s="705"/>
      <c r="GW366" s="705"/>
      <c r="GX366" s="705"/>
      <c r="GY366" s="705"/>
      <c r="GZ366" s="705"/>
      <c r="HA366" s="705"/>
      <c r="HB366" s="705"/>
      <c r="HC366" s="705"/>
      <c r="HD366" s="705"/>
      <c r="HE366" s="705"/>
      <c r="HF366" s="705"/>
      <c r="HG366" s="705"/>
      <c r="HH366" s="705"/>
      <c r="HI366" s="705"/>
      <c r="HJ366" s="705"/>
      <c r="HK366" s="705"/>
      <c r="HL366" s="705"/>
      <c r="HM366" s="705"/>
      <c r="HN366" s="705"/>
      <c r="HO366" s="705"/>
      <c r="HP366" s="705"/>
      <c r="HQ366" s="705"/>
      <c r="HR366" s="705"/>
      <c r="HS366" s="705"/>
      <c r="HT366" s="705"/>
      <c r="HU366" s="705"/>
      <c r="HV366" s="705"/>
      <c r="HW366" s="705"/>
      <c r="HX366" s="705"/>
      <c r="HY366" s="705"/>
      <c r="HZ366" s="705"/>
      <c r="IA366" s="705"/>
      <c r="IB366" s="705"/>
      <c r="IC366" s="705"/>
      <c r="ID366" s="705"/>
      <c r="IE366" s="705"/>
      <c r="IF366" s="705"/>
      <c r="IG366" s="705"/>
      <c r="IH366" s="705"/>
      <c r="II366" s="705"/>
      <c r="IJ366" s="705"/>
      <c r="IK366" s="705"/>
      <c r="IL366" s="705"/>
      <c r="IM366" s="705"/>
      <c r="IN366" s="705"/>
      <c r="IO366" s="705"/>
      <c r="IP366" s="705"/>
      <c r="IQ366" s="705"/>
      <c r="IR366" s="705"/>
      <c r="IS366" s="705"/>
      <c r="IT366" s="705"/>
      <c r="IU366" s="705"/>
      <c r="IV366" s="705"/>
    </row>
    <row r="367" spans="1:256" ht="25.5">
      <c r="A367" s="705"/>
      <c r="B367" s="866" t="s">
        <v>144</v>
      </c>
      <c r="C367" s="867" t="s">
        <v>75</v>
      </c>
      <c r="D367" s="867" t="s">
        <v>23</v>
      </c>
      <c r="E367" s="867" t="s">
        <v>76</v>
      </c>
      <c r="F367" s="868" t="s">
        <v>103</v>
      </c>
      <c r="G367" s="869" t="s">
        <v>104</v>
      </c>
      <c r="H367" s="705"/>
      <c r="I367" s="705"/>
      <c r="J367" s="705"/>
      <c r="K367" s="705"/>
      <c r="L367" s="705"/>
      <c r="M367" s="705"/>
      <c r="N367" s="705"/>
      <c r="O367" s="705"/>
      <c r="P367" s="705"/>
      <c r="Q367" s="705"/>
      <c r="R367" s="705"/>
      <c r="S367" s="705"/>
      <c r="T367" s="705"/>
      <c r="U367" s="705"/>
      <c r="V367" s="705"/>
      <c r="W367" s="705"/>
      <c r="X367" s="705"/>
      <c r="Y367" s="705"/>
      <c r="Z367" s="705"/>
      <c r="AA367" s="705"/>
      <c r="AB367" s="705"/>
      <c r="AC367" s="705"/>
      <c r="AD367" s="705"/>
      <c r="AE367" s="705"/>
      <c r="AF367" s="705"/>
      <c r="AG367" s="705"/>
      <c r="AH367" s="705"/>
      <c r="AI367" s="705"/>
      <c r="AJ367" s="705"/>
      <c r="AK367" s="705"/>
      <c r="AL367" s="705"/>
      <c r="AM367" s="705"/>
      <c r="AN367" s="705"/>
      <c r="AO367" s="705"/>
      <c r="AP367" s="705"/>
      <c r="AQ367" s="705"/>
      <c r="AR367" s="705"/>
      <c r="AS367" s="705"/>
      <c r="AT367" s="705"/>
      <c r="AU367" s="705"/>
      <c r="AV367" s="705"/>
      <c r="AW367" s="705"/>
      <c r="AX367" s="705"/>
      <c r="AY367" s="705"/>
      <c r="AZ367" s="705"/>
      <c r="BA367" s="705"/>
      <c r="BB367" s="705"/>
      <c r="BC367" s="705"/>
      <c r="BD367" s="705"/>
      <c r="BE367" s="705"/>
      <c r="BF367" s="705"/>
      <c r="BG367" s="705"/>
      <c r="BH367" s="705"/>
      <c r="BI367" s="705"/>
      <c r="BJ367" s="705"/>
      <c r="BK367" s="705"/>
      <c r="BL367" s="705"/>
      <c r="BM367" s="705"/>
      <c r="BN367" s="705"/>
      <c r="BO367" s="705"/>
      <c r="BP367" s="705"/>
      <c r="BQ367" s="705"/>
      <c r="BR367" s="705"/>
      <c r="BS367" s="705"/>
      <c r="BT367" s="705"/>
      <c r="BU367" s="705"/>
      <c r="BV367" s="705"/>
      <c r="BW367" s="705"/>
      <c r="BX367" s="705"/>
      <c r="BY367" s="705"/>
      <c r="BZ367" s="705"/>
      <c r="CA367" s="705"/>
      <c r="CB367" s="705"/>
      <c r="CC367" s="705"/>
      <c r="CD367" s="705"/>
      <c r="CE367" s="705"/>
      <c r="CF367" s="705"/>
      <c r="CG367" s="705"/>
      <c r="CH367" s="705"/>
      <c r="CI367" s="705"/>
      <c r="CJ367" s="705"/>
      <c r="CK367" s="705"/>
      <c r="CL367" s="705"/>
      <c r="CM367" s="705"/>
      <c r="CN367" s="705"/>
      <c r="CO367" s="705"/>
      <c r="CP367" s="705"/>
      <c r="CQ367" s="705"/>
      <c r="CR367" s="705"/>
      <c r="CS367" s="705"/>
      <c r="CT367" s="705"/>
      <c r="CU367" s="705"/>
      <c r="CV367" s="705"/>
      <c r="CW367" s="705"/>
      <c r="CX367" s="705"/>
      <c r="CY367" s="705"/>
      <c r="CZ367" s="705"/>
      <c r="DA367" s="705"/>
      <c r="DB367" s="705"/>
      <c r="DC367" s="705"/>
      <c r="DD367" s="705"/>
      <c r="DE367" s="705"/>
      <c r="DF367" s="705"/>
      <c r="DG367" s="705"/>
      <c r="DH367" s="705"/>
      <c r="DI367" s="705"/>
      <c r="DJ367" s="705"/>
      <c r="DK367" s="705"/>
      <c r="DL367" s="705"/>
      <c r="DM367" s="705"/>
      <c r="DN367" s="705"/>
      <c r="DO367" s="705"/>
      <c r="DP367" s="705"/>
      <c r="DQ367" s="705"/>
      <c r="DR367" s="705"/>
      <c r="DS367" s="705"/>
      <c r="DT367" s="705"/>
      <c r="DU367" s="705"/>
      <c r="DV367" s="705"/>
      <c r="DW367" s="705"/>
      <c r="DX367" s="705"/>
      <c r="DY367" s="705"/>
      <c r="DZ367" s="705"/>
      <c r="EA367" s="705"/>
      <c r="EB367" s="705"/>
      <c r="EC367" s="705"/>
      <c r="ED367" s="705"/>
      <c r="EE367" s="705"/>
      <c r="EF367" s="705"/>
      <c r="EG367" s="705"/>
      <c r="EH367" s="705"/>
      <c r="EI367" s="705"/>
      <c r="EJ367" s="705"/>
      <c r="EK367" s="705"/>
      <c r="EL367" s="705"/>
      <c r="EM367" s="705"/>
      <c r="EN367" s="705"/>
      <c r="EO367" s="705"/>
      <c r="EP367" s="705"/>
      <c r="EQ367" s="705"/>
      <c r="ER367" s="705"/>
      <c r="ES367" s="705"/>
      <c r="ET367" s="705"/>
      <c r="EU367" s="705"/>
      <c r="EV367" s="705"/>
      <c r="EW367" s="705"/>
      <c r="EX367" s="705"/>
      <c r="EY367" s="705"/>
      <c r="EZ367" s="705"/>
      <c r="FA367" s="705"/>
      <c r="FB367" s="705"/>
      <c r="FC367" s="705"/>
      <c r="FD367" s="705"/>
      <c r="FE367" s="705"/>
      <c r="FF367" s="705"/>
      <c r="FG367" s="705"/>
      <c r="FH367" s="705"/>
      <c r="FI367" s="705"/>
      <c r="FJ367" s="705"/>
      <c r="FK367" s="705"/>
      <c r="FL367" s="705"/>
      <c r="FM367" s="705"/>
      <c r="FN367" s="705"/>
      <c r="FO367" s="705"/>
      <c r="FP367" s="705"/>
      <c r="FQ367" s="705"/>
      <c r="FR367" s="705"/>
      <c r="FS367" s="705"/>
      <c r="FT367" s="705"/>
      <c r="FU367" s="705"/>
      <c r="FV367" s="705"/>
      <c r="FW367" s="705"/>
      <c r="FX367" s="705"/>
      <c r="FY367" s="705"/>
      <c r="FZ367" s="705"/>
      <c r="GA367" s="705"/>
      <c r="GB367" s="705"/>
      <c r="GC367" s="705"/>
      <c r="GD367" s="705"/>
      <c r="GE367" s="705"/>
      <c r="GF367" s="705"/>
      <c r="GG367" s="705"/>
      <c r="GH367" s="705"/>
      <c r="GI367" s="705"/>
      <c r="GJ367" s="705"/>
      <c r="GK367" s="705"/>
      <c r="GL367" s="705"/>
      <c r="GM367" s="705"/>
      <c r="GN367" s="705"/>
      <c r="GO367" s="705"/>
      <c r="GP367" s="705"/>
      <c r="GQ367" s="705"/>
      <c r="GR367" s="705"/>
      <c r="GS367" s="705"/>
      <c r="GT367" s="705"/>
      <c r="GU367" s="705"/>
      <c r="GV367" s="705"/>
      <c r="GW367" s="705"/>
      <c r="GX367" s="705"/>
      <c r="GY367" s="705"/>
      <c r="GZ367" s="705"/>
      <c r="HA367" s="705"/>
      <c r="HB367" s="705"/>
      <c r="HC367" s="705"/>
      <c r="HD367" s="705"/>
      <c r="HE367" s="705"/>
      <c r="HF367" s="705"/>
      <c r="HG367" s="705"/>
      <c r="HH367" s="705"/>
      <c r="HI367" s="705"/>
      <c r="HJ367" s="705"/>
      <c r="HK367" s="705"/>
      <c r="HL367" s="705"/>
      <c r="HM367" s="705"/>
      <c r="HN367" s="705"/>
      <c r="HO367" s="705"/>
      <c r="HP367" s="705"/>
      <c r="HQ367" s="705"/>
      <c r="HR367" s="705"/>
      <c r="HS367" s="705"/>
      <c r="HT367" s="705"/>
      <c r="HU367" s="705"/>
      <c r="HV367" s="705"/>
      <c r="HW367" s="705"/>
      <c r="HX367" s="705"/>
      <c r="HY367" s="705"/>
      <c r="HZ367" s="705"/>
      <c r="IA367" s="705"/>
      <c r="IB367" s="705"/>
      <c r="IC367" s="705"/>
      <c r="ID367" s="705"/>
      <c r="IE367" s="705"/>
      <c r="IF367" s="705"/>
      <c r="IG367" s="705"/>
      <c r="IH367" s="705"/>
      <c r="II367" s="705"/>
      <c r="IJ367" s="705"/>
      <c r="IK367" s="705"/>
      <c r="IL367" s="705"/>
      <c r="IM367" s="705"/>
      <c r="IN367" s="705"/>
      <c r="IO367" s="705"/>
      <c r="IP367" s="705"/>
      <c r="IQ367" s="705"/>
      <c r="IR367" s="705"/>
      <c r="IS367" s="705"/>
      <c r="IT367" s="705"/>
      <c r="IU367" s="705"/>
      <c r="IV367" s="705"/>
    </row>
    <row r="368" spans="1:256">
      <c r="A368" s="705"/>
      <c r="B368" s="2758" t="s">
        <v>79</v>
      </c>
      <c r="C368" s="2759"/>
      <c r="D368" s="2759"/>
      <c r="E368" s="2759"/>
      <c r="F368" s="2759"/>
      <c r="G368" s="2760"/>
      <c r="H368" s="705"/>
      <c r="I368" s="705"/>
      <c r="J368" s="705"/>
      <c r="K368" s="705"/>
      <c r="L368" s="705"/>
      <c r="M368" s="705"/>
      <c r="N368" s="705"/>
      <c r="O368" s="705"/>
      <c r="P368" s="705"/>
      <c r="Q368" s="705"/>
      <c r="R368" s="705"/>
      <c r="S368" s="705"/>
      <c r="T368" s="705"/>
      <c r="U368" s="705"/>
      <c r="V368" s="705"/>
      <c r="W368" s="705"/>
      <c r="X368" s="705"/>
      <c r="Y368" s="705"/>
      <c r="Z368" s="705"/>
      <c r="AA368" s="705"/>
      <c r="AB368" s="705"/>
      <c r="AC368" s="705"/>
      <c r="AD368" s="705"/>
      <c r="AE368" s="705"/>
      <c r="AF368" s="705"/>
      <c r="AG368" s="705"/>
      <c r="AH368" s="705"/>
      <c r="AI368" s="705"/>
      <c r="AJ368" s="705"/>
      <c r="AK368" s="705"/>
      <c r="AL368" s="705"/>
      <c r="AM368" s="705"/>
      <c r="AN368" s="705"/>
      <c r="AO368" s="705"/>
      <c r="AP368" s="705"/>
      <c r="AQ368" s="705"/>
      <c r="AR368" s="705"/>
      <c r="AS368" s="705"/>
      <c r="AT368" s="705"/>
      <c r="AU368" s="705"/>
      <c r="AV368" s="705"/>
      <c r="AW368" s="705"/>
      <c r="AX368" s="705"/>
      <c r="AY368" s="705"/>
      <c r="AZ368" s="705"/>
      <c r="BA368" s="705"/>
      <c r="BB368" s="705"/>
      <c r="BC368" s="705"/>
      <c r="BD368" s="705"/>
      <c r="BE368" s="705"/>
      <c r="BF368" s="705"/>
      <c r="BG368" s="705"/>
      <c r="BH368" s="705"/>
      <c r="BI368" s="705"/>
      <c r="BJ368" s="705"/>
      <c r="BK368" s="705"/>
      <c r="BL368" s="705"/>
      <c r="BM368" s="705"/>
      <c r="BN368" s="705"/>
      <c r="BO368" s="705"/>
      <c r="BP368" s="705"/>
      <c r="BQ368" s="705"/>
      <c r="BR368" s="705"/>
      <c r="BS368" s="705"/>
      <c r="BT368" s="705"/>
      <c r="BU368" s="705"/>
      <c r="BV368" s="705"/>
      <c r="BW368" s="705"/>
      <c r="BX368" s="705"/>
      <c r="BY368" s="705"/>
      <c r="BZ368" s="705"/>
      <c r="CA368" s="705"/>
      <c r="CB368" s="705"/>
      <c r="CC368" s="705"/>
      <c r="CD368" s="705"/>
      <c r="CE368" s="705"/>
      <c r="CF368" s="705"/>
      <c r="CG368" s="705"/>
      <c r="CH368" s="705"/>
      <c r="CI368" s="705"/>
      <c r="CJ368" s="705"/>
      <c r="CK368" s="705"/>
      <c r="CL368" s="705"/>
      <c r="CM368" s="705"/>
      <c r="CN368" s="705"/>
      <c r="CO368" s="705"/>
      <c r="CP368" s="705"/>
      <c r="CQ368" s="705"/>
      <c r="CR368" s="705"/>
      <c r="CS368" s="705"/>
      <c r="CT368" s="705"/>
      <c r="CU368" s="705"/>
      <c r="CV368" s="705"/>
      <c r="CW368" s="705"/>
      <c r="CX368" s="705"/>
      <c r="CY368" s="705"/>
      <c r="CZ368" s="705"/>
      <c r="DA368" s="705"/>
      <c r="DB368" s="705"/>
      <c r="DC368" s="705"/>
      <c r="DD368" s="705"/>
      <c r="DE368" s="705"/>
      <c r="DF368" s="705"/>
      <c r="DG368" s="705"/>
      <c r="DH368" s="705"/>
      <c r="DI368" s="705"/>
      <c r="DJ368" s="705"/>
      <c r="DK368" s="705"/>
      <c r="DL368" s="705"/>
      <c r="DM368" s="705"/>
      <c r="DN368" s="705"/>
      <c r="DO368" s="705"/>
      <c r="DP368" s="705"/>
      <c r="DQ368" s="705"/>
      <c r="DR368" s="705"/>
      <c r="DS368" s="705"/>
      <c r="DT368" s="705"/>
      <c r="DU368" s="705"/>
      <c r="DV368" s="705"/>
      <c r="DW368" s="705"/>
      <c r="DX368" s="705"/>
      <c r="DY368" s="705"/>
      <c r="DZ368" s="705"/>
      <c r="EA368" s="705"/>
      <c r="EB368" s="705"/>
      <c r="EC368" s="705"/>
      <c r="ED368" s="705"/>
      <c r="EE368" s="705"/>
      <c r="EF368" s="705"/>
      <c r="EG368" s="705"/>
      <c r="EH368" s="705"/>
      <c r="EI368" s="705"/>
      <c r="EJ368" s="705"/>
      <c r="EK368" s="705"/>
      <c r="EL368" s="705"/>
      <c r="EM368" s="705"/>
      <c r="EN368" s="705"/>
      <c r="EO368" s="705"/>
      <c r="EP368" s="705"/>
      <c r="EQ368" s="705"/>
      <c r="ER368" s="705"/>
      <c r="ES368" s="705"/>
      <c r="ET368" s="705"/>
      <c r="EU368" s="705"/>
      <c r="EV368" s="705"/>
      <c r="EW368" s="705"/>
      <c r="EX368" s="705"/>
      <c r="EY368" s="705"/>
      <c r="EZ368" s="705"/>
      <c r="FA368" s="705"/>
      <c r="FB368" s="705"/>
      <c r="FC368" s="705"/>
      <c r="FD368" s="705"/>
      <c r="FE368" s="705"/>
      <c r="FF368" s="705"/>
      <c r="FG368" s="705"/>
      <c r="FH368" s="705"/>
      <c r="FI368" s="705"/>
      <c r="FJ368" s="705"/>
      <c r="FK368" s="705"/>
      <c r="FL368" s="705"/>
      <c r="FM368" s="705"/>
      <c r="FN368" s="705"/>
      <c r="FO368" s="705"/>
      <c r="FP368" s="705"/>
      <c r="FQ368" s="705"/>
      <c r="FR368" s="705"/>
      <c r="FS368" s="705"/>
      <c r="FT368" s="705"/>
      <c r="FU368" s="705"/>
      <c r="FV368" s="705"/>
      <c r="FW368" s="705"/>
      <c r="FX368" s="705"/>
      <c r="FY368" s="705"/>
      <c r="FZ368" s="705"/>
      <c r="GA368" s="705"/>
      <c r="GB368" s="705"/>
      <c r="GC368" s="705"/>
      <c r="GD368" s="705"/>
      <c r="GE368" s="705"/>
      <c r="GF368" s="705"/>
      <c r="GG368" s="705"/>
      <c r="GH368" s="705"/>
      <c r="GI368" s="705"/>
      <c r="GJ368" s="705"/>
      <c r="GK368" s="705"/>
      <c r="GL368" s="705"/>
      <c r="GM368" s="705"/>
      <c r="GN368" s="705"/>
      <c r="GO368" s="705"/>
      <c r="GP368" s="705"/>
      <c r="GQ368" s="705"/>
      <c r="GR368" s="705"/>
      <c r="GS368" s="705"/>
      <c r="GT368" s="705"/>
      <c r="GU368" s="705"/>
      <c r="GV368" s="705"/>
      <c r="GW368" s="705"/>
      <c r="GX368" s="705"/>
      <c r="GY368" s="705"/>
      <c r="GZ368" s="705"/>
      <c r="HA368" s="705"/>
      <c r="HB368" s="705"/>
      <c r="HC368" s="705"/>
      <c r="HD368" s="705"/>
      <c r="HE368" s="705"/>
      <c r="HF368" s="705"/>
      <c r="HG368" s="705"/>
      <c r="HH368" s="705"/>
      <c r="HI368" s="705"/>
      <c r="HJ368" s="705"/>
      <c r="HK368" s="705"/>
      <c r="HL368" s="705"/>
      <c r="HM368" s="705"/>
      <c r="HN368" s="705"/>
      <c r="HO368" s="705"/>
      <c r="HP368" s="705"/>
      <c r="HQ368" s="705"/>
      <c r="HR368" s="705"/>
      <c r="HS368" s="705"/>
      <c r="HT368" s="705"/>
      <c r="HU368" s="705"/>
      <c r="HV368" s="705"/>
      <c r="HW368" s="705"/>
      <c r="HX368" s="705"/>
      <c r="HY368" s="705"/>
      <c r="HZ368" s="705"/>
      <c r="IA368" s="705"/>
      <c r="IB368" s="705"/>
      <c r="IC368" s="705"/>
      <c r="ID368" s="705"/>
      <c r="IE368" s="705"/>
      <c r="IF368" s="705"/>
      <c r="IG368" s="705"/>
      <c r="IH368" s="705"/>
      <c r="II368" s="705"/>
      <c r="IJ368" s="705"/>
      <c r="IK368" s="705"/>
      <c r="IL368" s="705"/>
      <c r="IM368" s="705"/>
      <c r="IN368" s="705"/>
      <c r="IO368" s="705"/>
      <c r="IP368" s="705"/>
      <c r="IQ368" s="705"/>
      <c r="IR368" s="705"/>
      <c r="IS368" s="705"/>
      <c r="IT368" s="705"/>
      <c r="IU368" s="705"/>
      <c r="IV368" s="705"/>
    </row>
    <row r="369" spans="1:256">
      <c r="A369" s="705"/>
      <c r="B369" s="870" t="s">
        <v>495</v>
      </c>
      <c r="C369" s="871" t="s">
        <v>496</v>
      </c>
      <c r="D369" s="872" t="s">
        <v>23</v>
      </c>
      <c r="E369" s="873">
        <v>1</v>
      </c>
      <c r="F369" s="874" t="e">
        <f>G325</f>
        <v>#REF!</v>
      </c>
      <c r="G369" s="838" t="e">
        <f>TRUNC(F369*E369,2)</f>
        <v>#REF!</v>
      </c>
      <c r="H369" s="705" t="s">
        <v>237</v>
      </c>
      <c r="I369" s="705"/>
      <c r="J369" s="705"/>
      <c r="K369" s="705"/>
      <c r="L369" s="705"/>
      <c r="M369" s="705"/>
      <c r="N369" s="705"/>
      <c r="O369" s="705"/>
      <c r="P369" s="705"/>
      <c r="Q369" s="705"/>
      <c r="R369" s="705"/>
      <c r="S369" s="705"/>
      <c r="T369" s="705"/>
      <c r="U369" s="705"/>
      <c r="V369" s="705"/>
      <c r="W369" s="705"/>
      <c r="X369" s="705"/>
      <c r="Y369" s="705"/>
      <c r="Z369" s="705"/>
      <c r="AA369" s="705"/>
      <c r="AB369" s="705"/>
      <c r="AC369" s="705"/>
      <c r="AD369" s="705"/>
      <c r="AE369" s="705"/>
      <c r="AF369" s="705"/>
      <c r="AG369" s="705"/>
      <c r="AH369" s="705"/>
      <c r="AI369" s="705"/>
      <c r="AJ369" s="705"/>
      <c r="AK369" s="705"/>
      <c r="AL369" s="705"/>
      <c r="AM369" s="705"/>
      <c r="AN369" s="705"/>
      <c r="AO369" s="705"/>
      <c r="AP369" s="705"/>
      <c r="AQ369" s="705"/>
      <c r="AR369" s="705"/>
      <c r="AS369" s="705"/>
      <c r="AT369" s="705"/>
      <c r="AU369" s="705"/>
      <c r="AV369" s="705"/>
      <c r="AW369" s="705"/>
      <c r="AX369" s="705"/>
      <c r="AY369" s="705"/>
      <c r="AZ369" s="705"/>
      <c r="BA369" s="705"/>
      <c r="BB369" s="705"/>
      <c r="BC369" s="705"/>
      <c r="BD369" s="705"/>
      <c r="BE369" s="705"/>
      <c r="BF369" s="705"/>
      <c r="BG369" s="705"/>
      <c r="BH369" s="705"/>
      <c r="BI369" s="705"/>
      <c r="BJ369" s="705"/>
      <c r="BK369" s="705"/>
      <c r="BL369" s="705"/>
      <c r="BM369" s="705"/>
      <c r="BN369" s="705"/>
      <c r="BO369" s="705"/>
      <c r="BP369" s="705"/>
      <c r="BQ369" s="705"/>
      <c r="BR369" s="705"/>
      <c r="BS369" s="705"/>
      <c r="BT369" s="705"/>
      <c r="BU369" s="705"/>
      <c r="BV369" s="705"/>
      <c r="BW369" s="705"/>
      <c r="BX369" s="705"/>
      <c r="BY369" s="705"/>
      <c r="BZ369" s="705"/>
      <c r="CA369" s="705"/>
      <c r="CB369" s="705"/>
      <c r="CC369" s="705"/>
      <c r="CD369" s="705"/>
      <c r="CE369" s="705"/>
      <c r="CF369" s="705"/>
      <c r="CG369" s="705"/>
      <c r="CH369" s="705"/>
      <c r="CI369" s="705"/>
      <c r="CJ369" s="705"/>
      <c r="CK369" s="705"/>
      <c r="CL369" s="705"/>
      <c r="CM369" s="705"/>
      <c r="CN369" s="705"/>
      <c r="CO369" s="705"/>
      <c r="CP369" s="705"/>
      <c r="CQ369" s="705"/>
      <c r="CR369" s="705"/>
      <c r="CS369" s="705"/>
      <c r="CT369" s="705"/>
      <c r="CU369" s="705"/>
      <c r="CV369" s="705"/>
      <c r="CW369" s="705"/>
      <c r="CX369" s="705"/>
      <c r="CY369" s="705"/>
      <c r="CZ369" s="705"/>
      <c r="DA369" s="705"/>
      <c r="DB369" s="705"/>
      <c r="DC369" s="705"/>
      <c r="DD369" s="705"/>
      <c r="DE369" s="705"/>
      <c r="DF369" s="705"/>
      <c r="DG369" s="705"/>
      <c r="DH369" s="705"/>
      <c r="DI369" s="705"/>
      <c r="DJ369" s="705"/>
      <c r="DK369" s="705"/>
      <c r="DL369" s="705"/>
      <c r="DM369" s="705"/>
      <c r="DN369" s="705"/>
      <c r="DO369" s="705"/>
      <c r="DP369" s="705"/>
      <c r="DQ369" s="705"/>
      <c r="DR369" s="705"/>
      <c r="DS369" s="705"/>
      <c r="DT369" s="705"/>
      <c r="DU369" s="705"/>
      <c r="DV369" s="705"/>
      <c r="DW369" s="705"/>
      <c r="DX369" s="705"/>
      <c r="DY369" s="705"/>
      <c r="DZ369" s="705"/>
      <c r="EA369" s="705"/>
      <c r="EB369" s="705"/>
      <c r="EC369" s="705"/>
      <c r="ED369" s="705"/>
      <c r="EE369" s="705"/>
      <c r="EF369" s="705"/>
      <c r="EG369" s="705"/>
      <c r="EH369" s="705"/>
      <c r="EI369" s="705"/>
      <c r="EJ369" s="705"/>
      <c r="EK369" s="705"/>
      <c r="EL369" s="705"/>
      <c r="EM369" s="705"/>
      <c r="EN369" s="705"/>
      <c r="EO369" s="705"/>
      <c r="EP369" s="705"/>
      <c r="EQ369" s="705"/>
      <c r="ER369" s="705"/>
      <c r="ES369" s="705"/>
      <c r="ET369" s="705"/>
      <c r="EU369" s="705"/>
      <c r="EV369" s="705"/>
      <c r="EW369" s="705"/>
      <c r="EX369" s="705"/>
      <c r="EY369" s="705"/>
      <c r="EZ369" s="705"/>
      <c r="FA369" s="705"/>
      <c r="FB369" s="705"/>
      <c r="FC369" s="705"/>
      <c r="FD369" s="705"/>
      <c r="FE369" s="705"/>
      <c r="FF369" s="705"/>
      <c r="FG369" s="705"/>
      <c r="FH369" s="705"/>
      <c r="FI369" s="705"/>
      <c r="FJ369" s="705"/>
      <c r="FK369" s="705"/>
      <c r="FL369" s="705"/>
      <c r="FM369" s="705"/>
      <c r="FN369" s="705"/>
      <c r="FO369" s="705"/>
      <c r="FP369" s="705"/>
      <c r="FQ369" s="705"/>
      <c r="FR369" s="705"/>
      <c r="FS369" s="705"/>
      <c r="FT369" s="705"/>
      <c r="FU369" s="705"/>
      <c r="FV369" s="705"/>
      <c r="FW369" s="705"/>
      <c r="FX369" s="705"/>
      <c r="FY369" s="705"/>
      <c r="FZ369" s="705"/>
      <c r="GA369" s="705"/>
      <c r="GB369" s="705"/>
      <c r="GC369" s="705"/>
      <c r="GD369" s="705"/>
      <c r="GE369" s="705"/>
      <c r="GF369" s="705"/>
      <c r="GG369" s="705"/>
      <c r="GH369" s="705"/>
      <c r="GI369" s="705"/>
      <c r="GJ369" s="705"/>
      <c r="GK369" s="705"/>
      <c r="GL369" s="705"/>
      <c r="GM369" s="705"/>
      <c r="GN369" s="705"/>
      <c r="GO369" s="705"/>
      <c r="GP369" s="705"/>
      <c r="GQ369" s="705"/>
      <c r="GR369" s="705"/>
      <c r="GS369" s="705"/>
      <c r="GT369" s="705"/>
      <c r="GU369" s="705"/>
      <c r="GV369" s="705"/>
      <c r="GW369" s="705"/>
      <c r="GX369" s="705"/>
      <c r="GY369" s="705"/>
      <c r="GZ369" s="705"/>
      <c r="HA369" s="705"/>
      <c r="HB369" s="705"/>
      <c r="HC369" s="705"/>
      <c r="HD369" s="705"/>
      <c r="HE369" s="705"/>
      <c r="HF369" s="705"/>
      <c r="HG369" s="705"/>
      <c r="HH369" s="705"/>
      <c r="HI369" s="705"/>
      <c r="HJ369" s="705"/>
      <c r="HK369" s="705"/>
      <c r="HL369" s="705"/>
      <c r="HM369" s="705"/>
      <c r="HN369" s="705"/>
      <c r="HO369" s="705"/>
      <c r="HP369" s="705"/>
      <c r="HQ369" s="705"/>
      <c r="HR369" s="705"/>
      <c r="HS369" s="705"/>
      <c r="HT369" s="705"/>
      <c r="HU369" s="705"/>
      <c r="HV369" s="705"/>
      <c r="HW369" s="705"/>
      <c r="HX369" s="705"/>
      <c r="HY369" s="705"/>
      <c r="HZ369" s="705"/>
      <c r="IA369" s="705"/>
      <c r="IB369" s="705"/>
      <c r="IC369" s="705"/>
      <c r="ID369" s="705"/>
      <c r="IE369" s="705"/>
      <c r="IF369" s="705"/>
      <c r="IG369" s="705"/>
      <c r="IH369" s="705"/>
      <c r="II369" s="705"/>
      <c r="IJ369" s="705"/>
      <c r="IK369" s="705"/>
      <c r="IL369" s="705"/>
      <c r="IM369" s="705"/>
      <c r="IN369" s="705"/>
      <c r="IO369" s="705"/>
      <c r="IP369" s="705"/>
      <c r="IQ369" s="705"/>
      <c r="IR369" s="705"/>
      <c r="IS369" s="705"/>
      <c r="IT369" s="705"/>
      <c r="IU369" s="705"/>
      <c r="IV369" s="705"/>
    </row>
    <row r="370" spans="1:256">
      <c r="A370" s="705"/>
      <c r="B370" s="870" t="s">
        <v>500</v>
      </c>
      <c r="C370" s="871" t="s">
        <v>501</v>
      </c>
      <c r="D370" s="872" t="s">
        <v>23</v>
      </c>
      <c r="E370" s="873">
        <v>1</v>
      </c>
      <c r="F370" s="874" t="e">
        <f>G332</f>
        <v>#REF!</v>
      </c>
      <c r="G370" s="838" t="e">
        <f>TRUNC(F370*E370,2)</f>
        <v>#REF!</v>
      </c>
      <c r="H370" s="705" t="s">
        <v>237</v>
      </c>
      <c r="I370" s="705"/>
      <c r="J370" s="705"/>
      <c r="K370" s="705"/>
      <c r="L370" s="705"/>
      <c r="M370" s="705"/>
      <c r="N370" s="705"/>
      <c r="O370" s="705"/>
      <c r="P370" s="705"/>
      <c r="Q370" s="705"/>
      <c r="R370" s="705"/>
      <c r="S370" s="705"/>
      <c r="T370" s="705"/>
      <c r="U370" s="705"/>
      <c r="V370" s="705"/>
      <c r="W370" s="705"/>
      <c r="X370" s="705"/>
      <c r="Y370" s="705"/>
      <c r="Z370" s="705"/>
      <c r="AA370" s="705"/>
      <c r="AB370" s="705"/>
      <c r="AC370" s="705"/>
      <c r="AD370" s="705"/>
      <c r="AE370" s="705"/>
      <c r="AF370" s="705"/>
      <c r="AG370" s="705"/>
      <c r="AH370" s="705"/>
      <c r="AI370" s="705"/>
      <c r="AJ370" s="705"/>
      <c r="AK370" s="705"/>
      <c r="AL370" s="705"/>
      <c r="AM370" s="705"/>
      <c r="AN370" s="705"/>
      <c r="AO370" s="705"/>
      <c r="AP370" s="705"/>
      <c r="AQ370" s="705"/>
      <c r="AR370" s="705"/>
      <c r="AS370" s="705"/>
      <c r="AT370" s="705"/>
      <c r="AU370" s="705"/>
      <c r="AV370" s="705"/>
      <c r="AW370" s="705"/>
      <c r="AX370" s="705"/>
      <c r="AY370" s="705"/>
      <c r="AZ370" s="705"/>
      <c r="BA370" s="705"/>
      <c r="BB370" s="705"/>
      <c r="BC370" s="705"/>
      <c r="BD370" s="705"/>
      <c r="BE370" s="705"/>
      <c r="BF370" s="705"/>
      <c r="BG370" s="705"/>
      <c r="BH370" s="705"/>
      <c r="BI370" s="705"/>
      <c r="BJ370" s="705"/>
      <c r="BK370" s="705"/>
      <c r="BL370" s="705"/>
      <c r="BM370" s="705"/>
      <c r="BN370" s="705"/>
      <c r="BO370" s="705"/>
      <c r="BP370" s="705"/>
      <c r="BQ370" s="705"/>
      <c r="BR370" s="705"/>
      <c r="BS370" s="705"/>
      <c r="BT370" s="705"/>
      <c r="BU370" s="705"/>
      <c r="BV370" s="705"/>
      <c r="BW370" s="705"/>
      <c r="BX370" s="705"/>
      <c r="BY370" s="705"/>
      <c r="BZ370" s="705"/>
      <c r="CA370" s="705"/>
      <c r="CB370" s="705"/>
      <c r="CC370" s="705"/>
      <c r="CD370" s="705"/>
      <c r="CE370" s="705"/>
      <c r="CF370" s="705"/>
      <c r="CG370" s="705"/>
      <c r="CH370" s="705"/>
      <c r="CI370" s="705"/>
      <c r="CJ370" s="705"/>
      <c r="CK370" s="705"/>
      <c r="CL370" s="705"/>
      <c r="CM370" s="705"/>
      <c r="CN370" s="705"/>
      <c r="CO370" s="705"/>
      <c r="CP370" s="705"/>
      <c r="CQ370" s="705"/>
      <c r="CR370" s="705"/>
      <c r="CS370" s="705"/>
      <c r="CT370" s="705"/>
      <c r="CU370" s="705"/>
      <c r="CV370" s="705"/>
      <c r="CW370" s="705"/>
      <c r="CX370" s="705"/>
      <c r="CY370" s="705"/>
      <c r="CZ370" s="705"/>
      <c r="DA370" s="705"/>
      <c r="DB370" s="705"/>
      <c r="DC370" s="705"/>
      <c r="DD370" s="705"/>
      <c r="DE370" s="705"/>
      <c r="DF370" s="705"/>
      <c r="DG370" s="705"/>
      <c r="DH370" s="705"/>
      <c r="DI370" s="705"/>
      <c r="DJ370" s="705"/>
      <c r="DK370" s="705"/>
      <c r="DL370" s="705"/>
      <c r="DM370" s="705"/>
      <c r="DN370" s="705"/>
      <c r="DO370" s="705"/>
      <c r="DP370" s="705"/>
      <c r="DQ370" s="705"/>
      <c r="DR370" s="705"/>
      <c r="DS370" s="705"/>
      <c r="DT370" s="705"/>
      <c r="DU370" s="705"/>
      <c r="DV370" s="705"/>
      <c r="DW370" s="705"/>
      <c r="DX370" s="705"/>
      <c r="DY370" s="705"/>
      <c r="DZ370" s="705"/>
      <c r="EA370" s="705"/>
      <c r="EB370" s="705"/>
      <c r="EC370" s="705"/>
      <c r="ED370" s="705"/>
      <c r="EE370" s="705"/>
      <c r="EF370" s="705"/>
      <c r="EG370" s="705"/>
      <c r="EH370" s="705"/>
      <c r="EI370" s="705"/>
      <c r="EJ370" s="705"/>
      <c r="EK370" s="705"/>
      <c r="EL370" s="705"/>
      <c r="EM370" s="705"/>
      <c r="EN370" s="705"/>
      <c r="EO370" s="705"/>
      <c r="EP370" s="705"/>
      <c r="EQ370" s="705"/>
      <c r="ER370" s="705"/>
      <c r="ES370" s="705"/>
      <c r="ET370" s="705"/>
      <c r="EU370" s="705"/>
      <c r="EV370" s="705"/>
      <c r="EW370" s="705"/>
      <c r="EX370" s="705"/>
      <c r="EY370" s="705"/>
      <c r="EZ370" s="705"/>
      <c r="FA370" s="705"/>
      <c r="FB370" s="705"/>
      <c r="FC370" s="705"/>
      <c r="FD370" s="705"/>
      <c r="FE370" s="705"/>
      <c r="FF370" s="705"/>
      <c r="FG370" s="705"/>
      <c r="FH370" s="705"/>
      <c r="FI370" s="705"/>
      <c r="FJ370" s="705"/>
      <c r="FK370" s="705"/>
      <c r="FL370" s="705"/>
      <c r="FM370" s="705"/>
      <c r="FN370" s="705"/>
      <c r="FO370" s="705"/>
      <c r="FP370" s="705"/>
      <c r="FQ370" s="705"/>
      <c r="FR370" s="705"/>
      <c r="FS370" s="705"/>
      <c r="FT370" s="705"/>
      <c r="FU370" s="705"/>
      <c r="FV370" s="705"/>
      <c r="FW370" s="705"/>
      <c r="FX370" s="705"/>
      <c r="FY370" s="705"/>
      <c r="FZ370" s="705"/>
      <c r="GA370" s="705"/>
      <c r="GB370" s="705"/>
      <c r="GC370" s="705"/>
      <c r="GD370" s="705"/>
      <c r="GE370" s="705"/>
      <c r="GF370" s="705"/>
      <c r="GG370" s="705"/>
      <c r="GH370" s="705"/>
      <c r="GI370" s="705"/>
      <c r="GJ370" s="705"/>
      <c r="GK370" s="705"/>
      <c r="GL370" s="705"/>
      <c r="GM370" s="705"/>
      <c r="GN370" s="705"/>
      <c r="GO370" s="705"/>
      <c r="GP370" s="705"/>
      <c r="GQ370" s="705"/>
      <c r="GR370" s="705"/>
      <c r="GS370" s="705"/>
      <c r="GT370" s="705"/>
      <c r="GU370" s="705"/>
      <c r="GV370" s="705"/>
      <c r="GW370" s="705"/>
      <c r="GX370" s="705"/>
      <c r="GY370" s="705"/>
      <c r="GZ370" s="705"/>
      <c r="HA370" s="705"/>
      <c r="HB370" s="705"/>
      <c r="HC370" s="705"/>
      <c r="HD370" s="705"/>
      <c r="HE370" s="705"/>
      <c r="HF370" s="705"/>
      <c r="HG370" s="705"/>
      <c r="HH370" s="705"/>
      <c r="HI370" s="705"/>
      <c r="HJ370" s="705"/>
      <c r="HK370" s="705"/>
      <c r="HL370" s="705"/>
      <c r="HM370" s="705"/>
      <c r="HN370" s="705"/>
      <c r="HO370" s="705"/>
      <c r="HP370" s="705"/>
      <c r="HQ370" s="705"/>
      <c r="HR370" s="705"/>
      <c r="HS370" s="705"/>
      <c r="HT370" s="705"/>
      <c r="HU370" s="705"/>
      <c r="HV370" s="705"/>
      <c r="HW370" s="705"/>
      <c r="HX370" s="705"/>
      <c r="HY370" s="705"/>
      <c r="HZ370" s="705"/>
      <c r="IA370" s="705"/>
      <c r="IB370" s="705"/>
      <c r="IC370" s="705"/>
      <c r="ID370" s="705"/>
      <c r="IE370" s="705"/>
      <c r="IF370" s="705"/>
      <c r="IG370" s="705"/>
      <c r="IH370" s="705"/>
      <c r="II370" s="705"/>
      <c r="IJ370" s="705"/>
      <c r="IK370" s="705"/>
      <c r="IL370" s="705"/>
      <c r="IM370" s="705"/>
      <c r="IN370" s="705"/>
      <c r="IO370" s="705"/>
      <c r="IP370" s="705"/>
      <c r="IQ370" s="705"/>
      <c r="IR370" s="705"/>
      <c r="IS370" s="705"/>
      <c r="IT370" s="705"/>
      <c r="IU370" s="705"/>
      <c r="IV370" s="705"/>
    </row>
    <row r="371" spans="1:256">
      <c r="A371" s="705"/>
      <c r="B371" s="870" t="str">
        <f>B334</f>
        <v>EQ. INFANTIL 03</v>
      </c>
      <c r="C371" s="871" t="str">
        <f>C334</f>
        <v>ESCALADA INCLUSIVE BASE DE SUPORTE E INSTALAÇÃO</v>
      </c>
      <c r="D371" s="872" t="s">
        <v>23</v>
      </c>
      <c r="E371" s="873">
        <v>1</v>
      </c>
      <c r="F371" s="874" t="e">
        <f>G339</f>
        <v>#REF!</v>
      </c>
      <c r="G371" s="838" t="e">
        <f>TRUNC(F371*E371,2)</f>
        <v>#REF!</v>
      </c>
      <c r="H371" s="705" t="s">
        <v>237</v>
      </c>
      <c r="I371" s="705"/>
      <c r="J371" s="705"/>
      <c r="K371" s="705"/>
      <c r="L371" s="705"/>
      <c r="M371" s="705"/>
      <c r="N371" s="705"/>
      <c r="O371" s="705"/>
      <c r="P371" s="705"/>
      <c r="Q371" s="705"/>
      <c r="R371" s="705"/>
      <c r="S371" s="705"/>
      <c r="T371" s="705"/>
      <c r="U371" s="705"/>
      <c r="V371" s="705"/>
      <c r="W371" s="705"/>
      <c r="X371" s="705"/>
      <c r="Y371" s="705"/>
      <c r="Z371" s="705"/>
      <c r="AA371" s="705"/>
      <c r="AB371" s="705"/>
      <c r="AC371" s="705"/>
      <c r="AD371" s="705"/>
      <c r="AE371" s="705"/>
      <c r="AF371" s="705"/>
      <c r="AG371" s="705"/>
      <c r="AH371" s="705"/>
      <c r="AI371" s="705"/>
      <c r="AJ371" s="705"/>
      <c r="AK371" s="705"/>
      <c r="AL371" s="705"/>
      <c r="AM371" s="705"/>
      <c r="AN371" s="705"/>
      <c r="AO371" s="705"/>
      <c r="AP371" s="705"/>
      <c r="AQ371" s="705"/>
      <c r="AR371" s="705"/>
      <c r="AS371" s="705"/>
      <c r="AT371" s="705"/>
      <c r="AU371" s="705"/>
      <c r="AV371" s="705"/>
      <c r="AW371" s="705"/>
      <c r="AX371" s="705"/>
      <c r="AY371" s="705"/>
      <c r="AZ371" s="705"/>
      <c r="BA371" s="705"/>
      <c r="BB371" s="705"/>
      <c r="BC371" s="705"/>
      <c r="BD371" s="705"/>
      <c r="BE371" s="705"/>
      <c r="BF371" s="705"/>
      <c r="BG371" s="705"/>
      <c r="BH371" s="705"/>
      <c r="BI371" s="705"/>
      <c r="BJ371" s="705"/>
      <c r="BK371" s="705"/>
      <c r="BL371" s="705"/>
      <c r="BM371" s="705"/>
      <c r="BN371" s="705"/>
      <c r="BO371" s="705"/>
      <c r="BP371" s="705"/>
      <c r="BQ371" s="705"/>
      <c r="BR371" s="705"/>
      <c r="BS371" s="705"/>
      <c r="BT371" s="705"/>
      <c r="BU371" s="705"/>
      <c r="BV371" s="705"/>
      <c r="BW371" s="705"/>
      <c r="BX371" s="705"/>
      <c r="BY371" s="705"/>
      <c r="BZ371" s="705"/>
      <c r="CA371" s="705"/>
      <c r="CB371" s="705"/>
      <c r="CC371" s="705"/>
      <c r="CD371" s="705"/>
      <c r="CE371" s="705"/>
      <c r="CF371" s="705"/>
      <c r="CG371" s="705"/>
      <c r="CH371" s="705"/>
      <c r="CI371" s="705"/>
      <c r="CJ371" s="705"/>
      <c r="CK371" s="705"/>
      <c r="CL371" s="705"/>
      <c r="CM371" s="705"/>
      <c r="CN371" s="705"/>
      <c r="CO371" s="705"/>
      <c r="CP371" s="705"/>
      <c r="CQ371" s="705"/>
      <c r="CR371" s="705"/>
      <c r="CS371" s="705"/>
      <c r="CT371" s="705"/>
      <c r="CU371" s="705"/>
      <c r="CV371" s="705"/>
      <c r="CW371" s="705"/>
      <c r="CX371" s="705"/>
      <c r="CY371" s="705"/>
      <c r="CZ371" s="705"/>
      <c r="DA371" s="705"/>
      <c r="DB371" s="705"/>
      <c r="DC371" s="705"/>
      <c r="DD371" s="705"/>
      <c r="DE371" s="705"/>
      <c r="DF371" s="705"/>
      <c r="DG371" s="705"/>
      <c r="DH371" s="705"/>
      <c r="DI371" s="705"/>
      <c r="DJ371" s="705"/>
      <c r="DK371" s="705"/>
      <c r="DL371" s="705"/>
      <c r="DM371" s="705"/>
      <c r="DN371" s="705"/>
      <c r="DO371" s="705"/>
      <c r="DP371" s="705"/>
      <c r="DQ371" s="705"/>
      <c r="DR371" s="705"/>
      <c r="DS371" s="705"/>
      <c r="DT371" s="705"/>
      <c r="DU371" s="705"/>
      <c r="DV371" s="705"/>
      <c r="DW371" s="705"/>
      <c r="DX371" s="705"/>
      <c r="DY371" s="705"/>
      <c r="DZ371" s="705"/>
      <c r="EA371" s="705"/>
      <c r="EB371" s="705"/>
      <c r="EC371" s="705"/>
      <c r="ED371" s="705"/>
      <c r="EE371" s="705"/>
      <c r="EF371" s="705"/>
      <c r="EG371" s="705"/>
      <c r="EH371" s="705"/>
      <c r="EI371" s="705"/>
      <c r="EJ371" s="705"/>
      <c r="EK371" s="705"/>
      <c r="EL371" s="705"/>
      <c r="EM371" s="705"/>
      <c r="EN371" s="705"/>
      <c r="EO371" s="705"/>
      <c r="EP371" s="705"/>
      <c r="EQ371" s="705"/>
      <c r="ER371" s="705"/>
      <c r="ES371" s="705"/>
      <c r="ET371" s="705"/>
      <c r="EU371" s="705"/>
      <c r="EV371" s="705"/>
      <c r="EW371" s="705"/>
      <c r="EX371" s="705"/>
      <c r="EY371" s="705"/>
      <c r="EZ371" s="705"/>
      <c r="FA371" s="705"/>
      <c r="FB371" s="705"/>
      <c r="FC371" s="705"/>
      <c r="FD371" s="705"/>
      <c r="FE371" s="705"/>
      <c r="FF371" s="705"/>
      <c r="FG371" s="705"/>
      <c r="FH371" s="705"/>
      <c r="FI371" s="705"/>
      <c r="FJ371" s="705"/>
      <c r="FK371" s="705"/>
      <c r="FL371" s="705"/>
      <c r="FM371" s="705"/>
      <c r="FN371" s="705"/>
      <c r="FO371" s="705"/>
      <c r="FP371" s="705"/>
      <c r="FQ371" s="705"/>
      <c r="FR371" s="705"/>
      <c r="FS371" s="705"/>
      <c r="FT371" s="705"/>
      <c r="FU371" s="705"/>
      <c r="FV371" s="705"/>
      <c r="FW371" s="705"/>
      <c r="FX371" s="705"/>
      <c r="FY371" s="705"/>
      <c r="FZ371" s="705"/>
      <c r="GA371" s="705"/>
      <c r="GB371" s="705"/>
      <c r="GC371" s="705"/>
      <c r="GD371" s="705"/>
      <c r="GE371" s="705"/>
      <c r="GF371" s="705"/>
      <c r="GG371" s="705"/>
      <c r="GH371" s="705"/>
      <c r="GI371" s="705"/>
      <c r="GJ371" s="705"/>
      <c r="GK371" s="705"/>
      <c r="GL371" s="705"/>
      <c r="GM371" s="705"/>
      <c r="GN371" s="705"/>
      <c r="GO371" s="705"/>
      <c r="GP371" s="705"/>
      <c r="GQ371" s="705"/>
      <c r="GR371" s="705"/>
      <c r="GS371" s="705"/>
      <c r="GT371" s="705"/>
      <c r="GU371" s="705"/>
      <c r="GV371" s="705"/>
      <c r="GW371" s="705"/>
      <c r="GX371" s="705"/>
      <c r="GY371" s="705"/>
      <c r="GZ371" s="705"/>
      <c r="HA371" s="705"/>
      <c r="HB371" s="705"/>
      <c r="HC371" s="705"/>
      <c r="HD371" s="705"/>
      <c r="HE371" s="705"/>
      <c r="HF371" s="705"/>
      <c r="HG371" s="705"/>
      <c r="HH371" s="705"/>
      <c r="HI371" s="705"/>
      <c r="HJ371" s="705"/>
      <c r="HK371" s="705"/>
      <c r="HL371" s="705"/>
      <c r="HM371" s="705"/>
      <c r="HN371" s="705"/>
      <c r="HO371" s="705"/>
      <c r="HP371" s="705"/>
      <c r="HQ371" s="705"/>
      <c r="HR371" s="705"/>
      <c r="HS371" s="705"/>
      <c r="HT371" s="705"/>
      <c r="HU371" s="705"/>
      <c r="HV371" s="705"/>
      <c r="HW371" s="705"/>
      <c r="HX371" s="705"/>
      <c r="HY371" s="705"/>
      <c r="HZ371" s="705"/>
      <c r="IA371" s="705"/>
      <c r="IB371" s="705"/>
      <c r="IC371" s="705"/>
      <c r="ID371" s="705"/>
      <c r="IE371" s="705"/>
      <c r="IF371" s="705"/>
      <c r="IG371" s="705"/>
      <c r="IH371" s="705"/>
      <c r="II371" s="705"/>
      <c r="IJ371" s="705"/>
      <c r="IK371" s="705"/>
      <c r="IL371" s="705"/>
      <c r="IM371" s="705"/>
      <c r="IN371" s="705"/>
      <c r="IO371" s="705"/>
      <c r="IP371" s="705"/>
      <c r="IQ371" s="705"/>
      <c r="IR371" s="705"/>
      <c r="IS371" s="705"/>
      <c r="IT371" s="705"/>
      <c r="IU371" s="705"/>
      <c r="IV371" s="705"/>
    </row>
    <row r="372" spans="1:256" ht="30" customHeight="1" thickBot="1">
      <c r="A372" s="705"/>
      <c r="B372" s="878" t="s">
        <v>504</v>
      </c>
      <c r="C372" s="879" t="s">
        <v>505</v>
      </c>
      <c r="D372" s="880" t="s">
        <v>23</v>
      </c>
      <c r="E372" s="881">
        <v>1</v>
      </c>
      <c r="F372" s="882" t="e">
        <f>G347</f>
        <v>#REF!</v>
      </c>
      <c r="G372" s="883" t="e">
        <f>TRUNC(F372*E372,2)</f>
        <v>#REF!</v>
      </c>
      <c r="H372" s="705" t="s">
        <v>237</v>
      </c>
      <c r="I372" s="705"/>
      <c r="J372" s="705"/>
      <c r="K372" s="705"/>
      <c r="L372" s="705"/>
      <c r="M372" s="705"/>
      <c r="N372" s="705"/>
      <c r="O372" s="705"/>
      <c r="P372" s="705"/>
      <c r="Q372" s="705"/>
      <c r="R372" s="705"/>
      <c r="S372" s="705"/>
      <c r="T372" s="705"/>
      <c r="U372" s="705"/>
      <c r="V372" s="705"/>
      <c r="W372" s="705"/>
      <c r="X372" s="705"/>
      <c r="Y372" s="705"/>
      <c r="Z372" s="705"/>
      <c r="AA372" s="705"/>
      <c r="AB372" s="705"/>
      <c r="AC372" s="705"/>
      <c r="AD372" s="705"/>
      <c r="AE372" s="705"/>
      <c r="AF372" s="705"/>
      <c r="AG372" s="705"/>
      <c r="AH372" s="705"/>
      <c r="AI372" s="705"/>
      <c r="AJ372" s="705"/>
      <c r="AK372" s="705"/>
      <c r="AL372" s="705"/>
      <c r="AM372" s="705"/>
      <c r="AN372" s="705"/>
      <c r="AO372" s="705"/>
      <c r="AP372" s="705"/>
      <c r="AQ372" s="705"/>
      <c r="AR372" s="705"/>
      <c r="AS372" s="705"/>
      <c r="AT372" s="705"/>
      <c r="AU372" s="705"/>
      <c r="AV372" s="705"/>
      <c r="AW372" s="705"/>
      <c r="AX372" s="705"/>
      <c r="AY372" s="705"/>
      <c r="AZ372" s="705"/>
      <c r="BA372" s="705"/>
      <c r="BB372" s="705"/>
      <c r="BC372" s="705"/>
      <c r="BD372" s="705"/>
      <c r="BE372" s="705"/>
      <c r="BF372" s="705"/>
      <c r="BG372" s="705"/>
      <c r="BH372" s="705"/>
      <c r="BI372" s="705"/>
      <c r="BJ372" s="705"/>
      <c r="BK372" s="705"/>
      <c r="BL372" s="705"/>
      <c r="BM372" s="705"/>
      <c r="BN372" s="705"/>
      <c r="BO372" s="705"/>
      <c r="BP372" s="705"/>
      <c r="BQ372" s="705"/>
      <c r="BR372" s="705"/>
      <c r="BS372" s="705"/>
      <c r="BT372" s="705"/>
      <c r="BU372" s="705"/>
      <c r="BV372" s="705"/>
      <c r="BW372" s="705"/>
      <c r="BX372" s="705"/>
      <c r="BY372" s="705"/>
      <c r="BZ372" s="705"/>
      <c r="CA372" s="705"/>
      <c r="CB372" s="705"/>
      <c r="CC372" s="705"/>
      <c r="CD372" s="705"/>
      <c r="CE372" s="705"/>
      <c r="CF372" s="705"/>
      <c r="CG372" s="705"/>
      <c r="CH372" s="705"/>
      <c r="CI372" s="705"/>
      <c r="CJ372" s="705"/>
      <c r="CK372" s="705"/>
      <c r="CL372" s="705"/>
      <c r="CM372" s="705"/>
      <c r="CN372" s="705"/>
      <c r="CO372" s="705"/>
      <c r="CP372" s="705"/>
      <c r="CQ372" s="705"/>
      <c r="CR372" s="705"/>
      <c r="CS372" s="705"/>
      <c r="CT372" s="705"/>
      <c r="CU372" s="705"/>
      <c r="CV372" s="705"/>
      <c r="CW372" s="705"/>
      <c r="CX372" s="705"/>
      <c r="CY372" s="705"/>
      <c r="CZ372" s="705"/>
      <c r="DA372" s="705"/>
      <c r="DB372" s="705"/>
      <c r="DC372" s="705"/>
      <c r="DD372" s="705"/>
      <c r="DE372" s="705"/>
      <c r="DF372" s="705"/>
      <c r="DG372" s="705"/>
      <c r="DH372" s="705"/>
      <c r="DI372" s="705"/>
      <c r="DJ372" s="705"/>
      <c r="DK372" s="705"/>
      <c r="DL372" s="705"/>
      <c r="DM372" s="705"/>
      <c r="DN372" s="705"/>
      <c r="DO372" s="705"/>
      <c r="DP372" s="705"/>
      <c r="DQ372" s="705"/>
      <c r="DR372" s="705"/>
      <c r="DS372" s="705"/>
      <c r="DT372" s="705"/>
      <c r="DU372" s="705"/>
      <c r="DV372" s="705"/>
      <c r="DW372" s="705"/>
      <c r="DX372" s="705"/>
      <c r="DY372" s="705"/>
      <c r="DZ372" s="705"/>
      <c r="EA372" s="705"/>
      <c r="EB372" s="705"/>
      <c r="EC372" s="705"/>
      <c r="ED372" s="705"/>
      <c r="EE372" s="705"/>
      <c r="EF372" s="705"/>
      <c r="EG372" s="705"/>
      <c r="EH372" s="705"/>
      <c r="EI372" s="705"/>
      <c r="EJ372" s="705"/>
      <c r="EK372" s="705"/>
      <c r="EL372" s="705"/>
      <c r="EM372" s="705"/>
      <c r="EN372" s="705"/>
      <c r="EO372" s="705"/>
      <c r="EP372" s="705"/>
      <c r="EQ372" s="705"/>
      <c r="ER372" s="705"/>
      <c r="ES372" s="705"/>
      <c r="ET372" s="705"/>
      <c r="EU372" s="705"/>
      <c r="EV372" s="705"/>
      <c r="EW372" s="705"/>
      <c r="EX372" s="705"/>
      <c r="EY372" s="705"/>
      <c r="EZ372" s="705"/>
      <c r="FA372" s="705"/>
      <c r="FB372" s="705"/>
      <c r="FC372" s="705"/>
      <c r="FD372" s="705"/>
      <c r="FE372" s="705"/>
      <c r="FF372" s="705"/>
      <c r="FG372" s="705"/>
      <c r="FH372" s="705"/>
      <c r="FI372" s="705"/>
      <c r="FJ372" s="705"/>
      <c r="FK372" s="705"/>
      <c r="FL372" s="705"/>
      <c r="FM372" s="705"/>
      <c r="FN372" s="705"/>
      <c r="FO372" s="705"/>
      <c r="FP372" s="705"/>
      <c r="FQ372" s="705"/>
      <c r="FR372" s="705"/>
      <c r="FS372" s="705"/>
      <c r="FT372" s="705"/>
      <c r="FU372" s="705"/>
      <c r="FV372" s="705"/>
      <c r="FW372" s="705"/>
      <c r="FX372" s="705"/>
      <c r="FY372" s="705"/>
      <c r="FZ372" s="705"/>
      <c r="GA372" s="705"/>
      <c r="GB372" s="705"/>
      <c r="GC372" s="705"/>
      <c r="GD372" s="705"/>
      <c r="GE372" s="705"/>
      <c r="GF372" s="705"/>
      <c r="GG372" s="705"/>
      <c r="GH372" s="705"/>
      <c r="GI372" s="705"/>
      <c r="GJ372" s="705"/>
      <c r="GK372" s="705"/>
      <c r="GL372" s="705"/>
      <c r="GM372" s="705"/>
      <c r="GN372" s="705"/>
      <c r="GO372" s="705"/>
      <c r="GP372" s="705"/>
      <c r="GQ372" s="705"/>
      <c r="GR372" s="705"/>
      <c r="GS372" s="705"/>
      <c r="GT372" s="705"/>
      <c r="GU372" s="705"/>
      <c r="GV372" s="705"/>
      <c r="GW372" s="705"/>
      <c r="GX372" s="705"/>
      <c r="GY372" s="705"/>
      <c r="GZ372" s="705"/>
      <c r="HA372" s="705"/>
      <c r="HB372" s="705"/>
      <c r="HC372" s="705"/>
      <c r="HD372" s="705"/>
      <c r="HE372" s="705"/>
      <c r="HF372" s="705"/>
      <c r="HG372" s="705"/>
      <c r="HH372" s="705"/>
      <c r="HI372" s="705"/>
      <c r="HJ372" s="705"/>
      <c r="HK372" s="705"/>
      <c r="HL372" s="705"/>
      <c r="HM372" s="705"/>
      <c r="HN372" s="705"/>
      <c r="HO372" s="705"/>
      <c r="HP372" s="705"/>
      <c r="HQ372" s="705"/>
      <c r="HR372" s="705"/>
      <c r="HS372" s="705"/>
      <c r="HT372" s="705"/>
      <c r="HU372" s="705"/>
      <c r="HV372" s="705"/>
      <c r="HW372" s="705"/>
      <c r="HX372" s="705"/>
      <c r="HY372" s="705"/>
      <c r="HZ372" s="705"/>
      <c r="IA372" s="705"/>
      <c r="IB372" s="705"/>
      <c r="IC372" s="705"/>
      <c r="ID372" s="705"/>
      <c r="IE372" s="705"/>
      <c r="IF372" s="705"/>
      <c r="IG372" s="705"/>
      <c r="IH372" s="705"/>
      <c r="II372" s="705"/>
      <c r="IJ372" s="705"/>
      <c r="IK372" s="705"/>
      <c r="IL372" s="705"/>
      <c r="IM372" s="705"/>
      <c r="IN372" s="705"/>
      <c r="IO372" s="705"/>
      <c r="IP372" s="705"/>
      <c r="IQ372" s="705"/>
      <c r="IR372" s="705"/>
      <c r="IS372" s="705"/>
      <c r="IT372" s="705"/>
      <c r="IU372" s="705"/>
      <c r="IV372" s="705"/>
    </row>
    <row r="373" spans="1:256" ht="16.5" thickBot="1">
      <c r="A373" s="705"/>
      <c r="B373" s="707"/>
      <c r="C373" s="764"/>
      <c r="D373" s="765"/>
      <c r="E373" s="766"/>
      <c r="F373" s="767" t="s">
        <v>81</v>
      </c>
      <c r="G373" s="768" t="e">
        <f>TRUNC(SUM(G368:G372),2)</f>
        <v>#REF!</v>
      </c>
      <c r="H373" s="705"/>
      <c r="I373" s="705"/>
      <c r="J373" s="705"/>
      <c r="K373" s="705"/>
      <c r="L373" s="705"/>
      <c r="M373" s="705"/>
      <c r="N373" s="705"/>
      <c r="O373" s="705"/>
      <c r="P373" s="705"/>
      <c r="Q373" s="705"/>
      <c r="R373" s="705"/>
      <c r="S373" s="705"/>
      <c r="T373" s="705"/>
      <c r="U373" s="705"/>
      <c r="V373" s="705"/>
      <c r="W373" s="705"/>
      <c r="X373" s="705"/>
      <c r="Y373" s="705"/>
      <c r="Z373" s="705"/>
      <c r="AA373" s="705"/>
      <c r="AB373" s="705"/>
      <c r="AC373" s="705"/>
      <c r="AD373" s="705"/>
      <c r="AE373" s="705"/>
      <c r="AF373" s="705"/>
      <c r="AG373" s="705"/>
      <c r="AH373" s="705"/>
      <c r="AI373" s="705"/>
      <c r="AJ373" s="705"/>
      <c r="AK373" s="705"/>
      <c r="AL373" s="705"/>
      <c r="AM373" s="705"/>
      <c r="AN373" s="705"/>
      <c r="AO373" s="705"/>
      <c r="AP373" s="705"/>
      <c r="AQ373" s="705"/>
      <c r="AR373" s="705"/>
      <c r="AS373" s="705"/>
      <c r="AT373" s="705"/>
      <c r="AU373" s="705"/>
      <c r="AV373" s="705"/>
      <c r="AW373" s="705"/>
      <c r="AX373" s="705"/>
      <c r="AY373" s="705"/>
      <c r="AZ373" s="705"/>
      <c r="BA373" s="705"/>
      <c r="BB373" s="705"/>
      <c r="BC373" s="705"/>
      <c r="BD373" s="705"/>
      <c r="BE373" s="705"/>
      <c r="BF373" s="705"/>
      <c r="BG373" s="705"/>
      <c r="BH373" s="705"/>
      <c r="BI373" s="705"/>
      <c r="BJ373" s="705"/>
      <c r="BK373" s="705"/>
      <c r="BL373" s="705"/>
      <c r="BM373" s="705"/>
      <c r="BN373" s="705"/>
      <c r="BO373" s="705"/>
      <c r="BP373" s="705"/>
      <c r="BQ373" s="705"/>
      <c r="BR373" s="705"/>
      <c r="BS373" s="705"/>
      <c r="BT373" s="705"/>
      <c r="BU373" s="705"/>
      <c r="BV373" s="705"/>
      <c r="BW373" s="705"/>
      <c r="BX373" s="705"/>
      <c r="BY373" s="705"/>
      <c r="BZ373" s="705"/>
      <c r="CA373" s="705"/>
      <c r="CB373" s="705"/>
      <c r="CC373" s="705"/>
      <c r="CD373" s="705"/>
      <c r="CE373" s="705"/>
      <c r="CF373" s="705"/>
      <c r="CG373" s="705"/>
      <c r="CH373" s="705"/>
      <c r="CI373" s="705"/>
      <c r="CJ373" s="705"/>
      <c r="CK373" s="705"/>
      <c r="CL373" s="705"/>
      <c r="CM373" s="705"/>
      <c r="CN373" s="705"/>
      <c r="CO373" s="705"/>
      <c r="CP373" s="705"/>
      <c r="CQ373" s="705"/>
      <c r="CR373" s="705"/>
      <c r="CS373" s="705"/>
      <c r="CT373" s="705"/>
      <c r="CU373" s="705"/>
      <c r="CV373" s="705"/>
      <c r="CW373" s="705"/>
      <c r="CX373" s="705"/>
      <c r="CY373" s="705"/>
      <c r="CZ373" s="705"/>
      <c r="DA373" s="705"/>
      <c r="DB373" s="705"/>
      <c r="DC373" s="705"/>
      <c r="DD373" s="705"/>
      <c r="DE373" s="705"/>
      <c r="DF373" s="705"/>
      <c r="DG373" s="705"/>
      <c r="DH373" s="705"/>
      <c r="DI373" s="705"/>
      <c r="DJ373" s="705"/>
      <c r="DK373" s="705"/>
      <c r="DL373" s="705"/>
      <c r="DM373" s="705"/>
      <c r="DN373" s="705"/>
      <c r="DO373" s="705"/>
      <c r="DP373" s="705"/>
      <c r="DQ373" s="705"/>
      <c r="DR373" s="705"/>
      <c r="DS373" s="705"/>
      <c r="DT373" s="705"/>
      <c r="DU373" s="705"/>
      <c r="DV373" s="705"/>
      <c r="DW373" s="705"/>
      <c r="DX373" s="705"/>
      <c r="DY373" s="705"/>
      <c r="DZ373" s="705"/>
      <c r="EA373" s="705"/>
      <c r="EB373" s="705"/>
      <c r="EC373" s="705"/>
      <c r="ED373" s="705"/>
      <c r="EE373" s="705"/>
      <c r="EF373" s="705"/>
      <c r="EG373" s="705"/>
      <c r="EH373" s="705"/>
      <c r="EI373" s="705"/>
      <c r="EJ373" s="705"/>
      <c r="EK373" s="705"/>
      <c r="EL373" s="705"/>
      <c r="EM373" s="705"/>
      <c r="EN373" s="705"/>
      <c r="EO373" s="705"/>
      <c r="EP373" s="705"/>
      <c r="EQ373" s="705"/>
      <c r="ER373" s="705"/>
      <c r="ES373" s="705"/>
      <c r="ET373" s="705"/>
      <c r="EU373" s="705"/>
      <c r="EV373" s="705"/>
      <c r="EW373" s="705"/>
      <c r="EX373" s="705"/>
      <c r="EY373" s="705"/>
      <c r="EZ373" s="705"/>
      <c r="FA373" s="705"/>
      <c r="FB373" s="705"/>
      <c r="FC373" s="705"/>
      <c r="FD373" s="705"/>
      <c r="FE373" s="705"/>
      <c r="FF373" s="705"/>
      <c r="FG373" s="705"/>
      <c r="FH373" s="705"/>
      <c r="FI373" s="705"/>
      <c r="FJ373" s="705"/>
      <c r="FK373" s="705"/>
      <c r="FL373" s="705"/>
      <c r="FM373" s="705"/>
      <c r="FN373" s="705"/>
      <c r="FO373" s="705"/>
      <c r="FP373" s="705"/>
      <c r="FQ373" s="705"/>
      <c r="FR373" s="705"/>
      <c r="FS373" s="705"/>
      <c r="FT373" s="705"/>
      <c r="FU373" s="705"/>
      <c r="FV373" s="705"/>
      <c r="FW373" s="705"/>
      <c r="FX373" s="705"/>
      <c r="FY373" s="705"/>
      <c r="FZ373" s="705"/>
      <c r="GA373" s="705"/>
      <c r="GB373" s="705"/>
      <c r="GC373" s="705"/>
      <c r="GD373" s="705"/>
      <c r="GE373" s="705"/>
      <c r="GF373" s="705"/>
      <c r="GG373" s="705"/>
      <c r="GH373" s="705"/>
      <c r="GI373" s="705"/>
      <c r="GJ373" s="705"/>
      <c r="GK373" s="705"/>
      <c r="GL373" s="705"/>
      <c r="GM373" s="705"/>
      <c r="GN373" s="705"/>
      <c r="GO373" s="705"/>
      <c r="GP373" s="705"/>
      <c r="GQ373" s="705"/>
      <c r="GR373" s="705"/>
      <c r="GS373" s="705"/>
      <c r="GT373" s="705"/>
      <c r="GU373" s="705"/>
      <c r="GV373" s="705"/>
      <c r="GW373" s="705"/>
      <c r="GX373" s="705"/>
      <c r="GY373" s="705"/>
      <c r="GZ373" s="705"/>
      <c r="HA373" s="705"/>
      <c r="HB373" s="705"/>
      <c r="HC373" s="705"/>
      <c r="HD373" s="705"/>
      <c r="HE373" s="705"/>
      <c r="HF373" s="705"/>
      <c r="HG373" s="705"/>
      <c r="HH373" s="705"/>
      <c r="HI373" s="705"/>
      <c r="HJ373" s="705"/>
      <c r="HK373" s="705"/>
      <c r="HL373" s="705"/>
      <c r="HM373" s="705"/>
      <c r="HN373" s="705"/>
      <c r="HO373" s="705"/>
      <c r="HP373" s="705"/>
      <c r="HQ373" s="705"/>
      <c r="HR373" s="705"/>
      <c r="HS373" s="705"/>
      <c r="HT373" s="705"/>
      <c r="HU373" s="705"/>
      <c r="HV373" s="705"/>
      <c r="HW373" s="705"/>
      <c r="HX373" s="705"/>
      <c r="HY373" s="705"/>
      <c r="HZ373" s="705"/>
      <c r="IA373" s="705"/>
      <c r="IB373" s="705"/>
      <c r="IC373" s="705"/>
      <c r="ID373" s="705"/>
      <c r="IE373" s="705"/>
      <c r="IF373" s="705"/>
      <c r="IG373" s="705"/>
      <c r="IH373" s="705"/>
      <c r="II373" s="705"/>
      <c r="IJ373" s="705"/>
      <c r="IK373" s="705"/>
      <c r="IL373" s="705"/>
      <c r="IM373" s="705"/>
      <c r="IN373" s="705"/>
      <c r="IO373" s="705"/>
      <c r="IP373" s="705"/>
      <c r="IQ373" s="705"/>
      <c r="IR373" s="705"/>
      <c r="IS373" s="705"/>
      <c r="IT373" s="705"/>
      <c r="IU373" s="705"/>
      <c r="IV373" s="705"/>
    </row>
  </sheetData>
  <mergeCells count="154">
    <mergeCell ref="C3:E3"/>
    <mergeCell ref="C4:G4"/>
    <mergeCell ref="B10:G10"/>
    <mergeCell ref="B14:D14"/>
    <mergeCell ref="C15:D15"/>
    <mergeCell ref="C16:D16"/>
    <mergeCell ref="C23:D23"/>
    <mergeCell ref="C24:D24"/>
    <mergeCell ref="C25:D25"/>
    <mergeCell ref="B26:D26"/>
    <mergeCell ref="B27:D27"/>
    <mergeCell ref="E27:G27"/>
    <mergeCell ref="C17:D17"/>
    <mergeCell ref="C18:D18"/>
    <mergeCell ref="C19:D19"/>
    <mergeCell ref="C20:D20"/>
    <mergeCell ref="C21:D21"/>
    <mergeCell ref="C22:D22"/>
    <mergeCell ref="B46:G47"/>
    <mergeCell ref="C48:F48"/>
    <mergeCell ref="E49:G49"/>
    <mergeCell ref="B50:G50"/>
    <mergeCell ref="B51:C51"/>
    <mergeCell ref="E51:G51"/>
    <mergeCell ref="B29:G29"/>
    <mergeCell ref="D31:E31"/>
    <mergeCell ref="D32:E32"/>
    <mergeCell ref="D33:E33"/>
    <mergeCell ref="D34:E34"/>
    <mergeCell ref="B39:G39"/>
    <mergeCell ref="B57:G57"/>
    <mergeCell ref="B64:G65"/>
    <mergeCell ref="C66:F66"/>
    <mergeCell ref="E67:G67"/>
    <mergeCell ref="B68:G68"/>
    <mergeCell ref="B52:C52"/>
    <mergeCell ref="E52:G52"/>
    <mergeCell ref="B53:C53"/>
    <mergeCell ref="E53:G53"/>
    <mergeCell ref="B75:G75"/>
    <mergeCell ref="B81:G82"/>
    <mergeCell ref="B69:C69"/>
    <mergeCell ref="E69:G69"/>
    <mergeCell ref="B70:C70"/>
    <mergeCell ref="E70:G70"/>
    <mergeCell ref="B71:C71"/>
    <mergeCell ref="E71:G71"/>
    <mergeCell ref="B88:C88"/>
    <mergeCell ref="E88:G88"/>
    <mergeCell ref="B92:G92"/>
    <mergeCell ref="C83:F83"/>
    <mergeCell ref="E84:G84"/>
    <mergeCell ref="B85:G85"/>
    <mergeCell ref="B86:C86"/>
    <mergeCell ref="E86:G86"/>
    <mergeCell ref="B87:C87"/>
    <mergeCell ref="E87:G87"/>
    <mergeCell ref="B105:C105"/>
    <mergeCell ref="E105:G105"/>
    <mergeCell ref="B106:C106"/>
    <mergeCell ref="E106:G106"/>
    <mergeCell ref="B99:G100"/>
    <mergeCell ref="C101:F101"/>
    <mergeCell ref="E102:G102"/>
    <mergeCell ref="B103:G103"/>
    <mergeCell ref="B104:C104"/>
    <mergeCell ref="E104:G104"/>
    <mergeCell ref="B121:C121"/>
    <mergeCell ref="E121:G121"/>
    <mergeCell ref="B122:C122"/>
    <mergeCell ref="E122:G122"/>
    <mergeCell ref="B123:C123"/>
    <mergeCell ref="E123:G123"/>
    <mergeCell ref="B110:G110"/>
    <mergeCell ref="B116:G117"/>
    <mergeCell ref="C118:F118"/>
    <mergeCell ref="E119:G119"/>
    <mergeCell ref="B120:G120"/>
    <mergeCell ref="C135:F135"/>
    <mergeCell ref="E136:G136"/>
    <mergeCell ref="B137:G137"/>
    <mergeCell ref="B138:C138"/>
    <mergeCell ref="E138:G138"/>
    <mergeCell ref="B139:C139"/>
    <mergeCell ref="E139:G139"/>
    <mergeCell ref="B127:G127"/>
    <mergeCell ref="B133:G134"/>
    <mergeCell ref="B150:G151"/>
    <mergeCell ref="C152:F152"/>
    <mergeCell ref="E153:G153"/>
    <mergeCell ref="B154:G154"/>
    <mergeCell ref="B155:C155"/>
    <mergeCell ref="E155:G155"/>
    <mergeCell ref="B140:C140"/>
    <mergeCell ref="E140:G140"/>
    <mergeCell ref="B144:G144"/>
    <mergeCell ref="B161:G161"/>
    <mergeCell ref="B167:G168"/>
    <mergeCell ref="C169:F169"/>
    <mergeCell ref="E170:G170"/>
    <mergeCell ref="B171:G171"/>
    <mergeCell ref="B156:C156"/>
    <mergeCell ref="E156:G156"/>
    <mergeCell ref="B157:C157"/>
    <mergeCell ref="E157:G157"/>
    <mergeCell ref="B178:G178"/>
    <mergeCell ref="B184:G185"/>
    <mergeCell ref="B172:C172"/>
    <mergeCell ref="E172:G172"/>
    <mergeCell ref="B173:C173"/>
    <mergeCell ref="E173:G173"/>
    <mergeCell ref="B174:C174"/>
    <mergeCell ref="E174:G174"/>
    <mergeCell ref="B191:C191"/>
    <mergeCell ref="E191:G191"/>
    <mergeCell ref="B195:G195"/>
    <mergeCell ref="C186:F186"/>
    <mergeCell ref="E187:G187"/>
    <mergeCell ref="B188:G188"/>
    <mergeCell ref="B189:C189"/>
    <mergeCell ref="E189:G189"/>
    <mergeCell ref="B190:C190"/>
    <mergeCell ref="E190:G190"/>
    <mergeCell ref="B207:C207"/>
    <mergeCell ref="E207:G207"/>
    <mergeCell ref="B208:C208"/>
    <mergeCell ref="E208:G208"/>
    <mergeCell ref="B201:G202"/>
    <mergeCell ref="C203:F203"/>
    <mergeCell ref="E204:G204"/>
    <mergeCell ref="B205:G205"/>
    <mergeCell ref="B206:C206"/>
    <mergeCell ref="E206:G206"/>
    <mergeCell ref="B223:C223"/>
    <mergeCell ref="E223:G223"/>
    <mergeCell ref="B224:C224"/>
    <mergeCell ref="E224:G224"/>
    <mergeCell ref="B225:C225"/>
    <mergeCell ref="E225:G225"/>
    <mergeCell ref="B212:G212"/>
    <mergeCell ref="B218:G219"/>
    <mergeCell ref="C220:F220"/>
    <mergeCell ref="E221:G221"/>
    <mergeCell ref="B222:G222"/>
    <mergeCell ref="B368:G368"/>
    <mergeCell ref="B314:C314"/>
    <mergeCell ref="B322:G322"/>
    <mergeCell ref="B329:G329"/>
    <mergeCell ref="B336:G336"/>
    <mergeCell ref="B343:G343"/>
    <mergeCell ref="B353:G353"/>
    <mergeCell ref="B229:G229"/>
    <mergeCell ref="B306:C306"/>
    <mergeCell ref="B313:G313"/>
  </mergeCells>
  <hyperlinks>
    <hyperlink ref="G33" r:id="rId1" display="falecom@flex. Ind.br"/>
  </hyperlinks>
  <pageMargins left="0.78740157480314965" right="0.19685039370078741" top="0.39370078740157483" bottom="0.78740157480314965" header="0.19685039370078741" footer="0.19685039370078741"/>
  <pageSetup paperSize="9" scale="52" fitToHeight="100" orientation="portrait" r:id="rId2"/>
  <headerFooter scaleWithDoc="0" alignWithMargins="0">
    <oddHeader>&amp;RPágina &amp;P de &amp;N</oddHeader>
  </headerFooter>
  <rowBreaks count="12" manualBreakCount="12">
    <brk id="35" min="1" max="6" man="1"/>
    <brk id="53" min="1" max="6" man="1"/>
    <brk id="71" min="1" max="6" man="1"/>
    <brk id="88" min="1" max="6" man="1"/>
    <brk id="106" min="1" max="6" man="1"/>
    <brk id="123" min="1" max="6" man="1"/>
    <brk id="140" min="1" max="6" man="1"/>
    <brk id="157" min="1" max="6" man="1"/>
    <brk id="174" min="1" max="6" man="1"/>
    <brk id="191" min="1" max="6" man="1"/>
    <brk id="208" min="1" max="6" man="1"/>
    <brk id="225" min="1" max="6" man="1"/>
  </row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theme="5" tint="0.39997558519241921"/>
  </sheetPr>
  <dimension ref="A3:L863"/>
  <sheetViews>
    <sheetView view="pageBreakPreview" topLeftCell="A841" zoomScale="70" zoomScaleNormal="100" zoomScaleSheetLayoutView="70" workbookViewId="0">
      <selection activeCell="B632" sqref="B632:G632"/>
    </sheetView>
  </sheetViews>
  <sheetFormatPr defaultRowHeight="12.75"/>
  <cols>
    <col min="1" max="1" width="19.5703125" style="389" customWidth="1"/>
    <col min="2" max="2" width="24.5703125" style="390" customWidth="1"/>
    <col min="3" max="3" width="78.5703125" style="390" customWidth="1"/>
    <col min="4" max="4" width="17.140625" style="390" bestFit="1" customWidth="1"/>
    <col min="5" max="5" width="25.5703125" style="390" customWidth="1"/>
    <col min="6" max="6" width="18.140625" style="390" bestFit="1" customWidth="1"/>
    <col min="7" max="7" width="21.42578125" style="390" customWidth="1"/>
    <col min="8" max="8" width="14.140625" style="389" bestFit="1" customWidth="1"/>
    <col min="9" max="9" width="16.5703125" style="390" bestFit="1" customWidth="1"/>
    <col min="10" max="257" width="9.140625" style="390"/>
    <col min="258" max="258" width="24.5703125" style="390" customWidth="1"/>
    <col min="259" max="259" width="71.7109375" style="390" customWidth="1"/>
    <col min="260" max="260" width="17.140625" style="390" bestFit="1" customWidth="1"/>
    <col min="261" max="261" width="16.7109375" style="390" bestFit="1" customWidth="1"/>
    <col min="262" max="262" width="16.85546875" style="390" bestFit="1" customWidth="1"/>
    <col min="263" max="263" width="21.42578125" style="390" customWidth="1"/>
    <col min="264" max="264" width="9.140625" style="390"/>
    <col min="265" max="265" width="16.5703125" style="390" bestFit="1" customWidth="1"/>
    <col min="266" max="513" width="9.140625" style="390"/>
    <col min="514" max="514" width="24.5703125" style="390" customWidth="1"/>
    <col min="515" max="515" width="71.7109375" style="390" customWidth="1"/>
    <col min="516" max="516" width="17.140625" style="390" bestFit="1" customWidth="1"/>
    <col min="517" max="517" width="16.7109375" style="390" bestFit="1" customWidth="1"/>
    <col min="518" max="518" width="16.85546875" style="390" bestFit="1" customWidth="1"/>
    <col min="519" max="519" width="21.42578125" style="390" customWidth="1"/>
    <col min="520" max="520" width="9.140625" style="390"/>
    <col min="521" max="521" width="16.5703125" style="390" bestFit="1" customWidth="1"/>
    <col min="522" max="769" width="9.140625" style="390"/>
    <col min="770" max="770" width="24.5703125" style="390" customWidth="1"/>
    <col min="771" max="771" width="71.7109375" style="390" customWidth="1"/>
    <col min="772" max="772" width="17.140625" style="390" bestFit="1" customWidth="1"/>
    <col min="773" max="773" width="16.7109375" style="390" bestFit="1" customWidth="1"/>
    <col min="774" max="774" width="16.85546875" style="390" bestFit="1" customWidth="1"/>
    <col min="775" max="775" width="21.42578125" style="390" customWidth="1"/>
    <col min="776" max="776" width="9.140625" style="390"/>
    <col min="777" max="777" width="16.5703125" style="390" bestFit="1" customWidth="1"/>
    <col min="778" max="1025" width="9.140625" style="390"/>
    <col min="1026" max="1026" width="24.5703125" style="390" customWidth="1"/>
    <col min="1027" max="1027" width="71.7109375" style="390" customWidth="1"/>
    <col min="1028" max="1028" width="17.140625" style="390" bestFit="1" customWidth="1"/>
    <col min="1029" max="1029" width="16.7109375" style="390" bestFit="1" customWidth="1"/>
    <col min="1030" max="1030" width="16.85546875" style="390" bestFit="1" customWidth="1"/>
    <col min="1031" max="1031" width="21.42578125" style="390" customWidth="1"/>
    <col min="1032" max="1032" width="9.140625" style="390"/>
    <col min="1033" max="1033" width="16.5703125" style="390" bestFit="1" customWidth="1"/>
    <col min="1034" max="1281" width="9.140625" style="390"/>
    <col min="1282" max="1282" width="24.5703125" style="390" customWidth="1"/>
    <col min="1283" max="1283" width="71.7109375" style="390" customWidth="1"/>
    <col min="1284" max="1284" width="17.140625" style="390" bestFit="1" customWidth="1"/>
    <col min="1285" max="1285" width="16.7109375" style="390" bestFit="1" customWidth="1"/>
    <col min="1286" max="1286" width="16.85546875" style="390" bestFit="1" customWidth="1"/>
    <col min="1287" max="1287" width="21.42578125" style="390" customWidth="1"/>
    <col min="1288" max="1288" width="9.140625" style="390"/>
    <col min="1289" max="1289" width="16.5703125" style="390" bestFit="1" customWidth="1"/>
    <col min="1290" max="1537" width="9.140625" style="390"/>
    <col min="1538" max="1538" width="24.5703125" style="390" customWidth="1"/>
    <col min="1539" max="1539" width="71.7109375" style="390" customWidth="1"/>
    <col min="1540" max="1540" width="17.140625" style="390" bestFit="1" customWidth="1"/>
    <col min="1541" max="1541" width="16.7109375" style="390" bestFit="1" customWidth="1"/>
    <col min="1542" max="1542" width="16.85546875" style="390" bestFit="1" customWidth="1"/>
    <col min="1543" max="1543" width="21.42578125" style="390" customWidth="1"/>
    <col min="1544" max="1544" width="9.140625" style="390"/>
    <col min="1545" max="1545" width="16.5703125" style="390" bestFit="1" customWidth="1"/>
    <col min="1546" max="1793" width="9.140625" style="390"/>
    <col min="1794" max="1794" width="24.5703125" style="390" customWidth="1"/>
    <col min="1795" max="1795" width="71.7109375" style="390" customWidth="1"/>
    <col min="1796" max="1796" width="17.140625" style="390" bestFit="1" customWidth="1"/>
    <col min="1797" max="1797" width="16.7109375" style="390" bestFit="1" customWidth="1"/>
    <col min="1798" max="1798" width="16.85546875" style="390" bestFit="1" customWidth="1"/>
    <col min="1799" max="1799" width="21.42578125" style="390" customWidth="1"/>
    <col min="1800" max="1800" width="9.140625" style="390"/>
    <col min="1801" max="1801" width="16.5703125" style="390" bestFit="1" customWidth="1"/>
    <col min="1802" max="2049" width="9.140625" style="390"/>
    <col min="2050" max="2050" width="24.5703125" style="390" customWidth="1"/>
    <col min="2051" max="2051" width="71.7109375" style="390" customWidth="1"/>
    <col min="2052" max="2052" width="17.140625" style="390" bestFit="1" customWidth="1"/>
    <col min="2053" max="2053" width="16.7109375" style="390" bestFit="1" customWidth="1"/>
    <col min="2054" max="2054" width="16.85546875" style="390" bestFit="1" customWidth="1"/>
    <col min="2055" max="2055" width="21.42578125" style="390" customWidth="1"/>
    <col min="2056" max="2056" width="9.140625" style="390"/>
    <col min="2057" max="2057" width="16.5703125" style="390" bestFit="1" customWidth="1"/>
    <col min="2058" max="2305" width="9.140625" style="390"/>
    <col min="2306" max="2306" width="24.5703125" style="390" customWidth="1"/>
    <col min="2307" max="2307" width="71.7109375" style="390" customWidth="1"/>
    <col min="2308" max="2308" width="17.140625" style="390" bestFit="1" customWidth="1"/>
    <col min="2309" max="2309" width="16.7109375" style="390" bestFit="1" customWidth="1"/>
    <col min="2310" max="2310" width="16.85546875" style="390" bestFit="1" customWidth="1"/>
    <col min="2311" max="2311" width="21.42578125" style="390" customWidth="1"/>
    <col min="2312" max="2312" width="9.140625" style="390"/>
    <col min="2313" max="2313" width="16.5703125" style="390" bestFit="1" customWidth="1"/>
    <col min="2314" max="2561" width="9.140625" style="390"/>
    <col min="2562" max="2562" width="24.5703125" style="390" customWidth="1"/>
    <col min="2563" max="2563" width="71.7109375" style="390" customWidth="1"/>
    <col min="2564" max="2564" width="17.140625" style="390" bestFit="1" customWidth="1"/>
    <col min="2565" max="2565" width="16.7109375" style="390" bestFit="1" customWidth="1"/>
    <col min="2566" max="2566" width="16.85546875" style="390" bestFit="1" customWidth="1"/>
    <col min="2567" max="2567" width="21.42578125" style="390" customWidth="1"/>
    <col min="2568" max="2568" width="9.140625" style="390"/>
    <col min="2569" max="2569" width="16.5703125" style="390" bestFit="1" customWidth="1"/>
    <col min="2570" max="2817" width="9.140625" style="390"/>
    <col min="2818" max="2818" width="24.5703125" style="390" customWidth="1"/>
    <col min="2819" max="2819" width="71.7109375" style="390" customWidth="1"/>
    <col min="2820" max="2820" width="17.140625" style="390" bestFit="1" customWidth="1"/>
    <col min="2821" max="2821" width="16.7109375" style="390" bestFit="1" customWidth="1"/>
    <col min="2822" max="2822" width="16.85546875" style="390" bestFit="1" customWidth="1"/>
    <col min="2823" max="2823" width="21.42578125" style="390" customWidth="1"/>
    <col min="2824" max="2824" width="9.140625" style="390"/>
    <col min="2825" max="2825" width="16.5703125" style="390" bestFit="1" customWidth="1"/>
    <col min="2826" max="3073" width="9.140625" style="390"/>
    <col min="3074" max="3074" width="24.5703125" style="390" customWidth="1"/>
    <col min="3075" max="3075" width="71.7109375" style="390" customWidth="1"/>
    <col min="3076" max="3076" width="17.140625" style="390" bestFit="1" customWidth="1"/>
    <col min="3077" max="3077" width="16.7109375" style="390" bestFit="1" customWidth="1"/>
    <col min="3078" max="3078" width="16.85546875" style="390" bestFit="1" customWidth="1"/>
    <col min="3079" max="3079" width="21.42578125" style="390" customWidth="1"/>
    <col min="3080" max="3080" width="9.140625" style="390"/>
    <col min="3081" max="3081" width="16.5703125" style="390" bestFit="1" customWidth="1"/>
    <col min="3082" max="3329" width="9.140625" style="390"/>
    <col min="3330" max="3330" width="24.5703125" style="390" customWidth="1"/>
    <col min="3331" max="3331" width="71.7109375" style="390" customWidth="1"/>
    <col min="3332" max="3332" width="17.140625" style="390" bestFit="1" customWidth="1"/>
    <col min="3333" max="3333" width="16.7109375" style="390" bestFit="1" customWidth="1"/>
    <col min="3334" max="3334" width="16.85546875" style="390" bestFit="1" customWidth="1"/>
    <col min="3335" max="3335" width="21.42578125" style="390" customWidth="1"/>
    <col min="3336" max="3336" width="9.140625" style="390"/>
    <col min="3337" max="3337" width="16.5703125" style="390" bestFit="1" customWidth="1"/>
    <col min="3338" max="3585" width="9.140625" style="390"/>
    <col min="3586" max="3586" width="24.5703125" style="390" customWidth="1"/>
    <col min="3587" max="3587" width="71.7109375" style="390" customWidth="1"/>
    <col min="3588" max="3588" width="17.140625" style="390" bestFit="1" customWidth="1"/>
    <col min="3589" max="3589" width="16.7109375" style="390" bestFit="1" customWidth="1"/>
    <col min="3590" max="3590" width="16.85546875" style="390" bestFit="1" customWidth="1"/>
    <col min="3591" max="3591" width="21.42578125" style="390" customWidth="1"/>
    <col min="3592" max="3592" width="9.140625" style="390"/>
    <col min="3593" max="3593" width="16.5703125" style="390" bestFit="1" customWidth="1"/>
    <col min="3594" max="3841" width="9.140625" style="390"/>
    <col min="3842" max="3842" width="24.5703125" style="390" customWidth="1"/>
    <col min="3843" max="3843" width="71.7109375" style="390" customWidth="1"/>
    <col min="3844" max="3844" width="17.140625" style="390" bestFit="1" customWidth="1"/>
    <col min="3845" max="3845" width="16.7109375" style="390" bestFit="1" customWidth="1"/>
    <col min="3846" max="3846" width="16.85546875" style="390" bestFit="1" customWidth="1"/>
    <col min="3847" max="3847" width="21.42578125" style="390" customWidth="1"/>
    <col min="3848" max="3848" width="9.140625" style="390"/>
    <col min="3849" max="3849" width="16.5703125" style="390" bestFit="1" customWidth="1"/>
    <col min="3850" max="4097" width="9.140625" style="390"/>
    <col min="4098" max="4098" width="24.5703125" style="390" customWidth="1"/>
    <col min="4099" max="4099" width="71.7109375" style="390" customWidth="1"/>
    <col min="4100" max="4100" width="17.140625" style="390" bestFit="1" customWidth="1"/>
    <col min="4101" max="4101" width="16.7109375" style="390" bestFit="1" customWidth="1"/>
    <col min="4102" max="4102" width="16.85546875" style="390" bestFit="1" customWidth="1"/>
    <col min="4103" max="4103" width="21.42578125" style="390" customWidth="1"/>
    <col min="4104" max="4104" width="9.140625" style="390"/>
    <col min="4105" max="4105" width="16.5703125" style="390" bestFit="1" customWidth="1"/>
    <col min="4106" max="4353" width="9.140625" style="390"/>
    <col min="4354" max="4354" width="24.5703125" style="390" customWidth="1"/>
    <col min="4355" max="4355" width="71.7109375" style="390" customWidth="1"/>
    <col min="4356" max="4356" width="17.140625" style="390" bestFit="1" customWidth="1"/>
    <col min="4357" max="4357" width="16.7109375" style="390" bestFit="1" customWidth="1"/>
    <col min="4358" max="4358" width="16.85546875" style="390" bestFit="1" customWidth="1"/>
    <col min="4359" max="4359" width="21.42578125" style="390" customWidth="1"/>
    <col min="4360" max="4360" width="9.140625" style="390"/>
    <col min="4361" max="4361" width="16.5703125" style="390" bestFit="1" customWidth="1"/>
    <col min="4362" max="4609" width="9.140625" style="390"/>
    <col min="4610" max="4610" width="24.5703125" style="390" customWidth="1"/>
    <col min="4611" max="4611" width="71.7109375" style="390" customWidth="1"/>
    <col min="4612" max="4612" width="17.140625" style="390" bestFit="1" customWidth="1"/>
    <col min="4613" max="4613" width="16.7109375" style="390" bestFit="1" customWidth="1"/>
    <col min="4614" max="4614" width="16.85546875" style="390" bestFit="1" customWidth="1"/>
    <col min="4615" max="4615" width="21.42578125" style="390" customWidth="1"/>
    <col min="4616" max="4616" width="9.140625" style="390"/>
    <col min="4617" max="4617" width="16.5703125" style="390" bestFit="1" customWidth="1"/>
    <col min="4618" max="4865" width="9.140625" style="390"/>
    <col min="4866" max="4866" width="24.5703125" style="390" customWidth="1"/>
    <col min="4867" max="4867" width="71.7109375" style="390" customWidth="1"/>
    <col min="4868" max="4868" width="17.140625" style="390" bestFit="1" customWidth="1"/>
    <col min="4869" max="4869" width="16.7109375" style="390" bestFit="1" customWidth="1"/>
    <col min="4870" max="4870" width="16.85546875" style="390" bestFit="1" customWidth="1"/>
    <col min="4871" max="4871" width="21.42578125" style="390" customWidth="1"/>
    <col min="4872" max="4872" width="9.140625" style="390"/>
    <col min="4873" max="4873" width="16.5703125" style="390" bestFit="1" customWidth="1"/>
    <col min="4874" max="5121" width="9.140625" style="390"/>
    <col min="5122" max="5122" width="24.5703125" style="390" customWidth="1"/>
    <col min="5123" max="5123" width="71.7109375" style="390" customWidth="1"/>
    <col min="5124" max="5124" width="17.140625" style="390" bestFit="1" customWidth="1"/>
    <col min="5125" max="5125" width="16.7109375" style="390" bestFit="1" customWidth="1"/>
    <col min="5126" max="5126" width="16.85546875" style="390" bestFit="1" customWidth="1"/>
    <col min="5127" max="5127" width="21.42578125" style="390" customWidth="1"/>
    <col min="5128" max="5128" width="9.140625" style="390"/>
    <col min="5129" max="5129" width="16.5703125" style="390" bestFit="1" customWidth="1"/>
    <col min="5130" max="5377" width="9.140625" style="390"/>
    <col min="5378" max="5378" width="24.5703125" style="390" customWidth="1"/>
    <col min="5379" max="5379" width="71.7109375" style="390" customWidth="1"/>
    <col min="5380" max="5380" width="17.140625" style="390" bestFit="1" customWidth="1"/>
    <col min="5381" max="5381" width="16.7109375" style="390" bestFit="1" customWidth="1"/>
    <col min="5382" max="5382" width="16.85546875" style="390" bestFit="1" customWidth="1"/>
    <col min="5383" max="5383" width="21.42578125" style="390" customWidth="1"/>
    <col min="5384" max="5384" width="9.140625" style="390"/>
    <col min="5385" max="5385" width="16.5703125" style="390" bestFit="1" customWidth="1"/>
    <col min="5386" max="5633" width="9.140625" style="390"/>
    <col min="5634" max="5634" width="24.5703125" style="390" customWidth="1"/>
    <col min="5635" max="5635" width="71.7109375" style="390" customWidth="1"/>
    <col min="5636" max="5636" width="17.140625" style="390" bestFit="1" customWidth="1"/>
    <col min="5637" max="5637" width="16.7109375" style="390" bestFit="1" customWidth="1"/>
    <col min="5638" max="5638" width="16.85546875" style="390" bestFit="1" customWidth="1"/>
    <col min="5639" max="5639" width="21.42578125" style="390" customWidth="1"/>
    <col min="5640" max="5640" width="9.140625" style="390"/>
    <col min="5641" max="5641" width="16.5703125" style="390" bestFit="1" customWidth="1"/>
    <col min="5642" max="5889" width="9.140625" style="390"/>
    <col min="5890" max="5890" width="24.5703125" style="390" customWidth="1"/>
    <col min="5891" max="5891" width="71.7109375" style="390" customWidth="1"/>
    <col min="5892" max="5892" width="17.140625" style="390" bestFit="1" customWidth="1"/>
    <col min="5893" max="5893" width="16.7109375" style="390" bestFit="1" customWidth="1"/>
    <col min="5894" max="5894" width="16.85546875" style="390" bestFit="1" customWidth="1"/>
    <col min="5895" max="5895" width="21.42578125" style="390" customWidth="1"/>
    <col min="5896" max="5896" width="9.140625" style="390"/>
    <col min="5897" max="5897" width="16.5703125" style="390" bestFit="1" customWidth="1"/>
    <col min="5898" max="6145" width="9.140625" style="390"/>
    <col min="6146" max="6146" width="24.5703125" style="390" customWidth="1"/>
    <col min="6147" max="6147" width="71.7109375" style="390" customWidth="1"/>
    <col min="6148" max="6148" width="17.140625" style="390" bestFit="1" customWidth="1"/>
    <col min="6149" max="6149" width="16.7109375" style="390" bestFit="1" customWidth="1"/>
    <col min="6150" max="6150" width="16.85546875" style="390" bestFit="1" customWidth="1"/>
    <col min="6151" max="6151" width="21.42578125" style="390" customWidth="1"/>
    <col min="6152" max="6152" width="9.140625" style="390"/>
    <col min="6153" max="6153" width="16.5703125" style="390" bestFit="1" customWidth="1"/>
    <col min="6154" max="6401" width="9.140625" style="390"/>
    <col min="6402" max="6402" width="24.5703125" style="390" customWidth="1"/>
    <col min="6403" max="6403" width="71.7109375" style="390" customWidth="1"/>
    <col min="6404" max="6404" width="17.140625" style="390" bestFit="1" customWidth="1"/>
    <col min="6405" max="6405" width="16.7109375" style="390" bestFit="1" customWidth="1"/>
    <col min="6406" max="6406" width="16.85546875" style="390" bestFit="1" customWidth="1"/>
    <col min="6407" max="6407" width="21.42578125" style="390" customWidth="1"/>
    <col min="6408" max="6408" width="9.140625" style="390"/>
    <col min="6409" max="6409" width="16.5703125" style="390" bestFit="1" customWidth="1"/>
    <col min="6410" max="6657" width="9.140625" style="390"/>
    <col min="6658" max="6658" width="24.5703125" style="390" customWidth="1"/>
    <col min="6659" max="6659" width="71.7109375" style="390" customWidth="1"/>
    <col min="6660" max="6660" width="17.140625" style="390" bestFit="1" customWidth="1"/>
    <col min="6661" max="6661" width="16.7109375" style="390" bestFit="1" customWidth="1"/>
    <col min="6662" max="6662" width="16.85546875" style="390" bestFit="1" customWidth="1"/>
    <col min="6663" max="6663" width="21.42578125" style="390" customWidth="1"/>
    <col min="6664" max="6664" width="9.140625" style="390"/>
    <col min="6665" max="6665" width="16.5703125" style="390" bestFit="1" customWidth="1"/>
    <col min="6666" max="6913" width="9.140625" style="390"/>
    <col min="6914" max="6914" width="24.5703125" style="390" customWidth="1"/>
    <col min="6915" max="6915" width="71.7109375" style="390" customWidth="1"/>
    <col min="6916" max="6916" width="17.140625" style="390" bestFit="1" customWidth="1"/>
    <col min="6917" max="6917" width="16.7109375" style="390" bestFit="1" customWidth="1"/>
    <col min="6918" max="6918" width="16.85546875" style="390" bestFit="1" customWidth="1"/>
    <col min="6919" max="6919" width="21.42578125" style="390" customWidth="1"/>
    <col min="6920" max="6920" width="9.140625" style="390"/>
    <col min="6921" max="6921" width="16.5703125" style="390" bestFit="1" customWidth="1"/>
    <col min="6922" max="7169" width="9.140625" style="390"/>
    <col min="7170" max="7170" width="24.5703125" style="390" customWidth="1"/>
    <col min="7171" max="7171" width="71.7109375" style="390" customWidth="1"/>
    <col min="7172" max="7172" width="17.140625" style="390" bestFit="1" customWidth="1"/>
    <col min="7173" max="7173" width="16.7109375" style="390" bestFit="1" customWidth="1"/>
    <col min="7174" max="7174" width="16.85546875" style="390" bestFit="1" customWidth="1"/>
    <col min="7175" max="7175" width="21.42578125" style="390" customWidth="1"/>
    <col min="7176" max="7176" width="9.140625" style="390"/>
    <col min="7177" max="7177" width="16.5703125" style="390" bestFit="1" customWidth="1"/>
    <col min="7178" max="7425" width="9.140625" style="390"/>
    <col min="7426" max="7426" width="24.5703125" style="390" customWidth="1"/>
    <col min="7427" max="7427" width="71.7109375" style="390" customWidth="1"/>
    <col min="7428" max="7428" width="17.140625" style="390" bestFit="1" customWidth="1"/>
    <col min="7429" max="7429" width="16.7109375" style="390" bestFit="1" customWidth="1"/>
    <col min="7430" max="7430" width="16.85546875" style="390" bestFit="1" customWidth="1"/>
    <col min="7431" max="7431" width="21.42578125" style="390" customWidth="1"/>
    <col min="7432" max="7432" width="9.140625" style="390"/>
    <col min="7433" max="7433" width="16.5703125" style="390" bestFit="1" customWidth="1"/>
    <col min="7434" max="7681" width="9.140625" style="390"/>
    <col min="7682" max="7682" width="24.5703125" style="390" customWidth="1"/>
    <col min="7683" max="7683" width="71.7109375" style="390" customWidth="1"/>
    <col min="7684" max="7684" width="17.140625" style="390" bestFit="1" customWidth="1"/>
    <col min="7685" max="7685" width="16.7109375" style="390" bestFit="1" customWidth="1"/>
    <col min="7686" max="7686" width="16.85546875" style="390" bestFit="1" customWidth="1"/>
    <col min="7687" max="7687" width="21.42578125" style="390" customWidth="1"/>
    <col min="7688" max="7688" width="9.140625" style="390"/>
    <col min="7689" max="7689" width="16.5703125" style="390" bestFit="1" customWidth="1"/>
    <col min="7690" max="7937" width="9.140625" style="390"/>
    <col min="7938" max="7938" width="24.5703125" style="390" customWidth="1"/>
    <col min="7939" max="7939" width="71.7109375" style="390" customWidth="1"/>
    <col min="7940" max="7940" width="17.140625" style="390" bestFit="1" customWidth="1"/>
    <col min="7941" max="7941" width="16.7109375" style="390" bestFit="1" customWidth="1"/>
    <col min="7942" max="7942" width="16.85546875" style="390" bestFit="1" customWidth="1"/>
    <col min="7943" max="7943" width="21.42578125" style="390" customWidth="1"/>
    <col min="7944" max="7944" width="9.140625" style="390"/>
    <col min="7945" max="7945" width="16.5703125" style="390" bestFit="1" customWidth="1"/>
    <col min="7946" max="8193" width="9.140625" style="390"/>
    <col min="8194" max="8194" width="24.5703125" style="390" customWidth="1"/>
    <col min="8195" max="8195" width="71.7109375" style="390" customWidth="1"/>
    <col min="8196" max="8196" width="17.140625" style="390" bestFit="1" customWidth="1"/>
    <col min="8197" max="8197" width="16.7109375" style="390" bestFit="1" customWidth="1"/>
    <col min="8198" max="8198" width="16.85546875" style="390" bestFit="1" customWidth="1"/>
    <col min="8199" max="8199" width="21.42578125" style="390" customWidth="1"/>
    <col min="8200" max="8200" width="9.140625" style="390"/>
    <col min="8201" max="8201" width="16.5703125" style="390" bestFit="1" customWidth="1"/>
    <col min="8202" max="8449" width="9.140625" style="390"/>
    <col min="8450" max="8450" width="24.5703125" style="390" customWidth="1"/>
    <col min="8451" max="8451" width="71.7109375" style="390" customWidth="1"/>
    <col min="8452" max="8452" width="17.140625" style="390" bestFit="1" customWidth="1"/>
    <col min="8453" max="8453" width="16.7109375" style="390" bestFit="1" customWidth="1"/>
    <col min="8454" max="8454" width="16.85546875" style="390" bestFit="1" customWidth="1"/>
    <col min="8455" max="8455" width="21.42578125" style="390" customWidth="1"/>
    <col min="8456" max="8456" width="9.140625" style="390"/>
    <col min="8457" max="8457" width="16.5703125" style="390" bestFit="1" customWidth="1"/>
    <col min="8458" max="8705" width="9.140625" style="390"/>
    <col min="8706" max="8706" width="24.5703125" style="390" customWidth="1"/>
    <col min="8707" max="8707" width="71.7109375" style="390" customWidth="1"/>
    <col min="8708" max="8708" width="17.140625" style="390" bestFit="1" customWidth="1"/>
    <col min="8709" max="8709" width="16.7109375" style="390" bestFit="1" customWidth="1"/>
    <col min="8710" max="8710" width="16.85546875" style="390" bestFit="1" customWidth="1"/>
    <col min="8711" max="8711" width="21.42578125" style="390" customWidth="1"/>
    <col min="8712" max="8712" width="9.140625" style="390"/>
    <col min="8713" max="8713" width="16.5703125" style="390" bestFit="1" customWidth="1"/>
    <col min="8714" max="8961" width="9.140625" style="390"/>
    <col min="8962" max="8962" width="24.5703125" style="390" customWidth="1"/>
    <col min="8963" max="8963" width="71.7109375" style="390" customWidth="1"/>
    <col min="8964" max="8964" width="17.140625" style="390" bestFit="1" customWidth="1"/>
    <col min="8965" max="8965" width="16.7109375" style="390" bestFit="1" customWidth="1"/>
    <col min="8966" max="8966" width="16.85546875" style="390" bestFit="1" customWidth="1"/>
    <col min="8967" max="8967" width="21.42578125" style="390" customWidth="1"/>
    <col min="8968" max="8968" width="9.140625" style="390"/>
    <col min="8969" max="8969" width="16.5703125" style="390" bestFit="1" customWidth="1"/>
    <col min="8970" max="9217" width="9.140625" style="390"/>
    <col min="9218" max="9218" width="24.5703125" style="390" customWidth="1"/>
    <col min="9219" max="9219" width="71.7109375" style="390" customWidth="1"/>
    <col min="9220" max="9220" width="17.140625" style="390" bestFit="1" customWidth="1"/>
    <col min="9221" max="9221" width="16.7109375" style="390" bestFit="1" customWidth="1"/>
    <col min="9222" max="9222" width="16.85546875" style="390" bestFit="1" customWidth="1"/>
    <col min="9223" max="9223" width="21.42578125" style="390" customWidth="1"/>
    <col min="9224" max="9224" width="9.140625" style="390"/>
    <col min="9225" max="9225" width="16.5703125" style="390" bestFit="1" customWidth="1"/>
    <col min="9226" max="9473" width="9.140625" style="390"/>
    <col min="9474" max="9474" width="24.5703125" style="390" customWidth="1"/>
    <col min="9475" max="9475" width="71.7109375" style="390" customWidth="1"/>
    <col min="9476" max="9476" width="17.140625" style="390" bestFit="1" customWidth="1"/>
    <col min="9477" max="9477" width="16.7109375" style="390" bestFit="1" customWidth="1"/>
    <col min="9478" max="9478" width="16.85546875" style="390" bestFit="1" customWidth="1"/>
    <col min="9479" max="9479" width="21.42578125" style="390" customWidth="1"/>
    <col min="9480" max="9480" width="9.140625" style="390"/>
    <col min="9481" max="9481" width="16.5703125" style="390" bestFit="1" customWidth="1"/>
    <col min="9482" max="9729" width="9.140625" style="390"/>
    <col min="9730" max="9730" width="24.5703125" style="390" customWidth="1"/>
    <col min="9731" max="9731" width="71.7109375" style="390" customWidth="1"/>
    <col min="9732" max="9732" width="17.140625" style="390" bestFit="1" customWidth="1"/>
    <col min="9733" max="9733" width="16.7109375" style="390" bestFit="1" customWidth="1"/>
    <col min="9734" max="9734" width="16.85546875" style="390" bestFit="1" customWidth="1"/>
    <col min="9735" max="9735" width="21.42578125" style="390" customWidth="1"/>
    <col min="9736" max="9736" width="9.140625" style="390"/>
    <col min="9737" max="9737" width="16.5703125" style="390" bestFit="1" customWidth="1"/>
    <col min="9738" max="9985" width="9.140625" style="390"/>
    <col min="9986" max="9986" width="24.5703125" style="390" customWidth="1"/>
    <col min="9987" max="9987" width="71.7109375" style="390" customWidth="1"/>
    <col min="9988" max="9988" width="17.140625" style="390" bestFit="1" customWidth="1"/>
    <col min="9989" max="9989" width="16.7109375" style="390" bestFit="1" customWidth="1"/>
    <col min="9990" max="9990" width="16.85546875" style="390" bestFit="1" customWidth="1"/>
    <col min="9991" max="9991" width="21.42578125" style="390" customWidth="1"/>
    <col min="9992" max="9992" width="9.140625" style="390"/>
    <col min="9993" max="9993" width="16.5703125" style="390" bestFit="1" customWidth="1"/>
    <col min="9994" max="10241" width="9.140625" style="390"/>
    <col min="10242" max="10242" width="24.5703125" style="390" customWidth="1"/>
    <col min="10243" max="10243" width="71.7109375" style="390" customWidth="1"/>
    <col min="10244" max="10244" width="17.140625" style="390" bestFit="1" customWidth="1"/>
    <col min="10245" max="10245" width="16.7109375" style="390" bestFit="1" customWidth="1"/>
    <col min="10246" max="10246" width="16.85546875" style="390" bestFit="1" customWidth="1"/>
    <col min="10247" max="10247" width="21.42578125" style="390" customWidth="1"/>
    <col min="10248" max="10248" width="9.140625" style="390"/>
    <col min="10249" max="10249" width="16.5703125" style="390" bestFit="1" customWidth="1"/>
    <col min="10250" max="10497" width="9.140625" style="390"/>
    <col min="10498" max="10498" width="24.5703125" style="390" customWidth="1"/>
    <col min="10499" max="10499" width="71.7109375" style="390" customWidth="1"/>
    <col min="10500" max="10500" width="17.140625" style="390" bestFit="1" customWidth="1"/>
    <col min="10501" max="10501" width="16.7109375" style="390" bestFit="1" customWidth="1"/>
    <col min="10502" max="10502" width="16.85546875" style="390" bestFit="1" customWidth="1"/>
    <col min="10503" max="10503" width="21.42578125" style="390" customWidth="1"/>
    <col min="10504" max="10504" width="9.140625" style="390"/>
    <col min="10505" max="10505" width="16.5703125" style="390" bestFit="1" customWidth="1"/>
    <col min="10506" max="10753" width="9.140625" style="390"/>
    <col min="10754" max="10754" width="24.5703125" style="390" customWidth="1"/>
    <col min="10755" max="10755" width="71.7109375" style="390" customWidth="1"/>
    <col min="10756" max="10756" width="17.140625" style="390" bestFit="1" customWidth="1"/>
    <col min="10757" max="10757" width="16.7109375" style="390" bestFit="1" customWidth="1"/>
    <col min="10758" max="10758" width="16.85546875" style="390" bestFit="1" customWidth="1"/>
    <col min="10759" max="10759" width="21.42578125" style="390" customWidth="1"/>
    <col min="10760" max="10760" width="9.140625" style="390"/>
    <col min="10761" max="10761" width="16.5703125" style="390" bestFit="1" customWidth="1"/>
    <col min="10762" max="11009" width="9.140625" style="390"/>
    <col min="11010" max="11010" width="24.5703125" style="390" customWidth="1"/>
    <col min="11011" max="11011" width="71.7109375" style="390" customWidth="1"/>
    <col min="11012" max="11012" width="17.140625" style="390" bestFit="1" customWidth="1"/>
    <col min="11013" max="11013" width="16.7109375" style="390" bestFit="1" customWidth="1"/>
    <col min="11014" max="11014" width="16.85546875" style="390" bestFit="1" customWidth="1"/>
    <col min="11015" max="11015" width="21.42578125" style="390" customWidth="1"/>
    <col min="11016" max="11016" width="9.140625" style="390"/>
    <col min="11017" max="11017" width="16.5703125" style="390" bestFit="1" customWidth="1"/>
    <col min="11018" max="11265" width="9.140625" style="390"/>
    <col min="11266" max="11266" width="24.5703125" style="390" customWidth="1"/>
    <col min="11267" max="11267" width="71.7109375" style="390" customWidth="1"/>
    <col min="11268" max="11268" width="17.140625" style="390" bestFit="1" customWidth="1"/>
    <col min="11269" max="11269" width="16.7109375" style="390" bestFit="1" customWidth="1"/>
    <col min="11270" max="11270" width="16.85546875" style="390" bestFit="1" customWidth="1"/>
    <col min="11271" max="11271" width="21.42578125" style="390" customWidth="1"/>
    <col min="11272" max="11272" width="9.140625" style="390"/>
    <col min="11273" max="11273" width="16.5703125" style="390" bestFit="1" customWidth="1"/>
    <col min="11274" max="11521" width="9.140625" style="390"/>
    <col min="11522" max="11522" width="24.5703125" style="390" customWidth="1"/>
    <col min="11523" max="11523" width="71.7109375" style="390" customWidth="1"/>
    <col min="11524" max="11524" width="17.140625" style="390" bestFit="1" customWidth="1"/>
    <col min="11525" max="11525" width="16.7109375" style="390" bestFit="1" customWidth="1"/>
    <col min="11526" max="11526" width="16.85546875" style="390" bestFit="1" customWidth="1"/>
    <col min="11527" max="11527" width="21.42578125" style="390" customWidth="1"/>
    <col min="11528" max="11528" width="9.140625" style="390"/>
    <col min="11529" max="11529" width="16.5703125" style="390" bestFit="1" customWidth="1"/>
    <col min="11530" max="11777" width="9.140625" style="390"/>
    <col min="11778" max="11778" width="24.5703125" style="390" customWidth="1"/>
    <col min="11779" max="11779" width="71.7109375" style="390" customWidth="1"/>
    <col min="11780" max="11780" width="17.140625" style="390" bestFit="1" customWidth="1"/>
    <col min="11781" max="11781" width="16.7109375" style="390" bestFit="1" customWidth="1"/>
    <col min="11782" max="11782" width="16.85546875" style="390" bestFit="1" customWidth="1"/>
    <col min="11783" max="11783" width="21.42578125" style="390" customWidth="1"/>
    <col min="11784" max="11784" width="9.140625" style="390"/>
    <col min="11785" max="11785" width="16.5703125" style="390" bestFit="1" customWidth="1"/>
    <col min="11786" max="12033" width="9.140625" style="390"/>
    <col min="12034" max="12034" width="24.5703125" style="390" customWidth="1"/>
    <col min="12035" max="12035" width="71.7109375" style="390" customWidth="1"/>
    <col min="12036" max="12036" width="17.140625" style="390" bestFit="1" customWidth="1"/>
    <col min="12037" max="12037" width="16.7109375" style="390" bestFit="1" customWidth="1"/>
    <col min="12038" max="12038" width="16.85546875" style="390" bestFit="1" customWidth="1"/>
    <col min="12039" max="12039" width="21.42578125" style="390" customWidth="1"/>
    <col min="12040" max="12040" width="9.140625" style="390"/>
    <col min="12041" max="12041" width="16.5703125" style="390" bestFit="1" customWidth="1"/>
    <col min="12042" max="12289" width="9.140625" style="390"/>
    <col min="12290" max="12290" width="24.5703125" style="390" customWidth="1"/>
    <col min="12291" max="12291" width="71.7109375" style="390" customWidth="1"/>
    <col min="12292" max="12292" width="17.140625" style="390" bestFit="1" customWidth="1"/>
    <col min="12293" max="12293" width="16.7109375" style="390" bestFit="1" customWidth="1"/>
    <col min="12294" max="12294" width="16.85546875" style="390" bestFit="1" customWidth="1"/>
    <col min="12295" max="12295" width="21.42578125" style="390" customWidth="1"/>
    <col min="12296" max="12296" width="9.140625" style="390"/>
    <col min="12297" max="12297" width="16.5703125" style="390" bestFit="1" customWidth="1"/>
    <col min="12298" max="12545" width="9.140625" style="390"/>
    <col min="12546" max="12546" width="24.5703125" style="390" customWidth="1"/>
    <col min="12547" max="12547" width="71.7109375" style="390" customWidth="1"/>
    <col min="12548" max="12548" width="17.140625" style="390" bestFit="1" customWidth="1"/>
    <col min="12549" max="12549" width="16.7109375" style="390" bestFit="1" customWidth="1"/>
    <col min="12550" max="12550" width="16.85546875" style="390" bestFit="1" customWidth="1"/>
    <col min="12551" max="12551" width="21.42578125" style="390" customWidth="1"/>
    <col min="12552" max="12552" width="9.140625" style="390"/>
    <col min="12553" max="12553" width="16.5703125" style="390" bestFit="1" customWidth="1"/>
    <col min="12554" max="12801" width="9.140625" style="390"/>
    <col min="12802" max="12802" width="24.5703125" style="390" customWidth="1"/>
    <col min="12803" max="12803" width="71.7109375" style="390" customWidth="1"/>
    <col min="12804" max="12804" width="17.140625" style="390" bestFit="1" customWidth="1"/>
    <col min="12805" max="12805" width="16.7109375" style="390" bestFit="1" customWidth="1"/>
    <col min="12806" max="12806" width="16.85546875" style="390" bestFit="1" customWidth="1"/>
    <col min="12807" max="12807" width="21.42578125" style="390" customWidth="1"/>
    <col min="12808" max="12808" width="9.140625" style="390"/>
    <col min="12809" max="12809" width="16.5703125" style="390" bestFit="1" customWidth="1"/>
    <col min="12810" max="13057" width="9.140625" style="390"/>
    <col min="13058" max="13058" width="24.5703125" style="390" customWidth="1"/>
    <col min="13059" max="13059" width="71.7109375" style="390" customWidth="1"/>
    <col min="13060" max="13060" width="17.140625" style="390" bestFit="1" customWidth="1"/>
    <col min="13061" max="13061" width="16.7109375" style="390" bestFit="1" customWidth="1"/>
    <col min="13062" max="13062" width="16.85546875" style="390" bestFit="1" customWidth="1"/>
    <col min="13063" max="13063" width="21.42578125" style="390" customWidth="1"/>
    <col min="13064" max="13064" width="9.140625" style="390"/>
    <col min="13065" max="13065" width="16.5703125" style="390" bestFit="1" customWidth="1"/>
    <col min="13066" max="13313" width="9.140625" style="390"/>
    <col min="13314" max="13314" width="24.5703125" style="390" customWidth="1"/>
    <col min="13315" max="13315" width="71.7109375" style="390" customWidth="1"/>
    <col min="13316" max="13316" width="17.140625" style="390" bestFit="1" customWidth="1"/>
    <col min="13317" max="13317" width="16.7109375" style="390" bestFit="1" customWidth="1"/>
    <col min="13318" max="13318" width="16.85546875" style="390" bestFit="1" customWidth="1"/>
    <col min="13319" max="13319" width="21.42578125" style="390" customWidth="1"/>
    <col min="13320" max="13320" width="9.140625" style="390"/>
    <col min="13321" max="13321" width="16.5703125" style="390" bestFit="1" customWidth="1"/>
    <col min="13322" max="13569" width="9.140625" style="390"/>
    <col min="13570" max="13570" width="24.5703125" style="390" customWidth="1"/>
    <col min="13571" max="13571" width="71.7109375" style="390" customWidth="1"/>
    <col min="13572" max="13572" width="17.140625" style="390" bestFit="1" customWidth="1"/>
    <col min="13573" max="13573" width="16.7109375" style="390" bestFit="1" customWidth="1"/>
    <col min="13574" max="13574" width="16.85546875" style="390" bestFit="1" customWidth="1"/>
    <col min="13575" max="13575" width="21.42578125" style="390" customWidth="1"/>
    <col min="13576" max="13576" width="9.140625" style="390"/>
    <col min="13577" max="13577" width="16.5703125" style="390" bestFit="1" customWidth="1"/>
    <col min="13578" max="13825" width="9.140625" style="390"/>
    <col min="13826" max="13826" width="24.5703125" style="390" customWidth="1"/>
    <col min="13827" max="13827" width="71.7109375" style="390" customWidth="1"/>
    <col min="13828" max="13828" width="17.140625" style="390" bestFit="1" customWidth="1"/>
    <col min="13829" max="13829" width="16.7109375" style="390" bestFit="1" customWidth="1"/>
    <col min="13830" max="13830" width="16.85546875" style="390" bestFit="1" customWidth="1"/>
    <col min="13831" max="13831" width="21.42578125" style="390" customWidth="1"/>
    <col min="13832" max="13832" width="9.140625" style="390"/>
    <col min="13833" max="13833" width="16.5703125" style="390" bestFit="1" customWidth="1"/>
    <col min="13834" max="14081" width="9.140625" style="390"/>
    <col min="14082" max="14082" width="24.5703125" style="390" customWidth="1"/>
    <col min="14083" max="14083" width="71.7109375" style="390" customWidth="1"/>
    <col min="14084" max="14084" width="17.140625" style="390" bestFit="1" customWidth="1"/>
    <col min="14085" max="14085" width="16.7109375" style="390" bestFit="1" customWidth="1"/>
    <col min="14086" max="14086" width="16.85546875" style="390" bestFit="1" customWidth="1"/>
    <col min="14087" max="14087" width="21.42578125" style="390" customWidth="1"/>
    <col min="14088" max="14088" width="9.140625" style="390"/>
    <col min="14089" max="14089" width="16.5703125" style="390" bestFit="1" customWidth="1"/>
    <col min="14090" max="14337" width="9.140625" style="390"/>
    <col min="14338" max="14338" width="24.5703125" style="390" customWidth="1"/>
    <col min="14339" max="14339" width="71.7109375" style="390" customWidth="1"/>
    <col min="14340" max="14340" width="17.140625" style="390" bestFit="1" customWidth="1"/>
    <col min="14341" max="14341" width="16.7109375" style="390" bestFit="1" customWidth="1"/>
    <col min="14342" max="14342" width="16.85546875" style="390" bestFit="1" customWidth="1"/>
    <col min="14343" max="14343" width="21.42578125" style="390" customWidth="1"/>
    <col min="14344" max="14344" width="9.140625" style="390"/>
    <col min="14345" max="14345" width="16.5703125" style="390" bestFit="1" customWidth="1"/>
    <col min="14346" max="14593" width="9.140625" style="390"/>
    <col min="14594" max="14594" width="24.5703125" style="390" customWidth="1"/>
    <col min="14595" max="14595" width="71.7109375" style="390" customWidth="1"/>
    <col min="14596" max="14596" width="17.140625" style="390" bestFit="1" customWidth="1"/>
    <col min="14597" max="14597" width="16.7109375" style="390" bestFit="1" customWidth="1"/>
    <col min="14598" max="14598" width="16.85546875" style="390" bestFit="1" customWidth="1"/>
    <col min="14599" max="14599" width="21.42578125" style="390" customWidth="1"/>
    <col min="14600" max="14600" width="9.140625" style="390"/>
    <col min="14601" max="14601" width="16.5703125" style="390" bestFit="1" customWidth="1"/>
    <col min="14602" max="14849" width="9.140625" style="390"/>
    <col min="14850" max="14850" width="24.5703125" style="390" customWidth="1"/>
    <col min="14851" max="14851" width="71.7109375" style="390" customWidth="1"/>
    <col min="14852" max="14852" width="17.140625" style="390" bestFit="1" customWidth="1"/>
    <col min="14853" max="14853" width="16.7109375" style="390" bestFit="1" customWidth="1"/>
    <col min="14854" max="14854" width="16.85546875" style="390" bestFit="1" customWidth="1"/>
    <col min="14855" max="14855" width="21.42578125" style="390" customWidth="1"/>
    <col min="14856" max="14856" width="9.140625" style="390"/>
    <col min="14857" max="14857" width="16.5703125" style="390" bestFit="1" customWidth="1"/>
    <col min="14858" max="15105" width="9.140625" style="390"/>
    <col min="15106" max="15106" width="24.5703125" style="390" customWidth="1"/>
    <col min="15107" max="15107" width="71.7109375" style="390" customWidth="1"/>
    <col min="15108" max="15108" width="17.140625" style="390" bestFit="1" customWidth="1"/>
    <col min="15109" max="15109" width="16.7109375" style="390" bestFit="1" customWidth="1"/>
    <col min="15110" max="15110" width="16.85546875" style="390" bestFit="1" customWidth="1"/>
    <col min="15111" max="15111" width="21.42578125" style="390" customWidth="1"/>
    <col min="15112" max="15112" width="9.140625" style="390"/>
    <col min="15113" max="15113" width="16.5703125" style="390" bestFit="1" customWidth="1"/>
    <col min="15114" max="15361" width="9.140625" style="390"/>
    <col min="15362" max="15362" width="24.5703125" style="390" customWidth="1"/>
    <col min="15363" max="15363" width="71.7109375" style="390" customWidth="1"/>
    <col min="15364" max="15364" width="17.140625" style="390" bestFit="1" customWidth="1"/>
    <col min="15365" max="15365" width="16.7109375" style="390" bestFit="1" customWidth="1"/>
    <col min="15366" max="15366" width="16.85546875" style="390" bestFit="1" customWidth="1"/>
    <col min="15367" max="15367" width="21.42578125" style="390" customWidth="1"/>
    <col min="15368" max="15368" width="9.140625" style="390"/>
    <col min="15369" max="15369" width="16.5703125" style="390" bestFit="1" customWidth="1"/>
    <col min="15370" max="15617" width="9.140625" style="390"/>
    <col min="15618" max="15618" width="24.5703125" style="390" customWidth="1"/>
    <col min="15619" max="15619" width="71.7109375" style="390" customWidth="1"/>
    <col min="15620" max="15620" width="17.140625" style="390" bestFit="1" customWidth="1"/>
    <col min="15621" max="15621" width="16.7109375" style="390" bestFit="1" customWidth="1"/>
    <col min="15622" max="15622" width="16.85546875" style="390" bestFit="1" customWidth="1"/>
    <col min="15623" max="15623" width="21.42578125" style="390" customWidth="1"/>
    <col min="15624" max="15624" width="9.140625" style="390"/>
    <col min="15625" max="15625" width="16.5703125" style="390" bestFit="1" customWidth="1"/>
    <col min="15626" max="15873" width="9.140625" style="390"/>
    <col min="15874" max="15874" width="24.5703125" style="390" customWidth="1"/>
    <col min="15875" max="15875" width="71.7109375" style="390" customWidth="1"/>
    <col min="15876" max="15876" width="17.140625" style="390" bestFit="1" customWidth="1"/>
    <col min="15877" max="15877" width="16.7109375" style="390" bestFit="1" customWidth="1"/>
    <col min="15878" max="15878" width="16.85546875" style="390" bestFit="1" customWidth="1"/>
    <col min="15879" max="15879" width="21.42578125" style="390" customWidth="1"/>
    <col min="15880" max="15880" width="9.140625" style="390"/>
    <col min="15881" max="15881" width="16.5703125" style="390" bestFit="1" customWidth="1"/>
    <col min="15882" max="16129" width="9.140625" style="390"/>
    <col min="16130" max="16130" width="24.5703125" style="390" customWidth="1"/>
    <col min="16131" max="16131" width="71.7109375" style="390" customWidth="1"/>
    <col min="16132" max="16132" width="17.140625" style="390" bestFit="1" customWidth="1"/>
    <col min="16133" max="16133" width="16.7109375" style="390" bestFit="1" customWidth="1"/>
    <col min="16134" max="16134" width="16.85546875" style="390" bestFit="1" customWidth="1"/>
    <col min="16135" max="16135" width="21.42578125" style="390" customWidth="1"/>
    <col min="16136" max="16136" width="9.140625" style="390"/>
    <col min="16137" max="16137" width="16.5703125" style="390" bestFit="1" customWidth="1"/>
    <col min="16138" max="16384" width="9.140625" style="390"/>
  </cols>
  <sheetData>
    <row r="3" spans="1:9" ht="15">
      <c r="A3" s="401" t="s">
        <v>218</v>
      </c>
    </row>
    <row r="4" spans="1:9" ht="15.75" thickBot="1">
      <c r="A4" s="401" t="s">
        <v>219</v>
      </c>
    </row>
    <row r="5" spans="1:9" s="407" customFormat="1" ht="15.75" thickBot="1">
      <c r="B5" s="402"/>
      <c r="C5" s="1452" t="s">
        <v>1189</v>
      </c>
      <c r="D5" s="404"/>
      <c r="E5" s="405"/>
      <c r="F5" s="405"/>
      <c r="G5" s="406"/>
    </row>
    <row r="6" spans="1:9" s="411" customFormat="1" ht="60" customHeight="1" thickBot="1">
      <c r="A6" s="408"/>
      <c r="B6" s="409"/>
      <c r="C6" s="410" t="s">
        <v>2</v>
      </c>
      <c r="D6" s="2548" t="str">
        <f>'ORÇAMENTO '!I5</f>
        <v>Ref.: Tabela de Serviços
SINAPI (MARÇO/2020)                                                          
e/ou composições PiniTCPO</v>
      </c>
      <c r="E6" s="2549"/>
      <c r="F6" s="2627"/>
      <c r="G6" s="2628"/>
    </row>
    <row r="7" spans="1:9" s="411" customFormat="1" ht="51.75" customHeight="1" thickBot="1">
      <c r="A7" s="408"/>
      <c r="B7" s="412"/>
      <c r="C7" s="413" t="s">
        <v>3</v>
      </c>
      <c r="D7" s="198" t="s">
        <v>5</v>
      </c>
      <c r="E7" s="414">
        <f>'BDI '!I30</f>
        <v>0.20349999999999999</v>
      </c>
      <c r="F7" s="2629"/>
      <c r="G7" s="2630"/>
    </row>
    <row r="8" spans="1:9" s="415" customFormat="1" ht="15" customHeight="1" thickBot="1">
      <c r="B8" s="2604" t="s">
        <v>246</v>
      </c>
      <c r="C8" s="2605"/>
      <c r="D8" s="2605"/>
      <c r="E8" s="2605"/>
      <c r="F8" s="2605"/>
      <c r="G8" s="2606"/>
    </row>
    <row r="9" spans="1:9" s="407" customFormat="1" ht="6" thickBot="1">
      <c r="B9" s="402"/>
      <c r="C9" s="403"/>
      <c r="D9" s="404"/>
      <c r="E9" s="405"/>
      <c r="F9" s="405"/>
      <c r="G9" s="406"/>
    </row>
    <row r="10" spans="1:9" s="416" customFormat="1" ht="15" customHeight="1">
      <c r="B10" s="497" t="s">
        <v>6</v>
      </c>
      <c r="C10" s="418" t="str">
        <f>'ORÇAMENTO '!G10</f>
        <v>CONSTRUÇÃO E REVITALIZAÇÃO DE PRAÇA PÚBLICA</v>
      </c>
      <c r="D10" s="418"/>
      <c r="E10" s="418"/>
      <c r="F10" s="498" t="s">
        <v>7</v>
      </c>
      <c r="G10" s="499">
        <f>'ORÇAMENTO '!M10</f>
        <v>44103</v>
      </c>
    </row>
    <row r="11" spans="1:9" s="423" customFormat="1" ht="16.5" thickBot="1">
      <c r="B11" s="479" t="s">
        <v>8</v>
      </c>
      <c r="C11" s="425" t="str">
        <f>'ORÇAMENTO '!G11</f>
        <v>AV PRESIDENTE DUTRA, S/N, KM 264, SETOR INDUSTRIAL, SÃO PEDRO DA CIPA/MT</v>
      </c>
      <c r="D11" s="425"/>
      <c r="E11" s="425"/>
      <c r="F11" s="481" t="s">
        <v>9</v>
      </c>
      <c r="G11" s="482">
        <f>'ORÇAMENTO '!M11</f>
        <v>1.157</v>
      </c>
    </row>
    <row r="12" spans="1:9" s="430" customFormat="1" ht="6" thickBot="1">
      <c r="B12" s="483"/>
      <c r="C12" s="437"/>
      <c r="D12" s="438"/>
      <c r="E12" s="439"/>
      <c r="F12" s="439"/>
      <c r="G12" s="484"/>
    </row>
    <row r="13" spans="1:9" s="423" customFormat="1" ht="18.75" thickBot="1">
      <c r="B13" s="2826" t="s">
        <v>212</v>
      </c>
      <c r="C13" s="2598"/>
      <c r="D13" s="2598"/>
      <c r="E13" s="2598"/>
      <c r="F13" s="2598"/>
      <c r="G13" s="2827"/>
    </row>
    <row r="14" spans="1:9" s="430" customFormat="1" ht="6" thickBot="1">
      <c r="B14" s="483"/>
      <c r="C14" s="437"/>
      <c r="D14" s="438"/>
      <c r="E14" s="439"/>
      <c r="F14" s="439"/>
      <c r="G14" s="484"/>
    </row>
    <row r="15" spans="1:9" s="391" customFormat="1" ht="9.9499999999999993" customHeight="1" thickBot="1">
      <c r="B15" s="485"/>
      <c r="C15" s="441"/>
      <c r="D15" s="441"/>
      <c r="E15" s="441"/>
      <c r="F15" s="441"/>
      <c r="G15" s="486"/>
    </row>
    <row r="16" spans="1:9" s="384" customFormat="1" ht="36" customHeight="1">
      <c r="B16" s="1103" t="s">
        <v>796</v>
      </c>
      <c r="C16" s="2533" t="str">
        <f>CONCATENATE("FORNECIMENTO E INSTALAÇÃO DE ",C19)</f>
        <v>FORNECIMENTO E INSTALAÇÃO DE CAIXA DE EQUALIZAÇÃO DE EMBUTIR, COM BARRAMENTO E 9 TERMINAIS, APROX. 26X26X10 CM</v>
      </c>
      <c r="D16" s="2617"/>
      <c r="E16" s="2617"/>
      <c r="F16" s="2617"/>
      <c r="G16" s="1104" t="s">
        <v>23</v>
      </c>
      <c r="H16" s="504" t="e">
        <f>G22</f>
        <v>#REF!</v>
      </c>
      <c r="I16" s="385"/>
    </row>
    <row r="17" spans="1:10" s="384" customFormat="1" ht="31.5">
      <c r="B17" s="1484" t="s">
        <v>144</v>
      </c>
      <c r="C17" s="1318" t="s">
        <v>75</v>
      </c>
      <c r="D17" s="1486" t="s">
        <v>23</v>
      </c>
      <c r="E17" s="1318" t="s">
        <v>76</v>
      </c>
      <c r="F17" s="1319" t="s">
        <v>77</v>
      </c>
      <c r="G17" s="1320" t="s">
        <v>78</v>
      </c>
      <c r="I17" s="385"/>
    </row>
    <row r="18" spans="1:10" s="384" customFormat="1" ht="15.75">
      <c r="B18" s="2818" t="s">
        <v>79</v>
      </c>
      <c r="C18" s="2819"/>
      <c r="D18" s="2819"/>
      <c r="E18" s="2819"/>
      <c r="F18" s="2819"/>
      <c r="G18" s="2820"/>
      <c r="I18" s="385"/>
      <c r="J18" s="384" t="s">
        <v>117</v>
      </c>
    </row>
    <row r="19" spans="1:10" s="384" customFormat="1" ht="30">
      <c r="B19" s="1556" t="s">
        <v>98</v>
      </c>
      <c r="C19" s="1547" t="s">
        <v>116</v>
      </c>
      <c r="D19" s="1548" t="s">
        <v>23</v>
      </c>
      <c r="E19" s="1535">
        <v>1</v>
      </c>
      <c r="F19" s="1535">
        <f>D29</f>
        <v>288</v>
      </c>
      <c r="G19" s="1540">
        <f>TRUNC(F19*E19,2)</f>
        <v>288</v>
      </c>
      <c r="I19" s="385"/>
    </row>
    <row r="20" spans="1:10" s="384" customFormat="1" ht="15.75">
      <c r="B20" s="2818" t="s">
        <v>80</v>
      </c>
      <c r="C20" s="2819"/>
      <c r="D20" s="2819"/>
      <c r="E20" s="2819"/>
      <c r="F20" s="2819"/>
      <c r="G20" s="2820"/>
      <c r="I20" s="385"/>
    </row>
    <row r="21" spans="1:10" s="384" customFormat="1" ht="16.5" thickBot="1">
      <c r="A21" s="386" t="s">
        <v>219</v>
      </c>
      <c r="B21" s="1105">
        <v>88264</v>
      </c>
      <c r="C21" s="1303" t="e">
        <f>IF($A21="INSUMO",VLOOKUP($B21,#REF!,2,FALSE),VLOOKUP($B21,#REF!,2,FALSE))</f>
        <v>#REF!</v>
      </c>
      <c r="D21" s="1300" t="e">
        <f>IF($A21="INSUMO",VLOOKUP($B21,#REF!,3,FALSE),VLOOKUP($B21,#REF!,3,FALSE))</f>
        <v>#REF!</v>
      </c>
      <c r="E21" s="1519">
        <v>1.5</v>
      </c>
      <c r="F21" s="1324" t="e">
        <f>IF($A21="INSUMO",VLOOKUP($B21,#REF!,4,FALSE),VLOOKUP($B21,#REF!,4,FALSE))</f>
        <v>#REF!</v>
      </c>
      <c r="G21" s="1106" t="e">
        <f>TRUNC(F21*E21,2)</f>
        <v>#REF!</v>
      </c>
      <c r="I21" s="385"/>
    </row>
    <row r="22" spans="1:10" s="384" customFormat="1" ht="16.5" thickBot="1">
      <c r="B22" s="2626" t="s">
        <v>832</v>
      </c>
      <c r="C22" s="2626"/>
      <c r="D22" s="2626"/>
      <c r="E22" s="2626"/>
      <c r="F22" s="538" t="s">
        <v>81</v>
      </c>
      <c r="G22" s="539" t="e">
        <f>SUM(G18:G21)</f>
        <v>#REF!</v>
      </c>
      <c r="I22" s="385"/>
    </row>
    <row r="23" spans="1:10" s="387" customFormat="1" ht="16.5" thickBot="1">
      <c r="B23" s="2626"/>
      <c r="C23" s="2626"/>
      <c r="D23" s="2626"/>
      <c r="E23" s="2626"/>
      <c r="F23" s="353"/>
      <c r="G23" s="354"/>
    </row>
    <row r="24" spans="1:10" s="387" customFormat="1" ht="31.5">
      <c r="B24" s="324"/>
      <c r="C24" s="1363" t="s">
        <v>116</v>
      </c>
      <c r="D24" s="1363"/>
      <c r="E24" s="325"/>
      <c r="F24" s="326"/>
      <c r="G24" s="327" t="s">
        <v>23</v>
      </c>
      <c r="H24" s="1227" t="s">
        <v>1064</v>
      </c>
    </row>
    <row r="25" spans="1:10" s="387" customFormat="1" ht="31.5">
      <c r="B25" s="1333" t="s">
        <v>91</v>
      </c>
      <c r="C25" s="1329" t="s">
        <v>92</v>
      </c>
      <c r="D25" s="1330" t="s">
        <v>93</v>
      </c>
      <c r="E25" s="1331" t="s">
        <v>94</v>
      </c>
      <c r="F25" s="1332" t="s">
        <v>95</v>
      </c>
      <c r="G25" s="1334" t="s">
        <v>96</v>
      </c>
    </row>
    <row r="26" spans="1:10" s="387" customFormat="1" ht="15">
      <c r="B26" s="1742">
        <v>43741</v>
      </c>
      <c r="C26" s="1737" t="s">
        <v>1460</v>
      </c>
      <c r="D26" s="1738">
        <v>147.91999999999999</v>
      </c>
      <c r="E26" s="1739" t="s">
        <v>385</v>
      </c>
      <c r="F26" s="1740" t="s">
        <v>386</v>
      </c>
      <c r="G26" s="1741" t="s">
        <v>1187</v>
      </c>
      <c r="H26"/>
      <c r="I26" s="1754">
        <f>B26+180</f>
        <v>43921</v>
      </c>
    </row>
    <row r="27" spans="1:10" s="387" customFormat="1" ht="15">
      <c r="B27" s="1742">
        <v>43754</v>
      </c>
      <c r="C27" s="1760" t="s">
        <v>1461</v>
      </c>
      <c r="D27" s="1738">
        <v>318.47000000000003</v>
      </c>
      <c r="E27" s="1761" t="s">
        <v>1081</v>
      </c>
      <c r="F27" s="1762" t="s">
        <v>1462</v>
      </c>
      <c r="G27" s="1741" t="s">
        <v>1463</v>
      </c>
      <c r="H27"/>
      <c r="I27" s="1754">
        <f>B27+180</f>
        <v>43934</v>
      </c>
    </row>
    <row r="28" spans="1:10" s="387" customFormat="1" ht="15.75" thickBot="1">
      <c r="B28" s="1736">
        <v>43747</v>
      </c>
      <c r="C28" s="1737" t="s">
        <v>958</v>
      </c>
      <c r="D28" s="1738">
        <v>288</v>
      </c>
      <c r="E28" s="1739" t="s">
        <v>113</v>
      </c>
      <c r="F28" s="1740" t="s">
        <v>114</v>
      </c>
      <c r="G28" s="1741" t="s">
        <v>1464</v>
      </c>
      <c r="H28"/>
      <c r="I28" s="1743">
        <f>B28+180</f>
        <v>43927</v>
      </c>
    </row>
    <row r="29" spans="1:10" s="387" customFormat="1" ht="16.5" thickBot="1">
      <c r="B29" s="1095"/>
      <c r="C29" s="1335" t="s">
        <v>97</v>
      </c>
      <c r="D29" s="1744">
        <f>IF(COUNT(D25:D28)=3,MEDIAN(D25:D28),SMALL(D26:D28,1))</f>
        <v>288</v>
      </c>
      <c r="E29" s="1337"/>
      <c r="F29" s="1338"/>
      <c r="G29" s="587"/>
    </row>
    <row r="30" spans="1:10" s="394" customFormat="1" ht="16.5" thickBot="1">
      <c r="B30" s="355"/>
      <c r="C30" s="356"/>
      <c r="D30" s="356"/>
      <c r="E30" s="356"/>
      <c r="F30" s="356"/>
      <c r="G30" s="356"/>
    </row>
    <row r="31" spans="1:10" s="384" customFormat="1" ht="15.75">
      <c r="B31" s="1103" t="str">
        <f>IF(COUNT($H$16:H31)&lt;10,CONCATENATE("AMM SPDA 00",COUNT($H$16:H31)),CONCATENATE("AMM SPDA 0",COUNT($H$16:H31)))</f>
        <v>AMM SPDA 000</v>
      </c>
      <c r="C31" s="2533" t="str">
        <f>CONCATENATE("FORNECIMENTO E INSTALAÇÃO DE ",C34)</f>
        <v>FORNECIMENTO E INSTALAÇÃO DE CONECTOR DE MEDIÇÃO C/ 2 PARAFUSOS</v>
      </c>
      <c r="D31" s="2617"/>
      <c r="E31" s="2617"/>
      <c r="F31" s="2617"/>
      <c r="G31" s="1104" t="s">
        <v>23</v>
      </c>
      <c r="H31" s="504" t="e">
        <f>G38</f>
        <v>#REF!</v>
      </c>
      <c r="I31" s="385"/>
    </row>
    <row r="32" spans="1:10" s="384" customFormat="1" ht="31.5">
      <c r="B32" s="1484" t="s">
        <v>144</v>
      </c>
      <c r="C32" s="1318" t="s">
        <v>75</v>
      </c>
      <c r="D32" s="1486" t="s">
        <v>23</v>
      </c>
      <c r="E32" s="1318" t="s">
        <v>76</v>
      </c>
      <c r="F32" s="1319" t="s">
        <v>77</v>
      </c>
      <c r="G32" s="1320" t="s">
        <v>78</v>
      </c>
      <c r="I32" s="385"/>
    </row>
    <row r="33" spans="1:9" s="384" customFormat="1" ht="15.75">
      <c r="B33" s="2818" t="s">
        <v>79</v>
      </c>
      <c r="C33" s="2819"/>
      <c r="D33" s="2819"/>
      <c r="E33" s="2819"/>
      <c r="F33" s="2819"/>
      <c r="G33" s="2820"/>
      <c r="I33" s="385"/>
    </row>
    <row r="34" spans="1:9" s="384" customFormat="1" ht="15">
      <c r="B34" s="1556" t="s">
        <v>98</v>
      </c>
      <c r="C34" s="1547" t="s">
        <v>118</v>
      </c>
      <c r="D34" s="1548" t="s">
        <v>23</v>
      </c>
      <c r="E34" s="1535">
        <v>1</v>
      </c>
      <c r="F34" s="1535">
        <f>D45</f>
        <v>16.690000000000001</v>
      </c>
      <c r="G34" s="1540">
        <f>TRUNC(F34*E34,2)</f>
        <v>16.690000000000001</v>
      </c>
      <c r="I34" s="385"/>
    </row>
    <row r="35" spans="1:9" s="384" customFormat="1" ht="15.75">
      <c r="B35" s="2818" t="s">
        <v>80</v>
      </c>
      <c r="C35" s="2819"/>
      <c r="D35" s="2819"/>
      <c r="E35" s="2819"/>
      <c r="F35" s="2819"/>
      <c r="G35" s="2820"/>
      <c r="I35" s="385"/>
    </row>
    <row r="36" spans="1:9" s="384" customFormat="1" ht="15.75">
      <c r="A36" s="386" t="s">
        <v>219</v>
      </c>
      <c r="B36" s="1518">
        <v>88264</v>
      </c>
      <c r="C36" s="1299" t="e">
        <f>IF($A36="INSUMO",VLOOKUP($B36,#REF!,2,FALSE),VLOOKUP($B36,#REF!,2,FALSE))</f>
        <v>#REF!</v>
      </c>
      <c r="D36" s="1304" t="e">
        <f>IF($A36="INSUMO",VLOOKUP($B36,#REF!,3,FALSE),VLOOKUP($B36,#REF!,3,FALSE))</f>
        <v>#REF!</v>
      </c>
      <c r="E36" s="1514">
        <v>0.15</v>
      </c>
      <c r="F36" s="1322" t="e">
        <f>IF($A36="INSUMO",VLOOKUP($B36,#REF!,4,FALSE),VLOOKUP($B36,#REF!,4,FALSE))</f>
        <v>#REF!</v>
      </c>
      <c r="G36" s="1517" t="e">
        <f>TRUNC(F36*E36,2)</f>
        <v>#REF!</v>
      </c>
      <c r="I36" s="385"/>
    </row>
    <row r="37" spans="1:9" s="387" customFormat="1" ht="16.5" thickBot="1">
      <c r="A37" s="386" t="s">
        <v>219</v>
      </c>
      <c r="B37" s="1105">
        <v>88316</v>
      </c>
      <c r="C37" s="1303" t="e">
        <f>IF($A37="INSUMO",VLOOKUP($B37,#REF!,2,FALSE),VLOOKUP($B37,#REF!,2,FALSE))</f>
        <v>#REF!</v>
      </c>
      <c r="D37" s="1300" t="e">
        <f>IF($A37="INSUMO",VLOOKUP($B37,#REF!,3,FALSE),VLOOKUP($B37,#REF!,3,FALSE))</f>
        <v>#REF!</v>
      </c>
      <c r="E37" s="1519">
        <v>0.15</v>
      </c>
      <c r="F37" s="1324" t="e">
        <f>IF($A37="INSUMO",VLOOKUP($B37,#REF!,4,FALSE),VLOOKUP($B37,#REF!,4,FALSE))</f>
        <v>#REF!</v>
      </c>
      <c r="G37" s="1106" t="e">
        <f>TRUNC(F37*E37,2)</f>
        <v>#REF!</v>
      </c>
    </row>
    <row r="38" spans="1:9" s="387" customFormat="1" ht="16.5" thickBot="1">
      <c r="B38" s="2829" t="s">
        <v>833</v>
      </c>
      <c r="C38" s="2829"/>
      <c r="D38" s="2829"/>
      <c r="E38" s="2830"/>
      <c r="F38" s="538" t="s">
        <v>81</v>
      </c>
      <c r="G38" s="539" t="e">
        <f>SUM(G33:G37)</f>
        <v>#REF!</v>
      </c>
    </row>
    <row r="39" spans="1:9" s="387" customFormat="1" ht="15.75" thickBot="1">
      <c r="B39" s="496"/>
      <c r="C39" s="328"/>
      <c r="D39" s="328"/>
      <c r="E39" s="328"/>
      <c r="F39" s="328"/>
      <c r="G39" s="328"/>
    </row>
    <row r="40" spans="1:9" s="387" customFormat="1" ht="15.75">
      <c r="B40" s="1365"/>
      <c r="C40" s="1363" t="s">
        <v>118</v>
      </c>
      <c r="D40" s="1366"/>
      <c r="E40" s="1367"/>
      <c r="F40" s="1364"/>
      <c r="G40" s="1110" t="s">
        <v>23</v>
      </c>
      <c r="H40" s="1227" t="s">
        <v>1064</v>
      </c>
    </row>
    <row r="41" spans="1:9" s="387" customFormat="1" ht="31.5">
      <c r="B41" s="1333" t="s">
        <v>91</v>
      </c>
      <c r="C41" s="1329" t="s">
        <v>92</v>
      </c>
      <c r="D41" s="1330" t="s">
        <v>93</v>
      </c>
      <c r="E41" s="1331" t="s">
        <v>94</v>
      </c>
      <c r="F41" s="1332" t="s">
        <v>95</v>
      </c>
      <c r="G41" s="1334" t="s">
        <v>96</v>
      </c>
    </row>
    <row r="42" spans="1:9" s="387" customFormat="1" ht="15">
      <c r="B42" s="1742">
        <v>43741</v>
      </c>
      <c r="C42" s="1737" t="s">
        <v>1137</v>
      </c>
      <c r="D42" s="1738">
        <v>18.510000000000002</v>
      </c>
      <c r="E42" s="1739" t="s">
        <v>428</v>
      </c>
      <c r="F42" s="1740" t="s">
        <v>1465</v>
      </c>
      <c r="G42" s="1741" t="s">
        <v>1466</v>
      </c>
      <c r="H42"/>
      <c r="I42" s="1754">
        <f>B42+180</f>
        <v>43921</v>
      </c>
    </row>
    <row r="43" spans="1:9" s="387" customFormat="1" ht="15">
      <c r="B43" s="1736">
        <v>43742</v>
      </c>
      <c r="C43" s="1737" t="s">
        <v>1180</v>
      </c>
      <c r="D43" s="1738">
        <v>14.99</v>
      </c>
      <c r="E43" s="1739" t="s">
        <v>110</v>
      </c>
      <c r="F43" s="1740" t="s">
        <v>1467</v>
      </c>
      <c r="G43" s="1741" t="s">
        <v>1468</v>
      </c>
      <c r="H43"/>
      <c r="I43" s="1754">
        <f>B43+180</f>
        <v>43922</v>
      </c>
    </row>
    <row r="44" spans="1:9" s="387" customFormat="1" ht="15.75" thickBot="1">
      <c r="B44" s="1764">
        <v>43747</v>
      </c>
      <c r="C44" s="1765" t="s">
        <v>119</v>
      </c>
      <c r="D44" s="1766">
        <v>16.690000000000001</v>
      </c>
      <c r="E44" s="1761" t="s">
        <v>120</v>
      </c>
      <c r="F44" s="1762" t="s">
        <v>1260</v>
      </c>
      <c r="G44" s="1741" t="s">
        <v>949</v>
      </c>
      <c r="H44"/>
      <c r="I44" s="1743">
        <f>B44+180</f>
        <v>43927</v>
      </c>
    </row>
    <row r="45" spans="1:9" s="387" customFormat="1" ht="16.5" thickBot="1">
      <c r="B45" s="1095"/>
      <c r="C45" s="1335" t="s">
        <v>97</v>
      </c>
      <c r="D45" s="1744">
        <f>IF(COUNT(D41:D44)=3,MEDIAN(D41:D44),SMALL(D42:D44,1))</f>
        <v>16.690000000000001</v>
      </c>
      <c r="E45" s="1337"/>
      <c r="F45" s="1338"/>
      <c r="G45" s="587"/>
      <c r="H45"/>
    </row>
    <row r="46" spans="1:9" s="394" customFormat="1" ht="16.5" thickBot="1">
      <c r="B46" s="355"/>
      <c r="C46" s="356"/>
      <c r="D46" s="356"/>
      <c r="E46" s="356"/>
      <c r="F46" s="356"/>
      <c r="G46" s="356"/>
    </row>
    <row r="47" spans="1:9" s="385" customFormat="1" ht="41.25" customHeight="1">
      <c r="A47" s="384"/>
      <c r="B47" s="1103" t="str">
        <f>IF(COUNT($H$16:H47)&lt;10,CONCATENATE("AMM SPDA 00",COUNT($H$16:H47)),CONCATENATE("AMM SPDA 0",COUNT($H$16:H47)))</f>
        <v>AMM SPDA 000</v>
      </c>
      <c r="C47" s="2533" t="s">
        <v>121</v>
      </c>
      <c r="D47" s="2617"/>
      <c r="E47" s="2617"/>
      <c r="F47" s="2617"/>
      <c r="G47" s="1104" t="s">
        <v>23</v>
      </c>
      <c r="H47" s="504" t="e">
        <f>G56</f>
        <v>#REF!</v>
      </c>
    </row>
    <row r="48" spans="1:9" s="385" customFormat="1" ht="31.5">
      <c r="A48" s="384"/>
      <c r="B48" s="1484" t="s">
        <v>144</v>
      </c>
      <c r="C48" s="1318" t="s">
        <v>75</v>
      </c>
      <c r="D48" s="1486" t="s">
        <v>23</v>
      </c>
      <c r="E48" s="1318" t="s">
        <v>76</v>
      </c>
      <c r="F48" s="1319" t="s">
        <v>77</v>
      </c>
      <c r="G48" s="1320" t="s">
        <v>78</v>
      </c>
      <c r="H48" s="384"/>
    </row>
    <row r="49" spans="1:9" s="384" customFormat="1" ht="15.75">
      <c r="B49" s="2818" t="s">
        <v>79</v>
      </c>
      <c r="C49" s="2819"/>
      <c r="D49" s="2819"/>
      <c r="E49" s="2819"/>
      <c r="F49" s="2819"/>
      <c r="G49" s="2820"/>
      <c r="I49" s="385"/>
    </row>
    <row r="50" spans="1:9" s="385" customFormat="1" ht="15">
      <c r="A50" s="384"/>
      <c r="B50" s="1556" t="s">
        <v>98</v>
      </c>
      <c r="C50" s="1547" t="str">
        <f>C58</f>
        <v>CARTUCHO PARA SOLDA EXOTÉRMICA N° 90</v>
      </c>
      <c r="D50" s="1548" t="s">
        <v>23</v>
      </c>
      <c r="E50" s="1535">
        <v>1</v>
      </c>
      <c r="F50" s="1535">
        <f>D63</f>
        <v>8.3000000000000007</v>
      </c>
      <c r="G50" s="1540">
        <f>TRUNC(F50*E50,2)</f>
        <v>8.3000000000000007</v>
      </c>
      <c r="H50" s="384"/>
    </row>
    <row r="51" spans="1:9" s="385" customFormat="1" ht="15">
      <c r="A51" s="384"/>
      <c r="B51" s="1556" t="s">
        <v>98</v>
      </c>
      <c r="C51" s="1547" t="str">
        <f>C65</f>
        <v>MOLDE PARA SOLDA EXOTÉRMICA, CABO-HASTE, 35mm²</v>
      </c>
      <c r="D51" s="1548" t="s">
        <v>23</v>
      </c>
      <c r="E51" s="1543">
        <v>0.04</v>
      </c>
      <c r="F51" s="1535">
        <f>D70</f>
        <v>72.7</v>
      </c>
      <c r="G51" s="1540">
        <f>TRUNC(F51*E51,2)</f>
        <v>2.9</v>
      </c>
      <c r="H51" s="384"/>
    </row>
    <row r="52" spans="1:9" s="385" customFormat="1" ht="15">
      <c r="A52" s="384"/>
      <c r="B52" s="1556" t="s">
        <v>98</v>
      </c>
      <c r="C52" s="1547" t="str">
        <f>C72</f>
        <v>PALITO IGNITOR PRA SOLDA EXOTERMICA</v>
      </c>
      <c r="D52" s="1548" t="s">
        <v>23</v>
      </c>
      <c r="E52" s="1543">
        <v>1</v>
      </c>
      <c r="F52" s="1535">
        <f>D77</f>
        <v>0.34</v>
      </c>
      <c r="G52" s="1540">
        <f>TRUNC(F52*E52,2)</f>
        <v>0.34</v>
      </c>
      <c r="H52" s="488"/>
    </row>
    <row r="53" spans="1:9" s="384" customFormat="1" ht="15.75">
      <c r="B53" s="2818" t="s">
        <v>80</v>
      </c>
      <c r="C53" s="2819"/>
      <c r="D53" s="2819"/>
      <c r="E53" s="2819"/>
      <c r="F53" s="2819"/>
      <c r="G53" s="2820"/>
      <c r="I53" s="385"/>
    </row>
    <row r="54" spans="1:9" s="384" customFormat="1" ht="15.75">
      <c r="A54" s="386" t="s">
        <v>219</v>
      </c>
      <c r="B54" s="1518">
        <v>88264</v>
      </c>
      <c r="C54" s="1299" t="e">
        <f>IF($A54="INSUMO",VLOOKUP($B54,#REF!,2,FALSE),VLOOKUP($B54,#REF!,2,FALSE))</f>
        <v>#REF!</v>
      </c>
      <c r="D54" s="1304" t="e">
        <f>IF($A54="INSUMO",VLOOKUP($B54,#REF!,3,FALSE),VLOOKUP($B54,#REF!,3,FALSE))</f>
        <v>#REF!</v>
      </c>
      <c r="E54" s="1514">
        <v>0.08</v>
      </c>
      <c r="F54" s="1322" t="e">
        <f>IF($A54="INSUMO",VLOOKUP($B54,#REF!,4,FALSE),VLOOKUP($B54,#REF!,4,FALSE))</f>
        <v>#REF!</v>
      </c>
      <c r="G54" s="1517" t="e">
        <f>TRUNC(F54*E54,2)</f>
        <v>#REF!</v>
      </c>
    </row>
    <row r="55" spans="1:9" s="384" customFormat="1" ht="16.5" thickBot="1">
      <c r="A55" s="386" t="s">
        <v>219</v>
      </c>
      <c r="B55" s="1105">
        <v>88316</v>
      </c>
      <c r="C55" s="1303" t="e">
        <f>IF($A55="INSUMO",VLOOKUP($B55,#REF!,2,FALSE),VLOOKUP($B55,#REF!,2,FALSE))</f>
        <v>#REF!</v>
      </c>
      <c r="D55" s="1300" t="e">
        <f>IF($A55="INSUMO",VLOOKUP($B55,#REF!,3,FALSE),VLOOKUP($B55,#REF!,3,FALSE))</f>
        <v>#REF!</v>
      </c>
      <c r="E55" s="1519">
        <v>0.08</v>
      </c>
      <c r="F55" s="1324" t="e">
        <f>IF($A55="INSUMO",VLOOKUP($B55,#REF!,4,FALSE),VLOOKUP($B55,#REF!,4,FALSE))</f>
        <v>#REF!</v>
      </c>
      <c r="G55" s="1106" t="e">
        <f>TRUNC(F55*E55,2)</f>
        <v>#REF!</v>
      </c>
    </row>
    <row r="56" spans="1:9" s="384" customFormat="1" ht="16.5" thickBot="1">
      <c r="B56" s="2829" t="s">
        <v>323</v>
      </c>
      <c r="C56" s="2829"/>
      <c r="D56" s="2829"/>
      <c r="E56" s="2830"/>
      <c r="F56" s="538" t="s">
        <v>81</v>
      </c>
      <c r="G56" s="539" t="e">
        <f>SUM(G49:G55)</f>
        <v>#REF!</v>
      </c>
    </row>
    <row r="57" spans="1:9" s="384" customFormat="1" ht="15.75" thickBot="1">
      <c r="B57" s="487"/>
      <c r="C57" s="388"/>
      <c r="D57" s="388"/>
      <c r="E57" s="388"/>
    </row>
    <row r="58" spans="1:9" s="384" customFormat="1" ht="15.75">
      <c r="B58" s="329"/>
      <c r="C58" s="1363" t="s">
        <v>123</v>
      </c>
      <c r="D58" s="330"/>
      <c r="E58" s="331"/>
      <c r="F58" s="500"/>
      <c r="G58" s="1110" t="s">
        <v>23</v>
      </c>
      <c r="H58" s="1227" t="s">
        <v>1064</v>
      </c>
    </row>
    <row r="59" spans="1:9" s="384" customFormat="1" ht="31.5">
      <c r="B59" s="2110" t="s">
        <v>91</v>
      </c>
      <c r="C59" s="2111" t="s">
        <v>92</v>
      </c>
      <c r="D59" s="2112" t="s">
        <v>93</v>
      </c>
      <c r="E59" s="2113" t="s">
        <v>94</v>
      </c>
      <c r="F59" s="2114" t="s">
        <v>95</v>
      </c>
      <c r="G59" s="2115" t="s">
        <v>96</v>
      </c>
    </row>
    <row r="60" spans="1:9" s="384" customFormat="1" ht="15.75">
      <c r="B60" s="2105">
        <v>43741</v>
      </c>
      <c r="C60" s="2064" t="s">
        <v>1460</v>
      </c>
      <c r="D60" s="2065">
        <v>8.3000000000000007</v>
      </c>
      <c r="E60" s="2066" t="s">
        <v>385</v>
      </c>
      <c r="F60" s="2023" t="s">
        <v>386</v>
      </c>
      <c r="G60" s="2024" t="s">
        <v>1187</v>
      </c>
      <c r="H60"/>
      <c r="I60" s="1754">
        <f>B60+180</f>
        <v>43921</v>
      </c>
    </row>
    <row r="61" spans="1:9" s="384" customFormat="1" ht="15.75">
      <c r="B61" s="2105">
        <v>43741</v>
      </c>
      <c r="C61" s="2064" t="s">
        <v>1137</v>
      </c>
      <c r="D61" s="2065">
        <v>9.43</v>
      </c>
      <c r="E61" s="2066" t="s">
        <v>428</v>
      </c>
      <c r="F61" s="2023" t="s">
        <v>1465</v>
      </c>
      <c r="G61" s="2024" t="s">
        <v>1466</v>
      </c>
      <c r="H61"/>
      <c r="I61" s="1754">
        <f>B61+180</f>
        <v>43921</v>
      </c>
    </row>
    <row r="62" spans="1:9" s="384" customFormat="1" ht="16.5" thickBot="1">
      <c r="B62" s="2116">
        <v>43742</v>
      </c>
      <c r="C62" s="2064" t="s">
        <v>1180</v>
      </c>
      <c r="D62" s="2065">
        <v>7.56</v>
      </c>
      <c r="E62" s="2066" t="s">
        <v>110</v>
      </c>
      <c r="F62" s="2023" t="s">
        <v>1467</v>
      </c>
      <c r="G62" s="2024" t="s">
        <v>1468</v>
      </c>
      <c r="H62"/>
      <c r="I62" s="1743">
        <f>B62+180</f>
        <v>43922</v>
      </c>
    </row>
    <row r="63" spans="1:9" s="384" customFormat="1" ht="16.5" thickBot="1">
      <c r="B63" s="2025"/>
      <c r="C63" s="2026" t="s">
        <v>97</v>
      </c>
      <c r="D63" s="2027">
        <f>IF(COUNT(D59:D62)=3,MEDIAN(D59:D62),SMALL(D60:D62,1))</f>
        <v>8.3000000000000007</v>
      </c>
      <c r="E63" s="2028"/>
      <c r="F63" s="2029"/>
      <c r="G63" s="2117"/>
    </row>
    <row r="64" spans="1:9" s="502" customFormat="1" ht="16.5" thickBot="1">
      <c r="B64" s="2053"/>
      <c r="C64" s="294"/>
      <c r="D64" s="295"/>
      <c r="E64" s="296"/>
      <c r="F64" s="501"/>
      <c r="G64" s="297"/>
    </row>
    <row r="65" spans="2:10" s="384" customFormat="1" ht="15.75">
      <c r="B65" s="1365"/>
      <c r="C65" s="1363" t="s">
        <v>124</v>
      </c>
      <c r="D65" s="330"/>
      <c r="E65" s="331"/>
      <c r="F65" s="500"/>
      <c r="G65" s="1110" t="s">
        <v>23</v>
      </c>
      <c r="H65" s="1227" t="s">
        <v>1064</v>
      </c>
    </row>
    <row r="66" spans="2:10" s="384" customFormat="1" ht="31.5">
      <c r="B66" s="2110" t="s">
        <v>91</v>
      </c>
      <c r="C66" s="2111" t="s">
        <v>92</v>
      </c>
      <c r="D66" s="2112" t="s">
        <v>93</v>
      </c>
      <c r="E66" s="2113" t="s">
        <v>94</v>
      </c>
      <c r="F66" s="2114" t="s">
        <v>95</v>
      </c>
      <c r="G66" s="2115" t="s">
        <v>96</v>
      </c>
    </row>
    <row r="67" spans="2:10" s="384" customFormat="1" ht="15.75">
      <c r="B67" s="2105">
        <v>43741</v>
      </c>
      <c r="C67" s="2064" t="s">
        <v>1137</v>
      </c>
      <c r="D67" s="2065">
        <v>72.7</v>
      </c>
      <c r="E67" s="2066" t="s">
        <v>428</v>
      </c>
      <c r="F67" s="2023" t="s">
        <v>1465</v>
      </c>
      <c r="G67" s="2024" t="s">
        <v>1466</v>
      </c>
      <c r="H67"/>
      <c r="I67" s="1754">
        <f>B67+180</f>
        <v>43921</v>
      </c>
    </row>
    <row r="68" spans="2:10" s="384" customFormat="1" ht="15.75">
      <c r="B68" s="2105">
        <v>43741</v>
      </c>
      <c r="C68" s="2064" t="s">
        <v>1460</v>
      </c>
      <c r="D68" s="2065">
        <v>102.41</v>
      </c>
      <c r="E68" s="2066" t="s">
        <v>385</v>
      </c>
      <c r="F68" s="2023" t="s">
        <v>386</v>
      </c>
      <c r="G68" s="2024" t="s">
        <v>1187</v>
      </c>
      <c r="H68"/>
      <c r="I68" s="1754">
        <f>B68+180</f>
        <v>43921</v>
      </c>
    </row>
    <row r="69" spans="2:10" s="384" customFormat="1" ht="16.5" thickBot="1">
      <c r="B69" s="2116">
        <v>43742</v>
      </c>
      <c r="C69" s="2064" t="s">
        <v>1180</v>
      </c>
      <c r="D69" s="2065">
        <v>55.63</v>
      </c>
      <c r="E69" s="2066" t="s">
        <v>110</v>
      </c>
      <c r="F69" s="2023" t="s">
        <v>1467</v>
      </c>
      <c r="G69" s="2024" t="s">
        <v>1468</v>
      </c>
      <c r="H69"/>
      <c r="I69" s="1743">
        <f>B69+180</f>
        <v>43922</v>
      </c>
    </row>
    <row r="70" spans="2:10" s="384" customFormat="1" ht="16.5" thickBot="1">
      <c r="B70" s="2025"/>
      <c r="C70" s="2026" t="s">
        <v>97</v>
      </c>
      <c r="D70" s="2027">
        <f>IF(COUNT(D66:D69)=3,MEDIAN(D66:D69),SMALL(D67:D69,1))</f>
        <v>72.7</v>
      </c>
      <c r="E70" s="2028"/>
      <c r="F70" s="2029"/>
      <c r="G70" s="2030"/>
      <c r="H70"/>
    </row>
    <row r="71" spans="2:10" s="502" customFormat="1" ht="16.5" thickBot="1">
      <c r="B71" s="332"/>
      <c r="C71" s="333"/>
      <c r="D71" s="334"/>
      <c r="E71" s="335"/>
      <c r="F71" s="503"/>
      <c r="G71" s="336"/>
    </row>
    <row r="72" spans="2:10" s="384" customFormat="1" ht="15.75">
      <c r="B72" s="1365">
        <v>1</v>
      </c>
      <c r="C72" s="337" t="s">
        <v>125</v>
      </c>
      <c r="D72" s="1366"/>
      <c r="E72" s="1367"/>
      <c r="F72" s="1364"/>
      <c r="G72" s="1110" t="s">
        <v>23</v>
      </c>
      <c r="H72" s="1227" t="s">
        <v>1064</v>
      </c>
    </row>
    <row r="73" spans="2:10" s="384" customFormat="1" ht="31.5">
      <c r="B73" s="2110" t="s">
        <v>91</v>
      </c>
      <c r="C73" s="2111" t="s">
        <v>92</v>
      </c>
      <c r="D73" s="2112" t="s">
        <v>93</v>
      </c>
      <c r="E73" s="2113" t="s">
        <v>94</v>
      </c>
      <c r="F73" s="2114" t="s">
        <v>95</v>
      </c>
      <c r="G73" s="2115" t="s">
        <v>96</v>
      </c>
    </row>
    <row r="74" spans="2:10" s="384" customFormat="1" ht="15.75">
      <c r="B74" s="2105">
        <v>43741</v>
      </c>
      <c r="C74" s="2064" t="s">
        <v>1137</v>
      </c>
      <c r="D74" s="2065">
        <v>0.34</v>
      </c>
      <c r="E74" s="2066" t="s">
        <v>428</v>
      </c>
      <c r="F74" s="2023" t="s">
        <v>1465</v>
      </c>
      <c r="G74" s="2024" t="s">
        <v>1466</v>
      </c>
      <c r="H74"/>
    </row>
    <row r="75" spans="2:10" s="384" customFormat="1" ht="15.75">
      <c r="B75" s="2118">
        <v>43747</v>
      </c>
      <c r="C75" s="2059" t="s">
        <v>119</v>
      </c>
      <c r="D75" s="2119">
        <v>0.75</v>
      </c>
      <c r="E75" s="2120" t="s">
        <v>120</v>
      </c>
      <c r="F75" s="2062" t="s">
        <v>1260</v>
      </c>
      <c r="G75" s="2024" t="s">
        <v>949</v>
      </c>
      <c r="H75"/>
    </row>
    <row r="76" spans="2:10" s="384" customFormat="1" ht="15.75">
      <c r="B76" s="2105">
        <v>43741</v>
      </c>
      <c r="C76" s="2064" t="s">
        <v>1460</v>
      </c>
      <c r="D76" s="2065">
        <v>0.34</v>
      </c>
      <c r="E76" s="2066" t="s">
        <v>385</v>
      </c>
      <c r="F76" s="2023" t="s">
        <v>386</v>
      </c>
      <c r="G76" s="2024" t="s">
        <v>1187</v>
      </c>
      <c r="H76"/>
    </row>
    <row r="77" spans="2:10" s="384" customFormat="1" ht="16.5" thickBot="1">
      <c r="B77" s="1752"/>
      <c r="C77" s="1335" t="s">
        <v>97</v>
      </c>
      <c r="D77" s="1336">
        <f>IF(COUNT(D73:D76)=3,MEDIAN(D73:D76),SMALL(D74:D76,1))</f>
        <v>0.34</v>
      </c>
      <c r="E77" s="1337"/>
      <c r="F77" s="1338"/>
      <c r="G77" s="1753"/>
      <c r="H77"/>
    </row>
    <row r="78" spans="2:10" s="394" customFormat="1" ht="16.5" thickBot="1">
      <c r="B78" s="355"/>
      <c r="C78" s="356"/>
      <c r="D78" s="356"/>
      <c r="E78" s="356"/>
      <c r="F78" s="356"/>
      <c r="G78" s="356"/>
    </row>
    <row r="79" spans="2:10" s="384" customFormat="1" ht="39.75" customHeight="1">
      <c r="B79" s="1103" t="str">
        <f>IF(COUNT($H$16:H79)&lt;10,CONCATENATE("AMM SPDA 00",COUNT($H$16:H79)),CONCATENATE("AMM SPDA 0",COUNT($H$16:H79)))</f>
        <v>AMM SPDA 000</v>
      </c>
      <c r="C79" s="2533" t="s">
        <v>126</v>
      </c>
      <c r="D79" s="2617"/>
      <c r="E79" s="2617"/>
      <c r="F79" s="2617"/>
      <c r="G79" s="1104" t="s">
        <v>23</v>
      </c>
      <c r="H79" s="504" t="e">
        <f>G88</f>
        <v>#REF!</v>
      </c>
      <c r="I79" s="385"/>
      <c r="J79" s="385"/>
    </row>
    <row r="80" spans="2:10" s="384" customFormat="1" ht="31.5">
      <c r="B80" s="1484" t="s">
        <v>144</v>
      </c>
      <c r="C80" s="1318" t="s">
        <v>75</v>
      </c>
      <c r="D80" s="1486" t="s">
        <v>23</v>
      </c>
      <c r="E80" s="1318" t="s">
        <v>76</v>
      </c>
      <c r="F80" s="1319" t="s">
        <v>77</v>
      </c>
      <c r="G80" s="1320" t="s">
        <v>78</v>
      </c>
      <c r="I80" s="385"/>
      <c r="J80" s="385"/>
    </row>
    <row r="81" spans="1:10" s="384" customFormat="1" ht="15.75">
      <c r="B81" s="2818" t="s">
        <v>79</v>
      </c>
      <c r="C81" s="2819"/>
      <c r="D81" s="2819"/>
      <c r="E81" s="2819"/>
      <c r="F81" s="2819"/>
      <c r="G81" s="2820"/>
      <c r="I81" s="385"/>
    </row>
    <row r="82" spans="1:10" s="384" customFormat="1" ht="15">
      <c r="B82" s="1556" t="s">
        <v>98</v>
      </c>
      <c r="C82" s="1547" t="str">
        <f>C90</f>
        <v>CARTUCHO PARA SOLDA EXOTÉRMICA N° 115</v>
      </c>
      <c r="D82" s="1548" t="s">
        <v>23</v>
      </c>
      <c r="E82" s="1535">
        <v>1</v>
      </c>
      <c r="F82" s="1535">
        <f>D95</f>
        <v>10.119999999999999</v>
      </c>
      <c r="G82" s="1540">
        <f>TRUNC(F82*E82,2)</f>
        <v>10.119999999999999</v>
      </c>
      <c r="I82" s="385"/>
      <c r="J82" s="385"/>
    </row>
    <row r="83" spans="1:10" s="384" customFormat="1" ht="15">
      <c r="B83" s="1556" t="s">
        <v>98</v>
      </c>
      <c r="C83" s="1547" t="str">
        <f>C97</f>
        <v>MOLDE PARA SOLDA EXOTÉRMICA, CABO-HASTE, 50mm²-58</v>
      </c>
      <c r="D83" s="1548" t="s">
        <v>23</v>
      </c>
      <c r="E83" s="1543">
        <v>0.04</v>
      </c>
      <c r="F83" s="1535">
        <f>D102</f>
        <v>107.44</v>
      </c>
      <c r="G83" s="1540">
        <f>TRUNC(F83*E83,2)</f>
        <v>4.29</v>
      </c>
      <c r="I83" s="385"/>
      <c r="J83" s="385"/>
    </row>
    <row r="84" spans="1:10" s="384" customFormat="1" ht="15">
      <c r="B84" s="1556" t="s">
        <v>98</v>
      </c>
      <c r="C84" s="1547" t="str">
        <f>C104</f>
        <v>PALITO IGNITOR PRA SOLDA EXOTERMICA</v>
      </c>
      <c r="D84" s="1548" t="s">
        <v>23</v>
      </c>
      <c r="E84" s="1543">
        <v>1</v>
      </c>
      <c r="F84" s="1535">
        <f>D109</f>
        <v>0.34</v>
      </c>
      <c r="G84" s="1540">
        <f>TRUNC(F84*E84,2)</f>
        <v>0.34</v>
      </c>
      <c r="I84" s="385"/>
      <c r="J84" s="385"/>
    </row>
    <row r="85" spans="1:10" s="384" customFormat="1" ht="15.75">
      <c r="B85" s="2818" t="s">
        <v>80</v>
      </c>
      <c r="C85" s="2819"/>
      <c r="D85" s="2819"/>
      <c r="E85" s="2819"/>
      <c r="F85" s="2819"/>
      <c r="G85" s="2820"/>
      <c r="I85" s="385"/>
    </row>
    <row r="86" spans="1:10" s="385" customFormat="1" ht="15.75">
      <c r="A86" s="386" t="s">
        <v>219</v>
      </c>
      <c r="B86" s="1518">
        <v>88264</v>
      </c>
      <c r="C86" s="1299" t="e">
        <f>IF($A86="INSUMO",VLOOKUP($B86,#REF!,2,FALSE),VLOOKUP($B86,#REF!,2,FALSE))</f>
        <v>#REF!</v>
      </c>
      <c r="D86" s="1304" t="e">
        <f>IF($A86="INSUMO",VLOOKUP($B86,#REF!,3,FALSE),VLOOKUP($B86,#REF!,3,FALSE))</f>
        <v>#REF!</v>
      </c>
      <c r="E86" s="1514">
        <v>0.08</v>
      </c>
      <c r="F86" s="1322" t="e">
        <f>IF($A86="INSUMO",VLOOKUP($B86,#REF!,4,FALSE),VLOOKUP($B86,#REF!,4,FALSE))</f>
        <v>#REF!</v>
      </c>
      <c r="G86" s="1517" t="e">
        <f>TRUNC(F86*E86,2)</f>
        <v>#REF!</v>
      </c>
      <c r="H86" s="384"/>
    </row>
    <row r="87" spans="1:10" s="385" customFormat="1" ht="16.5" thickBot="1">
      <c r="A87" s="386" t="s">
        <v>219</v>
      </c>
      <c r="B87" s="1105">
        <v>88316</v>
      </c>
      <c r="C87" s="1303" t="e">
        <f>IF($A87="INSUMO",VLOOKUP($B87,#REF!,2,FALSE),VLOOKUP($B87,#REF!,2,FALSE))</f>
        <v>#REF!</v>
      </c>
      <c r="D87" s="1300" t="e">
        <f>IF($A87="INSUMO",VLOOKUP($B87,#REF!,3,FALSE),VLOOKUP($B87,#REF!,3,FALSE))</f>
        <v>#REF!</v>
      </c>
      <c r="E87" s="1519">
        <v>0.08</v>
      </c>
      <c r="F87" s="1324" t="e">
        <f>IF($A87="INSUMO",VLOOKUP($B87,#REF!,4,FALSE),VLOOKUP($B87,#REF!,4,FALSE))</f>
        <v>#REF!</v>
      </c>
      <c r="G87" s="1106" t="e">
        <f>TRUNC(F87*E87,2)</f>
        <v>#REF!</v>
      </c>
      <c r="H87" s="384"/>
    </row>
    <row r="88" spans="1:10" s="385" customFormat="1" ht="16.5" thickBot="1">
      <c r="A88" s="384"/>
      <c r="B88" s="2829" t="s">
        <v>323</v>
      </c>
      <c r="C88" s="2829"/>
      <c r="D88" s="2829"/>
      <c r="E88" s="2830"/>
      <c r="F88" s="538" t="s">
        <v>81</v>
      </c>
      <c r="G88" s="539" t="e">
        <f>SUM(G81:G87)</f>
        <v>#REF!</v>
      </c>
      <c r="H88" s="384"/>
    </row>
    <row r="89" spans="1:10" s="385" customFormat="1" ht="15.75" thickBot="1">
      <c r="A89" s="384"/>
      <c r="B89" s="489"/>
      <c r="C89" s="489"/>
      <c r="D89" s="489"/>
      <c r="E89" s="489"/>
      <c r="F89" s="489"/>
      <c r="G89" s="489"/>
      <c r="H89" s="384"/>
    </row>
    <row r="90" spans="1:10" s="385" customFormat="1" ht="15.75">
      <c r="A90" s="384"/>
      <c r="B90" s="1365"/>
      <c r="C90" s="1363" t="s">
        <v>127</v>
      </c>
      <c r="D90" s="1366"/>
      <c r="E90" s="1367"/>
      <c r="F90" s="1364"/>
      <c r="G90" s="1110" t="s">
        <v>23</v>
      </c>
      <c r="H90" s="1227" t="s">
        <v>1064</v>
      </c>
    </row>
    <row r="91" spans="1:10" s="385" customFormat="1" ht="31.5">
      <c r="A91" s="384"/>
      <c r="B91" s="2110" t="s">
        <v>91</v>
      </c>
      <c r="C91" s="2111" t="s">
        <v>92</v>
      </c>
      <c r="D91" s="2112" t="s">
        <v>93</v>
      </c>
      <c r="E91" s="2113" t="s">
        <v>94</v>
      </c>
      <c r="F91" s="2114" t="s">
        <v>95</v>
      </c>
      <c r="G91" s="2115" t="s">
        <v>96</v>
      </c>
      <c r="H91" s="384"/>
    </row>
    <row r="92" spans="1:10" s="385" customFormat="1" ht="15.75">
      <c r="A92" s="384"/>
      <c r="B92" s="2116">
        <v>43742</v>
      </c>
      <c r="C92" s="2064" t="s">
        <v>1180</v>
      </c>
      <c r="D92" s="2065">
        <v>8.44</v>
      </c>
      <c r="E92" s="2066" t="s">
        <v>110</v>
      </c>
      <c r="F92" s="2023" t="s">
        <v>1467</v>
      </c>
      <c r="G92" s="2024" t="s">
        <v>1468</v>
      </c>
      <c r="H92"/>
      <c r="I92" s="1754">
        <f>B92+180</f>
        <v>43922</v>
      </c>
    </row>
    <row r="93" spans="1:10" s="385" customFormat="1" ht="15.75">
      <c r="A93" s="384"/>
      <c r="B93" s="2105">
        <v>43741</v>
      </c>
      <c r="C93" s="2064" t="s">
        <v>1137</v>
      </c>
      <c r="D93" s="2065">
        <v>10.119999999999999</v>
      </c>
      <c r="E93" s="2066" t="s">
        <v>428</v>
      </c>
      <c r="F93" s="2023" t="s">
        <v>1465</v>
      </c>
      <c r="G93" s="2024" t="s">
        <v>1466</v>
      </c>
      <c r="H93"/>
      <c r="I93" s="1754">
        <f>B93+180</f>
        <v>43921</v>
      </c>
    </row>
    <row r="94" spans="1:10" s="385" customFormat="1" ht="16.5" thickBot="1">
      <c r="A94" s="384"/>
      <c r="B94" s="2105">
        <v>43741</v>
      </c>
      <c r="C94" s="2064" t="s">
        <v>1460</v>
      </c>
      <c r="D94" s="2065">
        <v>10.78</v>
      </c>
      <c r="E94" s="2066" t="s">
        <v>385</v>
      </c>
      <c r="F94" s="2023" t="s">
        <v>386</v>
      </c>
      <c r="G94" s="2024" t="s">
        <v>1187</v>
      </c>
      <c r="H94"/>
      <c r="I94" s="1743">
        <f>B94+180</f>
        <v>43921</v>
      </c>
    </row>
    <row r="95" spans="1:10" s="385" customFormat="1" ht="16.5" thickBot="1">
      <c r="A95" s="384"/>
      <c r="B95" s="2025"/>
      <c r="C95" s="2026" t="s">
        <v>97</v>
      </c>
      <c r="D95" s="2027">
        <f>IF(COUNT(D91:D94)=3,MEDIAN(D91:D94),SMALL(D92:D94,1))</f>
        <v>10.119999999999999</v>
      </c>
      <c r="E95" s="2028"/>
      <c r="F95" s="2029"/>
      <c r="G95" s="2030"/>
      <c r="H95" s="384"/>
    </row>
    <row r="96" spans="1:10" s="385" customFormat="1" ht="16.5" thickBot="1">
      <c r="A96" s="384"/>
      <c r="B96" s="542"/>
      <c r="C96" s="543"/>
      <c r="D96" s="543"/>
      <c r="E96" s="543"/>
      <c r="F96" s="543"/>
      <c r="G96" s="543"/>
      <c r="H96" s="384"/>
    </row>
    <row r="97" spans="1:9" s="385" customFormat="1" ht="15.75">
      <c r="A97" s="384"/>
      <c r="B97" s="1365"/>
      <c r="C97" s="1363" t="s">
        <v>128</v>
      </c>
      <c r="D97" s="1366"/>
      <c r="E97" s="1367"/>
      <c r="F97" s="1364"/>
      <c r="G97" s="1110" t="s">
        <v>23</v>
      </c>
      <c r="H97" s="1227" t="s">
        <v>1064</v>
      </c>
    </row>
    <row r="98" spans="1:9" s="385" customFormat="1" ht="31.5">
      <c r="A98" s="384"/>
      <c r="B98" s="2110" t="s">
        <v>91</v>
      </c>
      <c r="C98" s="2111" t="s">
        <v>92</v>
      </c>
      <c r="D98" s="2112" t="s">
        <v>93</v>
      </c>
      <c r="E98" s="2113" t="s">
        <v>94</v>
      </c>
      <c r="F98" s="2114" t="s">
        <v>95</v>
      </c>
      <c r="G98" s="2115" t="s">
        <v>96</v>
      </c>
      <c r="H98" s="384"/>
    </row>
    <row r="99" spans="1:9" s="385" customFormat="1" ht="15.75">
      <c r="A99" s="384"/>
      <c r="B99" s="2116">
        <v>43742</v>
      </c>
      <c r="C99" s="2064" t="s">
        <v>1180</v>
      </c>
      <c r="D99" s="2065">
        <v>98.75</v>
      </c>
      <c r="E99" s="2066" t="s">
        <v>110</v>
      </c>
      <c r="F99" s="2023" t="s">
        <v>1467</v>
      </c>
      <c r="G99" s="2024" t="s">
        <v>1468</v>
      </c>
      <c r="H99"/>
      <c r="I99" s="1754">
        <f>B99+180</f>
        <v>43922</v>
      </c>
    </row>
    <row r="100" spans="1:9" s="385" customFormat="1" ht="15.75">
      <c r="A100" s="384"/>
      <c r="B100" s="2105">
        <v>43741</v>
      </c>
      <c r="C100" s="2064" t="s">
        <v>1460</v>
      </c>
      <c r="D100" s="2065">
        <v>140.93</v>
      </c>
      <c r="E100" s="2066" t="s">
        <v>385</v>
      </c>
      <c r="F100" s="2023" t="s">
        <v>386</v>
      </c>
      <c r="G100" s="2024" t="s">
        <v>1187</v>
      </c>
      <c r="H100"/>
      <c r="I100" s="1754">
        <f>B100+180</f>
        <v>43921</v>
      </c>
    </row>
    <row r="101" spans="1:9" s="385" customFormat="1" ht="16.5" thickBot="1">
      <c r="A101" s="384"/>
      <c r="B101" s="2105">
        <v>43741</v>
      </c>
      <c r="C101" s="2064" t="s">
        <v>1137</v>
      </c>
      <c r="D101" s="2065">
        <v>107.44</v>
      </c>
      <c r="E101" s="2066" t="s">
        <v>428</v>
      </c>
      <c r="F101" s="2023" t="s">
        <v>1465</v>
      </c>
      <c r="G101" s="2024" t="s">
        <v>1466</v>
      </c>
      <c r="H101"/>
      <c r="I101" s="1743">
        <f>B101+180</f>
        <v>43921</v>
      </c>
    </row>
    <row r="102" spans="1:9" s="385" customFormat="1" ht="16.5" thickBot="1">
      <c r="A102" s="384"/>
      <c r="B102" s="2025"/>
      <c r="C102" s="2026" t="s">
        <v>97</v>
      </c>
      <c r="D102" s="2027">
        <f>IF(COUNT(D98:D101)=3,MEDIAN(D98:D101),SMALL(D99:D101,1))</f>
        <v>107.44</v>
      </c>
      <c r="E102" s="2028"/>
      <c r="F102" s="2029"/>
      <c r="G102" s="2030"/>
      <c r="H102" s="384"/>
    </row>
    <row r="103" spans="1:9" s="385" customFormat="1" ht="16.5" thickBot="1">
      <c r="A103" s="384"/>
      <c r="B103" s="542"/>
      <c r="C103" s="543"/>
      <c r="D103" s="543"/>
      <c r="E103" s="543"/>
      <c r="F103" s="543"/>
      <c r="G103" s="543"/>
      <c r="H103" s="384"/>
    </row>
    <row r="104" spans="1:9" s="385" customFormat="1" ht="15.75">
      <c r="A104" s="384"/>
      <c r="B104" s="1365"/>
      <c r="C104" s="337" t="s">
        <v>125</v>
      </c>
      <c r="D104" s="1366"/>
      <c r="E104" s="1367"/>
      <c r="F104" s="1364"/>
      <c r="G104" s="1110" t="s">
        <v>23</v>
      </c>
      <c r="H104" s="1227" t="s">
        <v>1064</v>
      </c>
    </row>
    <row r="105" spans="1:9" s="385" customFormat="1" ht="31.5">
      <c r="A105" s="384"/>
      <c r="B105" s="2110" t="s">
        <v>91</v>
      </c>
      <c r="C105" s="2111" t="s">
        <v>92</v>
      </c>
      <c r="D105" s="2112" t="s">
        <v>93</v>
      </c>
      <c r="E105" s="2113" t="s">
        <v>94</v>
      </c>
      <c r="F105" s="2114" t="s">
        <v>95</v>
      </c>
      <c r="G105" s="2115" t="s">
        <v>96</v>
      </c>
      <c r="H105" s="384"/>
    </row>
    <row r="106" spans="1:9" s="385" customFormat="1" ht="15.75">
      <c r="A106" s="384"/>
      <c r="B106" s="2105">
        <v>43741</v>
      </c>
      <c r="C106" s="2064" t="s">
        <v>1137</v>
      </c>
      <c r="D106" s="2065">
        <v>0.34</v>
      </c>
      <c r="E106" s="2066" t="s">
        <v>428</v>
      </c>
      <c r="F106" s="2023" t="s">
        <v>1465</v>
      </c>
      <c r="G106" s="2024" t="s">
        <v>1466</v>
      </c>
      <c r="H106"/>
      <c r="I106" s="1754">
        <f>B106+180</f>
        <v>43921</v>
      </c>
    </row>
    <row r="107" spans="1:9" s="385" customFormat="1" ht="15.75">
      <c r="A107" s="384"/>
      <c r="B107" s="2118">
        <v>43747</v>
      </c>
      <c r="C107" s="2059" t="s">
        <v>119</v>
      </c>
      <c r="D107" s="2119">
        <v>0.75</v>
      </c>
      <c r="E107" s="2120" t="s">
        <v>120</v>
      </c>
      <c r="F107" s="2062" t="s">
        <v>1260</v>
      </c>
      <c r="G107" s="2024" t="s">
        <v>949</v>
      </c>
      <c r="H107"/>
      <c r="I107" s="1754">
        <f>B107+180</f>
        <v>43927</v>
      </c>
    </row>
    <row r="108" spans="1:9" s="385" customFormat="1" ht="16.5" thickBot="1">
      <c r="A108" s="384"/>
      <c r="B108" s="2105">
        <v>43741</v>
      </c>
      <c r="C108" s="2064" t="s">
        <v>1460</v>
      </c>
      <c r="D108" s="2065">
        <v>0.34</v>
      </c>
      <c r="E108" s="2066" t="s">
        <v>385</v>
      </c>
      <c r="F108" s="2023" t="s">
        <v>386</v>
      </c>
      <c r="G108" s="2024" t="s">
        <v>1187</v>
      </c>
      <c r="H108"/>
      <c r="I108" s="1743">
        <f>B108+180</f>
        <v>43921</v>
      </c>
    </row>
    <row r="109" spans="1:9" s="385" customFormat="1" ht="16.5" thickBot="1">
      <c r="A109" s="384"/>
      <c r="B109" s="1752"/>
      <c r="C109" s="1335" t="s">
        <v>97</v>
      </c>
      <c r="D109" s="1336">
        <f>IF(COUNT(D105:D108)=3,MEDIAN(D105:D108),SMALL(D106:D108,1))</f>
        <v>0.34</v>
      </c>
      <c r="E109" s="1337"/>
      <c r="F109" s="1338"/>
      <c r="G109" s="1753"/>
      <c r="H109" s="384"/>
    </row>
    <row r="110" spans="1:9" s="394" customFormat="1" ht="16.5" thickBot="1">
      <c r="B110" s="355"/>
      <c r="C110" s="356"/>
      <c r="D110" s="356"/>
      <c r="E110" s="356"/>
      <c r="F110" s="356"/>
      <c r="G110" s="356"/>
    </row>
    <row r="111" spans="1:9" s="385" customFormat="1" ht="41.25" customHeight="1">
      <c r="A111" s="384"/>
      <c r="B111" s="1103" t="str">
        <f>IF(COUNT($H$16:H111)&lt;10,CONCATENATE("AMM SPDA 00",COUNT($H$16:H111)),CONCATENATE("AMM SPDA 0",COUNT($H$16:H111)))</f>
        <v>AMM SPDA 000</v>
      </c>
      <c r="C111" s="2533" t="s">
        <v>129</v>
      </c>
      <c r="D111" s="2533"/>
      <c r="E111" s="2533"/>
      <c r="F111" s="2533"/>
      <c r="G111" s="1104" t="s">
        <v>23</v>
      </c>
      <c r="H111" s="504" t="e">
        <f>G120</f>
        <v>#REF!</v>
      </c>
    </row>
    <row r="112" spans="1:9" s="385" customFormat="1" ht="31.5">
      <c r="A112" s="384"/>
      <c r="B112" s="1484" t="s">
        <v>144</v>
      </c>
      <c r="C112" s="1318" t="s">
        <v>75</v>
      </c>
      <c r="D112" s="1486" t="s">
        <v>23</v>
      </c>
      <c r="E112" s="1318" t="s">
        <v>76</v>
      </c>
      <c r="F112" s="1319" t="s">
        <v>77</v>
      </c>
      <c r="G112" s="1320" t="s">
        <v>78</v>
      </c>
      <c r="H112" s="384"/>
    </row>
    <row r="113" spans="1:9" s="384" customFormat="1" ht="15.75">
      <c r="B113" s="2818" t="s">
        <v>79</v>
      </c>
      <c r="C113" s="2819"/>
      <c r="D113" s="2819"/>
      <c r="E113" s="2819"/>
      <c r="F113" s="2819"/>
      <c r="G113" s="2820"/>
      <c r="I113" s="385"/>
    </row>
    <row r="114" spans="1:9" s="385" customFormat="1" ht="15">
      <c r="A114" s="384"/>
      <c r="B114" s="1556" t="s">
        <v>98</v>
      </c>
      <c r="C114" s="1547" t="str">
        <f>C122</f>
        <v>CARTUCHO PARA S'OLDA EXOTÉRMICA N° 32</v>
      </c>
      <c r="D114" s="1548" t="s">
        <v>23</v>
      </c>
      <c r="E114" s="1535">
        <v>1</v>
      </c>
      <c r="F114" s="1535">
        <f>D127</f>
        <v>3.57</v>
      </c>
      <c r="G114" s="1540">
        <f>TRUNC(F114*E114,2)</f>
        <v>3.57</v>
      </c>
      <c r="H114" s="384"/>
    </row>
    <row r="115" spans="1:9" s="385" customFormat="1" ht="30">
      <c r="A115" s="384"/>
      <c r="B115" s="1556" t="s">
        <v>98</v>
      </c>
      <c r="C115" s="1547" t="str">
        <f>C129</f>
        <v>MOLDE PARA SOLDA EXOTÉRMICA TIPO T, CABO-CABO, 35mm²-35mm²</v>
      </c>
      <c r="D115" s="1548" t="s">
        <v>23</v>
      </c>
      <c r="E115" s="1543">
        <v>0.04</v>
      </c>
      <c r="F115" s="1535">
        <f>D134</f>
        <v>81.510000000000005</v>
      </c>
      <c r="G115" s="1540">
        <f>TRUNC(F115*E115,2)</f>
        <v>3.26</v>
      </c>
      <c r="H115" s="384"/>
    </row>
    <row r="116" spans="1:9" s="385" customFormat="1" ht="15">
      <c r="A116" s="384"/>
      <c r="B116" s="1556" t="s">
        <v>98</v>
      </c>
      <c r="C116" s="1547" t="str">
        <f>C136</f>
        <v>PALITO IGNITOR PRA SOLDA EXOTERMICA</v>
      </c>
      <c r="D116" s="1548" t="s">
        <v>23</v>
      </c>
      <c r="E116" s="1543">
        <v>1</v>
      </c>
      <c r="F116" s="1535">
        <f>D141</f>
        <v>0.34</v>
      </c>
      <c r="G116" s="1540">
        <f>TRUNC(F116*E116,2)</f>
        <v>0.34</v>
      </c>
      <c r="H116" s="384"/>
    </row>
    <row r="117" spans="1:9" s="384" customFormat="1" ht="15.75">
      <c r="B117" s="2818" t="s">
        <v>80</v>
      </c>
      <c r="C117" s="2819"/>
      <c r="D117" s="2819"/>
      <c r="E117" s="2819"/>
      <c r="F117" s="2819"/>
      <c r="G117" s="2820"/>
      <c r="I117" s="385"/>
    </row>
    <row r="118" spans="1:9" s="385" customFormat="1" ht="15.75">
      <c r="A118" s="386" t="s">
        <v>219</v>
      </c>
      <c r="B118" s="1518">
        <v>88264</v>
      </c>
      <c r="C118" s="1299" t="e">
        <f>IF($A118="INSUMO",VLOOKUP($B118,#REF!,2,FALSE),VLOOKUP($B118,#REF!,2,FALSE))</f>
        <v>#REF!</v>
      </c>
      <c r="D118" s="1304" t="e">
        <f>IF($A118="INSUMO",VLOOKUP($B118,#REF!,3,FALSE),VLOOKUP($B118,#REF!,3,FALSE))</f>
        <v>#REF!</v>
      </c>
      <c r="E118" s="1514">
        <v>0.08</v>
      </c>
      <c r="F118" s="1322" t="e">
        <f>IF($A118="INSUMO",VLOOKUP($B118,#REF!,4,FALSE),VLOOKUP($B118,#REF!,4,FALSE))</f>
        <v>#REF!</v>
      </c>
      <c r="G118" s="1517" t="e">
        <f>TRUNC(F118*E118,2)</f>
        <v>#REF!</v>
      </c>
      <c r="H118" s="384"/>
    </row>
    <row r="119" spans="1:9" s="385" customFormat="1" ht="16.5" thickBot="1">
      <c r="A119" s="386" t="s">
        <v>219</v>
      </c>
      <c r="B119" s="1105">
        <v>88316</v>
      </c>
      <c r="C119" s="1303" t="e">
        <f>IF($A119="INSUMO",VLOOKUP($B119,#REF!,2,FALSE),VLOOKUP($B119,#REF!,2,FALSE))</f>
        <v>#REF!</v>
      </c>
      <c r="D119" s="1300" t="e">
        <f>IF($A119="INSUMO",VLOOKUP($B119,#REF!,3,FALSE),VLOOKUP($B119,#REF!,3,FALSE))</f>
        <v>#REF!</v>
      </c>
      <c r="E119" s="1519">
        <v>0.08</v>
      </c>
      <c r="F119" s="1324" t="e">
        <f>IF($A119="INSUMO",VLOOKUP($B119,#REF!,4,FALSE),VLOOKUP($B119,#REF!,4,FALSE))</f>
        <v>#REF!</v>
      </c>
      <c r="G119" s="1106" t="e">
        <f>TRUNC(F119*E119,2)</f>
        <v>#REF!</v>
      </c>
      <c r="H119" s="384"/>
    </row>
    <row r="120" spans="1:9" s="385" customFormat="1" ht="16.5" thickBot="1">
      <c r="A120" s="384"/>
      <c r="B120" s="2831" t="s">
        <v>323</v>
      </c>
      <c r="C120" s="2831"/>
      <c r="D120" s="2831"/>
      <c r="E120" s="2832"/>
      <c r="F120" s="538" t="s">
        <v>81</v>
      </c>
      <c r="G120" s="539" t="e">
        <f>SUM(G113:G119)</f>
        <v>#REF!</v>
      </c>
      <c r="H120" s="384"/>
    </row>
    <row r="121" spans="1:9" s="385" customFormat="1" ht="15.75" thickBot="1">
      <c r="A121" s="384"/>
      <c r="B121" s="489"/>
      <c r="C121" s="489"/>
      <c r="D121" s="489"/>
      <c r="E121" s="489"/>
      <c r="H121" s="384"/>
    </row>
    <row r="122" spans="1:9" s="385" customFormat="1" ht="15.75">
      <c r="A122" s="384"/>
      <c r="B122" s="1365"/>
      <c r="C122" s="1363" t="s">
        <v>130</v>
      </c>
      <c r="D122" s="1366"/>
      <c r="E122" s="1367"/>
      <c r="F122" s="1364"/>
      <c r="G122" s="1110" t="s">
        <v>23</v>
      </c>
      <c r="H122" s="1227" t="s">
        <v>1064</v>
      </c>
    </row>
    <row r="123" spans="1:9" s="385" customFormat="1" ht="31.5">
      <c r="A123" s="384"/>
      <c r="B123" s="2121" t="s">
        <v>91</v>
      </c>
      <c r="C123" s="2002" t="s">
        <v>92</v>
      </c>
      <c r="D123" s="2003" t="s">
        <v>93</v>
      </c>
      <c r="E123" s="2122" t="s">
        <v>94</v>
      </c>
      <c r="F123" s="2123" t="s">
        <v>95</v>
      </c>
      <c r="G123" s="2124" t="s">
        <v>96</v>
      </c>
      <c r="H123" s="384"/>
    </row>
    <row r="124" spans="1:9" s="385" customFormat="1" ht="15.75">
      <c r="A124" s="384"/>
      <c r="B124" s="2116">
        <v>43742</v>
      </c>
      <c r="C124" s="2064" t="s">
        <v>1180</v>
      </c>
      <c r="D124" s="2065">
        <v>3.15</v>
      </c>
      <c r="E124" s="2066" t="s">
        <v>110</v>
      </c>
      <c r="F124" s="2023" t="s">
        <v>1467</v>
      </c>
      <c r="G124" s="2024" t="s">
        <v>1468</v>
      </c>
      <c r="H124"/>
    </row>
    <row r="125" spans="1:9" s="385" customFormat="1" ht="15.75">
      <c r="A125" s="384"/>
      <c r="B125" s="2105">
        <v>43741</v>
      </c>
      <c r="C125" s="2064" t="s">
        <v>1137</v>
      </c>
      <c r="D125" s="2065">
        <v>4.1500000000000004</v>
      </c>
      <c r="E125" s="2066" t="s">
        <v>428</v>
      </c>
      <c r="F125" s="2023" t="s">
        <v>1465</v>
      </c>
      <c r="G125" s="2024" t="s">
        <v>1466</v>
      </c>
      <c r="H125"/>
    </row>
    <row r="126" spans="1:9" s="385" customFormat="1" ht="15.75">
      <c r="A126" s="384"/>
      <c r="B126" s="2105">
        <v>43741</v>
      </c>
      <c r="C126" s="2064" t="s">
        <v>1460</v>
      </c>
      <c r="D126" s="2065">
        <v>3.57</v>
      </c>
      <c r="E126" s="2066" t="s">
        <v>385</v>
      </c>
      <c r="F126" s="2023" t="s">
        <v>386</v>
      </c>
      <c r="G126" s="2024" t="s">
        <v>1187</v>
      </c>
      <c r="H126"/>
    </row>
    <row r="127" spans="1:9" s="385" customFormat="1" ht="16.5" thickBot="1">
      <c r="A127" s="384"/>
      <c r="B127" s="2125"/>
      <c r="C127" s="2026" t="s">
        <v>97</v>
      </c>
      <c r="D127" s="2027">
        <f>IF(COUNT(D123:D126)=3,MEDIAN(D123:D126),SMALL(D124:D126,1))</f>
        <v>3.57</v>
      </c>
      <c r="E127" s="2026"/>
      <c r="F127" s="2026"/>
      <c r="G127" s="2126"/>
      <c r="H127" s="384"/>
    </row>
    <row r="128" spans="1:9" s="385" customFormat="1" ht="16.5" thickBot="1">
      <c r="A128" s="384"/>
      <c r="B128" s="2053"/>
      <c r="C128" s="294"/>
      <c r="D128" s="295"/>
      <c r="E128" s="296"/>
      <c r="F128" s="501"/>
      <c r="G128" s="297"/>
      <c r="H128" s="384"/>
    </row>
    <row r="129" spans="1:9" s="385" customFormat="1" ht="31.5">
      <c r="A129" s="384"/>
      <c r="B129" s="1365"/>
      <c r="C129" s="1363" t="s">
        <v>131</v>
      </c>
      <c r="D129" s="1366"/>
      <c r="E129" s="1367"/>
      <c r="F129" s="1364"/>
      <c r="G129" s="1110" t="s">
        <v>23</v>
      </c>
      <c r="H129" s="1227" t="s">
        <v>1064</v>
      </c>
    </row>
    <row r="130" spans="1:9" s="385" customFormat="1" ht="31.5">
      <c r="A130" s="384"/>
      <c r="B130" s="2121" t="s">
        <v>91</v>
      </c>
      <c r="C130" s="2002" t="s">
        <v>92</v>
      </c>
      <c r="D130" s="2003" t="s">
        <v>93</v>
      </c>
      <c r="E130" s="2122" t="s">
        <v>94</v>
      </c>
      <c r="F130" s="2123" t="s">
        <v>95</v>
      </c>
      <c r="G130" s="2124" t="s">
        <v>96</v>
      </c>
      <c r="H130" s="384"/>
    </row>
    <row r="131" spans="1:9" s="385" customFormat="1" ht="15.75">
      <c r="A131" s="384"/>
      <c r="B131" s="2105">
        <v>43741</v>
      </c>
      <c r="C131" s="2064" t="s">
        <v>1137</v>
      </c>
      <c r="D131" s="2065">
        <v>81.510000000000005</v>
      </c>
      <c r="E131" s="2066" t="s">
        <v>428</v>
      </c>
      <c r="F131" s="2023" t="s">
        <v>1465</v>
      </c>
      <c r="G131" s="2024" t="s">
        <v>1466</v>
      </c>
      <c r="H131"/>
      <c r="I131" s="1754">
        <f>B131+180</f>
        <v>43921</v>
      </c>
    </row>
    <row r="132" spans="1:9" s="385" customFormat="1" ht="15.75">
      <c r="A132" s="384"/>
      <c r="B132" s="2116">
        <v>43742</v>
      </c>
      <c r="C132" s="2064" t="s">
        <v>1180</v>
      </c>
      <c r="D132" s="2065">
        <v>55.63</v>
      </c>
      <c r="E132" s="2066" t="s">
        <v>110</v>
      </c>
      <c r="F132" s="2023" t="s">
        <v>1467</v>
      </c>
      <c r="G132" s="2024" t="s">
        <v>1468</v>
      </c>
      <c r="H132"/>
      <c r="I132" s="1754">
        <f>B132+180</f>
        <v>43922</v>
      </c>
    </row>
    <row r="133" spans="1:9" s="385" customFormat="1" ht="16.5" thickBot="1">
      <c r="A133" s="384"/>
      <c r="B133" s="2118">
        <v>43747</v>
      </c>
      <c r="C133" s="2059" t="s">
        <v>119</v>
      </c>
      <c r="D133" s="2119">
        <v>151.29</v>
      </c>
      <c r="E133" s="2120" t="s">
        <v>120</v>
      </c>
      <c r="F133" s="2062" t="s">
        <v>1260</v>
      </c>
      <c r="G133" s="2024" t="s">
        <v>949</v>
      </c>
      <c r="H133"/>
      <c r="I133" s="1743">
        <f>B133+180</f>
        <v>43927</v>
      </c>
    </row>
    <row r="134" spans="1:9" s="385" customFormat="1" ht="16.5" thickBot="1">
      <c r="A134" s="384"/>
      <c r="B134" s="2025"/>
      <c r="C134" s="2026" t="s">
        <v>97</v>
      </c>
      <c r="D134" s="2027">
        <f>IF(COUNT(D130:D133)=3,MEDIAN(D130:D133),SMALL(D131:D133,1))</f>
        <v>81.510000000000005</v>
      </c>
      <c r="E134" s="2028"/>
      <c r="F134" s="2029"/>
      <c r="G134" s="2030"/>
      <c r="H134" s="384"/>
    </row>
    <row r="135" spans="1:9" s="385" customFormat="1" ht="15.75" thickBot="1">
      <c r="A135" s="384"/>
      <c r="B135" s="2821"/>
      <c r="C135" s="2822"/>
      <c r="D135" s="2822"/>
      <c r="E135" s="2822"/>
      <c r="F135" s="2822"/>
      <c r="G135" s="2823"/>
      <c r="H135" s="384"/>
    </row>
    <row r="136" spans="1:9" s="385" customFormat="1" ht="15.75">
      <c r="A136" s="384"/>
      <c r="B136" s="1365"/>
      <c r="C136" s="337" t="s">
        <v>125</v>
      </c>
      <c r="D136" s="1366"/>
      <c r="E136" s="1367"/>
      <c r="F136" s="1364"/>
      <c r="G136" s="1110" t="s">
        <v>23</v>
      </c>
      <c r="H136" s="1227" t="s">
        <v>1064</v>
      </c>
    </row>
    <row r="137" spans="1:9" s="385" customFormat="1" ht="31.5">
      <c r="A137" s="384"/>
      <c r="B137" s="2110" t="s">
        <v>91</v>
      </c>
      <c r="C137" s="2111" t="s">
        <v>92</v>
      </c>
      <c r="D137" s="2112" t="s">
        <v>93</v>
      </c>
      <c r="E137" s="2113" t="s">
        <v>94</v>
      </c>
      <c r="F137" s="2114" t="s">
        <v>95</v>
      </c>
      <c r="G137" s="2115" t="s">
        <v>96</v>
      </c>
      <c r="H137" s="384"/>
    </row>
    <row r="138" spans="1:9" s="385" customFormat="1" ht="15.75">
      <c r="A138" s="384"/>
      <c r="B138" s="2105">
        <v>43741</v>
      </c>
      <c r="C138" s="2064" t="s">
        <v>1137</v>
      </c>
      <c r="D138" s="2065">
        <v>0.34</v>
      </c>
      <c r="E138" s="2066" t="s">
        <v>428</v>
      </c>
      <c r="F138" s="2023" t="s">
        <v>1465</v>
      </c>
      <c r="G138" s="2024" t="s">
        <v>1466</v>
      </c>
      <c r="H138"/>
      <c r="I138" s="1754">
        <f>B138+180</f>
        <v>43921</v>
      </c>
    </row>
    <row r="139" spans="1:9" s="385" customFormat="1" ht="15.75">
      <c r="A139" s="384"/>
      <c r="B139" s="2118">
        <v>43747</v>
      </c>
      <c r="C139" s="2059" t="s">
        <v>119</v>
      </c>
      <c r="D139" s="2119">
        <v>0.75</v>
      </c>
      <c r="E139" s="2120" t="s">
        <v>120</v>
      </c>
      <c r="F139" s="2062" t="s">
        <v>1260</v>
      </c>
      <c r="G139" s="2024" t="s">
        <v>949</v>
      </c>
      <c r="H139"/>
      <c r="I139" s="1754">
        <f>B139+180</f>
        <v>43927</v>
      </c>
    </row>
    <row r="140" spans="1:9" s="385" customFormat="1" ht="16.5" thickBot="1">
      <c r="A140" s="384"/>
      <c r="B140" s="2105">
        <v>43741</v>
      </c>
      <c r="C140" s="2064" t="s">
        <v>1460</v>
      </c>
      <c r="D140" s="2065">
        <v>0.34</v>
      </c>
      <c r="E140" s="2066" t="s">
        <v>385</v>
      </c>
      <c r="F140" s="2023" t="s">
        <v>386</v>
      </c>
      <c r="G140" s="2024" t="s">
        <v>1187</v>
      </c>
      <c r="H140"/>
      <c r="I140" s="1743">
        <f>B140+180</f>
        <v>43921</v>
      </c>
    </row>
    <row r="141" spans="1:9" s="385" customFormat="1" ht="16.5" thickBot="1">
      <c r="A141" s="384"/>
      <c r="B141" s="1752"/>
      <c r="C141" s="1335" t="s">
        <v>97</v>
      </c>
      <c r="D141" s="1336">
        <f>IF(COUNT(D137:D140)=3,MEDIAN(D137:D140),SMALL(D138:D140,1))</f>
        <v>0.34</v>
      </c>
      <c r="E141" s="1337"/>
      <c r="F141" s="1338"/>
      <c r="G141" s="1753"/>
      <c r="H141" s="384"/>
    </row>
    <row r="142" spans="1:9" s="394" customFormat="1" ht="16.5" thickBot="1">
      <c r="B142" s="355"/>
      <c r="C142" s="356"/>
      <c r="D142" s="356"/>
      <c r="E142" s="356"/>
      <c r="F142" s="356"/>
      <c r="G142" s="356"/>
    </row>
    <row r="143" spans="1:9" s="551" customFormat="1" ht="34.5" customHeight="1">
      <c r="A143" s="550"/>
      <c r="B143" s="1103" t="str">
        <f>IF(COUNT($H$16:H143)&lt;10,CONCATENATE("AMM SPDA 00",COUNT($H$16:H143)),CONCATENATE("AMM SPDA 0",COUNT($H$16:H143)))</f>
        <v>AMM SPDA 000</v>
      </c>
      <c r="C143" s="2533" t="str">
        <f>CONCATENATE("FORNECIMENTO E INSTALAÇÃO DE ",C146)</f>
        <v>FORNECIMENTO E INSTALAÇÃO DE SUPORTE ISOLADOR PARA CANTO 90° REFORCADO ROSCA SOBERBA EM FG C ISOLADOR</v>
      </c>
      <c r="D143" s="2617"/>
      <c r="E143" s="2617"/>
      <c r="F143" s="2617"/>
      <c r="G143" s="1104" t="s">
        <v>23</v>
      </c>
      <c r="H143" s="560" t="e">
        <f>G152</f>
        <v>#REF!</v>
      </c>
    </row>
    <row r="144" spans="1:9" s="551" customFormat="1" ht="31.5">
      <c r="A144" s="550"/>
      <c r="B144" s="1484" t="s">
        <v>144</v>
      </c>
      <c r="C144" s="1318" t="s">
        <v>75</v>
      </c>
      <c r="D144" s="1486" t="s">
        <v>23</v>
      </c>
      <c r="E144" s="1318" t="s">
        <v>76</v>
      </c>
      <c r="F144" s="1319" t="s">
        <v>77</v>
      </c>
      <c r="G144" s="1320" t="s">
        <v>78</v>
      </c>
      <c r="H144" s="550"/>
    </row>
    <row r="145" spans="1:9" s="551" customFormat="1" ht="15.75">
      <c r="A145" s="550"/>
      <c r="B145" s="2818" t="s">
        <v>79</v>
      </c>
      <c r="C145" s="2819"/>
      <c r="D145" s="2819"/>
      <c r="E145" s="2819"/>
      <c r="F145" s="2819"/>
      <c r="G145" s="2820"/>
      <c r="H145" s="550"/>
    </row>
    <row r="146" spans="1:9" s="551" customFormat="1" ht="30">
      <c r="A146" s="550"/>
      <c r="B146" s="1556" t="s">
        <v>98</v>
      </c>
      <c r="C146" s="1547" t="str">
        <f>C155</f>
        <v>SUPORTE ISOLADOR PARA CANTO 90° REFORCADO ROSCA SOBERBA EM FG C ISOLADOR</v>
      </c>
      <c r="D146" s="1548" t="s">
        <v>23</v>
      </c>
      <c r="E146" s="1535">
        <v>1</v>
      </c>
      <c r="F146" s="1535">
        <f>D160</f>
        <v>19.13</v>
      </c>
      <c r="G146" s="1540">
        <f>TRUNC(F146*E146,2)</f>
        <v>19.13</v>
      </c>
      <c r="H146" s="550"/>
    </row>
    <row r="147" spans="1:9" s="644" customFormat="1" ht="15.75">
      <c r="A147" s="645" t="s">
        <v>218</v>
      </c>
      <c r="B147" s="1321">
        <v>11950</v>
      </c>
      <c r="C147" s="1489" t="e">
        <f>IF($A147="INSUMO",VLOOKUP($B147,#REF!,2,FALSE),VLOOKUP($B147,#REF!,2,FALSE))</f>
        <v>#REF!</v>
      </c>
      <c r="D147" s="1304" t="e">
        <f>IF($A147="INSUMO",VLOOKUP($B147,#REF!,3,FALSE),VLOOKUP($B147,#REF!,3,FALSE))</f>
        <v>#REF!</v>
      </c>
      <c r="E147" s="1535">
        <v>2</v>
      </c>
      <c r="F147" s="1322" t="e">
        <f>IF($A147="INSUMO",VLOOKUP($B147,#REF!,4,FALSE),VLOOKUP($B147,#REF!,4,FALSE))</f>
        <v>#REF!</v>
      </c>
      <c r="G147" s="1540" t="e">
        <f>TRUNC(F147*E147,2)</f>
        <v>#REF!</v>
      </c>
      <c r="H147" s="643"/>
    </row>
    <row r="148" spans="1:9" s="551" customFormat="1" ht="15.75">
      <c r="A148" s="552" t="s">
        <v>218</v>
      </c>
      <c r="B148" s="1321">
        <v>142</v>
      </c>
      <c r="C148" s="1489" t="e">
        <f>IF($A148="INSUMO",VLOOKUP($B148,#REF!,2,FALSE),VLOOKUP($B148,#REF!,2,FALSE))</f>
        <v>#REF!</v>
      </c>
      <c r="D148" s="1304" t="e">
        <f>IF($A148="INSUMO",VLOOKUP($B148,#REF!,3,FALSE),VLOOKUP($B148,#REF!,3,FALSE))</f>
        <v>#REF!</v>
      </c>
      <c r="E148" s="1557">
        <v>8.0799999999999997E-2</v>
      </c>
      <c r="F148" s="1322" t="e">
        <f>IF($A148="INSUMO",VLOOKUP($B148,#REF!,4,FALSE),VLOOKUP($B148,#REF!,4,FALSE))</f>
        <v>#REF!</v>
      </c>
      <c r="G148" s="1540" t="e">
        <f>TRUNC(F148*E148,2)</f>
        <v>#REF!</v>
      </c>
      <c r="H148" s="550"/>
    </row>
    <row r="149" spans="1:9" s="551" customFormat="1" ht="15.75">
      <c r="A149" s="552" t="s">
        <v>218</v>
      </c>
      <c r="B149" s="1321">
        <v>13348</v>
      </c>
      <c r="C149" s="1489" t="e">
        <f>IF($A149="INSUMO",VLOOKUP($B149,#REF!,2,FALSE),VLOOKUP($B149,#REF!,2,FALSE))</f>
        <v>#REF!</v>
      </c>
      <c r="D149" s="1304" t="e">
        <f>IF($A149="INSUMO",VLOOKUP($B149,#REF!,3,FALSE),VLOOKUP($B149,#REF!,3,FALSE))</f>
        <v>#REF!</v>
      </c>
      <c r="E149" s="1535">
        <v>2</v>
      </c>
      <c r="F149" s="1322" t="e">
        <f>IF($A149="INSUMO",VLOOKUP($B149,#REF!,4,FALSE),VLOOKUP($B149,#REF!,4,FALSE))</f>
        <v>#REF!</v>
      </c>
      <c r="G149" s="1540" t="e">
        <f>TRUNC(F149*E149,2)</f>
        <v>#REF!</v>
      </c>
      <c r="H149" s="550"/>
    </row>
    <row r="150" spans="1:9" s="551" customFormat="1" ht="15.75">
      <c r="A150" s="550"/>
      <c r="B150" s="2818" t="s">
        <v>80</v>
      </c>
      <c r="C150" s="2819"/>
      <c r="D150" s="2819"/>
      <c r="E150" s="2819"/>
      <c r="F150" s="2819"/>
      <c r="G150" s="2820"/>
      <c r="H150" s="550"/>
    </row>
    <row r="151" spans="1:9" s="551" customFormat="1" ht="16.5" thickBot="1">
      <c r="A151" s="552" t="s">
        <v>219</v>
      </c>
      <c r="B151" s="1105">
        <v>88264</v>
      </c>
      <c r="C151" s="1303" t="e">
        <f>IF($A151="INSUMO",VLOOKUP($B151,#REF!,2,FALSE),VLOOKUP($B151,#REF!,2,FALSE))</f>
        <v>#REF!</v>
      </c>
      <c r="D151" s="1300" t="e">
        <f>IF($A151="INSUMO",VLOOKUP($B151,#REF!,3,FALSE),VLOOKUP($B151,#REF!,3,FALSE))</f>
        <v>#REF!</v>
      </c>
      <c r="E151" s="1519">
        <v>0.15</v>
      </c>
      <c r="F151" s="1324" t="e">
        <f>IF($A151="INSUMO",VLOOKUP($B151,#REF!,4,FALSE),VLOOKUP($B151,#REF!,4,FALSE))</f>
        <v>#REF!</v>
      </c>
      <c r="G151" s="1106" t="e">
        <f>TRUNC(F151*E151,2)</f>
        <v>#REF!</v>
      </c>
      <c r="H151" s="550"/>
    </row>
    <row r="152" spans="1:9" s="551" customFormat="1" ht="16.5" thickBot="1">
      <c r="A152" s="550"/>
      <c r="B152" s="2626" t="s">
        <v>834</v>
      </c>
      <c r="C152" s="2626"/>
      <c r="D152" s="2626"/>
      <c r="E152" s="2626"/>
      <c r="F152" s="538" t="s">
        <v>81</v>
      </c>
      <c r="G152" s="539" t="e">
        <f>SUM(G146:G151)</f>
        <v>#REF!</v>
      </c>
      <c r="H152" s="550"/>
    </row>
    <row r="153" spans="1:9" s="551" customFormat="1" ht="15.75">
      <c r="A153" s="550"/>
      <c r="B153" s="2626"/>
      <c r="C153" s="2626"/>
      <c r="D153" s="2626"/>
      <c r="E153" s="2626"/>
      <c r="F153" s="540"/>
      <c r="G153" s="541"/>
      <c r="H153" s="550"/>
    </row>
    <row r="154" spans="1:9" s="551" customFormat="1" ht="15.75" thickBot="1">
      <c r="A154" s="550"/>
      <c r="B154" s="2637"/>
      <c r="C154" s="2637"/>
      <c r="D154" s="2637"/>
      <c r="E154" s="2637"/>
      <c r="H154" s="550"/>
    </row>
    <row r="155" spans="1:9" s="551" customFormat="1" ht="31.5">
      <c r="A155" s="550"/>
      <c r="B155" s="1365"/>
      <c r="C155" s="1363" t="s">
        <v>133</v>
      </c>
      <c r="D155" s="1366"/>
      <c r="E155" s="1367"/>
      <c r="F155" s="1364"/>
      <c r="G155" s="1110" t="s">
        <v>23</v>
      </c>
      <c r="H155" s="1223" t="s">
        <v>1469</v>
      </c>
    </row>
    <row r="156" spans="1:9" s="551" customFormat="1" ht="31.5">
      <c r="A156" s="550"/>
      <c r="B156" s="1333" t="s">
        <v>91</v>
      </c>
      <c r="C156" s="1745" t="s">
        <v>92</v>
      </c>
      <c r="D156" s="1746" t="s">
        <v>93</v>
      </c>
      <c r="E156" s="1747" t="s">
        <v>94</v>
      </c>
      <c r="F156" s="1748" t="s">
        <v>95</v>
      </c>
      <c r="G156" s="1749" t="s">
        <v>96</v>
      </c>
      <c r="H156" s="550"/>
    </row>
    <row r="157" spans="1:9" s="551" customFormat="1" ht="15.75">
      <c r="A157" s="550"/>
      <c r="B157" s="1772">
        <v>43560</v>
      </c>
      <c r="C157" s="1737" t="s">
        <v>958</v>
      </c>
      <c r="D157" s="1738">
        <v>19.13</v>
      </c>
      <c r="E157" s="1739" t="s">
        <v>113</v>
      </c>
      <c r="F157" s="1740" t="s">
        <v>114</v>
      </c>
      <c r="G157" s="1750" t="s">
        <v>1258</v>
      </c>
      <c r="H157"/>
      <c r="I157" s="1754">
        <f>B157+180</f>
        <v>43740</v>
      </c>
    </row>
    <row r="158" spans="1:9" s="551" customFormat="1" ht="15.75">
      <c r="A158" s="550"/>
      <c r="B158" s="1328">
        <v>43565</v>
      </c>
      <c r="C158" s="1760" t="s">
        <v>1126</v>
      </c>
      <c r="D158" s="1775">
        <v>13.38</v>
      </c>
      <c r="E158" s="1761" t="s">
        <v>385</v>
      </c>
      <c r="F158" s="1762" t="s">
        <v>735</v>
      </c>
      <c r="G158" s="1750" t="s">
        <v>427</v>
      </c>
      <c r="H158"/>
      <c r="I158" s="1754">
        <f>B158+180</f>
        <v>43745</v>
      </c>
    </row>
    <row r="159" spans="1:9" s="551" customFormat="1" ht="16.5" thickBot="1">
      <c r="A159" s="550"/>
      <c r="B159" s="1772">
        <v>43560</v>
      </c>
      <c r="C159" s="1737" t="s">
        <v>341</v>
      </c>
      <c r="D159" s="1738">
        <v>21.46</v>
      </c>
      <c r="E159" s="1739" t="s">
        <v>342</v>
      </c>
      <c r="F159" s="1740" t="s">
        <v>343</v>
      </c>
      <c r="G159" s="1750" t="s">
        <v>1257</v>
      </c>
      <c r="H159"/>
      <c r="I159" s="1743">
        <f>B159+180</f>
        <v>43740</v>
      </c>
    </row>
    <row r="160" spans="1:9" s="551" customFormat="1" ht="16.5" thickBot="1">
      <c r="A160" s="550"/>
      <c r="B160" s="1752"/>
      <c r="C160" s="1335" t="s">
        <v>97</v>
      </c>
      <c r="D160" s="1336">
        <f>IF(COUNT(D156:D159)=3,MEDIAN(D156:D159),SMALL(D157:D159,1))</f>
        <v>19.13</v>
      </c>
      <c r="E160" s="1337"/>
      <c r="F160" s="1338"/>
      <c r="G160" s="1753"/>
      <c r="H160" s="550"/>
    </row>
    <row r="161" spans="1:8" s="556" customFormat="1" ht="7.5" customHeight="1">
      <c r="B161" s="542"/>
      <c r="C161" s="543"/>
      <c r="D161" s="543"/>
      <c r="E161" s="543"/>
      <c r="F161" s="543"/>
      <c r="G161" s="543"/>
    </row>
    <row r="162" spans="1:8" s="556" customFormat="1" ht="59.25" customHeight="1">
      <c r="B162" s="2816" t="s">
        <v>772</v>
      </c>
      <c r="C162" s="2816"/>
      <c r="D162" s="2816"/>
      <c r="E162" s="2816"/>
      <c r="F162" s="2816"/>
      <c r="G162" s="2816"/>
    </row>
    <row r="163" spans="1:8" s="556" customFormat="1" ht="207" customHeight="1">
      <c r="B163" s="2817" t="s">
        <v>773</v>
      </c>
      <c r="C163" s="2817"/>
      <c r="D163" s="2817"/>
      <c r="E163" s="2817"/>
      <c r="F163" s="2817"/>
      <c r="G163" s="2817"/>
    </row>
    <row r="164" spans="1:8" s="1087" customFormat="1" ht="15.75" thickBot="1">
      <c r="A164" s="1111"/>
      <c r="B164" s="2637"/>
      <c r="C164" s="2637"/>
      <c r="D164" s="2637"/>
      <c r="E164" s="2637"/>
      <c r="H164" s="1111"/>
    </row>
    <row r="165" spans="1:8" s="551" customFormat="1" ht="15.75">
      <c r="A165" s="550"/>
      <c r="B165" s="1103" t="str">
        <f>IF(COUNT($H$16:H165)&lt;10,CONCATENATE("AMM SPDA 00",COUNT($H$16:H165)),CONCATENATE("AMM SPDA 0",COUNT($H$16:H165)))</f>
        <v>AMM SPDA 000</v>
      </c>
      <c r="C165" s="2533" t="e">
        <f>CONCATENATE("FORNECIMENTO E INSTALAÇÃO DE ",C168)</f>
        <v>#REF!</v>
      </c>
      <c r="D165" s="2617"/>
      <c r="E165" s="2617"/>
      <c r="F165" s="2617"/>
      <c r="G165" s="1104" t="s">
        <v>23</v>
      </c>
      <c r="H165" s="560" t="e">
        <f>G173</f>
        <v>#REF!</v>
      </c>
    </row>
    <row r="166" spans="1:8" s="551" customFormat="1" ht="31.5">
      <c r="A166" s="550"/>
      <c r="B166" s="1484" t="s">
        <v>144</v>
      </c>
      <c r="C166" s="1318" t="s">
        <v>75</v>
      </c>
      <c r="D166" s="1486" t="s">
        <v>23</v>
      </c>
      <c r="E166" s="1318" t="s">
        <v>76</v>
      </c>
      <c r="F166" s="1319" t="s">
        <v>77</v>
      </c>
      <c r="G166" s="1320" t="s">
        <v>78</v>
      </c>
      <c r="H166" s="550"/>
    </row>
    <row r="167" spans="1:8" s="551" customFormat="1" ht="15.75">
      <c r="A167" s="550"/>
      <c r="B167" s="2818" t="s">
        <v>79</v>
      </c>
      <c r="C167" s="2819"/>
      <c r="D167" s="2819"/>
      <c r="E167" s="2819"/>
      <c r="F167" s="2819"/>
      <c r="G167" s="2820"/>
      <c r="H167" s="550"/>
    </row>
    <row r="168" spans="1:8" s="551" customFormat="1" ht="15.75">
      <c r="A168" s="552" t="s">
        <v>218</v>
      </c>
      <c r="B168" s="1321">
        <v>3278</v>
      </c>
      <c r="C168" s="1489" t="e">
        <f>IF($A168="INSUMO",VLOOKUP($B168,#REF!,2,FALSE),VLOOKUP($B168,#REF!,2,FALSE))</f>
        <v>#REF!</v>
      </c>
      <c r="D168" s="1304" t="e">
        <f>IF($A168="INSUMO",VLOOKUP($B168,#REF!,3,FALSE),VLOOKUP($B168,#REF!,3,FALSE))</f>
        <v>#REF!</v>
      </c>
      <c r="E168" s="1535">
        <v>1</v>
      </c>
      <c r="F168" s="1322" t="e">
        <f>IF($A168="INSUMO",VLOOKUP($B168,#REF!,4,FALSE),VLOOKUP($B168,#REF!,4,FALSE))</f>
        <v>#REF!</v>
      </c>
      <c r="G168" s="1540" t="e">
        <f>TRUNC(F168*E168,2)</f>
        <v>#REF!</v>
      </c>
      <c r="H168" s="550"/>
    </row>
    <row r="169" spans="1:8" s="551" customFormat="1" ht="15.75">
      <c r="A169" s="552" t="s">
        <v>218</v>
      </c>
      <c r="B169" s="1558">
        <v>1379</v>
      </c>
      <c r="C169" s="1299" t="e">
        <f>IF($A169="INSUMO",VLOOKUP($B169,#REF!,2,FALSE),VLOOKUP($B169,#REF!,2,FALSE))</f>
        <v>#REF!</v>
      </c>
      <c r="D169" s="1304" t="e">
        <f>IF($A169="INSUMO",VLOOKUP($B169,#REF!,3,FALSE),VLOOKUP($B169,#REF!,3,FALSE))</f>
        <v>#REF!</v>
      </c>
      <c r="E169" s="1543">
        <v>0.8</v>
      </c>
      <c r="F169" s="1322" t="e">
        <f>IF($A169="INSUMO",VLOOKUP($B169,#REF!,4,FALSE),VLOOKUP($B169,#REF!,4,FALSE))</f>
        <v>#REF!</v>
      </c>
      <c r="G169" s="1540" t="e">
        <f>TRUNC(F169*E169,2)</f>
        <v>#REF!</v>
      </c>
      <c r="H169" s="550"/>
    </row>
    <row r="170" spans="1:8" s="551" customFormat="1" ht="15.75">
      <c r="A170" s="550"/>
      <c r="B170" s="2818" t="s">
        <v>80</v>
      </c>
      <c r="C170" s="2819"/>
      <c r="D170" s="2819"/>
      <c r="E170" s="2819"/>
      <c r="F170" s="2819"/>
      <c r="G170" s="2820"/>
      <c r="H170" s="550"/>
    </row>
    <row r="171" spans="1:8" s="551" customFormat="1" ht="15.75">
      <c r="A171" s="552" t="s">
        <v>219</v>
      </c>
      <c r="B171" s="1518">
        <v>88267</v>
      </c>
      <c r="C171" s="1299" t="e">
        <f>IF($A171="INSUMO",VLOOKUP($B171,#REF!,2,FALSE),VLOOKUP($B171,#REF!,2,FALSE))</f>
        <v>#REF!</v>
      </c>
      <c r="D171" s="1304" t="e">
        <f>IF($A171="INSUMO",VLOOKUP($B171,#REF!,3,FALSE),VLOOKUP($B171,#REF!,3,FALSE))</f>
        <v>#REF!</v>
      </c>
      <c r="E171" s="1514">
        <v>2</v>
      </c>
      <c r="F171" s="1322" t="e">
        <f>IF($A171="INSUMO",VLOOKUP($B171,#REF!,4,FALSE),VLOOKUP($B171,#REF!,4,FALSE))</f>
        <v>#REF!</v>
      </c>
      <c r="G171" s="1517" t="e">
        <f>TRUNC(F171*E171,2)</f>
        <v>#REF!</v>
      </c>
      <c r="H171" s="550"/>
    </row>
    <row r="172" spans="1:8" s="551" customFormat="1" ht="16.5" thickBot="1">
      <c r="A172" s="552" t="s">
        <v>219</v>
      </c>
      <c r="B172" s="1105">
        <v>88316</v>
      </c>
      <c r="C172" s="1303" t="e">
        <f>IF($A172="INSUMO",VLOOKUP($B172,#REF!,2,FALSE),VLOOKUP($B172,#REF!,2,FALSE))</f>
        <v>#REF!</v>
      </c>
      <c r="D172" s="1300" t="e">
        <f>IF($A172="INSUMO",VLOOKUP($B172,#REF!,3,FALSE),VLOOKUP($B172,#REF!,3,FALSE))</f>
        <v>#REF!</v>
      </c>
      <c r="E172" s="1519">
        <v>2</v>
      </c>
      <c r="F172" s="1324" t="e">
        <f>IF($A172="INSUMO",VLOOKUP($B172,#REF!,4,FALSE),VLOOKUP($B172,#REF!,4,FALSE))</f>
        <v>#REF!</v>
      </c>
      <c r="G172" s="1106" t="e">
        <f>TRUNC(F172*E172,2)</f>
        <v>#REF!</v>
      </c>
      <c r="H172" s="550"/>
    </row>
    <row r="173" spans="1:8" s="551" customFormat="1" ht="16.5" thickBot="1">
      <c r="A173" s="550"/>
      <c r="B173" s="2639" t="s">
        <v>835</v>
      </c>
      <c r="C173" s="2639"/>
      <c r="D173" s="2639"/>
      <c r="E173" s="2639"/>
      <c r="F173" s="538" t="s">
        <v>81</v>
      </c>
      <c r="G173" s="539" t="e">
        <f>SUM(G167:G172)</f>
        <v>#REF!</v>
      </c>
      <c r="H173" s="550"/>
    </row>
    <row r="174" spans="1:8" s="551" customFormat="1" ht="15.75">
      <c r="A174" s="550"/>
      <c r="B174" s="2639"/>
      <c r="C174" s="2639"/>
      <c r="D174" s="2639"/>
      <c r="E174" s="2639"/>
      <c r="F174" s="540"/>
      <c r="G174" s="541"/>
      <c r="H174" s="550"/>
    </row>
    <row r="175" spans="1:8" s="555" customFormat="1" ht="16.5" thickBot="1">
      <c r="B175" s="542"/>
      <c r="C175" s="543"/>
      <c r="D175" s="543"/>
      <c r="E175" s="543"/>
      <c r="F175" s="543"/>
      <c r="G175" s="543"/>
    </row>
    <row r="176" spans="1:8" s="385" customFormat="1" ht="35.25" customHeight="1">
      <c r="A176" s="384"/>
      <c r="B176" s="1103" t="str">
        <f>IF(COUNT($H$16:H176)&lt;10,CONCATENATE("AMM SPDA 00",COUNT($H$16:H176)),CONCATENATE("AMM SPDA 0",COUNT($H$16:H176)))</f>
        <v>AMM SPDA 000</v>
      </c>
      <c r="C176" s="2533" t="e">
        <f>CONCATENATE("FORNECIMENTO E INSTALAÇÃO DE ",C179)</f>
        <v>#REF!</v>
      </c>
      <c r="D176" s="2617"/>
      <c r="E176" s="2617"/>
      <c r="F176" s="2617"/>
      <c r="G176" s="1104" t="s">
        <v>23</v>
      </c>
      <c r="H176" s="504" t="e">
        <f>G186</f>
        <v>#REF!</v>
      </c>
    </row>
    <row r="177" spans="1:8" s="385" customFormat="1" ht="31.5">
      <c r="A177" s="384"/>
      <c r="B177" s="1484" t="s">
        <v>144</v>
      </c>
      <c r="C177" s="1318" t="s">
        <v>75</v>
      </c>
      <c r="D177" s="1318" t="s">
        <v>85</v>
      </c>
      <c r="E177" s="1318" t="s">
        <v>76</v>
      </c>
      <c r="F177" s="1319" t="s">
        <v>77</v>
      </c>
      <c r="G177" s="1320" t="s">
        <v>78</v>
      </c>
      <c r="H177" s="384"/>
    </row>
    <row r="178" spans="1:8" s="385" customFormat="1" ht="15.75">
      <c r="A178" s="384"/>
      <c r="B178" s="2818" t="s">
        <v>79</v>
      </c>
      <c r="C178" s="2819"/>
      <c r="D178" s="2819"/>
      <c r="E178" s="2819"/>
      <c r="F178" s="2819"/>
      <c r="G178" s="2820"/>
      <c r="H178" s="384"/>
    </row>
    <row r="179" spans="1:8" s="385" customFormat="1" ht="15.75">
      <c r="A179" s="386" t="s">
        <v>218</v>
      </c>
      <c r="B179" s="1321">
        <v>3396</v>
      </c>
      <c r="C179" s="1489" t="e">
        <f>IF($A179="INSUMO",VLOOKUP($B179,#REF!,2,FALSE),VLOOKUP($B179,#REF!,2,FALSE))</f>
        <v>#REF!</v>
      </c>
      <c r="D179" s="1304" t="e">
        <f>IF($A179="INSUMO",VLOOKUP($B179,#REF!,3,FALSE),VLOOKUP($B179,#REF!,3,FALSE))</f>
        <v>#REF!</v>
      </c>
      <c r="E179" s="1535">
        <v>1</v>
      </c>
      <c r="F179" s="1322" t="e">
        <f>IF($A179="INSUMO",VLOOKUP($B179,#REF!,4,FALSE),VLOOKUP($B179,#REF!,4,FALSE))</f>
        <v>#REF!</v>
      </c>
      <c r="G179" s="1540" t="e">
        <f>TRUNC(F179*E179,2)</f>
        <v>#REF!</v>
      </c>
      <c r="H179" s="384"/>
    </row>
    <row r="180" spans="1:8" s="385" customFormat="1" ht="15.75">
      <c r="A180" s="386" t="s">
        <v>218</v>
      </c>
      <c r="B180" s="1321">
        <v>7583</v>
      </c>
      <c r="C180" s="1489" t="e">
        <f>IF($A180="INSUMO",VLOOKUP($B180,#REF!,2,FALSE),VLOOKUP($B180,#REF!,2,FALSE))</f>
        <v>#REF!</v>
      </c>
      <c r="D180" s="1304" t="e">
        <f>IF($A180="INSUMO",VLOOKUP($B180,#REF!,3,FALSE),VLOOKUP($B180,#REF!,3,FALSE))</f>
        <v>#REF!</v>
      </c>
      <c r="E180" s="1535">
        <v>2</v>
      </c>
      <c r="F180" s="1322" t="e">
        <f>IF($A180="INSUMO",VLOOKUP($B180,#REF!,4,FALSE),VLOOKUP($B180,#REF!,4,FALSE))</f>
        <v>#REF!</v>
      </c>
      <c r="G180" s="1540" t="e">
        <f>TRUNC(F180*E180,2)</f>
        <v>#REF!</v>
      </c>
      <c r="H180" s="384"/>
    </row>
    <row r="181" spans="1:8" s="551" customFormat="1" ht="15.75">
      <c r="A181" s="552" t="s">
        <v>218</v>
      </c>
      <c r="B181" s="1321">
        <v>13348</v>
      </c>
      <c r="C181" s="1489" t="e">
        <f>IF($A181="INSUMO",VLOOKUP($B181,#REF!,2,FALSE),VLOOKUP($B181,#REF!,2,FALSE))</f>
        <v>#REF!</v>
      </c>
      <c r="D181" s="1304" t="e">
        <f>IF($A181="INSUMO",VLOOKUP($B181,#REF!,3,FALSE),VLOOKUP($B181,#REF!,3,FALSE))</f>
        <v>#REF!</v>
      </c>
      <c r="E181" s="1535">
        <v>2</v>
      </c>
      <c r="F181" s="1322" t="e">
        <f>IF($A181="INSUMO",VLOOKUP($B181,#REF!,4,FALSE),VLOOKUP($B181,#REF!,4,FALSE))</f>
        <v>#REF!</v>
      </c>
      <c r="G181" s="1540" t="e">
        <f>TRUNC(F181*E181,2)</f>
        <v>#REF!</v>
      </c>
      <c r="H181" s="550"/>
    </row>
    <row r="182" spans="1:8" s="644" customFormat="1" ht="15.75">
      <c r="A182" s="645" t="s">
        <v>218</v>
      </c>
      <c r="B182" s="1321">
        <v>142</v>
      </c>
      <c r="C182" s="1489" t="e">
        <f>IF($A182="INSUMO",VLOOKUP($B182,#REF!,2,FALSE),VLOOKUP($B182,#REF!,2,FALSE))</f>
        <v>#REF!</v>
      </c>
      <c r="D182" s="1304" t="e">
        <f>IF($A182="INSUMO",VLOOKUP($B182,#REF!,3,FALSE),VLOOKUP($B182,#REF!,3,FALSE))</f>
        <v>#REF!</v>
      </c>
      <c r="E182" s="1557">
        <v>8.0799999999999997E-2</v>
      </c>
      <c r="F182" s="1322" t="e">
        <f>IF($A182="INSUMO",VLOOKUP($B182,#REF!,4,FALSE),VLOOKUP($B182,#REF!,4,FALSE))</f>
        <v>#REF!</v>
      </c>
      <c r="G182" s="1540" t="e">
        <f>TRUNC(F182*E182,2)</f>
        <v>#REF!</v>
      </c>
      <c r="H182" s="643"/>
    </row>
    <row r="183" spans="1:8" s="385" customFormat="1" ht="15.75">
      <c r="A183" s="384"/>
      <c r="B183" s="2818" t="s">
        <v>80</v>
      </c>
      <c r="C183" s="2819"/>
      <c r="D183" s="2819"/>
      <c r="E183" s="2819"/>
      <c r="F183" s="2819"/>
      <c r="G183" s="2820"/>
      <c r="H183" s="384"/>
    </row>
    <row r="184" spans="1:8" s="385" customFormat="1" ht="15.75">
      <c r="A184" s="386" t="s">
        <v>219</v>
      </c>
      <c r="B184" s="1518">
        <v>88264</v>
      </c>
      <c r="C184" s="1489" t="e">
        <f>IF($A184="INSUMO",VLOOKUP($B184,#REF!,2,FALSE),VLOOKUP($B184,#REF!,2,FALSE))</f>
        <v>#REF!</v>
      </c>
      <c r="D184" s="1304" t="e">
        <f>IF($A184="INSUMO",VLOOKUP($B184,#REF!,3,FALSE),VLOOKUP($B184,#REF!,3,FALSE))</f>
        <v>#REF!</v>
      </c>
      <c r="E184" s="1514">
        <v>0.1</v>
      </c>
      <c r="F184" s="1322" t="e">
        <f>IF($A184="INSUMO",VLOOKUP($B184,#REF!,4,FALSE),VLOOKUP($B184,#REF!,4,FALSE))</f>
        <v>#REF!</v>
      </c>
      <c r="G184" s="1517" t="e">
        <f>TRUNC(F184*E184,2)</f>
        <v>#REF!</v>
      </c>
      <c r="H184" s="384"/>
    </row>
    <row r="185" spans="1:8" s="385" customFormat="1" ht="16.5" thickBot="1">
      <c r="A185" s="386" t="s">
        <v>219</v>
      </c>
      <c r="B185" s="1105">
        <v>88316</v>
      </c>
      <c r="C185" s="1495" t="e">
        <f>IF($A185="INSUMO",VLOOKUP($B185,#REF!,2,FALSE),VLOOKUP($B185,#REF!,2,FALSE))</f>
        <v>#REF!</v>
      </c>
      <c r="D185" s="1300" t="e">
        <f>IF($A185="INSUMO",VLOOKUP($B185,#REF!,3,FALSE),VLOOKUP($B185,#REF!,3,FALSE))</f>
        <v>#REF!</v>
      </c>
      <c r="E185" s="1519">
        <v>0.1</v>
      </c>
      <c r="F185" s="1324" t="e">
        <f>IF($A185="INSUMO",VLOOKUP($B185,#REF!,4,FALSE),VLOOKUP($B185,#REF!,4,FALSE))</f>
        <v>#REF!</v>
      </c>
      <c r="G185" s="1106" t="e">
        <f>TRUNC(F185*E185,2)</f>
        <v>#REF!</v>
      </c>
      <c r="H185" s="384"/>
    </row>
    <row r="186" spans="1:8" s="385" customFormat="1" ht="16.5" thickBot="1">
      <c r="A186" s="384"/>
      <c r="B186" s="2825" t="s">
        <v>836</v>
      </c>
      <c r="C186" s="2825"/>
      <c r="D186" s="2825"/>
      <c r="E186" s="2825"/>
      <c r="F186" s="538" t="s">
        <v>81</v>
      </c>
      <c r="G186" s="539" t="e">
        <f>SUM(G178:G185)</f>
        <v>#REF!</v>
      </c>
      <c r="H186" s="384"/>
    </row>
    <row r="187" spans="1:8" s="1087" customFormat="1" ht="15.75">
      <c r="A187" s="1111"/>
      <c r="B187" s="2639"/>
      <c r="C187" s="2639"/>
      <c r="D187" s="2639"/>
      <c r="E187" s="2639"/>
      <c r="F187" s="392"/>
      <c r="G187" s="393"/>
      <c r="H187" s="1111"/>
    </row>
    <row r="188" spans="1:8" s="556" customFormat="1" ht="15.75">
      <c r="B188" s="542"/>
      <c r="C188" s="543"/>
      <c r="D188" s="543"/>
      <c r="E188" s="543"/>
      <c r="F188" s="543"/>
      <c r="G188" s="543"/>
    </row>
    <row r="189" spans="1:8" s="556" customFormat="1" ht="59.25" customHeight="1">
      <c r="B189" s="2816" t="s">
        <v>772</v>
      </c>
      <c r="C189" s="2816"/>
      <c r="D189" s="2816"/>
      <c r="E189" s="2816"/>
      <c r="F189" s="2816"/>
      <c r="G189" s="2816"/>
    </row>
    <row r="190" spans="1:8" s="556" customFormat="1" ht="207" customHeight="1">
      <c r="B190" s="2817" t="s">
        <v>773</v>
      </c>
      <c r="C190" s="2817"/>
      <c r="D190" s="2817"/>
      <c r="E190" s="2817"/>
      <c r="F190" s="2817"/>
      <c r="G190" s="2817"/>
    </row>
    <row r="191" spans="1:8" s="394" customFormat="1" ht="16.5" thickBot="1">
      <c r="B191" s="355"/>
      <c r="C191" s="356"/>
      <c r="D191" s="356"/>
      <c r="E191" s="356"/>
      <c r="F191" s="356"/>
      <c r="G191" s="356"/>
    </row>
    <row r="192" spans="1:8" s="385" customFormat="1" ht="15.75">
      <c r="A192" s="384"/>
      <c r="B192" s="1103" t="str">
        <f>IF(COUNT($H$16:H192)&lt;10,CONCATENATE("AMM SPDA 00",COUNT($H$16:H192)),CONCATENATE("AMM SPDA 0",COUNT($H$16:H192)))</f>
        <v>AMM SPDA 000</v>
      </c>
      <c r="C192" s="2533" t="e">
        <f>CONCATENATE("FORNECIMENTO E INSTALAÇÃO DE ",C195)</f>
        <v>#REF!</v>
      </c>
      <c r="D192" s="2617"/>
      <c r="E192" s="2617"/>
      <c r="F192" s="2617"/>
      <c r="G192" s="1104" t="s">
        <v>23</v>
      </c>
      <c r="H192" s="504" t="e">
        <f>G202</f>
        <v>#REF!</v>
      </c>
    </row>
    <row r="193" spans="1:8" s="385" customFormat="1" ht="31.5">
      <c r="A193" s="384"/>
      <c r="B193" s="1484" t="s">
        <v>144</v>
      </c>
      <c r="C193" s="1318" t="s">
        <v>75</v>
      </c>
      <c r="D193" s="1486" t="s">
        <v>23</v>
      </c>
      <c r="E193" s="1318" t="s">
        <v>76</v>
      </c>
      <c r="F193" s="1319" t="s">
        <v>77</v>
      </c>
      <c r="G193" s="1320" t="s">
        <v>78</v>
      </c>
      <c r="H193" s="384"/>
    </row>
    <row r="194" spans="1:8" s="385" customFormat="1" ht="15.75">
      <c r="A194" s="384"/>
      <c r="B194" s="2818" t="s">
        <v>79</v>
      </c>
      <c r="C194" s="2819"/>
      <c r="D194" s="2819"/>
      <c r="E194" s="2819"/>
      <c r="F194" s="2819"/>
      <c r="G194" s="2820"/>
      <c r="H194" s="384"/>
    </row>
    <row r="195" spans="1:8" s="385" customFormat="1" ht="15.75">
      <c r="A195" s="386" t="s">
        <v>218</v>
      </c>
      <c r="B195" s="1321">
        <v>7572</v>
      </c>
      <c r="C195" s="1489" t="e">
        <f>IF($A195="INSUMO",VLOOKUP($B195,#REF!,2,FALSE),VLOOKUP($B195,#REF!,2,FALSE))</f>
        <v>#REF!</v>
      </c>
      <c r="D195" s="1304" t="e">
        <f>IF($A195="INSUMO",VLOOKUP($B195,#REF!,3,FALSE),VLOOKUP($B195,#REF!,3,FALSE))</f>
        <v>#REF!</v>
      </c>
      <c r="E195" s="1535">
        <v>1</v>
      </c>
      <c r="F195" s="1322" t="e">
        <f>IF($A195="INSUMO",VLOOKUP($B195,#REF!,4,FALSE),VLOOKUP($B195,#REF!,4,FALSE))</f>
        <v>#REF!</v>
      </c>
      <c r="G195" s="1540" t="e">
        <f>TRUNC(F195*E195,2)</f>
        <v>#REF!</v>
      </c>
      <c r="H195" s="384"/>
    </row>
    <row r="196" spans="1:8" s="385" customFormat="1" ht="15.75">
      <c r="A196" s="386" t="s">
        <v>218</v>
      </c>
      <c r="B196" s="1321">
        <v>7583</v>
      </c>
      <c r="C196" s="1489" t="e">
        <f>IF($A196="INSUMO",VLOOKUP($B196,#REF!,2,FALSE),VLOOKUP($B196,#REF!,2,FALSE))</f>
        <v>#REF!</v>
      </c>
      <c r="D196" s="1304" t="e">
        <f>IF($A196="INSUMO",VLOOKUP($B196,#REF!,3,FALSE),VLOOKUP($B196,#REF!,3,FALSE))</f>
        <v>#REF!</v>
      </c>
      <c r="E196" s="1535">
        <v>2</v>
      </c>
      <c r="F196" s="1322" t="e">
        <f>IF($A196="INSUMO",VLOOKUP($B196,#REF!,4,FALSE),VLOOKUP($B196,#REF!,4,FALSE))</f>
        <v>#REF!</v>
      </c>
      <c r="G196" s="1540" t="e">
        <f>TRUNC(F196*E196,2)</f>
        <v>#REF!</v>
      </c>
      <c r="H196" s="384"/>
    </row>
    <row r="197" spans="1:8" s="551" customFormat="1" ht="15.75">
      <c r="A197" s="552" t="s">
        <v>218</v>
      </c>
      <c r="B197" s="1321">
        <v>13348</v>
      </c>
      <c r="C197" s="1489" t="e">
        <f>IF($A197="INSUMO",VLOOKUP($B197,#REF!,2,FALSE),VLOOKUP($B197,#REF!,2,FALSE))</f>
        <v>#REF!</v>
      </c>
      <c r="D197" s="1304" t="e">
        <f>IF($A197="INSUMO",VLOOKUP($B197,#REF!,3,FALSE),VLOOKUP($B197,#REF!,3,FALSE))</f>
        <v>#REF!</v>
      </c>
      <c r="E197" s="1535">
        <v>2</v>
      </c>
      <c r="F197" s="1322" t="e">
        <f>IF($A197="INSUMO",VLOOKUP($B197,#REF!,4,FALSE),VLOOKUP($B197,#REF!,4,FALSE))</f>
        <v>#REF!</v>
      </c>
      <c r="G197" s="1540" t="e">
        <f>TRUNC(F197*E197,2)</f>
        <v>#REF!</v>
      </c>
      <c r="H197" s="550"/>
    </row>
    <row r="198" spans="1:8" s="644" customFormat="1" ht="15.75">
      <c r="A198" s="645" t="s">
        <v>218</v>
      </c>
      <c r="B198" s="1321">
        <v>142</v>
      </c>
      <c r="C198" s="1489" t="e">
        <f>IF($A198="INSUMO",VLOOKUP($B198,#REF!,2,FALSE),VLOOKUP($B198,#REF!,2,FALSE))</f>
        <v>#REF!</v>
      </c>
      <c r="D198" s="1304" t="e">
        <f>IF($A198="INSUMO",VLOOKUP($B198,#REF!,3,FALSE),VLOOKUP($B198,#REF!,3,FALSE))</f>
        <v>#REF!</v>
      </c>
      <c r="E198" s="1557">
        <v>8.0799999999999997E-2</v>
      </c>
      <c r="F198" s="1322" t="e">
        <f>IF($A198="INSUMO",VLOOKUP($B198,#REF!,4,FALSE),VLOOKUP($B198,#REF!,4,FALSE))</f>
        <v>#REF!</v>
      </c>
      <c r="G198" s="1540" t="e">
        <f>TRUNC(F198*E198,2)</f>
        <v>#REF!</v>
      </c>
      <c r="H198" s="643"/>
    </row>
    <row r="199" spans="1:8" s="385" customFormat="1" ht="15.75">
      <c r="A199" s="384"/>
      <c r="B199" s="2818" t="s">
        <v>80</v>
      </c>
      <c r="C199" s="2819"/>
      <c r="D199" s="2819"/>
      <c r="E199" s="2819"/>
      <c r="F199" s="2819"/>
      <c r="G199" s="2820"/>
      <c r="H199" s="384"/>
    </row>
    <row r="200" spans="1:8" s="385" customFormat="1" ht="15.75">
      <c r="A200" s="386" t="s">
        <v>219</v>
      </c>
      <c r="B200" s="1518">
        <v>88264</v>
      </c>
      <c r="C200" s="1489" t="e">
        <f>IF($A200="INSUMO",VLOOKUP($B200,#REF!,2,FALSE),VLOOKUP($B200,#REF!,2,FALSE))</f>
        <v>#REF!</v>
      </c>
      <c r="D200" s="1304" t="e">
        <f>IF($A200="INSUMO",VLOOKUP($B200,#REF!,3,FALSE),VLOOKUP($B200,#REF!,3,FALSE))</f>
        <v>#REF!</v>
      </c>
      <c r="E200" s="1514">
        <v>0.1</v>
      </c>
      <c r="F200" s="1322" t="e">
        <f>IF($A200="INSUMO",VLOOKUP($B200,#REF!,4,FALSE),VLOOKUP($B200,#REF!,4,FALSE))</f>
        <v>#REF!</v>
      </c>
      <c r="G200" s="1517" t="e">
        <f>TRUNC(F200*E200,2)</f>
        <v>#REF!</v>
      </c>
      <c r="H200" s="384"/>
    </row>
    <row r="201" spans="1:8" s="385" customFormat="1" ht="16.5" thickBot="1">
      <c r="A201" s="386" t="s">
        <v>219</v>
      </c>
      <c r="B201" s="1105">
        <v>88316</v>
      </c>
      <c r="C201" s="1495" t="e">
        <f>IF($A201="INSUMO",VLOOKUP($B201,#REF!,2,FALSE),VLOOKUP($B201,#REF!,2,FALSE))</f>
        <v>#REF!</v>
      </c>
      <c r="D201" s="1300" t="e">
        <f>IF($A201="INSUMO",VLOOKUP($B201,#REF!,3,FALSE),VLOOKUP($B201,#REF!,3,FALSE))</f>
        <v>#REF!</v>
      </c>
      <c r="E201" s="1519">
        <v>0.1</v>
      </c>
      <c r="F201" s="1324" t="e">
        <f>IF($A201="INSUMO",VLOOKUP($B201,#REF!,4,FALSE),VLOOKUP($B201,#REF!,4,FALSE))</f>
        <v>#REF!</v>
      </c>
      <c r="G201" s="1106" t="e">
        <f>TRUNC(F201*E201,2)</f>
        <v>#REF!</v>
      </c>
      <c r="H201" s="384"/>
    </row>
    <row r="202" spans="1:8" s="385" customFormat="1" ht="16.5" customHeight="1" thickBot="1">
      <c r="A202" s="384"/>
      <c r="B202" s="2632" t="s">
        <v>837</v>
      </c>
      <c r="C202" s="2632"/>
      <c r="D202" s="2632"/>
      <c r="E202" s="2632"/>
      <c r="F202" s="538" t="s">
        <v>81</v>
      </c>
      <c r="G202" s="539" t="e">
        <f>SUM(G194:G201)</f>
        <v>#REF!</v>
      </c>
      <c r="H202" s="384"/>
    </row>
    <row r="203" spans="1:8" s="556" customFormat="1" ht="15.75" customHeight="1">
      <c r="B203" s="2632"/>
      <c r="C203" s="2632"/>
      <c r="D203" s="2632"/>
      <c r="E203" s="2632"/>
      <c r="F203" s="543"/>
      <c r="G203" s="543"/>
    </row>
    <row r="204" spans="1:8" s="556" customFormat="1" ht="59.25" customHeight="1">
      <c r="B204" s="2816" t="s">
        <v>772</v>
      </c>
      <c r="C204" s="2816"/>
      <c r="D204" s="2816"/>
      <c r="E204" s="2816"/>
      <c r="F204" s="2816"/>
      <c r="G204" s="2816"/>
    </row>
    <row r="205" spans="1:8" s="556" customFormat="1" ht="207" customHeight="1">
      <c r="B205" s="2817" t="s">
        <v>773</v>
      </c>
      <c r="C205" s="2817"/>
      <c r="D205" s="2817"/>
      <c r="E205" s="2817"/>
      <c r="F205" s="2817"/>
      <c r="G205" s="2817"/>
    </row>
    <row r="206" spans="1:8" s="385" customFormat="1" ht="16.5" thickBot="1">
      <c r="A206" s="384"/>
      <c r="B206" s="478"/>
      <c r="C206" s="478"/>
      <c r="D206" s="478"/>
      <c r="E206" s="478"/>
      <c r="F206" s="493"/>
      <c r="G206" s="494"/>
      <c r="H206" s="384"/>
    </row>
    <row r="207" spans="1:8" s="385" customFormat="1" ht="36.75" customHeight="1">
      <c r="A207" s="384"/>
      <c r="B207" s="1103" t="str">
        <f>IF(COUNT($H$16:H207)&lt;10,CONCATENATE("AMM SPDA 00",COUNT($H$16:H207)),CONCATENATE("AMM SPDA 0",COUNT($H$16:H207)))</f>
        <v>AMM SPDA 000</v>
      </c>
      <c r="C207" s="2533" t="e">
        <f>CONCATENATE("FORNECIMENTO E INSTALAÇÃO DE ",C210)</f>
        <v>#REF!</v>
      </c>
      <c r="D207" s="2617"/>
      <c r="E207" s="2617"/>
      <c r="F207" s="2617"/>
      <c r="G207" s="1104" t="s">
        <v>23</v>
      </c>
      <c r="H207" s="504" t="e">
        <f>G213</f>
        <v>#REF!</v>
      </c>
    </row>
    <row r="208" spans="1:8" s="385" customFormat="1" ht="31.5">
      <c r="A208" s="384"/>
      <c r="B208" s="1484" t="s">
        <v>144</v>
      </c>
      <c r="C208" s="1318" t="s">
        <v>75</v>
      </c>
      <c r="D208" s="1486" t="s">
        <v>23</v>
      </c>
      <c r="E208" s="1318" t="s">
        <v>76</v>
      </c>
      <c r="F208" s="1319" t="s">
        <v>77</v>
      </c>
      <c r="G208" s="1320" t="s">
        <v>78</v>
      </c>
      <c r="H208" s="384"/>
    </row>
    <row r="209" spans="1:8" s="385" customFormat="1" ht="15.75">
      <c r="A209" s="384"/>
      <c r="B209" s="2818" t="s">
        <v>79</v>
      </c>
      <c r="C209" s="2819"/>
      <c r="D209" s="2819"/>
      <c r="E209" s="2819"/>
      <c r="F209" s="2819"/>
      <c r="G209" s="2820"/>
      <c r="H209" s="384"/>
    </row>
    <row r="210" spans="1:8" s="385" customFormat="1" ht="15.75">
      <c r="A210" s="386" t="s">
        <v>218</v>
      </c>
      <c r="B210" s="1545">
        <v>393</v>
      </c>
      <c r="C210" s="1559" t="e">
        <f>IF($A210="INSUMO",VLOOKUP($B210,#REF!,2,FALSE),VLOOKUP($B210,#REF!,2,FALSE))</f>
        <v>#REF!</v>
      </c>
      <c r="D210" s="1304" t="e">
        <f>IF($A210="INSUMO",VLOOKUP($B210,#REF!,3,FALSE),VLOOKUP($B210,#REF!,3,FALSE))</f>
        <v>#REF!</v>
      </c>
      <c r="E210" s="1535">
        <v>1</v>
      </c>
      <c r="F210" s="1322" t="e">
        <f>IF($A210="INSUMO",VLOOKUP($B210,#REF!,4,FALSE),VLOOKUP($B210,#REF!,4,FALSE))</f>
        <v>#REF!</v>
      </c>
      <c r="G210" s="1540" t="e">
        <f>TRUNC(F210*E210,2)</f>
        <v>#REF!</v>
      </c>
      <c r="H210" s="384"/>
    </row>
    <row r="211" spans="1:8" s="385" customFormat="1" ht="15.75">
      <c r="A211" s="384"/>
      <c r="B211" s="2818" t="s">
        <v>80</v>
      </c>
      <c r="C211" s="2819"/>
      <c r="D211" s="2819"/>
      <c r="E211" s="2819"/>
      <c r="F211" s="2819"/>
      <c r="G211" s="2820"/>
      <c r="H211" s="384"/>
    </row>
    <row r="212" spans="1:8" s="385" customFormat="1" ht="16.5" thickBot="1">
      <c r="A212" s="386" t="s">
        <v>219</v>
      </c>
      <c r="B212" s="1105">
        <v>88247</v>
      </c>
      <c r="C212" s="1495" t="e">
        <f>IF($A212="INSUMO",VLOOKUP($B212,#REF!,2,FALSE),VLOOKUP($B212,#REF!,2,FALSE))</f>
        <v>#REF!</v>
      </c>
      <c r="D212" s="1300" t="e">
        <f>IF($A212="INSUMO",VLOOKUP($B212,#REF!,3,FALSE),VLOOKUP($B212,#REF!,3,FALSE))</f>
        <v>#REF!</v>
      </c>
      <c r="E212" s="1519">
        <v>0.3</v>
      </c>
      <c r="F212" s="1324" t="e">
        <f>IF($A212="INSUMO",VLOOKUP($B212,#REF!,4,FALSE),VLOOKUP($B212,#REF!,4,FALSE))</f>
        <v>#REF!</v>
      </c>
      <c r="G212" s="1106" t="e">
        <f>TRUNC(F212*E212,2)</f>
        <v>#REF!</v>
      </c>
      <c r="H212" s="384"/>
    </row>
    <row r="213" spans="1:8" s="385" customFormat="1" ht="16.5" thickBot="1">
      <c r="A213" s="384"/>
      <c r="B213" s="496" t="s">
        <v>324</v>
      </c>
      <c r="C213" s="319"/>
      <c r="D213" s="319"/>
      <c r="E213" s="319"/>
      <c r="F213" s="538" t="s">
        <v>81</v>
      </c>
      <c r="G213" s="539" t="e">
        <f>SUM(G209:G212)</f>
        <v>#REF!</v>
      </c>
      <c r="H213" s="384"/>
    </row>
    <row r="214" spans="1:8" s="394" customFormat="1" ht="16.5" thickBot="1">
      <c r="B214" s="355"/>
      <c r="C214" s="356"/>
      <c r="D214" s="356"/>
      <c r="E214" s="356"/>
      <c r="F214" s="356"/>
      <c r="G214" s="356"/>
    </row>
    <row r="215" spans="1:8" s="385" customFormat="1" ht="36.75" customHeight="1">
      <c r="A215" s="384"/>
      <c r="B215" s="1103" t="str">
        <f>IF(COUNT($H$16:H215)&lt;10,CONCATENATE("AMM SPDA 00",COUNT($H$16:H215)),CONCATENATE("AMM SPDA 0",COUNT($H$16:H215)))</f>
        <v>AMM SPDA 000</v>
      </c>
      <c r="C215" s="2533" t="e">
        <f>CONCATENATE("FORNECIMENTO E INSTALAÇÃO DE ",C218)</f>
        <v>#REF!</v>
      </c>
      <c r="D215" s="2617"/>
      <c r="E215" s="2617"/>
      <c r="F215" s="2617"/>
      <c r="G215" s="1104" t="s">
        <v>23</v>
      </c>
      <c r="H215" s="504" t="e">
        <f>G221</f>
        <v>#REF!</v>
      </c>
    </row>
    <row r="216" spans="1:8" s="385" customFormat="1" ht="31.5">
      <c r="A216" s="384"/>
      <c r="B216" s="1484" t="s">
        <v>144</v>
      </c>
      <c r="C216" s="1318" t="s">
        <v>75</v>
      </c>
      <c r="D216" s="1486" t="s">
        <v>23</v>
      </c>
      <c r="E216" s="1318" t="s">
        <v>76</v>
      </c>
      <c r="F216" s="1319" t="s">
        <v>77</v>
      </c>
      <c r="G216" s="1320" t="s">
        <v>78</v>
      </c>
      <c r="H216" s="384"/>
    </row>
    <row r="217" spans="1:8" s="385" customFormat="1" ht="15.75">
      <c r="A217" s="384"/>
      <c r="B217" s="2818" t="s">
        <v>79</v>
      </c>
      <c r="C217" s="2819"/>
      <c r="D217" s="2819"/>
      <c r="E217" s="2819"/>
      <c r="F217" s="2819"/>
      <c r="G217" s="2820"/>
      <c r="H217" s="384"/>
    </row>
    <row r="218" spans="1:8" s="385" customFormat="1" ht="15.75">
      <c r="A218" s="386" t="s">
        <v>218</v>
      </c>
      <c r="B218" s="1321">
        <v>11950</v>
      </c>
      <c r="C218" s="1489" t="e">
        <f>IF($A218="INSUMO",VLOOKUP($B218,#REF!,2,FALSE),VLOOKUP($B218,#REF!,2,FALSE))</f>
        <v>#REF!</v>
      </c>
      <c r="D218" s="1304" t="e">
        <f>IF($A218="INSUMO",VLOOKUP($B218,#REF!,3,FALSE),VLOOKUP($B218,#REF!,3,FALSE))</f>
        <v>#REF!</v>
      </c>
      <c r="E218" s="1535">
        <v>1</v>
      </c>
      <c r="F218" s="1322" t="e">
        <f>IF($A218="INSUMO",VLOOKUP($B218,#REF!,4,FALSE),VLOOKUP($B218,#REF!,4,FALSE))</f>
        <v>#REF!</v>
      </c>
      <c r="G218" s="1540" t="e">
        <f>TRUNC(F218*E218,2)</f>
        <v>#REF!</v>
      </c>
      <c r="H218" s="384"/>
    </row>
    <row r="219" spans="1:8" s="385" customFormat="1" ht="15.75">
      <c r="A219" s="384"/>
      <c r="B219" s="2818" t="s">
        <v>80</v>
      </c>
      <c r="C219" s="2819"/>
      <c r="D219" s="2819"/>
      <c r="E219" s="2819"/>
      <c r="F219" s="2819"/>
      <c r="G219" s="2820"/>
      <c r="H219" s="384"/>
    </row>
    <row r="220" spans="1:8" s="385" customFormat="1" ht="16.5" thickBot="1">
      <c r="A220" s="386" t="s">
        <v>219</v>
      </c>
      <c r="B220" s="1105">
        <v>88264</v>
      </c>
      <c r="C220" s="1495" t="e">
        <f>IF($A220="INSUMO",VLOOKUP($B220,#REF!,2,FALSE),VLOOKUP($B220,#REF!,2,FALSE))</f>
        <v>#REF!</v>
      </c>
      <c r="D220" s="1300" t="e">
        <f>IF($A220="INSUMO",VLOOKUP($B220,#REF!,3,FALSE),VLOOKUP($B220,#REF!,3,FALSE))</f>
        <v>#REF!</v>
      </c>
      <c r="E220" s="1519">
        <v>0.15</v>
      </c>
      <c r="F220" s="1324" t="e">
        <f>IF($A220="INSUMO",VLOOKUP($B220,#REF!,4,FALSE),VLOOKUP($B220,#REF!,4,FALSE))</f>
        <v>#REF!</v>
      </c>
      <c r="G220" s="1106" t="e">
        <f>TRUNC(F220*E220,2)</f>
        <v>#REF!</v>
      </c>
      <c r="H220" s="384"/>
    </row>
    <row r="221" spans="1:8" s="385" customFormat="1" ht="16.5" thickBot="1">
      <c r="A221" s="384"/>
      <c r="B221" s="2639" t="s">
        <v>1034</v>
      </c>
      <c r="C221" s="2639"/>
      <c r="D221" s="2639"/>
      <c r="E221" s="2639"/>
      <c r="F221" s="538" t="s">
        <v>81</v>
      </c>
      <c r="G221" s="539" t="e">
        <f>SUM(G217:G220)</f>
        <v>#REF!</v>
      </c>
      <c r="H221" s="384"/>
    </row>
    <row r="222" spans="1:8" s="385" customFormat="1" ht="16.5" thickBot="1">
      <c r="A222" s="384"/>
      <c r="B222" s="2639"/>
      <c r="C222" s="2639"/>
      <c r="D222" s="2639"/>
      <c r="E222" s="2639"/>
      <c r="F222" s="353"/>
      <c r="G222" s="354"/>
      <c r="H222" s="384"/>
    </row>
    <row r="223" spans="1:8" s="385" customFormat="1" ht="15.75">
      <c r="A223" s="384"/>
      <c r="B223" s="1103" t="str">
        <f>IF(COUNT($H$16:H223)&lt;10,CONCATENATE("AMM SPDA 00",COUNT($H$16:H223)),CONCATENATE("AMM SPDA 0",COUNT($H$16:H223)))</f>
        <v>AMM SPDA 000</v>
      </c>
      <c r="C223" s="2533" t="s">
        <v>134</v>
      </c>
      <c r="D223" s="2617"/>
      <c r="E223" s="2617"/>
      <c r="F223" s="2617"/>
      <c r="G223" s="1104" t="e">
        <f>D226</f>
        <v>#REF!</v>
      </c>
      <c r="H223" s="504" t="e">
        <f>G229</f>
        <v>#REF!</v>
      </c>
    </row>
    <row r="224" spans="1:8" s="385" customFormat="1" ht="31.5">
      <c r="A224" s="384"/>
      <c r="B224" s="1484" t="s">
        <v>144</v>
      </c>
      <c r="C224" s="1486" t="s">
        <v>75</v>
      </c>
      <c r="D224" s="1486" t="s">
        <v>85</v>
      </c>
      <c r="E224" s="1486" t="s">
        <v>76</v>
      </c>
      <c r="F224" s="1487" t="s">
        <v>103</v>
      </c>
      <c r="G224" s="1492" t="s">
        <v>104</v>
      </c>
      <c r="H224" s="384"/>
    </row>
    <row r="225" spans="1:10" s="385" customFormat="1" ht="15.75">
      <c r="A225" s="384"/>
      <c r="B225" s="2575" t="s">
        <v>79</v>
      </c>
      <c r="C225" s="2576"/>
      <c r="D225" s="2576"/>
      <c r="E225" s="2576"/>
      <c r="F225" s="2576"/>
      <c r="G225" s="2577"/>
      <c r="H225" s="384"/>
    </row>
    <row r="226" spans="1:10" s="1087" customFormat="1" ht="16.5" thickBot="1">
      <c r="A226" s="1387" t="s">
        <v>218</v>
      </c>
      <c r="B226" s="1105">
        <v>11962</v>
      </c>
      <c r="C226" s="1495" t="e">
        <f>IF($A226="INSUMO",VLOOKUP($B226,#REF!,2,FALSE),VLOOKUP($B226,#REF!,2,FALSE))</f>
        <v>#REF!</v>
      </c>
      <c r="D226" s="1300" t="e">
        <f>IF($A226="INSUMO",VLOOKUP($B226,#REF!,3,FALSE),VLOOKUP($B226,#REF!,3,FALSE))</f>
        <v>#REF!</v>
      </c>
      <c r="E226" s="1519">
        <v>0.01</v>
      </c>
      <c r="F226" s="1324" t="e">
        <f>IF($A226="INSUMO",VLOOKUP($B226,#REF!,4,FALSE),VLOOKUP($B226,#REF!,4,FALSE))</f>
        <v>#REF!</v>
      </c>
      <c r="G226" s="1106" t="e">
        <f>TRUNC(F226*E226,2)</f>
        <v>#REF!</v>
      </c>
      <c r="H226" s="1111"/>
    </row>
    <row r="227" spans="1:10" s="385" customFormat="1" ht="15.75">
      <c r="A227" s="384"/>
      <c r="B227" s="2575" t="s">
        <v>80</v>
      </c>
      <c r="C227" s="2576"/>
      <c r="D227" s="2576"/>
      <c r="E227" s="2576"/>
      <c r="F227" s="2576"/>
      <c r="G227" s="2577"/>
      <c r="H227" s="384"/>
    </row>
    <row r="228" spans="1:10" s="385" customFormat="1" ht="16.5" thickBot="1">
      <c r="A228" s="386" t="s">
        <v>219</v>
      </c>
      <c r="B228" s="1105">
        <v>88264</v>
      </c>
      <c r="C228" s="1495" t="e">
        <f>IF($A228="INSUMO",VLOOKUP($B228,#REF!,2,FALSE),VLOOKUP($B228,#REF!,2,FALSE))</f>
        <v>#REF!</v>
      </c>
      <c r="D228" s="1300" t="e">
        <f>IF($A228="INSUMO",VLOOKUP($B228,#REF!,3,FALSE),VLOOKUP($B228,#REF!,3,FALSE))</f>
        <v>#REF!</v>
      </c>
      <c r="E228" s="2127">
        <v>0.3</v>
      </c>
      <c r="F228" s="1324" t="e">
        <f>IF($A228="INSUMO",VLOOKUP($B228,#REF!,4,FALSE),VLOOKUP($B228,#REF!,4,FALSE))</f>
        <v>#REF!</v>
      </c>
      <c r="G228" s="1106" t="e">
        <f>TRUNC(F228*E228,2)</f>
        <v>#REF!</v>
      </c>
      <c r="H228" s="384"/>
    </row>
    <row r="229" spans="1:10" s="385" customFormat="1" ht="16.5" thickBot="1">
      <c r="A229" s="384"/>
      <c r="B229" s="2626" t="s">
        <v>324</v>
      </c>
      <c r="C229" s="2626"/>
      <c r="D229" s="2626"/>
      <c r="E229" s="2626"/>
      <c r="F229" s="538" t="s">
        <v>81</v>
      </c>
      <c r="G229" s="539" t="e">
        <f>SUM(G226:G228)</f>
        <v>#REF!</v>
      </c>
      <c r="H229" s="384"/>
    </row>
    <row r="230" spans="1:10" s="385" customFormat="1" ht="16.5" thickBot="1">
      <c r="A230" s="384"/>
      <c r="B230" s="2626"/>
      <c r="C230" s="2626"/>
      <c r="D230" s="2626"/>
      <c r="E230" s="2626"/>
      <c r="F230" s="558"/>
      <c r="G230" s="559"/>
      <c r="H230" s="384"/>
    </row>
    <row r="231" spans="1:10" s="384" customFormat="1" ht="15.75">
      <c r="B231" s="1103" t="str">
        <f>IF(COUNT($H$16:H231)&lt;10,CONCATENATE("AMM SPDA 00",COUNT($H$16:H231)),CONCATENATE("AMM SPDA 0",COUNT($H$16:H231)))</f>
        <v>AMM SPDA 000</v>
      </c>
      <c r="C231" s="2533" t="s">
        <v>135</v>
      </c>
      <c r="D231" s="2824"/>
      <c r="E231" s="2824"/>
      <c r="F231" s="2824"/>
      <c r="G231" s="1104" t="s">
        <v>23</v>
      </c>
      <c r="H231" s="504" t="e">
        <f>G240</f>
        <v>#REF!</v>
      </c>
      <c r="I231" s="385"/>
      <c r="J231" s="385"/>
    </row>
    <row r="232" spans="1:10" s="384" customFormat="1" ht="31.5">
      <c r="B232" s="1484" t="s">
        <v>144</v>
      </c>
      <c r="C232" s="1486" t="s">
        <v>75</v>
      </c>
      <c r="D232" s="1486" t="s">
        <v>23</v>
      </c>
      <c r="E232" s="1486" t="s">
        <v>76</v>
      </c>
      <c r="F232" s="1487" t="s">
        <v>77</v>
      </c>
      <c r="G232" s="1492" t="s">
        <v>78</v>
      </c>
      <c r="I232" s="385"/>
      <c r="J232" s="385"/>
    </row>
    <row r="233" spans="1:10" s="385" customFormat="1" ht="15.75">
      <c r="A233" s="384"/>
      <c r="B233" s="2575" t="s">
        <v>79</v>
      </c>
      <c r="C233" s="2576"/>
      <c r="D233" s="2576"/>
      <c r="E233" s="2576"/>
      <c r="F233" s="2576"/>
      <c r="G233" s="2577"/>
      <c r="H233" s="384"/>
    </row>
    <row r="234" spans="1:10" s="384" customFormat="1" ht="15">
      <c r="B234" s="1529" t="s">
        <v>98</v>
      </c>
      <c r="C234" s="1541" t="str">
        <f>C242</f>
        <v>CARTUCHO PARA SOLDA EXOTÉRMICA N° 115</v>
      </c>
      <c r="D234" s="1527" t="s">
        <v>23</v>
      </c>
      <c r="E234" s="1523">
        <v>1</v>
      </c>
      <c r="F234" s="1523">
        <f>D247</f>
        <v>10.119999999999999</v>
      </c>
      <c r="G234" s="1537">
        <f>TRUNC(F234*E234,2)</f>
        <v>10.119999999999999</v>
      </c>
      <c r="I234" s="385"/>
      <c r="J234" s="385"/>
    </row>
    <row r="235" spans="1:10" s="384" customFormat="1" ht="15">
      <c r="B235" s="1529" t="s">
        <v>98</v>
      </c>
      <c r="C235" s="1560" t="str">
        <f>C249</f>
        <v>MOLDE PARA SOLDA EXOTERMICA CABO-CHAPA 50 mm²</v>
      </c>
      <c r="D235" s="1527" t="s">
        <v>23</v>
      </c>
      <c r="E235" s="1483">
        <v>0.04</v>
      </c>
      <c r="F235" s="1523">
        <f>D254</f>
        <v>156.52000000000001</v>
      </c>
      <c r="G235" s="1537">
        <f>TRUNC(F235*E235,2)</f>
        <v>6.26</v>
      </c>
      <c r="I235" s="385"/>
      <c r="J235" s="385"/>
    </row>
    <row r="236" spans="1:10" s="384" customFormat="1" ht="15">
      <c r="B236" s="1529" t="s">
        <v>98</v>
      </c>
      <c r="C236" s="1560" t="str">
        <f>C256</f>
        <v>PALITO IGNITOR PRA SOLDA EXOTERMICA</v>
      </c>
      <c r="D236" s="1527" t="s">
        <v>23</v>
      </c>
      <c r="E236" s="1483">
        <v>1</v>
      </c>
      <c r="F236" s="1523">
        <f>D261</f>
        <v>0.34</v>
      </c>
      <c r="G236" s="1537">
        <f>TRUNC(F236*E236,2)</f>
        <v>0.34</v>
      </c>
      <c r="I236" s="385"/>
      <c r="J236" s="385"/>
    </row>
    <row r="237" spans="1:10" s="385" customFormat="1" ht="15.75">
      <c r="A237" s="384"/>
      <c r="B237" s="2575" t="s">
        <v>80</v>
      </c>
      <c r="C237" s="2576"/>
      <c r="D237" s="2576"/>
      <c r="E237" s="2576"/>
      <c r="F237" s="2576"/>
      <c r="G237" s="2577"/>
      <c r="H237" s="384"/>
    </row>
    <row r="238" spans="1:10" s="384" customFormat="1" ht="15.75">
      <c r="A238" s="386" t="s">
        <v>219</v>
      </c>
      <c r="B238" s="1518">
        <v>88264</v>
      </c>
      <c r="C238" s="1489" t="e">
        <f>IF($A238="INSUMO",VLOOKUP($B238,#REF!,2,FALSE),VLOOKUP($B238,#REF!,2,FALSE))</f>
        <v>#REF!</v>
      </c>
      <c r="D238" s="1304" t="e">
        <f>IF($A238="INSUMO",VLOOKUP($B238,#REF!,3,FALSE),VLOOKUP($B238,#REF!,3,FALSE))</f>
        <v>#REF!</v>
      </c>
      <c r="E238" s="1514">
        <v>0.08</v>
      </c>
      <c r="F238" s="1322" t="e">
        <f>IF($A238="INSUMO",VLOOKUP($B238,#REF!,4,FALSE),VLOOKUP($B238,#REF!,4,FALSE))</f>
        <v>#REF!</v>
      </c>
      <c r="G238" s="1517" t="e">
        <f>TRUNC(F238*E238,2)</f>
        <v>#REF!</v>
      </c>
      <c r="I238" s="385"/>
      <c r="J238" s="385"/>
    </row>
    <row r="239" spans="1:10" s="384" customFormat="1" ht="16.5" thickBot="1">
      <c r="A239" s="386" t="s">
        <v>219</v>
      </c>
      <c r="B239" s="1105">
        <v>88316</v>
      </c>
      <c r="C239" s="1495" t="e">
        <f>IF($A239="INSUMO",VLOOKUP($B239,#REF!,2,FALSE),VLOOKUP($B239,#REF!,2,FALSE))</f>
        <v>#REF!</v>
      </c>
      <c r="D239" s="1300" t="e">
        <f>IF($A239="INSUMO",VLOOKUP($B239,#REF!,3,FALSE),VLOOKUP($B239,#REF!,3,FALSE))</f>
        <v>#REF!</v>
      </c>
      <c r="E239" s="1519">
        <v>0.08</v>
      </c>
      <c r="F239" s="1324" t="e">
        <f>IF($A239="INSUMO",VLOOKUP($B239,#REF!,4,FALSE),VLOOKUP($B239,#REF!,4,FALSE))</f>
        <v>#REF!</v>
      </c>
      <c r="G239" s="1106" t="e">
        <f>TRUNC(F239*E239,2)</f>
        <v>#REF!</v>
      </c>
      <c r="I239" s="385"/>
      <c r="J239" s="385"/>
    </row>
    <row r="240" spans="1:10" s="384" customFormat="1" ht="16.5" thickBot="1">
      <c r="B240" s="2829" t="s">
        <v>325</v>
      </c>
      <c r="C240" s="2829"/>
      <c r="D240" s="2829"/>
      <c r="E240" s="2830"/>
      <c r="F240" s="538" t="s">
        <v>81</v>
      </c>
      <c r="G240" s="539" t="e">
        <f>SUM(G233:G239)</f>
        <v>#REF!</v>
      </c>
      <c r="I240" s="385"/>
      <c r="J240" s="385"/>
    </row>
    <row r="241" spans="2:10" s="384" customFormat="1" ht="15.75" thickBot="1">
      <c r="B241" s="487"/>
      <c r="C241" s="388"/>
      <c r="D241" s="388"/>
      <c r="E241" s="388"/>
      <c r="F241" s="388"/>
      <c r="G241" s="388"/>
      <c r="I241" s="385"/>
      <c r="J241" s="385"/>
    </row>
    <row r="242" spans="2:10" s="384" customFormat="1" ht="15.75">
      <c r="B242" s="1365"/>
      <c r="C242" s="1363" t="s">
        <v>127</v>
      </c>
      <c r="D242" s="1366"/>
      <c r="E242" s="1367"/>
      <c r="F242" s="1364"/>
      <c r="G242" s="1110" t="s">
        <v>23</v>
      </c>
      <c r="H242" s="1223" t="s">
        <v>1054</v>
      </c>
      <c r="I242" s="385"/>
      <c r="J242" s="385"/>
    </row>
    <row r="243" spans="2:10" s="384" customFormat="1" ht="31.5">
      <c r="B243" s="2110" t="s">
        <v>91</v>
      </c>
      <c r="C243" s="2111" t="s">
        <v>92</v>
      </c>
      <c r="D243" s="2112" t="s">
        <v>93</v>
      </c>
      <c r="E243" s="2113" t="s">
        <v>94</v>
      </c>
      <c r="F243" s="2114" t="s">
        <v>95</v>
      </c>
      <c r="G243" s="2115" t="s">
        <v>96</v>
      </c>
      <c r="I243" s="385"/>
      <c r="J243" s="385"/>
    </row>
    <row r="244" spans="2:10" s="384" customFormat="1" ht="15.75">
      <c r="B244" s="2116">
        <v>43742</v>
      </c>
      <c r="C244" s="2064" t="s">
        <v>1180</v>
      </c>
      <c r="D244" s="2065">
        <v>8.44</v>
      </c>
      <c r="E244" s="2066" t="s">
        <v>110</v>
      </c>
      <c r="F244" s="2023" t="s">
        <v>1467</v>
      </c>
      <c r="G244" s="2024" t="s">
        <v>1468</v>
      </c>
      <c r="H244"/>
      <c r="I244" s="1754">
        <f>B244+180</f>
        <v>43922</v>
      </c>
      <c r="J244" s="385"/>
    </row>
    <row r="245" spans="2:10" s="384" customFormat="1" ht="15.75">
      <c r="B245" s="2105">
        <v>43741</v>
      </c>
      <c r="C245" s="2064" t="s">
        <v>1137</v>
      </c>
      <c r="D245" s="2065">
        <v>10.119999999999999</v>
      </c>
      <c r="E245" s="2066" t="s">
        <v>428</v>
      </c>
      <c r="F245" s="2023" t="s">
        <v>1465</v>
      </c>
      <c r="G245" s="2024" t="s">
        <v>1466</v>
      </c>
      <c r="H245"/>
      <c r="I245" s="1754">
        <f>B245+180</f>
        <v>43921</v>
      </c>
      <c r="J245" s="385"/>
    </row>
    <row r="246" spans="2:10" s="384" customFormat="1" ht="16.5" thickBot="1">
      <c r="B246" s="2105">
        <v>43741</v>
      </c>
      <c r="C246" s="2064" t="s">
        <v>1460</v>
      </c>
      <c r="D246" s="2065">
        <v>10.78</v>
      </c>
      <c r="E246" s="2066" t="s">
        <v>385</v>
      </c>
      <c r="F246" s="2023" t="s">
        <v>386</v>
      </c>
      <c r="G246" s="2024" t="s">
        <v>1187</v>
      </c>
      <c r="H246"/>
      <c r="I246" s="1743">
        <f>B246+180</f>
        <v>43921</v>
      </c>
      <c r="J246" s="385"/>
    </row>
    <row r="247" spans="2:10" s="384" customFormat="1" ht="16.5" thickBot="1">
      <c r="B247" s="2025"/>
      <c r="C247" s="2026" t="s">
        <v>97</v>
      </c>
      <c r="D247" s="2027">
        <f>IF(COUNT(D243:D246)=3,MEDIAN(D243:D246),SMALL(D244:D246,1))</f>
        <v>10.119999999999999</v>
      </c>
      <c r="E247" s="2028"/>
      <c r="F247" s="2029"/>
      <c r="G247" s="2030"/>
      <c r="I247" s="385"/>
      <c r="J247" s="385"/>
    </row>
    <row r="248" spans="2:10" s="384" customFormat="1" ht="16.5" thickBot="1">
      <c r="B248" s="2053"/>
      <c r="C248" s="294"/>
      <c r="D248" s="295"/>
      <c r="E248" s="296"/>
      <c r="F248" s="501"/>
      <c r="G248" s="297"/>
      <c r="I248" s="385"/>
      <c r="J248" s="385"/>
    </row>
    <row r="249" spans="2:10" s="384" customFormat="1" ht="15.75">
      <c r="B249" s="1365"/>
      <c r="C249" s="337" t="s">
        <v>136</v>
      </c>
      <c r="D249" s="1366"/>
      <c r="E249" s="1367"/>
      <c r="F249" s="1364"/>
      <c r="G249" s="1110" t="s">
        <v>23</v>
      </c>
      <c r="H249" s="1223" t="s">
        <v>1054</v>
      </c>
      <c r="I249" s="385"/>
      <c r="J249" s="385"/>
    </row>
    <row r="250" spans="2:10" s="384" customFormat="1" ht="31.5">
      <c r="B250" s="2110" t="s">
        <v>91</v>
      </c>
      <c r="C250" s="2111" t="s">
        <v>92</v>
      </c>
      <c r="D250" s="2112" t="s">
        <v>93</v>
      </c>
      <c r="E250" s="2113" t="s">
        <v>94</v>
      </c>
      <c r="F250" s="2114" t="s">
        <v>95</v>
      </c>
      <c r="G250" s="2115" t="s">
        <v>96</v>
      </c>
      <c r="I250" s="385"/>
      <c r="J250" s="385"/>
    </row>
    <row r="251" spans="2:10" s="384" customFormat="1" ht="15.75">
      <c r="B251" s="2105">
        <v>43741</v>
      </c>
      <c r="C251" s="2059" t="s">
        <v>112</v>
      </c>
      <c r="D251" s="2060">
        <v>106.75</v>
      </c>
      <c r="E251" s="2103" t="s">
        <v>113</v>
      </c>
      <c r="F251" s="2128" t="s">
        <v>114</v>
      </c>
      <c r="G251" s="2129" t="s">
        <v>241</v>
      </c>
      <c r="H251"/>
      <c r="I251" s="1754">
        <f>B251+180</f>
        <v>43921</v>
      </c>
      <c r="J251" s="385"/>
    </row>
    <row r="252" spans="2:10" s="384" customFormat="1" ht="15.75">
      <c r="B252" s="2105">
        <v>43741</v>
      </c>
      <c r="C252" s="2059" t="s">
        <v>1096</v>
      </c>
      <c r="D252" s="2119">
        <v>272.47000000000003</v>
      </c>
      <c r="E252" s="2130" t="s">
        <v>1097</v>
      </c>
      <c r="F252" s="2128" t="s">
        <v>1065</v>
      </c>
      <c r="G252" s="2129" t="s">
        <v>1127</v>
      </c>
      <c r="H252"/>
      <c r="I252" s="1754">
        <f>B252+180</f>
        <v>43921</v>
      </c>
      <c r="J252" s="385"/>
    </row>
    <row r="253" spans="2:10" s="384" customFormat="1" ht="16.5" thickBot="1">
      <c r="B253" s="2105">
        <v>43741</v>
      </c>
      <c r="C253" s="2059" t="s">
        <v>1137</v>
      </c>
      <c r="D253" s="2060">
        <v>156.52000000000001</v>
      </c>
      <c r="E253" s="2130" t="s">
        <v>1138</v>
      </c>
      <c r="F253" s="2128" t="s">
        <v>1470</v>
      </c>
      <c r="G253" s="2129" t="s">
        <v>1066</v>
      </c>
      <c r="H253"/>
      <c r="I253" s="1743">
        <f>B253+180</f>
        <v>43921</v>
      </c>
      <c r="J253" s="385"/>
    </row>
    <row r="254" spans="2:10" s="384" customFormat="1" ht="16.5" thickBot="1">
      <c r="B254" s="2025"/>
      <c r="C254" s="2026" t="s">
        <v>97</v>
      </c>
      <c r="D254" s="2027">
        <f>IF(COUNT(D250:D253)=3,MEDIAN(D250:D253),SMALL(D251:D253,1))</f>
        <v>156.52000000000001</v>
      </c>
      <c r="E254" s="2028"/>
      <c r="F254" s="2029"/>
      <c r="G254" s="2030"/>
      <c r="I254" s="385"/>
      <c r="J254" s="385"/>
    </row>
    <row r="255" spans="2:10" s="384" customFormat="1" ht="15.75" thickBot="1">
      <c r="B255" s="2821"/>
      <c r="C255" s="2822"/>
      <c r="D255" s="2822"/>
      <c r="E255" s="2822"/>
      <c r="F255" s="2822"/>
      <c r="G255" s="2823"/>
      <c r="I255" s="385"/>
      <c r="J255" s="385"/>
    </row>
    <row r="256" spans="2:10" s="384" customFormat="1" ht="15.75">
      <c r="B256" s="1365"/>
      <c r="C256" s="337" t="s">
        <v>125</v>
      </c>
      <c r="D256" s="1366"/>
      <c r="E256" s="1367"/>
      <c r="F256" s="1364"/>
      <c r="G256" s="1110" t="s">
        <v>23</v>
      </c>
      <c r="H256" s="1223" t="s">
        <v>1054</v>
      </c>
      <c r="I256" s="385"/>
      <c r="J256" s="385"/>
    </row>
    <row r="257" spans="1:10" s="384" customFormat="1" ht="31.5">
      <c r="B257" s="2110" t="s">
        <v>91</v>
      </c>
      <c r="C257" s="2111" t="s">
        <v>92</v>
      </c>
      <c r="D257" s="2112" t="s">
        <v>93</v>
      </c>
      <c r="E257" s="2113" t="s">
        <v>94</v>
      </c>
      <c r="F257" s="2114" t="s">
        <v>95</v>
      </c>
      <c r="G257" s="2115" t="s">
        <v>96</v>
      </c>
      <c r="I257" s="385"/>
      <c r="J257" s="385"/>
    </row>
    <row r="258" spans="1:10" s="384" customFormat="1" ht="15.75">
      <c r="B258" s="2105">
        <v>43741</v>
      </c>
      <c r="C258" s="2064" t="s">
        <v>1137</v>
      </c>
      <c r="D258" s="2065">
        <v>0.34</v>
      </c>
      <c r="E258" s="2066" t="s">
        <v>428</v>
      </c>
      <c r="F258" s="2023" t="s">
        <v>1465</v>
      </c>
      <c r="G258" s="2024" t="s">
        <v>1466</v>
      </c>
      <c r="H258"/>
      <c r="I258" s="1754">
        <f>B258+180</f>
        <v>43921</v>
      </c>
      <c r="J258" s="385"/>
    </row>
    <row r="259" spans="1:10" s="384" customFormat="1" ht="15.75">
      <c r="B259" s="2118">
        <v>43747</v>
      </c>
      <c r="C259" s="2059" t="s">
        <v>119</v>
      </c>
      <c r="D259" s="2119">
        <v>0.75</v>
      </c>
      <c r="E259" s="2120" t="s">
        <v>120</v>
      </c>
      <c r="F259" s="2062" t="s">
        <v>1260</v>
      </c>
      <c r="G259" s="2024" t="s">
        <v>949</v>
      </c>
      <c r="H259"/>
      <c r="I259" s="1754">
        <f>B259+180</f>
        <v>43927</v>
      </c>
      <c r="J259" s="385"/>
    </row>
    <row r="260" spans="1:10" s="384" customFormat="1" ht="16.5" thickBot="1">
      <c r="B260" s="2105">
        <v>43741</v>
      </c>
      <c r="C260" s="2064" t="s">
        <v>1460</v>
      </c>
      <c r="D260" s="2065">
        <v>0.34</v>
      </c>
      <c r="E260" s="2066" t="s">
        <v>385</v>
      </c>
      <c r="F260" s="2023" t="s">
        <v>386</v>
      </c>
      <c r="G260" s="2024" t="s">
        <v>1187</v>
      </c>
      <c r="H260"/>
      <c r="I260" s="1743">
        <f>B260+180</f>
        <v>43921</v>
      </c>
      <c r="J260" s="385"/>
    </row>
    <row r="261" spans="1:10" s="384" customFormat="1" ht="16.5" thickBot="1">
      <c r="B261" s="2025"/>
      <c r="C261" s="2026" t="s">
        <v>97</v>
      </c>
      <c r="D261" s="2027">
        <f>IF(COUNT(D257:D260)=3,MEDIAN(D257:D260),SMALL(D258:D260,1))</f>
        <v>0.34</v>
      </c>
      <c r="E261" s="2028"/>
      <c r="F261" s="2029"/>
      <c r="G261" s="2030"/>
      <c r="I261" s="385"/>
      <c r="J261" s="385"/>
    </row>
    <row r="262" spans="1:10" s="394" customFormat="1" ht="16.5" thickBot="1">
      <c r="B262" s="355"/>
      <c r="C262" s="356"/>
      <c r="D262" s="356"/>
      <c r="E262" s="356"/>
      <c r="F262" s="356"/>
      <c r="G262" s="356"/>
    </row>
    <row r="263" spans="1:10" s="384" customFormat="1" ht="21" customHeight="1">
      <c r="B263" s="1103" t="str">
        <f>IF(COUNT($H$16:H263)&lt;10,CONCATENATE("AMM SPDA 00",COUNT($H$16:H263)),CONCATENATE("AMM SPDA 0",COUNT($H$16:H263)))</f>
        <v>AMM SPDA 000</v>
      </c>
      <c r="C263" s="2533" t="str">
        <f>CONCATENATE("FORNECIMENTO E INSTALAÇÃO DE ",C266)</f>
        <v xml:space="preserve">FORNECIMENTO E INSTALAÇÃO DE BARRA CHATA DE ALUMÍNIO 3/4" X 1/4" </v>
      </c>
      <c r="D263" s="2824"/>
      <c r="E263" s="2824"/>
      <c r="F263" s="2824"/>
      <c r="G263" s="1104" t="s">
        <v>22</v>
      </c>
      <c r="H263" s="504" t="e">
        <f>G270</f>
        <v>#REF!</v>
      </c>
      <c r="I263" s="385"/>
      <c r="J263" s="385"/>
    </row>
    <row r="264" spans="1:10" s="384" customFormat="1" ht="31.5">
      <c r="B264" s="1484" t="s">
        <v>144</v>
      </c>
      <c r="C264" s="1486" t="s">
        <v>75</v>
      </c>
      <c r="D264" s="1486" t="s">
        <v>23</v>
      </c>
      <c r="E264" s="1486" t="s">
        <v>76</v>
      </c>
      <c r="F264" s="1487" t="s">
        <v>77</v>
      </c>
      <c r="G264" s="1492" t="s">
        <v>78</v>
      </c>
      <c r="I264" s="385"/>
      <c r="J264" s="385"/>
    </row>
    <row r="265" spans="1:10" s="384" customFormat="1" ht="15.75">
      <c r="B265" s="2575" t="s">
        <v>79</v>
      </c>
      <c r="C265" s="2576"/>
      <c r="D265" s="2576"/>
      <c r="E265" s="2576"/>
      <c r="F265" s="2576"/>
      <c r="G265" s="2577"/>
      <c r="I265" s="385"/>
      <c r="J265" s="385"/>
    </row>
    <row r="266" spans="1:10" s="384" customFormat="1" ht="15">
      <c r="B266" s="1529" t="s">
        <v>98</v>
      </c>
      <c r="C266" s="1541" t="str">
        <f>C273</f>
        <v xml:space="preserve">BARRA CHATA DE ALUMÍNIO 3/4" X 1/4" </v>
      </c>
      <c r="D266" s="1527" t="s">
        <v>22</v>
      </c>
      <c r="E266" s="1523">
        <v>1</v>
      </c>
      <c r="F266" s="1523">
        <f>D285</f>
        <v>11.663333333333334</v>
      </c>
      <c r="G266" s="1537">
        <f>TRUNC(F266*E266,2)</f>
        <v>11.66</v>
      </c>
      <c r="I266" s="385"/>
      <c r="J266" s="385"/>
    </row>
    <row r="267" spans="1:10" s="384" customFormat="1" ht="15.75">
      <c r="B267" s="2575" t="s">
        <v>80</v>
      </c>
      <c r="C267" s="2576"/>
      <c r="D267" s="2576"/>
      <c r="E267" s="2576"/>
      <c r="F267" s="2576"/>
      <c r="G267" s="2577"/>
      <c r="I267" s="385"/>
      <c r="J267" s="385"/>
    </row>
    <row r="268" spans="1:10" s="385" customFormat="1" ht="15.75">
      <c r="A268" s="386" t="s">
        <v>219</v>
      </c>
      <c r="B268" s="1518">
        <v>88264</v>
      </c>
      <c r="C268" s="1489" t="e">
        <f>IF($A268="INSUMO",VLOOKUP($B268,#REF!,2,FALSE),VLOOKUP($B268,#REF!,2,FALSE))</f>
        <v>#REF!</v>
      </c>
      <c r="D268" s="1304" t="e">
        <f>IF($A268="INSUMO",VLOOKUP($B268,#REF!,3,FALSE),VLOOKUP($B268,#REF!,3,FALSE))</f>
        <v>#REF!</v>
      </c>
      <c r="E268" s="1322">
        <v>0.33</v>
      </c>
      <c r="F268" s="1322" t="e">
        <f>IF($A268="INSUMO",VLOOKUP($B268,#REF!,4,FALSE),VLOOKUP($B268,#REF!,4,FALSE))</f>
        <v>#REF!</v>
      </c>
      <c r="G268" s="1517" t="e">
        <f>TRUNC(F268*E268,2)</f>
        <v>#REF!</v>
      </c>
      <c r="H268" s="384"/>
    </row>
    <row r="269" spans="1:10" s="385" customFormat="1" ht="16.5" thickBot="1">
      <c r="A269" s="386" t="s">
        <v>219</v>
      </c>
      <c r="B269" s="1105">
        <v>88247</v>
      </c>
      <c r="C269" s="1495" t="e">
        <f>IF($A269="INSUMO",VLOOKUP($B269,#REF!,2,FALSE),VLOOKUP($B269,#REF!,2,FALSE))</f>
        <v>#REF!</v>
      </c>
      <c r="D269" s="1300" t="e">
        <f>IF($A269="INSUMO",VLOOKUP($B269,#REF!,3,FALSE),VLOOKUP($B269,#REF!,3,FALSE))</f>
        <v>#REF!</v>
      </c>
      <c r="E269" s="1324">
        <v>0.33</v>
      </c>
      <c r="F269" s="1324" t="e">
        <f>IF($A269="INSUMO",VLOOKUP($B269,#REF!,4,FALSE),VLOOKUP($B269,#REF!,4,FALSE))</f>
        <v>#REF!</v>
      </c>
      <c r="G269" s="1106" t="e">
        <f>TRUNC(F269*E269,2)</f>
        <v>#REF!</v>
      </c>
      <c r="H269" s="384"/>
    </row>
    <row r="270" spans="1:10" s="385" customFormat="1" ht="16.5" thickBot="1">
      <c r="A270" s="384"/>
      <c r="B270" s="2626" t="s">
        <v>1036</v>
      </c>
      <c r="C270" s="2626"/>
      <c r="D270" s="2626"/>
      <c r="E270" s="2626"/>
      <c r="F270" s="538" t="s">
        <v>81</v>
      </c>
      <c r="G270" s="539" t="e">
        <f>SUM(G265:G269)</f>
        <v>#REF!</v>
      </c>
      <c r="H270" s="384"/>
    </row>
    <row r="271" spans="1:10" s="385" customFormat="1" ht="36.75" customHeight="1">
      <c r="A271" s="384"/>
      <c r="B271" s="2626"/>
      <c r="C271" s="2626"/>
      <c r="D271" s="2626"/>
      <c r="E271" s="2626"/>
      <c r="F271" s="495"/>
      <c r="G271" s="495"/>
      <c r="H271" s="384"/>
    </row>
    <row r="272" spans="1:10" s="385" customFormat="1" ht="15.75" thickBot="1">
      <c r="A272" s="384"/>
      <c r="B272" s="489"/>
      <c r="C272" s="489"/>
      <c r="D272" s="489"/>
      <c r="E272" s="489"/>
      <c r="F272" s="495"/>
      <c r="G272" s="495"/>
      <c r="H272" s="384"/>
    </row>
    <row r="273" spans="1:9" s="614" customFormat="1" ht="15.75">
      <c r="A273" s="613"/>
      <c r="B273" s="1365"/>
      <c r="C273" s="337" t="s">
        <v>430</v>
      </c>
      <c r="D273" s="1366"/>
      <c r="E273" s="1367"/>
      <c r="F273" s="1364"/>
      <c r="G273" s="1110" t="s">
        <v>22</v>
      </c>
      <c r="H273" s="1223" t="s">
        <v>1054</v>
      </c>
    </row>
    <row r="274" spans="1:9" s="385" customFormat="1" ht="31.5">
      <c r="A274" s="384"/>
      <c r="B274" s="2110" t="s">
        <v>91</v>
      </c>
      <c r="C274" s="2111" t="s">
        <v>92</v>
      </c>
      <c r="D274" s="2112" t="s">
        <v>93</v>
      </c>
      <c r="E274" s="2113" t="s">
        <v>94</v>
      </c>
      <c r="F274" s="2114" t="s">
        <v>95</v>
      </c>
      <c r="G274" s="2115" t="s">
        <v>96</v>
      </c>
      <c r="H274" s="384"/>
    </row>
    <row r="275" spans="1:9" s="385" customFormat="1" ht="15.75">
      <c r="A275" s="384"/>
      <c r="B275" s="2105">
        <v>43741</v>
      </c>
      <c r="C275" s="2064" t="s">
        <v>1137</v>
      </c>
      <c r="D275" s="2065">
        <v>109.31</v>
      </c>
      <c r="E275" s="2066" t="s">
        <v>428</v>
      </c>
      <c r="F275" s="2023" t="s">
        <v>1465</v>
      </c>
      <c r="G275" s="2024" t="s">
        <v>1466</v>
      </c>
      <c r="H275"/>
      <c r="I275" s="1754">
        <f>B275+180</f>
        <v>43921</v>
      </c>
    </row>
    <row r="276" spans="1:9" s="385" customFormat="1" ht="15.75">
      <c r="A276" s="384"/>
      <c r="B276" s="2105">
        <v>43754</v>
      </c>
      <c r="C276" s="2021" t="s">
        <v>1461</v>
      </c>
      <c r="D276" s="2065">
        <v>34.99</v>
      </c>
      <c r="E276" s="2131" t="s">
        <v>1081</v>
      </c>
      <c r="F276" s="2062" t="s">
        <v>1462</v>
      </c>
      <c r="G276" s="2024" t="s">
        <v>1463</v>
      </c>
      <c r="H276"/>
      <c r="I276" s="1754">
        <f>B276+180</f>
        <v>43934</v>
      </c>
    </row>
    <row r="277" spans="1:9" s="385" customFormat="1" ht="16.5" thickBot="1">
      <c r="A277" s="384"/>
      <c r="B277" s="2116">
        <v>43747</v>
      </c>
      <c r="C277" s="2064" t="s">
        <v>958</v>
      </c>
      <c r="D277" s="2065">
        <v>63</v>
      </c>
      <c r="E277" s="2066" t="s">
        <v>113</v>
      </c>
      <c r="F277" s="2023" t="s">
        <v>114</v>
      </c>
      <c r="G277" s="2024" t="s">
        <v>1464</v>
      </c>
      <c r="H277"/>
      <c r="I277" s="1743">
        <f>B277+180</f>
        <v>43927</v>
      </c>
    </row>
    <row r="278" spans="1:9" s="385" customFormat="1" ht="16.5" thickBot="1">
      <c r="A278" s="384"/>
      <c r="B278" s="2025"/>
      <c r="C278" s="2026" t="s">
        <v>97</v>
      </c>
      <c r="D278" s="2027">
        <f>IF(COUNT(D274:D277)=3,MEDIAN(D274:D277),SMALL(D275:D277,1))</f>
        <v>63</v>
      </c>
      <c r="E278" s="2028"/>
      <c r="F278" s="2029"/>
      <c r="G278" s="2030"/>
      <c r="H278" s="384"/>
    </row>
    <row r="279" spans="1:9" s="644" customFormat="1" ht="15.75" thickBot="1">
      <c r="A279" s="643"/>
      <c r="B279" s="2050"/>
      <c r="C279" s="2050"/>
      <c r="D279" s="2050"/>
      <c r="E279" s="2050"/>
      <c r="F279" s="2052"/>
      <c r="G279" s="2052"/>
      <c r="H279" s="643"/>
    </row>
    <row r="280" spans="1:9" s="614" customFormat="1" ht="15.75">
      <c r="A280" s="613"/>
      <c r="B280" s="1365"/>
      <c r="C280" s="337" t="s">
        <v>137</v>
      </c>
      <c r="D280" s="1366"/>
      <c r="E280" s="1367"/>
      <c r="F280" s="1364"/>
      <c r="G280" s="1110" t="s">
        <v>22</v>
      </c>
      <c r="H280" s="1223" t="s">
        <v>1054</v>
      </c>
    </row>
    <row r="281" spans="1:9" s="644" customFormat="1" ht="31.5">
      <c r="A281" s="643"/>
      <c r="B281" s="2110" t="s">
        <v>91</v>
      </c>
      <c r="C281" s="2111" t="s">
        <v>92</v>
      </c>
      <c r="D281" s="2112" t="s">
        <v>93</v>
      </c>
      <c r="E281" s="2113" t="s">
        <v>94</v>
      </c>
      <c r="F281" s="2114" t="s">
        <v>95</v>
      </c>
      <c r="G281" s="2115" t="s">
        <v>96</v>
      </c>
      <c r="H281" s="643"/>
    </row>
    <row r="282" spans="1:9" s="644" customFormat="1" ht="15.75">
      <c r="A282" s="643"/>
      <c r="B282" s="2105">
        <f>B275</f>
        <v>43741</v>
      </c>
      <c r="C282" s="2064" t="str">
        <f>C275</f>
        <v xml:space="preserve">ELETRICA PARANA </v>
      </c>
      <c r="D282" s="2065">
        <f>D275/6</f>
        <v>18.218333333333334</v>
      </c>
      <c r="E282" s="2103" t="str">
        <f t="shared" ref="E282:G283" si="0">E275</f>
        <v>08.139.615/0002-96</v>
      </c>
      <c r="F282" s="2023" t="str">
        <f t="shared" si="0"/>
        <v>(65)3046-4500</v>
      </c>
      <c r="G282" s="2024" t="str">
        <f t="shared" si="0"/>
        <v>WYLLIAM</v>
      </c>
      <c r="H282"/>
      <c r="I282" s="1754">
        <f>B282+180</f>
        <v>43921</v>
      </c>
    </row>
    <row r="283" spans="1:9" s="644" customFormat="1" ht="15.75">
      <c r="A283" s="643"/>
      <c r="B283" s="2105">
        <f>B276</f>
        <v>43754</v>
      </c>
      <c r="C283" s="2021" t="str">
        <f>C276</f>
        <v>ELÉTRICA E HIDRÁULICA</v>
      </c>
      <c r="D283" s="2065">
        <f>D276/3</f>
        <v>11.663333333333334</v>
      </c>
      <c r="E283" s="2131" t="str">
        <f t="shared" si="0"/>
        <v>15.987.913/0001-10</v>
      </c>
      <c r="F283" s="2062" t="str">
        <f t="shared" si="0"/>
        <v>(65)3321-0009</v>
      </c>
      <c r="G283" s="2024" t="str">
        <f t="shared" si="0"/>
        <v>WEMERSON</v>
      </c>
      <c r="H283"/>
      <c r="I283" s="1754">
        <f>B283+180</f>
        <v>43934</v>
      </c>
    </row>
    <row r="284" spans="1:9" s="644" customFormat="1" ht="16.5" thickBot="1">
      <c r="A284" s="643"/>
      <c r="B284" s="2116">
        <f>B277</f>
        <v>43747</v>
      </c>
      <c r="C284" s="2064" t="s">
        <v>958</v>
      </c>
      <c r="D284" s="2065">
        <f>D277/6</f>
        <v>10.5</v>
      </c>
      <c r="E284" s="2066" t="s">
        <v>113</v>
      </c>
      <c r="F284" s="2023" t="s">
        <v>114</v>
      </c>
      <c r="G284" s="2024" t="str">
        <f>G277</f>
        <v>ODENIR</v>
      </c>
      <c r="H284"/>
      <c r="I284" s="1743">
        <f>B284+180</f>
        <v>43927</v>
      </c>
    </row>
    <row r="285" spans="1:9" s="644" customFormat="1" ht="16.5" thickBot="1">
      <c r="A285" s="643"/>
      <c r="B285" s="2025"/>
      <c r="C285" s="2026" t="s">
        <v>97</v>
      </c>
      <c r="D285" s="2027">
        <f>IF(COUNT(D281:D284)=3,MEDIAN(D281:D284),SMALL(D282:D284,1))</f>
        <v>11.663333333333334</v>
      </c>
      <c r="E285" s="2028"/>
      <c r="F285" s="2029"/>
      <c r="G285" s="2030"/>
      <c r="H285"/>
    </row>
    <row r="286" spans="1:9" s="394" customFormat="1" ht="16.5" thickBot="1">
      <c r="B286" s="355"/>
      <c r="C286" s="356"/>
      <c r="D286" s="356"/>
      <c r="E286" s="356"/>
      <c r="F286" s="356"/>
      <c r="G286" s="356"/>
    </row>
    <row r="287" spans="1:9" s="385" customFormat="1" ht="17.25" customHeight="1">
      <c r="A287" s="384"/>
      <c r="B287" s="1103" t="str">
        <f>IF(COUNT($H$16:H287)&lt;10,CONCATENATE("AMM SPDA 00",COUNT($H$16:H287)),CONCATENATE("AMM SPDA 0",COUNT($H$16:H287)))</f>
        <v>AMM SPDA 000</v>
      </c>
      <c r="C287" s="2533" t="s">
        <v>138</v>
      </c>
      <c r="D287" s="2617"/>
      <c r="E287" s="2617"/>
      <c r="F287" s="2617"/>
      <c r="G287" s="1104" t="s">
        <v>23</v>
      </c>
      <c r="H287" s="504" t="e">
        <f>G296</f>
        <v>#REF!</v>
      </c>
    </row>
    <row r="288" spans="1:9" s="385" customFormat="1" ht="31.5">
      <c r="A288" s="384"/>
      <c r="B288" s="1484" t="s">
        <v>144</v>
      </c>
      <c r="C288" s="1318" t="s">
        <v>75</v>
      </c>
      <c r="D288" s="1486" t="s">
        <v>23</v>
      </c>
      <c r="E288" s="1318" t="s">
        <v>76</v>
      </c>
      <c r="F288" s="1319" t="s">
        <v>77</v>
      </c>
      <c r="G288" s="1320" t="s">
        <v>78</v>
      </c>
      <c r="H288" s="384"/>
    </row>
    <row r="289" spans="1:10" s="384" customFormat="1" ht="15.75">
      <c r="B289" s="2575" t="s">
        <v>79</v>
      </c>
      <c r="C289" s="2576"/>
      <c r="D289" s="2576"/>
      <c r="E289" s="2576"/>
      <c r="F289" s="2576"/>
      <c r="G289" s="2577"/>
      <c r="I289" s="385"/>
      <c r="J289" s="385"/>
    </row>
    <row r="290" spans="1:10" s="385" customFormat="1" ht="15">
      <c r="A290" s="384"/>
      <c r="B290" s="1556" t="s">
        <v>98</v>
      </c>
      <c r="C290" s="1547" t="str">
        <f>C298</f>
        <v>CARTUCHO PARA SOLDA EXOTÉRMICA N° 90</v>
      </c>
      <c r="D290" s="1548" t="s">
        <v>23</v>
      </c>
      <c r="E290" s="1535">
        <v>1</v>
      </c>
      <c r="F290" s="1535">
        <f>D303</f>
        <v>8.3000000000000007</v>
      </c>
      <c r="G290" s="1540">
        <f>TRUNC(F290*E290,2)</f>
        <v>8.3000000000000007</v>
      </c>
      <c r="H290" s="384"/>
    </row>
    <row r="291" spans="1:10" s="385" customFormat="1" ht="15">
      <c r="A291" s="384"/>
      <c r="B291" s="1556" t="s">
        <v>98</v>
      </c>
      <c r="C291" s="1547" t="str">
        <f>C305</f>
        <v>MOLDE PARA SOLDA EXOTÉRMICA, CABO-CABO TIPO "X" ,35mm²</v>
      </c>
      <c r="D291" s="1548" t="s">
        <v>23</v>
      </c>
      <c r="E291" s="1543">
        <v>0.04</v>
      </c>
      <c r="F291" s="1535">
        <f>D310</f>
        <v>98.19</v>
      </c>
      <c r="G291" s="1540">
        <f>TRUNC(F291*E291,2)</f>
        <v>3.92</v>
      </c>
      <c r="H291" s="384"/>
    </row>
    <row r="292" spans="1:10" s="385" customFormat="1" ht="15">
      <c r="A292" s="384"/>
      <c r="B292" s="1556" t="s">
        <v>98</v>
      </c>
      <c r="C292" s="1547" t="str">
        <f>C312</f>
        <v>PALITO IGNITOR PRA SOLDA EXOTERMICA</v>
      </c>
      <c r="D292" s="1548" t="s">
        <v>23</v>
      </c>
      <c r="E292" s="1543">
        <v>1</v>
      </c>
      <c r="F292" s="1535">
        <f>D317</f>
        <v>0.34</v>
      </c>
      <c r="G292" s="1540">
        <f>TRUNC(F292*E292,2)</f>
        <v>0.34</v>
      </c>
      <c r="H292" s="384"/>
    </row>
    <row r="293" spans="1:10" s="384" customFormat="1" ht="15.75">
      <c r="B293" s="2575" t="s">
        <v>80</v>
      </c>
      <c r="C293" s="2576"/>
      <c r="D293" s="2576"/>
      <c r="E293" s="2576"/>
      <c r="F293" s="2576"/>
      <c r="G293" s="2577"/>
      <c r="I293" s="385"/>
      <c r="J293" s="385"/>
    </row>
    <row r="294" spans="1:10" s="385" customFormat="1" ht="15.75">
      <c r="A294" s="386" t="s">
        <v>219</v>
      </c>
      <c r="B294" s="1518">
        <v>88264</v>
      </c>
      <c r="C294" s="1489" t="e">
        <f>IF($A294="INSUMO",VLOOKUP($B294,#REF!,2,FALSE),VLOOKUP($B294,#REF!,2,FALSE))</f>
        <v>#REF!</v>
      </c>
      <c r="D294" s="1304" t="e">
        <f>IF($A294="INSUMO",VLOOKUP($B294,#REF!,3,FALSE),VLOOKUP($B294,#REF!,3,FALSE))</f>
        <v>#REF!</v>
      </c>
      <c r="E294" s="1514">
        <v>0.08</v>
      </c>
      <c r="F294" s="1322" t="e">
        <f>IF($A294="INSUMO",VLOOKUP($B294,#REF!,4,FALSE),VLOOKUP($B294,#REF!,4,FALSE))</f>
        <v>#REF!</v>
      </c>
      <c r="G294" s="1517" t="e">
        <f>TRUNC(F294*E294,2)</f>
        <v>#REF!</v>
      </c>
      <c r="H294" s="384"/>
    </row>
    <row r="295" spans="1:10" s="385" customFormat="1" ht="16.5" thickBot="1">
      <c r="A295" s="386" t="s">
        <v>219</v>
      </c>
      <c r="B295" s="1105">
        <v>88316</v>
      </c>
      <c r="C295" s="1495" t="e">
        <f>IF($A295="INSUMO",VLOOKUP($B295,#REF!,2,FALSE),VLOOKUP($B295,#REF!,2,FALSE))</f>
        <v>#REF!</v>
      </c>
      <c r="D295" s="1300" t="e">
        <f>IF($A295="INSUMO",VLOOKUP($B295,#REF!,3,FALSE),VLOOKUP($B295,#REF!,3,FALSE))</f>
        <v>#REF!</v>
      </c>
      <c r="E295" s="1519">
        <v>0.08</v>
      </c>
      <c r="F295" s="1324" t="e">
        <f>IF($A295="INSUMO",VLOOKUP($B295,#REF!,4,FALSE),VLOOKUP($B295,#REF!,4,FALSE))</f>
        <v>#REF!</v>
      </c>
      <c r="G295" s="1106" t="e">
        <f>TRUNC(F295*E295,2)</f>
        <v>#REF!</v>
      </c>
      <c r="H295" s="384"/>
    </row>
    <row r="296" spans="1:10" s="385" customFormat="1" ht="16.5" thickBot="1">
      <c r="A296" s="384"/>
      <c r="B296" s="2639" t="s">
        <v>838</v>
      </c>
      <c r="C296" s="2639"/>
      <c r="D296" s="2639"/>
      <c r="E296" s="2639"/>
      <c r="F296" s="538" t="s">
        <v>81</v>
      </c>
      <c r="G296" s="539" t="e">
        <f>SUM(G289:G295)</f>
        <v>#REF!</v>
      </c>
      <c r="H296" s="384"/>
    </row>
    <row r="297" spans="1:10" s="385" customFormat="1" ht="20.25" customHeight="1" thickBot="1">
      <c r="A297" s="384"/>
      <c r="B297" s="2639"/>
      <c r="C297" s="2639"/>
      <c r="D297" s="2639"/>
      <c r="E297" s="2639"/>
      <c r="F297" s="340"/>
      <c r="G297" s="340"/>
      <c r="H297" s="384"/>
    </row>
    <row r="298" spans="1:10" s="385" customFormat="1" ht="15.75">
      <c r="A298" s="384"/>
      <c r="B298" s="329"/>
      <c r="C298" s="1363" t="s">
        <v>123</v>
      </c>
      <c r="D298" s="330"/>
      <c r="E298" s="331"/>
      <c r="F298" s="500"/>
      <c r="G298" s="1110" t="s">
        <v>23</v>
      </c>
      <c r="H298" s="1223" t="s">
        <v>1054</v>
      </c>
    </row>
    <row r="299" spans="1:10" s="385" customFormat="1" ht="31.5">
      <c r="A299" s="384"/>
      <c r="B299" s="2110" t="s">
        <v>91</v>
      </c>
      <c r="C299" s="2111" t="s">
        <v>92</v>
      </c>
      <c r="D299" s="2112" t="s">
        <v>93</v>
      </c>
      <c r="E299" s="2113" t="s">
        <v>94</v>
      </c>
      <c r="F299" s="2114" t="s">
        <v>95</v>
      </c>
      <c r="G299" s="2115" t="s">
        <v>96</v>
      </c>
      <c r="H299" s="384"/>
    </row>
    <row r="300" spans="1:10" s="385" customFormat="1" ht="15.75">
      <c r="A300" s="384"/>
      <c r="B300" s="2116">
        <v>43742</v>
      </c>
      <c r="C300" s="2064" t="s">
        <v>1180</v>
      </c>
      <c r="D300" s="2065">
        <v>7.56</v>
      </c>
      <c r="E300" s="2066" t="s">
        <v>110</v>
      </c>
      <c r="F300" s="2023" t="s">
        <v>1467</v>
      </c>
      <c r="G300" s="2024" t="s">
        <v>1468</v>
      </c>
      <c r="H300"/>
      <c r="I300" s="1754">
        <f>B300+180</f>
        <v>43922</v>
      </c>
    </row>
    <row r="301" spans="1:10" s="385" customFormat="1" ht="15.75">
      <c r="A301" s="384"/>
      <c r="B301" s="2105">
        <v>43741</v>
      </c>
      <c r="C301" s="2064" t="s">
        <v>1137</v>
      </c>
      <c r="D301" s="2065">
        <v>9.43</v>
      </c>
      <c r="E301" s="2066" t="s">
        <v>428</v>
      </c>
      <c r="F301" s="2023" t="s">
        <v>1465</v>
      </c>
      <c r="G301" s="2024" t="s">
        <v>1466</v>
      </c>
      <c r="H301"/>
      <c r="I301" s="1754">
        <f>B301+180</f>
        <v>43921</v>
      </c>
    </row>
    <row r="302" spans="1:10" s="385" customFormat="1" ht="16.5" thickBot="1">
      <c r="A302" s="384"/>
      <c r="B302" s="2105">
        <v>43741</v>
      </c>
      <c r="C302" s="2064" t="s">
        <v>1460</v>
      </c>
      <c r="D302" s="2065">
        <v>8.3000000000000007</v>
      </c>
      <c r="E302" s="2066" t="s">
        <v>385</v>
      </c>
      <c r="F302" s="2023" t="s">
        <v>386</v>
      </c>
      <c r="G302" s="2024" t="s">
        <v>1187</v>
      </c>
      <c r="H302"/>
      <c r="I302" s="1743">
        <f>B302+180</f>
        <v>43921</v>
      </c>
    </row>
    <row r="303" spans="1:10" s="385" customFormat="1" ht="16.5" thickBot="1">
      <c r="A303" s="384"/>
      <c r="B303" s="2025"/>
      <c r="C303" s="2026" t="s">
        <v>97</v>
      </c>
      <c r="D303" s="2027">
        <f>IF(COUNT(D299:D302)=3,MEDIAN(D299:D302),SMALL(D300:D302,1))</f>
        <v>8.3000000000000007</v>
      </c>
      <c r="E303" s="2028"/>
      <c r="F303" s="2029"/>
      <c r="G303" s="2117"/>
      <c r="H303" s="384"/>
    </row>
    <row r="304" spans="1:10" s="385" customFormat="1" ht="16.5" thickBot="1">
      <c r="A304" s="384"/>
      <c r="B304" s="2053"/>
      <c r="C304" s="294"/>
      <c r="D304" s="295"/>
      <c r="E304" s="296"/>
      <c r="F304" s="501"/>
      <c r="G304" s="297"/>
      <c r="H304" s="384"/>
    </row>
    <row r="305" spans="1:9" s="385" customFormat="1" ht="15.75">
      <c r="A305" s="384"/>
      <c r="B305" s="1365"/>
      <c r="C305" s="337" t="s">
        <v>139</v>
      </c>
      <c r="D305" s="1366"/>
      <c r="E305" s="1367"/>
      <c r="F305" s="1364"/>
      <c r="G305" s="1110" t="s">
        <v>23</v>
      </c>
      <c r="H305" s="1223" t="s">
        <v>1054</v>
      </c>
    </row>
    <row r="306" spans="1:9" s="385" customFormat="1" ht="31.5">
      <c r="A306" s="384"/>
      <c r="B306" s="2110" t="s">
        <v>91</v>
      </c>
      <c r="C306" s="2111" t="s">
        <v>92</v>
      </c>
      <c r="D306" s="2112" t="s">
        <v>93</v>
      </c>
      <c r="E306" s="2113" t="s">
        <v>94</v>
      </c>
      <c r="F306" s="2114" t="s">
        <v>95</v>
      </c>
      <c r="G306" s="2115" t="s">
        <v>96</v>
      </c>
      <c r="H306" s="384"/>
    </row>
    <row r="307" spans="1:9" s="385" customFormat="1" ht="15.75">
      <c r="A307" s="384"/>
      <c r="B307" s="2105">
        <v>43741</v>
      </c>
      <c r="C307" s="2064" t="s">
        <v>1460</v>
      </c>
      <c r="D307" s="2065">
        <v>140.91999999999999</v>
      </c>
      <c r="E307" s="2066" t="s">
        <v>385</v>
      </c>
      <c r="F307" s="2023" t="s">
        <v>386</v>
      </c>
      <c r="G307" s="2024" t="s">
        <v>1187</v>
      </c>
      <c r="H307"/>
      <c r="I307" s="1754">
        <f>B307+180</f>
        <v>43921</v>
      </c>
    </row>
    <row r="308" spans="1:9" s="385" customFormat="1" ht="15.75">
      <c r="A308" s="384"/>
      <c r="B308" s="2116">
        <v>43742</v>
      </c>
      <c r="C308" s="2064" t="s">
        <v>1180</v>
      </c>
      <c r="D308" s="2065">
        <v>98.19</v>
      </c>
      <c r="E308" s="2066" t="s">
        <v>110</v>
      </c>
      <c r="F308" s="2023" t="s">
        <v>1467</v>
      </c>
      <c r="G308" s="2024" t="s">
        <v>1468</v>
      </c>
      <c r="H308"/>
      <c r="I308" s="1754">
        <f>B308+180</f>
        <v>43922</v>
      </c>
    </row>
    <row r="309" spans="1:9" s="385" customFormat="1" ht="16.5" thickBot="1">
      <c r="A309" s="384"/>
      <c r="B309" s="2105">
        <v>43741</v>
      </c>
      <c r="C309" s="2064" t="s">
        <v>1137</v>
      </c>
      <c r="D309" s="2065">
        <v>72.86</v>
      </c>
      <c r="E309" s="2066" t="s">
        <v>428</v>
      </c>
      <c r="F309" s="2023" t="s">
        <v>1465</v>
      </c>
      <c r="G309" s="2024" t="s">
        <v>1466</v>
      </c>
      <c r="H309"/>
      <c r="I309" s="1743">
        <f>B309+180</f>
        <v>43921</v>
      </c>
    </row>
    <row r="310" spans="1:9" s="385" customFormat="1" ht="16.5" thickBot="1">
      <c r="A310" s="384"/>
      <c r="B310" s="2025"/>
      <c r="C310" s="2026" t="s">
        <v>97</v>
      </c>
      <c r="D310" s="2027">
        <f>IF(COUNT(D306:D309)=3,MEDIAN(D306:D309),SMALL(D307:D309,1))</f>
        <v>98.19</v>
      </c>
      <c r="E310" s="2028"/>
      <c r="F310" s="2029"/>
      <c r="G310" s="2030"/>
      <c r="H310" s="384"/>
    </row>
    <row r="311" spans="1:9" s="385" customFormat="1" ht="15.75" thickBot="1">
      <c r="A311" s="384"/>
      <c r="B311" s="2821"/>
      <c r="C311" s="2822"/>
      <c r="D311" s="2822"/>
      <c r="E311" s="2822"/>
      <c r="F311" s="2822"/>
      <c r="G311" s="2823"/>
      <c r="H311" s="384"/>
    </row>
    <row r="312" spans="1:9" s="385" customFormat="1" ht="15.75">
      <c r="A312" s="384"/>
      <c r="B312" s="1365"/>
      <c r="C312" s="337" t="s">
        <v>125</v>
      </c>
      <c r="D312" s="1366"/>
      <c r="E312" s="1367"/>
      <c r="F312" s="1364"/>
      <c r="G312" s="1110" t="s">
        <v>23</v>
      </c>
      <c r="H312" s="1223" t="s">
        <v>1054</v>
      </c>
    </row>
    <row r="313" spans="1:9" s="385" customFormat="1" ht="31.5">
      <c r="A313" s="384"/>
      <c r="B313" s="2110" t="s">
        <v>91</v>
      </c>
      <c r="C313" s="2111" t="s">
        <v>92</v>
      </c>
      <c r="D313" s="2112" t="s">
        <v>93</v>
      </c>
      <c r="E313" s="2113" t="s">
        <v>94</v>
      </c>
      <c r="F313" s="2114" t="s">
        <v>95</v>
      </c>
      <c r="G313" s="2115" t="s">
        <v>96</v>
      </c>
      <c r="H313" s="384"/>
    </row>
    <row r="314" spans="1:9" s="385" customFormat="1" ht="15.75">
      <c r="A314" s="384"/>
      <c r="B314" s="2105">
        <v>43741</v>
      </c>
      <c r="C314" s="2064" t="s">
        <v>1137</v>
      </c>
      <c r="D314" s="2065">
        <v>0.34</v>
      </c>
      <c r="E314" s="2066" t="s">
        <v>428</v>
      </c>
      <c r="F314" s="2023" t="s">
        <v>1465</v>
      </c>
      <c r="G314" s="2024" t="s">
        <v>1466</v>
      </c>
      <c r="H314"/>
      <c r="I314" s="1754">
        <f>B314+180</f>
        <v>43921</v>
      </c>
    </row>
    <row r="315" spans="1:9" s="385" customFormat="1" ht="15.75">
      <c r="A315" s="384"/>
      <c r="B315" s="2118">
        <v>43747</v>
      </c>
      <c r="C315" s="2059" t="s">
        <v>119</v>
      </c>
      <c r="D315" s="2119">
        <v>0.75</v>
      </c>
      <c r="E315" s="2120" t="s">
        <v>120</v>
      </c>
      <c r="F315" s="2062" t="s">
        <v>1260</v>
      </c>
      <c r="G315" s="2024" t="s">
        <v>949</v>
      </c>
      <c r="H315"/>
      <c r="I315" s="1754">
        <f>B315+180</f>
        <v>43927</v>
      </c>
    </row>
    <row r="316" spans="1:9" s="385" customFormat="1" ht="16.5" thickBot="1">
      <c r="A316" s="384"/>
      <c r="B316" s="2105">
        <v>43741</v>
      </c>
      <c r="C316" s="2064" t="s">
        <v>1460</v>
      </c>
      <c r="D316" s="2065">
        <v>0.34</v>
      </c>
      <c r="E316" s="2066" t="s">
        <v>385</v>
      </c>
      <c r="F316" s="2023" t="s">
        <v>386</v>
      </c>
      <c r="G316" s="2024" t="s">
        <v>1187</v>
      </c>
      <c r="H316"/>
      <c r="I316" s="1743">
        <f>B316+180</f>
        <v>43921</v>
      </c>
    </row>
    <row r="317" spans="1:9" s="385" customFormat="1" ht="16.5" thickBot="1">
      <c r="A317" s="384"/>
      <c r="B317" s="1752"/>
      <c r="C317" s="1335" t="s">
        <v>97</v>
      </c>
      <c r="D317" s="1336">
        <f>IF(COUNT(D313:D316)=3,MEDIAN(D313:D316),SMALL(D314:D316,1))</f>
        <v>0.34</v>
      </c>
      <c r="E317" s="1337"/>
      <c r="F317" s="1338"/>
      <c r="G317" s="1753"/>
      <c r="H317" s="384"/>
    </row>
    <row r="318" spans="1:9" s="394" customFormat="1" ht="16.5" thickBot="1">
      <c r="B318" s="355"/>
      <c r="C318" s="356"/>
      <c r="D318" s="356"/>
      <c r="E318" s="356"/>
      <c r="F318" s="356"/>
      <c r="G318" s="356"/>
    </row>
    <row r="319" spans="1:9" s="385" customFormat="1" ht="15.75">
      <c r="A319" s="384"/>
      <c r="B319" s="1103" t="str">
        <f>IF(COUNT($H$16:H319)&lt;10,CONCATENATE("AMM SPDA 00",COUNT($H$16:H319)),CONCATENATE("AMM SPDA 0",COUNT($H$16:H319)))</f>
        <v>AMM SPDA 000</v>
      </c>
      <c r="C319" s="2533" t="str">
        <f>CONCATENATE("FORNECIMENTO E INSTALAÇÃO DE ",C322)</f>
        <v>FORNECIMENTO E INSTALAÇÃO DE REBITE POP EM ALUMÍNIO 4 X 16MM</v>
      </c>
      <c r="D319" s="2617"/>
      <c r="E319" s="2617"/>
      <c r="F319" s="2617"/>
      <c r="G319" s="1104" t="s">
        <v>23</v>
      </c>
      <c r="H319" s="504" t="e">
        <f>G325</f>
        <v>#REF!</v>
      </c>
    </row>
    <row r="320" spans="1:9" s="385" customFormat="1" ht="31.5">
      <c r="A320" s="384"/>
      <c r="B320" s="1484" t="s">
        <v>144</v>
      </c>
      <c r="C320" s="1318" t="s">
        <v>75</v>
      </c>
      <c r="D320" s="1486" t="s">
        <v>23</v>
      </c>
      <c r="E320" s="1318" t="s">
        <v>76</v>
      </c>
      <c r="F320" s="1319" t="s">
        <v>77</v>
      </c>
      <c r="G320" s="1320" t="s">
        <v>78</v>
      </c>
      <c r="H320" s="384"/>
    </row>
    <row r="321" spans="1:10" s="385" customFormat="1" ht="15.75">
      <c r="A321" s="384"/>
      <c r="B321" s="2818" t="s">
        <v>79</v>
      </c>
      <c r="C321" s="2819"/>
      <c r="D321" s="2819"/>
      <c r="E321" s="2819"/>
      <c r="F321" s="2819"/>
      <c r="G321" s="2820"/>
      <c r="H321" s="384"/>
    </row>
    <row r="322" spans="1:10" s="385" customFormat="1" ht="15">
      <c r="A322" s="384"/>
      <c r="B322" s="1556" t="s">
        <v>98</v>
      </c>
      <c r="C322" s="1547" t="str">
        <f>C327</f>
        <v>REBITE POP EM ALUMÍNIO 4 X 16MM</v>
      </c>
      <c r="D322" s="1548" t="s">
        <v>23</v>
      </c>
      <c r="E322" s="1535">
        <v>1</v>
      </c>
      <c r="F322" s="1535">
        <f>D332</f>
        <v>0.1</v>
      </c>
      <c r="G322" s="1540">
        <f>TRUNC(F322*E322,2)</f>
        <v>0.1</v>
      </c>
      <c r="H322" s="384"/>
    </row>
    <row r="323" spans="1:10" s="385" customFormat="1" ht="15.75">
      <c r="A323" s="384"/>
      <c r="B323" s="2575" t="s">
        <v>80</v>
      </c>
      <c r="C323" s="2576"/>
      <c r="D323" s="2576"/>
      <c r="E323" s="2576"/>
      <c r="F323" s="2576"/>
      <c r="G323" s="2577"/>
      <c r="H323" s="384"/>
    </row>
    <row r="324" spans="1:10" s="385" customFormat="1" ht="16.5" thickBot="1">
      <c r="A324" s="386" t="s">
        <v>219</v>
      </c>
      <c r="B324" s="1105">
        <v>88264</v>
      </c>
      <c r="C324" s="1495" t="e">
        <f>IF($A324="INSUMO",VLOOKUP($B324,#REF!,2,FALSE),VLOOKUP($B324,#REF!,2,FALSE))</f>
        <v>#REF!</v>
      </c>
      <c r="D324" s="1300" t="e">
        <f>IF($A324="INSUMO",VLOOKUP($B324,#REF!,3,FALSE),VLOOKUP($B324,#REF!,3,FALSE))</f>
        <v>#REF!</v>
      </c>
      <c r="E324" s="1519">
        <v>0.05</v>
      </c>
      <c r="F324" s="1324" t="e">
        <f>IF($A324="INSUMO",VLOOKUP($B324,#REF!,4,FALSE),VLOOKUP($B324,#REF!,4,FALSE))</f>
        <v>#REF!</v>
      </c>
      <c r="G324" s="1106" t="e">
        <f>TRUNC(F324*E324,2)</f>
        <v>#REF!</v>
      </c>
      <c r="H324" s="384"/>
    </row>
    <row r="325" spans="1:10" s="385" customFormat="1" ht="16.5" thickBot="1">
      <c r="A325" s="384"/>
      <c r="B325" s="2639" t="s">
        <v>839</v>
      </c>
      <c r="C325" s="2639"/>
      <c r="D325" s="2639"/>
      <c r="E325" s="2639"/>
      <c r="F325" s="538" t="s">
        <v>81</v>
      </c>
      <c r="G325" s="539" t="e">
        <f>SUM(G321:G324)</f>
        <v>#REF!</v>
      </c>
      <c r="H325" s="384"/>
    </row>
    <row r="326" spans="1:10" s="385" customFormat="1" ht="15.75" thickBot="1">
      <c r="A326" s="384"/>
      <c r="B326" s="320"/>
      <c r="C326" s="320"/>
      <c r="D326" s="320"/>
      <c r="E326" s="320"/>
      <c r="F326" s="320"/>
      <c r="G326" s="320"/>
      <c r="H326" s="384"/>
    </row>
    <row r="327" spans="1:10" s="385" customFormat="1" ht="15.75">
      <c r="A327" s="384"/>
      <c r="B327" s="1365"/>
      <c r="C327" s="1363" t="s">
        <v>140</v>
      </c>
      <c r="D327" s="1366"/>
      <c r="E327" s="1367"/>
      <c r="F327" s="1364"/>
      <c r="G327" s="1110" t="s">
        <v>23</v>
      </c>
      <c r="H327" s="1223" t="s">
        <v>1054</v>
      </c>
    </row>
    <row r="328" spans="1:10" s="385" customFormat="1" ht="31.5">
      <c r="A328" s="384"/>
      <c r="B328" s="2110" t="s">
        <v>91</v>
      </c>
      <c r="C328" s="2111" t="s">
        <v>92</v>
      </c>
      <c r="D328" s="2112" t="s">
        <v>93</v>
      </c>
      <c r="E328" s="2113" t="s">
        <v>94</v>
      </c>
      <c r="F328" s="2114" t="s">
        <v>95</v>
      </c>
      <c r="G328" s="2115" t="s">
        <v>96</v>
      </c>
      <c r="H328" s="384"/>
    </row>
    <row r="329" spans="1:10" s="588" customFormat="1" ht="15.75">
      <c r="A329" s="617"/>
      <c r="B329" s="2105">
        <v>43741</v>
      </c>
      <c r="C329" s="2064" t="s">
        <v>1137</v>
      </c>
      <c r="D329" s="2065">
        <v>0.12</v>
      </c>
      <c r="E329" s="2066" t="s">
        <v>428</v>
      </c>
      <c r="F329" s="2023" t="s">
        <v>1465</v>
      </c>
      <c r="G329" s="2024" t="s">
        <v>1466</v>
      </c>
      <c r="H329"/>
      <c r="I329" s="1754">
        <f>B329+180</f>
        <v>43921</v>
      </c>
    </row>
    <row r="330" spans="1:10" s="385" customFormat="1" ht="15.75">
      <c r="A330" s="384"/>
      <c r="B330" s="2116">
        <v>43742</v>
      </c>
      <c r="C330" s="2064" t="s">
        <v>1180</v>
      </c>
      <c r="D330" s="2065">
        <v>0.09</v>
      </c>
      <c r="E330" s="2066" t="s">
        <v>110</v>
      </c>
      <c r="F330" s="2023" t="s">
        <v>1467</v>
      </c>
      <c r="G330" s="2024" t="s">
        <v>1468</v>
      </c>
      <c r="H330"/>
      <c r="I330" s="1754">
        <f>B330+180</f>
        <v>43922</v>
      </c>
    </row>
    <row r="331" spans="1:10" s="385" customFormat="1" ht="16.5" thickBot="1">
      <c r="A331" s="384"/>
      <c r="B331" s="2116">
        <v>43747</v>
      </c>
      <c r="C331" s="2064" t="s">
        <v>958</v>
      </c>
      <c r="D331" s="2065">
        <v>0.1</v>
      </c>
      <c r="E331" s="2066" t="s">
        <v>113</v>
      </c>
      <c r="F331" s="2023" t="s">
        <v>114</v>
      </c>
      <c r="G331" s="2024" t="s">
        <v>1464</v>
      </c>
      <c r="H331"/>
      <c r="I331" s="1743">
        <f>B331+180</f>
        <v>43927</v>
      </c>
    </row>
    <row r="332" spans="1:10" s="385" customFormat="1" ht="16.5" thickBot="1">
      <c r="A332" s="384"/>
      <c r="B332" s="2025"/>
      <c r="C332" s="2026" t="s">
        <v>97</v>
      </c>
      <c r="D332" s="2027">
        <f>IF(COUNT(D328:D331)=3,MEDIAN(D328:D331),SMALL(D329:D331,1))</f>
        <v>0.1</v>
      </c>
      <c r="E332" s="2028"/>
      <c r="F332" s="2029"/>
      <c r="G332" s="2030"/>
      <c r="H332" s="384"/>
    </row>
    <row r="333" spans="1:10" s="384" customFormat="1" ht="15.75" thickBot="1">
      <c r="B333" s="2637"/>
      <c r="C333" s="2637"/>
      <c r="D333" s="2637"/>
      <c r="E333" s="2637"/>
      <c r="F333" s="385"/>
      <c r="G333" s="385"/>
      <c r="I333" s="385"/>
      <c r="J333" s="385"/>
    </row>
    <row r="334" spans="1:10" s="385" customFormat="1" ht="15.75">
      <c r="A334" s="384"/>
      <c r="B334" s="1103" t="str">
        <f>IF(COUNT($H$16:H334)&lt;10,CONCATENATE("AMM SPDA 00",COUNT($H$16:H334)),CONCATENATE("AMM SPDA 0",COUNT($H$16:H334)))</f>
        <v>AMM SPDA 000</v>
      </c>
      <c r="C334" s="2533" t="str">
        <f>CONCATENATE("FORNECIMENTO E INSTALAÇÃO DE ",C337)</f>
        <v>FORNECIMENTO E INSTALAÇÃO DE PRESILHA DE LATÃO 35MM²</v>
      </c>
      <c r="D334" s="2617"/>
      <c r="E334" s="2617"/>
      <c r="F334" s="2617"/>
      <c r="G334" s="1104" t="s">
        <v>23</v>
      </c>
      <c r="H334" s="504" t="e">
        <f>G342</f>
        <v>#REF!</v>
      </c>
    </row>
    <row r="335" spans="1:10" s="385" customFormat="1" ht="31.5">
      <c r="A335" s="384"/>
      <c r="B335" s="1484" t="s">
        <v>144</v>
      </c>
      <c r="C335" s="1318" t="s">
        <v>75</v>
      </c>
      <c r="D335" s="1486" t="s">
        <v>23</v>
      </c>
      <c r="E335" s="1318" t="s">
        <v>76</v>
      </c>
      <c r="F335" s="1319" t="s">
        <v>77</v>
      </c>
      <c r="G335" s="1320" t="s">
        <v>78</v>
      </c>
      <c r="H335" s="384"/>
    </row>
    <row r="336" spans="1:10" s="385" customFormat="1" ht="15.75">
      <c r="A336" s="384"/>
      <c r="B336" s="2818" t="s">
        <v>79</v>
      </c>
      <c r="C336" s="2819"/>
      <c r="D336" s="2819"/>
      <c r="E336" s="2819"/>
      <c r="F336" s="2819"/>
      <c r="G336" s="2820"/>
      <c r="H336" s="384"/>
    </row>
    <row r="337" spans="1:10" s="385" customFormat="1" ht="15.75">
      <c r="A337" s="386"/>
      <c r="B337" s="1321" t="s">
        <v>98</v>
      </c>
      <c r="C337" s="1489" t="str">
        <f>C347</f>
        <v>PRESILHA DE LATÃO 35MM²</v>
      </c>
      <c r="D337" s="1561" t="str">
        <f>G347</f>
        <v>UN</v>
      </c>
      <c r="E337" s="1535">
        <v>1</v>
      </c>
      <c r="F337" s="1322">
        <f>D352</f>
        <v>1.53</v>
      </c>
      <c r="G337" s="1540">
        <f>TRUNC(F337*E337,2)</f>
        <v>1.53</v>
      </c>
      <c r="H337" s="384"/>
    </row>
    <row r="338" spans="1:10" s="644" customFormat="1" ht="15.75">
      <c r="A338" s="645" t="s">
        <v>218</v>
      </c>
      <c r="B338" s="1321">
        <v>142</v>
      </c>
      <c r="C338" s="1489" t="e">
        <f>IF($A338="INSUMO",VLOOKUP($B338,#REF!,2,FALSE),VLOOKUP($B338,#REF!,2,FALSE))</f>
        <v>#REF!</v>
      </c>
      <c r="D338" s="1304" t="e">
        <f>IF($A338="INSUMO",VLOOKUP($B338,#REF!,3,FALSE),VLOOKUP($B338,#REF!,3,FALSE))</f>
        <v>#REF!</v>
      </c>
      <c r="E338" s="1557">
        <v>6.83E-2</v>
      </c>
      <c r="F338" s="1322" t="e">
        <f>IF($A338="INSUMO",VLOOKUP($B338,#REF!,4,FALSE),VLOOKUP($B338,#REF!,4,FALSE))</f>
        <v>#REF!</v>
      </c>
      <c r="G338" s="1540" t="e">
        <f>TRUNC(F338*E338,2)</f>
        <v>#REF!</v>
      </c>
      <c r="H338" s="643"/>
    </row>
    <row r="339" spans="1:10" s="385" customFormat="1" ht="15.75">
      <c r="A339" s="386" t="s">
        <v>218</v>
      </c>
      <c r="B339" s="1321">
        <v>11950</v>
      </c>
      <c r="C339" s="1489" t="e">
        <f>IF($A339="INSUMO",VLOOKUP($B339,#REF!,2,FALSE),VLOOKUP($B339,#REF!,2,FALSE))</f>
        <v>#REF!</v>
      </c>
      <c r="D339" s="1304" t="e">
        <f>IF($A339="INSUMO",VLOOKUP($B339,#REF!,3,FALSE),VLOOKUP($B339,#REF!,3,FALSE))</f>
        <v>#REF!</v>
      </c>
      <c r="E339" s="1535">
        <v>1</v>
      </c>
      <c r="F339" s="1322" t="e">
        <f>IF($A339="INSUMO",VLOOKUP($B339,#REF!,4,FALSE),VLOOKUP($B339,#REF!,4,FALSE))</f>
        <v>#REF!</v>
      </c>
      <c r="G339" s="1540" t="e">
        <f>TRUNC(F339*E339,2)</f>
        <v>#REF!</v>
      </c>
      <c r="H339" s="384"/>
    </row>
    <row r="340" spans="1:10" s="385" customFormat="1" ht="15.75">
      <c r="A340" s="384"/>
      <c r="B340" s="2818" t="s">
        <v>80</v>
      </c>
      <c r="C340" s="2819"/>
      <c r="D340" s="2819"/>
      <c r="E340" s="2819"/>
      <c r="F340" s="2819"/>
      <c r="G340" s="2820"/>
      <c r="H340" s="384"/>
    </row>
    <row r="341" spans="1:10" s="385" customFormat="1" ht="16.5" thickBot="1">
      <c r="A341" s="386" t="s">
        <v>219</v>
      </c>
      <c r="B341" s="1105">
        <v>88264</v>
      </c>
      <c r="C341" s="1495" t="e">
        <f>IF($A341="INSUMO",VLOOKUP($B341,#REF!,2,FALSE),VLOOKUP($B341,#REF!,2,FALSE))</f>
        <v>#REF!</v>
      </c>
      <c r="D341" s="1300" t="e">
        <f>IF($A341="INSUMO",VLOOKUP($B341,#REF!,3,FALSE),VLOOKUP($B341,#REF!,3,FALSE))</f>
        <v>#REF!</v>
      </c>
      <c r="E341" s="1519">
        <v>0.01</v>
      </c>
      <c r="F341" s="1324" t="e">
        <f>IF($A341="INSUMO",VLOOKUP($B341,#REF!,4,FALSE),VLOOKUP($B341,#REF!,4,FALSE))</f>
        <v>#REF!</v>
      </c>
      <c r="G341" s="1106" t="e">
        <f>TRUNC(F341*E341,2)</f>
        <v>#REF!</v>
      </c>
      <c r="H341" s="384"/>
    </row>
    <row r="342" spans="1:10" s="385" customFormat="1" ht="16.5" thickBot="1">
      <c r="A342" s="384"/>
      <c r="B342" s="2831" t="s">
        <v>840</v>
      </c>
      <c r="C342" s="2831"/>
      <c r="D342" s="2831"/>
      <c r="E342" s="2831"/>
      <c r="F342" s="538" t="s">
        <v>81</v>
      </c>
      <c r="G342" s="539" t="e">
        <f>SUM(G336:G341)</f>
        <v>#REF!</v>
      </c>
      <c r="H342" s="384"/>
    </row>
    <row r="343" spans="1:10" s="556" customFormat="1" ht="15.75" customHeight="1">
      <c r="B343" s="2831"/>
      <c r="C343" s="2831"/>
      <c r="D343" s="2831"/>
      <c r="E343" s="2831"/>
      <c r="F343" s="543"/>
      <c r="G343" s="543"/>
    </row>
    <row r="344" spans="1:10" s="556" customFormat="1" ht="59.25" customHeight="1">
      <c r="B344" s="2816" t="s">
        <v>774</v>
      </c>
      <c r="C344" s="2816"/>
      <c r="D344" s="2816"/>
      <c r="E344" s="2816"/>
      <c r="F344" s="2816"/>
      <c r="G344" s="2816"/>
    </row>
    <row r="345" spans="1:10" s="556" customFormat="1" ht="207" customHeight="1">
      <c r="B345" s="2817" t="s">
        <v>775</v>
      </c>
      <c r="C345" s="2817"/>
      <c r="D345" s="2817"/>
      <c r="E345" s="2817"/>
      <c r="F345" s="2817"/>
      <c r="G345" s="2817"/>
    </row>
    <row r="346" spans="1:10" s="384" customFormat="1" ht="15.75" thickBot="1">
      <c r="F346" s="385"/>
      <c r="G346" s="385"/>
      <c r="I346" s="385"/>
      <c r="J346" s="385"/>
    </row>
    <row r="347" spans="1:10" s="385" customFormat="1" ht="15.75">
      <c r="A347" s="384"/>
      <c r="B347" s="1365"/>
      <c r="C347" s="1363" t="s">
        <v>326</v>
      </c>
      <c r="D347" s="1366"/>
      <c r="E347" s="1367"/>
      <c r="F347" s="1364"/>
      <c r="G347" s="1110" t="s">
        <v>23</v>
      </c>
      <c r="H347" s="1223" t="s">
        <v>1054</v>
      </c>
    </row>
    <row r="348" spans="1:10" s="385" customFormat="1" ht="31.5">
      <c r="A348" s="384"/>
      <c r="B348" s="2014" t="s">
        <v>91</v>
      </c>
      <c r="C348" s="2015" t="s">
        <v>92</v>
      </c>
      <c r="D348" s="2016" t="s">
        <v>93</v>
      </c>
      <c r="E348" s="2017" t="s">
        <v>94</v>
      </c>
      <c r="F348" s="2018" t="s">
        <v>95</v>
      </c>
      <c r="G348" s="2019" t="s">
        <v>96</v>
      </c>
      <c r="H348" s="384"/>
    </row>
    <row r="349" spans="1:10" s="385" customFormat="1" ht="15.75">
      <c r="A349" s="384"/>
      <c r="B349" s="2105">
        <v>43741</v>
      </c>
      <c r="C349" s="2064" t="s">
        <v>1137</v>
      </c>
      <c r="D349" s="2065">
        <v>1.65</v>
      </c>
      <c r="E349" s="2066" t="s">
        <v>428</v>
      </c>
      <c r="F349" s="2023" t="s">
        <v>1465</v>
      </c>
      <c r="G349" s="2024" t="s">
        <v>1466</v>
      </c>
      <c r="H349"/>
      <c r="I349" s="1754">
        <f>B349+180</f>
        <v>43921</v>
      </c>
    </row>
    <row r="350" spans="1:10" ht="15">
      <c r="B350" s="2105">
        <v>43741</v>
      </c>
      <c r="C350" s="2064" t="s">
        <v>1460</v>
      </c>
      <c r="D350" s="2065">
        <v>1.53</v>
      </c>
      <c r="E350" s="2066" t="s">
        <v>385</v>
      </c>
      <c r="F350" s="2023" t="s">
        <v>386</v>
      </c>
      <c r="G350" s="2024" t="s">
        <v>1187</v>
      </c>
      <c r="H350"/>
      <c r="I350" s="1754">
        <f>B350+180</f>
        <v>43921</v>
      </c>
    </row>
    <row r="351" spans="1:10" ht="15.75" thickBot="1">
      <c r="B351" s="2116">
        <v>43742</v>
      </c>
      <c r="C351" s="2064" t="s">
        <v>1180</v>
      </c>
      <c r="D351" s="2065">
        <v>1.33</v>
      </c>
      <c r="E351" s="2066" t="s">
        <v>110</v>
      </c>
      <c r="F351" s="2023" t="s">
        <v>1467</v>
      </c>
      <c r="G351" s="2024" t="s">
        <v>1468</v>
      </c>
      <c r="H351"/>
      <c r="I351" s="1743">
        <f>B351+180</f>
        <v>43922</v>
      </c>
    </row>
    <row r="352" spans="1:10" ht="16.5" thickBot="1">
      <c r="B352" s="2025"/>
      <c r="C352" s="2026" t="s">
        <v>97</v>
      </c>
      <c r="D352" s="2027">
        <f>IF(COUNT(D348:D351)=3,MEDIAN(D348:D351),SMALL(D349:D351,1))</f>
        <v>1.53</v>
      </c>
      <c r="E352" s="2028"/>
      <c r="F352" s="2029"/>
      <c r="G352" s="2030"/>
      <c r="H352"/>
    </row>
    <row r="353" spans="1:8" ht="13.5" thickBot="1"/>
    <row r="354" spans="1:8" s="1011" customFormat="1" ht="29.25" customHeight="1">
      <c r="A354" s="1007"/>
      <c r="B354" s="1103" t="str">
        <f>IF(COUNT($H$16:H354)&lt;10,CONCATENATE("AMM SPDA 00",COUNT($H$16:H354)),CONCATENATE("AMM SPDA 0",COUNT($H$16:H354)))</f>
        <v>AMM SPDA 000</v>
      </c>
      <c r="C354" s="2533" t="s">
        <v>727</v>
      </c>
      <c r="D354" s="2617"/>
      <c r="E354" s="2617"/>
      <c r="F354" s="2617"/>
      <c r="G354" s="1104" t="s">
        <v>23</v>
      </c>
      <c r="H354" s="560" t="e">
        <f>G364</f>
        <v>#REF!</v>
      </c>
    </row>
    <row r="355" spans="1:8" s="1011" customFormat="1" ht="31.5">
      <c r="A355" s="1007"/>
      <c r="B355" s="1317" t="s">
        <v>144</v>
      </c>
      <c r="C355" s="1318" t="s">
        <v>75</v>
      </c>
      <c r="D355" s="1486" t="s">
        <v>23</v>
      </c>
      <c r="E355" s="1318" t="s">
        <v>76</v>
      </c>
      <c r="F355" s="1319" t="s">
        <v>77</v>
      </c>
      <c r="G355" s="1320" t="s">
        <v>78</v>
      </c>
      <c r="H355" s="1007"/>
    </row>
    <row r="356" spans="1:8" s="1011" customFormat="1" ht="15.75">
      <c r="A356" s="1007"/>
      <c r="B356" s="2818" t="s">
        <v>79</v>
      </c>
      <c r="C356" s="2819"/>
      <c r="D356" s="2819"/>
      <c r="E356" s="2819"/>
      <c r="F356" s="2819"/>
      <c r="G356" s="2820"/>
      <c r="H356" s="1007"/>
    </row>
    <row r="357" spans="1:8" s="1011" customFormat="1" ht="15.75">
      <c r="A357" s="1009"/>
      <c r="B357" s="1321" t="s">
        <v>98</v>
      </c>
      <c r="C357" s="1489" t="str">
        <f>C368</f>
        <v>PRESILHA DE LATÃO 35MM²</v>
      </c>
      <c r="D357" s="1561" t="str">
        <f>G368</f>
        <v>UN</v>
      </c>
      <c r="E357" s="1535">
        <v>1</v>
      </c>
      <c r="F357" s="1322">
        <f>D373</f>
        <v>1.53</v>
      </c>
      <c r="G357" s="1540">
        <f>TRUNC(F357*E357,2)</f>
        <v>1.53</v>
      </c>
      <c r="H357" s="1007"/>
    </row>
    <row r="358" spans="1:8" s="1011" customFormat="1" ht="15.75">
      <c r="A358" s="1009" t="s">
        <v>218</v>
      </c>
      <c r="B358" s="1321">
        <v>142</v>
      </c>
      <c r="C358" s="1489" t="e">
        <f>IF($A358="INSUMO",VLOOKUP($B358,#REF!,2,FALSE),VLOOKUP($B358,#REF!,2,FALSE))</f>
        <v>#REF!</v>
      </c>
      <c r="D358" s="1304" t="e">
        <f>IF($A358="INSUMO",VLOOKUP($B358,#REF!,3,FALSE),VLOOKUP($B358,#REF!,3,FALSE))</f>
        <v>#REF!</v>
      </c>
      <c r="E358" s="1557">
        <v>6.83E-2</v>
      </c>
      <c r="F358" s="1322" t="e">
        <f>IF($A358="INSUMO",VLOOKUP($B358,#REF!,4,FALSE),VLOOKUP($B358,#REF!,4,FALSE))</f>
        <v>#REF!</v>
      </c>
      <c r="G358" s="1540" t="e">
        <f>TRUNC(F358*E358,2)</f>
        <v>#REF!</v>
      </c>
      <c r="H358" s="1007"/>
    </row>
    <row r="359" spans="1:8" s="1011" customFormat="1" ht="15.75">
      <c r="A359" s="1009" t="s">
        <v>218</v>
      </c>
      <c r="B359" s="1321">
        <v>7583</v>
      </c>
      <c r="C359" s="1489" t="e">
        <f>IF($A359="INSUMO",VLOOKUP($B359,#REF!,2,FALSE),VLOOKUP($B359,#REF!,2,FALSE))</f>
        <v>#REF!</v>
      </c>
      <c r="D359" s="1304" t="e">
        <f>IF($A359="INSUMO",VLOOKUP($B359,#REF!,3,FALSE),VLOOKUP($B359,#REF!,3,FALSE))</f>
        <v>#REF!</v>
      </c>
      <c r="E359" s="1535">
        <v>1</v>
      </c>
      <c r="F359" s="1322" t="e">
        <f>IF($A359="INSUMO",VLOOKUP($B359,#REF!,4,FALSE),VLOOKUP($B359,#REF!,4,FALSE))</f>
        <v>#REF!</v>
      </c>
      <c r="G359" s="1540" t="e">
        <f>TRUNC(F359*E359,2)</f>
        <v>#REF!</v>
      </c>
      <c r="H359" s="1007"/>
    </row>
    <row r="360" spans="1:8" s="1011" customFormat="1" ht="15.75">
      <c r="A360" s="1009" t="s">
        <v>218</v>
      </c>
      <c r="B360" s="1321" t="s">
        <v>98</v>
      </c>
      <c r="C360" s="1562" t="str">
        <f>C382</f>
        <v>ESPAÇADOR 90º PARA SPDA</v>
      </c>
      <c r="D360" s="1561" t="str">
        <f>G382</f>
        <v>UN</v>
      </c>
      <c r="E360" s="1535">
        <v>1</v>
      </c>
      <c r="F360" s="1322">
        <f>D387</f>
        <v>3.5</v>
      </c>
      <c r="G360" s="1540">
        <f>TRUNC(F360*E360,2)</f>
        <v>3.5</v>
      </c>
      <c r="H360" s="1007"/>
    </row>
    <row r="361" spans="1:8" s="1011" customFormat="1" ht="15.75">
      <c r="A361" s="1009" t="s">
        <v>218</v>
      </c>
      <c r="B361" s="1321" t="s">
        <v>98</v>
      </c>
      <c r="C361" s="1489" t="str">
        <f>C375</f>
        <v>REBITE POP EM ALUMÍNIO 4 X 16MM</v>
      </c>
      <c r="D361" s="1561" t="str">
        <f>G375</f>
        <v>UN</v>
      </c>
      <c r="E361" s="1535">
        <v>2</v>
      </c>
      <c r="F361" s="1322">
        <f>D380</f>
        <v>0.1</v>
      </c>
      <c r="G361" s="1540">
        <f>TRUNC(F361*E361,2)</f>
        <v>0.2</v>
      </c>
      <c r="H361" s="1007"/>
    </row>
    <row r="362" spans="1:8" s="1011" customFormat="1" ht="15.75">
      <c r="A362" s="1007"/>
      <c r="B362" s="2818" t="s">
        <v>80</v>
      </c>
      <c r="C362" s="2819"/>
      <c r="D362" s="2819"/>
      <c r="E362" s="2819"/>
      <c r="F362" s="2819"/>
      <c r="G362" s="2820"/>
      <c r="H362" s="1007"/>
    </row>
    <row r="363" spans="1:8" s="1011" customFormat="1" ht="16.5" thickBot="1">
      <c r="A363" s="1009" t="s">
        <v>219</v>
      </c>
      <c r="B363" s="1105">
        <v>88264</v>
      </c>
      <c r="C363" s="1495" t="e">
        <f>IF($A363="INSUMO",VLOOKUP($B363,#REF!,2,FALSE),VLOOKUP($B363,#REF!,2,FALSE))</f>
        <v>#REF!</v>
      </c>
      <c r="D363" s="1300" t="e">
        <f>IF($A363="INSUMO",VLOOKUP($B363,#REF!,3,FALSE),VLOOKUP($B363,#REF!,3,FALSE))</f>
        <v>#REF!</v>
      </c>
      <c r="E363" s="1519">
        <v>0.01</v>
      </c>
      <c r="F363" s="1324" t="e">
        <f>IF($A363="INSUMO",VLOOKUP($B363,#REF!,4,FALSE),VLOOKUP($B363,#REF!,4,FALSE))</f>
        <v>#REF!</v>
      </c>
      <c r="G363" s="1106" t="e">
        <f>TRUNC(F363*E363,2)</f>
        <v>#REF!</v>
      </c>
      <c r="H363" s="1007"/>
    </row>
    <row r="364" spans="1:8" s="1011" customFormat="1" ht="16.5" thickBot="1">
      <c r="A364" s="1007"/>
      <c r="B364" s="2831" t="s">
        <v>840</v>
      </c>
      <c r="C364" s="2831"/>
      <c r="D364" s="2831"/>
      <c r="E364" s="2832"/>
      <c r="F364" s="538" t="s">
        <v>81</v>
      </c>
      <c r="G364" s="539" t="e">
        <f>SUM(G356:G363)</f>
        <v>#REF!</v>
      </c>
      <c r="H364" s="1007"/>
    </row>
    <row r="365" spans="1:8" s="556" customFormat="1" ht="59.25" customHeight="1">
      <c r="B365" s="2816" t="s">
        <v>774</v>
      </c>
      <c r="C365" s="2816"/>
      <c r="D365" s="2816"/>
      <c r="E365" s="2816"/>
      <c r="F365" s="2816"/>
      <c r="G365" s="2816"/>
    </row>
    <row r="366" spans="1:8" s="556" customFormat="1" ht="207" customHeight="1">
      <c r="B366" s="2817" t="s">
        <v>775</v>
      </c>
      <c r="C366" s="2817"/>
      <c r="D366" s="2817"/>
      <c r="E366" s="2817"/>
      <c r="F366" s="2817"/>
      <c r="G366" s="2817"/>
    </row>
    <row r="367" spans="1:8" s="1011" customFormat="1" ht="16.5" thickBot="1">
      <c r="A367" s="556"/>
      <c r="B367" s="542"/>
      <c r="C367" s="543"/>
      <c r="D367" s="543"/>
      <c r="E367" s="543"/>
      <c r="F367" s="543"/>
      <c r="G367" s="543"/>
      <c r="H367" s="556"/>
    </row>
    <row r="368" spans="1:8" s="1011" customFormat="1" ht="15.75">
      <c r="A368" s="1007"/>
      <c r="B368" s="1365"/>
      <c r="C368" s="1363" t="s">
        <v>326</v>
      </c>
      <c r="D368" s="1366"/>
      <c r="E368" s="1367"/>
      <c r="F368" s="1364"/>
      <c r="G368" s="1110" t="s">
        <v>23</v>
      </c>
      <c r="H368" s="1223" t="s">
        <v>1054</v>
      </c>
    </row>
    <row r="369" spans="1:9" s="1011" customFormat="1" ht="31.5">
      <c r="A369" s="1007"/>
      <c r="B369" s="2014" t="s">
        <v>91</v>
      </c>
      <c r="C369" s="2015" t="s">
        <v>92</v>
      </c>
      <c r="D369" s="2016" t="s">
        <v>93</v>
      </c>
      <c r="E369" s="2017" t="s">
        <v>94</v>
      </c>
      <c r="F369" s="2018" t="s">
        <v>95</v>
      </c>
      <c r="G369" s="2019" t="s">
        <v>96</v>
      </c>
      <c r="H369" s="1007"/>
    </row>
    <row r="370" spans="1:9" s="1011" customFormat="1" ht="15.75">
      <c r="A370" s="1007"/>
      <c r="B370" s="2105">
        <v>43741</v>
      </c>
      <c r="C370" s="2064" t="s">
        <v>1137</v>
      </c>
      <c r="D370" s="2065">
        <v>1.65</v>
      </c>
      <c r="E370" s="2066" t="s">
        <v>428</v>
      </c>
      <c r="F370" s="2023" t="s">
        <v>1465</v>
      </c>
      <c r="G370" s="2024" t="s">
        <v>1466</v>
      </c>
      <c r="H370"/>
      <c r="I370" s="1754">
        <f>B370+180</f>
        <v>43921</v>
      </c>
    </row>
    <row r="371" spans="1:9" s="1011" customFormat="1" ht="15">
      <c r="A371" s="1010"/>
      <c r="B371" s="2105">
        <v>43741</v>
      </c>
      <c r="C371" s="2064" t="s">
        <v>1460</v>
      </c>
      <c r="D371" s="2065">
        <v>1.53</v>
      </c>
      <c r="E371" s="2066" t="s">
        <v>385</v>
      </c>
      <c r="F371" s="2023" t="s">
        <v>386</v>
      </c>
      <c r="G371" s="2024" t="s">
        <v>1187</v>
      </c>
      <c r="H371"/>
      <c r="I371" s="1754">
        <f>B371+180</f>
        <v>43921</v>
      </c>
    </row>
    <row r="372" spans="1:9" s="1011" customFormat="1" ht="15.75" thickBot="1">
      <c r="A372" s="1010"/>
      <c r="B372" s="2116">
        <v>43742</v>
      </c>
      <c r="C372" s="2064" t="s">
        <v>1180</v>
      </c>
      <c r="D372" s="2065">
        <v>1.33</v>
      </c>
      <c r="E372" s="2066" t="s">
        <v>110</v>
      </c>
      <c r="F372" s="2023" t="s">
        <v>1467</v>
      </c>
      <c r="G372" s="2024" t="s">
        <v>1468</v>
      </c>
      <c r="H372"/>
      <c r="I372" s="1743">
        <f>B372+180</f>
        <v>43922</v>
      </c>
    </row>
    <row r="373" spans="1:9" s="1011" customFormat="1" ht="16.5" thickBot="1">
      <c r="A373" s="1010"/>
      <c r="B373" s="2025"/>
      <c r="C373" s="2026" t="s">
        <v>97</v>
      </c>
      <c r="D373" s="2027">
        <f>IF(COUNT(D369:D372)=3,MEDIAN(D369:D372),SMALL(D370:D372,1))</f>
        <v>1.53</v>
      </c>
      <c r="E373" s="2028"/>
      <c r="F373" s="2029"/>
      <c r="G373" s="2030"/>
      <c r="H373" s="1010"/>
    </row>
    <row r="374" spans="1:9" s="1011" customFormat="1" ht="13.5" thickBot="1">
      <c r="A374" s="1010"/>
      <c r="H374" s="1010"/>
    </row>
    <row r="375" spans="1:9" s="1011" customFormat="1" ht="15.75">
      <c r="A375" s="1010"/>
      <c r="B375" s="1365"/>
      <c r="C375" s="1363" t="s">
        <v>140</v>
      </c>
      <c r="D375" s="1366"/>
      <c r="E375" s="1367"/>
      <c r="F375" s="1364"/>
      <c r="G375" s="1110" t="s">
        <v>23</v>
      </c>
      <c r="H375" s="1223" t="s">
        <v>1054</v>
      </c>
    </row>
    <row r="376" spans="1:9" s="1011" customFormat="1" ht="31.5">
      <c r="A376" s="1010"/>
      <c r="B376" s="2110" t="s">
        <v>91</v>
      </c>
      <c r="C376" s="2111" t="s">
        <v>92</v>
      </c>
      <c r="D376" s="2112" t="s">
        <v>93</v>
      </c>
      <c r="E376" s="2113" t="s">
        <v>94</v>
      </c>
      <c r="F376" s="2114" t="s">
        <v>95</v>
      </c>
      <c r="G376" s="2115" t="s">
        <v>96</v>
      </c>
      <c r="H376" s="1010"/>
    </row>
    <row r="377" spans="1:9" s="1011" customFormat="1" ht="15">
      <c r="A377" s="1010"/>
      <c r="B377" s="2105">
        <v>43741</v>
      </c>
      <c r="C377" s="2064" t="s">
        <v>1137</v>
      </c>
      <c r="D377" s="2065">
        <v>0.12</v>
      </c>
      <c r="E377" s="2066" t="s">
        <v>428</v>
      </c>
      <c r="F377" s="2023" t="s">
        <v>1465</v>
      </c>
      <c r="G377" s="2024" t="s">
        <v>1466</v>
      </c>
      <c r="H377"/>
      <c r="I377" s="1754">
        <f>B377+180</f>
        <v>43921</v>
      </c>
    </row>
    <row r="378" spans="1:9" s="1011" customFormat="1" ht="15">
      <c r="A378" s="1010"/>
      <c r="B378" s="2116">
        <v>43742</v>
      </c>
      <c r="C378" s="2064" t="s">
        <v>1180</v>
      </c>
      <c r="D378" s="2065">
        <v>0.09</v>
      </c>
      <c r="E378" s="2066" t="s">
        <v>110</v>
      </c>
      <c r="F378" s="2023" t="s">
        <v>1467</v>
      </c>
      <c r="G378" s="2024" t="s">
        <v>1468</v>
      </c>
      <c r="H378"/>
      <c r="I378" s="1754">
        <f>B378+180</f>
        <v>43922</v>
      </c>
    </row>
    <row r="379" spans="1:9" s="1011" customFormat="1" ht="15.75" thickBot="1">
      <c r="A379" s="1010"/>
      <c r="B379" s="2116">
        <v>43747</v>
      </c>
      <c r="C379" s="2064" t="s">
        <v>958</v>
      </c>
      <c r="D379" s="2065">
        <v>0.1</v>
      </c>
      <c r="E379" s="2066" t="s">
        <v>113</v>
      </c>
      <c r="F379" s="2023" t="s">
        <v>114</v>
      </c>
      <c r="G379" s="2024" t="s">
        <v>1464</v>
      </c>
      <c r="H379"/>
      <c r="I379" s="1743">
        <f>B379+180</f>
        <v>43927</v>
      </c>
    </row>
    <row r="380" spans="1:9" s="1011" customFormat="1" ht="16.5" thickBot="1">
      <c r="A380" s="1010"/>
      <c r="B380" s="2025"/>
      <c r="C380" s="2026" t="s">
        <v>97</v>
      </c>
      <c r="D380" s="2027">
        <f>IF(COUNT(D376:D379)=3,MEDIAN(D376:D379),SMALL(D377:D379,1))</f>
        <v>0.1</v>
      </c>
      <c r="E380" s="2028"/>
      <c r="F380" s="2029"/>
      <c r="G380" s="2030"/>
      <c r="H380" s="1010"/>
    </row>
    <row r="381" spans="1:9" s="1011" customFormat="1" ht="13.5" thickBot="1">
      <c r="A381" s="1010"/>
      <c r="H381" s="1010"/>
    </row>
    <row r="382" spans="1:9" s="1011" customFormat="1" ht="15.75">
      <c r="A382" s="1010"/>
      <c r="B382" s="1365"/>
      <c r="C382" s="325" t="s">
        <v>728</v>
      </c>
      <c r="D382" s="1366"/>
      <c r="E382" s="1367"/>
      <c r="F382" s="1364"/>
      <c r="G382" s="1110" t="s">
        <v>23</v>
      </c>
      <c r="H382" s="1010"/>
    </row>
    <row r="383" spans="1:9" s="1114" customFormat="1" ht="31.5">
      <c r="A383" s="1113"/>
      <c r="B383" s="2014" t="s">
        <v>91</v>
      </c>
      <c r="C383" s="2015" t="s">
        <v>92</v>
      </c>
      <c r="D383" s="2016" t="s">
        <v>93</v>
      </c>
      <c r="E383" s="2017" t="s">
        <v>94</v>
      </c>
      <c r="F383" s="2018" t="s">
        <v>95</v>
      </c>
      <c r="G383" s="2019" t="s">
        <v>96</v>
      </c>
      <c r="H383" s="1113"/>
    </row>
    <row r="384" spans="1:9" s="1011" customFormat="1" ht="15">
      <c r="A384" s="1010"/>
      <c r="B384" s="2020">
        <v>43759</v>
      </c>
      <c r="C384" s="2021" t="s">
        <v>1055</v>
      </c>
      <c r="D384" s="2022">
        <v>3</v>
      </c>
      <c r="E384" s="2132" t="s">
        <v>1056</v>
      </c>
      <c r="F384" s="2133" t="s">
        <v>1241</v>
      </c>
      <c r="G384" s="2063" t="s">
        <v>1471</v>
      </c>
      <c r="H384" s="1010"/>
    </row>
    <row r="385" spans="1:8" s="1011" customFormat="1" ht="15">
      <c r="A385" s="1010"/>
      <c r="B385" s="2134">
        <v>43759</v>
      </c>
      <c r="C385" s="2064" t="s">
        <v>1472</v>
      </c>
      <c r="D385" s="2065">
        <v>4.5</v>
      </c>
      <c r="E385" s="2132" t="s">
        <v>1473</v>
      </c>
      <c r="F385" s="2067" t="s">
        <v>1474</v>
      </c>
      <c r="G385" s="2024" t="s">
        <v>1385</v>
      </c>
      <c r="H385" s="1010"/>
    </row>
    <row r="386" spans="1:8" s="1011" customFormat="1" ht="15">
      <c r="A386" s="1010"/>
      <c r="B386" s="2134">
        <v>43756</v>
      </c>
      <c r="C386" s="2064" t="s">
        <v>1242</v>
      </c>
      <c r="D386" s="2065">
        <v>3.5</v>
      </c>
      <c r="E386" s="2132" t="s">
        <v>1057</v>
      </c>
      <c r="F386" s="2067" t="s">
        <v>683</v>
      </c>
      <c r="G386" s="2024" t="s">
        <v>684</v>
      </c>
      <c r="H386" s="1010"/>
    </row>
    <row r="387" spans="1:8" s="1011" customFormat="1" ht="16.5" thickBot="1">
      <c r="A387" s="1010"/>
      <c r="B387" s="2025"/>
      <c r="C387" s="2026" t="s">
        <v>97</v>
      </c>
      <c r="D387" s="2027">
        <f>IF(COUNT(D384:D386)=3,MEDIAN(D384:D386),SMALL(D384:D386,1))</f>
        <v>3.5</v>
      </c>
      <c r="E387" s="2028"/>
      <c r="F387" s="2029"/>
      <c r="G387" s="2030"/>
      <c r="H387" s="1010"/>
    </row>
    <row r="388" spans="1:8" s="1011" customFormat="1" ht="16.5" thickBot="1">
      <c r="A388" s="1010"/>
      <c r="B388" s="1038"/>
      <c r="C388" s="1038"/>
      <c r="D388" s="473"/>
      <c r="E388" s="382"/>
      <c r="F388" s="474"/>
      <c r="G388" s="475"/>
      <c r="H388" s="1010"/>
    </row>
    <row r="389" spans="1:8" s="1011" customFormat="1" ht="30.75" customHeight="1">
      <c r="A389" s="1007"/>
      <c r="B389" s="1103" t="str">
        <f>IF(COUNT($H$16:H389)&lt;10,CONCATENATE("AMM SPDA 00",COUNT($H$16:H389)),CONCATENATE("AMM SPDA 0",COUNT($H$16:H389)))</f>
        <v>AMM SPDA 000</v>
      </c>
      <c r="C389" s="2533" t="s">
        <v>733</v>
      </c>
      <c r="D389" s="2617"/>
      <c r="E389" s="2617"/>
      <c r="F389" s="2617"/>
      <c r="G389" s="1104" t="s">
        <v>23</v>
      </c>
      <c r="H389" s="560" t="e">
        <f>G398</f>
        <v>#REF!</v>
      </c>
    </row>
    <row r="390" spans="1:8" s="1011" customFormat="1" ht="31.5">
      <c r="A390" s="1007"/>
      <c r="B390" s="1435" t="s">
        <v>144</v>
      </c>
      <c r="C390" s="1776" t="s">
        <v>75</v>
      </c>
      <c r="D390" s="1799" t="s">
        <v>23</v>
      </c>
      <c r="E390" s="1776" t="s">
        <v>76</v>
      </c>
      <c r="F390" s="1777" t="s">
        <v>77</v>
      </c>
      <c r="G390" s="1729" t="s">
        <v>78</v>
      </c>
      <c r="H390" s="1007"/>
    </row>
    <row r="391" spans="1:8" s="1011" customFormat="1" ht="15.75">
      <c r="A391" s="1007"/>
      <c r="B391" s="2833" t="s">
        <v>79</v>
      </c>
      <c r="C391" s="2834"/>
      <c r="D391" s="2834"/>
      <c r="E391" s="2834"/>
      <c r="F391" s="2834"/>
      <c r="G391" s="2835"/>
      <c r="H391" s="1007"/>
    </row>
    <row r="392" spans="1:8" s="1011" customFormat="1" ht="15.75">
      <c r="A392" s="1009"/>
      <c r="B392" s="1436" t="s">
        <v>98</v>
      </c>
      <c r="C392" s="1815" t="str">
        <f>C403</f>
        <v>PRESILHA DE LATÃO 35MM²</v>
      </c>
      <c r="D392" s="1860" t="str">
        <f>G403</f>
        <v>UN</v>
      </c>
      <c r="E392" s="1809">
        <v>1</v>
      </c>
      <c r="F392" s="1802">
        <f>D408</f>
        <v>1.53</v>
      </c>
      <c r="G392" s="1811">
        <f>TRUNC(F392*E392,2)</f>
        <v>1.53</v>
      </c>
      <c r="H392" s="1007"/>
    </row>
    <row r="393" spans="1:8" s="1011" customFormat="1" ht="15.75">
      <c r="A393" s="1009" t="s">
        <v>218</v>
      </c>
      <c r="B393" s="1436">
        <v>142</v>
      </c>
      <c r="C393" s="1815" t="e">
        <f>IF($A393="INSUMO",VLOOKUP($B393,#REF!,2,FALSE),VLOOKUP($B393,#REF!,2,FALSE))</f>
        <v>#REF!</v>
      </c>
      <c r="D393" s="1801" t="e">
        <f>IF($A393="INSUMO",VLOOKUP($B393,#REF!,3,FALSE),VLOOKUP($B393,#REF!,3,FALSE))</f>
        <v>#REF!</v>
      </c>
      <c r="E393" s="1861">
        <v>6.8349999999999994E-2</v>
      </c>
      <c r="F393" s="1322" t="e">
        <f>IF($A393="INSUMO",VLOOKUP($B393,#REF!,4,FALSE),VLOOKUP($B393,#REF!,4,FALSE))</f>
        <v>#REF!</v>
      </c>
      <c r="G393" s="1811" t="e">
        <f>TRUNC(F393*E393,2)</f>
        <v>#REF!</v>
      </c>
      <c r="H393" s="1007"/>
    </row>
    <row r="394" spans="1:8" s="1011" customFormat="1" ht="15.75">
      <c r="A394" s="1009" t="s">
        <v>218</v>
      </c>
      <c r="B394" s="1436" t="s">
        <v>98</v>
      </c>
      <c r="C394" s="1862" t="str">
        <f>C417</f>
        <v>ESPAÇADOR 90º PARA SPDA</v>
      </c>
      <c r="D394" s="1860" t="str">
        <f>G417</f>
        <v>UN</v>
      </c>
      <c r="E394" s="1809">
        <v>1</v>
      </c>
      <c r="F394" s="1802">
        <f>D422</f>
        <v>3.5</v>
      </c>
      <c r="G394" s="1811">
        <f>TRUNC(F394*E394,2)</f>
        <v>3.5</v>
      </c>
      <c r="H394" s="1007"/>
    </row>
    <row r="395" spans="1:8" s="1011" customFormat="1" ht="15.75">
      <c r="A395" s="1009" t="s">
        <v>218</v>
      </c>
      <c r="B395" s="1436" t="s">
        <v>98</v>
      </c>
      <c r="C395" s="1815" t="str">
        <f>C410</f>
        <v>REBITE POP EM ALUMÍNIO 4 X 16MM</v>
      </c>
      <c r="D395" s="1860" t="str">
        <f>G410</f>
        <v>UN</v>
      </c>
      <c r="E395" s="1809">
        <v>2</v>
      </c>
      <c r="F395" s="1802">
        <f>D415</f>
        <v>0.1</v>
      </c>
      <c r="G395" s="1811">
        <f>TRUNC(F395*E395,2)</f>
        <v>0.2</v>
      </c>
      <c r="H395" s="1007"/>
    </row>
    <row r="396" spans="1:8" s="1011" customFormat="1" ht="15.75">
      <c r="A396" s="1007"/>
      <c r="B396" s="2833" t="s">
        <v>80</v>
      </c>
      <c r="C396" s="2834"/>
      <c r="D396" s="2834"/>
      <c r="E396" s="2834"/>
      <c r="F396" s="2834"/>
      <c r="G396" s="2835"/>
      <c r="H396" s="1007"/>
    </row>
    <row r="397" spans="1:8" s="1011" customFormat="1" ht="16.5" thickBot="1">
      <c r="A397" s="1009" t="s">
        <v>219</v>
      </c>
      <c r="B397" s="1803">
        <v>88264</v>
      </c>
      <c r="C397" s="1863" t="s">
        <v>50</v>
      </c>
      <c r="D397" s="1438" t="e">
        <f>IF($A397="INSUMO",VLOOKUP($B397,#REF!,3,FALSE),VLOOKUP($B397,#REF!,3,FALSE))</f>
        <v>#REF!</v>
      </c>
      <c r="E397" s="1804">
        <v>0.01</v>
      </c>
      <c r="F397" s="1439">
        <v>17.68</v>
      </c>
      <c r="G397" s="1864">
        <f>TRUNC(F397*E397,2)</f>
        <v>0.17</v>
      </c>
      <c r="H397" s="1007"/>
    </row>
    <row r="398" spans="1:8" s="1011" customFormat="1" ht="16.5" customHeight="1" thickBot="1">
      <c r="A398" s="1007"/>
      <c r="B398" s="2639" t="s">
        <v>1119</v>
      </c>
      <c r="C398" s="2639"/>
      <c r="D398" s="2639"/>
      <c r="E398" s="2639"/>
      <c r="F398" s="538" t="s">
        <v>81</v>
      </c>
      <c r="G398" s="539" t="e">
        <f>SUM(G391:G397)</f>
        <v>#REF!</v>
      </c>
      <c r="H398" s="1007"/>
    </row>
    <row r="399" spans="1:8" s="1114" customFormat="1" ht="15">
      <c r="A399" s="1111"/>
      <c r="B399" s="2639"/>
      <c r="C399" s="2639"/>
      <c r="D399" s="2639"/>
      <c r="E399" s="2639"/>
      <c r="F399" s="1404"/>
      <c r="G399" s="1404"/>
      <c r="H399" s="1111"/>
    </row>
    <row r="400" spans="1:8" s="556" customFormat="1" ht="59.25" customHeight="1">
      <c r="B400" s="2816" t="s">
        <v>774</v>
      </c>
      <c r="C400" s="2816"/>
      <c r="D400" s="2816"/>
      <c r="E400" s="2816"/>
      <c r="F400" s="2816"/>
      <c r="G400" s="2816"/>
    </row>
    <row r="401" spans="1:9" s="556" customFormat="1" ht="207" customHeight="1">
      <c r="B401" s="2817" t="s">
        <v>775</v>
      </c>
      <c r="C401" s="2817"/>
      <c r="D401" s="2817"/>
      <c r="E401" s="2817"/>
      <c r="F401" s="2817"/>
      <c r="G401" s="2817"/>
    </row>
    <row r="402" spans="1:9" s="1011" customFormat="1" ht="16.5" thickBot="1">
      <c r="A402" s="556"/>
      <c r="B402" s="542"/>
      <c r="C402" s="543"/>
      <c r="D402" s="543"/>
      <c r="E402" s="543"/>
      <c r="F402" s="543"/>
      <c r="G402" s="543"/>
      <c r="H402" s="556"/>
    </row>
    <row r="403" spans="1:9" s="1011" customFormat="1" ht="15.75">
      <c r="A403" s="1007"/>
      <c r="B403" s="1365"/>
      <c r="C403" s="1363" t="s">
        <v>326</v>
      </c>
      <c r="D403" s="1366"/>
      <c r="E403" s="1367"/>
      <c r="F403" s="1364"/>
      <c r="G403" s="1110" t="s">
        <v>23</v>
      </c>
      <c r="H403" s="1223" t="s">
        <v>1054</v>
      </c>
    </row>
    <row r="404" spans="1:9" s="1011" customFormat="1" ht="31.5">
      <c r="A404" s="1007"/>
      <c r="B404" s="1755" t="s">
        <v>91</v>
      </c>
      <c r="C404" s="1779" t="s">
        <v>92</v>
      </c>
      <c r="D404" s="1780" t="s">
        <v>93</v>
      </c>
      <c r="E404" s="1781" t="s">
        <v>94</v>
      </c>
      <c r="F404" s="1782" t="s">
        <v>95</v>
      </c>
      <c r="G404" s="1783" t="s">
        <v>96</v>
      </c>
      <c r="H404" s="1007"/>
    </row>
    <row r="405" spans="1:9" s="1011" customFormat="1" ht="15.75">
      <c r="A405" s="1007"/>
      <c r="B405" s="2105">
        <v>43741</v>
      </c>
      <c r="C405" s="2064" t="s">
        <v>1137</v>
      </c>
      <c r="D405" s="2065">
        <v>1.65</v>
      </c>
      <c r="E405" s="2066" t="s">
        <v>428</v>
      </c>
      <c r="F405" s="2023" t="s">
        <v>1465</v>
      </c>
      <c r="G405" s="2024" t="s">
        <v>1466</v>
      </c>
      <c r="H405"/>
      <c r="I405" s="1754">
        <f>B405+180</f>
        <v>43921</v>
      </c>
    </row>
    <row r="406" spans="1:9" s="1011" customFormat="1" ht="15">
      <c r="A406" s="1010"/>
      <c r="B406" s="2105">
        <v>43741</v>
      </c>
      <c r="C406" s="2064" t="s">
        <v>1460</v>
      </c>
      <c r="D406" s="2065">
        <v>1.53</v>
      </c>
      <c r="E406" s="2066" t="s">
        <v>385</v>
      </c>
      <c r="F406" s="2023" t="s">
        <v>386</v>
      </c>
      <c r="G406" s="2024" t="s">
        <v>1187</v>
      </c>
      <c r="H406"/>
      <c r="I406" s="1754">
        <f>B406+180</f>
        <v>43921</v>
      </c>
    </row>
    <row r="407" spans="1:9" s="1011" customFormat="1" ht="15.75" thickBot="1">
      <c r="A407" s="1010"/>
      <c r="B407" s="2116">
        <v>43742</v>
      </c>
      <c r="C407" s="2064" t="s">
        <v>1180</v>
      </c>
      <c r="D407" s="2065">
        <v>1.33</v>
      </c>
      <c r="E407" s="2066" t="s">
        <v>110</v>
      </c>
      <c r="F407" s="2023" t="s">
        <v>1467</v>
      </c>
      <c r="G407" s="2024" t="s">
        <v>1468</v>
      </c>
      <c r="H407"/>
      <c r="I407" s="1743">
        <f>B407+180</f>
        <v>43922</v>
      </c>
    </row>
    <row r="408" spans="1:9" s="1011" customFormat="1" ht="16.5" thickBot="1">
      <c r="A408" s="1010"/>
      <c r="B408" s="1752"/>
      <c r="C408" s="1335" t="s">
        <v>97</v>
      </c>
      <c r="D408" s="1336">
        <f>IF(COUNT(D404:D407)=3,MEDIAN(D404:D407),SMALL(D405:D407,1))</f>
        <v>1.53</v>
      </c>
      <c r="E408" s="1337"/>
      <c r="F408" s="1338"/>
      <c r="G408" s="1753"/>
      <c r="H408" s="1010"/>
    </row>
    <row r="409" spans="1:9" s="1011" customFormat="1" ht="13.5" thickBot="1">
      <c r="A409" s="1010"/>
      <c r="H409" s="1010"/>
    </row>
    <row r="410" spans="1:9" s="1011" customFormat="1" ht="15.75">
      <c r="A410" s="1010"/>
      <c r="B410" s="1365"/>
      <c r="C410" s="1363" t="s">
        <v>140</v>
      </c>
      <c r="D410" s="1366"/>
      <c r="E410" s="1367"/>
      <c r="F410" s="1364"/>
      <c r="G410" s="1110" t="s">
        <v>23</v>
      </c>
      <c r="H410" s="1223" t="s">
        <v>1054</v>
      </c>
    </row>
    <row r="411" spans="1:9" s="1011" customFormat="1" ht="31.5">
      <c r="A411" s="1010"/>
      <c r="B411" s="1333" t="s">
        <v>91</v>
      </c>
      <c r="C411" s="1745" t="s">
        <v>92</v>
      </c>
      <c r="D411" s="1746" t="s">
        <v>93</v>
      </c>
      <c r="E411" s="1747" t="s">
        <v>94</v>
      </c>
      <c r="F411" s="1748" t="s">
        <v>95</v>
      </c>
      <c r="G411" s="1749" t="s">
        <v>96</v>
      </c>
      <c r="H411" s="1010"/>
    </row>
    <row r="412" spans="1:9" s="1011" customFormat="1" ht="15">
      <c r="A412" s="1010"/>
      <c r="B412" s="2105">
        <v>43741</v>
      </c>
      <c r="C412" s="2064" t="s">
        <v>1137</v>
      </c>
      <c r="D412" s="2065">
        <v>0.12</v>
      </c>
      <c r="E412" s="2066" t="s">
        <v>428</v>
      </c>
      <c r="F412" s="2023" t="s">
        <v>1465</v>
      </c>
      <c r="G412" s="2024" t="s">
        <v>1466</v>
      </c>
      <c r="H412"/>
      <c r="I412" s="1754">
        <f>B412+180</f>
        <v>43921</v>
      </c>
    </row>
    <row r="413" spans="1:9" s="1011" customFormat="1" ht="15">
      <c r="A413" s="1010"/>
      <c r="B413" s="2116">
        <v>43742</v>
      </c>
      <c r="C413" s="2064" t="s">
        <v>1180</v>
      </c>
      <c r="D413" s="2065">
        <v>0.09</v>
      </c>
      <c r="E413" s="2066" t="s">
        <v>110</v>
      </c>
      <c r="F413" s="2023" t="s">
        <v>1467</v>
      </c>
      <c r="G413" s="2024" t="s">
        <v>1468</v>
      </c>
      <c r="H413"/>
      <c r="I413" s="1754">
        <f>B413+180</f>
        <v>43922</v>
      </c>
    </row>
    <row r="414" spans="1:9" s="1011" customFormat="1" ht="15.75" thickBot="1">
      <c r="A414" s="1010"/>
      <c r="B414" s="2116">
        <v>43747</v>
      </c>
      <c r="C414" s="2064" t="s">
        <v>958</v>
      </c>
      <c r="D414" s="2065">
        <v>0.1</v>
      </c>
      <c r="E414" s="2066" t="s">
        <v>113</v>
      </c>
      <c r="F414" s="2023" t="s">
        <v>114</v>
      </c>
      <c r="G414" s="2024" t="s">
        <v>1464</v>
      </c>
      <c r="H414"/>
      <c r="I414" s="1743">
        <f>B414+180</f>
        <v>43927</v>
      </c>
    </row>
    <row r="415" spans="1:9" s="1011" customFormat="1" ht="16.5" thickBot="1">
      <c r="A415" s="1010"/>
      <c r="B415" s="1752"/>
      <c r="C415" s="1335" t="s">
        <v>97</v>
      </c>
      <c r="D415" s="1336">
        <f>IF(COUNT(D411:D414)=3,MEDIAN(D411:D414),SMALL(D412:D414,1))</f>
        <v>0.1</v>
      </c>
      <c r="E415" s="1337"/>
      <c r="F415" s="1338"/>
      <c r="G415" s="1753"/>
      <c r="H415" s="1010"/>
    </row>
    <row r="416" spans="1:9" s="1011" customFormat="1" ht="13.5" thickBot="1">
      <c r="A416" s="1010"/>
      <c r="H416" s="1010"/>
    </row>
    <row r="417" spans="1:8" s="1011" customFormat="1" ht="15.75">
      <c r="A417" s="1010"/>
      <c r="B417" s="1365">
        <v>42</v>
      </c>
      <c r="C417" s="325" t="s">
        <v>728</v>
      </c>
      <c r="D417" s="1366"/>
      <c r="E417" s="1367"/>
      <c r="F417" s="1364"/>
      <c r="G417" s="1110" t="s">
        <v>23</v>
      </c>
      <c r="H417" s="1010"/>
    </row>
    <row r="418" spans="1:8" s="1011" customFormat="1" ht="31.5">
      <c r="A418" s="1010"/>
      <c r="B418" s="1458" t="s">
        <v>91</v>
      </c>
      <c r="C418" s="1459" t="s">
        <v>92</v>
      </c>
      <c r="D418" s="1460" t="s">
        <v>93</v>
      </c>
      <c r="E418" s="1461" t="s">
        <v>94</v>
      </c>
      <c r="F418" s="1504" t="s">
        <v>95</v>
      </c>
      <c r="G418" s="1463" t="s">
        <v>96</v>
      </c>
      <c r="H418" s="1010"/>
    </row>
    <row r="419" spans="1:8" s="1011" customFormat="1" ht="15">
      <c r="A419" s="1010"/>
      <c r="B419" s="2020">
        <v>43759</v>
      </c>
      <c r="C419" s="2021" t="s">
        <v>1055</v>
      </c>
      <c r="D419" s="2022">
        <v>3</v>
      </c>
      <c r="E419" s="2132" t="s">
        <v>1056</v>
      </c>
      <c r="F419" s="2133" t="s">
        <v>1241</v>
      </c>
      <c r="G419" s="2063" t="s">
        <v>1471</v>
      </c>
      <c r="H419" s="1010"/>
    </row>
    <row r="420" spans="1:8" s="1011" customFormat="1" ht="15">
      <c r="A420" s="1010"/>
      <c r="B420" s="2134">
        <v>43759</v>
      </c>
      <c r="C420" s="2064" t="s">
        <v>1472</v>
      </c>
      <c r="D420" s="2065">
        <v>4.5</v>
      </c>
      <c r="E420" s="2132" t="s">
        <v>1473</v>
      </c>
      <c r="F420" s="2067" t="s">
        <v>1474</v>
      </c>
      <c r="G420" s="2024" t="s">
        <v>1385</v>
      </c>
      <c r="H420" s="1010"/>
    </row>
    <row r="421" spans="1:8" s="1011" customFormat="1" ht="15">
      <c r="A421" s="1010"/>
      <c r="B421" s="2134">
        <v>43756</v>
      </c>
      <c r="C421" s="2064" t="s">
        <v>1242</v>
      </c>
      <c r="D421" s="2065">
        <v>3.5</v>
      </c>
      <c r="E421" s="2132" t="s">
        <v>1057</v>
      </c>
      <c r="F421" s="2067" t="s">
        <v>683</v>
      </c>
      <c r="G421" s="2024" t="s">
        <v>684</v>
      </c>
      <c r="H421" s="1010"/>
    </row>
    <row r="422" spans="1:8" s="1011" customFormat="1" ht="16.5" thickBot="1">
      <c r="A422" s="1010"/>
      <c r="B422" s="1095"/>
      <c r="C422" s="1335" t="s">
        <v>97</v>
      </c>
      <c r="D422" s="1744">
        <f>IF(COUNT(D418:D421)=3,MEDIAN(D418:D421),SMALL(D419:D421,1))</f>
        <v>3.5</v>
      </c>
      <c r="E422" s="1337"/>
      <c r="F422" s="1338"/>
      <c r="G422" s="587"/>
      <c r="H422" s="1010"/>
    </row>
    <row r="423" spans="1:8" s="1114" customFormat="1" ht="16.5" thickBot="1">
      <c r="A423" s="1113"/>
      <c r="B423" s="2836"/>
      <c r="C423" s="2836"/>
      <c r="D423" s="1040"/>
      <c r="E423" s="1040"/>
      <c r="F423" s="1040"/>
      <c r="G423" s="1040"/>
      <c r="H423" s="1113"/>
    </row>
    <row r="424" spans="1:8" s="385" customFormat="1" ht="39" customHeight="1">
      <c r="A424" s="384"/>
      <c r="B424" s="1103" t="str">
        <f>IF(COUNT($H$16:H424)&lt;10,CONCATENATE("AMM SPDA 00",COUNT($H$16:H424)),CONCATENATE("AMM SPDA 0",COUNT($H$16:H424)))</f>
        <v>AMM SPDA 000</v>
      </c>
      <c r="C424" s="2533" t="s">
        <v>327</v>
      </c>
      <c r="D424" s="2617"/>
      <c r="E424" s="2617"/>
      <c r="F424" s="2617"/>
      <c r="G424" s="1104" t="s">
        <v>23</v>
      </c>
      <c r="H424" s="504" t="e">
        <f>G434</f>
        <v>#REF!</v>
      </c>
    </row>
    <row r="425" spans="1:8" s="385" customFormat="1" ht="31.5">
      <c r="A425" s="384"/>
      <c r="B425" s="1484" t="s">
        <v>144</v>
      </c>
      <c r="C425" s="1318" t="s">
        <v>75</v>
      </c>
      <c r="D425" s="1486" t="s">
        <v>23</v>
      </c>
      <c r="E425" s="1318" t="s">
        <v>76</v>
      </c>
      <c r="F425" s="1319" t="s">
        <v>77</v>
      </c>
      <c r="G425" s="1320" t="s">
        <v>78</v>
      </c>
      <c r="H425" s="384"/>
    </row>
    <row r="426" spans="1:8" s="385" customFormat="1" ht="15.75">
      <c r="A426" s="384"/>
      <c r="B426" s="2818" t="s">
        <v>79</v>
      </c>
      <c r="C426" s="2819"/>
      <c r="D426" s="2819"/>
      <c r="E426" s="2819"/>
      <c r="F426" s="2819"/>
      <c r="G426" s="2820"/>
      <c r="H426" s="384"/>
    </row>
    <row r="427" spans="1:8" s="644" customFormat="1" ht="15.75">
      <c r="A427" s="645" t="s">
        <v>218</v>
      </c>
      <c r="B427" s="1321">
        <v>142</v>
      </c>
      <c r="C427" s="1489" t="e">
        <f>IF($A427="INSUMO",VLOOKUP($B427,#REF!,2,FALSE),VLOOKUP($B427,#REF!,2,FALSE))</f>
        <v>#REF!</v>
      </c>
      <c r="D427" s="1304" t="e">
        <f>IF($A427="INSUMO",VLOOKUP($B427,#REF!,3,FALSE),VLOOKUP($B427,#REF!,3,FALSE))</f>
        <v>#REF!</v>
      </c>
      <c r="E427" s="1557">
        <v>8.0799999999999997E-2</v>
      </c>
      <c r="F427" s="1322" t="e">
        <f>IF($A427="INSUMO",VLOOKUP($B427,#REF!,4,FALSE),VLOOKUP($B427,#REF!,4,FALSE))</f>
        <v>#REF!</v>
      </c>
      <c r="G427" s="1540" t="e">
        <f>TRUNC(F427*E427,2)</f>
        <v>#REF!</v>
      </c>
      <c r="H427" s="643"/>
    </row>
    <row r="428" spans="1:8" s="385" customFormat="1" ht="15.75">
      <c r="A428" s="386" t="s">
        <v>218</v>
      </c>
      <c r="B428" s="1321">
        <v>7583</v>
      </c>
      <c r="C428" s="1489" t="e">
        <f>IF($A428="INSUMO",VLOOKUP($B428,#REF!,2,FALSE),VLOOKUP($B428,#REF!,2,FALSE))</f>
        <v>#REF!</v>
      </c>
      <c r="D428" s="1304" t="e">
        <f>IF($A428="INSUMO",VLOOKUP($B428,#REF!,3,FALSE),VLOOKUP($B428,#REF!,3,FALSE))</f>
        <v>#REF!</v>
      </c>
      <c r="E428" s="1535">
        <v>2</v>
      </c>
      <c r="F428" s="1322" t="e">
        <f>IF($A428="INSUMO",VLOOKUP($B428,#REF!,4,FALSE),VLOOKUP($B428,#REF!,4,FALSE))</f>
        <v>#REF!</v>
      </c>
      <c r="G428" s="1540" t="e">
        <f>TRUNC(F428*E428,2)</f>
        <v>#REF!</v>
      </c>
      <c r="H428" s="384"/>
    </row>
    <row r="429" spans="1:8" s="551" customFormat="1" ht="15.75">
      <c r="A429" s="552" t="s">
        <v>218</v>
      </c>
      <c r="B429" s="1321">
        <v>13348</v>
      </c>
      <c r="C429" s="1489" t="e">
        <f>IF($A429="INSUMO",VLOOKUP($B429,#REF!,2,FALSE),VLOOKUP($B429,#REF!,2,FALSE))</f>
        <v>#REF!</v>
      </c>
      <c r="D429" s="1304" t="e">
        <f>IF($A429="INSUMO",VLOOKUP($B429,#REF!,3,FALSE),VLOOKUP($B429,#REF!,3,FALSE))</f>
        <v>#REF!</v>
      </c>
      <c r="E429" s="1535">
        <v>2</v>
      </c>
      <c r="F429" s="1322" t="e">
        <f>IF($A429="INSUMO",VLOOKUP($B429,#REF!,4,FALSE),VLOOKUP($B429,#REF!,4,FALSE))</f>
        <v>#REF!</v>
      </c>
      <c r="G429" s="1540" t="e">
        <f>TRUNC(F429*E429,2)</f>
        <v>#REF!</v>
      </c>
      <c r="H429" s="550"/>
    </row>
    <row r="430" spans="1:8" s="385" customFormat="1" ht="15.75">
      <c r="A430" s="386" t="s">
        <v>218</v>
      </c>
      <c r="B430" s="1321">
        <v>7571</v>
      </c>
      <c r="C430" s="1489" t="e">
        <f>IF($A430="INSUMO",VLOOKUP($B430,#REF!,2,FALSE),VLOOKUP($B430,#REF!,2,FALSE))</f>
        <v>#REF!</v>
      </c>
      <c r="D430" s="1304" t="e">
        <f>IF($A430="INSUMO",VLOOKUP($B430,#REF!,3,FALSE),VLOOKUP($B430,#REF!,3,FALSE))</f>
        <v>#REF!</v>
      </c>
      <c r="E430" s="1535">
        <v>1</v>
      </c>
      <c r="F430" s="1322" t="e">
        <f>IF($A430="INSUMO",VLOOKUP($B430,#REF!,4,FALSE),VLOOKUP($B430,#REF!,4,FALSE))</f>
        <v>#REF!</v>
      </c>
      <c r="G430" s="1540" t="e">
        <f>TRUNC(F430*E430,2)</f>
        <v>#REF!</v>
      </c>
      <c r="H430" s="384"/>
    </row>
    <row r="431" spans="1:8" s="385" customFormat="1" ht="15.75">
      <c r="A431" s="384"/>
      <c r="B431" s="2818" t="s">
        <v>80</v>
      </c>
      <c r="C431" s="2819"/>
      <c r="D431" s="2819"/>
      <c r="E431" s="2819"/>
      <c r="F431" s="2819"/>
      <c r="G431" s="2820"/>
      <c r="H431" s="384"/>
    </row>
    <row r="432" spans="1:8" s="385" customFormat="1" ht="15.75">
      <c r="A432" s="386" t="s">
        <v>219</v>
      </c>
      <c r="B432" s="1518">
        <v>88247</v>
      </c>
      <c r="C432" s="1489" t="e">
        <f>IF($A432="INSUMO",VLOOKUP($B432,#REF!,2,FALSE),VLOOKUP($B432,#REF!,2,FALSE))</f>
        <v>#REF!</v>
      </c>
      <c r="D432" s="1304" t="e">
        <f>IF($A432="INSUMO",VLOOKUP($B432,#REF!,3,FALSE),VLOOKUP($B432,#REF!,3,FALSE))</f>
        <v>#REF!</v>
      </c>
      <c r="E432" s="1514">
        <v>0.5</v>
      </c>
      <c r="F432" s="1322" t="e">
        <f>IF($A432="INSUMO",VLOOKUP($B432,#REF!,4,FALSE),VLOOKUP($B432,#REF!,4,FALSE))</f>
        <v>#REF!</v>
      </c>
      <c r="G432" s="1517" t="e">
        <f>TRUNC(F432*E432,2)</f>
        <v>#REF!</v>
      </c>
      <c r="H432" s="384"/>
    </row>
    <row r="433" spans="1:10" s="385" customFormat="1" ht="16.5" thickBot="1">
      <c r="A433" s="386" t="s">
        <v>219</v>
      </c>
      <c r="B433" s="1105">
        <v>88264</v>
      </c>
      <c r="C433" s="1495" t="e">
        <f>IF($A433="INSUMO",VLOOKUP($B433,#REF!,2,FALSE),VLOOKUP($B433,#REF!,2,FALSE))</f>
        <v>#REF!</v>
      </c>
      <c r="D433" s="1300" t="e">
        <f>IF($A433="INSUMO",VLOOKUP($B433,#REF!,3,FALSE),VLOOKUP($B433,#REF!,3,FALSE))</f>
        <v>#REF!</v>
      </c>
      <c r="E433" s="1519">
        <v>0.5</v>
      </c>
      <c r="F433" s="1324" t="e">
        <f>IF($A433="INSUMO",VLOOKUP($B433,#REF!,4,FALSE),VLOOKUP($B433,#REF!,4,FALSE))</f>
        <v>#REF!</v>
      </c>
      <c r="G433" s="1106" t="e">
        <f>TRUNC(F433*E433,2)</f>
        <v>#REF!</v>
      </c>
      <c r="H433" s="384"/>
    </row>
    <row r="434" spans="1:10" s="385" customFormat="1" ht="16.5" thickBot="1">
      <c r="A434" s="384"/>
      <c r="B434" s="2626" t="s">
        <v>1037</v>
      </c>
      <c r="C434" s="2626"/>
      <c r="D434" s="2626"/>
      <c r="E434" s="2626"/>
      <c r="F434" s="538" t="s">
        <v>81</v>
      </c>
      <c r="G434" s="539" t="e">
        <f>SUM(G426:G433)</f>
        <v>#REF!</v>
      </c>
      <c r="H434" s="384"/>
    </row>
    <row r="435" spans="1:10" s="384" customFormat="1" ht="15">
      <c r="B435" s="2626"/>
      <c r="C435" s="2626"/>
      <c r="D435" s="2626"/>
      <c r="E435" s="2626"/>
      <c r="F435" s="385"/>
      <c r="G435" s="385"/>
      <c r="I435" s="385"/>
      <c r="J435" s="385"/>
    </row>
    <row r="436" spans="1:10" s="556" customFormat="1" ht="59.25" customHeight="1">
      <c r="B436" s="2816" t="s">
        <v>772</v>
      </c>
      <c r="C436" s="2816"/>
      <c r="D436" s="2816"/>
      <c r="E436" s="2816"/>
      <c r="F436" s="2816"/>
      <c r="G436" s="2816"/>
    </row>
    <row r="437" spans="1:10" s="556" customFormat="1" ht="207" customHeight="1">
      <c r="B437" s="2817" t="s">
        <v>776</v>
      </c>
      <c r="C437" s="2817"/>
      <c r="D437" s="2817"/>
      <c r="E437" s="2817"/>
      <c r="F437" s="2817"/>
      <c r="G437" s="2817"/>
    </row>
    <row r="438" spans="1:10" ht="13.5" thickBot="1"/>
    <row r="439" spans="1:10" ht="36" customHeight="1">
      <c r="A439" s="384"/>
      <c r="B439" s="1103" t="str">
        <f>CONCATENATE("AMM SPDA 0",(RIGHT(B424,2))+1)</f>
        <v>AMM SPDA 01</v>
      </c>
      <c r="C439" s="2533" t="s">
        <v>328</v>
      </c>
      <c r="D439" s="2617"/>
      <c r="E439" s="2617"/>
      <c r="F439" s="2617"/>
      <c r="G439" s="1104" t="s">
        <v>23</v>
      </c>
      <c r="H439" s="505" t="e">
        <f>G449</f>
        <v>#REF!</v>
      </c>
    </row>
    <row r="440" spans="1:10" ht="31.5">
      <c r="A440" s="384"/>
      <c r="B440" s="1484" t="s">
        <v>144</v>
      </c>
      <c r="C440" s="1318" t="s">
        <v>75</v>
      </c>
      <c r="D440" s="1486" t="s">
        <v>23</v>
      </c>
      <c r="E440" s="1318" t="s">
        <v>76</v>
      </c>
      <c r="F440" s="1319" t="s">
        <v>77</v>
      </c>
      <c r="G440" s="1320" t="s">
        <v>78</v>
      </c>
    </row>
    <row r="441" spans="1:10" ht="15.75">
      <c r="A441" s="384"/>
      <c r="B441" s="2818" t="s">
        <v>79</v>
      </c>
      <c r="C441" s="2819"/>
      <c r="D441" s="2819"/>
      <c r="E441" s="2819"/>
      <c r="F441" s="2819"/>
      <c r="G441" s="2820"/>
    </row>
    <row r="442" spans="1:10" s="619" customFormat="1" ht="15.75">
      <c r="A442" s="645" t="s">
        <v>218</v>
      </c>
      <c r="B442" s="1321">
        <v>142</v>
      </c>
      <c r="C442" s="1489" t="e">
        <f>IF($A442="INSUMO",VLOOKUP($B442,#REF!,2,FALSE),VLOOKUP($B442,#REF!,2,FALSE))</f>
        <v>#REF!</v>
      </c>
      <c r="D442" s="1304" t="e">
        <f>IF($A442="INSUMO",VLOOKUP($B442,#REF!,3,FALSE),VLOOKUP($B442,#REF!,3,FALSE))</f>
        <v>#REF!</v>
      </c>
      <c r="E442" s="1557">
        <v>8.0799999999999997E-2</v>
      </c>
      <c r="F442" s="1322" t="e">
        <f>IF($A442="INSUMO",VLOOKUP($B442,#REF!,4,FALSE),VLOOKUP($B442,#REF!,4,FALSE))</f>
        <v>#REF!</v>
      </c>
      <c r="G442" s="1540" t="e">
        <f>TRUNC(F442*E442,2)</f>
        <v>#REF!</v>
      </c>
      <c r="H442" s="618"/>
    </row>
    <row r="443" spans="1:10" ht="15.75">
      <c r="A443" s="386" t="s">
        <v>218</v>
      </c>
      <c r="B443" s="1321">
        <v>11950</v>
      </c>
      <c r="C443" s="1489" t="e">
        <f>IF($A443="INSUMO",VLOOKUP($B443,#REF!,2,FALSE),VLOOKUP($B443,#REF!,2,FALSE))</f>
        <v>#REF!</v>
      </c>
      <c r="D443" s="1304" t="e">
        <f>IF($A443="INSUMO",VLOOKUP($B443,#REF!,3,FALSE),VLOOKUP($B443,#REF!,3,FALSE))</f>
        <v>#REF!</v>
      </c>
      <c r="E443" s="1535">
        <v>2</v>
      </c>
      <c r="F443" s="1322" t="e">
        <f>IF($A443="INSUMO",VLOOKUP($B443,#REF!,4,FALSE),VLOOKUP($B443,#REF!,4,FALSE))</f>
        <v>#REF!</v>
      </c>
      <c r="G443" s="1540" t="e">
        <f>TRUNC(F443*E443,2)</f>
        <v>#REF!</v>
      </c>
    </row>
    <row r="444" spans="1:10" s="551" customFormat="1" ht="15.75">
      <c r="A444" s="552" t="s">
        <v>218</v>
      </c>
      <c r="B444" s="1321">
        <v>13348</v>
      </c>
      <c r="C444" s="1489" t="e">
        <f>IF($A444="INSUMO",VLOOKUP($B444,#REF!,2,FALSE),VLOOKUP($B444,#REF!,2,FALSE))</f>
        <v>#REF!</v>
      </c>
      <c r="D444" s="1304" t="e">
        <f>IF($A444="INSUMO",VLOOKUP($B444,#REF!,3,FALSE),VLOOKUP($B444,#REF!,3,FALSE))</f>
        <v>#REF!</v>
      </c>
      <c r="E444" s="1535">
        <v>2</v>
      </c>
      <c r="F444" s="1322" t="e">
        <f>IF($A444="INSUMO",VLOOKUP($B444,#REF!,4,FALSE),VLOOKUP($B444,#REF!,4,FALSE))</f>
        <v>#REF!</v>
      </c>
      <c r="G444" s="1540" t="e">
        <f>TRUNC(F444*E444,2)</f>
        <v>#REF!</v>
      </c>
      <c r="H444" s="550"/>
    </row>
    <row r="445" spans="1:10" ht="15.75">
      <c r="A445" s="386" t="s">
        <v>218</v>
      </c>
      <c r="B445" s="1321">
        <v>7571</v>
      </c>
      <c r="C445" s="1489" t="e">
        <f>IF($A445="INSUMO",VLOOKUP($B445,#REF!,2,FALSE),VLOOKUP($B445,#REF!,2,FALSE))</f>
        <v>#REF!</v>
      </c>
      <c r="D445" s="1304" t="e">
        <f>IF($A445="INSUMO",VLOOKUP($B445,#REF!,3,FALSE),VLOOKUP($B445,#REF!,3,FALSE))</f>
        <v>#REF!</v>
      </c>
      <c r="E445" s="1535">
        <v>1</v>
      </c>
      <c r="F445" s="1322" t="e">
        <f>IF($A445="INSUMO",VLOOKUP($B445,#REF!,4,FALSE),VLOOKUP($B445,#REF!,4,FALSE))</f>
        <v>#REF!</v>
      </c>
      <c r="G445" s="1540" t="e">
        <f>TRUNC(F445*E445,2)</f>
        <v>#REF!</v>
      </c>
    </row>
    <row r="446" spans="1:10" ht="15.75">
      <c r="A446" s="384"/>
      <c r="B446" s="2818" t="s">
        <v>80</v>
      </c>
      <c r="C446" s="2819"/>
      <c r="D446" s="2819"/>
      <c r="E446" s="2819"/>
      <c r="F446" s="2819"/>
      <c r="G446" s="2820"/>
    </row>
    <row r="447" spans="1:10" ht="15.75">
      <c r="A447" s="386" t="s">
        <v>219</v>
      </c>
      <c r="B447" s="1518">
        <v>88247</v>
      </c>
      <c r="C447" s="1489" t="e">
        <f>IF($A447="INSUMO",VLOOKUP($B447,#REF!,2,FALSE),VLOOKUP($B447,#REF!,2,FALSE))</f>
        <v>#REF!</v>
      </c>
      <c r="D447" s="1304" t="e">
        <f>IF($A447="INSUMO",VLOOKUP($B447,#REF!,3,FALSE),VLOOKUP($B447,#REF!,3,FALSE))</f>
        <v>#REF!</v>
      </c>
      <c r="E447" s="1514">
        <v>0.5</v>
      </c>
      <c r="F447" s="1322" t="e">
        <f>IF($A447="INSUMO",VLOOKUP($B447,#REF!,4,FALSE),VLOOKUP($B447,#REF!,4,FALSE))</f>
        <v>#REF!</v>
      </c>
      <c r="G447" s="1517" t="e">
        <f>TRUNC(F447*E447,2)</f>
        <v>#REF!</v>
      </c>
    </row>
    <row r="448" spans="1:10" ht="16.5" thickBot="1">
      <c r="A448" s="386" t="s">
        <v>219</v>
      </c>
      <c r="B448" s="1105">
        <v>88264</v>
      </c>
      <c r="C448" s="1495" t="e">
        <f>IF($A448="INSUMO",VLOOKUP($B448,#REF!,2,FALSE),VLOOKUP($B448,#REF!,2,FALSE))</f>
        <v>#REF!</v>
      </c>
      <c r="D448" s="1300" t="e">
        <f>IF($A448="INSUMO",VLOOKUP($B448,#REF!,3,FALSE),VLOOKUP($B448,#REF!,3,FALSE))</f>
        <v>#REF!</v>
      </c>
      <c r="E448" s="1519">
        <v>0.5</v>
      </c>
      <c r="F448" s="1324" t="e">
        <f>IF($A448="INSUMO",VLOOKUP($B448,#REF!,4,FALSE),VLOOKUP($B448,#REF!,4,FALSE))</f>
        <v>#REF!</v>
      </c>
      <c r="G448" s="1106" t="e">
        <f>TRUNC(F448*E448,2)</f>
        <v>#REF!</v>
      </c>
    </row>
    <row r="449" spans="1:8" ht="16.5" thickBot="1">
      <c r="A449" s="384"/>
      <c r="B449" s="2626" t="s">
        <v>1038</v>
      </c>
      <c r="C449" s="2626"/>
      <c r="D449" s="2626"/>
      <c r="E449" s="2626"/>
      <c r="F449" s="538" t="s">
        <v>81</v>
      </c>
      <c r="G449" s="539" t="e">
        <f>SUM(G441:G448)</f>
        <v>#REF!</v>
      </c>
    </row>
    <row r="450" spans="1:8" ht="15">
      <c r="A450" s="384"/>
      <c r="B450" s="2626"/>
      <c r="C450" s="2626"/>
      <c r="D450" s="2626"/>
      <c r="E450" s="2626"/>
      <c r="F450" s="385"/>
      <c r="G450" s="385"/>
    </row>
    <row r="451" spans="1:8" s="556" customFormat="1" ht="15.75">
      <c r="B451" s="542"/>
      <c r="C451" s="543"/>
      <c r="D451" s="543"/>
      <c r="E451" s="543"/>
      <c r="F451" s="543"/>
      <c r="G451" s="543"/>
    </row>
    <row r="452" spans="1:8" s="556" customFormat="1" ht="59.25" customHeight="1">
      <c r="B452" s="2816" t="s">
        <v>772</v>
      </c>
      <c r="C452" s="2816"/>
      <c r="D452" s="2816"/>
      <c r="E452" s="2816"/>
      <c r="F452" s="2816"/>
      <c r="G452" s="2816"/>
    </row>
    <row r="453" spans="1:8" s="556" customFormat="1" ht="207" customHeight="1">
      <c r="B453" s="2817" t="s">
        <v>776</v>
      </c>
      <c r="C453" s="2817"/>
      <c r="D453" s="2817"/>
      <c r="E453" s="2817"/>
      <c r="F453" s="2817"/>
      <c r="G453" s="2817"/>
    </row>
    <row r="454" spans="1:8" ht="13.5" thickBot="1"/>
    <row r="455" spans="1:8" s="1011" customFormat="1" ht="35.25" customHeight="1">
      <c r="A455" s="1007"/>
      <c r="B455" s="1103" t="str">
        <f>CONCATENATE("AMM SPDA 0",(RIGHT(B439,2))+1)</f>
        <v>AMM SPDA 02</v>
      </c>
      <c r="C455" s="2533" t="s">
        <v>726</v>
      </c>
      <c r="D455" s="2617"/>
      <c r="E455" s="2617"/>
      <c r="F455" s="2617"/>
      <c r="G455" s="1104" t="s">
        <v>23</v>
      </c>
      <c r="H455" s="505" t="e">
        <f>G464</f>
        <v>#REF!</v>
      </c>
    </row>
    <row r="456" spans="1:8" s="1011" customFormat="1" ht="31.5">
      <c r="A456" s="1007"/>
      <c r="B456" s="1317" t="s">
        <v>144</v>
      </c>
      <c r="C456" s="1318" t="s">
        <v>75</v>
      </c>
      <c r="D456" s="1486" t="s">
        <v>23</v>
      </c>
      <c r="E456" s="1318" t="s">
        <v>76</v>
      </c>
      <c r="F456" s="1319" t="s">
        <v>77</v>
      </c>
      <c r="G456" s="1320" t="s">
        <v>78</v>
      </c>
      <c r="H456" s="1010"/>
    </row>
    <row r="457" spans="1:8" s="1011" customFormat="1" ht="15.75">
      <c r="A457" s="1007"/>
      <c r="B457" s="2818" t="s">
        <v>79</v>
      </c>
      <c r="C457" s="2819"/>
      <c r="D457" s="2819"/>
      <c r="E457" s="2819"/>
      <c r="F457" s="2819"/>
      <c r="G457" s="2820"/>
      <c r="H457" s="1010"/>
    </row>
    <row r="458" spans="1:8" s="1011" customFormat="1" ht="15.75">
      <c r="A458" s="1009" t="s">
        <v>218</v>
      </c>
      <c r="B458" s="1321">
        <v>142</v>
      </c>
      <c r="C458" s="1489" t="e">
        <f>IF($A458="INSUMO",VLOOKUP($B458,#REF!,2,FALSE),VLOOKUP($B458,#REF!,2,FALSE))</f>
        <v>#REF!</v>
      </c>
      <c r="D458" s="1304" t="e">
        <f>IF($A458="INSUMO",VLOOKUP($B458,#REF!,3,FALSE),VLOOKUP($B458,#REF!,3,FALSE))</f>
        <v>#REF!</v>
      </c>
      <c r="E458" s="1557">
        <v>8.0799999999999997E-2</v>
      </c>
      <c r="F458" s="1322" t="e">
        <f>IF($A458="INSUMO",VLOOKUP($B458,#REF!,4,FALSE),VLOOKUP($B458,#REF!,4,FALSE))</f>
        <v>#REF!</v>
      </c>
      <c r="G458" s="1540" t="e">
        <f>TRUNC(F458*E458,2)</f>
        <v>#REF!</v>
      </c>
      <c r="H458" s="1010"/>
    </row>
    <row r="459" spans="1:8" s="1011" customFormat="1" ht="15.75">
      <c r="A459" s="1009" t="s">
        <v>218</v>
      </c>
      <c r="B459" s="1321" t="s">
        <v>98</v>
      </c>
      <c r="C459" s="1489" t="str">
        <f>C469</f>
        <v>REBITE POP EM ALUMÍNIO 4 X 16MM</v>
      </c>
      <c r="D459" s="1561" t="str">
        <f>G469</f>
        <v>UN</v>
      </c>
      <c r="E459" s="1535">
        <v>2</v>
      </c>
      <c r="F459" s="1322">
        <f>D474</f>
        <v>0.1</v>
      </c>
      <c r="G459" s="1540">
        <f>TRUNC(F459*E459,2)</f>
        <v>0.2</v>
      </c>
      <c r="H459" s="1010"/>
    </row>
    <row r="460" spans="1:8" s="1011" customFormat="1" ht="15.75">
      <c r="A460" s="1009" t="s">
        <v>218</v>
      </c>
      <c r="B460" s="1321">
        <v>7571</v>
      </c>
      <c r="C460" s="1489" t="e">
        <f>IF($A460="INSUMO",VLOOKUP($B460,#REF!,2,FALSE),VLOOKUP($B460,#REF!,2,FALSE))</f>
        <v>#REF!</v>
      </c>
      <c r="D460" s="1304" t="e">
        <f>IF($A460="INSUMO",VLOOKUP($B460,#REF!,3,FALSE),VLOOKUP($B460,#REF!,3,FALSE))</f>
        <v>#REF!</v>
      </c>
      <c r="E460" s="1535">
        <v>1</v>
      </c>
      <c r="F460" s="1322" t="e">
        <f>IF($A460="INSUMO",VLOOKUP($B460,#REF!,4,FALSE),VLOOKUP($B460,#REF!,4,FALSE))</f>
        <v>#REF!</v>
      </c>
      <c r="G460" s="1540" t="e">
        <f>TRUNC(F460*E460,2)</f>
        <v>#REF!</v>
      </c>
      <c r="H460" s="1010"/>
    </row>
    <row r="461" spans="1:8" s="1011" customFormat="1" ht="15.75">
      <c r="A461" s="1007"/>
      <c r="B461" s="2818" t="s">
        <v>80</v>
      </c>
      <c r="C461" s="2819"/>
      <c r="D461" s="2819"/>
      <c r="E461" s="2819"/>
      <c r="F461" s="2819"/>
      <c r="G461" s="2820"/>
      <c r="H461" s="1010"/>
    </row>
    <row r="462" spans="1:8" s="1011" customFormat="1" ht="15.75">
      <c r="A462" s="1009" t="s">
        <v>219</v>
      </c>
      <c r="B462" s="1518">
        <v>88247</v>
      </c>
      <c r="C462" s="1489" t="e">
        <f>IF($A462="INSUMO",VLOOKUP($B462,#REF!,2,FALSE),VLOOKUP($B462,#REF!,2,FALSE))</f>
        <v>#REF!</v>
      </c>
      <c r="D462" s="1304" t="e">
        <f>IF($A462="INSUMO",VLOOKUP($B462,#REF!,3,FALSE),VLOOKUP($B462,#REF!,3,FALSE))</f>
        <v>#REF!</v>
      </c>
      <c r="E462" s="1514">
        <v>0.5</v>
      </c>
      <c r="F462" s="1322" t="e">
        <f>IF($A462="INSUMO",VLOOKUP($B462,#REF!,4,FALSE),VLOOKUP($B462,#REF!,4,FALSE))</f>
        <v>#REF!</v>
      </c>
      <c r="G462" s="1517" t="e">
        <f>TRUNC(F462*E462,2)</f>
        <v>#REF!</v>
      </c>
      <c r="H462" s="1010"/>
    </row>
    <row r="463" spans="1:8" s="1011" customFormat="1" ht="16.5" thickBot="1">
      <c r="A463" s="1009" t="s">
        <v>219</v>
      </c>
      <c r="B463" s="1105">
        <v>88264</v>
      </c>
      <c r="C463" s="1495" t="e">
        <f>IF($A463="INSUMO",VLOOKUP($B463,#REF!,2,FALSE),VLOOKUP($B463,#REF!,2,FALSE))</f>
        <v>#REF!</v>
      </c>
      <c r="D463" s="1300" t="e">
        <f>IF($A463="INSUMO",VLOOKUP($B463,#REF!,3,FALSE),VLOOKUP($B463,#REF!,3,FALSE))</f>
        <v>#REF!</v>
      </c>
      <c r="E463" s="1519">
        <v>0.5</v>
      </c>
      <c r="F463" s="1324" t="e">
        <f>IF($A463="INSUMO",VLOOKUP($B463,#REF!,4,FALSE),VLOOKUP($B463,#REF!,4,FALSE))</f>
        <v>#REF!</v>
      </c>
      <c r="G463" s="1106" t="e">
        <f>TRUNC(F463*E463,2)</f>
        <v>#REF!</v>
      </c>
      <c r="H463" s="1010"/>
    </row>
    <row r="464" spans="1:8" s="1011" customFormat="1" ht="16.5" thickBot="1">
      <c r="A464" s="1007"/>
      <c r="B464" s="2626" t="s">
        <v>1039</v>
      </c>
      <c r="C464" s="2626"/>
      <c r="D464" s="2626"/>
      <c r="E464" s="2626"/>
      <c r="F464" s="538" t="s">
        <v>81</v>
      </c>
      <c r="G464" s="539" t="e">
        <f>SUM(G457:G463)</f>
        <v>#REF!</v>
      </c>
      <c r="H464" s="1010"/>
    </row>
    <row r="465" spans="1:9" s="1011" customFormat="1" ht="15">
      <c r="A465" s="1007"/>
      <c r="B465" s="2626"/>
      <c r="C465" s="2626"/>
      <c r="D465" s="2626"/>
      <c r="E465" s="2626"/>
      <c r="F465" s="1008"/>
      <c r="G465" s="1008"/>
      <c r="H465" s="1010"/>
    </row>
    <row r="466" spans="1:9" s="556" customFormat="1" ht="59.25" customHeight="1">
      <c r="B466" s="2816" t="s">
        <v>772</v>
      </c>
      <c r="C466" s="2816"/>
      <c r="D466" s="2816"/>
      <c r="E466" s="2816"/>
      <c r="F466" s="2816"/>
      <c r="G466" s="2816"/>
    </row>
    <row r="467" spans="1:9" s="556" customFormat="1" ht="207" customHeight="1">
      <c r="B467" s="2817" t="s">
        <v>776</v>
      </c>
      <c r="C467" s="2817"/>
      <c r="D467" s="2817"/>
      <c r="E467" s="2817"/>
      <c r="F467" s="2817"/>
      <c r="G467" s="2817"/>
    </row>
    <row r="468" spans="1:9" s="1011" customFormat="1" ht="13.5" thickBot="1">
      <c r="A468" s="1010"/>
      <c r="H468" s="1010"/>
    </row>
    <row r="469" spans="1:9" s="1011" customFormat="1" ht="15.75">
      <c r="A469" s="1010"/>
      <c r="B469" s="1365"/>
      <c r="C469" s="1363" t="s">
        <v>140</v>
      </c>
      <c r="D469" s="1366"/>
      <c r="E469" s="1367"/>
      <c r="F469" s="1364"/>
      <c r="G469" s="1110" t="s">
        <v>23</v>
      </c>
      <c r="H469" s="1223" t="s">
        <v>1054</v>
      </c>
    </row>
    <row r="470" spans="1:9" s="1011" customFormat="1" ht="31.5">
      <c r="A470" s="1010"/>
      <c r="B470" s="1333" t="s">
        <v>91</v>
      </c>
      <c r="C470" s="1745" t="s">
        <v>92</v>
      </c>
      <c r="D470" s="1746" t="s">
        <v>93</v>
      </c>
      <c r="E470" s="1747" t="s">
        <v>94</v>
      </c>
      <c r="F470" s="1748" t="s">
        <v>95</v>
      </c>
      <c r="G470" s="1749" t="s">
        <v>96</v>
      </c>
      <c r="H470" s="1010"/>
    </row>
    <row r="471" spans="1:9" s="1011" customFormat="1" ht="15">
      <c r="A471" s="1010"/>
      <c r="B471" s="2105">
        <v>43741</v>
      </c>
      <c r="C471" s="2064" t="s">
        <v>1137</v>
      </c>
      <c r="D471" s="2065">
        <v>0.12</v>
      </c>
      <c r="E471" s="2066" t="s">
        <v>428</v>
      </c>
      <c r="F471" s="2023" t="s">
        <v>1465</v>
      </c>
      <c r="G471" s="2024" t="s">
        <v>1466</v>
      </c>
      <c r="H471"/>
      <c r="I471" s="1754">
        <f>B471+180</f>
        <v>43921</v>
      </c>
    </row>
    <row r="472" spans="1:9" s="1011" customFormat="1" ht="15">
      <c r="A472" s="1010"/>
      <c r="B472" s="2116">
        <v>43742</v>
      </c>
      <c r="C472" s="2064" t="s">
        <v>1180</v>
      </c>
      <c r="D472" s="2065">
        <v>0.09</v>
      </c>
      <c r="E472" s="2066" t="s">
        <v>110</v>
      </c>
      <c r="F472" s="2023" t="s">
        <v>1467</v>
      </c>
      <c r="G472" s="2024" t="s">
        <v>1468</v>
      </c>
      <c r="H472"/>
      <c r="I472" s="1754">
        <f>B472+180</f>
        <v>43922</v>
      </c>
    </row>
    <row r="473" spans="1:9" s="1011" customFormat="1" ht="15.75" thickBot="1">
      <c r="A473" s="1010"/>
      <c r="B473" s="2116">
        <v>43747</v>
      </c>
      <c r="C473" s="2064" t="s">
        <v>958</v>
      </c>
      <c r="D473" s="2065">
        <v>0.1</v>
      </c>
      <c r="E473" s="2066" t="s">
        <v>113</v>
      </c>
      <c r="F473" s="2023" t="s">
        <v>114</v>
      </c>
      <c r="G473" s="2024" t="s">
        <v>1464</v>
      </c>
      <c r="H473"/>
      <c r="I473" s="1743">
        <f>B473+180</f>
        <v>43927</v>
      </c>
    </row>
    <row r="474" spans="1:9" s="1011" customFormat="1" ht="16.5" thickBot="1">
      <c r="A474" s="1010"/>
      <c r="B474" s="1752"/>
      <c r="C474" s="1335" t="s">
        <v>97</v>
      </c>
      <c r="D474" s="1336">
        <f>IF(COUNT(D470:D473)=3,MEDIAN(D470:D473),SMALL(D471:D473,1))</f>
        <v>0.1</v>
      </c>
      <c r="E474" s="1337"/>
      <c r="F474" s="1338"/>
      <c r="G474" s="1753"/>
      <c r="H474" s="1010"/>
    </row>
    <row r="475" spans="1:9" s="1011" customFormat="1" ht="13.5" thickBot="1">
      <c r="A475" s="1010"/>
      <c r="H475" s="1010"/>
    </row>
    <row r="476" spans="1:9" ht="25.5" customHeight="1">
      <c r="A476" s="643"/>
      <c r="B476" s="1103" t="str">
        <f>CONCATENATE("AMM SPDA 0",(RIGHT(B455,2))+1)</f>
        <v>AMM SPDA 03</v>
      </c>
      <c r="C476" s="2533" t="str">
        <f>CONCATENATE("FORNECIMENTO E INSTALAÇÃO DE ",C479)</f>
        <v>FORNECIMENTO E INSTALAÇÃO DE VERGALHÃO GALVANIZADO A FOGO 3/8" X 3,00m (RE-BAR)</v>
      </c>
      <c r="D476" s="2617"/>
      <c r="E476" s="2617"/>
      <c r="F476" s="2617"/>
      <c r="G476" s="1104" t="s">
        <v>23</v>
      </c>
      <c r="H476" s="560" t="e">
        <f>G483</f>
        <v>#REF!</v>
      </c>
    </row>
    <row r="477" spans="1:9" ht="31.5">
      <c r="A477" s="643"/>
      <c r="B477" s="1317" t="s">
        <v>144</v>
      </c>
      <c r="C477" s="1318" t="s">
        <v>75</v>
      </c>
      <c r="D477" s="1486" t="s">
        <v>23</v>
      </c>
      <c r="E477" s="1318" t="s">
        <v>76</v>
      </c>
      <c r="F477" s="1319" t="s">
        <v>77</v>
      </c>
      <c r="G477" s="1320" t="s">
        <v>78</v>
      </c>
      <c r="H477" s="643"/>
    </row>
    <row r="478" spans="1:9" ht="15.75">
      <c r="A478" s="643"/>
      <c r="B478" s="2818" t="s">
        <v>79</v>
      </c>
      <c r="C478" s="2819"/>
      <c r="D478" s="2819"/>
      <c r="E478" s="2819"/>
      <c r="F478" s="2819"/>
      <c r="G478" s="2820"/>
      <c r="H478" s="643"/>
    </row>
    <row r="479" spans="1:9" ht="15">
      <c r="A479" s="643"/>
      <c r="B479" s="1556" t="s">
        <v>98</v>
      </c>
      <c r="C479" s="1547" t="str">
        <f>C485</f>
        <v>VERGALHÃO GALVANIZADO A FOGO 3/8" X 3,00m (RE-BAR)</v>
      </c>
      <c r="D479" s="1548" t="s">
        <v>23</v>
      </c>
      <c r="E479" s="1535">
        <v>1</v>
      </c>
      <c r="F479" s="1535">
        <f>D490</f>
        <v>17.77</v>
      </c>
      <c r="G479" s="1540">
        <f>TRUNC(F479*E479,2)</f>
        <v>17.77</v>
      </c>
      <c r="H479" s="643"/>
    </row>
    <row r="480" spans="1:9" ht="15.75">
      <c r="A480" s="643"/>
      <c r="B480" s="2575" t="s">
        <v>80</v>
      </c>
      <c r="C480" s="2576"/>
      <c r="D480" s="2576"/>
      <c r="E480" s="2576"/>
      <c r="F480" s="2576"/>
      <c r="G480" s="2577"/>
      <c r="H480" s="643"/>
    </row>
    <row r="481" spans="1:9" ht="15.75">
      <c r="A481" s="645" t="s">
        <v>219</v>
      </c>
      <c r="B481" s="1518">
        <v>88264</v>
      </c>
      <c r="C481" s="1489" t="e">
        <f>IF($A481="INSUMO",VLOOKUP($B481,#REF!,2,FALSE),VLOOKUP($B481,#REF!,2,FALSE))</f>
        <v>#REF!</v>
      </c>
      <c r="D481" s="1304" t="e">
        <f>IF($A481="INSUMO",VLOOKUP($B481,#REF!,3,FALSE),VLOOKUP($B481,#REF!,3,FALSE))</f>
        <v>#REF!</v>
      </c>
      <c r="E481" s="1514">
        <v>0.3</v>
      </c>
      <c r="F481" s="1322" t="e">
        <f>IF($A481="INSUMO",VLOOKUP($B481,#REF!,4,FALSE),VLOOKUP($B481,#REF!,4,FALSE))</f>
        <v>#REF!</v>
      </c>
      <c r="G481" s="1517" t="e">
        <f>TRUNC(F481*E481,2)</f>
        <v>#REF!</v>
      </c>
      <c r="H481" s="643"/>
    </row>
    <row r="482" spans="1:9" ht="16.5" thickBot="1">
      <c r="A482" s="645" t="s">
        <v>219</v>
      </c>
      <c r="B482" s="1105">
        <v>88316</v>
      </c>
      <c r="C482" s="1495" t="e">
        <f>IF($A482="INSUMO",VLOOKUP($B482,#REF!,2,FALSE),VLOOKUP($B482,#REF!,2,FALSE))</f>
        <v>#REF!</v>
      </c>
      <c r="D482" s="1300" t="e">
        <f>IF($A482="INSUMO",VLOOKUP($B482,#REF!,3,FALSE),VLOOKUP($B482,#REF!,3,FALSE))</f>
        <v>#REF!</v>
      </c>
      <c r="E482" s="1519">
        <v>0.3</v>
      </c>
      <c r="F482" s="1324" t="e">
        <f>IF($A482="INSUMO",VLOOKUP($B482,#REF!,4,FALSE),VLOOKUP($B482,#REF!,4,FALSE))</f>
        <v>#REF!</v>
      </c>
      <c r="G482" s="1106" t="e">
        <f>TRUNC(F482*E482,2)</f>
        <v>#REF!</v>
      </c>
      <c r="H482" s="643"/>
    </row>
    <row r="483" spans="1:9" ht="16.5" thickBot="1">
      <c r="A483" s="643"/>
      <c r="B483" s="2639" t="s">
        <v>841</v>
      </c>
      <c r="C483" s="2639"/>
      <c r="D483" s="2639"/>
      <c r="E483" s="2639"/>
      <c r="F483" s="538" t="s">
        <v>81</v>
      </c>
      <c r="G483" s="539" t="e">
        <f>SUM(G478:G482)</f>
        <v>#REF!</v>
      </c>
      <c r="H483" s="643"/>
    </row>
    <row r="484" spans="1:9" ht="15.75" thickBot="1">
      <c r="A484" s="643"/>
      <c r="B484" s="320"/>
      <c r="C484" s="320"/>
      <c r="D484" s="320"/>
      <c r="E484" s="320"/>
      <c r="F484" s="320"/>
      <c r="G484" s="320"/>
      <c r="H484" s="643"/>
    </row>
    <row r="485" spans="1:9" ht="15.75">
      <c r="A485" s="643"/>
      <c r="B485" s="1365"/>
      <c r="C485" s="1363" t="s">
        <v>416</v>
      </c>
      <c r="D485" s="1366"/>
      <c r="E485" s="1367"/>
      <c r="F485" s="1364"/>
      <c r="G485" s="1110" t="s">
        <v>23</v>
      </c>
      <c r="H485" s="1223" t="s">
        <v>1054</v>
      </c>
    </row>
    <row r="486" spans="1:9" ht="31.5">
      <c r="A486" s="643"/>
      <c r="B486" s="1333" t="s">
        <v>91</v>
      </c>
      <c r="C486" s="1745" t="s">
        <v>92</v>
      </c>
      <c r="D486" s="1746" t="s">
        <v>93</v>
      </c>
      <c r="E486" s="1747" t="s">
        <v>94</v>
      </c>
      <c r="F486" s="1748" t="s">
        <v>95</v>
      </c>
      <c r="G486" s="1749" t="s">
        <v>96</v>
      </c>
      <c r="H486" s="643"/>
    </row>
    <row r="487" spans="1:9" ht="15.75">
      <c r="A487" s="643"/>
      <c r="B487" s="1772">
        <v>43560</v>
      </c>
      <c r="C487" s="1737" t="s">
        <v>958</v>
      </c>
      <c r="D487" s="1738">
        <v>15.69</v>
      </c>
      <c r="E487" s="1739" t="s">
        <v>113</v>
      </c>
      <c r="F487" s="1740" t="s">
        <v>114</v>
      </c>
      <c r="G487" s="1750" t="s">
        <v>1258</v>
      </c>
      <c r="H487"/>
      <c r="I487" s="1754">
        <f>B487+180</f>
        <v>43740</v>
      </c>
    </row>
    <row r="488" spans="1:9" ht="15.75">
      <c r="A488" s="643"/>
      <c r="B488" s="1328">
        <v>43564</v>
      </c>
      <c r="C488" s="1760" t="s">
        <v>1180</v>
      </c>
      <c r="D488" s="1738">
        <v>17.77</v>
      </c>
      <c r="E488" s="1761" t="s">
        <v>110</v>
      </c>
      <c r="F488" s="1762" t="s">
        <v>111</v>
      </c>
      <c r="G488" s="1750" t="s">
        <v>1259</v>
      </c>
      <c r="H488"/>
      <c r="I488" s="1754">
        <f>B488+180</f>
        <v>43744</v>
      </c>
    </row>
    <row r="489" spans="1:9" ht="16.5" thickBot="1">
      <c r="A489" s="643"/>
      <c r="B489" s="1530">
        <v>43565</v>
      </c>
      <c r="C489" s="1737" t="s">
        <v>1137</v>
      </c>
      <c r="D489" s="1775">
        <v>19.52</v>
      </c>
      <c r="E489" s="1739" t="s">
        <v>1138</v>
      </c>
      <c r="F489" s="1740" t="s">
        <v>1144</v>
      </c>
      <c r="G489" s="1750" t="s">
        <v>1266</v>
      </c>
      <c r="H489"/>
      <c r="I489" s="1743">
        <f>B489+180</f>
        <v>43745</v>
      </c>
    </row>
    <row r="490" spans="1:9" ht="16.5" thickBot="1">
      <c r="A490" s="643"/>
      <c r="B490" s="1752"/>
      <c r="C490" s="1335" t="s">
        <v>97</v>
      </c>
      <c r="D490" s="1336">
        <f>IF(COUNT(D486:D489)=3,MEDIAN(D486:D489),SMALL(D487:D489,1))</f>
        <v>17.77</v>
      </c>
      <c r="E490" s="1337"/>
      <c r="F490" s="1338"/>
      <c r="G490" s="1753"/>
      <c r="H490" s="643"/>
    </row>
    <row r="491" spans="1:9" ht="13.5" thickBot="1">
      <c r="A491" s="618"/>
      <c r="B491" s="619"/>
      <c r="C491" s="619"/>
      <c r="D491" s="619"/>
      <c r="E491" s="619"/>
      <c r="F491" s="619"/>
      <c r="G491" s="619"/>
      <c r="H491" s="618"/>
    </row>
    <row r="492" spans="1:9" ht="15.75">
      <c r="A492" s="643"/>
      <c r="B492" s="1103" t="str">
        <f>IF(COUNT($H$16:H492)&lt;10,CONCATENATE("AMM SPDA 00",COUNT($H$16:H492)),CONCATENATE("AMM SPDA 0",COUNT($H$16:H492)))</f>
        <v>AMM SPDA 000</v>
      </c>
      <c r="C492" s="2533" t="str">
        <f>CONCATENATE("FORNECIMENTO E INSTALAÇÃO DE ",C495)</f>
        <v>FORNECIMENTO E INSTALAÇÃO DE CLIPS GALVANIZADO 3/8"</v>
      </c>
      <c r="D492" s="2617"/>
      <c r="E492" s="2617"/>
      <c r="F492" s="2617"/>
      <c r="G492" s="1104" t="s">
        <v>23</v>
      </c>
      <c r="H492" s="560" t="e">
        <f>G498</f>
        <v>#REF!</v>
      </c>
    </row>
    <row r="493" spans="1:9" ht="31.5">
      <c r="A493" s="643"/>
      <c r="B493" s="1317" t="s">
        <v>144</v>
      </c>
      <c r="C493" s="1318" t="s">
        <v>75</v>
      </c>
      <c r="D493" s="1486" t="s">
        <v>23</v>
      </c>
      <c r="E493" s="1318" t="s">
        <v>76</v>
      </c>
      <c r="F493" s="1319" t="s">
        <v>77</v>
      </c>
      <c r="G493" s="1320" t="s">
        <v>78</v>
      </c>
      <c r="H493" s="643"/>
    </row>
    <row r="494" spans="1:9" ht="15.75">
      <c r="A494" s="643"/>
      <c r="B494" s="2818" t="s">
        <v>79</v>
      </c>
      <c r="C494" s="2819"/>
      <c r="D494" s="2819"/>
      <c r="E494" s="2819"/>
      <c r="F494" s="2819"/>
      <c r="G494" s="2820"/>
      <c r="H494" s="643"/>
    </row>
    <row r="495" spans="1:9" ht="15">
      <c r="A495" s="643"/>
      <c r="B495" s="1556" t="s">
        <v>98</v>
      </c>
      <c r="C495" s="1547" t="str">
        <f>C500</f>
        <v>CLIPS GALVANIZADO 3/8"</v>
      </c>
      <c r="D495" s="1548" t="s">
        <v>23</v>
      </c>
      <c r="E495" s="1535">
        <v>1</v>
      </c>
      <c r="F495" s="1535">
        <f>D505</f>
        <v>2.74</v>
      </c>
      <c r="G495" s="1540">
        <f>TRUNC(F495*E495,2)</f>
        <v>2.74</v>
      </c>
      <c r="H495" s="643"/>
    </row>
    <row r="496" spans="1:9" ht="15.75">
      <c r="A496" s="643"/>
      <c r="B496" s="2575" t="s">
        <v>80</v>
      </c>
      <c r="C496" s="2576"/>
      <c r="D496" s="2576"/>
      <c r="E496" s="2576"/>
      <c r="F496" s="2576"/>
      <c r="G496" s="2577"/>
      <c r="H496" s="643"/>
    </row>
    <row r="497" spans="1:9" ht="16.5" thickBot="1">
      <c r="A497" s="645" t="s">
        <v>219</v>
      </c>
      <c r="B497" s="1105">
        <v>88264</v>
      </c>
      <c r="C497" s="1495" t="e">
        <f>IF($A497="INSUMO",VLOOKUP($B497,#REF!,2,FALSE),VLOOKUP($B497,#REF!,2,FALSE))</f>
        <v>#REF!</v>
      </c>
      <c r="D497" s="1300" t="e">
        <f>IF($A497="INSUMO",VLOOKUP($B497,#REF!,3,FALSE),VLOOKUP($B497,#REF!,3,FALSE))</f>
        <v>#REF!</v>
      </c>
      <c r="E497" s="1519">
        <v>7.0000000000000007E-2</v>
      </c>
      <c r="F497" s="1324" t="e">
        <f>IF($A497="INSUMO",VLOOKUP($B497,#REF!,4,FALSE),VLOOKUP($B497,#REF!,4,FALSE))</f>
        <v>#REF!</v>
      </c>
      <c r="G497" s="1106" t="e">
        <f>TRUNC(F497*E497,2)</f>
        <v>#REF!</v>
      </c>
      <c r="H497" s="643"/>
    </row>
    <row r="498" spans="1:9" ht="16.5" thickBot="1">
      <c r="A498" s="643"/>
      <c r="B498" s="2639" t="s">
        <v>1040</v>
      </c>
      <c r="C498" s="2639"/>
      <c r="D498" s="2639"/>
      <c r="E498" s="2828"/>
      <c r="F498" s="538" t="s">
        <v>81</v>
      </c>
      <c r="G498" s="539" t="e">
        <f>SUM(G494:G497)</f>
        <v>#REF!</v>
      </c>
      <c r="H498" s="643"/>
    </row>
    <row r="499" spans="1:9" ht="15.75" thickBot="1">
      <c r="A499" s="643"/>
      <c r="B499" s="320"/>
      <c r="C499" s="320"/>
      <c r="D499" s="320"/>
      <c r="E499" s="320"/>
      <c r="F499" s="320"/>
      <c r="G499" s="320"/>
      <c r="H499" s="643"/>
    </row>
    <row r="500" spans="1:9" ht="15.75">
      <c r="A500" s="643"/>
      <c r="B500" s="1365"/>
      <c r="C500" s="1363" t="s">
        <v>417</v>
      </c>
      <c r="D500" s="1366"/>
      <c r="E500" s="1367"/>
      <c r="F500" s="1364"/>
      <c r="G500" s="1110" t="s">
        <v>23</v>
      </c>
      <c r="H500" s="1223" t="s">
        <v>1054</v>
      </c>
    </row>
    <row r="501" spans="1:9" ht="31.5">
      <c r="A501" s="643"/>
      <c r="B501" s="1333" t="s">
        <v>91</v>
      </c>
      <c r="C501" s="1745" t="s">
        <v>92</v>
      </c>
      <c r="D501" s="1746" t="s">
        <v>93</v>
      </c>
      <c r="E501" s="1747" t="s">
        <v>94</v>
      </c>
      <c r="F501" s="1748" t="s">
        <v>95</v>
      </c>
      <c r="G501" s="1749" t="s">
        <v>96</v>
      </c>
      <c r="H501" s="643"/>
    </row>
    <row r="502" spans="1:9" ht="15.75">
      <c r="A502" s="643"/>
      <c r="B502" s="1759">
        <v>43570</v>
      </c>
      <c r="C502" s="1760" t="s">
        <v>1183</v>
      </c>
      <c r="D502" s="1775">
        <v>2.2999999999999998</v>
      </c>
      <c r="E502" s="1761" t="s">
        <v>1097</v>
      </c>
      <c r="F502" s="1762" t="s">
        <v>1065</v>
      </c>
      <c r="G502" s="1741" t="s">
        <v>1182</v>
      </c>
      <c r="H502"/>
      <c r="I502" s="1754">
        <f>B502+180</f>
        <v>43750</v>
      </c>
    </row>
    <row r="503" spans="1:9" ht="15.75">
      <c r="A503" s="643"/>
      <c r="B503" s="1742">
        <v>43565</v>
      </c>
      <c r="C503" s="1760" t="s">
        <v>1126</v>
      </c>
      <c r="D503" s="1775">
        <v>3.94</v>
      </c>
      <c r="E503" s="1761" t="s">
        <v>385</v>
      </c>
      <c r="F503" s="1762" t="s">
        <v>735</v>
      </c>
      <c r="G503" s="1741" t="s">
        <v>427</v>
      </c>
      <c r="H503"/>
      <c r="I503" s="1754">
        <f>B503+180</f>
        <v>43745</v>
      </c>
    </row>
    <row r="504" spans="1:9" ht="16.5" thickBot="1">
      <c r="A504" s="643"/>
      <c r="B504" s="1763">
        <v>43565</v>
      </c>
      <c r="C504" s="1737" t="s">
        <v>1137</v>
      </c>
      <c r="D504" s="1775">
        <v>2.74</v>
      </c>
      <c r="E504" s="1739" t="s">
        <v>1138</v>
      </c>
      <c r="F504" s="1740" t="s">
        <v>1144</v>
      </c>
      <c r="G504" s="1741" t="s">
        <v>1266</v>
      </c>
      <c r="H504"/>
      <c r="I504" s="1743">
        <f>B504+180</f>
        <v>43745</v>
      </c>
    </row>
    <row r="505" spans="1:9" ht="16.5" thickBot="1">
      <c r="A505" s="643"/>
      <c r="B505" s="1752"/>
      <c r="C505" s="1335" t="s">
        <v>97</v>
      </c>
      <c r="D505" s="1336">
        <f>IF(COUNT(D501:D504)=3,MEDIAN(D501:D504),SMALL(D502:D504,1))</f>
        <v>2.74</v>
      </c>
      <c r="E505" s="1337"/>
      <c r="F505" s="1338"/>
      <c r="G505" s="1753"/>
      <c r="H505" s="643"/>
    </row>
    <row r="506" spans="1:9" ht="13.5" thickBot="1">
      <c r="A506" s="618"/>
      <c r="B506" s="619"/>
      <c r="C506" s="619"/>
      <c r="D506" s="619"/>
      <c r="E506" s="619"/>
      <c r="F506" s="619"/>
      <c r="G506" s="619"/>
      <c r="H506" s="618"/>
    </row>
    <row r="507" spans="1:9" ht="21.75" customHeight="1">
      <c r="A507" s="643"/>
      <c r="B507" s="1103" t="str">
        <f>CONCATENATE("AMM SPDA 0",(RIGHT(B492,2))+1)</f>
        <v>AMM SPDA 01</v>
      </c>
      <c r="C507" s="2533" t="str">
        <f>CONCATENATE("FORNECIMENTO E INSTALAÇÃO DE ",C510)</f>
        <v>FORNECIMENTO E INSTALAÇÃO DE CONECTOR EM LATÃO TIPO MINI-GAR PARA CABOS DE 16 A 50MM²</v>
      </c>
      <c r="D507" s="2617"/>
      <c r="E507" s="2617"/>
      <c r="F507" s="2617"/>
      <c r="G507" s="1104" t="s">
        <v>23</v>
      </c>
      <c r="H507" s="560" t="e">
        <f>G513</f>
        <v>#REF!</v>
      </c>
    </row>
    <row r="508" spans="1:9" ht="31.5">
      <c r="A508" s="643"/>
      <c r="B508" s="1317" t="s">
        <v>144</v>
      </c>
      <c r="C508" s="1318" t="s">
        <v>75</v>
      </c>
      <c r="D508" s="1486" t="s">
        <v>23</v>
      </c>
      <c r="E508" s="1318" t="s">
        <v>76</v>
      </c>
      <c r="F508" s="1319" t="s">
        <v>77</v>
      </c>
      <c r="G508" s="1320" t="s">
        <v>78</v>
      </c>
      <c r="H508" s="643"/>
    </row>
    <row r="509" spans="1:9" ht="15.75">
      <c r="A509" s="643"/>
      <c r="B509" s="2818" t="s">
        <v>79</v>
      </c>
      <c r="C509" s="2819"/>
      <c r="D509" s="2819"/>
      <c r="E509" s="2819"/>
      <c r="F509" s="2819"/>
      <c r="G509" s="2820"/>
      <c r="H509" s="643"/>
    </row>
    <row r="510" spans="1:9" ht="15">
      <c r="A510" s="643"/>
      <c r="B510" s="1556" t="s">
        <v>98</v>
      </c>
      <c r="C510" s="1547" t="str">
        <f>C515</f>
        <v>CONECTOR EM LATÃO TIPO MINI-GAR PARA CABOS DE 16 A 50MM²</v>
      </c>
      <c r="D510" s="1548" t="s">
        <v>23</v>
      </c>
      <c r="E510" s="1535">
        <v>1</v>
      </c>
      <c r="F510" s="1535">
        <f>D520</f>
        <v>19.600000000000001</v>
      </c>
      <c r="G510" s="1540">
        <f>TRUNC(F510*E510,2)</f>
        <v>19.600000000000001</v>
      </c>
      <c r="H510" s="643"/>
    </row>
    <row r="511" spans="1:9" ht="15.75">
      <c r="A511" s="643"/>
      <c r="B511" s="2575" t="s">
        <v>80</v>
      </c>
      <c r="C511" s="2576"/>
      <c r="D511" s="2576"/>
      <c r="E511" s="2576"/>
      <c r="F511" s="2576"/>
      <c r="G511" s="2577"/>
      <c r="H511" s="643"/>
    </row>
    <row r="512" spans="1:9" ht="16.5" thickBot="1">
      <c r="A512" s="645" t="s">
        <v>219</v>
      </c>
      <c r="B512" s="1105">
        <v>88264</v>
      </c>
      <c r="C512" s="1495" t="e">
        <f>IF($A512="INSUMO",VLOOKUP($B512,#REF!,2,FALSE),VLOOKUP($B512,#REF!,2,FALSE))</f>
        <v>#REF!</v>
      </c>
      <c r="D512" s="1300" t="e">
        <f>IF($A512="INSUMO",VLOOKUP($B512,#REF!,3,FALSE),VLOOKUP($B512,#REF!,3,FALSE))</f>
        <v>#REF!</v>
      </c>
      <c r="E512" s="1519">
        <v>0.08</v>
      </c>
      <c r="F512" s="1324" t="e">
        <f>IF($A512="INSUMO",VLOOKUP($B512,#REF!,4,FALSE),VLOOKUP($B512,#REF!,4,FALSE))</f>
        <v>#REF!</v>
      </c>
      <c r="G512" s="1106" t="e">
        <f>TRUNC(F512*E512,2)</f>
        <v>#REF!</v>
      </c>
      <c r="H512" s="643"/>
    </row>
    <row r="513" spans="1:9" ht="16.5" thickBot="1">
      <c r="A513" s="643"/>
      <c r="B513" s="2639" t="s">
        <v>1041</v>
      </c>
      <c r="C513" s="2639"/>
      <c r="D513" s="2639"/>
      <c r="E513" s="2639"/>
      <c r="F513" s="538" t="s">
        <v>81</v>
      </c>
      <c r="G513" s="539" t="e">
        <f>SUM(G509:G512)</f>
        <v>#REF!</v>
      </c>
      <c r="H513" s="643"/>
    </row>
    <row r="514" spans="1:9" ht="15.75" thickBot="1">
      <c r="A514" s="643"/>
      <c r="B514" s="320"/>
      <c r="C514" s="320"/>
      <c r="D514" s="320"/>
      <c r="E514" s="320"/>
      <c r="F514" s="320"/>
      <c r="G514" s="320"/>
      <c r="H514" s="643"/>
    </row>
    <row r="515" spans="1:9" ht="15.75">
      <c r="A515" s="643"/>
      <c r="B515" s="1365"/>
      <c r="C515" s="1363" t="s">
        <v>418</v>
      </c>
      <c r="D515" s="1366"/>
      <c r="E515" s="1367"/>
      <c r="F515" s="1364"/>
      <c r="G515" s="1110" t="s">
        <v>23</v>
      </c>
      <c r="H515" s="1223" t="s">
        <v>1054</v>
      </c>
    </row>
    <row r="516" spans="1:9" ht="31.5">
      <c r="A516" s="643"/>
      <c r="B516" s="1333" t="s">
        <v>91</v>
      </c>
      <c r="C516" s="1329" t="s">
        <v>92</v>
      </c>
      <c r="D516" s="1330" t="s">
        <v>93</v>
      </c>
      <c r="E516" s="1331" t="s">
        <v>94</v>
      </c>
      <c r="F516" s="1332" t="s">
        <v>95</v>
      </c>
      <c r="G516" s="1334" t="s">
        <v>96</v>
      </c>
      <c r="H516" s="643"/>
    </row>
    <row r="517" spans="1:9" ht="15.75">
      <c r="A517" s="643"/>
      <c r="B517" s="1759">
        <v>43396</v>
      </c>
      <c r="C517" s="1737" t="s">
        <v>119</v>
      </c>
      <c r="D517" s="1738">
        <v>19.600000000000001</v>
      </c>
      <c r="E517" s="1773" t="s">
        <v>120</v>
      </c>
      <c r="F517" s="1774" t="s">
        <v>1125</v>
      </c>
      <c r="G517" s="1741" t="s">
        <v>651</v>
      </c>
      <c r="H517"/>
      <c r="I517" s="1754">
        <f>B517+180</f>
        <v>43576</v>
      </c>
    </row>
    <row r="518" spans="1:9" ht="15.75">
      <c r="A518" s="643"/>
      <c r="B518" s="1742">
        <v>43426</v>
      </c>
      <c r="C518" s="1737" t="s">
        <v>1126</v>
      </c>
      <c r="D518" s="1775">
        <v>22</v>
      </c>
      <c r="E518" s="1773" t="s">
        <v>385</v>
      </c>
      <c r="F518" s="1774" t="s">
        <v>735</v>
      </c>
      <c r="G518" s="1741" t="s">
        <v>1190</v>
      </c>
      <c r="H518"/>
      <c r="I518" s="1754">
        <f>B518+180</f>
        <v>43606</v>
      </c>
    </row>
    <row r="519" spans="1:9" ht="16.5" thickBot="1">
      <c r="A519" s="643"/>
      <c r="B519" s="1742"/>
      <c r="C519" s="1737"/>
      <c r="D519" s="1775"/>
      <c r="E519" s="1773"/>
      <c r="F519" s="1774"/>
      <c r="G519" s="1741"/>
      <c r="H519"/>
      <c r="I519" s="1743">
        <f>B519+180</f>
        <v>180</v>
      </c>
    </row>
    <row r="520" spans="1:9" ht="16.5" thickBot="1">
      <c r="A520" s="643"/>
      <c r="B520" s="1095"/>
      <c r="C520" s="1335" t="s">
        <v>97</v>
      </c>
      <c r="D520" s="1744">
        <f>IF(COUNT(D516:D519)=3,MEDIAN(D516:D519),SMALL(D517:D519,1))</f>
        <v>19.600000000000001</v>
      </c>
      <c r="E520" s="1337"/>
      <c r="F520" s="1338"/>
      <c r="G520" s="587"/>
      <c r="H520" s="643"/>
    </row>
    <row r="521" spans="1:9" ht="13.5" thickBot="1">
      <c r="A521" s="618"/>
      <c r="B521" s="619"/>
      <c r="C521" s="619"/>
      <c r="D521" s="619"/>
      <c r="E521" s="619"/>
      <c r="F521" s="619"/>
      <c r="G521" s="619"/>
      <c r="H521" s="618"/>
    </row>
    <row r="522" spans="1:9" ht="21" customHeight="1">
      <c r="A522" s="643"/>
      <c r="B522" s="1103" t="str">
        <f>IF(COUNT($H$16:H522)&lt;10,CONCATENATE("AMM SPDA 00",COUNT($H$16:H522)),CONCATENATE("AMM SPDA 0",COUNT($H$16:H522)))</f>
        <v>AMM SPDA 000</v>
      </c>
      <c r="C522" s="2533" t="e">
        <f>CONCATENATE("FORNECIMENTO E INSTALAÇÃO DE ",C525)</f>
        <v>#REF!</v>
      </c>
      <c r="D522" s="2617"/>
      <c r="E522" s="2617"/>
      <c r="F522" s="2617"/>
      <c r="G522" s="1104" t="s">
        <v>21</v>
      </c>
      <c r="H522" s="560" t="e">
        <f>G529</f>
        <v>#REF!</v>
      </c>
    </row>
    <row r="523" spans="1:9" ht="31.5">
      <c r="A523" s="643"/>
      <c r="B523" s="1317" t="s">
        <v>144</v>
      </c>
      <c r="C523" s="1318" t="s">
        <v>75</v>
      </c>
      <c r="D523" s="1486" t="s">
        <v>23</v>
      </c>
      <c r="E523" s="1318" t="s">
        <v>76</v>
      </c>
      <c r="F523" s="1319" t="s">
        <v>77</v>
      </c>
      <c r="G523" s="1320" t="s">
        <v>78</v>
      </c>
      <c r="H523" s="643"/>
    </row>
    <row r="524" spans="1:9" ht="15.75">
      <c r="A524" s="643"/>
      <c r="B524" s="2818" t="s">
        <v>79</v>
      </c>
      <c r="C524" s="2819"/>
      <c r="D524" s="2819"/>
      <c r="E524" s="2819"/>
      <c r="F524" s="2819"/>
      <c r="G524" s="2820"/>
      <c r="H524" s="643"/>
    </row>
    <row r="525" spans="1:9" ht="15.75">
      <c r="A525" s="645" t="s">
        <v>218</v>
      </c>
      <c r="B525" s="1518">
        <v>337</v>
      </c>
      <c r="C525" s="1489" t="e">
        <f>IF($A525="INSUMO",VLOOKUP($B525,#REF!,2,FALSE),VLOOKUP($B525,#REF!,2,FALSE))</f>
        <v>#REF!</v>
      </c>
      <c r="D525" s="1304" t="e">
        <f>IF($A525="INSUMO",VLOOKUP($B525,#REF!,3,FALSE),VLOOKUP($B525,#REF!,3,FALSE))</f>
        <v>#REF!</v>
      </c>
      <c r="E525" s="1514">
        <v>0.01</v>
      </c>
      <c r="F525" s="1322" t="e">
        <f>IF($A525="INSUMO",VLOOKUP($B525,#REF!,4,FALSE),VLOOKUP($B525,#REF!,4,FALSE))</f>
        <v>#REF!</v>
      </c>
      <c r="G525" s="1517" t="e">
        <f>TRUNC(F525*E525,2)</f>
        <v>#REF!</v>
      </c>
      <c r="H525" s="643"/>
    </row>
    <row r="526" spans="1:9" ht="15.75">
      <c r="A526" s="643"/>
      <c r="B526" s="2575" t="s">
        <v>80</v>
      </c>
      <c r="C526" s="2576"/>
      <c r="D526" s="2576"/>
      <c r="E526" s="2576"/>
      <c r="F526" s="2576"/>
      <c r="G526" s="2577"/>
      <c r="H526" s="643"/>
    </row>
    <row r="527" spans="1:9" ht="15.75">
      <c r="A527" s="645" t="s">
        <v>219</v>
      </c>
      <c r="B527" s="1518">
        <v>88264</v>
      </c>
      <c r="C527" s="1489" t="e">
        <f>IF($A527="INSUMO",VLOOKUP($B527,#REF!,2,FALSE),VLOOKUP($B527,#REF!,2,FALSE))</f>
        <v>#REF!</v>
      </c>
      <c r="D527" s="1304" t="e">
        <f>IF($A527="INSUMO",VLOOKUP($B527,#REF!,3,FALSE),VLOOKUP($B527,#REF!,3,FALSE))</f>
        <v>#REF!</v>
      </c>
      <c r="E527" s="1475">
        <v>1.7000000000000001E-2</v>
      </c>
      <c r="F527" s="1322" t="e">
        <f>IF($A527="INSUMO",VLOOKUP($B527,#REF!,4,FALSE),VLOOKUP($B527,#REF!,4,FALSE))</f>
        <v>#REF!</v>
      </c>
      <c r="G527" s="1517" t="e">
        <f>TRUNC(F527*E527,2)</f>
        <v>#REF!</v>
      </c>
      <c r="H527" s="643"/>
    </row>
    <row r="528" spans="1:9" ht="16.5" thickBot="1">
      <c r="A528" s="645" t="s">
        <v>219</v>
      </c>
      <c r="B528" s="1105">
        <v>88247</v>
      </c>
      <c r="C528" s="1495" t="e">
        <f>IF($A528="INSUMO",VLOOKUP($B528,#REF!,2,FALSE),VLOOKUP($B528,#REF!,2,FALSE))</f>
        <v>#REF!</v>
      </c>
      <c r="D528" s="1300" t="e">
        <f>IF($A528="INSUMO",VLOOKUP($B528,#REF!,3,FALSE),VLOOKUP($B528,#REF!,3,FALSE))</f>
        <v>#REF!</v>
      </c>
      <c r="E528" s="1544">
        <v>1.7000000000000001E-2</v>
      </c>
      <c r="F528" s="1324" t="e">
        <f>IF($A528="INSUMO",VLOOKUP($B528,#REF!,4,FALSE),VLOOKUP($B528,#REF!,4,FALSE))</f>
        <v>#REF!</v>
      </c>
      <c r="G528" s="1106" t="e">
        <f>TRUNC(F528*E528,2)</f>
        <v>#REF!</v>
      </c>
      <c r="H528" s="643"/>
    </row>
    <row r="529" spans="1:12" ht="16.5" customHeight="1" thickBot="1">
      <c r="A529" s="643"/>
      <c r="B529" s="2639" t="s">
        <v>1031</v>
      </c>
      <c r="C529" s="2639"/>
      <c r="D529" s="2639"/>
      <c r="E529" s="2639"/>
      <c r="F529" s="538" t="s">
        <v>81</v>
      </c>
      <c r="G529" s="539" t="e">
        <f>SUM(G524:G528)</f>
        <v>#REF!</v>
      </c>
      <c r="H529" s="643"/>
    </row>
    <row r="530" spans="1:12" ht="37.5" customHeight="1">
      <c r="A530" s="643"/>
      <c r="B530" s="2639"/>
      <c r="C530" s="2639"/>
      <c r="D530" s="2639"/>
      <c r="E530" s="2639"/>
      <c r="F530" s="320"/>
      <c r="G530" s="320"/>
      <c r="H530" s="643"/>
    </row>
    <row r="531" spans="1:12" s="1114" customFormat="1" ht="15">
      <c r="A531" s="1111"/>
      <c r="B531" s="320"/>
      <c r="C531" s="320"/>
      <c r="D531" s="320"/>
      <c r="E531" s="320"/>
      <c r="F531" s="320"/>
      <c r="G531" s="320"/>
      <c r="H531" s="1111"/>
    </row>
    <row r="532" spans="1:12" s="1114" customFormat="1" ht="18.75" customHeight="1">
      <c r="A532" s="1113"/>
      <c r="B532" s="2837" t="s">
        <v>887</v>
      </c>
      <c r="C532" s="2837"/>
      <c r="D532" s="2837"/>
      <c r="E532" s="2837"/>
      <c r="F532" s="2837"/>
      <c r="G532" s="2837"/>
      <c r="H532" s="1113"/>
    </row>
    <row r="533" spans="1:12" s="1114" customFormat="1" ht="15" customHeight="1">
      <c r="A533" s="1113"/>
      <c r="B533" s="2838" t="s">
        <v>888</v>
      </c>
      <c r="C533" s="2838"/>
      <c r="D533" s="2838"/>
      <c r="E533" s="2838"/>
      <c r="F533" s="2838"/>
      <c r="G533" s="2838"/>
      <c r="H533" s="1113"/>
      <c r="K533" s="1113"/>
    </row>
    <row r="534" spans="1:12" s="1114" customFormat="1" ht="15" customHeight="1">
      <c r="A534" s="1113"/>
      <c r="B534" s="2838"/>
      <c r="C534" s="2838"/>
      <c r="D534" s="2838"/>
      <c r="E534" s="2838"/>
      <c r="F534" s="2838"/>
      <c r="G534" s="2838"/>
      <c r="H534" s="1113"/>
      <c r="I534" s="1182"/>
      <c r="K534" s="1113"/>
      <c r="L534" s="1182"/>
    </row>
    <row r="535" spans="1:12" s="1114" customFormat="1" ht="15" customHeight="1">
      <c r="A535" s="1113"/>
      <c r="B535" s="2838"/>
      <c r="C535" s="2838"/>
      <c r="D535" s="2838"/>
      <c r="E535" s="2838"/>
      <c r="F535" s="2838"/>
      <c r="G535" s="2838"/>
      <c r="H535" s="1113"/>
    </row>
    <row r="536" spans="1:12" s="555" customFormat="1" ht="16.5" thickBot="1">
      <c r="B536" s="542"/>
      <c r="C536" s="543"/>
      <c r="D536" s="543"/>
      <c r="E536" s="543"/>
      <c r="F536" s="543"/>
      <c r="G536" s="543"/>
    </row>
    <row r="537" spans="1:12" ht="43.5" customHeight="1">
      <c r="A537" s="643"/>
      <c r="B537" s="1103" t="str">
        <f>IF(COUNT($H$16:H537)&lt;10,CONCATENATE("AMM SPDA 00",COUNT($H$16:H537)),CONCATENATE("AMM SPDA 0",COUNT($H$16:H537)))</f>
        <v>AMM SPDA 000</v>
      </c>
      <c r="C537" s="2533" t="s">
        <v>419</v>
      </c>
      <c r="D537" s="2617"/>
      <c r="E537" s="2617"/>
      <c r="F537" s="2617"/>
      <c r="G537" s="1104" t="s">
        <v>23</v>
      </c>
      <c r="H537" s="505" t="e">
        <f>G547</f>
        <v>#REF!</v>
      </c>
    </row>
    <row r="538" spans="1:12" ht="31.5">
      <c r="A538" s="643"/>
      <c r="B538" s="1317" t="s">
        <v>144</v>
      </c>
      <c r="C538" s="1318" t="s">
        <v>75</v>
      </c>
      <c r="D538" s="1318" t="s">
        <v>85</v>
      </c>
      <c r="E538" s="1318" t="s">
        <v>76</v>
      </c>
      <c r="F538" s="1319" t="s">
        <v>77</v>
      </c>
      <c r="G538" s="1320" t="s">
        <v>78</v>
      </c>
      <c r="H538" s="618"/>
    </row>
    <row r="539" spans="1:12" ht="15.75">
      <c r="A539" s="643"/>
      <c r="B539" s="2818" t="s">
        <v>79</v>
      </c>
      <c r="C539" s="2819"/>
      <c r="D539" s="2819"/>
      <c r="E539" s="2819"/>
      <c r="F539" s="2819"/>
      <c r="G539" s="2820"/>
      <c r="H539" s="618"/>
    </row>
    <row r="540" spans="1:12" ht="15.75">
      <c r="A540" s="645" t="s">
        <v>218</v>
      </c>
      <c r="B540" s="1321">
        <v>3396</v>
      </c>
      <c r="C540" s="1489" t="e">
        <f>IF($A540="INSUMO",VLOOKUP($B540,#REF!,2,FALSE),VLOOKUP($B540,#REF!,2,FALSE))</f>
        <v>#REF!</v>
      </c>
      <c r="D540" s="1304" t="e">
        <f>IF($A540="INSUMO",VLOOKUP($B540,#REF!,3,FALSE),VLOOKUP($B540,#REF!,3,FALSE))</f>
        <v>#REF!</v>
      </c>
      <c r="E540" s="1535">
        <v>1</v>
      </c>
      <c r="F540" s="1322" t="e">
        <f>IF($A540="INSUMO",VLOOKUP($B540,#REF!,4,FALSE),VLOOKUP($B540,#REF!,4,FALSE))</f>
        <v>#REF!</v>
      </c>
      <c r="G540" s="1540" t="e">
        <f>TRUNC(F540*E540,2)</f>
        <v>#REF!</v>
      </c>
      <c r="H540" s="618"/>
    </row>
    <row r="541" spans="1:12" ht="15.75">
      <c r="A541" s="645"/>
      <c r="B541" s="1321" t="s">
        <v>98</v>
      </c>
      <c r="C541" s="1489" t="s">
        <v>420</v>
      </c>
      <c r="D541" s="1561" t="str">
        <f>G552</f>
        <v>UN</v>
      </c>
      <c r="E541" s="1535">
        <v>2</v>
      </c>
      <c r="F541" s="1322">
        <f>D563</f>
        <v>0.33</v>
      </c>
      <c r="G541" s="1540">
        <f>TRUNC(F541*E541,2)</f>
        <v>0.66</v>
      </c>
      <c r="H541" s="618"/>
    </row>
    <row r="542" spans="1:12" ht="15.75">
      <c r="A542" s="645" t="s">
        <v>218</v>
      </c>
      <c r="B542" s="1321">
        <v>13348</v>
      </c>
      <c r="C542" s="1489" t="e">
        <f>IF($A542="INSUMO",VLOOKUP($B542,#REF!,2,FALSE),VLOOKUP($B542,#REF!,2,FALSE))</f>
        <v>#REF!</v>
      </c>
      <c r="D542" s="1304" t="e">
        <f>IF($A542="INSUMO",VLOOKUP($B542,#REF!,3,FALSE),VLOOKUP($B542,#REF!,3,FALSE))</f>
        <v>#REF!</v>
      </c>
      <c r="E542" s="1535">
        <v>2</v>
      </c>
      <c r="F542" s="1322" t="e">
        <f>IF($A542="INSUMO",VLOOKUP($B542,#REF!,4,FALSE),VLOOKUP($B542,#REF!,4,FALSE))</f>
        <v>#REF!</v>
      </c>
      <c r="G542" s="1540" t="e">
        <f>TRUNC(F542*E542,2)</f>
        <v>#REF!</v>
      </c>
      <c r="H542" s="618"/>
    </row>
    <row r="543" spans="1:12" ht="15.75">
      <c r="A543" s="645" t="s">
        <v>218</v>
      </c>
      <c r="B543" s="1321">
        <v>142</v>
      </c>
      <c r="C543" s="1489" t="e">
        <f>IF($A543="INSUMO",VLOOKUP($B543,#REF!,2,FALSE),VLOOKUP($B543,#REF!,2,FALSE))</f>
        <v>#REF!</v>
      </c>
      <c r="D543" s="1304" t="e">
        <f>IF($A543="INSUMO",VLOOKUP($B543,#REF!,3,FALSE),VLOOKUP($B543,#REF!,3,FALSE))</f>
        <v>#REF!</v>
      </c>
      <c r="E543" s="1557">
        <v>8.0799999999999997E-2</v>
      </c>
      <c r="F543" s="1322" t="e">
        <f>IF($A543="INSUMO",VLOOKUP($B543,#REF!,4,FALSE),VLOOKUP($B543,#REF!,4,FALSE))</f>
        <v>#REF!</v>
      </c>
      <c r="G543" s="1540" t="e">
        <f>TRUNC(F543*E543,2)</f>
        <v>#REF!</v>
      </c>
      <c r="H543" s="618"/>
    </row>
    <row r="544" spans="1:12" ht="15.75">
      <c r="A544" s="643"/>
      <c r="B544" s="2818" t="s">
        <v>80</v>
      </c>
      <c r="C544" s="2819"/>
      <c r="D544" s="2819"/>
      <c r="E544" s="2819"/>
      <c r="F544" s="2819"/>
      <c r="G544" s="2820"/>
      <c r="H544" s="618"/>
    </row>
    <row r="545" spans="1:9" ht="15.75">
      <c r="A545" s="645" t="s">
        <v>219</v>
      </c>
      <c r="B545" s="1518">
        <v>88264</v>
      </c>
      <c r="C545" s="1489" t="e">
        <f>IF($A545="INSUMO",VLOOKUP($B545,#REF!,2,FALSE),VLOOKUP($B545,#REF!,2,FALSE))</f>
        <v>#REF!</v>
      </c>
      <c r="D545" s="1304" t="e">
        <f>IF($A545="INSUMO",VLOOKUP($B545,#REF!,3,FALSE),VLOOKUP($B545,#REF!,3,FALSE))</f>
        <v>#REF!</v>
      </c>
      <c r="E545" s="1514">
        <v>0.1</v>
      </c>
      <c r="F545" s="1322" t="e">
        <f>IF($A545="INSUMO",VLOOKUP($B545,#REF!,4,FALSE),VLOOKUP($B545,#REF!,4,FALSE))</f>
        <v>#REF!</v>
      </c>
      <c r="G545" s="1517" t="e">
        <f>TRUNC(F545*E545,2)</f>
        <v>#REF!</v>
      </c>
      <c r="H545" s="618"/>
    </row>
    <row r="546" spans="1:9" ht="16.5" thickBot="1">
      <c r="A546" s="645" t="s">
        <v>219</v>
      </c>
      <c r="B546" s="1105">
        <v>88316</v>
      </c>
      <c r="C546" s="1495" t="e">
        <f>IF($A546="INSUMO",VLOOKUP($B546,#REF!,2,FALSE),VLOOKUP($B546,#REF!,2,FALSE))</f>
        <v>#REF!</v>
      </c>
      <c r="D546" s="1300" t="e">
        <f>IF($A546="INSUMO",VLOOKUP($B546,#REF!,3,FALSE),VLOOKUP($B546,#REF!,3,FALSE))</f>
        <v>#REF!</v>
      </c>
      <c r="E546" s="1519">
        <v>0.1</v>
      </c>
      <c r="F546" s="1324" t="e">
        <f>IF($A546="INSUMO",VLOOKUP($B546,#REF!,4,FALSE),VLOOKUP($B546,#REF!,4,FALSE))</f>
        <v>#REF!</v>
      </c>
      <c r="G546" s="1106" t="e">
        <f>TRUNC(F546*E546,2)</f>
        <v>#REF!</v>
      </c>
      <c r="H546" s="618"/>
    </row>
    <row r="547" spans="1:9" ht="16.5" customHeight="1" thickBot="1">
      <c r="A547" s="643"/>
      <c r="B547" s="2632" t="s">
        <v>842</v>
      </c>
      <c r="C547" s="2632"/>
      <c r="D547" s="2632"/>
      <c r="E547" s="2632"/>
      <c r="F547" s="538" t="s">
        <v>81</v>
      </c>
      <c r="G547" s="539" t="e">
        <f>SUM(G539:G546)</f>
        <v>#REF!</v>
      </c>
      <c r="H547" s="618"/>
    </row>
    <row r="548" spans="1:9" ht="38.25" customHeight="1">
      <c r="A548" s="618"/>
      <c r="B548" s="2632"/>
      <c r="C548" s="2632"/>
      <c r="D548" s="2632"/>
      <c r="E548" s="2632"/>
      <c r="F548" s="619"/>
      <c r="G548" s="619"/>
      <c r="H548" s="618"/>
    </row>
    <row r="549" spans="1:9" s="556" customFormat="1" ht="59.25" customHeight="1">
      <c r="B549" s="2816" t="s">
        <v>772</v>
      </c>
      <c r="C549" s="2816"/>
      <c r="D549" s="2816"/>
      <c r="E549" s="2816"/>
      <c r="F549" s="2816"/>
      <c r="G549" s="2816"/>
    </row>
    <row r="550" spans="1:9" s="556" customFormat="1" ht="207" customHeight="1">
      <c r="B550" s="2817" t="s">
        <v>773</v>
      </c>
      <c r="C550" s="2817"/>
      <c r="D550" s="2817"/>
      <c r="E550" s="2817"/>
      <c r="F550" s="2817"/>
      <c r="G550" s="2817"/>
    </row>
    <row r="551" spans="1:9" ht="13.5" thickBot="1">
      <c r="A551" s="618"/>
      <c r="B551" s="619"/>
      <c r="C551" s="619"/>
      <c r="D551" s="619"/>
      <c r="E551" s="619"/>
      <c r="F551" s="619"/>
      <c r="G551" s="619"/>
      <c r="H551" s="618"/>
    </row>
    <row r="552" spans="1:9" ht="15.75">
      <c r="A552" s="643"/>
      <c r="B552" s="1365"/>
      <c r="C552" s="1363" t="s">
        <v>421</v>
      </c>
      <c r="D552" s="1366"/>
      <c r="E552" s="1367"/>
      <c r="F552" s="1364"/>
      <c r="G552" s="1110" t="s">
        <v>23</v>
      </c>
      <c r="H552" s="1223" t="s">
        <v>1067</v>
      </c>
    </row>
    <row r="553" spans="1:9" ht="31.5">
      <c r="A553" s="643"/>
      <c r="B553" s="1333" t="s">
        <v>91</v>
      </c>
      <c r="C553" s="1329" t="s">
        <v>92</v>
      </c>
      <c r="D553" s="1330" t="s">
        <v>93</v>
      </c>
      <c r="E553" s="1331" t="s">
        <v>94</v>
      </c>
      <c r="F553" s="1332" t="s">
        <v>95</v>
      </c>
      <c r="G553" s="1334" t="s">
        <v>96</v>
      </c>
      <c r="H553" s="618"/>
    </row>
    <row r="554" spans="1:9" ht="15.75">
      <c r="A554" s="643"/>
      <c r="B554" s="1480">
        <f t="shared" ref="B554:C556" si="1">B560</f>
        <v>43565</v>
      </c>
      <c r="C554" s="1477" t="str">
        <f t="shared" si="1"/>
        <v xml:space="preserve">ELETRICA PARANA </v>
      </c>
      <c r="D554" s="1466">
        <f>D560*100</f>
        <v>24</v>
      </c>
      <c r="E554" s="1477" t="str">
        <f t="shared" ref="E554:G556" si="2">E560</f>
        <v>08.139.615/0001-05</v>
      </c>
      <c r="F554" s="1477" t="str">
        <f t="shared" si="2"/>
        <v>(65) 3388-0800</v>
      </c>
      <c r="G554" s="1567" t="str">
        <f t="shared" si="2"/>
        <v xml:space="preserve">WILLYAN </v>
      </c>
      <c r="H554"/>
      <c r="I554" s="1754">
        <f>B554+180</f>
        <v>43745</v>
      </c>
    </row>
    <row r="555" spans="1:9" ht="15.75">
      <c r="A555" s="643"/>
      <c r="B555" s="1480">
        <f t="shared" si="1"/>
        <v>43255</v>
      </c>
      <c r="C555" s="1477" t="str">
        <f t="shared" si="1"/>
        <v>PETEL</v>
      </c>
      <c r="D555" s="1466">
        <f>D561*100</f>
        <v>33</v>
      </c>
      <c r="E555" s="1477" t="str">
        <f t="shared" si="2"/>
        <v>22.760.075/0001-03</v>
      </c>
      <c r="F555" s="1477" t="str">
        <f t="shared" si="2"/>
        <v>(65) 3634-1717</v>
      </c>
      <c r="G555" s="1567" t="str">
        <f t="shared" si="2"/>
        <v>EDINEI</v>
      </c>
      <c r="H555"/>
      <c r="I555" s="1754">
        <f>B555+180</f>
        <v>43435</v>
      </c>
    </row>
    <row r="556" spans="1:9" ht="16.5" thickBot="1">
      <c r="A556" s="643"/>
      <c r="B556" s="1039">
        <f t="shared" si="1"/>
        <v>43570</v>
      </c>
      <c r="C556" s="1568" t="str">
        <f t="shared" si="1"/>
        <v xml:space="preserve">ELETRO ATIVA </v>
      </c>
      <c r="D556" s="1569">
        <f>D562*100</f>
        <v>35</v>
      </c>
      <c r="E556" s="1568" t="str">
        <f t="shared" si="2"/>
        <v>06.110.817/0002-80</v>
      </c>
      <c r="F556" s="1568" t="str">
        <f t="shared" si="2"/>
        <v>(65) 3051-7844</v>
      </c>
      <c r="G556" s="1405" t="str">
        <f t="shared" si="2"/>
        <v>VANDERLEY</v>
      </c>
      <c r="H556"/>
      <c r="I556" s="1743">
        <f>B556+180</f>
        <v>43750</v>
      </c>
    </row>
    <row r="557" spans="1:9" ht="13.5" thickBot="1">
      <c r="A557" s="618"/>
      <c r="B557" s="619"/>
      <c r="C557" s="619"/>
      <c r="D557" s="619"/>
      <c r="E557" s="619"/>
      <c r="F557" s="619"/>
      <c r="G557" s="619"/>
      <c r="H557" s="618"/>
    </row>
    <row r="558" spans="1:9" ht="31.5">
      <c r="A558" s="643"/>
      <c r="B558" s="652"/>
      <c r="C558" s="653" t="s">
        <v>422</v>
      </c>
      <c r="D558" s="654"/>
      <c r="E558" s="655"/>
      <c r="F558" s="656"/>
      <c r="G558" s="657" t="s">
        <v>23</v>
      </c>
      <c r="H558" s="618"/>
    </row>
    <row r="559" spans="1:9" ht="31.5">
      <c r="A559" s="643"/>
      <c r="B559" s="1333" t="s">
        <v>91</v>
      </c>
      <c r="C559" s="1745" t="s">
        <v>92</v>
      </c>
      <c r="D559" s="1746" t="s">
        <v>93</v>
      </c>
      <c r="E559" s="1747" t="s">
        <v>94</v>
      </c>
      <c r="F559" s="1748" t="s">
        <v>95</v>
      </c>
      <c r="G559" s="1749" t="s">
        <v>96</v>
      </c>
      <c r="H559" s="618"/>
    </row>
    <row r="560" spans="1:9" ht="15.75">
      <c r="A560" s="643"/>
      <c r="B560" s="1530">
        <v>43565</v>
      </c>
      <c r="C560" s="1737" t="s">
        <v>1137</v>
      </c>
      <c r="D560" s="1775">
        <v>0.24</v>
      </c>
      <c r="E560" s="1739" t="s">
        <v>1138</v>
      </c>
      <c r="F560" s="1740" t="s">
        <v>1144</v>
      </c>
      <c r="G560" s="1750" t="s">
        <v>1266</v>
      </c>
      <c r="H560"/>
    </row>
    <row r="561" spans="1:8" ht="15.75">
      <c r="A561" s="643"/>
      <c r="B561" s="1328">
        <v>43255</v>
      </c>
      <c r="C561" s="1737" t="s">
        <v>119</v>
      </c>
      <c r="D561" s="1738">
        <v>0.33</v>
      </c>
      <c r="E561" s="1773" t="s">
        <v>120</v>
      </c>
      <c r="F561" s="1774" t="s">
        <v>1125</v>
      </c>
      <c r="G561" s="1750" t="s">
        <v>651</v>
      </c>
      <c r="H561"/>
    </row>
    <row r="562" spans="1:8" ht="15.75">
      <c r="A562" s="643"/>
      <c r="B562" s="1742">
        <v>43570</v>
      </c>
      <c r="C562" s="1760" t="s">
        <v>1183</v>
      </c>
      <c r="D562" s="1775">
        <v>0.35</v>
      </c>
      <c r="E562" s="1761" t="s">
        <v>1097</v>
      </c>
      <c r="F562" s="1762" t="s">
        <v>1065</v>
      </c>
      <c r="G562" s="1741" t="s">
        <v>1182</v>
      </c>
      <c r="H562"/>
    </row>
    <row r="563" spans="1:8" ht="16.5" thickBot="1">
      <c r="A563" s="643"/>
      <c r="B563" s="888"/>
      <c r="C563" s="889" t="s">
        <v>97</v>
      </c>
      <c r="D563" s="1336">
        <f>IF(COUNT(D559:D562)=3,MEDIAN(D559:D562),SMALL(D560:D562,1))</f>
        <v>0.33</v>
      </c>
      <c r="E563" s="890"/>
      <c r="F563" s="1250"/>
      <c r="G563" s="891"/>
      <c r="H563" s="618"/>
    </row>
    <row r="564" spans="1:8" ht="13.5" thickBot="1">
      <c r="A564" s="618"/>
      <c r="B564" s="619"/>
      <c r="C564" s="619"/>
      <c r="D564" s="619"/>
      <c r="E564" s="619"/>
      <c r="F564" s="619"/>
      <c r="G564" s="619"/>
      <c r="H564" s="618"/>
    </row>
    <row r="565" spans="1:8" ht="36.75" customHeight="1">
      <c r="A565" s="643"/>
      <c r="B565" s="1103" t="str">
        <f>IF(COUNT($H$16:H565)&lt;10,CONCATENATE("AMM SPDA 00",COUNT($H$16:H565)),CONCATENATE("AMM SPDA 0",COUNT($H$16:H565)))</f>
        <v>AMM SPDA 000</v>
      </c>
      <c r="C565" s="2533" t="s">
        <v>423</v>
      </c>
      <c r="D565" s="2617"/>
      <c r="E565" s="2617"/>
      <c r="F565" s="2617"/>
      <c r="G565" s="1104" t="s">
        <v>23</v>
      </c>
      <c r="H565" s="505" t="e">
        <f>G575</f>
        <v>#REF!</v>
      </c>
    </row>
    <row r="566" spans="1:8" ht="31.5">
      <c r="A566" s="643"/>
      <c r="B566" s="1317" t="s">
        <v>144</v>
      </c>
      <c r="C566" s="1318" t="s">
        <v>75</v>
      </c>
      <c r="D566" s="1318" t="s">
        <v>85</v>
      </c>
      <c r="E566" s="1318" t="s">
        <v>76</v>
      </c>
      <c r="F566" s="1319" t="s">
        <v>77</v>
      </c>
      <c r="G566" s="1320" t="s">
        <v>78</v>
      </c>
      <c r="H566" s="618"/>
    </row>
    <row r="567" spans="1:8" ht="15.75">
      <c r="A567" s="643"/>
      <c r="B567" s="2818" t="s">
        <v>79</v>
      </c>
      <c r="C567" s="2819"/>
      <c r="D567" s="2819"/>
      <c r="E567" s="2819"/>
      <c r="F567" s="2819"/>
      <c r="G567" s="2820"/>
      <c r="H567" s="618"/>
    </row>
    <row r="568" spans="1:8" ht="15.75">
      <c r="A568" s="645" t="s">
        <v>218</v>
      </c>
      <c r="B568" s="1321">
        <v>7572</v>
      </c>
      <c r="C568" s="1489" t="e">
        <f>IF($A568="INSUMO",VLOOKUP($B568,#REF!,2,FALSE),VLOOKUP($B568,#REF!,2,FALSE))</f>
        <v>#REF!</v>
      </c>
      <c r="D568" s="1304" t="e">
        <f>IF($A568="INSUMO",VLOOKUP($B568,#REF!,3,FALSE),VLOOKUP($B568,#REF!,3,FALSE))</f>
        <v>#REF!</v>
      </c>
      <c r="E568" s="1535">
        <v>1</v>
      </c>
      <c r="F568" s="1322" t="e">
        <f>IF($A568="INSUMO",VLOOKUP($B568,#REF!,4,FALSE),VLOOKUP($B568,#REF!,4,FALSE))</f>
        <v>#REF!</v>
      </c>
      <c r="G568" s="1540" t="e">
        <f>TRUNC(F568*E568,2)</f>
        <v>#REF!</v>
      </c>
      <c r="H568" s="618"/>
    </row>
    <row r="569" spans="1:8" ht="15.75">
      <c r="A569" s="645"/>
      <c r="B569" s="1321" t="s">
        <v>98</v>
      </c>
      <c r="C569" s="1489" t="s">
        <v>420</v>
      </c>
      <c r="D569" s="1561" t="str">
        <f>G580</f>
        <v>UN</v>
      </c>
      <c r="E569" s="1535">
        <v>2</v>
      </c>
      <c r="F569" s="1322">
        <f>D591</f>
        <v>0.33</v>
      </c>
      <c r="G569" s="1540">
        <f>TRUNC(F569*E569,2)</f>
        <v>0.66</v>
      </c>
      <c r="H569" s="618"/>
    </row>
    <row r="570" spans="1:8" ht="15.75">
      <c r="A570" s="645" t="s">
        <v>218</v>
      </c>
      <c r="B570" s="1321">
        <v>13348</v>
      </c>
      <c r="C570" s="1489" t="e">
        <f>IF($A570="INSUMO",VLOOKUP($B570,#REF!,2,FALSE),VLOOKUP($B570,#REF!,2,FALSE))</f>
        <v>#REF!</v>
      </c>
      <c r="D570" s="1304" t="e">
        <f>IF($A570="INSUMO",VLOOKUP($B570,#REF!,3,FALSE),VLOOKUP($B570,#REF!,3,FALSE))</f>
        <v>#REF!</v>
      </c>
      <c r="E570" s="1535">
        <v>2</v>
      </c>
      <c r="F570" s="1322" t="e">
        <f>IF($A570="INSUMO",VLOOKUP($B570,#REF!,4,FALSE),VLOOKUP($B570,#REF!,4,FALSE))</f>
        <v>#REF!</v>
      </c>
      <c r="G570" s="1540" t="e">
        <f>TRUNC(F570*E570,2)</f>
        <v>#REF!</v>
      </c>
      <c r="H570" s="618"/>
    </row>
    <row r="571" spans="1:8" ht="15.75">
      <c r="A571" s="645" t="s">
        <v>218</v>
      </c>
      <c r="B571" s="1321">
        <v>142</v>
      </c>
      <c r="C571" s="1489" t="e">
        <f>IF($A571="INSUMO",VLOOKUP($B571,#REF!,2,FALSE),VLOOKUP($B571,#REF!,2,FALSE))</f>
        <v>#REF!</v>
      </c>
      <c r="D571" s="1304" t="e">
        <f>IF($A571="INSUMO",VLOOKUP($B571,#REF!,3,FALSE),VLOOKUP($B571,#REF!,3,FALSE))</f>
        <v>#REF!</v>
      </c>
      <c r="E571" s="1557">
        <v>8.0799999999999997E-2</v>
      </c>
      <c r="F571" s="1322" t="e">
        <f>IF($A571="INSUMO",VLOOKUP($B571,#REF!,4,FALSE),VLOOKUP($B571,#REF!,4,FALSE))</f>
        <v>#REF!</v>
      </c>
      <c r="G571" s="1540" t="e">
        <f>TRUNC(F571*E571,2)</f>
        <v>#REF!</v>
      </c>
      <c r="H571" s="618"/>
    </row>
    <row r="572" spans="1:8" ht="15.75">
      <c r="A572" s="643"/>
      <c r="B572" s="2818" t="s">
        <v>80</v>
      </c>
      <c r="C572" s="2819"/>
      <c r="D572" s="2819"/>
      <c r="E572" s="2819"/>
      <c r="F572" s="2819"/>
      <c r="G572" s="2820"/>
      <c r="H572" s="618"/>
    </row>
    <row r="573" spans="1:8" ht="15.75">
      <c r="A573" s="645" t="s">
        <v>219</v>
      </c>
      <c r="B573" s="1518">
        <v>88264</v>
      </c>
      <c r="C573" s="1489" t="e">
        <f>IF($A573="INSUMO",VLOOKUP($B573,#REF!,2,FALSE),VLOOKUP($B573,#REF!,2,FALSE))</f>
        <v>#REF!</v>
      </c>
      <c r="D573" s="1304" t="e">
        <f>IF($A573="INSUMO",VLOOKUP($B573,#REF!,3,FALSE),VLOOKUP($B573,#REF!,3,FALSE))</f>
        <v>#REF!</v>
      </c>
      <c r="E573" s="1514">
        <v>0.1</v>
      </c>
      <c r="F573" s="1322" t="e">
        <f>IF($A573="INSUMO",VLOOKUP($B573,#REF!,4,FALSE),VLOOKUP($B573,#REF!,4,FALSE))</f>
        <v>#REF!</v>
      </c>
      <c r="G573" s="1517" t="e">
        <f>TRUNC(F573*E573,2)</f>
        <v>#REF!</v>
      </c>
      <c r="H573" s="618"/>
    </row>
    <row r="574" spans="1:8" ht="16.5" thickBot="1">
      <c r="A574" s="645" t="s">
        <v>219</v>
      </c>
      <c r="B574" s="1105">
        <v>88316</v>
      </c>
      <c r="C574" s="1495" t="e">
        <f>IF($A574="INSUMO",VLOOKUP($B574,#REF!,2,FALSE),VLOOKUP($B574,#REF!,2,FALSE))</f>
        <v>#REF!</v>
      </c>
      <c r="D574" s="1300" t="e">
        <f>IF($A574="INSUMO",VLOOKUP($B574,#REF!,3,FALSE),VLOOKUP($B574,#REF!,3,FALSE))</f>
        <v>#REF!</v>
      </c>
      <c r="E574" s="1519">
        <v>0.1</v>
      </c>
      <c r="F574" s="1324" t="e">
        <f>IF($A574="INSUMO",VLOOKUP($B574,#REF!,4,FALSE),VLOOKUP($B574,#REF!,4,FALSE))</f>
        <v>#REF!</v>
      </c>
      <c r="G574" s="1106" t="e">
        <f>TRUNC(F574*E574,2)</f>
        <v>#REF!</v>
      </c>
      <c r="H574" s="618"/>
    </row>
    <row r="575" spans="1:8" ht="16.5" thickBot="1">
      <c r="A575" s="643"/>
      <c r="B575" s="2825" t="s">
        <v>843</v>
      </c>
      <c r="C575" s="2825"/>
      <c r="D575" s="2825"/>
      <c r="E575" s="2825"/>
      <c r="F575" s="538" t="s">
        <v>81</v>
      </c>
      <c r="G575" s="539" t="e">
        <f>SUM(G567:G574)</f>
        <v>#REF!</v>
      </c>
      <c r="H575" s="618"/>
    </row>
    <row r="576" spans="1:8" s="1114" customFormat="1" ht="15.75">
      <c r="A576" s="1111"/>
      <c r="B576" s="2639"/>
      <c r="C576" s="2639"/>
      <c r="D576" s="2639"/>
      <c r="E576" s="2639"/>
      <c r="F576" s="392"/>
      <c r="G576" s="393"/>
      <c r="H576" s="1113"/>
    </row>
    <row r="577" spans="1:8">
      <c r="A577" s="618"/>
      <c r="B577" s="619"/>
      <c r="C577" s="619"/>
      <c r="D577" s="619"/>
      <c r="E577" s="619"/>
      <c r="F577" s="619"/>
      <c r="G577" s="619"/>
      <c r="H577" s="618"/>
    </row>
    <row r="578" spans="1:8" s="556" customFormat="1" ht="59.25" customHeight="1">
      <c r="B578" s="2816" t="s">
        <v>772</v>
      </c>
      <c r="C578" s="2816"/>
      <c r="D578" s="2816"/>
      <c r="E578" s="2816"/>
      <c r="F578" s="2816"/>
      <c r="G578" s="2816"/>
    </row>
    <row r="579" spans="1:8" s="556" customFormat="1" ht="207" customHeight="1" thickBot="1">
      <c r="B579" s="2817" t="s">
        <v>773</v>
      </c>
      <c r="C579" s="2817"/>
      <c r="D579" s="2817"/>
      <c r="E579" s="2817"/>
      <c r="F579" s="2817"/>
      <c r="G579" s="2817"/>
    </row>
    <row r="580" spans="1:8" ht="15.75">
      <c r="A580" s="643"/>
      <c r="B580" s="1365"/>
      <c r="C580" s="1363" t="s">
        <v>421</v>
      </c>
      <c r="D580" s="1366"/>
      <c r="E580" s="1367"/>
      <c r="F580" s="1364"/>
      <c r="G580" s="1110" t="s">
        <v>23</v>
      </c>
      <c r="H580" s="618"/>
    </row>
    <row r="581" spans="1:8" ht="31.5">
      <c r="A581" s="643"/>
      <c r="B581" s="1333" t="s">
        <v>91</v>
      </c>
      <c r="C581" s="1329" t="s">
        <v>92</v>
      </c>
      <c r="D581" s="1330" t="s">
        <v>93</v>
      </c>
      <c r="E581" s="1331" t="s">
        <v>94</v>
      </c>
      <c r="F581" s="1332" t="s">
        <v>95</v>
      </c>
      <c r="G581" s="1334" t="s">
        <v>96</v>
      </c>
      <c r="H581" s="618"/>
    </row>
    <row r="582" spans="1:8" ht="15.75">
      <c r="A582" s="643"/>
      <c r="B582" s="1480">
        <f t="shared" ref="B582:C584" si="3">B588</f>
        <v>43565</v>
      </c>
      <c r="C582" s="1477" t="str">
        <f t="shared" si="3"/>
        <v xml:space="preserve">ELETRICA PARANA </v>
      </c>
      <c r="D582" s="1466">
        <f>D588*100</f>
        <v>24</v>
      </c>
      <c r="E582" s="1477" t="str">
        <f t="shared" ref="E582:G584" si="4">E588</f>
        <v>08.139.615/0001-05</v>
      </c>
      <c r="F582" s="1477" t="str">
        <f t="shared" si="4"/>
        <v>(65) 3388-0800</v>
      </c>
      <c r="G582" s="1567" t="str">
        <f t="shared" si="4"/>
        <v xml:space="preserve">WILLYAN </v>
      </c>
      <c r="H582"/>
    </row>
    <row r="583" spans="1:8" ht="15.75">
      <c r="A583" s="643"/>
      <c r="B583" s="1480">
        <f t="shared" si="3"/>
        <v>43255</v>
      </c>
      <c r="C583" s="1477" t="str">
        <f t="shared" si="3"/>
        <v>PETEL</v>
      </c>
      <c r="D583" s="1466">
        <f>D589*100</f>
        <v>33</v>
      </c>
      <c r="E583" s="1477" t="str">
        <f t="shared" si="4"/>
        <v>22.760.075/0001-03</v>
      </c>
      <c r="F583" s="1477" t="str">
        <f t="shared" si="4"/>
        <v>(65) 3634-1717</v>
      </c>
      <c r="G583" s="1567" t="str">
        <f t="shared" si="4"/>
        <v>EDINEI</v>
      </c>
      <c r="H583"/>
    </row>
    <row r="584" spans="1:8" ht="16.5" thickBot="1">
      <c r="A584" s="643"/>
      <c r="B584" s="1039">
        <f t="shared" si="3"/>
        <v>43570</v>
      </c>
      <c r="C584" s="1568" t="str">
        <f t="shared" si="3"/>
        <v xml:space="preserve">ELETRO ATIVA </v>
      </c>
      <c r="D584" s="1569">
        <f>D590*100</f>
        <v>35</v>
      </c>
      <c r="E584" s="1568" t="str">
        <f t="shared" si="4"/>
        <v>06.110.817/0002-80</v>
      </c>
      <c r="F584" s="1568" t="str">
        <f t="shared" si="4"/>
        <v>(65) 3051-7844</v>
      </c>
      <c r="G584" s="1405" t="str">
        <f t="shared" si="4"/>
        <v>VANDERLEY</v>
      </c>
      <c r="H584"/>
    </row>
    <row r="585" spans="1:8" ht="15.75" thickBot="1">
      <c r="A585" s="643"/>
      <c r="B585" s="2839"/>
      <c r="C585" s="2840"/>
      <c r="D585" s="2840"/>
      <c r="E585" s="2840"/>
      <c r="F585" s="2840"/>
      <c r="G585" s="2841"/>
      <c r="H585" s="618"/>
    </row>
    <row r="586" spans="1:8" ht="31.5">
      <c r="A586" s="643"/>
      <c r="B586" s="652"/>
      <c r="C586" s="653" t="s">
        <v>422</v>
      </c>
      <c r="D586" s="654"/>
      <c r="E586" s="655"/>
      <c r="F586" s="656"/>
      <c r="G586" s="657" t="s">
        <v>23</v>
      </c>
      <c r="H586" s="618"/>
    </row>
    <row r="587" spans="1:8" ht="31.5">
      <c r="A587" s="643"/>
      <c r="B587" s="1333" t="s">
        <v>91</v>
      </c>
      <c r="C587" s="1745" t="s">
        <v>92</v>
      </c>
      <c r="D587" s="1746" t="s">
        <v>93</v>
      </c>
      <c r="E587" s="1747" t="s">
        <v>94</v>
      </c>
      <c r="F587" s="1748" t="s">
        <v>95</v>
      </c>
      <c r="G587" s="1749" t="s">
        <v>96</v>
      </c>
      <c r="H587" s="618"/>
    </row>
    <row r="588" spans="1:8" ht="15.75">
      <c r="A588" s="643"/>
      <c r="B588" s="1530">
        <v>43565</v>
      </c>
      <c r="C588" s="1737" t="s">
        <v>1137</v>
      </c>
      <c r="D588" s="1775">
        <v>0.24</v>
      </c>
      <c r="E588" s="1739" t="s">
        <v>1138</v>
      </c>
      <c r="F588" s="1740" t="s">
        <v>1144</v>
      </c>
      <c r="G588" s="1750" t="s">
        <v>1266</v>
      </c>
      <c r="H588"/>
    </row>
    <row r="589" spans="1:8" ht="15.75">
      <c r="A589" s="643"/>
      <c r="B589" s="1328">
        <v>43255</v>
      </c>
      <c r="C589" s="1737" t="s">
        <v>119</v>
      </c>
      <c r="D589" s="1738">
        <v>0.33</v>
      </c>
      <c r="E589" s="1773" t="s">
        <v>120</v>
      </c>
      <c r="F589" s="1774" t="s">
        <v>1125</v>
      </c>
      <c r="G589" s="1750" t="s">
        <v>651</v>
      </c>
      <c r="H589"/>
    </row>
    <row r="590" spans="1:8" ht="15.75">
      <c r="A590" s="643"/>
      <c r="B590" s="1742">
        <v>43570</v>
      </c>
      <c r="C590" s="1760" t="s">
        <v>1183</v>
      </c>
      <c r="D590" s="1775">
        <v>0.35</v>
      </c>
      <c r="E590" s="1761" t="s">
        <v>1097</v>
      </c>
      <c r="F590" s="1762" t="s">
        <v>1065</v>
      </c>
      <c r="G590" s="1741" t="s">
        <v>1182</v>
      </c>
      <c r="H590"/>
    </row>
    <row r="591" spans="1:8" ht="16.5" thickBot="1">
      <c r="A591" s="643"/>
      <c r="B591" s="1752"/>
      <c r="C591" s="1335" t="s">
        <v>97</v>
      </c>
      <c r="D591" s="1336">
        <f>IF(COUNT(D587:D590)=3,MEDIAN(D587:D590),SMALL(D588:D590,1))</f>
        <v>0.33</v>
      </c>
      <c r="E591" s="1337"/>
      <c r="F591" s="1338"/>
      <c r="G591" s="1753"/>
      <c r="H591" s="618"/>
    </row>
    <row r="592" spans="1:8" ht="13.5" thickBot="1">
      <c r="A592" s="618"/>
      <c r="B592" s="619"/>
      <c r="C592" s="619"/>
      <c r="D592" s="619"/>
      <c r="E592" s="619"/>
      <c r="F592" s="619"/>
      <c r="G592" s="619"/>
      <c r="H592" s="618"/>
    </row>
    <row r="593" spans="1:8" ht="37.5" customHeight="1">
      <c r="A593" s="643"/>
      <c r="B593" s="1103" t="str">
        <f>IF(COUNT($H$16:H593)&lt;10,CONCATENATE("AMM SPDA 00",COUNT($H$16:H593)),CONCATENATE("AMM SPDA 0",COUNT($H$16:H593)))</f>
        <v>AMM SPDA 000</v>
      </c>
      <c r="C593" s="2533" t="s">
        <v>424</v>
      </c>
      <c r="D593" s="2617"/>
      <c r="E593" s="2617"/>
      <c r="F593" s="2617"/>
      <c r="G593" s="1104" t="s">
        <v>23</v>
      </c>
      <c r="H593" s="560" t="e">
        <f>G603</f>
        <v>#REF!</v>
      </c>
    </row>
    <row r="594" spans="1:8" ht="31.5">
      <c r="A594" s="643"/>
      <c r="B594" s="1317" t="s">
        <v>144</v>
      </c>
      <c r="C594" s="1318" t="s">
        <v>75</v>
      </c>
      <c r="D594" s="1486" t="s">
        <v>23</v>
      </c>
      <c r="E594" s="1318" t="s">
        <v>76</v>
      </c>
      <c r="F594" s="1319" t="s">
        <v>77</v>
      </c>
      <c r="G594" s="1320" t="s">
        <v>78</v>
      </c>
      <c r="H594" s="618"/>
    </row>
    <row r="595" spans="1:8" ht="15.75">
      <c r="A595" s="643"/>
      <c r="B595" s="2818" t="s">
        <v>79</v>
      </c>
      <c r="C595" s="2819"/>
      <c r="D595" s="2819"/>
      <c r="E595" s="2819"/>
      <c r="F595" s="2819"/>
      <c r="G595" s="2820"/>
      <c r="H595" s="618"/>
    </row>
    <row r="596" spans="1:8" ht="15.75">
      <c r="A596" s="645" t="s">
        <v>218</v>
      </c>
      <c r="B596" s="1321">
        <v>142</v>
      </c>
      <c r="C596" s="1489" t="e">
        <f>IF($A596="INSUMO",VLOOKUP($B596,#REF!,2,FALSE),VLOOKUP($B596,#REF!,2,FALSE))</f>
        <v>#REF!</v>
      </c>
      <c r="D596" s="1304" t="e">
        <f>IF($A596="INSUMO",VLOOKUP($B596,#REF!,3,FALSE),VLOOKUP($B596,#REF!,3,FALSE))</f>
        <v>#REF!</v>
      </c>
      <c r="E596" s="1535">
        <v>8.0799999999999997E-2</v>
      </c>
      <c r="F596" s="1322" t="e">
        <f>IF($A596="INSUMO",VLOOKUP($B596,#REF!,4,FALSE),VLOOKUP($B596,#REF!,4,FALSE))</f>
        <v>#REF!</v>
      </c>
      <c r="G596" s="1540" t="e">
        <f>TRUNC(F596*E596,2)</f>
        <v>#REF!</v>
      </c>
      <c r="H596" s="618"/>
    </row>
    <row r="597" spans="1:8" ht="15.75">
      <c r="A597" s="645"/>
      <c r="B597" s="1321" t="s">
        <v>98</v>
      </c>
      <c r="C597" s="1489" t="s">
        <v>420</v>
      </c>
      <c r="D597" s="1561" t="str">
        <f>G612</f>
        <v>UN</v>
      </c>
      <c r="E597" s="1535">
        <v>2</v>
      </c>
      <c r="F597" s="1322">
        <f>D617</f>
        <v>0.33</v>
      </c>
      <c r="G597" s="1540">
        <f>TRUNC(F597*E597,2)</f>
        <v>0.66</v>
      </c>
      <c r="H597" s="618"/>
    </row>
    <row r="598" spans="1:8" ht="45.75" customHeight="1">
      <c r="A598" s="645" t="s">
        <v>218</v>
      </c>
      <c r="B598" s="1321">
        <v>13348</v>
      </c>
      <c r="C598" s="1489" t="e">
        <f>IF($A598="INSUMO",VLOOKUP($B598,#REF!,2,FALSE),VLOOKUP($B598,#REF!,2,FALSE))</f>
        <v>#REF!</v>
      </c>
      <c r="D598" s="1304" t="e">
        <f>IF($A598="INSUMO",VLOOKUP($B598,#REF!,3,FALSE),VLOOKUP($B598,#REF!,3,FALSE))</f>
        <v>#REF!</v>
      </c>
      <c r="E598" s="1535">
        <v>2</v>
      </c>
      <c r="F598" s="1322" t="e">
        <f>IF($A598="INSUMO",VLOOKUP($B598,#REF!,4,FALSE),VLOOKUP($B598,#REF!,4,FALSE))</f>
        <v>#REF!</v>
      </c>
      <c r="G598" s="1540" t="e">
        <f>TRUNC(F598*E598,2)</f>
        <v>#REF!</v>
      </c>
      <c r="H598" s="618"/>
    </row>
    <row r="599" spans="1:8" ht="15.75">
      <c r="A599" s="645" t="s">
        <v>218</v>
      </c>
      <c r="B599" s="1321">
        <v>7571</v>
      </c>
      <c r="C599" s="1489" t="e">
        <f>IF($A599="INSUMO",VLOOKUP($B599,#REF!,2,FALSE),VLOOKUP($B599,#REF!,2,FALSE))</f>
        <v>#REF!</v>
      </c>
      <c r="D599" s="1304" t="e">
        <f>IF($A599="INSUMO",VLOOKUP($B599,#REF!,3,FALSE),VLOOKUP($B599,#REF!,3,FALSE))</f>
        <v>#REF!</v>
      </c>
      <c r="E599" s="1535">
        <v>1</v>
      </c>
      <c r="F599" s="1322" t="e">
        <f>IF($A599="INSUMO",VLOOKUP($B599,#REF!,4,FALSE),VLOOKUP($B599,#REF!,4,FALSE))</f>
        <v>#REF!</v>
      </c>
      <c r="G599" s="1540" t="e">
        <f>TRUNC(F599*E599,2)</f>
        <v>#REF!</v>
      </c>
      <c r="H599" s="618"/>
    </row>
    <row r="600" spans="1:8" ht="15.75">
      <c r="A600" s="643"/>
      <c r="B600" s="2818" t="s">
        <v>80</v>
      </c>
      <c r="C600" s="2819"/>
      <c r="D600" s="2819"/>
      <c r="E600" s="2819"/>
      <c r="F600" s="2819"/>
      <c r="G600" s="2820"/>
      <c r="H600" s="618"/>
    </row>
    <row r="601" spans="1:8" ht="15.75">
      <c r="A601" s="645" t="s">
        <v>219</v>
      </c>
      <c r="B601" s="1518">
        <v>88247</v>
      </c>
      <c r="C601" s="1489" t="e">
        <f>IF($A601="INSUMO",VLOOKUP($B601,#REF!,2,FALSE),VLOOKUP($B601,#REF!,2,FALSE))</f>
        <v>#REF!</v>
      </c>
      <c r="D601" s="1304" t="e">
        <f>IF($A601="INSUMO",VLOOKUP($B601,#REF!,3,FALSE),VLOOKUP($B601,#REF!,3,FALSE))</f>
        <v>#REF!</v>
      </c>
      <c r="E601" s="1514">
        <v>0.5</v>
      </c>
      <c r="F601" s="1322" t="e">
        <f>IF($A601="INSUMO",VLOOKUP($B601,#REF!,4,FALSE),VLOOKUP($B601,#REF!,4,FALSE))</f>
        <v>#REF!</v>
      </c>
      <c r="G601" s="1517" t="e">
        <f>TRUNC(F601*E601,2)</f>
        <v>#REF!</v>
      </c>
      <c r="H601" s="618"/>
    </row>
    <row r="602" spans="1:8" ht="16.5" thickBot="1">
      <c r="A602" s="645" t="s">
        <v>219</v>
      </c>
      <c r="B602" s="1105">
        <v>88264</v>
      </c>
      <c r="C602" s="1495" t="e">
        <f>IF($A602="INSUMO",VLOOKUP($B602,#REF!,2,FALSE),VLOOKUP($B602,#REF!,2,FALSE))</f>
        <v>#REF!</v>
      </c>
      <c r="D602" s="1300" t="e">
        <f>IF($A602="INSUMO",VLOOKUP($B602,#REF!,3,FALSE),VLOOKUP($B602,#REF!,3,FALSE))</f>
        <v>#REF!</v>
      </c>
      <c r="E602" s="1519">
        <v>0.5</v>
      </c>
      <c r="F602" s="1324" t="e">
        <f>IF($A602="INSUMO",VLOOKUP($B602,#REF!,4,FALSE),VLOOKUP($B602,#REF!,4,FALSE))</f>
        <v>#REF!</v>
      </c>
      <c r="G602" s="1106" t="e">
        <f>TRUNC(F602*E602,2)</f>
        <v>#REF!</v>
      </c>
      <c r="H602" s="618"/>
    </row>
    <row r="603" spans="1:8" ht="16.5" thickBot="1">
      <c r="A603" s="643"/>
      <c r="B603" s="2626" t="s">
        <v>1042</v>
      </c>
      <c r="C603" s="2626"/>
      <c r="D603" s="2626"/>
      <c r="E603" s="2626"/>
      <c r="F603" s="538" t="s">
        <v>81</v>
      </c>
      <c r="G603" s="539" t="e">
        <f>SUM(G595:G602)</f>
        <v>#REF!</v>
      </c>
      <c r="H603" s="618"/>
    </row>
    <row r="604" spans="1:8" ht="15">
      <c r="A604" s="643"/>
      <c r="B604" s="2626"/>
      <c r="C604" s="2626"/>
      <c r="D604" s="2626"/>
      <c r="E604" s="2626"/>
      <c r="F604" s="644"/>
      <c r="G604" s="644"/>
      <c r="H604" s="618"/>
    </row>
    <row r="605" spans="1:8" ht="13.5" thickBot="1">
      <c r="A605" s="618"/>
      <c r="B605" s="619"/>
      <c r="C605" s="619"/>
      <c r="D605" s="619"/>
      <c r="E605" s="619"/>
      <c r="F605" s="619"/>
      <c r="G605" s="619"/>
      <c r="H605" s="618"/>
    </row>
    <row r="606" spans="1:8" ht="15.75">
      <c r="A606" s="643"/>
      <c r="B606" s="1365"/>
      <c r="C606" s="1363" t="s">
        <v>421</v>
      </c>
      <c r="D606" s="1366"/>
      <c r="E606" s="1367"/>
      <c r="F606" s="1364"/>
      <c r="G606" s="1110" t="s">
        <v>23</v>
      </c>
      <c r="H606" s="618"/>
    </row>
    <row r="607" spans="1:8" ht="31.5">
      <c r="A607" s="643"/>
      <c r="B607" s="1333" t="s">
        <v>91</v>
      </c>
      <c r="C607" s="1329" t="s">
        <v>92</v>
      </c>
      <c r="D607" s="1330" t="s">
        <v>93</v>
      </c>
      <c r="E607" s="1331" t="s">
        <v>94</v>
      </c>
      <c r="F607" s="1332" t="s">
        <v>95</v>
      </c>
      <c r="G607" s="1334" t="s">
        <v>96</v>
      </c>
      <c r="H607" s="618"/>
    </row>
    <row r="608" spans="1:8" ht="15.75">
      <c r="A608" s="643"/>
      <c r="B608" s="1480">
        <f t="shared" ref="B608:C610" si="5">B614</f>
        <v>43565</v>
      </c>
      <c r="C608" s="1477" t="str">
        <f t="shared" si="5"/>
        <v xml:space="preserve">ELETRICA PARANA </v>
      </c>
      <c r="D608" s="1466">
        <f>D614*100</f>
        <v>24</v>
      </c>
      <c r="E608" s="1477" t="str">
        <f t="shared" ref="E608:G610" si="6">E614</f>
        <v>08.139.615/0001-05</v>
      </c>
      <c r="F608" s="1477" t="str">
        <f t="shared" si="6"/>
        <v>(65) 3388-0800</v>
      </c>
      <c r="G608" s="1567" t="str">
        <f t="shared" si="6"/>
        <v xml:space="preserve">WILLYAN </v>
      </c>
      <c r="H608"/>
    </row>
    <row r="609" spans="1:8" ht="15.75">
      <c r="A609" s="643"/>
      <c r="B609" s="1480">
        <f t="shared" si="5"/>
        <v>43255</v>
      </c>
      <c r="C609" s="1477" t="str">
        <f t="shared" si="5"/>
        <v>PETEL</v>
      </c>
      <c r="D609" s="1466">
        <f>D615*100</f>
        <v>33</v>
      </c>
      <c r="E609" s="1477" t="str">
        <f t="shared" si="6"/>
        <v>22.760.075/0001-03</v>
      </c>
      <c r="F609" s="1477" t="str">
        <f t="shared" si="6"/>
        <v>(65) 3634-1717</v>
      </c>
      <c r="G609" s="1567" t="str">
        <f t="shared" si="6"/>
        <v>EDINEI</v>
      </c>
      <c r="H609"/>
    </row>
    <row r="610" spans="1:8" ht="16.5" thickBot="1">
      <c r="A610" s="643"/>
      <c r="B610" s="1039">
        <f t="shared" si="5"/>
        <v>43570</v>
      </c>
      <c r="C610" s="1568" t="str">
        <f t="shared" si="5"/>
        <v xml:space="preserve">ELETRO ATIVA </v>
      </c>
      <c r="D610" s="1569">
        <f>D616*100</f>
        <v>35</v>
      </c>
      <c r="E610" s="1568" t="str">
        <f t="shared" si="6"/>
        <v>06.110.817/0002-80</v>
      </c>
      <c r="F610" s="1568" t="str">
        <f t="shared" si="6"/>
        <v>(65) 3051-7844</v>
      </c>
      <c r="G610" s="1405" t="str">
        <f t="shared" si="6"/>
        <v>VANDERLEY</v>
      </c>
      <c r="H610"/>
    </row>
    <row r="611" spans="1:8" ht="15.75" thickBot="1">
      <c r="A611" s="643"/>
      <c r="B611" s="2839"/>
      <c r="C611" s="2840"/>
      <c r="D611" s="2840"/>
      <c r="E611" s="2840"/>
      <c r="F611" s="2840"/>
      <c r="G611" s="2841"/>
      <c r="H611" s="618"/>
    </row>
    <row r="612" spans="1:8" ht="31.5">
      <c r="A612" s="643"/>
      <c r="B612" s="652"/>
      <c r="C612" s="653" t="s">
        <v>422</v>
      </c>
      <c r="D612" s="654"/>
      <c r="E612" s="655"/>
      <c r="F612" s="656"/>
      <c r="G612" s="657" t="s">
        <v>23</v>
      </c>
      <c r="H612" s="618"/>
    </row>
    <row r="613" spans="1:8" ht="31.5">
      <c r="A613" s="643"/>
      <c r="B613" s="1333" t="s">
        <v>91</v>
      </c>
      <c r="C613" s="1745" t="s">
        <v>92</v>
      </c>
      <c r="D613" s="1746" t="s">
        <v>93</v>
      </c>
      <c r="E613" s="1747" t="s">
        <v>94</v>
      </c>
      <c r="F613" s="1748" t="s">
        <v>95</v>
      </c>
      <c r="G613" s="1749" t="s">
        <v>96</v>
      </c>
      <c r="H613" s="618"/>
    </row>
    <row r="614" spans="1:8" ht="15.75">
      <c r="A614" s="643"/>
      <c r="B614" s="1530">
        <v>43565</v>
      </c>
      <c r="C614" s="1737" t="s">
        <v>1137</v>
      </c>
      <c r="D614" s="1775">
        <v>0.24</v>
      </c>
      <c r="E614" s="1739" t="s">
        <v>1138</v>
      </c>
      <c r="F614" s="1740" t="s">
        <v>1144</v>
      </c>
      <c r="G614" s="1750" t="s">
        <v>1266</v>
      </c>
      <c r="H614"/>
    </row>
    <row r="615" spans="1:8" ht="15.75">
      <c r="A615" s="643"/>
      <c r="B615" s="1328">
        <v>43255</v>
      </c>
      <c r="C615" s="1737" t="s">
        <v>119</v>
      </c>
      <c r="D615" s="1738">
        <v>0.33</v>
      </c>
      <c r="E615" s="1773" t="s">
        <v>120</v>
      </c>
      <c r="F615" s="1774" t="s">
        <v>1125</v>
      </c>
      <c r="G615" s="1750" t="s">
        <v>651</v>
      </c>
      <c r="H615"/>
    </row>
    <row r="616" spans="1:8" ht="15.75">
      <c r="A616" s="643"/>
      <c r="B616" s="1742">
        <v>43570</v>
      </c>
      <c r="C616" s="1760" t="s">
        <v>1183</v>
      </c>
      <c r="D616" s="1775">
        <v>0.35</v>
      </c>
      <c r="E616" s="1761" t="s">
        <v>1097</v>
      </c>
      <c r="F616" s="1762" t="s">
        <v>1065</v>
      </c>
      <c r="G616" s="1741" t="s">
        <v>1182</v>
      </c>
      <c r="H616"/>
    </row>
    <row r="617" spans="1:8" ht="16.5" thickBot="1">
      <c r="A617" s="643"/>
      <c r="B617" s="1752"/>
      <c r="C617" s="1335" t="s">
        <v>97</v>
      </c>
      <c r="D617" s="1336">
        <f>IF(COUNT(D613:D616)=3,MEDIAN(D613:D616),SMALL(D614:D616,1))</f>
        <v>0.33</v>
      </c>
      <c r="E617" s="1337"/>
      <c r="F617" s="1338"/>
      <c r="G617" s="1753"/>
      <c r="H617" s="618"/>
    </row>
    <row r="618" spans="1:8" ht="13.5" thickBot="1">
      <c r="A618" s="618"/>
      <c r="B618" s="619"/>
      <c r="C618" s="619"/>
      <c r="D618" s="619"/>
      <c r="E618" s="619"/>
      <c r="F618" s="619"/>
      <c r="G618" s="619"/>
      <c r="H618" s="618"/>
    </row>
    <row r="619" spans="1:8" ht="37.5" customHeight="1">
      <c r="A619" s="643"/>
      <c r="B619" s="1103" t="str">
        <f>IF(COUNT($H$16:H619)&lt;10,CONCATENATE("AMM SPDA 00",COUNT($H$16:H619)),CONCATENATE("AMM SPDA 0",COUNT($H$16:H619)))</f>
        <v>AMM SPDA 000</v>
      </c>
      <c r="C619" s="2533" t="s">
        <v>425</v>
      </c>
      <c r="D619" s="2617"/>
      <c r="E619" s="2617"/>
      <c r="F619" s="2617"/>
      <c r="G619" s="1104" t="s">
        <v>23</v>
      </c>
      <c r="H619" s="560" t="e">
        <f>G628</f>
        <v>#REF!</v>
      </c>
    </row>
    <row r="620" spans="1:8" ht="31.5">
      <c r="A620" s="643"/>
      <c r="B620" s="1317" t="s">
        <v>144</v>
      </c>
      <c r="C620" s="1318" t="s">
        <v>75</v>
      </c>
      <c r="D620" s="1486" t="s">
        <v>23</v>
      </c>
      <c r="E620" s="1318" t="s">
        <v>76</v>
      </c>
      <c r="F620" s="1319" t="s">
        <v>77</v>
      </c>
      <c r="G620" s="1320" t="s">
        <v>78</v>
      </c>
      <c r="H620" s="643"/>
    </row>
    <row r="621" spans="1:8" ht="15.75">
      <c r="A621" s="643"/>
      <c r="B621" s="2818" t="s">
        <v>79</v>
      </c>
      <c r="C621" s="2819"/>
      <c r="D621" s="2819"/>
      <c r="E621" s="2819"/>
      <c r="F621" s="2819"/>
      <c r="G621" s="2820"/>
      <c r="H621" s="643"/>
    </row>
    <row r="622" spans="1:8" ht="30">
      <c r="A622" s="643"/>
      <c r="B622" s="1556" t="s">
        <v>98</v>
      </c>
      <c r="C622" s="1547" t="str">
        <f>C634</f>
        <v>SUPORTE ISOLADOR PARA CANTO 90° REFORCADO ROSCA SOBERBA EM FG C ISOLADOR</v>
      </c>
      <c r="D622" s="1548" t="s">
        <v>23</v>
      </c>
      <c r="E622" s="1535">
        <v>1</v>
      </c>
      <c r="F622" s="1535">
        <f>D639</f>
        <v>14.63</v>
      </c>
      <c r="G622" s="1540">
        <f>TRUNC(F622*E622,2)</f>
        <v>14.63</v>
      </c>
      <c r="H622" s="643"/>
    </row>
    <row r="623" spans="1:8" ht="15.75">
      <c r="A623" s="645" t="s">
        <v>218</v>
      </c>
      <c r="B623" s="1321">
        <v>142</v>
      </c>
      <c r="C623" s="1489" t="e">
        <f>IF($A623="INSUMO",VLOOKUP($B623,#REF!,2,FALSE),VLOOKUP($B623,#REF!,2,FALSE))</f>
        <v>#REF!</v>
      </c>
      <c r="D623" s="1304" t="e">
        <f>IF($A623="INSUMO",VLOOKUP($B623,#REF!,3,FALSE),VLOOKUP($B623,#REF!,3,FALSE))</f>
        <v>#REF!</v>
      </c>
      <c r="E623" s="1557">
        <v>8.0799999999999997E-2</v>
      </c>
      <c r="F623" s="1322" t="e">
        <f>IF($A623="INSUMO",VLOOKUP($B623,#REF!,4,FALSE),VLOOKUP($B623,#REF!,4,FALSE))</f>
        <v>#REF!</v>
      </c>
      <c r="G623" s="1540" t="e">
        <f>TRUNC(F623*E623,2)</f>
        <v>#REF!</v>
      </c>
      <c r="H623" s="643"/>
    </row>
    <row r="624" spans="1:8" ht="15.75">
      <c r="A624" s="645"/>
      <c r="B624" s="1321" t="s">
        <v>98</v>
      </c>
      <c r="C624" s="1489" t="s">
        <v>420</v>
      </c>
      <c r="D624" s="1561" t="str">
        <f>G641</f>
        <v>UN</v>
      </c>
      <c r="E624" s="1535">
        <v>2</v>
      </c>
      <c r="F624" s="1322">
        <f>D653</f>
        <v>0.33</v>
      </c>
      <c r="G624" s="1540">
        <f>TRUNC(F624*E624,2)</f>
        <v>0.66</v>
      </c>
      <c r="H624" s="643"/>
    </row>
    <row r="625" spans="1:8" ht="15.75">
      <c r="A625" s="645" t="s">
        <v>218</v>
      </c>
      <c r="B625" s="1321">
        <v>13348</v>
      </c>
      <c r="C625" s="1489" t="e">
        <f>IF($A625="INSUMO",VLOOKUP($B625,#REF!,2,FALSE),VLOOKUP($B625,#REF!,2,FALSE))</f>
        <v>#REF!</v>
      </c>
      <c r="D625" s="1304" t="e">
        <f>IF($A625="INSUMO",VLOOKUP($B625,#REF!,3,FALSE),VLOOKUP($B625,#REF!,3,FALSE))</f>
        <v>#REF!</v>
      </c>
      <c r="E625" s="1535">
        <v>2</v>
      </c>
      <c r="F625" s="1322" t="e">
        <f>IF($A625="INSUMO",VLOOKUP($B625,#REF!,4,FALSE),VLOOKUP($B625,#REF!,4,FALSE))</f>
        <v>#REF!</v>
      </c>
      <c r="G625" s="1540" t="e">
        <f>TRUNC(F625*E625,2)</f>
        <v>#REF!</v>
      </c>
      <c r="H625" s="643"/>
    </row>
    <row r="626" spans="1:8" ht="15.75">
      <c r="A626" s="643"/>
      <c r="B626" s="2818" t="s">
        <v>80</v>
      </c>
      <c r="C626" s="2819"/>
      <c r="D626" s="2819"/>
      <c r="E626" s="2819"/>
      <c r="F626" s="2819"/>
      <c r="G626" s="2820"/>
      <c r="H626" s="643"/>
    </row>
    <row r="627" spans="1:8" ht="16.5" thickBot="1">
      <c r="A627" s="645" t="s">
        <v>219</v>
      </c>
      <c r="B627" s="1105">
        <v>88264</v>
      </c>
      <c r="C627" s="1495" t="e">
        <f>IF($A627="INSUMO",VLOOKUP($B627,#REF!,2,FALSE),VLOOKUP($B627,#REF!,2,FALSE))</f>
        <v>#REF!</v>
      </c>
      <c r="D627" s="1300" t="e">
        <f>IF($A627="INSUMO",VLOOKUP($B627,#REF!,3,FALSE),VLOOKUP($B627,#REF!,3,FALSE))</f>
        <v>#REF!</v>
      </c>
      <c r="E627" s="1519">
        <v>0.15</v>
      </c>
      <c r="F627" s="1324" t="e">
        <f>IF($A627="INSUMO",VLOOKUP($B627,#REF!,4,FALSE),VLOOKUP($B627,#REF!,4,FALSE))</f>
        <v>#REF!</v>
      </c>
      <c r="G627" s="1106" t="e">
        <f>TRUNC(F627*E627,2)</f>
        <v>#REF!</v>
      </c>
      <c r="H627" s="643"/>
    </row>
    <row r="628" spans="1:8" ht="16.5" thickBot="1">
      <c r="A628" s="643"/>
      <c r="B628" s="2626" t="s">
        <v>1043</v>
      </c>
      <c r="C628" s="2626"/>
      <c r="D628" s="2626"/>
      <c r="E628" s="2626"/>
      <c r="F628" s="538" t="s">
        <v>81</v>
      </c>
      <c r="G628" s="539" t="e">
        <f>SUM(G622:G627)</f>
        <v>#REF!</v>
      </c>
      <c r="H628" s="643"/>
    </row>
    <row r="629" spans="1:8" ht="15.75">
      <c r="A629" s="643"/>
      <c r="B629" s="2626"/>
      <c r="C629" s="2626"/>
      <c r="D629" s="2626"/>
      <c r="E629" s="2626"/>
      <c r="F629" s="540"/>
      <c r="G629" s="541"/>
      <c r="H629" s="643"/>
    </row>
    <row r="630" spans="1:8" ht="15">
      <c r="A630" s="643"/>
      <c r="B630" s="2637"/>
      <c r="C630" s="2637"/>
      <c r="D630" s="2637"/>
      <c r="E630" s="2637"/>
      <c r="F630" s="644"/>
      <c r="G630" s="644"/>
      <c r="H630" s="643"/>
    </row>
    <row r="631" spans="1:8" s="556" customFormat="1" ht="59.25" customHeight="1">
      <c r="B631" s="2816" t="s">
        <v>772</v>
      </c>
      <c r="C631" s="2816"/>
      <c r="D631" s="2816"/>
      <c r="E631" s="2816"/>
      <c r="F631" s="2816"/>
      <c r="G631" s="2816"/>
    </row>
    <row r="632" spans="1:8" s="556" customFormat="1" ht="207" customHeight="1">
      <c r="B632" s="2817" t="s">
        <v>773</v>
      </c>
      <c r="C632" s="2817"/>
      <c r="D632" s="2817"/>
      <c r="E632" s="2817"/>
      <c r="F632" s="2817"/>
      <c r="G632" s="2817"/>
    </row>
    <row r="633" spans="1:8" s="1114" customFormat="1" ht="15.75" thickBot="1">
      <c r="A633" s="1111"/>
      <c r="B633" s="2637"/>
      <c r="C633" s="2637"/>
      <c r="D633" s="2637"/>
      <c r="E633" s="2637"/>
      <c r="F633" s="1087"/>
      <c r="G633" s="1087"/>
      <c r="H633" s="1111"/>
    </row>
    <row r="634" spans="1:8" ht="31.5">
      <c r="A634" s="643"/>
      <c r="B634" s="1365"/>
      <c r="C634" s="1363" t="s">
        <v>133</v>
      </c>
      <c r="D634" s="1366"/>
      <c r="E634" s="1367"/>
      <c r="F634" s="1364"/>
      <c r="G634" s="1110" t="s">
        <v>23</v>
      </c>
      <c r="H634" s="1223" t="s">
        <v>1054</v>
      </c>
    </row>
    <row r="635" spans="1:8" ht="31.5">
      <c r="A635" s="643"/>
      <c r="B635" s="1333" t="s">
        <v>91</v>
      </c>
      <c r="C635" s="1745" t="s">
        <v>92</v>
      </c>
      <c r="D635" s="1746" t="s">
        <v>93</v>
      </c>
      <c r="E635" s="1747" t="s">
        <v>94</v>
      </c>
      <c r="F635" s="1748" t="s">
        <v>95</v>
      </c>
      <c r="G635" s="1749" t="s">
        <v>96</v>
      </c>
      <c r="H635" s="643"/>
    </row>
    <row r="636" spans="1:8" ht="15.75">
      <c r="A636" s="643"/>
      <c r="B636" s="1480">
        <v>43250</v>
      </c>
      <c r="C636" s="1737" t="s">
        <v>322</v>
      </c>
      <c r="D636" s="1738">
        <v>22.51</v>
      </c>
      <c r="E636" s="1770" t="s">
        <v>959</v>
      </c>
      <c r="F636" s="1740" t="s">
        <v>114</v>
      </c>
      <c r="G636" s="1750" t="s">
        <v>241</v>
      </c>
      <c r="H636"/>
    </row>
    <row r="637" spans="1:8" ht="15.75">
      <c r="A637" s="643"/>
      <c r="B637" s="1480">
        <v>43255</v>
      </c>
      <c r="C637" s="1737" t="s">
        <v>119</v>
      </c>
      <c r="D637" s="1738">
        <v>14.63</v>
      </c>
      <c r="E637" s="1739" t="s">
        <v>120</v>
      </c>
      <c r="F637" s="1774" t="s">
        <v>1125</v>
      </c>
      <c r="G637" s="1750" t="s">
        <v>651</v>
      </c>
      <c r="H637"/>
    </row>
    <row r="638" spans="1:8" ht="15.75">
      <c r="A638" s="643"/>
      <c r="B638" s="1328">
        <v>43256</v>
      </c>
      <c r="C638" s="1765" t="s">
        <v>1095</v>
      </c>
      <c r="D638" s="1786">
        <v>12.16</v>
      </c>
      <c r="E638" s="1767" t="s">
        <v>385</v>
      </c>
      <c r="F638" s="1768" t="s">
        <v>735</v>
      </c>
      <c r="G638" s="1771" t="s">
        <v>427</v>
      </c>
      <c r="H638"/>
    </row>
    <row r="639" spans="1:8" ht="16.5" thickBot="1">
      <c r="A639" s="643"/>
      <c r="B639" s="1752"/>
      <c r="C639" s="1335" t="s">
        <v>97</v>
      </c>
      <c r="D639" s="1336">
        <f>IF(COUNT(D635:D638)=3,MEDIAN(D635:D638),SMALL(D636:D638,1))</f>
        <v>14.63</v>
      </c>
      <c r="E639" s="1337"/>
      <c r="F639" s="1338"/>
      <c r="G639" s="1753"/>
      <c r="H639" s="643"/>
    </row>
    <row r="640" spans="1:8" ht="13.5" thickBot="1">
      <c r="A640" s="618"/>
      <c r="B640" s="619"/>
      <c r="C640" s="619"/>
      <c r="D640" s="619"/>
      <c r="E640" s="619"/>
      <c r="F640" s="619"/>
      <c r="G640" s="619"/>
      <c r="H640" s="618"/>
    </row>
    <row r="641" spans="1:8" ht="15.75">
      <c r="A641" s="643"/>
      <c r="B641" s="1365"/>
      <c r="C641" s="1363" t="s">
        <v>421</v>
      </c>
      <c r="D641" s="1366"/>
      <c r="E641" s="1367"/>
      <c r="F641" s="1364"/>
      <c r="G641" s="1110" t="s">
        <v>23</v>
      </c>
      <c r="H641" s="643"/>
    </row>
    <row r="642" spans="1:8" ht="31.5">
      <c r="A642" s="643"/>
      <c r="B642" s="1333" t="s">
        <v>91</v>
      </c>
      <c r="C642" s="1745" t="s">
        <v>92</v>
      </c>
      <c r="D642" s="1746" t="s">
        <v>93</v>
      </c>
      <c r="E642" s="1747" t="s">
        <v>94</v>
      </c>
      <c r="F642" s="1748" t="s">
        <v>95</v>
      </c>
      <c r="G642" s="1749" t="s">
        <v>96</v>
      </c>
      <c r="H642" s="643"/>
    </row>
    <row r="643" spans="1:8" ht="15.75">
      <c r="A643" s="643"/>
      <c r="B643" s="1480">
        <f>B650</f>
        <v>43565</v>
      </c>
      <c r="C643" s="1477" t="str">
        <f>C650</f>
        <v xml:space="preserve">ELETRICA PARANA </v>
      </c>
      <c r="D643" s="1466">
        <f>D650*100</f>
        <v>24</v>
      </c>
      <c r="E643" s="1477" t="str">
        <f t="shared" ref="E643:G645" si="7">E650</f>
        <v>08.139.615/0001-05</v>
      </c>
      <c r="F643" s="1784" t="str">
        <f t="shared" si="7"/>
        <v>(65) 3388-0800</v>
      </c>
      <c r="G643" s="1567" t="str">
        <f t="shared" si="7"/>
        <v xml:space="preserve">WILLYAN </v>
      </c>
      <c r="H643"/>
    </row>
    <row r="644" spans="1:8" ht="15.75">
      <c r="A644" s="643"/>
      <c r="B644" s="1480">
        <f>B651</f>
        <v>43255</v>
      </c>
      <c r="C644" s="1477" t="str">
        <f>C651</f>
        <v>PETEL</v>
      </c>
      <c r="D644" s="1466">
        <f>D651*100</f>
        <v>33</v>
      </c>
      <c r="E644" s="1477" t="str">
        <f t="shared" si="7"/>
        <v>22.760.075/0001-03</v>
      </c>
      <c r="F644" s="1784" t="str">
        <f t="shared" si="7"/>
        <v>(65) 3634-1717</v>
      </c>
      <c r="G644" s="1567" t="str">
        <f t="shared" si="7"/>
        <v>EDINEI</v>
      </c>
      <c r="H644"/>
    </row>
    <row r="645" spans="1:8" ht="16.5" thickBot="1">
      <c r="A645" s="643"/>
      <c r="B645" s="1039">
        <f>B650</f>
        <v>43565</v>
      </c>
      <c r="C645" s="1568" t="str">
        <f>C652</f>
        <v xml:space="preserve">ELETRO ATIVA </v>
      </c>
      <c r="D645" s="1569">
        <f>D651*100</f>
        <v>33</v>
      </c>
      <c r="E645" s="1568" t="str">
        <f t="shared" si="7"/>
        <v>06.110.817/0002-80</v>
      </c>
      <c r="F645" s="1785" t="str">
        <f t="shared" si="7"/>
        <v>(65) 3051-7844</v>
      </c>
      <c r="G645" s="1405" t="str">
        <f t="shared" si="7"/>
        <v>VANDERLEY</v>
      </c>
      <c r="H645"/>
    </row>
    <row r="646" spans="1:8" s="1114" customFormat="1" ht="16.5" thickBot="1">
      <c r="A646" s="1111"/>
      <c r="B646" s="1752"/>
      <c r="C646" s="1335" t="s">
        <v>97</v>
      </c>
      <c r="D646" s="1336">
        <f>IF(COUNT(D642:D645)=3,MEDIAN(D642:D645),SMALL(D643:D645,1))</f>
        <v>33</v>
      </c>
      <c r="E646" s="1337"/>
      <c r="F646" s="1338"/>
      <c r="G646" s="1753"/>
      <c r="H646" s="1111"/>
    </row>
    <row r="647" spans="1:8" ht="15.75" thickBot="1">
      <c r="A647" s="643"/>
      <c r="B647" s="2839"/>
      <c r="C647" s="2840"/>
      <c r="D647" s="2840"/>
      <c r="E647" s="2840"/>
      <c r="F647" s="2840"/>
      <c r="G647" s="2841"/>
      <c r="H647" s="643"/>
    </row>
    <row r="648" spans="1:8" ht="31.5">
      <c r="A648" s="643"/>
      <c r="B648" s="652"/>
      <c r="C648" s="653" t="s">
        <v>422</v>
      </c>
      <c r="D648" s="654"/>
      <c r="E648" s="655"/>
      <c r="F648" s="656"/>
      <c r="G648" s="657" t="s">
        <v>23</v>
      </c>
      <c r="H648" s="643"/>
    </row>
    <row r="649" spans="1:8" ht="31.5">
      <c r="A649" s="643"/>
      <c r="B649" s="1333" t="s">
        <v>91</v>
      </c>
      <c r="C649" s="1745" t="s">
        <v>92</v>
      </c>
      <c r="D649" s="1746" t="s">
        <v>93</v>
      </c>
      <c r="E649" s="1747" t="s">
        <v>94</v>
      </c>
      <c r="F649" s="1748" t="s">
        <v>95</v>
      </c>
      <c r="G649" s="1749" t="s">
        <v>96</v>
      </c>
      <c r="H649" s="643"/>
    </row>
    <row r="650" spans="1:8" ht="15">
      <c r="A650" s="643"/>
      <c r="B650" s="1530">
        <v>43565</v>
      </c>
      <c r="C650" s="1737" t="s">
        <v>1137</v>
      </c>
      <c r="D650" s="1775">
        <v>0.24</v>
      </c>
      <c r="E650" s="1739" t="s">
        <v>1138</v>
      </c>
      <c r="F650" s="1740" t="s">
        <v>1144</v>
      </c>
      <c r="G650" s="1750" t="s">
        <v>1266</v>
      </c>
      <c r="H650" s="643"/>
    </row>
    <row r="651" spans="1:8" ht="15">
      <c r="A651" s="643"/>
      <c r="B651" s="1328">
        <v>43255</v>
      </c>
      <c r="C651" s="1737" t="s">
        <v>119</v>
      </c>
      <c r="D651" s="1738">
        <v>0.33</v>
      </c>
      <c r="E651" s="1773" t="s">
        <v>120</v>
      </c>
      <c r="F651" s="1774" t="s">
        <v>1125</v>
      </c>
      <c r="G651" s="1750" t="s">
        <v>651</v>
      </c>
      <c r="H651" s="643"/>
    </row>
    <row r="652" spans="1:8" ht="15">
      <c r="A652" s="643"/>
      <c r="B652" s="1742">
        <v>43570</v>
      </c>
      <c r="C652" s="1760" t="s">
        <v>1183</v>
      </c>
      <c r="D652" s="1775">
        <v>0.35</v>
      </c>
      <c r="E652" s="1761" t="s">
        <v>1097</v>
      </c>
      <c r="F652" s="1762" t="s">
        <v>1065</v>
      </c>
      <c r="G652" s="1741" t="s">
        <v>1182</v>
      </c>
      <c r="H652" s="643"/>
    </row>
    <row r="653" spans="1:8" ht="16.5" thickBot="1">
      <c r="A653" s="643"/>
      <c r="B653" s="1752"/>
      <c r="C653" s="1335" t="s">
        <v>97</v>
      </c>
      <c r="D653" s="1336">
        <f>IF(COUNT(D649:D652)=3,MEDIAN(D649:D652),SMALL(D650:D652,1))</f>
        <v>0.33</v>
      </c>
      <c r="E653" s="1337"/>
      <c r="F653" s="1338"/>
      <c r="G653" s="1753"/>
      <c r="H653" s="643"/>
    </row>
    <row r="654" spans="1:8" ht="13.5" thickBot="1">
      <c r="A654" s="618"/>
      <c r="B654" s="619"/>
      <c r="C654" s="619"/>
      <c r="D654" s="619"/>
      <c r="E654" s="619"/>
      <c r="F654" s="619"/>
      <c r="G654" s="619"/>
      <c r="H654" s="618"/>
    </row>
    <row r="655" spans="1:8" ht="36" customHeight="1">
      <c r="A655" s="643"/>
      <c r="B655" s="1103" t="str">
        <f>IF(COUNT($H$16:H655)&lt;10,CONCATENATE("AMM SPDA 00",COUNT($H$16:H655)),CONCATENATE("AMM SPDA 0",COUNT($H$16:H655)))</f>
        <v>AMM SPDA 000</v>
      </c>
      <c r="C655" s="2533" t="e">
        <f>CONCATENATE("FORNECIMENTO E INSTALAÇÃO DE ",C658)</f>
        <v>#REF!</v>
      </c>
      <c r="D655" s="2824"/>
      <c r="E655" s="2824"/>
      <c r="F655" s="2824"/>
      <c r="G655" s="1104" t="s">
        <v>23</v>
      </c>
      <c r="H655" s="560" t="e">
        <f>G661</f>
        <v>#REF!</v>
      </c>
    </row>
    <row r="656" spans="1:8" ht="31.5">
      <c r="A656" s="643"/>
      <c r="B656" s="1317" t="s">
        <v>144</v>
      </c>
      <c r="C656" s="1318" t="s">
        <v>75</v>
      </c>
      <c r="D656" s="1486" t="s">
        <v>23</v>
      </c>
      <c r="E656" s="1318" t="s">
        <v>76</v>
      </c>
      <c r="F656" s="1319" t="s">
        <v>77</v>
      </c>
      <c r="G656" s="1320" t="s">
        <v>78</v>
      </c>
      <c r="H656" s="643"/>
    </row>
    <row r="657" spans="1:8" ht="15.75">
      <c r="A657" s="643"/>
      <c r="B657" s="2818" t="s">
        <v>79</v>
      </c>
      <c r="C657" s="2819"/>
      <c r="D657" s="2819"/>
      <c r="E657" s="2819"/>
      <c r="F657" s="2819"/>
      <c r="G657" s="2820"/>
      <c r="H657" s="643"/>
    </row>
    <row r="658" spans="1:8" ht="15.75">
      <c r="A658" s="645" t="s">
        <v>218</v>
      </c>
      <c r="B658" s="1321">
        <v>1577</v>
      </c>
      <c r="C658" s="1489" t="e">
        <f>IF($A658="INSUMO",VLOOKUP($B658,#REF!,2,FALSE),VLOOKUP($B658,#REF!,2,FALSE))</f>
        <v>#REF!</v>
      </c>
      <c r="D658" s="1304" t="s">
        <v>23</v>
      </c>
      <c r="E658" s="1535">
        <v>1</v>
      </c>
      <c r="F658" s="1322" t="e">
        <f>IF($A658="INSUMO",VLOOKUP($B658,#REF!,4,FALSE),VLOOKUP($B658,#REF!,4,FALSE))</f>
        <v>#REF!</v>
      </c>
      <c r="G658" s="1540" t="e">
        <f>TRUNC(F658*E658,2)</f>
        <v>#REF!</v>
      </c>
      <c r="H658" s="643"/>
    </row>
    <row r="659" spans="1:8" ht="15.75">
      <c r="A659" s="643"/>
      <c r="B659" s="2818" t="s">
        <v>80</v>
      </c>
      <c r="C659" s="2819"/>
      <c r="D659" s="2819"/>
      <c r="E659" s="2819"/>
      <c r="F659" s="2819"/>
      <c r="G659" s="2820"/>
      <c r="H659" s="643"/>
    </row>
    <row r="660" spans="1:8" ht="16.5" thickBot="1">
      <c r="A660" s="645" t="s">
        <v>219</v>
      </c>
      <c r="B660" s="1105">
        <v>88264</v>
      </c>
      <c r="C660" s="1495" t="e">
        <f>IF($A660="INSUMO",VLOOKUP($B660,#REF!,2,FALSE),VLOOKUP($B660,#REF!,2,FALSE))</f>
        <v>#REF!</v>
      </c>
      <c r="D660" s="1300" t="s">
        <v>31</v>
      </c>
      <c r="E660" s="1544">
        <v>5.6000000000000001E-2</v>
      </c>
      <c r="F660" s="1324" t="e">
        <f>IF($A660="INSUMO",VLOOKUP($B660,#REF!,4,FALSE),VLOOKUP($B660,#REF!,4,FALSE))</f>
        <v>#REF!</v>
      </c>
      <c r="G660" s="1106" t="e">
        <f>TRUNC(F660*E660,2)</f>
        <v>#REF!</v>
      </c>
      <c r="H660" s="643"/>
    </row>
    <row r="661" spans="1:8" ht="16.5" thickBot="1">
      <c r="A661" s="643"/>
      <c r="B661" s="2639" t="s">
        <v>1044</v>
      </c>
      <c r="C661" s="2639"/>
      <c r="D661" s="2639"/>
      <c r="E661" s="2639"/>
      <c r="F661" s="538" t="s">
        <v>81</v>
      </c>
      <c r="G661" s="539" t="e">
        <f>SUM(G657:G660)</f>
        <v>#REF!</v>
      </c>
      <c r="H661" s="643"/>
    </row>
    <row r="662" spans="1:8" ht="15.75" thickBot="1">
      <c r="A662" s="643"/>
      <c r="B662" s="2639"/>
      <c r="C662" s="2639"/>
      <c r="D662" s="2639"/>
      <c r="E662" s="2639"/>
      <c r="F662" s="644"/>
      <c r="G662" s="644"/>
      <c r="H662" s="643"/>
    </row>
    <row r="663" spans="1:8" s="385" customFormat="1" ht="36" customHeight="1">
      <c r="A663" s="520"/>
      <c r="B663" s="1103" t="str">
        <f>IF(COUNT($H$16:H663)&lt;10,CONCATENATE("AMM SPDA 00",COUNT($H$16:H663)),CONCATENATE("AMM SPDA 0",COUNT($H$16:H663)))</f>
        <v>AMM SPDA 000</v>
      </c>
      <c r="C663" s="2533" t="e">
        <f>CONCATENATE("FORNECIMENTO E INSTALAÇÃO DE ",C666)</f>
        <v>#REF!</v>
      </c>
      <c r="D663" s="2533"/>
      <c r="E663" s="2533"/>
      <c r="F663" s="2533"/>
      <c r="G663" s="362" t="s">
        <v>40</v>
      </c>
      <c r="H663" s="504" t="e">
        <f>G669</f>
        <v>#REF!</v>
      </c>
    </row>
    <row r="664" spans="1:8" s="385" customFormat="1" ht="31.5">
      <c r="A664" s="520"/>
      <c r="B664" s="1484" t="s">
        <v>144</v>
      </c>
      <c r="C664" s="1318" t="s">
        <v>75</v>
      </c>
      <c r="D664" s="1486" t="s">
        <v>23</v>
      </c>
      <c r="E664" s="1318" t="s">
        <v>76</v>
      </c>
      <c r="F664" s="1319" t="s">
        <v>77</v>
      </c>
      <c r="G664" s="1320" t="s">
        <v>78</v>
      </c>
      <c r="H664" s="520"/>
    </row>
    <row r="665" spans="1:8" s="385" customFormat="1" ht="15.75">
      <c r="A665" s="520"/>
      <c r="B665" s="2818" t="s">
        <v>79</v>
      </c>
      <c r="C665" s="2819"/>
      <c r="D665" s="2819"/>
      <c r="E665" s="2819"/>
      <c r="F665" s="2819"/>
      <c r="G665" s="2820"/>
      <c r="H665" s="520"/>
    </row>
    <row r="666" spans="1:8" s="385" customFormat="1" ht="15.75">
      <c r="A666" s="645" t="s">
        <v>218</v>
      </c>
      <c r="B666" s="1321">
        <v>142</v>
      </c>
      <c r="C666" s="1489" t="e">
        <f>IF($A666="INSUMO",VLOOKUP($B666,#REF!,2,FALSE),VLOOKUP($B666,#REF!,2,FALSE))</f>
        <v>#REF!</v>
      </c>
      <c r="D666" s="1304" t="e">
        <f>IF($A666="INSUMO",VLOOKUP($B666,#REF!,3,FALSE),VLOOKUP($B666,#REF!,3,FALSE))</f>
        <v>#REF!</v>
      </c>
      <c r="E666" s="1543">
        <v>3.226</v>
      </c>
      <c r="F666" s="1322" t="e">
        <f>IF($A666="INSUMO",VLOOKUP($B666,#REF!,4,FALSE),VLOOKUP($B666,#REF!,4,FALSE))</f>
        <v>#REF!</v>
      </c>
      <c r="G666" s="1540" t="e">
        <f>TRUNC(F666*E666,2)</f>
        <v>#REF!</v>
      </c>
      <c r="H666" s="520"/>
    </row>
    <row r="667" spans="1:8" s="385" customFormat="1" ht="15.75">
      <c r="A667" s="520"/>
      <c r="B667" s="2818" t="s">
        <v>80</v>
      </c>
      <c r="C667" s="2819"/>
      <c r="D667" s="2819"/>
      <c r="E667" s="2819"/>
      <c r="F667" s="2819"/>
      <c r="G667" s="2820"/>
      <c r="H667" s="520"/>
    </row>
    <row r="668" spans="1:8" s="385" customFormat="1" ht="16.5" thickBot="1">
      <c r="A668" s="521" t="s">
        <v>219</v>
      </c>
      <c r="B668" s="1105">
        <v>88270</v>
      </c>
      <c r="C668" s="1303" t="e">
        <f>IF($A668="INSUMO",VLOOKUP($B668,#REF!,2,FALSE),VLOOKUP($B668,#REF!,2,FALSE))</f>
        <v>#REF!</v>
      </c>
      <c r="D668" s="1300" t="e">
        <f>IF($A668="INSUMO",VLOOKUP($B668,#REF!,3,FALSE),VLOOKUP($B668,#REF!,3,FALSE))</f>
        <v>#REF!</v>
      </c>
      <c r="E668" s="1519">
        <v>0.33</v>
      </c>
      <c r="F668" s="1324" t="e">
        <f>IF($A668="INSUMO",VLOOKUP($B668,#REF!,4,FALSE),VLOOKUP($B668,#REF!,4,FALSE))</f>
        <v>#REF!</v>
      </c>
      <c r="G668" s="1106" t="e">
        <f>TRUNC(F668*E668,2)</f>
        <v>#REF!</v>
      </c>
      <c r="H668" s="520"/>
    </row>
    <row r="669" spans="1:8" s="385" customFormat="1" ht="16.5" thickBot="1">
      <c r="A669" s="520"/>
      <c r="B669" s="2639" t="s">
        <v>1045</v>
      </c>
      <c r="C669" s="2639"/>
      <c r="D669" s="2639"/>
      <c r="E669" s="2828"/>
      <c r="F669" s="538" t="s">
        <v>81</v>
      </c>
      <c r="G669" s="539" t="e">
        <f>SUM(G665:G668)</f>
        <v>#REF!</v>
      </c>
      <c r="H669" s="520"/>
    </row>
    <row r="670" spans="1:8" s="385" customFormat="1" ht="15.75">
      <c r="A670" s="520"/>
      <c r="B670" s="523"/>
      <c r="C670" s="523"/>
      <c r="D670" s="523"/>
      <c r="E670" s="523"/>
      <c r="F670" s="353"/>
      <c r="G670" s="354"/>
      <c r="H670" s="520"/>
    </row>
    <row r="671" spans="1:8" ht="13.5" thickBot="1"/>
    <row r="672" spans="1:8" s="385" customFormat="1" ht="37.5" customHeight="1">
      <c r="A672" s="384"/>
      <c r="B672" s="1103" t="str">
        <f>IF(COUNT($H$16:H672)&lt;10,CONCATENATE("AMM SPDA 00",COUNT($H$16:H672)),CONCATENATE("AMM SPDA 0",COUNT($H$16:H672)))</f>
        <v>AMM SPDA 000</v>
      </c>
      <c r="C672" s="2533" t="e">
        <f>CONCATENATE("FORNECIMENTO E INSTALAÇÃO DE ",C675)</f>
        <v>#REF!</v>
      </c>
      <c r="D672" s="2617"/>
      <c r="E672" s="2617"/>
      <c r="F672" s="2617"/>
      <c r="G672" s="1104" t="s">
        <v>23</v>
      </c>
      <c r="H672" s="504" t="e">
        <f>G678</f>
        <v>#REF!</v>
      </c>
    </row>
    <row r="673" spans="1:9" s="385" customFormat="1" ht="31.5">
      <c r="A673" s="384"/>
      <c r="B673" s="1484" t="s">
        <v>144</v>
      </c>
      <c r="C673" s="1318" t="s">
        <v>75</v>
      </c>
      <c r="D673" s="1486" t="s">
        <v>23</v>
      </c>
      <c r="E673" s="1318" t="s">
        <v>76</v>
      </c>
      <c r="F673" s="1319" t="s">
        <v>77</v>
      </c>
      <c r="G673" s="1320" t="s">
        <v>78</v>
      </c>
      <c r="H673" s="384"/>
    </row>
    <row r="674" spans="1:9" s="385" customFormat="1" ht="15.75">
      <c r="A674" s="384"/>
      <c r="B674" s="2818" t="s">
        <v>79</v>
      </c>
      <c r="C674" s="2819"/>
      <c r="D674" s="2819"/>
      <c r="E674" s="2819"/>
      <c r="F674" s="2819"/>
      <c r="G674" s="2820"/>
      <c r="H674" s="384"/>
    </row>
    <row r="675" spans="1:9" s="385" customFormat="1" ht="15.75">
      <c r="A675" s="386" t="s">
        <v>218</v>
      </c>
      <c r="B675" s="1321">
        <v>7568</v>
      </c>
      <c r="C675" s="1489" t="e">
        <f>IF($A675="INSUMO",VLOOKUP($B675,#REF!,2,FALSE),VLOOKUP($B675,#REF!,2,FALSE))</f>
        <v>#REF!</v>
      </c>
      <c r="D675" s="1304" t="e">
        <f>IF($A675="INSUMO",VLOOKUP($B675,#REF!,3,FALSE),VLOOKUP($B675,#REF!,3,FALSE))</f>
        <v>#REF!</v>
      </c>
      <c r="E675" s="1535">
        <v>1</v>
      </c>
      <c r="F675" s="1322" t="e">
        <f>IF($A675="INSUMO",VLOOKUP($B675,#REF!,4,FALSE),VLOOKUP($B675,#REF!,4,FALSE))</f>
        <v>#REF!</v>
      </c>
      <c r="G675" s="1540" t="e">
        <f>TRUNC(F675*E675,2)</f>
        <v>#REF!</v>
      </c>
      <c r="H675" s="384"/>
    </row>
    <row r="676" spans="1:9" s="385" customFormat="1" ht="15.75">
      <c r="A676" s="384"/>
      <c r="B676" s="2818" t="s">
        <v>80</v>
      </c>
      <c r="C676" s="2819"/>
      <c r="D676" s="2819"/>
      <c r="E676" s="2819"/>
      <c r="F676" s="2819"/>
      <c r="G676" s="2820"/>
      <c r="H676" s="384"/>
    </row>
    <row r="677" spans="1:9" s="385" customFormat="1" ht="16.5" thickBot="1">
      <c r="A677" s="386" t="s">
        <v>219</v>
      </c>
      <c r="B677" s="1105">
        <v>88264</v>
      </c>
      <c r="C677" s="1495" t="e">
        <f>IF($A677="INSUMO",VLOOKUP($B677,#REF!,2,FALSE),VLOOKUP($B677,#REF!,2,FALSE))</f>
        <v>#REF!</v>
      </c>
      <c r="D677" s="1300" t="e">
        <f>IF($A677="INSUMO",VLOOKUP($B677,#REF!,3,FALSE),VLOOKUP($B677,#REF!,3,FALSE))</f>
        <v>#REF!</v>
      </c>
      <c r="E677" s="1519">
        <v>0.15</v>
      </c>
      <c r="F677" s="1324" t="e">
        <f>IF($A677="INSUMO",VLOOKUP($B677,#REF!,4,FALSE),VLOOKUP($B677,#REF!,4,FALSE))</f>
        <v>#REF!</v>
      </c>
      <c r="G677" s="1106" t="e">
        <f>TRUNC(F677*E677,2)</f>
        <v>#REF!</v>
      </c>
      <c r="H677" s="384"/>
    </row>
    <row r="678" spans="1:9" s="385" customFormat="1" ht="16.5" thickBot="1">
      <c r="A678" s="384"/>
      <c r="B678" s="2639" t="s">
        <v>1046</v>
      </c>
      <c r="C678" s="2639"/>
      <c r="D678" s="2639"/>
      <c r="E678" s="2639"/>
      <c r="F678" s="538" t="s">
        <v>81</v>
      </c>
      <c r="G678" s="539" t="e">
        <f>SUM(G674:G677)</f>
        <v>#REF!</v>
      </c>
      <c r="H678" s="384"/>
    </row>
    <row r="679" spans="1:9" s="394" customFormat="1" ht="16.5" thickBot="1">
      <c r="B679" s="355"/>
      <c r="C679" s="356"/>
      <c r="D679" s="356"/>
      <c r="E679" s="356"/>
      <c r="F679" s="356"/>
      <c r="G679" s="356"/>
    </row>
    <row r="680" spans="1:9" s="1114" customFormat="1" ht="45" customHeight="1">
      <c r="A680" s="1111"/>
      <c r="B680" s="1103" t="str">
        <f>IF(COUNT($H$16:H680)&lt;10,CONCATENATE("AMM SPDA 00",COUNT($H$16:H680)),CONCATENATE("AMM SPDA 0",COUNT($H$16:H680)))</f>
        <v>AMM SPDA 000</v>
      </c>
      <c r="C680" s="2533" t="s">
        <v>1116</v>
      </c>
      <c r="D680" s="2617"/>
      <c r="E680" s="2617"/>
      <c r="F680" s="2617"/>
      <c r="G680" s="362" t="s">
        <v>23</v>
      </c>
      <c r="H680" s="1091" t="e">
        <f>G692</f>
        <v>#REF!</v>
      </c>
      <c r="I680" s="1114" t="s">
        <v>1116</v>
      </c>
    </row>
    <row r="681" spans="1:9" s="1114" customFormat="1" ht="31.5">
      <c r="A681" s="1111"/>
      <c r="B681" s="1317" t="s">
        <v>90</v>
      </c>
      <c r="C681" s="1318" t="s">
        <v>75</v>
      </c>
      <c r="D681" s="1486" t="s">
        <v>23</v>
      </c>
      <c r="E681" s="1318" t="s">
        <v>76</v>
      </c>
      <c r="F681" s="1319" t="s">
        <v>77</v>
      </c>
      <c r="G681" s="1320" t="s">
        <v>78</v>
      </c>
      <c r="H681" s="1113"/>
    </row>
    <row r="682" spans="1:9" s="1114" customFormat="1" ht="15.75">
      <c r="A682" s="1111"/>
      <c r="B682" s="2818" t="s">
        <v>79</v>
      </c>
      <c r="C682" s="2819"/>
      <c r="D682" s="2819"/>
      <c r="E682" s="2819"/>
      <c r="F682" s="2819"/>
      <c r="G682" s="2820"/>
      <c r="H682" s="1113"/>
    </row>
    <row r="683" spans="1:9" s="1114" customFormat="1" ht="15.75">
      <c r="A683" s="1112" t="s">
        <v>218</v>
      </c>
      <c r="B683" s="1518">
        <v>7583</v>
      </c>
      <c r="C683" s="1489" t="e">
        <f>IF($A683="INSUMO",VLOOKUP($B683,#REF!,2,FALSE),VLOOKUP($B683,#REF!,2,FALSE))</f>
        <v>#REF!</v>
      </c>
      <c r="D683" s="1304" t="e">
        <f>IF($A683="INSUMO",VLOOKUP($B683,#REF!,3,FALSE),VLOOKUP($B683,#REF!,3,FALSE))</f>
        <v>#REF!</v>
      </c>
      <c r="E683" s="1514">
        <v>4</v>
      </c>
      <c r="F683" s="1322" t="e">
        <f>IF($A683="INSUMO",VLOOKUP($B683,#REF!,4,FALSE),VLOOKUP($B683,#REF!,4,FALSE))</f>
        <v>#REF!</v>
      </c>
      <c r="G683" s="1517" t="e">
        <f t="shared" ref="G683:G688" si="8">TRUNC(F683*E683,2)</f>
        <v>#REF!</v>
      </c>
      <c r="H683" s="1113"/>
    </row>
    <row r="684" spans="1:9" s="1114" customFormat="1" ht="15.75">
      <c r="A684" s="1112" t="s">
        <v>218</v>
      </c>
      <c r="B684" s="1518">
        <v>11854</v>
      </c>
      <c r="C684" s="1489" t="e">
        <f>IF($A684="INSUMO",VLOOKUP($B684,#REF!,2,FALSE),VLOOKUP($B684,#REF!,2,FALSE))</f>
        <v>#REF!</v>
      </c>
      <c r="D684" s="1304" t="e">
        <f>IF($A684="INSUMO",VLOOKUP($B684,#REF!,3,FALSE),VLOOKUP($B684,#REF!,3,FALSE))</f>
        <v>#REF!</v>
      </c>
      <c r="E684" s="1514">
        <v>6</v>
      </c>
      <c r="F684" s="1322" t="e">
        <f>IF($A684="INSUMO",VLOOKUP($B684,#REF!,4,FALSE),VLOOKUP($B684,#REF!,4,FALSE))</f>
        <v>#REF!</v>
      </c>
      <c r="G684" s="1517" t="e">
        <f t="shared" si="8"/>
        <v>#REF!</v>
      </c>
      <c r="H684" s="1113"/>
    </row>
    <row r="685" spans="1:9" s="1114" customFormat="1" ht="15.75">
      <c r="A685" s="1112" t="s">
        <v>218</v>
      </c>
      <c r="B685" s="1518">
        <v>11270</v>
      </c>
      <c r="C685" s="1489" t="e">
        <f>IF($A685="INSUMO",VLOOKUP($B685,#REF!,2,FALSE),VLOOKUP($B685,#REF!,2,FALSE))</f>
        <v>#REF!</v>
      </c>
      <c r="D685" s="1304" t="e">
        <f>IF($A685="INSUMO",VLOOKUP($B685,#REF!,3,FALSE),VLOOKUP($B685,#REF!,3,FALSE))</f>
        <v>#REF!</v>
      </c>
      <c r="E685" s="1514">
        <v>1</v>
      </c>
      <c r="F685" s="1322" t="e">
        <f>IF($A685="INSUMO",VLOOKUP($B685,#REF!,4,FALSE),VLOOKUP($B685,#REF!,4,FALSE))</f>
        <v>#REF!</v>
      </c>
      <c r="G685" s="1517" t="e">
        <f t="shared" si="8"/>
        <v>#REF!</v>
      </c>
      <c r="H685" s="1113"/>
    </row>
    <row r="686" spans="1:9" s="1114" customFormat="1" ht="15.75">
      <c r="A686" s="1112" t="s">
        <v>218</v>
      </c>
      <c r="B686" s="1518">
        <v>4274</v>
      </c>
      <c r="C686" s="1489" t="e">
        <f>IF($A686="INSUMO",VLOOKUP($B686,#REF!,2,FALSE),VLOOKUP($B686,#REF!,2,FALSE))</f>
        <v>#REF!</v>
      </c>
      <c r="D686" s="1304" t="e">
        <f>IF($A686="INSUMO",VLOOKUP($B686,#REF!,3,FALSE),VLOOKUP($B686,#REF!,3,FALSE))</f>
        <v>#REF!</v>
      </c>
      <c r="E686" s="1514">
        <v>1</v>
      </c>
      <c r="F686" s="1322" t="e">
        <f>IF($A686="INSUMO",VLOOKUP($B686,#REF!,4,FALSE),VLOOKUP($B686,#REF!,4,FALSE))</f>
        <v>#REF!</v>
      </c>
      <c r="G686" s="1517" t="e">
        <f t="shared" si="8"/>
        <v>#REF!</v>
      </c>
      <c r="H686" s="1113"/>
    </row>
    <row r="687" spans="1:9" s="1114" customFormat="1" ht="15.75">
      <c r="A687" s="1112" t="s">
        <v>218</v>
      </c>
      <c r="B687" s="1518">
        <v>7572</v>
      </c>
      <c r="C687" s="1489" t="e">
        <f>IF($A687="INSUMO",VLOOKUP($B687,#REF!,2,FALSE),VLOOKUP($B687,#REF!,2,FALSE))</f>
        <v>#REF!</v>
      </c>
      <c r="D687" s="1304" t="e">
        <f>IF($A687="INSUMO",VLOOKUP($B687,#REF!,3,FALSE),VLOOKUP($B687,#REF!,3,FALSE))</f>
        <v>#REF!</v>
      </c>
      <c r="E687" s="1514">
        <v>6</v>
      </c>
      <c r="F687" s="1322" t="e">
        <f>IF($A687="INSUMO",VLOOKUP($B687,#REF!,4,FALSE),VLOOKUP($B687,#REF!,4,FALSE))</f>
        <v>#REF!</v>
      </c>
      <c r="G687" s="1517" t="e">
        <f t="shared" si="8"/>
        <v>#REF!</v>
      </c>
      <c r="H687" s="1113"/>
    </row>
    <row r="688" spans="1:9" s="1114" customFormat="1" ht="15.75">
      <c r="A688" s="1112" t="s">
        <v>218</v>
      </c>
      <c r="B688" s="1518">
        <v>7696</v>
      </c>
      <c r="C688" s="1489" t="e">
        <f>IF($A688="INSUMO",VLOOKUP($B688,#REF!,2,FALSE),VLOOKUP($B688,#REF!,2,FALSE))</f>
        <v>#REF!</v>
      </c>
      <c r="D688" s="1304" t="e">
        <f>IF($A688="INSUMO",VLOOKUP($B688,#REF!,3,FALSE),VLOOKUP($B688,#REF!,3,FALSE))</f>
        <v>#REF!</v>
      </c>
      <c r="E688" s="1514">
        <v>6</v>
      </c>
      <c r="F688" s="1322" t="e">
        <f>IF($A688="INSUMO",VLOOKUP($B688,#REF!,4,FALSE),VLOOKUP($B688,#REF!,4,FALSE))</f>
        <v>#REF!</v>
      </c>
      <c r="G688" s="1517" t="e">
        <f t="shared" si="8"/>
        <v>#REF!</v>
      </c>
      <c r="H688" s="1113"/>
    </row>
    <row r="689" spans="1:8" s="1114" customFormat="1" ht="15.75">
      <c r="A689" s="1111"/>
      <c r="B689" s="2818" t="s">
        <v>80</v>
      </c>
      <c r="C689" s="2819"/>
      <c r="D689" s="2819"/>
      <c r="E689" s="2819"/>
      <c r="F689" s="2819"/>
      <c r="G689" s="2820"/>
      <c r="H689" s="1113"/>
    </row>
    <row r="690" spans="1:8" s="1114" customFormat="1" ht="15.75">
      <c r="A690" s="1112" t="s">
        <v>219</v>
      </c>
      <c r="B690" s="1518">
        <v>88264</v>
      </c>
      <c r="C690" s="1489" t="e">
        <f>IF($A690="INSUMO",VLOOKUP($B690,#REF!,2,FALSE),VLOOKUP($B690,#REF!,2,FALSE))</f>
        <v>#REF!</v>
      </c>
      <c r="D690" s="1304" t="e">
        <f>IF($A690="INSUMO",VLOOKUP($B690,#REF!,3,FALSE),VLOOKUP($B690,#REF!,3,FALSE))</f>
        <v>#REF!</v>
      </c>
      <c r="E690" s="1514">
        <v>5.5</v>
      </c>
      <c r="F690" s="1322" t="e">
        <f>IF($A690="INSUMO",VLOOKUP($B690,#REF!,4,FALSE),VLOOKUP($B690,#REF!,4,FALSE))</f>
        <v>#REF!</v>
      </c>
      <c r="G690" s="1517" t="e">
        <f>TRUNC(F690*E690,2)</f>
        <v>#REF!</v>
      </c>
      <c r="H690" s="1113"/>
    </row>
    <row r="691" spans="1:8" s="1114" customFormat="1" ht="16.5" thickBot="1">
      <c r="A691" s="1112" t="s">
        <v>219</v>
      </c>
      <c r="B691" s="1105">
        <v>88316</v>
      </c>
      <c r="C691" s="1495" t="e">
        <f>IF($A691="INSUMO",VLOOKUP($B691,#REF!,2,FALSE),VLOOKUP($B691,#REF!,2,FALSE))</f>
        <v>#REF!</v>
      </c>
      <c r="D691" s="1300" t="e">
        <f>IF($A691="INSUMO",VLOOKUP($B691,#REF!,3,FALSE),VLOOKUP($B691,#REF!,3,FALSE))</f>
        <v>#REF!</v>
      </c>
      <c r="E691" s="1519">
        <v>5.5</v>
      </c>
      <c r="F691" s="1324" t="e">
        <f>IF($A691="INSUMO",VLOOKUP($B691,#REF!,4,FALSE),VLOOKUP($B691,#REF!,4,FALSE))</f>
        <v>#REF!</v>
      </c>
      <c r="G691" s="1106" t="e">
        <f>TRUNC(F691*E691,2)</f>
        <v>#REF!</v>
      </c>
      <c r="H691" s="1113"/>
    </row>
    <row r="692" spans="1:8" s="1114" customFormat="1" ht="16.5" thickBot="1">
      <c r="A692" s="1111"/>
      <c r="B692" s="2842" t="s">
        <v>1117</v>
      </c>
      <c r="C692" s="2842"/>
      <c r="D692" s="2842"/>
      <c r="E692" s="2843"/>
      <c r="F692" s="538" t="s">
        <v>81</v>
      </c>
      <c r="G692" s="539" t="e">
        <f>SUM(G682:G691)</f>
        <v>#REF!</v>
      </c>
      <c r="H692" s="1113"/>
    </row>
    <row r="693" spans="1:8" ht="13.5" thickBot="1"/>
    <row r="694" spans="1:8" s="1114" customFormat="1" ht="15.75">
      <c r="A694" s="1111"/>
      <c r="B694" s="1103" t="str">
        <f>IF(COUNT($H$16:H694)&lt;10,CONCATENATE("AMM SPDA 00",COUNT($H$16:H694)),CONCATENATE("AMM SPDA 0",COUNT($H$16:H694)))</f>
        <v>AMM SPDA 000</v>
      </c>
      <c r="C694" s="2533" t="s">
        <v>1207</v>
      </c>
      <c r="D694" s="2533"/>
      <c r="E694" s="2533"/>
      <c r="F694" s="2533"/>
      <c r="G694" s="1104" t="s">
        <v>22</v>
      </c>
      <c r="H694" s="1092" t="e">
        <f>G701</f>
        <v>#REF!</v>
      </c>
    </row>
    <row r="695" spans="1:8" s="1114" customFormat="1" ht="31.5">
      <c r="A695" s="1111"/>
      <c r="B695" s="1317" t="s">
        <v>144</v>
      </c>
      <c r="C695" s="1486" t="s">
        <v>75</v>
      </c>
      <c r="D695" s="1486" t="s">
        <v>23</v>
      </c>
      <c r="E695" s="1486" t="s">
        <v>76</v>
      </c>
      <c r="F695" s="1487" t="s">
        <v>77</v>
      </c>
      <c r="G695" s="1492" t="s">
        <v>78</v>
      </c>
      <c r="H695" s="1113"/>
    </row>
    <row r="696" spans="1:8" s="1114" customFormat="1" ht="15.75">
      <c r="A696" s="1111"/>
      <c r="B696" s="2575" t="s">
        <v>79</v>
      </c>
      <c r="C696" s="2576"/>
      <c r="D696" s="2576"/>
      <c r="E696" s="2576"/>
      <c r="F696" s="2576"/>
      <c r="G696" s="2577"/>
      <c r="H696" s="1113"/>
    </row>
    <row r="697" spans="1:8" s="1114" customFormat="1" ht="15.75">
      <c r="A697" s="1387" t="s">
        <v>218</v>
      </c>
      <c r="B697" s="1518">
        <v>862</v>
      </c>
      <c r="C697" s="1299" t="e">
        <f>IF($A697="INSUMO",VLOOKUP($B697,#REF!,2,FALSE),VLOOKUP($B697,#REF!,2,FALSE))</f>
        <v>#REF!</v>
      </c>
      <c r="D697" s="1304" t="e">
        <f>IF($A697="INSUMO",VLOOKUP($B697,#REF!,3,FALSE),VLOOKUP($B697,#REF!,3,FALSE))</f>
        <v>#REF!</v>
      </c>
      <c r="E697" s="1515">
        <v>1.02</v>
      </c>
      <c r="F697" s="1322" t="e">
        <f>IF($A697="INSUMO",VLOOKUP($B697,#REF!,4,FALSE),VLOOKUP($B697,#REF!,4,FALSE))</f>
        <v>#REF!</v>
      </c>
      <c r="G697" s="1517" t="e">
        <f>TRUNC(F697*E697,2)</f>
        <v>#REF!</v>
      </c>
      <c r="H697" s="1113"/>
    </row>
    <row r="698" spans="1:8" s="1114" customFormat="1" ht="15.75">
      <c r="A698" s="1111"/>
      <c r="B698" s="2575" t="s">
        <v>80</v>
      </c>
      <c r="C698" s="2576"/>
      <c r="D698" s="2576"/>
      <c r="E698" s="2576"/>
      <c r="F698" s="2576"/>
      <c r="G698" s="2577"/>
      <c r="H698" s="1113"/>
    </row>
    <row r="699" spans="1:8" s="1114" customFormat="1" ht="15.75">
      <c r="A699" s="1387" t="s">
        <v>219</v>
      </c>
      <c r="B699" s="1518">
        <v>88247</v>
      </c>
      <c r="C699" s="1299" t="e">
        <f>IF($A699="INSUMO",VLOOKUP($B699,#REF!,2,FALSE),VLOOKUP($B699,#REF!,2,FALSE))</f>
        <v>#REF!</v>
      </c>
      <c r="D699" s="1304" t="e">
        <f>IF($A699="INSUMO",VLOOKUP($B699,#REF!,3,FALSE),VLOOKUP($B699,#REF!,3,FALSE))</f>
        <v>#REF!</v>
      </c>
      <c r="E699" s="1514">
        <v>0.1</v>
      </c>
      <c r="F699" s="1322" t="e">
        <f>IF($A699="INSUMO",VLOOKUP($B699,#REF!,4,FALSE),VLOOKUP($B699,#REF!,4,FALSE))</f>
        <v>#REF!</v>
      </c>
      <c r="G699" s="1517" t="e">
        <f>TRUNC(F699*E699,2)</f>
        <v>#REF!</v>
      </c>
      <c r="H699" s="1113"/>
    </row>
    <row r="700" spans="1:8" s="1114" customFormat="1" ht="16.5" thickBot="1">
      <c r="A700" s="1387" t="s">
        <v>219</v>
      </c>
      <c r="B700" s="1105">
        <v>88264</v>
      </c>
      <c r="C700" s="1303" t="e">
        <f>IF($A700="INSUMO",VLOOKUP($B700,#REF!,2,FALSE),VLOOKUP($B700,#REF!,2,FALSE))</f>
        <v>#REF!</v>
      </c>
      <c r="D700" s="1300" t="e">
        <f>IF($A700="INSUMO",VLOOKUP($B700,#REF!,3,FALSE),VLOOKUP($B700,#REF!,3,FALSE))</f>
        <v>#REF!</v>
      </c>
      <c r="E700" s="1519">
        <v>0.1</v>
      </c>
      <c r="F700" s="1324" t="e">
        <f>IF($A700="INSUMO",VLOOKUP($B700,#REF!,4,FALSE),VLOOKUP($B700,#REF!,4,FALSE))</f>
        <v>#REF!</v>
      </c>
      <c r="G700" s="1106" t="e">
        <f>TRUNC(F700*E700,2)</f>
        <v>#REF!</v>
      </c>
      <c r="H700" s="1113"/>
    </row>
    <row r="701" spans="1:8" s="1114" customFormat="1" ht="16.5" thickBot="1">
      <c r="A701" s="1111"/>
      <c r="B701" s="2626" t="s">
        <v>1208</v>
      </c>
      <c r="C701" s="2626"/>
      <c r="D701" s="2626"/>
      <c r="E701" s="2626"/>
      <c r="F701" s="538" t="s">
        <v>81</v>
      </c>
      <c r="G701" s="539" t="e">
        <f>SUM(G697:G700)</f>
        <v>#REF!</v>
      </c>
      <c r="H701" s="1113"/>
    </row>
    <row r="702" spans="1:8" s="1114" customFormat="1" ht="13.5" thickBot="1">
      <c r="A702" s="1113"/>
      <c r="H702" s="1113"/>
    </row>
    <row r="703" spans="1:8" s="1114" customFormat="1" ht="15.75">
      <c r="A703" s="1111"/>
      <c r="B703" s="1103" t="str">
        <f>IF(COUNT($H$16:H703)&lt;10,CONCATENATE("AMM SPDA 00",COUNT($H$16:H703)),CONCATENATE("AMM SPDA 0",COUNT($H$16:H703)))</f>
        <v>AMM SPDA 000</v>
      </c>
      <c r="C703" s="2533" t="s">
        <v>1209</v>
      </c>
      <c r="D703" s="2533"/>
      <c r="E703" s="2533"/>
      <c r="F703" s="2533"/>
      <c r="G703" s="1104" t="s">
        <v>22</v>
      </c>
      <c r="H703" s="1092" t="e">
        <f>G710</f>
        <v>#REF!</v>
      </c>
    </row>
    <row r="704" spans="1:8" s="1114" customFormat="1" ht="31.5">
      <c r="A704" s="1111"/>
      <c r="B704" s="1317" t="s">
        <v>144</v>
      </c>
      <c r="C704" s="1486" t="s">
        <v>75</v>
      </c>
      <c r="D704" s="1486" t="s">
        <v>23</v>
      </c>
      <c r="E704" s="1486" t="s">
        <v>76</v>
      </c>
      <c r="F704" s="1487" t="s">
        <v>77</v>
      </c>
      <c r="G704" s="1492" t="s">
        <v>78</v>
      </c>
      <c r="H704" s="1113"/>
    </row>
    <row r="705" spans="1:8" s="1114" customFormat="1" ht="15.75">
      <c r="A705" s="1111"/>
      <c r="B705" s="2575" t="s">
        <v>79</v>
      </c>
      <c r="C705" s="2576"/>
      <c r="D705" s="2576"/>
      <c r="E705" s="2576"/>
      <c r="F705" s="2576"/>
      <c r="G705" s="2577"/>
      <c r="H705" s="1113"/>
    </row>
    <row r="706" spans="1:8" s="1114" customFormat="1" ht="15.75">
      <c r="A706" s="1387" t="s">
        <v>218</v>
      </c>
      <c r="B706" s="1518">
        <v>857</v>
      </c>
      <c r="C706" s="1299" t="e">
        <f>IF($A706="INSUMO",VLOOKUP($B706,#REF!,2,FALSE),VLOOKUP($B706,#REF!,2,FALSE))</f>
        <v>#REF!</v>
      </c>
      <c r="D706" s="1304" t="e">
        <f>IF($A706="INSUMO",VLOOKUP($B706,#REF!,3,FALSE),VLOOKUP($B706,#REF!,3,FALSE))</f>
        <v>#REF!</v>
      </c>
      <c r="E706" s="1515">
        <v>1.02</v>
      </c>
      <c r="F706" s="1322" t="e">
        <f>IF($A706="INSUMO",VLOOKUP($B706,#REF!,4,FALSE),VLOOKUP($B706,#REF!,4,FALSE))</f>
        <v>#REF!</v>
      </c>
      <c r="G706" s="1517" t="e">
        <f>TRUNC(F706*E706,2)</f>
        <v>#REF!</v>
      </c>
      <c r="H706" s="1113"/>
    </row>
    <row r="707" spans="1:8" s="1114" customFormat="1" ht="15.75">
      <c r="A707" s="1111"/>
      <c r="B707" s="2575" t="s">
        <v>80</v>
      </c>
      <c r="C707" s="2576"/>
      <c r="D707" s="2576"/>
      <c r="E707" s="2576"/>
      <c r="F707" s="2576"/>
      <c r="G707" s="2577"/>
      <c r="H707" s="1113"/>
    </row>
    <row r="708" spans="1:8" s="1114" customFormat="1" ht="15.75">
      <c r="A708" s="1387" t="s">
        <v>219</v>
      </c>
      <c r="B708" s="1518">
        <v>88247</v>
      </c>
      <c r="C708" s="1299" t="e">
        <f>IF($A708="INSUMO",VLOOKUP($B708,#REF!,2,FALSE),VLOOKUP($B708,#REF!,2,FALSE))</f>
        <v>#REF!</v>
      </c>
      <c r="D708" s="1304" t="e">
        <f>IF($A708="INSUMO",VLOOKUP($B708,#REF!,3,FALSE),VLOOKUP($B708,#REF!,3,FALSE))</f>
        <v>#REF!</v>
      </c>
      <c r="E708" s="1514">
        <v>0.13</v>
      </c>
      <c r="F708" s="1322" t="e">
        <f>IF($A708="INSUMO",VLOOKUP($B708,#REF!,4,FALSE),VLOOKUP($B708,#REF!,4,FALSE))</f>
        <v>#REF!</v>
      </c>
      <c r="G708" s="1517" t="e">
        <f>TRUNC(F708*E708,2)</f>
        <v>#REF!</v>
      </c>
      <c r="H708" s="1113"/>
    </row>
    <row r="709" spans="1:8" s="1114" customFormat="1" ht="16.5" thickBot="1">
      <c r="A709" s="1387" t="s">
        <v>219</v>
      </c>
      <c r="B709" s="1105">
        <v>88264</v>
      </c>
      <c r="C709" s="1303" t="e">
        <f>IF($A709="INSUMO",VLOOKUP($B709,#REF!,2,FALSE),VLOOKUP($B709,#REF!,2,FALSE))</f>
        <v>#REF!</v>
      </c>
      <c r="D709" s="1300" t="e">
        <f>IF($A709="INSUMO",VLOOKUP($B709,#REF!,3,FALSE),VLOOKUP($B709,#REF!,3,FALSE))</f>
        <v>#REF!</v>
      </c>
      <c r="E709" s="1519">
        <v>0.13</v>
      </c>
      <c r="F709" s="1324" t="e">
        <f>IF($A709="INSUMO",VLOOKUP($B709,#REF!,4,FALSE),VLOOKUP($B709,#REF!,4,FALSE))</f>
        <v>#REF!</v>
      </c>
      <c r="G709" s="1106" t="e">
        <f>TRUNC(F709*E709,2)</f>
        <v>#REF!</v>
      </c>
      <c r="H709" s="1113"/>
    </row>
    <row r="710" spans="1:8" s="1114" customFormat="1" ht="16.5" thickBot="1">
      <c r="A710" s="1111"/>
      <c r="B710" s="2626" t="s">
        <v>1210</v>
      </c>
      <c r="C710" s="2626"/>
      <c r="D710" s="2626"/>
      <c r="E710" s="2626"/>
      <c r="F710" s="538" t="s">
        <v>81</v>
      </c>
      <c r="G710" s="539" t="e">
        <f>SUM(G706:G709)</f>
        <v>#REF!</v>
      </c>
      <c r="H710" s="1113"/>
    </row>
    <row r="711" spans="1:8" s="1114" customFormat="1" ht="13.5" thickBot="1">
      <c r="A711" s="1113"/>
      <c r="H711" s="1113"/>
    </row>
    <row r="712" spans="1:8" s="1114" customFormat="1" ht="15.75">
      <c r="A712" s="1111"/>
      <c r="B712" s="1103" t="str">
        <f>IF(COUNT($H$16:H712)&lt;10,CONCATENATE("AMM SPDA 00",COUNT($H$16:H712)),CONCATENATE("AMM SPDA 0",COUNT($H$16:H712)))</f>
        <v>AMM SPDA 000</v>
      </c>
      <c r="C712" s="2533" t="s">
        <v>1212</v>
      </c>
      <c r="D712" s="2533"/>
      <c r="E712" s="2533"/>
      <c r="F712" s="2533"/>
      <c r="G712" s="1104" t="s">
        <v>22</v>
      </c>
      <c r="H712" s="1092" t="e">
        <f>G719</f>
        <v>#REF!</v>
      </c>
    </row>
    <row r="713" spans="1:8" s="1114" customFormat="1" ht="31.5">
      <c r="A713" s="1111"/>
      <c r="B713" s="1317" t="s">
        <v>144</v>
      </c>
      <c r="C713" s="1486" t="s">
        <v>75</v>
      </c>
      <c r="D713" s="1486" t="s">
        <v>23</v>
      </c>
      <c r="E713" s="1486" t="s">
        <v>76</v>
      </c>
      <c r="F713" s="1487" t="s">
        <v>77</v>
      </c>
      <c r="G713" s="1492" t="s">
        <v>78</v>
      </c>
      <c r="H713" s="1113"/>
    </row>
    <row r="714" spans="1:8" s="1114" customFormat="1" ht="15.75">
      <c r="A714" s="1111"/>
      <c r="B714" s="2575" t="s">
        <v>79</v>
      </c>
      <c r="C714" s="2576"/>
      <c r="D714" s="2576"/>
      <c r="E714" s="2576"/>
      <c r="F714" s="2576"/>
      <c r="G714" s="2577"/>
      <c r="H714" s="1113"/>
    </row>
    <row r="715" spans="1:8" s="1114" customFormat="1" ht="15.75">
      <c r="A715" s="1387" t="s">
        <v>218</v>
      </c>
      <c r="B715" s="1518">
        <v>868</v>
      </c>
      <c r="C715" s="1299" t="e">
        <f>IF($A715="INSUMO",VLOOKUP($B715,#REF!,2,FALSE),VLOOKUP($B715,#REF!,2,FALSE))</f>
        <v>#REF!</v>
      </c>
      <c r="D715" s="1304" t="e">
        <f>IF($A715="INSUMO",VLOOKUP($B715,#REF!,3,FALSE),VLOOKUP($B715,#REF!,3,FALSE))</f>
        <v>#REF!</v>
      </c>
      <c r="E715" s="1515">
        <v>1.02</v>
      </c>
      <c r="F715" s="1322" t="e">
        <f>IF($A715="INSUMO",VLOOKUP($B715,#REF!,4,FALSE),VLOOKUP($B715,#REF!,4,FALSE))</f>
        <v>#REF!</v>
      </c>
      <c r="G715" s="1517" t="e">
        <f>TRUNC(F715*E715,2)</f>
        <v>#REF!</v>
      </c>
      <c r="H715" s="1113"/>
    </row>
    <row r="716" spans="1:8" s="1114" customFormat="1" ht="15.75">
      <c r="A716" s="1111"/>
      <c r="B716" s="2575" t="s">
        <v>80</v>
      </c>
      <c r="C716" s="2576"/>
      <c r="D716" s="2576"/>
      <c r="E716" s="2576"/>
      <c r="F716" s="2576"/>
      <c r="G716" s="2577"/>
      <c r="H716" s="1113"/>
    </row>
    <row r="717" spans="1:8" s="1114" customFormat="1" ht="15.75">
      <c r="A717" s="1387" t="s">
        <v>219</v>
      </c>
      <c r="B717" s="1518">
        <v>88247</v>
      </c>
      <c r="C717" s="1299" t="e">
        <f>IF($A717="INSUMO",VLOOKUP($B717,#REF!,2,FALSE),VLOOKUP($B717,#REF!,2,FALSE))</f>
        <v>#REF!</v>
      </c>
      <c r="D717" s="1304" t="e">
        <f>IF($A717="INSUMO",VLOOKUP($B717,#REF!,3,FALSE),VLOOKUP($B717,#REF!,3,FALSE))</f>
        <v>#REF!</v>
      </c>
      <c r="E717" s="1514">
        <v>0.17</v>
      </c>
      <c r="F717" s="1322" t="e">
        <f>IF($A717="INSUMO",VLOOKUP($B717,#REF!,4,FALSE),VLOOKUP($B717,#REF!,4,FALSE))</f>
        <v>#REF!</v>
      </c>
      <c r="G717" s="1517" t="e">
        <f>TRUNC(F717*E717,2)</f>
        <v>#REF!</v>
      </c>
      <c r="H717" s="1113"/>
    </row>
    <row r="718" spans="1:8" s="1114" customFormat="1" ht="16.5" thickBot="1">
      <c r="A718" s="1387" t="s">
        <v>219</v>
      </c>
      <c r="B718" s="1105">
        <v>88264</v>
      </c>
      <c r="C718" s="1303" t="e">
        <f>IF($A718="INSUMO",VLOOKUP($B718,#REF!,2,FALSE),VLOOKUP($B718,#REF!,2,FALSE))</f>
        <v>#REF!</v>
      </c>
      <c r="D718" s="1300" t="e">
        <f>IF($A718="INSUMO",VLOOKUP($B718,#REF!,3,FALSE),VLOOKUP($B718,#REF!,3,FALSE))</f>
        <v>#REF!</v>
      </c>
      <c r="E718" s="1519">
        <v>0.17</v>
      </c>
      <c r="F718" s="1324" t="e">
        <f>IF($A718="INSUMO",VLOOKUP($B718,#REF!,4,FALSE),VLOOKUP($B718,#REF!,4,FALSE))</f>
        <v>#REF!</v>
      </c>
      <c r="G718" s="1106" t="e">
        <f>TRUNC(F718*E718,2)</f>
        <v>#REF!</v>
      </c>
      <c r="H718" s="1113"/>
    </row>
    <row r="719" spans="1:8" s="1114" customFormat="1" ht="16.5" thickBot="1">
      <c r="A719" s="1111"/>
      <c r="B719" s="2626" t="s">
        <v>1211</v>
      </c>
      <c r="C719" s="2626"/>
      <c r="D719" s="2626"/>
      <c r="E719" s="2626"/>
      <c r="F719" s="538" t="s">
        <v>81</v>
      </c>
      <c r="G719" s="539" t="e">
        <f>SUM(G715:G718)</f>
        <v>#REF!</v>
      </c>
      <c r="H719" s="1113"/>
    </row>
    <row r="720" spans="1:8" s="1114" customFormat="1" ht="13.5" thickBot="1">
      <c r="A720" s="1113"/>
      <c r="H720" s="1113"/>
    </row>
    <row r="721" spans="1:8" s="1114" customFormat="1" ht="15.75">
      <c r="A721" s="1111"/>
      <c r="B721" s="1103" t="str">
        <f>IF(COUNT($H$16:H721)&lt;10,CONCATENATE("AMM SPDA 00",COUNT($H$16:H721)),CONCATENATE("AMM SPDA 0",COUNT($H$16:H721)))</f>
        <v>AMM SPDA 000</v>
      </c>
      <c r="C721" s="2533" t="s">
        <v>1214</v>
      </c>
      <c r="D721" s="2533"/>
      <c r="E721" s="2533"/>
      <c r="F721" s="2533"/>
      <c r="G721" s="1104" t="s">
        <v>22</v>
      </c>
      <c r="H721" s="1092" t="e">
        <f>G728</f>
        <v>#REF!</v>
      </c>
    </row>
    <row r="722" spans="1:8" s="1114" customFormat="1" ht="31.5">
      <c r="A722" s="1111"/>
      <c r="B722" s="1317" t="s">
        <v>144</v>
      </c>
      <c r="C722" s="1486" t="s">
        <v>75</v>
      </c>
      <c r="D722" s="1486" t="s">
        <v>23</v>
      </c>
      <c r="E722" s="1486" t="s">
        <v>76</v>
      </c>
      <c r="F722" s="1487" t="s">
        <v>77</v>
      </c>
      <c r="G722" s="1492" t="s">
        <v>78</v>
      </c>
      <c r="H722" s="1113"/>
    </row>
    <row r="723" spans="1:8" s="1114" customFormat="1" ht="15.75">
      <c r="A723" s="1111"/>
      <c r="B723" s="2575" t="s">
        <v>79</v>
      </c>
      <c r="C723" s="2576"/>
      <c r="D723" s="2576"/>
      <c r="E723" s="2576"/>
      <c r="F723" s="2576"/>
      <c r="G723" s="2577"/>
      <c r="H723" s="1113"/>
    </row>
    <row r="724" spans="1:8" s="1114" customFormat="1" ht="15.75">
      <c r="A724" s="1387" t="s">
        <v>218</v>
      </c>
      <c r="B724" s="1518">
        <v>863</v>
      </c>
      <c r="C724" s="1299" t="e">
        <f>IF($A724="INSUMO",VLOOKUP($B724,#REF!,2,FALSE),VLOOKUP($B724,#REF!,2,FALSE))</f>
        <v>#REF!</v>
      </c>
      <c r="D724" s="1304" t="e">
        <f>IF($A724="INSUMO",VLOOKUP($B724,#REF!,3,FALSE),VLOOKUP($B724,#REF!,3,FALSE))</f>
        <v>#REF!</v>
      </c>
      <c r="E724" s="1515">
        <v>1.02</v>
      </c>
      <c r="F724" s="1322" t="e">
        <f>IF($A724="INSUMO",VLOOKUP($B724,#REF!,4,FALSE),VLOOKUP($B724,#REF!,4,FALSE))</f>
        <v>#REF!</v>
      </c>
      <c r="G724" s="1517" t="e">
        <f>TRUNC(F724*E724,2)</f>
        <v>#REF!</v>
      </c>
      <c r="H724" s="1113"/>
    </row>
    <row r="725" spans="1:8" s="1114" customFormat="1" ht="15.75">
      <c r="A725" s="1111"/>
      <c r="B725" s="2575" t="s">
        <v>80</v>
      </c>
      <c r="C725" s="2576"/>
      <c r="D725" s="2576"/>
      <c r="E725" s="2576"/>
      <c r="F725" s="2576"/>
      <c r="G725" s="2577"/>
      <c r="H725" s="1113"/>
    </row>
    <row r="726" spans="1:8" s="1114" customFormat="1" ht="15.75">
      <c r="A726" s="1387" t="s">
        <v>219</v>
      </c>
      <c r="B726" s="1518">
        <v>88247</v>
      </c>
      <c r="C726" s="1299" t="e">
        <f>IF($A726="INSUMO",VLOOKUP($B726,#REF!,2,FALSE),VLOOKUP($B726,#REF!,2,FALSE))</f>
        <v>#REF!</v>
      </c>
      <c r="D726" s="1304" t="e">
        <f>IF($A726="INSUMO",VLOOKUP($B726,#REF!,3,FALSE),VLOOKUP($B726,#REF!,3,FALSE))</f>
        <v>#REF!</v>
      </c>
      <c r="E726" s="1514">
        <v>0.21</v>
      </c>
      <c r="F726" s="1322" t="e">
        <f>IF($A726="INSUMO",VLOOKUP($B726,#REF!,4,FALSE),VLOOKUP($B726,#REF!,4,FALSE))</f>
        <v>#REF!</v>
      </c>
      <c r="G726" s="1517" t="e">
        <f>TRUNC(F726*E726,2)</f>
        <v>#REF!</v>
      </c>
      <c r="H726" s="1113"/>
    </row>
    <row r="727" spans="1:8" s="1114" customFormat="1" ht="16.5" thickBot="1">
      <c r="A727" s="1387" t="s">
        <v>219</v>
      </c>
      <c r="B727" s="1105">
        <v>88264</v>
      </c>
      <c r="C727" s="1303" t="e">
        <f>IF($A727="INSUMO",VLOOKUP($B727,#REF!,2,FALSE),VLOOKUP($B727,#REF!,2,FALSE))</f>
        <v>#REF!</v>
      </c>
      <c r="D727" s="1300" t="e">
        <f>IF($A727="INSUMO",VLOOKUP($B727,#REF!,3,FALSE),VLOOKUP($B727,#REF!,3,FALSE))</f>
        <v>#REF!</v>
      </c>
      <c r="E727" s="1519">
        <v>0.21</v>
      </c>
      <c r="F727" s="1324" t="e">
        <f>IF($A727="INSUMO",VLOOKUP($B727,#REF!,4,FALSE),VLOOKUP($B727,#REF!,4,FALSE))</f>
        <v>#REF!</v>
      </c>
      <c r="G727" s="1106" t="e">
        <f>TRUNC(F727*E727,2)</f>
        <v>#REF!</v>
      </c>
      <c r="H727" s="1113"/>
    </row>
    <row r="728" spans="1:8" s="1114" customFormat="1" ht="16.5" customHeight="1" thickBot="1">
      <c r="A728" s="1111"/>
      <c r="B728" s="2626" t="s">
        <v>1213</v>
      </c>
      <c r="C728" s="2626"/>
      <c r="D728" s="2626"/>
      <c r="E728" s="2626"/>
      <c r="F728" s="538" t="s">
        <v>81</v>
      </c>
      <c r="G728" s="539" t="e">
        <f>SUM(G724:G727)</f>
        <v>#REF!</v>
      </c>
      <c r="H728" s="1113"/>
    </row>
    <row r="729" spans="1:8" s="1114" customFormat="1" ht="13.5" thickBot="1">
      <c r="A729" s="1113"/>
      <c r="H729" s="1113"/>
    </row>
    <row r="730" spans="1:8" s="1114" customFormat="1" ht="15.75">
      <c r="A730" s="1111"/>
      <c r="B730" s="1103" t="str">
        <f>IF(COUNT($H$16:H730)&lt;10,CONCATENATE("AMM SPDA 00",COUNT($H$16:H730)),CONCATENATE("AMM SPDA 0",COUNT($H$16:H730)))</f>
        <v>AMM SPDA 000</v>
      </c>
      <c r="C730" s="2533" t="s">
        <v>1215</v>
      </c>
      <c r="D730" s="2533"/>
      <c r="E730" s="2533"/>
      <c r="F730" s="2533"/>
      <c r="G730" s="1104" t="s">
        <v>22</v>
      </c>
      <c r="H730" s="1092" t="e">
        <f>G737</f>
        <v>#REF!</v>
      </c>
    </row>
    <row r="731" spans="1:8" s="1114" customFormat="1" ht="31.5">
      <c r="A731" s="1111"/>
      <c r="B731" s="1317" t="s">
        <v>144</v>
      </c>
      <c r="C731" s="1486" t="s">
        <v>75</v>
      </c>
      <c r="D731" s="1486" t="s">
        <v>23</v>
      </c>
      <c r="E731" s="1486" t="s">
        <v>76</v>
      </c>
      <c r="F731" s="1487" t="s">
        <v>77</v>
      </c>
      <c r="G731" s="1492" t="s">
        <v>78</v>
      </c>
      <c r="H731" s="1113"/>
    </row>
    <row r="732" spans="1:8" s="1114" customFormat="1" ht="15.75">
      <c r="A732" s="1111"/>
      <c r="B732" s="2575" t="s">
        <v>79</v>
      </c>
      <c r="C732" s="2576"/>
      <c r="D732" s="2576"/>
      <c r="E732" s="2576"/>
      <c r="F732" s="2576"/>
      <c r="G732" s="2577"/>
      <c r="H732" s="1113"/>
    </row>
    <row r="733" spans="1:8" s="1114" customFormat="1" ht="15.75">
      <c r="A733" s="1387" t="s">
        <v>218</v>
      </c>
      <c r="B733" s="1518">
        <v>867</v>
      </c>
      <c r="C733" s="1299" t="e">
        <f>IF($A733="INSUMO",VLOOKUP($B733,#REF!,2,FALSE),VLOOKUP($B733,#REF!,2,FALSE))</f>
        <v>#REF!</v>
      </c>
      <c r="D733" s="1304" t="e">
        <f>IF($A733="INSUMO",VLOOKUP($B733,#REF!,3,FALSE),VLOOKUP($B733,#REF!,3,FALSE))</f>
        <v>#REF!</v>
      </c>
      <c r="E733" s="1515">
        <v>1.02</v>
      </c>
      <c r="F733" s="1322" t="e">
        <f>IF($A733="INSUMO",VLOOKUP($B733,#REF!,4,FALSE),VLOOKUP($B733,#REF!,4,FALSE))</f>
        <v>#REF!</v>
      </c>
      <c r="G733" s="1517" t="e">
        <f>TRUNC(F733*E733,2)</f>
        <v>#REF!</v>
      </c>
      <c r="H733" s="1113"/>
    </row>
    <row r="734" spans="1:8" s="1114" customFormat="1" ht="15.75">
      <c r="A734" s="1111"/>
      <c r="B734" s="2575" t="s">
        <v>80</v>
      </c>
      <c r="C734" s="2576"/>
      <c r="D734" s="2576"/>
      <c r="E734" s="2576"/>
      <c r="F734" s="2576"/>
      <c r="G734" s="2577"/>
      <c r="H734" s="1113"/>
    </row>
    <row r="735" spans="1:8" s="1114" customFormat="1" ht="15.75">
      <c r="A735" s="1387" t="s">
        <v>219</v>
      </c>
      <c r="B735" s="1518">
        <v>88247</v>
      </c>
      <c r="C735" s="1299" t="e">
        <f>IF($A735="INSUMO",VLOOKUP($B735,#REF!,2,FALSE),VLOOKUP($B735,#REF!,2,FALSE))</f>
        <v>#REF!</v>
      </c>
      <c r="D735" s="1304" t="e">
        <f>IF($A735="INSUMO",VLOOKUP($B735,#REF!,3,FALSE),VLOOKUP($B735,#REF!,3,FALSE))</f>
        <v>#REF!</v>
      </c>
      <c r="E735" s="1514">
        <v>0.31</v>
      </c>
      <c r="F735" s="1322" t="e">
        <f>IF($A735="INSUMO",VLOOKUP($B735,#REF!,4,FALSE),VLOOKUP($B735,#REF!,4,FALSE))</f>
        <v>#REF!</v>
      </c>
      <c r="G735" s="1517" t="e">
        <f>TRUNC(F735*E735,2)</f>
        <v>#REF!</v>
      </c>
      <c r="H735" s="1113"/>
    </row>
    <row r="736" spans="1:8" s="1114" customFormat="1" ht="16.5" thickBot="1">
      <c r="A736" s="1387" t="s">
        <v>219</v>
      </c>
      <c r="B736" s="1105">
        <v>88264</v>
      </c>
      <c r="C736" s="1303" t="e">
        <f>IF($A736="INSUMO",VLOOKUP($B736,#REF!,2,FALSE),VLOOKUP($B736,#REF!,2,FALSE))</f>
        <v>#REF!</v>
      </c>
      <c r="D736" s="1300" t="e">
        <f>IF($A736="INSUMO",VLOOKUP($B736,#REF!,3,FALSE),VLOOKUP($B736,#REF!,3,FALSE))</f>
        <v>#REF!</v>
      </c>
      <c r="E736" s="1519">
        <v>0.31</v>
      </c>
      <c r="F736" s="1324" t="e">
        <f>IF($A736="INSUMO",VLOOKUP($B736,#REF!,4,FALSE),VLOOKUP($B736,#REF!,4,FALSE))</f>
        <v>#REF!</v>
      </c>
      <c r="G736" s="1106" t="e">
        <f>TRUNC(F736*E736,2)</f>
        <v>#REF!</v>
      </c>
      <c r="H736" s="1113"/>
    </row>
    <row r="737" spans="1:8" s="1114" customFormat="1" ht="16.5" thickBot="1">
      <c r="A737" s="1111"/>
      <c r="B737" s="2626" t="s">
        <v>1216</v>
      </c>
      <c r="C737" s="2626"/>
      <c r="D737" s="2626"/>
      <c r="E737" s="2626"/>
      <c r="F737" s="538" t="s">
        <v>81</v>
      </c>
      <c r="G737" s="539" t="e">
        <f>SUM(G733:G736)</f>
        <v>#REF!</v>
      </c>
      <c r="H737" s="1113"/>
    </row>
    <row r="738" spans="1:8" s="1114" customFormat="1" ht="13.5" thickBot="1">
      <c r="A738" s="1113"/>
      <c r="H738" s="1113"/>
    </row>
    <row r="739" spans="1:8" s="1114" customFormat="1" ht="15.75">
      <c r="A739" s="1111"/>
      <c r="B739" s="1103" t="str">
        <f>IF(COUNT($H$16:H739)&lt;10,CONCATENATE("AMM SPDA 00",COUNT($H$16:H739)),CONCATENATE("AMM SPDA 0",COUNT($H$16:H739)))</f>
        <v>AMM SPDA 000</v>
      </c>
      <c r="C739" s="2533" t="s">
        <v>1217</v>
      </c>
      <c r="D739" s="2533"/>
      <c r="E739" s="2533"/>
      <c r="F739" s="2533"/>
      <c r="G739" s="1104" t="s">
        <v>22</v>
      </c>
      <c r="H739" s="1092" t="e">
        <f>G746</f>
        <v>#REF!</v>
      </c>
    </row>
    <row r="740" spans="1:8" s="1114" customFormat="1" ht="31.5">
      <c r="A740" s="1111"/>
      <c r="B740" s="1317" t="s">
        <v>144</v>
      </c>
      <c r="C740" s="1486" t="s">
        <v>75</v>
      </c>
      <c r="D740" s="1486" t="s">
        <v>23</v>
      </c>
      <c r="E740" s="1486" t="s">
        <v>76</v>
      </c>
      <c r="F740" s="1487" t="s">
        <v>77</v>
      </c>
      <c r="G740" s="1492" t="s">
        <v>78</v>
      </c>
      <c r="H740" s="1113"/>
    </row>
    <row r="741" spans="1:8" s="1114" customFormat="1" ht="15.75">
      <c r="A741" s="1111"/>
      <c r="B741" s="2575" t="s">
        <v>79</v>
      </c>
      <c r="C741" s="2576"/>
      <c r="D741" s="2576"/>
      <c r="E741" s="2576"/>
      <c r="F741" s="2576"/>
      <c r="G741" s="2577"/>
      <c r="H741" s="1113"/>
    </row>
    <row r="742" spans="1:8" s="1114" customFormat="1" ht="15.75">
      <c r="A742" s="1387" t="s">
        <v>218</v>
      </c>
      <c r="B742" s="1518">
        <v>864</v>
      </c>
      <c r="C742" s="1299" t="e">
        <f>IF($A742="INSUMO",VLOOKUP($B742,#REF!,2,FALSE),VLOOKUP($B742,#REF!,2,FALSE))</f>
        <v>#REF!</v>
      </c>
      <c r="D742" s="1304" t="e">
        <f>IF($A742="INSUMO",VLOOKUP($B742,#REF!,3,FALSE),VLOOKUP($B742,#REF!,3,FALSE))</f>
        <v>#REF!</v>
      </c>
      <c r="E742" s="1515">
        <v>1.02</v>
      </c>
      <c r="F742" s="1322" t="e">
        <f>IF($A742="INSUMO",VLOOKUP($B742,#REF!,4,FALSE),VLOOKUP($B742,#REF!,4,FALSE))</f>
        <v>#REF!</v>
      </c>
      <c r="G742" s="1517" t="e">
        <f>TRUNC(F742*E742,2)</f>
        <v>#REF!</v>
      </c>
      <c r="H742" s="1113"/>
    </row>
    <row r="743" spans="1:8" s="1114" customFormat="1" ht="15.75">
      <c r="A743" s="1111"/>
      <c r="B743" s="2575" t="s">
        <v>80</v>
      </c>
      <c r="C743" s="2576"/>
      <c r="D743" s="2576"/>
      <c r="E743" s="2576"/>
      <c r="F743" s="2576"/>
      <c r="G743" s="2577"/>
      <c r="H743" s="1113"/>
    </row>
    <row r="744" spans="1:8" s="1114" customFormat="1" ht="15.75">
      <c r="A744" s="1387" t="s">
        <v>219</v>
      </c>
      <c r="B744" s="1518">
        <v>88247</v>
      </c>
      <c r="C744" s="1299" t="e">
        <f>IF($A744="INSUMO",VLOOKUP($B744,#REF!,2,FALSE),VLOOKUP($B744,#REF!,2,FALSE))</f>
        <v>#REF!</v>
      </c>
      <c r="D744" s="1304" t="e">
        <f>IF($A744="INSUMO",VLOOKUP($B744,#REF!,3,FALSE),VLOOKUP($B744,#REF!,3,FALSE))</f>
        <v>#REF!</v>
      </c>
      <c r="E744" s="1514">
        <v>0.34</v>
      </c>
      <c r="F744" s="1322" t="e">
        <f>IF($A744="INSUMO",VLOOKUP($B744,#REF!,4,FALSE),VLOOKUP($B744,#REF!,4,FALSE))</f>
        <v>#REF!</v>
      </c>
      <c r="G744" s="1517" t="e">
        <f>TRUNC(F744*E744,2)</f>
        <v>#REF!</v>
      </c>
      <c r="H744" s="1113"/>
    </row>
    <row r="745" spans="1:8" s="1114" customFormat="1" ht="16.5" thickBot="1">
      <c r="A745" s="1387" t="s">
        <v>219</v>
      </c>
      <c r="B745" s="1105">
        <v>88264</v>
      </c>
      <c r="C745" s="1303" t="e">
        <f>IF($A745="INSUMO",VLOOKUP($B745,#REF!,2,FALSE),VLOOKUP($B745,#REF!,2,FALSE))</f>
        <v>#REF!</v>
      </c>
      <c r="D745" s="1300" t="e">
        <f>IF($A745="INSUMO",VLOOKUP($B745,#REF!,3,FALSE),VLOOKUP($B745,#REF!,3,FALSE))</f>
        <v>#REF!</v>
      </c>
      <c r="E745" s="1519">
        <v>0.34</v>
      </c>
      <c r="F745" s="1324" t="e">
        <f>IF($A745="INSUMO",VLOOKUP($B745,#REF!,4,FALSE),VLOOKUP($B745,#REF!,4,FALSE))</f>
        <v>#REF!</v>
      </c>
      <c r="G745" s="1106" t="e">
        <f>TRUNC(F745*E745,2)</f>
        <v>#REF!</v>
      </c>
      <c r="H745" s="1113"/>
    </row>
    <row r="746" spans="1:8" s="1114" customFormat="1" ht="16.5" thickBot="1">
      <c r="A746" s="1111"/>
      <c r="B746" s="2626" t="s">
        <v>1220</v>
      </c>
      <c r="C746" s="2626"/>
      <c r="D746" s="2626"/>
      <c r="E746" s="2626"/>
      <c r="F746" s="538" t="s">
        <v>81</v>
      </c>
      <c r="G746" s="539" t="e">
        <f>SUM(G742:G745)</f>
        <v>#REF!</v>
      </c>
      <c r="H746" s="1113"/>
    </row>
    <row r="747" spans="1:8" s="1114" customFormat="1" ht="13.5" thickBot="1">
      <c r="A747" s="1113"/>
      <c r="H747" s="1113"/>
    </row>
    <row r="748" spans="1:8" s="1114" customFormat="1" ht="15.75">
      <c r="A748" s="1111"/>
      <c r="B748" s="1103" t="str">
        <f>IF(COUNT($H$16:H748)&lt;10,CONCATENATE("AMM SPDA 00",COUNT($H$16:H748)),CONCATENATE("AMM SPDA 0",COUNT($H$16:H748)))</f>
        <v>AMM SPDA 000</v>
      </c>
      <c r="C748" s="2533" t="s">
        <v>1218</v>
      </c>
      <c r="D748" s="2533"/>
      <c r="E748" s="2533"/>
      <c r="F748" s="2533"/>
      <c r="G748" s="1104" t="s">
        <v>22</v>
      </c>
      <c r="H748" s="1092" t="e">
        <f>G755</f>
        <v>#REF!</v>
      </c>
    </row>
    <row r="749" spans="1:8" s="1114" customFormat="1" ht="31.5">
      <c r="A749" s="1111"/>
      <c r="B749" s="1317" t="s">
        <v>144</v>
      </c>
      <c r="C749" s="1486" t="s">
        <v>75</v>
      </c>
      <c r="D749" s="1486" t="s">
        <v>23</v>
      </c>
      <c r="E749" s="1486" t="s">
        <v>76</v>
      </c>
      <c r="F749" s="1487" t="s">
        <v>77</v>
      </c>
      <c r="G749" s="1492" t="s">
        <v>78</v>
      </c>
      <c r="H749" s="1113"/>
    </row>
    <row r="750" spans="1:8" s="1114" customFormat="1" ht="15.75">
      <c r="A750" s="1111"/>
      <c r="B750" s="2575" t="s">
        <v>79</v>
      </c>
      <c r="C750" s="2576"/>
      <c r="D750" s="2576"/>
      <c r="E750" s="2576"/>
      <c r="F750" s="2576"/>
      <c r="G750" s="2577"/>
      <c r="H750" s="1113"/>
    </row>
    <row r="751" spans="1:8" s="1114" customFormat="1" ht="15.75">
      <c r="A751" s="1387" t="s">
        <v>218</v>
      </c>
      <c r="B751" s="1518">
        <v>865</v>
      </c>
      <c r="C751" s="1299" t="e">
        <f>IF($A751="INSUMO",VLOOKUP($B751,#REF!,2,FALSE),VLOOKUP($B751,#REF!,2,FALSE))</f>
        <v>#REF!</v>
      </c>
      <c r="D751" s="1304" t="e">
        <f>IF($A751="INSUMO",VLOOKUP($B751,#REF!,3,FALSE),VLOOKUP($B751,#REF!,3,FALSE))</f>
        <v>#REF!</v>
      </c>
      <c r="E751" s="1515">
        <v>1.02</v>
      </c>
      <c r="F751" s="1322" t="e">
        <f>IF($A751="INSUMO",VLOOKUP($B751,#REF!,4,FALSE),VLOOKUP($B751,#REF!,4,FALSE))</f>
        <v>#REF!</v>
      </c>
      <c r="G751" s="1517" t="e">
        <f>TRUNC(F751*E751,2)</f>
        <v>#REF!</v>
      </c>
      <c r="H751" s="1113"/>
    </row>
    <row r="752" spans="1:8" s="1114" customFormat="1" ht="15.75">
      <c r="A752" s="1111"/>
      <c r="B752" s="2575" t="s">
        <v>80</v>
      </c>
      <c r="C752" s="2576"/>
      <c r="D752" s="2576"/>
      <c r="E752" s="2576"/>
      <c r="F752" s="2576"/>
      <c r="G752" s="2577"/>
      <c r="H752" s="1113"/>
    </row>
    <row r="753" spans="1:8" s="1114" customFormat="1" ht="15.75">
      <c r="A753" s="1387" t="s">
        <v>219</v>
      </c>
      <c r="B753" s="1518">
        <v>88247</v>
      </c>
      <c r="C753" s="1299" t="e">
        <f>IF($A753="INSUMO",VLOOKUP($B753,#REF!,2,FALSE),VLOOKUP($B753,#REF!,2,FALSE))</f>
        <v>#REF!</v>
      </c>
      <c r="D753" s="1304" t="e">
        <f>IF($A753="INSUMO",VLOOKUP($B753,#REF!,3,FALSE),VLOOKUP($B753,#REF!,3,FALSE))</f>
        <v>#REF!</v>
      </c>
      <c r="E753" s="1514">
        <v>0.36</v>
      </c>
      <c r="F753" s="1322" t="e">
        <f>IF($A753="INSUMO",VLOOKUP($B753,#REF!,4,FALSE),VLOOKUP($B753,#REF!,4,FALSE))</f>
        <v>#REF!</v>
      </c>
      <c r="G753" s="1517" t="e">
        <f>TRUNC(F753*E753,2)</f>
        <v>#REF!</v>
      </c>
      <c r="H753" s="1113"/>
    </row>
    <row r="754" spans="1:8" s="1114" customFormat="1" ht="16.5" thickBot="1">
      <c r="A754" s="1387" t="s">
        <v>219</v>
      </c>
      <c r="B754" s="1105">
        <v>88264</v>
      </c>
      <c r="C754" s="1303" t="e">
        <f>IF($A754="INSUMO",VLOOKUP($B754,#REF!,2,FALSE),VLOOKUP($B754,#REF!,2,FALSE))</f>
        <v>#REF!</v>
      </c>
      <c r="D754" s="1300" t="e">
        <f>IF($A754="INSUMO",VLOOKUP($B754,#REF!,3,FALSE),VLOOKUP($B754,#REF!,3,FALSE))</f>
        <v>#REF!</v>
      </c>
      <c r="E754" s="1519">
        <v>0.36</v>
      </c>
      <c r="F754" s="1324" t="e">
        <f>IF($A754="INSUMO",VLOOKUP($B754,#REF!,4,FALSE),VLOOKUP($B754,#REF!,4,FALSE))</f>
        <v>#REF!</v>
      </c>
      <c r="G754" s="1106" t="e">
        <f>TRUNC(F754*E754,2)</f>
        <v>#REF!</v>
      </c>
      <c r="H754" s="1113"/>
    </row>
    <row r="755" spans="1:8" s="1114" customFormat="1" ht="16.5" thickBot="1">
      <c r="A755" s="1111"/>
      <c r="B755" s="2626" t="s">
        <v>1219</v>
      </c>
      <c r="C755" s="2626"/>
      <c r="D755" s="2626"/>
      <c r="E755" s="2626"/>
      <c r="F755" s="538" t="s">
        <v>81</v>
      </c>
      <c r="G755" s="539" t="e">
        <f>SUM(G751:G754)</f>
        <v>#REF!</v>
      </c>
      <c r="H755" s="1113"/>
    </row>
    <row r="756" spans="1:8" s="1114" customFormat="1" ht="13.5" thickBot="1">
      <c r="A756" s="1113"/>
      <c r="H756" s="1113"/>
    </row>
    <row r="757" spans="1:8" s="1114" customFormat="1" ht="15.75">
      <c r="A757" s="1111"/>
      <c r="B757" s="1103" t="str">
        <f>IF(COUNT($H$16:H757)&lt;10,CONCATENATE("AMM SPDA 00",COUNT($H$16:H757)),CONCATENATE("AMM SPDA 0",COUNT($H$16:H757)))</f>
        <v>AMM SPDA 000</v>
      </c>
      <c r="C757" s="2533" t="s">
        <v>597</v>
      </c>
      <c r="D757" s="2533"/>
      <c r="E757" s="2533"/>
      <c r="F757" s="2533"/>
      <c r="G757" s="1104" t="s">
        <v>23</v>
      </c>
      <c r="H757" s="1092" t="e">
        <f>G764</f>
        <v>#REF!</v>
      </c>
    </row>
    <row r="758" spans="1:8" s="1114" customFormat="1" ht="31.5">
      <c r="A758" s="1111"/>
      <c r="B758" s="1317" t="s">
        <v>144</v>
      </c>
      <c r="C758" s="1486" t="s">
        <v>75</v>
      </c>
      <c r="D758" s="1486" t="s">
        <v>23</v>
      </c>
      <c r="E758" s="1486" t="s">
        <v>76</v>
      </c>
      <c r="F758" s="1487" t="s">
        <v>77</v>
      </c>
      <c r="G758" s="1492" t="s">
        <v>78</v>
      </c>
      <c r="H758" s="1113"/>
    </row>
    <row r="759" spans="1:8" s="1114" customFormat="1" ht="15.75">
      <c r="A759" s="1111"/>
      <c r="B759" s="2575" t="s">
        <v>79</v>
      </c>
      <c r="C759" s="2576"/>
      <c r="D759" s="2576"/>
      <c r="E759" s="2576"/>
      <c r="F759" s="2576"/>
      <c r="G759" s="2577"/>
      <c r="H759" s="1113"/>
    </row>
    <row r="760" spans="1:8" s="1114" customFormat="1" ht="15.75">
      <c r="A760" s="1387" t="s">
        <v>218</v>
      </c>
      <c r="B760" s="1518">
        <v>1535</v>
      </c>
      <c r="C760" s="1299" t="e">
        <f>IF($A760="INSUMO",VLOOKUP($B760,#REF!,2,FALSE),VLOOKUP($B760,#REF!,2,FALSE))</f>
        <v>#REF!</v>
      </c>
      <c r="D760" s="1304" t="e">
        <f>IF($A760="INSUMO",VLOOKUP($B760,#REF!,3,FALSE),VLOOKUP($B760,#REF!,3,FALSE))</f>
        <v>#REF!</v>
      </c>
      <c r="E760" s="1515">
        <v>1</v>
      </c>
      <c r="F760" s="1322" t="e">
        <f>IF($A760="INSUMO",VLOOKUP($B760,#REF!,4,FALSE),VLOOKUP($B760,#REF!,4,FALSE))</f>
        <v>#REF!</v>
      </c>
      <c r="G760" s="1517" t="e">
        <f>TRUNC(F760*E760,2)</f>
        <v>#REF!</v>
      </c>
      <c r="H760" s="1113"/>
    </row>
    <row r="761" spans="1:8" s="1114" customFormat="1" ht="15.75">
      <c r="A761" s="1111"/>
      <c r="B761" s="2575" t="s">
        <v>80</v>
      </c>
      <c r="C761" s="2576"/>
      <c r="D761" s="2576"/>
      <c r="E761" s="2576"/>
      <c r="F761" s="2576"/>
      <c r="G761" s="2577"/>
      <c r="H761" s="1113"/>
    </row>
    <row r="762" spans="1:8" s="1114" customFormat="1" ht="15.75">
      <c r="A762" s="1387" t="s">
        <v>219</v>
      </c>
      <c r="B762" s="1518">
        <v>88247</v>
      </c>
      <c r="C762" s="1299" t="e">
        <f>IF($A762="INSUMO",VLOOKUP($B762,#REF!,2,FALSE),VLOOKUP($B762,#REF!,2,FALSE))</f>
        <v>#REF!</v>
      </c>
      <c r="D762" s="1304" t="e">
        <f>IF($A762="INSUMO",VLOOKUP($B762,#REF!,3,FALSE),VLOOKUP($B762,#REF!,3,FALSE))</f>
        <v>#REF!</v>
      </c>
      <c r="E762" s="1514">
        <v>0.3</v>
      </c>
      <c r="F762" s="1322" t="e">
        <f>IF($A762="INSUMO",VLOOKUP($B762,#REF!,4,FALSE),VLOOKUP($B762,#REF!,4,FALSE))</f>
        <v>#REF!</v>
      </c>
      <c r="G762" s="1517" t="e">
        <f>TRUNC(F762*E762,2)</f>
        <v>#REF!</v>
      </c>
      <c r="H762" s="1113"/>
    </row>
    <row r="763" spans="1:8" s="1114" customFormat="1" ht="16.5" thickBot="1">
      <c r="A763" s="1387" t="s">
        <v>219</v>
      </c>
      <c r="B763" s="1105">
        <v>88264</v>
      </c>
      <c r="C763" s="1303" t="e">
        <f>IF($A763="INSUMO",VLOOKUP($B763,#REF!,2,FALSE),VLOOKUP($B763,#REF!,2,FALSE))</f>
        <v>#REF!</v>
      </c>
      <c r="D763" s="1300" t="e">
        <f>IF($A763="INSUMO",VLOOKUP($B763,#REF!,3,FALSE),VLOOKUP($B763,#REF!,3,FALSE))</f>
        <v>#REF!</v>
      </c>
      <c r="E763" s="1519">
        <v>0.3</v>
      </c>
      <c r="F763" s="1324" t="e">
        <f>IF($A763="INSUMO",VLOOKUP($B763,#REF!,4,FALSE),VLOOKUP($B763,#REF!,4,FALSE))</f>
        <v>#REF!</v>
      </c>
      <c r="G763" s="1106" t="e">
        <f>TRUNC(F763*E763,2)</f>
        <v>#REF!</v>
      </c>
      <c r="H763" s="1113"/>
    </row>
    <row r="764" spans="1:8" s="1114" customFormat="1" ht="16.5" thickBot="1">
      <c r="A764" s="1111"/>
      <c r="B764" s="2626" t="s">
        <v>1229</v>
      </c>
      <c r="C764" s="2626"/>
      <c r="D764" s="2626"/>
      <c r="E764" s="2626"/>
      <c r="F764" s="538" t="s">
        <v>81</v>
      </c>
      <c r="G764" s="539" t="e">
        <f>SUM(G760:G763)</f>
        <v>#REF!</v>
      </c>
      <c r="H764" s="1113"/>
    </row>
    <row r="765" spans="1:8" s="1114" customFormat="1" ht="13.5" thickBot="1">
      <c r="A765" s="1113"/>
      <c r="H765" s="1113"/>
    </row>
    <row r="766" spans="1:8" s="1114" customFormat="1" ht="15.75">
      <c r="A766" s="1111"/>
      <c r="B766" s="1103" t="str">
        <f>IF(COUNT($H$16:H766)&lt;10,CONCATENATE("AMM SPDA 00",COUNT($H$16:H766)),CONCATENATE("AMM SPDA 0",COUNT($H$16:H766)))</f>
        <v>AMM SPDA 000</v>
      </c>
      <c r="C766" s="2533" t="s">
        <v>598</v>
      </c>
      <c r="D766" s="2533"/>
      <c r="E766" s="2533"/>
      <c r="F766" s="2533"/>
      <c r="G766" s="1104" t="s">
        <v>23</v>
      </c>
      <c r="H766" s="1092" t="e">
        <f>G773</f>
        <v>#REF!</v>
      </c>
    </row>
    <row r="767" spans="1:8" s="1114" customFormat="1" ht="31.5">
      <c r="A767" s="1111"/>
      <c r="B767" s="1317" t="s">
        <v>144</v>
      </c>
      <c r="C767" s="1486" t="s">
        <v>75</v>
      </c>
      <c r="D767" s="1486" t="s">
        <v>23</v>
      </c>
      <c r="E767" s="1486" t="s">
        <v>76</v>
      </c>
      <c r="F767" s="1487" t="s">
        <v>77</v>
      </c>
      <c r="G767" s="1492" t="s">
        <v>78</v>
      </c>
      <c r="H767" s="1113"/>
    </row>
    <row r="768" spans="1:8" s="1114" customFormat="1" ht="15.75">
      <c r="A768" s="1111"/>
      <c r="B768" s="2575" t="s">
        <v>79</v>
      </c>
      <c r="C768" s="2576"/>
      <c r="D768" s="2576"/>
      <c r="E768" s="2576"/>
      <c r="F768" s="2576"/>
      <c r="G768" s="2577"/>
      <c r="H768" s="1113"/>
    </row>
    <row r="769" spans="1:8" s="1114" customFormat="1" ht="15.75">
      <c r="A769" s="1387" t="s">
        <v>218</v>
      </c>
      <c r="B769" s="1518">
        <v>1585</v>
      </c>
      <c r="C769" s="1299" t="e">
        <f>IF($A769="INSUMO",VLOOKUP($B769,#REF!,2,FALSE),VLOOKUP($B769,#REF!,2,FALSE))</f>
        <v>#REF!</v>
      </c>
      <c r="D769" s="1304" t="e">
        <f>IF($A769="INSUMO",VLOOKUP($B769,#REF!,3,FALSE),VLOOKUP($B769,#REF!,3,FALSE))</f>
        <v>#REF!</v>
      </c>
      <c r="E769" s="1515">
        <v>1</v>
      </c>
      <c r="F769" s="1322" t="e">
        <f>IF($A769="INSUMO",VLOOKUP($B769,#REF!,4,FALSE),VLOOKUP($B769,#REF!,4,FALSE))</f>
        <v>#REF!</v>
      </c>
      <c r="G769" s="1517" t="e">
        <f>TRUNC(F769*E769,2)</f>
        <v>#REF!</v>
      </c>
      <c r="H769" s="1113"/>
    </row>
    <row r="770" spans="1:8" s="1114" customFormat="1" ht="15.75">
      <c r="A770" s="1111"/>
      <c r="B770" s="2575" t="s">
        <v>80</v>
      </c>
      <c r="C770" s="2576"/>
      <c r="D770" s="2576"/>
      <c r="E770" s="2576"/>
      <c r="F770" s="2576"/>
      <c r="G770" s="2577"/>
      <c r="H770" s="1113"/>
    </row>
    <row r="771" spans="1:8" s="1114" customFormat="1" ht="15.75">
      <c r="A771" s="1387" t="s">
        <v>219</v>
      </c>
      <c r="B771" s="1518">
        <v>88247</v>
      </c>
      <c r="C771" s="1299" t="e">
        <f>IF($A771="INSUMO",VLOOKUP($B771,#REF!,2,FALSE),VLOOKUP($B771,#REF!,2,FALSE))</f>
        <v>#REF!</v>
      </c>
      <c r="D771" s="1304" t="e">
        <f>IF($A771="INSUMO",VLOOKUP($B771,#REF!,3,FALSE),VLOOKUP($B771,#REF!,3,FALSE))</f>
        <v>#REF!</v>
      </c>
      <c r="E771" s="1514">
        <v>0.3</v>
      </c>
      <c r="F771" s="1322" t="e">
        <f>IF($A771="INSUMO",VLOOKUP($B771,#REF!,4,FALSE),VLOOKUP($B771,#REF!,4,FALSE))</f>
        <v>#REF!</v>
      </c>
      <c r="G771" s="1517" t="e">
        <f>TRUNC(F771*E771,2)</f>
        <v>#REF!</v>
      </c>
      <c r="H771" s="1113"/>
    </row>
    <row r="772" spans="1:8" s="1114" customFormat="1" ht="16.5" thickBot="1">
      <c r="A772" s="1387" t="s">
        <v>219</v>
      </c>
      <c r="B772" s="1105">
        <v>88264</v>
      </c>
      <c r="C772" s="1303" t="e">
        <f>IF($A772="INSUMO",VLOOKUP($B772,#REF!,2,FALSE),VLOOKUP($B772,#REF!,2,FALSE))</f>
        <v>#REF!</v>
      </c>
      <c r="D772" s="1300" t="e">
        <f>IF($A772="INSUMO",VLOOKUP($B772,#REF!,3,FALSE),VLOOKUP($B772,#REF!,3,FALSE))</f>
        <v>#REF!</v>
      </c>
      <c r="E772" s="1519">
        <v>0.3</v>
      </c>
      <c r="F772" s="1324" t="e">
        <f>IF($A772="INSUMO",VLOOKUP($B772,#REF!,4,FALSE),VLOOKUP($B772,#REF!,4,FALSE))</f>
        <v>#REF!</v>
      </c>
      <c r="G772" s="1106" t="e">
        <f>TRUNC(F772*E772,2)</f>
        <v>#REF!</v>
      </c>
      <c r="H772" s="1113"/>
    </row>
    <row r="773" spans="1:8" s="1114" customFormat="1" ht="16.5" thickBot="1">
      <c r="A773" s="1111"/>
      <c r="B773" s="2626" t="s">
        <v>1230</v>
      </c>
      <c r="C773" s="2626"/>
      <c r="D773" s="2626"/>
      <c r="E773" s="2626"/>
      <c r="F773" s="538" t="s">
        <v>81</v>
      </c>
      <c r="G773" s="539" t="e">
        <f>SUM(G769:G772)</f>
        <v>#REF!</v>
      </c>
      <c r="H773" s="1113"/>
    </row>
    <row r="774" spans="1:8" s="1114" customFormat="1" ht="13.5" thickBot="1">
      <c r="A774" s="1113"/>
      <c r="H774" s="1113"/>
    </row>
    <row r="775" spans="1:8" s="1114" customFormat="1" ht="15.75">
      <c r="A775" s="1111"/>
      <c r="B775" s="1103" t="str">
        <f>IF(COUNT($H$16:H775)&lt;10,CONCATENATE("AMM SPDA 00",COUNT($H$16:H775)),CONCATENATE("AMM SPDA 0",COUNT($H$16:H775)))</f>
        <v>AMM SPDA 000</v>
      </c>
      <c r="C775" s="2533" t="s">
        <v>599</v>
      </c>
      <c r="D775" s="2533"/>
      <c r="E775" s="2533"/>
      <c r="F775" s="2533"/>
      <c r="G775" s="1104" t="s">
        <v>23</v>
      </c>
      <c r="H775" s="1092" t="e">
        <f>G782</f>
        <v>#REF!</v>
      </c>
    </row>
    <row r="776" spans="1:8" s="1114" customFormat="1" ht="31.5">
      <c r="A776" s="1111"/>
      <c r="B776" s="1317" t="s">
        <v>144</v>
      </c>
      <c r="C776" s="1486" t="s">
        <v>75</v>
      </c>
      <c r="D776" s="1486" t="s">
        <v>23</v>
      </c>
      <c r="E776" s="1486" t="s">
        <v>76</v>
      </c>
      <c r="F776" s="1487" t="s">
        <v>77</v>
      </c>
      <c r="G776" s="1492" t="s">
        <v>78</v>
      </c>
      <c r="H776" s="1113"/>
    </row>
    <row r="777" spans="1:8" s="1114" customFormat="1" ht="15.75">
      <c r="A777" s="1111"/>
      <c r="B777" s="2575" t="s">
        <v>79</v>
      </c>
      <c r="C777" s="2576"/>
      <c r="D777" s="2576"/>
      <c r="E777" s="2576"/>
      <c r="F777" s="2576"/>
      <c r="G777" s="2577"/>
      <c r="H777" s="1113"/>
    </row>
    <row r="778" spans="1:8" s="1114" customFormat="1" ht="15.75">
      <c r="A778" s="1387" t="s">
        <v>218</v>
      </c>
      <c r="B778" s="1518">
        <v>1586</v>
      </c>
      <c r="C778" s="1299" t="e">
        <f>IF($A778="INSUMO",VLOOKUP($B778,#REF!,2,FALSE),VLOOKUP($B778,#REF!,2,FALSE))</f>
        <v>#REF!</v>
      </c>
      <c r="D778" s="1304" t="e">
        <f>IF($A778="INSUMO",VLOOKUP($B778,#REF!,3,FALSE),VLOOKUP($B778,#REF!,3,FALSE))</f>
        <v>#REF!</v>
      </c>
      <c r="E778" s="1515">
        <v>1</v>
      </c>
      <c r="F778" s="1322" t="e">
        <f>IF($A778="INSUMO",VLOOKUP($B778,#REF!,4,FALSE),VLOOKUP($B778,#REF!,4,FALSE))</f>
        <v>#REF!</v>
      </c>
      <c r="G778" s="1517" t="e">
        <f>TRUNC(F778*E778,2)</f>
        <v>#REF!</v>
      </c>
      <c r="H778" s="1113"/>
    </row>
    <row r="779" spans="1:8" s="1114" customFormat="1" ht="15.75">
      <c r="A779" s="1111"/>
      <c r="B779" s="2575" t="s">
        <v>80</v>
      </c>
      <c r="C779" s="2576"/>
      <c r="D779" s="2576"/>
      <c r="E779" s="2576"/>
      <c r="F779" s="2576"/>
      <c r="G779" s="2577"/>
      <c r="H779" s="1113"/>
    </row>
    <row r="780" spans="1:8" s="1114" customFormat="1" ht="15.75">
      <c r="A780" s="1387" t="s">
        <v>219</v>
      </c>
      <c r="B780" s="1518">
        <v>88247</v>
      </c>
      <c r="C780" s="1299" t="e">
        <f>IF($A780="INSUMO",VLOOKUP($B780,#REF!,2,FALSE),VLOOKUP($B780,#REF!,2,FALSE))</f>
        <v>#REF!</v>
      </c>
      <c r="D780" s="1304" t="e">
        <f>IF($A780="INSUMO",VLOOKUP($B780,#REF!,3,FALSE),VLOOKUP($B780,#REF!,3,FALSE))</f>
        <v>#REF!</v>
      </c>
      <c r="E780" s="1514">
        <v>0.3</v>
      </c>
      <c r="F780" s="1322" t="e">
        <f>IF($A780="INSUMO",VLOOKUP($B780,#REF!,4,FALSE),VLOOKUP($B780,#REF!,4,FALSE))</f>
        <v>#REF!</v>
      </c>
      <c r="G780" s="1517" t="e">
        <f>TRUNC(F780*E780,2)</f>
        <v>#REF!</v>
      </c>
      <c r="H780" s="1113"/>
    </row>
    <row r="781" spans="1:8" s="1114" customFormat="1" ht="16.5" thickBot="1">
      <c r="A781" s="1387" t="s">
        <v>219</v>
      </c>
      <c r="B781" s="1105">
        <v>88264</v>
      </c>
      <c r="C781" s="1303" t="e">
        <f>IF($A781="INSUMO",VLOOKUP($B781,#REF!,2,FALSE),VLOOKUP($B781,#REF!,2,FALSE))</f>
        <v>#REF!</v>
      </c>
      <c r="D781" s="1300" t="e">
        <f>IF($A781="INSUMO",VLOOKUP($B781,#REF!,3,FALSE),VLOOKUP($B781,#REF!,3,FALSE))</f>
        <v>#REF!</v>
      </c>
      <c r="E781" s="1519">
        <v>0.3</v>
      </c>
      <c r="F781" s="1324" t="e">
        <f>IF($A781="INSUMO",VLOOKUP($B781,#REF!,4,FALSE),VLOOKUP($B781,#REF!,4,FALSE))</f>
        <v>#REF!</v>
      </c>
      <c r="G781" s="1106" t="e">
        <f>TRUNC(F781*E781,2)</f>
        <v>#REF!</v>
      </c>
      <c r="H781" s="1113"/>
    </row>
    <row r="782" spans="1:8" s="1114" customFormat="1" ht="16.5" thickBot="1">
      <c r="A782" s="1111"/>
      <c r="B782" s="2626" t="s">
        <v>1231</v>
      </c>
      <c r="C782" s="2626"/>
      <c r="D782" s="2626"/>
      <c r="E782" s="2626"/>
      <c r="F782" s="538" t="s">
        <v>81</v>
      </c>
      <c r="G782" s="539" t="e">
        <f>SUM(G778:G781)</f>
        <v>#REF!</v>
      </c>
      <c r="H782" s="1113"/>
    </row>
    <row r="783" spans="1:8" s="1114" customFormat="1" ht="13.5" thickBot="1">
      <c r="A783" s="1113"/>
      <c r="H783" s="1113"/>
    </row>
    <row r="784" spans="1:8" s="1114" customFormat="1" ht="15.75">
      <c r="A784" s="1111"/>
      <c r="B784" s="1103" t="str">
        <f>IF(COUNT($H$16:H784)&lt;10,CONCATENATE("AMM SPDA 00",COUNT($H$16:H784)),CONCATENATE("AMM SPDA 0",COUNT($H$16:H784)))</f>
        <v>AMM SPDA 000</v>
      </c>
      <c r="C784" s="2533" t="s">
        <v>600</v>
      </c>
      <c r="D784" s="2533"/>
      <c r="E784" s="2533"/>
      <c r="F784" s="2533"/>
      <c r="G784" s="1104" t="s">
        <v>23</v>
      </c>
      <c r="H784" s="1092" t="e">
        <f>G791</f>
        <v>#REF!</v>
      </c>
    </row>
    <row r="785" spans="1:8" s="1114" customFormat="1" ht="31.5">
      <c r="A785" s="1111"/>
      <c r="B785" s="1317" t="s">
        <v>144</v>
      </c>
      <c r="C785" s="1486" t="s">
        <v>75</v>
      </c>
      <c r="D785" s="1486" t="s">
        <v>23</v>
      </c>
      <c r="E785" s="1486" t="s">
        <v>76</v>
      </c>
      <c r="F785" s="1487" t="s">
        <v>77</v>
      </c>
      <c r="G785" s="1492" t="s">
        <v>78</v>
      </c>
      <c r="H785" s="1113"/>
    </row>
    <row r="786" spans="1:8" s="1114" customFormat="1" ht="15.75">
      <c r="A786" s="1111"/>
      <c r="B786" s="2575" t="s">
        <v>79</v>
      </c>
      <c r="C786" s="2576"/>
      <c r="D786" s="2576"/>
      <c r="E786" s="2576"/>
      <c r="F786" s="2576"/>
      <c r="G786" s="2577"/>
      <c r="H786" s="1113"/>
    </row>
    <row r="787" spans="1:8" s="1114" customFormat="1" ht="15.75">
      <c r="A787" s="1387" t="s">
        <v>218</v>
      </c>
      <c r="B787" s="1518">
        <v>1587</v>
      </c>
      <c r="C787" s="1299" t="e">
        <f>IF($A787="INSUMO",VLOOKUP($B787,#REF!,2,FALSE),VLOOKUP($B787,#REF!,2,FALSE))</f>
        <v>#REF!</v>
      </c>
      <c r="D787" s="1304" t="e">
        <f>IF($A787="INSUMO",VLOOKUP($B787,#REF!,3,FALSE),VLOOKUP($B787,#REF!,3,FALSE))</f>
        <v>#REF!</v>
      </c>
      <c r="E787" s="1515">
        <v>1</v>
      </c>
      <c r="F787" s="1322" t="e">
        <f>IF($A787="INSUMO",VLOOKUP($B787,#REF!,4,FALSE),VLOOKUP($B787,#REF!,4,FALSE))</f>
        <v>#REF!</v>
      </c>
      <c r="G787" s="1517" t="e">
        <f>TRUNC(F787*E787,2)</f>
        <v>#REF!</v>
      </c>
      <c r="H787" s="1113"/>
    </row>
    <row r="788" spans="1:8" s="1114" customFormat="1" ht="15.75">
      <c r="A788" s="1111"/>
      <c r="B788" s="2575" t="s">
        <v>80</v>
      </c>
      <c r="C788" s="2576"/>
      <c r="D788" s="2576"/>
      <c r="E788" s="2576"/>
      <c r="F788" s="2576"/>
      <c r="G788" s="2577"/>
      <c r="H788" s="1113"/>
    </row>
    <row r="789" spans="1:8" s="1114" customFormat="1" ht="15.75">
      <c r="A789" s="1387" t="s">
        <v>219</v>
      </c>
      <c r="B789" s="1518">
        <v>88247</v>
      </c>
      <c r="C789" s="1299" t="e">
        <f>IF($A789="INSUMO",VLOOKUP($B789,#REF!,2,FALSE),VLOOKUP($B789,#REF!,2,FALSE))</f>
        <v>#REF!</v>
      </c>
      <c r="D789" s="1304" t="e">
        <f>IF($A789="INSUMO",VLOOKUP($B789,#REF!,3,FALSE),VLOOKUP($B789,#REF!,3,FALSE))</f>
        <v>#REF!</v>
      </c>
      <c r="E789" s="1514">
        <v>0.3</v>
      </c>
      <c r="F789" s="1322" t="e">
        <f>IF($A789="INSUMO",VLOOKUP($B789,#REF!,4,FALSE),VLOOKUP($B789,#REF!,4,FALSE))</f>
        <v>#REF!</v>
      </c>
      <c r="G789" s="1517" t="e">
        <f>TRUNC(F789*E789,2)</f>
        <v>#REF!</v>
      </c>
      <c r="H789" s="1113"/>
    </row>
    <row r="790" spans="1:8" s="1114" customFormat="1" ht="16.5" thickBot="1">
      <c r="A790" s="1387" t="s">
        <v>219</v>
      </c>
      <c r="B790" s="1105">
        <v>88264</v>
      </c>
      <c r="C790" s="1303" t="e">
        <f>IF($A790="INSUMO",VLOOKUP($B790,#REF!,2,FALSE),VLOOKUP($B790,#REF!,2,FALSE))</f>
        <v>#REF!</v>
      </c>
      <c r="D790" s="1300" t="e">
        <f>IF($A790="INSUMO",VLOOKUP($B790,#REF!,3,FALSE),VLOOKUP($B790,#REF!,3,FALSE))</f>
        <v>#REF!</v>
      </c>
      <c r="E790" s="1519">
        <v>0.3</v>
      </c>
      <c r="F790" s="1324" t="e">
        <f>IF($A790="INSUMO",VLOOKUP($B790,#REF!,4,FALSE),VLOOKUP($B790,#REF!,4,FALSE))</f>
        <v>#REF!</v>
      </c>
      <c r="G790" s="1106" t="e">
        <f>TRUNC(F790*E790,2)</f>
        <v>#REF!</v>
      </c>
      <c r="H790" s="1113"/>
    </row>
    <row r="791" spans="1:8" s="1114" customFormat="1" ht="16.5" thickBot="1">
      <c r="A791" s="1111"/>
      <c r="B791" s="2626" t="s">
        <v>1233</v>
      </c>
      <c r="C791" s="2626"/>
      <c r="D791" s="2626"/>
      <c r="E791" s="2626"/>
      <c r="F791" s="538" t="s">
        <v>81</v>
      </c>
      <c r="G791" s="539" t="e">
        <f>SUM(G787:G790)</f>
        <v>#REF!</v>
      </c>
      <c r="H791" s="1113"/>
    </row>
    <row r="792" spans="1:8" s="1114" customFormat="1" ht="13.5" thickBot="1">
      <c r="A792" s="1113"/>
      <c r="H792" s="1113"/>
    </row>
    <row r="793" spans="1:8" s="1114" customFormat="1" ht="15.75">
      <c r="A793" s="1111"/>
      <c r="B793" s="1103" t="str">
        <f>IF(COUNT($H$16:H793)&lt;10,CONCATENATE("AMM SPDA 00",COUNT($H$16:H793)),CONCATENATE("AMM SPDA 0",COUNT($H$16:H793)))</f>
        <v>AMM SPDA 000</v>
      </c>
      <c r="C793" s="2533" t="s">
        <v>601</v>
      </c>
      <c r="D793" s="2533"/>
      <c r="E793" s="2533"/>
      <c r="F793" s="2533"/>
      <c r="G793" s="1104" t="s">
        <v>23</v>
      </c>
      <c r="H793" s="1092" t="e">
        <f>G800</f>
        <v>#REF!</v>
      </c>
    </row>
    <row r="794" spans="1:8" s="1114" customFormat="1" ht="31.5">
      <c r="A794" s="1111"/>
      <c r="B794" s="1317" t="s">
        <v>144</v>
      </c>
      <c r="C794" s="1486" t="s">
        <v>75</v>
      </c>
      <c r="D794" s="1486" t="s">
        <v>23</v>
      </c>
      <c r="E794" s="1486" t="s">
        <v>76</v>
      </c>
      <c r="F794" s="1487" t="s">
        <v>77</v>
      </c>
      <c r="G794" s="1492" t="s">
        <v>78</v>
      </c>
      <c r="H794" s="1113"/>
    </row>
    <row r="795" spans="1:8" s="1114" customFormat="1" ht="15.75">
      <c r="A795" s="1111"/>
      <c r="B795" s="2575" t="s">
        <v>79</v>
      </c>
      <c r="C795" s="2576"/>
      <c r="D795" s="2576"/>
      <c r="E795" s="2576"/>
      <c r="F795" s="2576"/>
      <c r="G795" s="2577"/>
      <c r="H795" s="1113"/>
    </row>
    <row r="796" spans="1:8" s="1114" customFormat="1" ht="15.75">
      <c r="A796" s="1387" t="s">
        <v>218</v>
      </c>
      <c r="B796" s="1518">
        <v>1588</v>
      </c>
      <c r="C796" s="1299" t="e">
        <f>IF($A796="INSUMO",VLOOKUP($B796,#REF!,2,FALSE),VLOOKUP($B796,#REF!,2,FALSE))</f>
        <v>#REF!</v>
      </c>
      <c r="D796" s="1304" t="e">
        <f>IF($A796="INSUMO",VLOOKUP($B796,#REF!,3,FALSE),VLOOKUP($B796,#REF!,3,FALSE))</f>
        <v>#REF!</v>
      </c>
      <c r="E796" s="1515">
        <v>1</v>
      </c>
      <c r="F796" s="1322" t="e">
        <f>IF($A796="INSUMO",VLOOKUP($B796,#REF!,4,FALSE),VLOOKUP($B796,#REF!,4,FALSE))</f>
        <v>#REF!</v>
      </c>
      <c r="G796" s="1517" t="e">
        <f>TRUNC(F796*E796,2)</f>
        <v>#REF!</v>
      </c>
      <c r="H796" s="1113"/>
    </row>
    <row r="797" spans="1:8" s="1114" customFormat="1" ht="15.75">
      <c r="A797" s="1111"/>
      <c r="B797" s="2575" t="s">
        <v>80</v>
      </c>
      <c r="C797" s="2576"/>
      <c r="D797" s="2576"/>
      <c r="E797" s="2576"/>
      <c r="F797" s="2576"/>
      <c r="G797" s="2577"/>
      <c r="H797" s="1113"/>
    </row>
    <row r="798" spans="1:8" s="1114" customFormat="1" ht="15.75">
      <c r="A798" s="1387" t="s">
        <v>219</v>
      </c>
      <c r="B798" s="1518">
        <v>88247</v>
      </c>
      <c r="C798" s="1299" t="e">
        <f>IF($A798="INSUMO",VLOOKUP($B798,#REF!,2,FALSE),VLOOKUP($B798,#REF!,2,FALSE))</f>
        <v>#REF!</v>
      </c>
      <c r="D798" s="1304" t="e">
        <f>IF($A798="INSUMO",VLOOKUP($B798,#REF!,3,FALSE),VLOOKUP($B798,#REF!,3,FALSE))</f>
        <v>#REF!</v>
      </c>
      <c r="E798" s="1514">
        <v>0.4</v>
      </c>
      <c r="F798" s="1322" t="e">
        <f>IF($A798="INSUMO",VLOOKUP($B798,#REF!,4,FALSE),VLOOKUP($B798,#REF!,4,FALSE))</f>
        <v>#REF!</v>
      </c>
      <c r="G798" s="1517" t="e">
        <f>TRUNC(F798*E798,2)</f>
        <v>#REF!</v>
      </c>
      <c r="H798" s="1113"/>
    </row>
    <row r="799" spans="1:8" s="1114" customFormat="1" ht="16.5" thickBot="1">
      <c r="A799" s="1387" t="s">
        <v>219</v>
      </c>
      <c r="B799" s="1105">
        <v>88264</v>
      </c>
      <c r="C799" s="1303" t="e">
        <f>IF($A799="INSUMO",VLOOKUP($B799,#REF!,2,FALSE),VLOOKUP($B799,#REF!,2,FALSE))</f>
        <v>#REF!</v>
      </c>
      <c r="D799" s="1300" t="e">
        <f>IF($A799="INSUMO",VLOOKUP($B799,#REF!,3,FALSE),VLOOKUP($B799,#REF!,3,FALSE))</f>
        <v>#REF!</v>
      </c>
      <c r="E799" s="1519">
        <v>0.4</v>
      </c>
      <c r="F799" s="1324" t="e">
        <f>IF($A799="INSUMO",VLOOKUP($B799,#REF!,4,FALSE),VLOOKUP($B799,#REF!,4,FALSE))</f>
        <v>#REF!</v>
      </c>
      <c r="G799" s="1106" t="e">
        <f>TRUNC(F799*E799,2)</f>
        <v>#REF!</v>
      </c>
      <c r="H799" s="1113"/>
    </row>
    <row r="800" spans="1:8" s="1114" customFormat="1" ht="16.5" thickBot="1">
      <c r="A800" s="1111"/>
      <c r="B800" s="2626" t="s">
        <v>1232</v>
      </c>
      <c r="C800" s="2626"/>
      <c r="D800" s="2626"/>
      <c r="E800" s="2626"/>
      <c r="F800" s="538" t="s">
        <v>81</v>
      </c>
      <c r="G800" s="539" t="e">
        <f>SUM(G796:G799)</f>
        <v>#REF!</v>
      </c>
      <c r="H800" s="1113"/>
    </row>
    <row r="801" spans="1:8" s="1114" customFormat="1" ht="13.5" thickBot="1">
      <c r="A801" s="1113"/>
      <c r="H801" s="1113"/>
    </row>
    <row r="802" spans="1:8" s="1114" customFormat="1" ht="15.75">
      <c r="A802" s="1111"/>
      <c r="B802" s="1103" t="str">
        <f>IF(COUNT($H$16:H802)&lt;10,CONCATENATE("AMM SPDA 00",COUNT($H$16:H802)),CONCATENATE("AMM SPDA 0",COUNT($H$16:H802)))</f>
        <v>AMM SPDA 000</v>
      </c>
      <c r="C802" s="2533" t="s">
        <v>602</v>
      </c>
      <c r="D802" s="2533"/>
      <c r="E802" s="2533"/>
      <c r="F802" s="2533"/>
      <c r="G802" s="1104" t="s">
        <v>23</v>
      </c>
      <c r="H802" s="1092" t="e">
        <f>G809</f>
        <v>#REF!</v>
      </c>
    </row>
    <row r="803" spans="1:8" s="1114" customFormat="1" ht="31.5">
      <c r="A803" s="1111"/>
      <c r="B803" s="1317" t="s">
        <v>144</v>
      </c>
      <c r="C803" s="1486" t="s">
        <v>75</v>
      </c>
      <c r="D803" s="1486" t="s">
        <v>23</v>
      </c>
      <c r="E803" s="1486" t="s">
        <v>76</v>
      </c>
      <c r="F803" s="1487" t="s">
        <v>77</v>
      </c>
      <c r="G803" s="1492" t="s">
        <v>78</v>
      </c>
      <c r="H803" s="1113"/>
    </row>
    <row r="804" spans="1:8" s="1114" customFormat="1" ht="15.75">
      <c r="A804" s="1111"/>
      <c r="B804" s="2575" t="s">
        <v>79</v>
      </c>
      <c r="C804" s="2576"/>
      <c r="D804" s="2576"/>
      <c r="E804" s="2576"/>
      <c r="F804" s="2576"/>
      <c r="G804" s="2577"/>
      <c r="H804" s="1113"/>
    </row>
    <row r="805" spans="1:8" s="1114" customFormat="1" ht="15.75">
      <c r="A805" s="1387" t="s">
        <v>218</v>
      </c>
      <c r="B805" s="1518">
        <v>1589</v>
      </c>
      <c r="C805" s="1299" t="e">
        <f>IF($A805="INSUMO",VLOOKUP($B805,#REF!,2,FALSE),VLOOKUP($B805,#REF!,2,FALSE))</f>
        <v>#REF!</v>
      </c>
      <c r="D805" s="1304" t="e">
        <f>IF($A805="INSUMO",VLOOKUP($B805,#REF!,3,FALSE),VLOOKUP($B805,#REF!,3,FALSE))</f>
        <v>#REF!</v>
      </c>
      <c r="E805" s="1515">
        <v>1</v>
      </c>
      <c r="F805" s="1322" t="e">
        <f>IF($A805="INSUMO",VLOOKUP($B805,#REF!,4,FALSE),VLOOKUP($B805,#REF!,4,FALSE))</f>
        <v>#REF!</v>
      </c>
      <c r="G805" s="1517" t="e">
        <f>TRUNC(F805*E805,2)</f>
        <v>#REF!</v>
      </c>
      <c r="H805" s="1113"/>
    </row>
    <row r="806" spans="1:8" s="1114" customFormat="1" ht="15.75">
      <c r="A806" s="1111"/>
      <c r="B806" s="2575" t="s">
        <v>80</v>
      </c>
      <c r="C806" s="2576"/>
      <c r="D806" s="2576"/>
      <c r="E806" s="2576"/>
      <c r="F806" s="2576"/>
      <c r="G806" s="2577"/>
      <c r="H806" s="1113"/>
    </row>
    <row r="807" spans="1:8" s="1114" customFormat="1" ht="15.75">
      <c r="A807" s="1387" t="s">
        <v>219</v>
      </c>
      <c r="B807" s="1518">
        <v>88247</v>
      </c>
      <c r="C807" s="1299" t="e">
        <f>IF($A807="INSUMO",VLOOKUP($B807,#REF!,2,FALSE),VLOOKUP($B807,#REF!,2,FALSE))</f>
        <v>#REF!</v>
      </c>
      <c r="D807" s="1304" t="e">
        <f>IF($A807="INSUMO",VLOOKUP($B807,#REF!,3,FALSE),VLOOKUP($B807,#REF!,3,FALSE))</f>
        <v>#REF!</v>
      </c>
      <c r="E807" s="1514">
        <v>0.3</v>
      </c>
      <c r="F807" s="1322" t="e">
        <f>IF($A807="INSUMO",VLOOKUP($B807,#REF!,4,FALSE),VLOOKUP($B807,#REF!,4,FALSE))</f>
        <v>#REF!</v>
      </c>
      <c r="G807" s="1517" t="e">
        <f>TRUNC(F807*E807,2)</f>
        <v>#REF!</v>
      </c>
      <c r="H807" s="1113"/>
    </row>
    <row r="808" spans="1:8" s="1114" customFormat="1" ht="16.5" thickBot="1">
      <c r="A808" s="1387" t="s">
        <v>219</v>
      </c>
      <c r="B808" s="1105">
        <v>88264</v>
      </c>
      <c r="C808" s="1303" t="e">
        <f>IF($A808="INSUMO",VLOOKUP($B808,#REF!,2,FALSE),VLOOKUP($B808,#REF!,2,FALSE))</f>
        <v>#REF!</v>
      </c>
      <c r="D808" s="1300" t="e">
        <f>IF($A808="INSUMO",VLOOKUP($B808,#REF!,3,FALSE),VLOOKUP($B808,#REF!,3,FALSE))</f>
        <v>#REF!</v>
      </c>
      <c r="E808" s="1519">
        <v>0.3</v>
      </c>
      <c r="F808" s="1324" t="e">
        <f>IF($A808="INSUMO",VLOOKUP($B808,#REF!,4,FALSE),VLOOKUP($B808,#REF!,4,FALSE))</f>
        <v>#REF!</v>
      </c>
      <c r="G808" s="1106" t="e">
        <f>TRUNC(F808*E808,2)</f>
        <v>#REF!</v>
      </c>
      <c r="H808" s="1113"/>
    </row>
    <row r="809" spans="1:8" s="1114" customFormat="1" ht="16.5" thickBot="1">
      <c r="A809" s="1111"/>
      <c r="B809" s="2626" t="s">
        <v>1234</v>
      </c>
      <c r="C809" s="2626"/>
      <c r="D809" s="2626"/>
      <c r="E809" s="2626"/>
      <c r="F809" s="538" t="s">
        <v>81</v>
      </c>
      <c r="G809" s="539" t="e">
        <f>SUM(G805:G808)</f>
        <v>#REF!</v>
      </c>
      <c r="H809" s="1113"/>
    </row>
    <row r="810" spans="1:8" s="1114" customFormat="1" ht="13.5" thickBot="1">
      <c r="A810" s="1113"/>
      <c r="H810" s="1113"/>
    </row>
    <row r="811" spans="1:8" s="1114" customFormat="1" ht="15.75">
      <c r="A811" s="1111"/>
      <c r="B811" s="1103" t="str">
        <f>IF(COUNT($H$16:H811)&lt;10,CONCATENATE("AMM SPDA 00",COUNT($H$16:H811)),CONCATENATE("AMM SPDA 0",COUNT($H$16:H811)))</f>
        <v>AMM SPDA 000</v>
      </c>
      <c r="C811" s="2533" t="s">
        <v>603</v>
      </c>
      <c r="D811" s="2533"/>
      <c r="E811" s="2533"/>
      <c r="F811" s="2533"/>
      <c r="G811" s="1104" t="s">
        <v>23</v>
      </c>
      <c r="H811" s="1092" t="e">
        <f>G818</f>
        <v>#REF!</v>
      </c>
    </row>
    <row r="812" spans="1:8" s="1114" customFormat="1" ht="31.5">
      <c r="A812" s="1111"/>
      <c r="B812" s="1317" t="s">
        <v>144</v>
      </c>
      <c r="C812" s="1486" t="s">
        <v>75</v>
      </c>
      <c r="D812" s="1486" t="s">
        <v>23</v>
      </c>
      <c r="E812" s="1486" t="s">
        <v>76</v>
      </c>
      <c r="F812" s="1487" t="s">
        <v>77</v>
      </c>
      <c r="G812" s="1492" t="s">
        <v>78</v>
      </c>
      <c r="H812" s="1113"/>
    </row>
    <row r="813" spans="1:8" s="1114" customFormat="1" ht="15.75">
      <c r="A813" s="1111"/>
      <c r="B813" s="2575" t="s">
        <v>79</v>
      </c>
      <c r="C813" s="2576"/>
      <c r="D813" s="2576"/>
      <c r="E813" s="2576"/>
      <c r="F813" s="2576"/>
      <c r="G813" s="2577"/>
      <c r="H813" s="1113"/>
    </row>
    <row r="814" spans="1:8" s="1114" customFormat="1" ht="15.75">
      <c r="A814" s="1387" t="s">
        <v>218</v>
      </c>
      <c r="B814" s="1518">
        <v>1590</v>
      </c>
      <c r="C814" s="1299" t="e">
        <f>IF($A814="INSUMO",VLOOKUP($B814,#REF!,2,FALSE),VLOOKUP($B814,#REF!,2,FALSE))</f>
        <v>#REF!</v>
      </c>
      <c r="D814" s="1304" t="e">
        <f>IF($A814="INSUMO",VLOOKUP($B814,#REF!,3,FALSE),VLOOKUP($B814,#REF!,3,FALSE))</f>
        <v>#REF!</v>
      </c>
      <c r="E814" s="1515">
        <v>1</v>
      </c>
      <c r="F814" s="1322" t="e">
        <f>IF($A814="INSUMO",VLOOKUP($B814,#REF!,4,FALSE),VLOOKUP($B814,#REF!,4,FALSE))</f>
        <v>#REF!</v>
      </c>
      <c r="G814" s="1517" t="e">
        <f>TRUNC(F814*E814,2)</f>
        <v>#REF!</v>
      </c>
      <c r="H814" s="1113"/>
    </row>
    <row r="815" spans="1:8" s="1114" customFormat="1" ht="15.75">
      <c r="A815" s="1111"/>
      <c r="B815" s="2575" t="s">
        <v>80</v>
      </c>
      <c r="C815" s="2576"/>
      <c r="D815" s="2576"/>
      <c r="E815" s="2576"/>
      <c r="F815" s="2576"/>
      <c r="G815" s="2577"/>
      <c r="H815" s="1113"/>
    </row>
    <row r="816" spans="1:8" s="1114" customFormat="1" ht="15.75">
      <c r="A816" s="1387" t="s">
        <v>219</v>
      </c>
      <c r="B816" s="1518">
        <v>88247</v>
      </c>
      <c r="C816" s="1299" t="e">
        <f>IF($A816="INSUMO",VLOOKUP($B816,#REF!,2,FALSE),VLOOKUP($B816,#REF!,2,FALSE))</f>
        <v>#REF!</v>
      </c>
      <c r="D816" s="1304" t="e">
        <f>IF($A816="INSUMO",VLOOKUP($B816,#REF!,3,FALSE),VLOOKUP($B816,#REF!,3,FALSE))</f>
        <v>#REF!</v>
      </c>
      <c r="E816" s="1514">
        <v>0.3</v>
      </c>
      <c r="F816" s="1322" t="e">
        <f>IF($A816="INSUMO",VLOOKUP($B816,#REF!,4,FALSE),VLOOKUP($B816,#REF!,4,FALSE))</f>
        <v>#REF!</v>
      </c>
      <c r="G816" s="1517" t="e">
        <f>TRUNC(F816*E816,2)</f>
        <v>#REF!</v>
      </c>
      <c r="H816" s="1113"/>
    </row>
    <row r="817" spans="1:8" s="1114" customFormat="1" ht="16.5" thickBot="1">
      <c r="A817" s="1387" t="s">
        <v>219</v>
      </c>
      <c r="B817" s="1105">
        <v>88264</v>
      </c>
      <c r="C817" s="1303" t="e">
        <f>IF($A817="INSUMO",VLOOKUP($B817,#REF!,2,FALSE),VLOOKUP($B817,#REF!,2,FALSE))</f>
        <v>#REF!</v>
      </c>
      <c r="D817" s="1300" t="e">
        <f>IF($A817="INSUMO",VLOOKUP($B817,#REF!,3,FALSE),VLOOKUP($B817,#REF!,3,FALSE))</f>
        <v>#REF!</v>
      </c>
      <c r="E817" s="1519">
        <v>0.3</v>
      </c>
      <c r="F817" s="1324" t="e">
        <f>IF($A817="INSUMO",VLOOKUP($B817,#REF!,4,FALSE),VLOOKUP($B817,#REF!,4,FALSE))</f>
        <v>#REF!</v>
      </c>
      <c r="G817" s="1106" t="e">
        <f>TRUNC(F817*E817,2)</f>
        <v>#REF!</v>
      </c>
      <c r="H817" s="1113"/>
    </row>
    <row r="818" spans="1:8" s="1114" customFormat="1" ht="16.5" thickBot="1">
      <c r="A818" s="1111"/>
      <c r="B818" s="2626" t="s">
        <v>1235</v>
      </c>
      <c r="C818" s="2626"/>
      <c r="D818" s="2626"/>
      <c r="E818" s="2626"/>
      <c r="F818" s="538" t="s">
        <v>81</v>
      </c>
      <c r="G818" s="539" t="e">
        <f>SUM(G814:G817)</f>
        <v>#REF!</v>
      </c>
      <c r="H818" s="1113"/>
    </row>
    <row r="819" spans="1:8" s="1114" customFormat="1" ht="13.5" thickBot="1">
      <c r="A819" s="1113"/>
      <c r="H819" s="1113"/>
    </row>
    <row r="820" spans="1:8" s="1114" customFormat="1" ht="15.75">
      <c r="A820" s="1111"/>
      <c r="B820" s="1103" t="str">
        <f>IF(COUNT($H$16:H820)&lt;10,CONCATENATE("AMM SPDA 00",COUNT($H$16:H820)),CONCATENATE("AMM SPDA 0",COUNT($H$16:H820)))</f>
        <v>AMM SPDA 000</v>
      </c>
      <c r="C820" s="2533" t="s">
        <v>604</v>
      </c>
      <c r="D820" s="2533"/>
      <c r="E820" s="2533"/>
      <c r="F820" s="2533"/>
      <c r="G820" s="1104" t="s">
        <v>23</v>
      </c>
      <c r="H820" s="1092" t="e">
        <f>G827</f>
        <v>#REF!</v>
      </c>
    </row>
    <row r="821" spans="1:8" s="1114" customFormat="1" ht="31.5">
      <c r="A821" s="1111"/>
      <c r="B821" s="1317" t="s">
        <v>144</v>
      </c>
      <c r="C821" s="1486" t="s">
        <v>75</v>
      </c>
      <c r="D821" s="1486" t="s">
        <v>23</v>
      </c>
      <c r="E821" s="1486" t="s">
        <v>76</v>
      </c>
      <c r="F821" s="1487" t="s">
        <v>77</v>
      </c>
      <c r="G821" s="1492" t="s">
        <v>78</v>
      </c>
      <c r="H821" s="1113"/>
    </row>
    <row r="822" spans="1:8" s="1114" customFormat="1" ht="15.75">
      <c r="A822" s="1111"/>
      <c r="B822" s="2575" t="s">
        <v>79</v>
      </c>
      <c r="C822" s="2576"/>
      <c r="D822" s="2576"/>
      <c r="E822" s="2576"/>
      <c r="F822" s="2576"/>
      <c r="G822" s="2577"/>
      <c r="H822" s="1113"/>
    </row>
    <row r="823" spans="1:8" s="1114" customFormat="1" ht="15.75">
      <c r="A823" s="1387" t="s">
        <v>218</v>
      </c>
      <c r="B823" s="1518">
        <v>1591</v>
      </c>
      <c r="C823" s="1299" t="e">
        <f>IF($A823="INSUMO",VLOOKUP($B823,#REF!,2,FALSE),VLOOKUP($B823,#REF!,2,FALSE))</f>
        <v>#REF!</v>
      </c>
      <c r="D823" s="1304" t="e">
        <f>IF($A823="INSUMO",VLOOKUP($B823,#REF!,3,FALSE),VLOOKUP($B823,#REF!,3,FALSE))</f>
        <v>#REF!</v>
      </c>
      <c r="E823" s="1515">
        <v>1</v>
      </c>
      <c r="F823" s="1322" t="e">
        <f>IF($A823="INSUMO",VLOOKUP($B823,#REF!,4,FALSE),VLOOKUP($B823,#REF!,4,FALSE))</f>
        <v>#REF!</v>
      </c>
      <c r="G823" s="1517" t="e">
        <f>TRUNC(F823*E823,2)</f>
        <v>#REF!</v>
      </c>
      <c r="H823" s="1113"/>
    </row>
    <row r="824" spans="1:8" s="1114" customFormat="1" ht="15.75">
      <c r="A824" s="1111"/>
      <c r="B824" s="2575" t="s">
        <v>80</v>
      </c>
      <c r="C824" s="2576"/>
      <c r="D824" s="2576"/>
      <c r="E824" s="2576"/>
      <c r="F824" s="2576"/>
      <c r="G824" s="2577"/>
      <c r="H824" s="1113"/>
    </row>
    <row r="825" spans="1:8" s="1114" customFormat="1" ht="15.75">
      <c r="A825" s="1387" t="s">
        <v>219</v>
      </c>
      <c r="B825" s="1518">
        <v>88247</v>
      </c>
      <c r="C825" s="1299" t="e">
        <f>IF($A825="INSUMO",VLOOKUP($B825,#REF!,2,FALSE),VLOOKUP($B825,#REF!,2,FALSE))</f>
        <v>#REF!</v>
      </c>
      <c r="D825" s="1304" t="e">
        <f>IF($A825="INSUMO",VLOOKUP($B825,#REF!,3,FALSE),VLOOKUP($B825,#REF!,3,FALSE))</f>
        <v>#REF!</v>
      </c>
      <c r="E825" s="1514">
        <v>0.5</v>
      </c>
      <c r="F825" s="1322" t="e">
        <f>IF($A825="INSUMO",VLOOKUP($B825,#REF!,4,FALSE),VLOOKUP($B825,#REF!,4,FALSE))</f>
        <v>#REF!</v>
      </c>
      <c r="G825" s="1517" t="e">
        <f>TRUNC(F825*E825,2)</f>
        <v>#REF!</v>
      </c>
      <c r="H825" s="1113"/>
    </row>
    <row r="826" spans="1:8" s="1114" customFormat="1" ht="16.5" thickBot="1">
      <c r="A826" s="1387" t="s">
        <v>219</v>
      </c>
      <c r="B826" s="1105">
        <v>88264</v>
      </c>
      <c r="C826" s="1303" t="e">
        <f>IF($A826="INSUMO",VLOOKUP($B826,#REF!,2,FALSE),VLOOKUP($B826,#REF!,2,FALSE))</f>
        <v>#REF!</v>
      </c>
      <c r="D826" s="1300" t="e">
        <f>IF($A826="INSUMO",VLOOKUP($B826,#REF!,3,FALSE),VLOOKUP($B826,#REF!,3,FALSE))</f>
        <v>#REF!</v>
      </c>
      <c r="E826" s="1519">
        <v>0.5</v>
      </c>
      <c r="F826" s="1324" t="e">
        <f>IF($A826="INSUMO",VLOOKUP($B826,#REF!,4,FALSE),VLOOKUP($B826,#REF!,4,FALSE))</f>
        <v>#REF!</v>
      </c>
      <c r="G826" s="1106" t="e">
        <f>TRUNC(F826*E826,2)</f>
        <v>#REF!</v>
      </c>
      <c r="H826" s="1113"/>
    </row>
    <row r="827" spans="1:8" s="1114" customFormat="1" ht="16.5" thickBot="1">
      <c r="A827" s="1111"/>
      <c r="B827" s="2626" t="s">
        <v>1236</v>
      </c>
      <c r="C827" s="2626"/>
      <c r="D827" s="2626"/>
      <c r="E827" s="2626"/>
      <c r="F827" s="538" t="s">
        <v>81</v>
      </c>
      <c r="G827" s="539" t="e">
        <f>SUM(G823:G826)</f>
        <v>#REF!</v>
      </c>
      <c r="H827" s="1113"/>
    </row>
    <row r="828" spans="1:8" s="1114" customFormat="1" ht="13.5" thickBot="1">
      <c r="A828" s="1113"/>
      <c r="H828" s="1113"/>
    </row>
    <row r="829" spans="1:8" s="1114" customFormat="1" ht="15.75">
      <c r="A829" s="1111"/>
      <c r="B829" s="1103" t="str">
        <f>IF(COUNT($H$16:H829)&lt;10,CONCATENATE("AMM SPDA 00",COUNT($H$16:H829)),CONCATENATE("AMM SPDA 0",COUNT($H$16:H829)))</f>
        <v>AMM SPDA 000</v>
      </c>
      <c r="C829" s="2533" t="s">
        <v>605</v>
      </c>
      <c r="D829" s="2533"/>
      <c r="E829" s="2533"/>
      <c r="F829" s="2533"/>
      <c r="G829" s="1104" t="s">
        <v>23</v>
      </c>
      <c r="H829" s="1092" t="e">
        <f>G836</f>
        <v>#REF!</v>
      </c>
    </row>
    <row r="830" spans="1:8" s="1114" customFormat="1" ht="31.5">
      <c r="A830" s="1111"/>
      <c r="B830" s="1317" t="s">
        <v>144</v>
      </c>
      <c r="C830" s="1486" t="s">
        <v>75</v>
      </c>
      <c r="D830" s="1486" t="s">
        <v>23</v>
      </c>
      <c r="E830" s="1486" t="s">
        <v>76</v>
      </c>
      <c r="F830" s="1487" t="s">
        <v>77</v>
      </c>
      <c r="G830" s="1492" t="s">
        <v>78</v>
      </c>
      <c r="H830" s="1113"/>
    </row>
    <row r="831" spans="1:8" s="1114" customFormat="1" ht="15.75">
      <c r="A831" s="1111"/>
      <c r="B831" s="2575" t="s">
        <v>79</v>
      </c>
      <c r="C831" s="2576"/>
      <c r="D831" s="2576"/>
      <c r="E831" s="2576"/>
      <c r="F831" s="2576"/>
      <c r="G831" s="2577"/>
      <c r="H831" s="1113"/>
    </row>
    <row r="832" spans="1:8" s="1114" customFormat="1" ht="15.75">
      <c r="A832" s="1387" t="s">
        <v>218</v>
      </c>
      <c r="B832" s="1518">
        <v>38196</v>
      </c>
      <c r="C832" s="1299" t="e">
        <f>IF($A832="INSUMO",VLOOKUP($B832,#REF!,2,FALSE),VLOOKUP($B832,#REF!,2,FALSE))</f>
        <v>#REF!</v>
      </c>
      <c r="D832" s="1304" t="e">
        <f>IF($A832="INSUMO",VLOOKUP($B832,#REF!,3,FALSE),VLOOKUP($B832,#REF!,3,FALSE))</f>
        <v>#REF!</v>
      </c>
      <c r="E832" s="1515">
        <v>1</v>
      </c>
      <c r="F832" s="1322" t="e">
        <f>IF($A832="INSUMO",VLOOKUP($B832,#REF!,4,FALSE),VLOOKUP($B832,#REF!,4,FALSE))</f>
        <v>#REF!</v>
      </c>
      <c r="G832" s="1517" t="e">
        <f>TRUNC(F832*E832,2)</f>
        <v>#REF!</v>
      </c>
      <c r="H832" s="1113"/>
    </row>
    <row r="833" spans="1:8" s="1114" customFormat="1" ht="15.75">
      <c r="A833" s="1111"/>
      <c r="B833" s="2575" t="s">
        <v>80</v>
      </c>
      <c r="C833" s="2576"/>
      <c r="D833" s="2576"/>
      <c r="E833" s="2576"/>
      <c r="F833" s="2576"/>
      <c r="G833" s="2577"/>
      <c r="H833" s="1113"/>
    </row>
    <row r="834" spans="1:8" s="1114" customFormat="1" ht="15.75">
      <c r="A834" s="1387" t="s">
        <v>219</v>
      </c>
      <c r="B834" s="1518">
        <v>88247</v>
      </c>
      <c r="C834" s="1299" t="e">
        <f>IF($A834="INSUMO",VLOOKUP($B834,#REF!,2,FALSE),VLOOKUP($B834,#REF!,2,FALSE))</f>
        <v>#REF!</v>
      </c>
      <c r="D834" s="1304" t="e">
        <f>IF($A834="INSUMO",VLOOKUP($B834,#REF!,3,FALSE),VLOOKUP($B834,#REF!,3,FALSE))</f>
        <v>#REF!</v>
      </c>
      <c r="E834" s="1514">
        <v>0.5</v>
      </c>
      <c r="F834" s="1322" t="e">
        <f>IF($A834="INSUMO",VLOOKUP($B834,#REF!,4,FALSE),VLOOKUP($B834,#REF!,4,FALSE))</f>
        <v>#REF!</v>
      </c>
      <c r="G834" s="1517" t="e">
        <f>TRUNC(F834*E834,2)</f>
        <v>#REF!</v>
      </c>
      <c r="H834" s="1113"/>
    </row>
    <row r="835" spans="1:8" s="1114" customFormat="1" ht="16.5" thickBot="1">
      <c r="A835" s="1387" t="s">
        <v>219</v>
      </c>
      <c r="B835" s="1105">
        <v>88264</v>
      </c>
      <c r="C835" s="1303" t="e">
        <f>IF($A835="INSUMO",VLOOKUP($B835,#REF!,2,FALSE),VLOOKUP($B835,#REF!,2,FALSE))</f>
        <v>#REF!</v>
      </c>
      <c r="D835" s="1300" t="e">
        <f>IF($A835="INSUMO",VLOOKUP($B835,#REF!,3,FALSE),VLOOKUP($B835,#REF!,3,FALSE))</f>
        <v>#REF!</v>
      </c>
      <c r="E835" s="1519">
        <v>0.5</v>
      </c>
      <c r="F835" s="1324" t="e">
        <f>IF($A835="INSUMO",VLOOKUP($B835,#REF!,4,FALSE),VLOOKUP($B835,#REF!,4,FALSE))</f>
        <v>#REF!</v>
      </c>
      <c r="G835" s="1106" t="e">
        <f>TRUNC(F835*E835,2)</f>
        <v>#REF!</v>
      </c>
      <c r="H835" s="1113"/>
    </row>
    <row r="836" spans="1:8" s="1114" customFormat="1" ht="16.5" thickBot="1">
      <c r="A836" s="1111"/>
      <c r="B836" s="2626" t="s">
        <v>1237</v>
      </c>
      <c r="C836" s="2626"/>
      <c r="D836" s="2626"/>
      <c r="E836" s="2626"/>
      <c r="F836" s="538" t="s">
        <v>81</v>
      </c>
      <c r="G836" s="539" t="e">
        <f>SUM(G832:G835)</f>
        <v>#REF!</v>
      </c>
      <c r="H836" s="1113"/>
    </row>
    <row r="837" spans="1:8" s="1114" customFormat="1" ht="13.5" thickBot="1">
      <c r="A837" s="1113"/>
      <c r="H837" s="1113"/>
    </row>
    <row r="838" spans="1:8" s="1114" customFormat="1" ht="15.75">
      <c r="A838" s="1111"/>
      <c r="B838" s="1103" t="str">
        <f>IF(COUNT($H$16:H838)&lt;10,CONCATENATE("AMM SPDA 00",COUNT($H$16:H838)),CONCATENATE("AMM SPDA 0",COUNT($H$16:H838)))</f>
        <v>AMM SPDA 000</v>
      </c>
      <c r="C838" s="2533" t="s">
        <v>606</v>
      </c>
      <c r="D838" s="2533"/>
      <c r="E838" s="2533"/>
      <c r="F838" s="2533"/>
      <c r="G838" s="1104" t="s">
        <v>23</v>
      </c>
      <c r="H838" s="1092" t="e">
        <f>G845</f>
        <v>#REF!</v>
      </c>
    </row>
    <row r="839" spans="1:8" s="1114" customFormat="1" ht="31.5">
      <c r="A839" s="1111"/>
      <c r="B839" s="1317" t="s">
        <v>144</v>
      </c>
      <c r="C839" s="1486" t="s">
        <v>75</v>
      </c>
      <c r="D839" s="1486" t="s">
        <v>23</v>
      </c>
      <c r="E839" s="1486" t="s">
        <v>76</v>
      </c>
      <c r="F839" s="1487" t="s">
        <v>77</v>
      </c>
      <c r="G839" s="1492" t="s">
        <v>78</v>
      </c>
      <c r="H839" s="1113"/>
    </row>
    <row r="840" spans="1:8" s="1114" customFormat="1" ht="15.75">
      <c r="A840" s="1111"/>
      <c r="B840" s="2575" t="s">
        <v>79</v>
      </c>
      <c r="C840" s="2576"/>
      <c r="D840" s="2576"/>
      <c r="E840" s="2576"/>
      <c r="F840" s="2576"/>
      <c r="G840" s="2577"/>
      <c r="H840" s="1113"/>
    </row>
    <row r="841" spans="1:8" s="1114" customFormat="1" ht="15.75">
      <c r="A841" s="1387" t="s">
        <v>218</v>
      </c>
      <c r="B841" s="1518">
        <v>1593</v>
      </c>
      <c r="C841" s="1299" t="e">
        <f>IF($A841="INSUMO",VLOOKUP($B841,#REF!,2,FALSE),VLOOKUP($B841,#REF!,2,FALSE))</f>
        <v>#REF!</v>
      </c>
      <c r="D841" s="1304" t="e">
        <f>IF($A841="INSUMO",VLOOKUP($B841,#REF!,3,FALSE),VLOOKUP($B841,#REF!,3,FALSE))</f>
        <v>#REF!</v>
      </c>
      <c r="E841" s="1515">
        <v>1</v>
      </c>
      <c r="F841" s="1322" t="e">
        <f>IF($A841="INSUMO",VLOOKUP($B841,#REF!,4,FALSE),VLOOKUP($B841,#REF!,4,FALSE))</f>
        <v>#REF!</v>
      </c>
      <c r="G841" s="1517" t="e">
        <f>TRUNC(F841*E841,2)</f>
        <v>#REF!</v>
      </c>
      <c r="H841" s="1113"/>
    </row>
    <row r="842" spans="1:8" s="1114" customFormat="1" ht="15.75">
      <c r="A842" s="1111"/>
      <c r="B842" s="2575" t="s">
        <v>80</v>
      </c>
      <c r="C842" s="2576"/>
      <c r="D842" s="2576"/>
      <c r="E842" s="2576"/>
      <c r="F842" s="2576"/>
      <c r="G842" s="2577"/>
      <c r="H842" s="1113"/>
    </row>
    <row r="843" spans="1:8" s="1114" customFormat="1" ht="15.75">
      <c r="A843" s="1387" t="s">
        <v>219</v>
      </c>
      <c r="B843" s="1518">
        <v>88247</v>
      </c>
      <c r="C843" s="1299" t="e">
        <f>IF($A843="INSUMO",VLOOKUP($B843,#REF!,2,FALSE),VLOOKUP($B843,#REF!,2,FALSE))</f>
        <v>#REF!</v>
      </c>
      <c r="D843" s="1304" t="e">
        <f>IF($A843="INSUMO",VLOOKUP($B843,#REF!,3,FALSE),VLOOKUP($B843,#REF!,3,FALSE))</f>
        <v>#REF!</v>
      </c>
      <c r="E843" s="1514">
        <v>0.5</v>
      </c>
      <c r="F843" s="1322" t="e">
        <f>IF($A843="INSUMO",VLOOKUP($B843,#REF!,4,FALSE),VLOOKUP($B843,#REF!,4,FALSE))</f>
        <v>#REF!</v>
      </c>
      <c r="G843" s="1517" t="e">
        <f>TRUNC(F843*E843,2)</f>
        <v>#REF!</v>
      </c>
      <c r="H843" s="1113"/>
    </row>
    <row r="844" spans="1:8" s="1114" customFormat="1" ht="16.5" thickBot="1">
      <c r="A844" s="1387" t="s">
        <v>219</v>
      </c>
      <c r="B844" s="1105">
        <v>88264</v>
      </c>
      <c r="C844" s="1303" t="e">
        <f>IF($A844="INSUMO",VLOOKUP($B844,#REF!,2,FALSE),VLOOKUP($B844,#REF!,2,FALSE))</f>
        <v>#REF!</v>
      </c>
      <c r="D844" s="1300" t="e">
        <f>IF($A844="INSUMO",VLOOKUP($B844,#REF!,3,FALSE),VLOOKUP($B844,#REF!,3,FALSE))</f>
        <v>#REF!</v>
      </c>
      <c r="E844" s="1519">
        <v>0.5</v>
      </c>
      <c r="F844" s="1324" t="e">
        <f>IF($A844="INSUMO",VLOOKUP($B844,#REF!,4,FALSE),VLOOKUP($B844,#REF!,4,FALSE))</f>
        <v>#REF!</v>
      </c>
      <c r="G844" s="1106" t="e">
        <f>TRUNC(F844*E844,2)</f>
        <v>#REF!</v>
      </c>
      <c r="H844" s="1113"/>
    </row>
    <row r="845" spans="1:8" s="1114" customFormat="1" ht="16.5" thickBot="1">
      <c r="A845" s="1111"/>
      <c r="B845" s="2626" t="s">
        <v>1238</v>
      </c>
      <c r="C845" s="2626"/>
      <c r="D845" s="2626"/>
      <c r="E845" s="2626"/>
      <c r="F845" s="538" t="s">
        <v>81</v>
      </c>
      <c r="G845" s="539" t="e">
        <f>SUM(G841:G844)</f>
        <v>#REF!</v>
      </c>
      <c r="H845" s="1113"/>
    </row>
    <row r="846" spans="1:8" s="1114" customFormat="1" ht="13.5" thickBot="1">
      <c r="A846" s="1113"/>
      <c r="H846" s="1113"/>
    </row>
    <row r="847" spans="1:8" s="1114" customFormat="1" ht="15.75">
      <c r="A847" s="1111"/>
      <c r="B847" s="1103" t="str">
        <f>IF(COUNT($H$16:H847)&lt;10,CONCATENATE("AMM SPDA 00",COUNT($H$16:H847)),CONCATENATE("AMM SPDA 0",COUNT($H$16:H847)))</f>
        <v>AMM SPDA 000</v>
      </c>
      <c r="C847" s="2533" t="s">
        <v>607</v>
      </c>
      <c r="D847" s="2533"/>
      <c r="E847" s="2533"/>
      <c r="F847" s="2533"/>
      <c r="G847" s="1104" t="s">
        <v>23</v>
      </c>
      <c r="H847" s="1092" t="e">
        <f>G854</f>
        <v>#REF!</v>
      </c>
    </row>
    <row r="848" spans="1:8" s="1114" customFormat="1" ht="31.5">
      <c r="A848" s="1111"/>
      <c r="B848" s="1317" t="s">
        <v>144</v>
      </c>
      <c r="C848" s="1486" t="s">
        <v>75</v>
      </c>
      <c r="D848" s="1486" t="s">
        <v>23</v>
      </c>
      <c r="E848" s="1486" t="s">
        <v>76</v>
      </c>
      <c r="F848" s="1487" t="s">
        <v>77</v>
      </c>
      <c r="G848" s="1492" t="s">
        <v>78</v>
      </c>
      <c r="H848" s="1113"/>
    </row>
    <row r="849" spans="1:8" s="1114" customFormat="1" ht="15.75">
      <c r="A849" s="1111"/>
      <c r="B849" s="2575" t="s">
        <v>79</v>
      </c>
      <c r="C849" s="2576"/>
      <c r="D849" s="2576"/>
      <c r="E849" s="2576"/>
      <c r="F849" s="2576"/>
      <c r="G849" s="2577"/>
      <c r="H849" s="1113"/>
    </row>
    <row r="850" spans="1:8" s="1114" customFormat="1" ht="15.75">
      <c r="A850" s="1387" t="s">
        <v>218</v>
      </c>
      <c r="B850" s="1518">
        <v>11838</v>
      </c>
      <c r="C850" s="1299" t="e">
        <f>IF($A850="INSUMO",VLOOKUP($B850,#REF!,2,FALSE),VLOOKUP($B850,#REF!,2,FALSE))</f>
        <v>#REF!</v>
      </c>
      <c r="D850" s="1304" t="e">
        <f>IF($A850="INSUMO",VLOOKUP($B850,#REF!,3,FALSE),VLOOKUP($B850,#REF!,3,FALSE))</f>
        <v>#REF!</v>
      </c>
      <c r="E850" s="1515">
        <v>1</v>
      </c>
      <c r="F850" s="1322" t="e">
        <f>IF($A850="INSUMO",VLOOKUP($B850,#REF!,4,FALSE),VLOOKUP($B850,#REF!,4,FALSE))</f>
        <v>#REF!</v>
      </c>
      <c r="G850" s="1517" t="e">
        <f>TRUNC(F850*E850,2)</f>
        <v>#REF!</v>
      </c>
      <c r="H850" s="1113"/>
    </row>
    <row r="851" spans="1:8" s="1114" customFormat="1" ht="15.75">
      <c r="A851" s="1111"/>
      <c r="B851" s="2575" t="s">
        <v>80</v>
      </c>
      <c r="C851" s="2576"/>
      <c r="D851" s="2576"/>
      <c r="E851" s="2576"/>
      <c r="F851" s="2576"/>
      <c r="G851" s="2577"/>
      <c r="H851" s="1113"/>
    </row>
    <row r="852" spans="1:8" s="1114" customFormat="1" ht="15.75">
      <c r="A852" s="1387" t="s">
        <v>219</v>
      </c>
      <c r="B852" s="1518">
        <v>88247</v>
      </c>
      <c r="C852" s="1299" t="e">
        <f>IF($A852="INSUMO",VLOOKUP($B852,#REF!,2,FALSE),VLOOKUP($B852,#REF!,2,FALSE))</f>
        <v>#REF!</v>
      </c>
      <c r="D852" s="1304" t="e">
        <f>IF($A852="INSUMO",VLOOKUP($B852,#REF!,3,FALSE),VLOOKUP($B852,#REF!,3,FALSE))</f>
        <v>#REF!</v>
      </c>
      <c r="E852" s="1514">
        <v>0.5</v>
      </c>
      <c r="F852" s="1322" t="e">
        <f>IF($A852="INSUMO",VLOOKUP($B852,#REF!,4,FALSE),VLOOKUP($B852,#REF!,4,FALSE))</f>
        <v>#REF!</v>
      </c>
      <c r="G852" s="1517" t="e">
        <f>TRUNC(F852*E852,2)</f>
        <v>#REF!</v>
      </c>
      <c r="H852" s="1113"/>
    </row>
    <row r="853" spans="1:8" s="1114" customFormat="1" ht="16.5" thickBot="1">
      <c r="A853" s="1387" t="s">
        <v>219</v>
      </c>
      <c r="B853" s="1105">
        <v>88264</v>
      </c>
      <c r="C853" s="1303" t="e">
        <f>IF($A853="INSUMO",VLOOKUP($B853,#REF!,2,FALSE),VLOOKUP($B853,#REF!,2,FALSE))</f>
        <v>#REF!</v>
      </c>
      <c r="D853" s="1300" t="e">
        <f>IF($A853="INSUMO",VLOOKUP($B853,#REF!,3,FALSE),VLOOKUP($B853,#REF!,3,FALSE))</f>
        <v>#REF!</v>
      </c>
      <c r="E853" s="1519">
        <v>0.5</v>
      </c>
      <c r="F853" s="1324" t="e">
        <f>IF($A853="INSUMO",VLOOKUP($B853,#REF!,4,FALSE),VLOOKUP($B853,#REF!,4,FALSE))</f>
        <v>#REF!</v>
      </c>
      <c r="G853" s="1106" t="e">
        <f>TRUNC(F853*E853,2)</f>
        <v>#REF!</v>
      </c>
      <c r="H853" s="1113"/>
    </row>
    <row r="854" spans="1:8" s="1114" customFormat="1" ht="16.5" thickBot="1">
      <c r="A854" s="1111"/>
      <c r="B854" s="2626" t="s">
        <v>1239</v>
      </c>
      <c r="C854" s="2626"/>
      <c r="D854" s="2626"/>
      <c r="E854" s="2626"/>
      <c r="F854" s="538" t="s">
        <v>81</v>
      </c>
      <c r="G854" s="539" t="e">
        <f>SUM(G850:G853)</f>
        <v>#REF!</v>
      </c>
      <c r="H854" s="1113"/>
    </row>
    <row r="855" spans="1:8" s="1114" customFormat="1" ht="13.5" thickBot="1">
      <c r="A855" s="1113"/>
      <c r="H855" s="1113"/>
    </row>
    <row r="856" spans="1:8" s="1114" customFormat="1" ht="15.75">
      <c r="A856" s="1111"/>
      <c r="B856" s="1103" t="str">
        <f>IF(COUNT($H$16:H856)&lt;10,CONCATENATE("AMM SPDA 00",COUNT($H$16:H856)),CONCATENATE("AMM SPDA 0",COUNT($H$16:H856)))</f>
        <v>AMM SPDA 000</v>
      </c>
      <c r="C856" s="2533" t="s">
        <v>608</v>
      </c>
      <c r="D856" s="2533"/>
      <c r="E856" s="2533"/>
      <c r="F856" s="2533"/>
      <c r="G856" s="1104" t="s">
        <v>23</v>
      </c>
      <c r="H856" s="1092" t="e">
        <f>G863</f>
        <v>#REF!</v>
      </c>
    </row>
    <row r="857" spans="1:8" s="1114" customFormat="1" ht="31.5">
      <c r="A857" s="1111"/>
      <c r="B857" s="1317" t="s">
        <v>144</v>
      </c>
      <c r="C857" s="1486" t="s">
        <v>75</v>
      </c>
      <c r="D857" s="1486" t="s">
        <v>23</v>
      </c>
      <c r="E857" s="1486" t="s">
        <v>76</v>
      </c>
      <c r="F857" s="1487" t="s">
        <v>77</v>
      </c>
      <c r="G857" s="1492" t="s">
        <v>78</v>
      </c>
      <c r="H857" s="1113"/>
    </row>
    <row r="858" spans="1:8" s="1114" customFormat="1" ht="15.75">
      <c r="A858" s="1111"/>
      <c r="B858" s="2575" t="s">
        <v>79</v>
      </c>
      <c r="C858" s="2576"/>
      <c r="D858" s="2576"/>
      <c r="E858" s="2576"/>
      <c r="F858" s="2576"/>
      <c r="G858" s="2577"/>
      <c r="H858" s="1113"/>
    </row>
    <row r="859" spans="1:8" s="1114" customFormat="1" ht="15.75">
      <c r="A859" s="1387" t="s">
        <v>218</v>
      </c>
      <c r="B859" s="1518">
        <v>11839</v>
      </c>
      <c r="C859" s="1299" t="e">
        <f>IF($A859="INSUMO",VLOOKUP($B859,#REF!,2,FALSE),VLOOKUP($B859,#REF!,2,FALSE))</f>
        <v>#REF!</v>
      </c>
      <c r="D859" s="1304" t="e">
        <f>IF($A859="INSUMO",VLOOKUP($B859,#REF!,3,FALSE),VLOOKUP($B859,#REF!,3,FALSE))</f>
        <v>#REF!</v>
      </c>
      <c r="E859" s="1515">
        <v>1</v>
      </c>
      <c r="F859" s="1322" t="e">
        <f>IF($A859="INSUMO",VLOOKUP($B859,#REF!,4,FALSE),VLOOKUP($B859,#REF!,4,FALSE))</f>
        <v>#REF!</v>
      </c>
      <c r="G859" s="1517" t="e">
        <f>TRUNC(F859*E859,2)</f>
        <v>#REF!</v>
      </c>
      <c r="H859" s="1113"/>
    </row>
    <row r="860" spans="1:8" s="1114" customFormat="1" ht="15.75">
      <c r="A860" s="1111"/>
      <c r="B860" s="2575" t="s">
        <v>80</v>
      </c>
      <c r="C860" s="2576"/>
      <c r="D860" s="2576"/>
      <c r="E860" s="2576"/>
      <c r="F860" s="2576"/>
      <c r="G860" s="2577"/>
      <c r="H860" s="1113"/>
    </row>
    <row r="861" spans="1:8" s="1114" customFormat="1" ht="15.75">
      <c r="A861" s="1387" t="s">
        <v>219</v>
      </c>
      <c r="B861" s="1518">
        <v>88247</v>
      </c>
      <c r="C861" s="1299" t="e">
        <f>IF($A861="INSUMO",VLOOKUP($B861,#REF!,2,FALSE),VLOOKUP($B861,#REF!,2,FALSE))</f>
        <v>#REF!</v>
      </c>
      <c r="D861" s="1304" t="e">
        <f>IF($A861="INSUMO",VLOOKUP($B861,#REF!,3,FALSE),VLOOKUP($B861,#REF!,3,FALSE))</f>
        <v>#REF!</v>
      </c>
      <c r="E861" s="1514">
        <v>0.5</v>
      </c>
      <c r="F861" s="1322" t="e">
        <f>IF($A861="INSUMO",VLOOKUP($B861,#REF!,4,FALSE),VLOOKUP($B861,#REF!,4,FALSE))</f>
        <v>#REF!</v>
      </c>
      <c r="G861" s="1517" t="e">
        <f>TRUNC(F861*E861,2)</f>
        <v>#REF!</v>
      </c>
      <c r="H861" s="1113"/>
    </row>
    <row r="862" spans="1:8" s="1114" customFormat="1" ht="16.5" thickBot="1">
      <c r="A862" s="1387" t="s">
        <v>219</v>
      </c>
      <c r="B862" s="1105">
        <v>88264</v>
      </c>
      <c r="C862" s="1303" t="e">
        <f>IF($A862="INSUMO",VLOOKUP($B862,#REF!,2,FALSE),VLOOKUP($B862,#REF!,2,FALSE))</f>
        <v>#REF!</v>
      </c>
      <c r="D862" s="1300" t="e">
        <f>IF($A862="INSUMO",VLOOKUP($B862,#REF!,3,FALSE),VLOOKUP($B862,#REF!,3,FALSE))</f>
        <v>#REF!</v>
      </c>
      <c r="E862" s="1519">
        <v>0.5</v>
      </c>
      <c r="F862" s="1324" t="e">
        <f>IF($A862="INSUMO",VLOOKUP($B862,#REF!,4,FALSE),VLOOKUP($B862,#REF!,4,FALSE))</f>
        <v>#REF!</v>
      </c>
      <c r="G862" s="1106" t="e">
        <f>TRUNC(F862*E862,2)</f>
        <v>#REF!</v>
      </c>
      <c r="H862" s="1113"/>
    </row>
    <row r="863" spans="1:8" s="1114" customFormat="1" ht="16.5" thickBot="1">
      <c r="A863" s="1111"/>
      <c r="B863" s="2626" t="s">
        <v>1240</v>
      </c>
      <c r="C863" s="2626"/>
      <c r="D863" s="2626"/>
      <c r="E863" s="2626"/>
      <c r="F863" s="538" t="s">
        <v>81</v>
      </c>
      <c r="G863" s="539" t="e">
        <f>SUM(G859:G862)</f>
        <v>#REF!</v>
      </c>
      <c r="H863" s="1113"/>
    </row>
  </sheetData>
  <mergeCells count="253">
    <mergeCell ref="C680:F680"/>
    <mergeCell ref="B682:G682"/>
    <mergeCell ref="B689:G689"/>
    <mergeCell ref="B692:E692"/>
    <mergeCell ref="B659:G659"/>
    <mergeCell ref="B661:E662"/>
    <mergeCell ref="B628:E629"/>
    <mergeCell ref="B630:E630"/>
    <mergeCell ref="B631:G631"/>
    <mergeCell ref="B632:G632"/>
    <mergeCell ref="B633:E633"/>
    <mergeCell ref="B667:G667"/>
    <mergeCell ref="C672:F672"/>
    <mergeCell ref="B674:G674"/>
    <mergeCell ref="B676:G676"/>
    <mergeCell ref="B678:E678"/>
    <mergeCell ref="C619:F619"/>
    <mergeCell ref="B621:G621"/>
    <mergeCell ref="B626:G626"/>
    <mergeCell ref="B595:G595"/>
    <mergeCell ref="B600:G600"/>
    <mergeCell ref="B603:E604"/>
    <mergeCell ref="B647:G647"/>
    <mergeCell ref="C655:F655"/>
    <mergeCell ref="B657:G657"/>
    <mergeCell ref="B585:G585"/>
    <mergeCell ref="C593:F593"/>
    <mergeCell ref="C565:F565"/>
    <mergeCell ref="B567:G567"/>
    <mergeCell ref="B572:G572"/>
    <mergeCell ref="B578:G578"/>
    <mergeCell ref="B579:G579"/>
    <mergeCell ref="B611:G611"/>
    <mergeCell ref="B575:E576"/>
    <mergeCell ref="B544:G544"/>
    <mergeCell ref="B524:G524"/>
    <mergeCell ref="B526:G526"/>
    <mergeCell ref="C537:F537"/>
    <mergeCell ref="B539:G539"/>
    <mergeCell ref="B549:G549"/>
    <mergeCell ref="B550:G550"/>
    <mergeCell ref="B547:E548"/>
    <mergeCell ref="B532:G532"/>
    <mergeCell ref="B533:G535"/>
    <mergeCell ref="B529:E530"/>
    <mergeCell ref="B396:G396"/>
    <mergeCell ref="C389:F389"/>
    <mergeCell ref="B391:G391"/>
    <mergeCell ref="B400:G400"/>
    <mergeCell ref="B401:G401"/>
    <mergeCell ref="B398:E399"/>
    <mergeCell ref="C476:F476"/>
    <mergeCell ref="B478:G478"/>
    <mergeCell ref="B480:G480"/>
    <mergeCell ref="B452:G452"/>
    <mergeCell ref="B453:G453"/>
    <mergeCell ref="B466:G466"/>
    <mergeCell ref="B467:G467"/>
    <mergeCell ref="B446:G446"/>
    <mergeCell ref="B449:E450"/>
    <mergeCell ref="C424:F424"/>
    <mergeCell ref="B426:G426"/>
    <mergeCell ref="B431:G431"/>
    <mergeCell ref="B434:E435"/>
    <mergeCell ref="C439:F439"/>
    <mergeCell ref="B441:G441"/>
    <mergeCell ref="B423:C423"/>
    <mergeCell ref="B436:G436"/>
    <mergeCell ref="B437:G437"/>
    <mergeCell ref="B209:G209"/>
    <mergeCell ref="B211:G211"/>
    <mergeCell ref="C215:F215"/>
    <mergeCell ref="B217:G217"/>
    <mergeCell ref="C455:F455"/>
    <mergeCell ref="B457:G457"/>
    <mergeCell ref="B461:G461"/>
    <mergeCell ref="B464:E465"/>
    <mergeCell ref="B267:G267"/>
    <mergeCell ref="B240:E240"/>
    <mergeCell ref="B342:E343"/>
    <mergeCell ref="B364:E364"/>
    <mergeCell ref="B255:G255"/>
    <mergeCell ref="C263:F263"/>
    <mergeCell ref="B265:G265"/>
    <mergeCell ref="B336:G336"/>
    <mergeCell ref="C287:F287"/>
    <mergeCell ref="B289:G289"/>
    <mergeCell ref="B293:G293"/>
    <mergeCell ref="B296:E297"/>
    <mergeCell ref="C354:F354"/>
    <mergeCell ref="B356:G356"/>
    <mergeCell ref="B362:G362"/>
    <mergeCell ref="B221:E222"/>
    <mergeCell ref="C507:F507"/>
    <mergeCell ref="B509:G509"/>
    <mergeCell ref="B511:G511"/>
    <mergeCell ref="B513:E513"/>
    <mergeCell ref="C522:F522"/>
    <mergeCell ref="B483:E483"/>
    <mergeCell ref="C492:F492"/>
    <mergeCell ref="B494:G494"/>
    <mergeCell ref="B496:G496"/>
    <mergeCell ref="B498:E498"/>
    <mergeCell ref="C165:F165"/>
    <mergeCell ref="B167:G167"/>
    <mergeCell ref="B170:G170"/>
    <mergeCell ref="B173:E174"/>
    <mergeCell ref="B669:E669"/>
    <mergeCell ref="B18:G18"/>
    <mergeCell ref="B113:G113"/>
    <mergeCell ref="B117:G117"/>
    <mergeCell ref="B135:G135"/>
    <mergeCell ref="C663:F663"/>
    <mergeCell ref="B665:G665"/>
    <mergeCell ref="C143:F143"/>
    <mergeCell ref="B145:G145"/>
    <mergeCell ref="B150:G150"/>
    <mergeCell ref="B152:E153"/>
    <mergeCell ref="B154:E154"/>
    <mergeCell ref="B162:G162"/>
    <mergeCell ref="B163:G163"/>
    <mergeCell ref="B164:E164"/>
    <mergeCell ref="B38:E38"/>
    <mergeCell ref="B56:E56"/>
    <mergeCell ref="B88:E88"/>
    <mergeCell ref="B120:E120"/>
    <mergeCell ref="C176:F176"/>
    <mergeCell ref="D6:E6"/>
    <mergeCell ref="F6:G7"/>
    <mergeCell ref="B8:G8"/>
    <mergeCell ref="B13:G13"/>
    <mergeCell ref="C16:F16"/>
    <mergeCell ref="C111:F111"/>
    <mergeCell ref="B20:G20"/>
    <mergeCell ref="B22:E23"/>
    <mergeCell ref="C31:F31"/>
    <mergeCell ref="B33:G33"/>
    <mergeCell ref="B35:G35"/>
    <mergeCell ref="C47:F47"/>
    <mergeCell ref="B49:G49"/>
    <mergeCell ref="B53:G53"/>
    <mergeCell ref="C79:F79"/>
    <mergeCell ref="B81:G81"/>
    <mergeCell ref="B85:G85"/>
    <mergeCell ref="B178:G178"/>
    <mergeCell ref="B183:G183"/>
    <mergeCell ref="C207:F207"/>
    <mergeCell ref="B189:G189"/>
    <mergeCell ref="B190:G190"/>
    <mergeCell ref="B204:G204"/>
    <mergeCell ref="B205:G205"/>
    <mergeCell ref="B202:E203"/>
    <mergeCell ref="C192:F192"/>
    <mergeCell ref="B194:G194"/>
    <mergeCell ref="B199:G199"/>
    <mergeCell ref="B186:E187"/>
    <mergeCell ref="B219:G219"/>
    <mergeCell ref="B270:E271"/>
    <mergeCell ref="C223:F223"/>
    <mergeCell ref="B225:G225"/>
    <mergeCell ref="B227:G227"/>
    <mergeCell ref="B229:E230"/>
    <mergeCell ref="B344:G344"/>
    <mergeCell ref="B345:G345"/>
    <mergeCell ref="C231:F231"/>
    <mergeCell ref="B233:G233"/>
    <mergeCell ref="B237:G237"/>
    <mergeCell ref="B365:G365"/>
    <mergeCell ref="B366:G366"/>
    <mergeCell ref="B321:G321"/>
    <mergeCell ref="B323:G323"/>
    <mergeCell ref="B325:E325"/>
    <mergeCell ref="B311:G311"/>
    <mergeCell ref="C319:F319"/>
    <mergeCell ref="C334:F334"/>
    <mergeCell ref="B340:G340"/>
    <mergeCell ref="B333:E333"/>
    <mergeCell ref="C694:F694"/>
    <mergeCell ref="B696:G696"/>
    <mergeCell ref="B698:G698"/>
    <mergeCell ref="B701:E701"/>
    <mergeCell ref="C703:F703"/>
    <mergeCell ref="B705:G705"/>
    <mergeCell ref="B707:G707"/>
    <mergeCell ref="B710:E710"/>
    <mergeCell ref="C712:F712"/>
    <mergeCell ref="B714:G714"/>
    <mergeCell ref="B716:G716"/>
    <mergeCell ref="B719:E719"/>
    <mergeCell ref="C721:F721"/>
    <mergeCell ref="B723:G723"/>
    <mergeCell ref="B725:G725"/>
    <mergeCell ref="B728:E728"/>
    <mergeCell ref="C730:F730"/>
    <mergeCell ref="B732:G732"/>
    <mergeCell ref="B755:E755"/>
    <mergeCell ref="B734:G734"/>
    <mergeCell ref="B737:E737"/>
    <mergeCell ref="C739:F739"/>
    <mergeCell ref="B741:G741"/>
    <mergeCell ref="B743:G743"/>
    <mergeCell ref="B746:E746"/>
    <mergeCell ref="C748:F748"/>
    <mergeCell ref="B750:G750"/>
    <mergeCell ref="B752:G752"/>
    <mergeCell ref="C757:F757"/>
    <mergeCell ref="B759:G759"/>
    <mergeCell ref="B761:G761"/>
    <mergeCell ref="B764:E764"/>
    <mergeCell ref="C766:F766"/>
    <mergeCell ref="B768:G768"/>
    <mergeCell ref="B770:G770"/>
    <mergeCell ref="B773:E773"/>
    <mergeCell ref="C775:F775"/>
    <mergeCell ref="B777:G777"/>
    <mergeCell ref="B779:G779"/>
    <mergeCell ref="B782:E782"/>
    <mergeCell ref="C784:F784"/>
    <mergeCell ref="B786:G786"/>
    <mergeCell ref="B788:G788"/>
    <mergeCell ref="B791:E791"/>
    <mergeCell ref="C793:F793"/>
    <mergeCell ref="B795:G795"/>
    <mergeCell ref="B797:G797"/>
    <mergeCell ref="B800:E800"/>
    <mergeCell ref="C802:F802"/>
    <mergeCell ref="B804:G804"/>
    <mergeCell ref="B806:G806"/>
    <mergeCell ref="B809:E809"/>
    <mergeCell ref="C811:F811"/>
    <mergeCell ref="B813:G813"/>
    <mergeCell ref="B815:G815"/>
    <mergeCell ref="B818:E818"/>
    <mergeCell ref="C820:F820"/>
    <mergeCell ref="B822:G822"/>
    <mergeCell ref="B824:G824"/>
    <mergeCell ref="B827:E827"/>
    <mergeCell ref="C829:F829"/>
    <mergeCell ref="B831:G831"/>
    <mergeCell ref="B833:G833"/>
    <mergeCell ref="B836:E836"/>
    <mergeCell ref="B858:G858"/>
    <mergeCell ref="B860:G860"/>
    <mergeCell ref="B863:E863"/>
    <mergeCell ref="C838:F838"/>
    <mergeCell ref="B840:G840"/>
    <mergeCell ref="B842:G842"/>
    <mergeCell ref="B845:E845"/>
    <mergeCell ref="C847:F847"/>
    <mergeCell ref="B849:G849"/>
    <mergeCell ref="B851:G851"/>
    <mergeCell ref="B854:E854"/>
    <mergeCell ref="C856:F856"/>
  </mergeCells>
  <dataValidations count="1">
    <dataValidation type="list" allowBlank="1" showInputMessage="1" showErrorMessage="1" sqref="A21 A36:A37 A54:A55 A86:A87 A118:A119 A668 A677 A184:A185 A200:A201 A212 A220 A228 A238:A239 A268:A269 A294:A295 A324 A442:A445 A675 A195:A198 A210 A218 A341 A427:A430 A432:A433 A337:A339 A447:A448 A168:A169 A151 A179:A182 A171:A172 A147:A149 A666 A481:A482 A497 A512 A527:A528 A525 A545:A546 A540:A543 A573:A574 A568:A571 A601:A602 A596:A599 A627 A623:A625 A660 A658 A462:A463 A458:A460 A397 A392:A395 A363 A357:A361 A344:A345 A365:A366 A690:A691 A683:A688 A699:A700 A697 A717:A718 A715 A726:A727 A724 A708:A709 A706 A735:A736 A733 A744:A745 A742 A753:A754 A751 A762:A763 A760 A771:A772 A769 A780:A781 A778 A789:A790 A787 A798:A799 A796 A807:A808 A805 A816:A817 A814 A825:A826 A823 A834:A835 A832 A843:A844 A841 A852:A853 A850 A861:A862 A859 A226">
      <formula1>$A$3:$A$4</formula1>
    </dataValidation>
  </dataValidations>
  <hyperlinks>
    <hyperlink ref="C298" r:id="rId1"/>
  </hyperlinks>
  <printOptions horizontalCentered="1"/>
  <pageMargins left="0.78740157480314965" right="0.19685039370078741" top="0.39370078740157483" bottom="0.78740157480314965" header="0.19685039370078741" footer="0.19685039370078741"/>
  <pageSetup paperSize="9" scale="49" orientation="portrait" r:id="rId2"/>
  <headerFooter scaleWithDoc="0" alignWithMargins="0">
    <oddHeader>&amp;RPágina &amp;P de &amp;N</oddHeader>
  </headerFooter>
  <rowBreaks count="1" manualBreakCount="1">
    <brk id="598" min="1" max="6" man="1"/>
  </rowBreak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theme="5" tint="0.39997558519241921"/>
  </sheetPr>
  <dimension ref="A3:IX1432"/>
  <sheetViews>
    <sheetView view="pageBreakPreview" topLeftCell="A916" zoomScale="90" zoomScaleNormal="100" zoomScaleSheetLayoutView="90" workbookViewId="0">
      <selection activeCell="E41" sqref="E41"/>
    </sheetView>
  </sheetViews>
  <sheetFormatPr defaultRowHeight="12.75"/>
  <cols>
    <col min="1" max="1" width="19.5703125" style="553" customWidth="1"/>
    <col min="2" max="2" width="24.5703125" style="554" customWidth="1"/>
    <col min="3" max="3" width="78.5703125" style="554" customWidth="1"/>
    <col min="4" max="4" width="17.140625" style="554" bestFit="1" customWidth="1"/>
    <col min="5" max="5" width="25.5703125" style="554" customWidth="1"/>
    <col min="6" max="6" width="18.140625" style="554" bestFit="1" customWidth="1"/>
    <col min="7" max="7" width="21.42578125" style="554" customWidth="1"/>
    <col min="8" max="8" width="16.140625" style="553" bestFit="1" customWidth="1"/>
    <col min="9" max="9" width="16.5703125" style="554" bestFit="1" customWidth="1"/>
    <col min="10" max="257" width="9.140625" style="554"/>
    <col min="258" max="258" width="24.5703125" style="554" customWidth="1"/>
    <col min="259" max="259" width="71.7109375" style="554" customWidth="1"/>
    <col min="260" max="260" width="17.140625" style="554" bestFit="1" customWidth="1"/>
    <col min="261" max="261" width="16.7109375" style="554" bestFit="1" customWidth="1"/>
    <col min="262" max="262" width="16.85546875" style="554" bestFit="1" customWidth="1"/>
    <col min="263" max="263" width="21.42578125" style="554" customWidth="1"/>
    <col min="264" max="264" width="9.140625" style="554"/>
    <col min="265" max="265" width="16.5703125" style="554" bestFit="1" customWidth="1"/>
    <col min="266" max="513" width="9.140625" style="554"/>
    <col min="514" max="514" width="24.5703125" style="554" customWidth="1"/>
    <col min="515" max="515" width="71.7109375" style="554" customWidth="1"/>
    <col min="516" max="516" width="17.140625" style="554" bestFit="1" customWidth="1"/>
    <col min="517" max="517" width="16.7109375" style="554" bestFit="1" customWidth="1"/>
    <col min="518" max="518" width="16.85546875" style="554" bestFit="1" customWidth="1"/>
    <col min="519" max="519" width="21.42578125" style="554" customWidth="1"/>
    <col min="520" max="520" width="9.140625" style="554"/>
    <col min="521" max="521" width="16.5703125" style="554" bestFit="1" customWidth="1"/>
    <col min="522" max="769" width="9.140625" style="554"/>
    <col min="770" max="770" width="24.5703125" style="554" customWidth="1"/>
    <col min="771" max="771" width="71.7109375" style="554" customWidth="1"/>
    <col min="772" max="772" width="17.140625" style="554" bestFit="1" customWidth="1"/>
    <col min="773" max="773" width="16.7109375" style="554" bestFit="1" customWidth="1"/>
    <col min="774" max="774" width="16.85546875" style="554" bestFit="1" customWidth="1"/>
    <col min="775" max="775" width="21.42578125" style="554" customWidth="1"/>
    <col min="776" max="776" width="9.140625" style="554"/>
    <col min="777" max="777" width="16.5703125" style="554" bestFit="1" customWidth="1"/>
    <col min="778" max="1025" width="9.140625" style="554"/>
    <col min="1026" max="1026" width="24.5703125" style="554" customWidth="1"/>
    <col min="1027" max="1027" width="71.7109375" style="554" customWidth="1"/>
    <col min="1028" max="1028" width="17.140625" style="554" bestFit="1" customWidth="1"/>
    <col min="1029" max="1029" width="16.7109375" style="554" bestFit="1" customWidth="1"/>
    <col min="1030" max="1030" width="16.85546875" style="554" bestFit="1" customWidth="1"/>
    <col min="1031" max="1031" width="21.42578125" style="554" customWidth="1"/>
    <col min="1032" max="1032" width="9.140625" style="554"/>
    <col min="1033" max="1033" width="16.5703125" style="554" bestFit="1" customWidth="1"/>
    <col min="1034" max="1281" width="9.140625" style="554"/>
    <col min="1282" max="1282" width="24.5703125" style="554" customWidth="1"/>
    <col min="1283" max="1283" width="71.7109375" style="554" customWidth="1"/>
    <col min="1284" max="1284" width="17.140625" style="554" bestFit="1" customWidth="1"/>
    <col min="1285" max="1285" width="16.7109375" style="554" bestFit="1" customWidth="1"/>
    <col min="1286" max="1286" width="16.85546875" style="554" bestFit="1" customWidth="1"/>
    <col min="1287" max="1287" width="21.42578125" style="554" customWidth="1"/>
    <col min="1288" max="1288" width="9.140625" style="554"/>
    <col min="1289" max="1289" width="16.5703125" style="554" bestFit="1" customWidth="1"/>
    <col min="1290" max="1537" width="9.140625" style="554"/>
    <col min="1538" max="1538" width="24.5703125" style="554" customWidth="1"/>
    <col min="1539" max="1539" width="71.7109375" style="554" customWidth="1"/>
    <col min="1540" max="1540" width="17.140625" style="554" bestFit="1" customWidth="1"/>
    <col min="1541" max="1541" width="16.7109375" style="554" bestFit="1" customWidth="1"/>
    <col min="1542" max="1542" width="16.85546875" style="554" bestFit="1" customWidth="1"/>
    <col min="1543" max="1543" width="21.42578125" style="554" customWidth="1"/>
    <col min="1544" max="1544" width="9.140625" style="554"/>
    <col min="1545" max="1545" width="16.5703125" style="554" bestFit="1" customWidth="1"/>
    <col min="1546" max="1793" width="9.140625" style="554"/>
    <col min="1794" max="1794" width="24.5703125" style="554" customWidth="1"/>
    <col min="1795" max="1795" width="71.7109375" style="554" customWidth="1"/>
    <col min="1796" max="1796" width="17.140625" style="554" bestFit="1" customWidth="1"/>
    <col min="1797" max="1797" width="16.7109375" style="554" bestFit="1" customWidth="1"/>
    <col min="1798" max="1798" width="16.85546875" style="554" bestFit="1" customWidth="1"/>
    <col min="1799" max="1799" width="21.42578125" style="554" customWidth="1"/>
    <col min="1800" max="1800" width="9.140625" style="554"/>
    <col min="1801" max="1801" width="16.5703125" style="554" bestFit="1" customWidth="1"/>
    <col min="1802" max="2049" width="9.140625" style="554"/>
    <col min="2050" max="2050" width="24.5703125" style="554" customWidth="1"/>
    <col min="2051" max="2051" width="71.7109375" style="554" customWidth="1"/>
    <col min="2052" max="2052" width="17.140625" style="554" bestFit="1" customWidth="1"/>
    <col min="2053" max="2053" width="16.7109375" style="554" bestFit="1" customWidth="1"/>
    <col min="2054" max="2054" width="16.85546875" style="554" bestFit="1" customWidth="1"/>
    <col min="2055" max="2055" width="21.42578125" style="554" customWidth="1"/>
    <col min="2056" max="2056" width="9.140625" style="554"/>
    <col min="2057" max="2057" width="16.5703125" style="554" bestFit="1" customWidth="1"/>
    <col min="2058" max="2305" width="9.140625" style="554"/>
    <col min="2306" max="2306" width="24.5703125" style="554" customWidth="1"/>
    <col min="2307" max="2307" width="71.7109375" style="554" customWidth="1"/>
    <col min="2308" max="2308" width="17.140625" style="554" bestFit="1" customWidth="1"/>
    <col min="2309" max="2309" width="16.7109375" style="554" bestFit="1" customWidth="1"/>
    <col min="2310" max="2310" width="16.85546875" style="554" bestFit="1" customWidth="1"/>
    <col min="2311" max="2311" width="21.42578125" style="554" customWidth="1"/>
    <col min="2312" max="2312" width="9.140625" style="554"/>
    <col min="2313" max="2313" width="16.5703125" style="554" bestFit="1" customWidth="1"/>
    <col min="2314" max="2561" width="9.140625" style="554"/>
    <col min="2562" max="2562" width="24.5703125" style="554" customWidth="1"/>
    <col min="2563" max="2563" width="71.7109375" style="554" customWidth="1"/>
    <col min="2564" max="2564" width="17.140625" style="554" bestFit="1" customWidth="1"/>
    <col min="2565" max="2565" width="16.7109375" style="554" bestFit="1" customWidth="1"/>
    <col min="2566" max="2566" width="16.85546875" style="554" bestFit="1" customWidth="1"/>
    <col min="2567" max="2567" width="21.42578125" style="554" customWidth="1"/>
    <col min="2568" max="2568" width="9.140625" style="554"/>
    <col min="2569" max="2569" width="16.5703125" style="554" bestFit="1" customWidth="1"/>
    <col min="2570" max="2817" width="9.140625" style="554"/>
    <col min="2818" max="2818" width="24.5703125" style="554" customWidth="1"/>
    <col min="2819" max="2819" width="71.7109375" style="554" customWidth="1"/>
    <col min="2820" max="2820" width="17.140625" style="554" bestFit="1" customWidth="1"/>
    <col min="2821" max="2821" width="16.7109375" style="554" bestFit="1" customWidth="1"/>
    <col min="2822" max="2822" width="16.85546875" style="554" bestFit="1" customWidth="1"/>
    <col min="2823" max="2823" width="21.42578125" style="554" customWidth="1"/>
    <col min="2824" max="2824" width="9.140625" style="554"/>
    <col min="2825" max="2825" width="16.5703125" style="554" bestFit="1" customWidth="1"/>
    <col min="2826" max="3073" width="9.140625" style="554"/>
    <col min="3074" max="3074" width="24.5703125" style="554" customWidth="1"/>
    <col min="3075" max="3075" width="71.7109375" style="554" customWidth="1"/>
    <col min="3076" max="3076" width="17.140625" style="554" bestFit="1" customWidth="1"/>
    <col min="3077" max="3077" width="16.7109375" style="554" bestFit="1" customWidth="1"/>
    <col min="3078" max="3078" width="16.85546875" style="554" bestFit="1" customWidth="1"/>
    <col min="3079" max="3079" width="21.42578125" style="554" customWidth="1"/>
    <col min="3080" max="3080" width="9.140625" style="554"/>
    <col min="3081" max="3081" width="16.5703125" style="554" bestFit="1" customWidth="1"/>
    <col min="3082" max="3329" width="9.140625" style="554"/>
    <col min="3330" max="3330" width="24.5703125" style="554" customWidth="1"/>
    <col min="3331" max="3331" width="71.7109375" style="554" customWidth="1"/>
    <col min="3332" max="3332" width="17.140625" style="554" bestFit="1" customWidth="1"/>
    <col min="3333" max="3333" width="16.7109375" style="554" bestFit="1" customWidth="1"/>
    <col min="3334" max="3334" width="16.85546875" style="554" bestFit="1" customWidth="1"/>
    <col min="3335" max="3335" width="21.42578125" style="554" customWidth="1"/>
    <col min="3336" max="3336" width="9.140625" style="554"/>
    <col min="3337" max="3337" width="16.5703125" style="554" bestFit="1" customWidth="1"/>
    <col min="3338" max="3585" width="9.140625" style="554"/>
    <col min="3586" max="3586" width="24.5703125" style="554" customWidth="1"/>
    <col min="3587" max="3587" width="71.7109375" style="554" customWidth="1"/>
    <col min="3588" max="3588" width="17.140625" style="554" bestFit="1" customWidth="1"/>
    <col min="3589" max="3589" width="16.7109375" style="554" bestFit="1" customWidth="1"/>
    <col min="3590" max="3590" width="16.85546875" style="554" bestFit="1" customWidth="1"/>
    <col min="3591" max="3591" width="21.42578125" style="554" customWidth="1"/>
    <col min="3592" max="3592" width="9.140625" style="554"/>
    <col min="3593" max="3593" width="16.5703125" style="554" bestFit="1" customWidth="1"/>
    <col min="3594" max="3841" width="9.140625" style="554"/>
    <col min="3842" max="3842" width="24.5703125" style="554" customWidth="1"/>
    <col min="3843" max="3843" width="71.7109375" style="554" customWidth="1"/>
    <col min="3844" max="3844" width="17.140625" style="554" bestFit="1" customWidth="1"/>
    <col min="3845" max="3845" width="16.7109375" style="554" bestFit="1" customWidth="1"/>
    <col min="3846" max="3846" width="16.85546875" style="554" bestFit="1" customWidth="1"/>
    <col min="3847" max="3847" width="21.42578125" style="554" customWidth="1"/>
    <col min="3848" max="3848" width="9.140625" style="554"/>
    <col min="3849" max="3849" width="16.5703125" style="554" bestFit="1" customWidth="1"/>
    <col min="3850" max="4097" width="9.140625" style="554"/>
    <col min="4098" max="4098" width="24.5703125" style="554" customWidth="1"/>
    <col min="4099" max="4099" width="71.7109375" style="554" customWidth="1"/>
    <col min="4100" max="4100" width="17.140625" style="554" bestFit="1" customWidth="1"/>
    <col min="4101" max="4101" width="16.7109375" style="554" bestFit="1" customWidth="1"/>
    <col min="4102" max="4102" width="16.85546875" style="554" bestFit="1" customWidth="1"/>
    <col min="4103" max="4103" width="21.42578125" style="554" customWidth="1"/>
    <col min="4104" max="4104" width="9.140625" style="554"/>
    <col min="4105" max="4105" width="16.5703125" style="554" bestFit="1" customWidth="1"/>
    <col min="4106" max="4353" width="9.140625" style="554"/>
    <col min="4354" max="4354" width="24.5703125" style="554" customWidth="1"/>
    <col min="4355" max="4355" width="71.7109375" style="554" customWidth="1"/>
    <col min="4356" max="4356" width="17.140625" style="554" bestFit="1" customWidth="1"/>
    <col min="4357" max="4357" width="16.7109375" style="554" bestFit="1" customWidth="1"/>
    <col min="4358" max="4358" width="16.85546875" style="554" bestFit="1" customWidth="1"/>
    <col min="4359" max="4359" width="21.42578125" style="554" customWidth="1"/>
    <col min="4360" max="4360" width="9.140625" style="554"/>
    <col min="4361" max="4361" width="16.5703125" style="554" bestFit="1" customWidth="1"/>
    <col min="4362" max="4609" width="9.140625" style="554"/>
    <col min="4610" max="4610" width="24.5703125" style="554" customWidth="1"/>
    <col min="4611" max="4611" width="71.7109375" style="554" customWidth="1"/>
    <col min="4612" max="4612" width="17.140625" style="554" bestFit="1" customWidth="1"/>
    <col min="4613" max="4613" width="16.7109375" style="554" bestFit="1" customWidth="1"/>
    <col min="4614" max="4614" width="16.85546875" style="554" bestFit="1" customWidth="1"/>
    <col min="4615" max="4615" width="21.42578125" style="554" customWidth="1"/>
    <col min="4616" max="4616" width="9.140625" style="554"/>
    <col min="4617" max="4617" width="16.5703125" style="554" bestFit="1" customWidth="1"/>
    <col min="4618" max="4865" width="9.140625" style="554"/>
    <col min="4866" max="4866" width="24.5703125" style="554" customWidth="1"/>
    <col min="4867" max="4867" width="71.7109375" style="554" customWidth="1"/>
    <col min="4868" max="4868" width="17.140625" style="554" bestFit="1" customWidth="1"/>
    <col min="4869" max="4869" width="16.7109375" style="554" bestFit="1" customWidth="1"/>
    <col min="4870" max="4870" width="16.85546875" style="554" bestFit="1" customWidth="1"/>
    <col min="4871" max="4871" width="21.42578125" style="554" customWidth="1"/>
    <col min="4872" max="4872" width="9.140625" style="554"/>
    <col min="4873" max="4873" width="16.5703125" style="554" bestFit="1" customWidth="1"/>
    <col min="4874" max="5121" width="9.140625" style="554"/>
    <col min="5122" max="5122" width="24.5703125" style="554" customWidth="1"/>
    <col min="5123" max="5123" width="71.7109375" style="554" customWidth="1"/>
    <col min="5124" max="5124" width="17.140625" style="554" bestFit="1" customWidth="1"/>
    <col min="5125" max="5125" width="16.7109375" style="554" bestFit="1" customWidth="1"/>
    <col min="5126" max="5126" width="16.85546875" style="554" bestFit="1" customWidth="1"/>
    <col min="5127" max="5127" width="21.42578125" style="554" customWidth="1"/>
    <col min="5128" max="5128" width="9.140625" style="554"/>
    <col min="5129" max="5129" width="16.5703125" style="554" bestFit="1" customWidth="1"/>
    <col min="5130" max="5377" width="9.140625" style="554"/>
    <col min="5378" max="5378" width="24.5703125" style="554" customWidth="1"/>
    <col min="5379" max="5379" width="71.7109375" style="554" customWidth="1"/>
    <col min="5380" max="5380" width="17.140625" style="554" bestFit="1" customWidth="1"/>
    <col min="5381" max="5381" width="16.7109375" style="554" bestFit="1" customWidth="1"/>
    <col min="5382" max="5382" width="16.85546875" style="554" bestFit="1" customWidth="1"/>
    <col min="5383" max="5383" width="21.42578125" style="554" customWidth="1"/>
    <col min="5384" max="5384" width="9.140625" style="554"/>
    <col min="5385" max="5385" width="16.5703125" style="554" bestFit="1" customWidth="1"/>
    <col min="5386" max="5633" width="9.140625" style="554"/>
    <col min="5634" max="5634" width="24.5703125" style="554" customWidth="1"/>
    <col min="5635" max="5635" width="71.7109375" style="554" customWidth="1"/>
    <col min="5636" max="5636" width="17.140625" style="554" bestFit="1" customWidth="1"/>
    <col min="5637" max="5637" width="16.7109375" style="554" bestFit="1" customWidth="1"/>
    <col min="5638" max="5638" width="16.85546875" style="554" bestFit="1" customWidth="1"/>
    <col min="5639" max="5639" width="21.42578125" style="554" customWidth="1"/>
    <col min="5640" max="5640" width="9.140625" style="554"/>
    <col min="5641" max="5641" width="16.5703125" style="554" bestFit="1" customWidth="1"/>
    <col min="5642" max="5889" width="9.140625" style="554"/>
    <col min="5890" max="5890" width="24.5703125" style="554" customWidth="1"/>
    <col min="5891" max="5891" width="71.7109375" style="554" customWidth="1"/>
    <col min="5892" max="5892" width="17.140625" style="554" bestFit="1" customWidth="1"/>
    <col min="5893" max="5893" width="16.7109375" style="554" bestFit="1" customWidth="1"/>
    <col min="5894" max="5894" width="16.85546875" style="554" bestFit="1" customWidth="1"/>
    <col min="5895" max="5895" width="21.42578125" style="554" customWidth="1"/>
    <col min="5896" max="5896" width="9.140625" style="554"/>
    <col min="5897" max="5897" width="16.5703125" style="554" bestFit="1" customWidth="1"/>
    <col min="5898" max="6145" width="9.140625" style="554"/>
    <col min="6146" max="6146" width="24.5703125" style="554" customWidth="1"/>
    <col min="6147" max="6147" width="71.7109375" style="554" customWidth="1"/>
    <col min="6148" max="6148" width="17.140625" style="554" bestFit="1" customWidth="1"/>
    <col min="6149" max="6149" width="16.7109375" style="554" bestFit="1" customWidth="1"/>
    <col min="6150" max="6150" width="16.85546875" style="554" bestFit="1" customWidth="1"/>
    <col min="6151" max="6151" width="21.42578125" style="554" customWidth="1"/>
    <col min="6152" max="6152" width="9.140625" style="554"/>
    <col min="6153" max="6153" width="16.5703125" style="554" bestFit="1" customWidth="1"/>
    <col min="6154" max="6401" width="9.140625" style="554"/>
    <col min="6402" max="6402" width="24.5703125" style="554" customWidth="1"/>
    <col min="6403" max="6403" width="71.7109375" style="554" customWidth="1"/>
    <col min="6404" max="6404" width="17.140625" style="554" bestFit="1" customWidth="1"/>
    <col min="6405" max="6405" width="16.7109375" style="554" bestFit="1" customWidth="1"/>
    <col min="6406" max="6406" width="16.85546875" style="554" bestFit="1" customWidth="1"/>
    <col min="6407" max="6407" width="21.42578125" style="554" customWidth="1"/>
    <col min="6408" max="6408" width="9.140625" style="554"/>
    <col min="6409" max="6409" width="16.5703125" style="554" bestFit="1" customWidth="1"/>
    <col min="6410" max="6657" width="9.140625" style="554"/>
    <col min="6658" max="6658" width="24.5703125" style="554" customWidth="1"/>
    <col min="6659" max="6659" width="71.7109375" style="554" customWidth="1"/>
    <col min="6660" max="6660" width="17.140625" style="554" bestFit="1" customWidth="1"/>
    <col min="6661" max="6661" width="16.7109375" style="554" bestFit="1" customWidth="1"/>
    <col min="6662" max="6662" width="16.85546875" style="554" bestFit="1" customWidth="1"/>
    <col min="6663" max="6663" width="21.42578125" style="554" customWidth="1"/>
    <col min="6664" max="6664" width="9.140625" style="554"/>
    <col min="6665" max="6665" width="16.5703125" style="554" bestFit="1" customWidth="1"/>
    <col min="6666" max="6913" width="9.140625" style="554"/>
    <col min="6914" max="6914" width="24.5703125" style="554" customWidth="1"/>
    <col min="6915" max="6915" width="71.7109375" style="554" customWidth="1"/>
    <col min="6916" max="6916" width="17.140625" style="554" bestFit="1" customWidth="1"/>
    <col min="6917" max="6917" width="16.7109375" style="554" bestFit="1" customWidth="1"/>
    <col min="6918" max="6918" width="16.85546875" style="554" bestFit="1" customWidth="1"/>
    <col min="6919" max="6919" width="21.42578125" style="554" customWidth="1"/>
    <col min="6920" max="6920" width="9.140625" style="554"/>
    <col min="6921" max="6921" width="16.5703125" style="554" bestFit="1" customWidth="1"/>
    <col min="6922" max="7169" width="9.140625" style="554"/>
    <col min="7170" max="7170" width="24.5703125" style="554" customWidth="1"/>
    <col min="7171" max="7171" width="71.7109375" style="554" customWidth="1"/>
    <col min="7172" max="7172" width="17.140625" style="554" bestFit="1" customWidth="1"/>
    <col min="7173" max="7173" width="16.7109375" style="554" bestFit="1" customWidth="1"/>
    <col min="7174" max="7174" width="16.85546875" style="554" bestFit="1" customWidth="1"/>
    <col min="7175" max="7175" width="21.42578125" style="554" customWidth="1"/>
    <col min="7176" max="7176" width="9.140625" style="554"/>
    <col min="7177" max="7177" width="16.5703125" style="554" bestFit="1" customWidth="1"/>
    <col min="7178" max="7425" width="9.140625" style="554"/>
    <col min="7426" max="7426" width="24.5703125" style="554" customWidth="1"/>
    <col min="7427" max="7427" width="71.7109375" style="554" customWidth="1"/>
    <col min="7428" max="7428" width="17.140625" style="554" bestFit="1" customWidth="1"/>
    <col min="7429" max="7429" width="16.7109375" style="554" bestFit="1" customWidth="1"/>
    <col min="7430" max="7430" width="16.85546875" style="554" bestFit="1" customWidth="1"/>
    <col min="7431" max="7431" width="21.42578125" style="554" customWidth="1"/>
    <col min="7432" max="7432" width="9.140625" style="554"/>
    <col min="7433" max="7433" width="16.5703125" style="554" bestFit="1" customWidth="1"/>
    <col min="7434" max="7681" width="9.140625" style="554"/>
    <col min="7682" max="7682" width="24.5703125" style="554" customWidth="1"/>
    <col min="7683" max="7683" width="71.7109375" style="554" customWidth="1"/>
    <col min="7684" max="7684" width="17.140625" style="554" bestFit="1" customWidth="1"/>
    <col min="7685" max="7685" width="16.7109375" style="554" bestFit="1" customWidth="1"/>
    <col min="7686" max="7686" width="16.85546875" style="554" bestFit="1" customWidth="1"/>
    <col min="7687" max="7687" width="21.42578125" style="554" customWidth="1"/>
    <col min="7688" max="7688" width="9.140625" style="554"/>
    <col min="7689" max="7689" width="16.5703125" style="554" bestFit="1" customWidth="1"/>
    <col min="7690" max="7937" width="9.140625" style="554"/>
    <col min="7938" max="7938" width="24.5703125" style="554" customWidth="1"/>
    <col min="7939" max="7939" width="71.7109375" style="554" customWidth="1"/>
    <col min="7940" max="7940" width="17.140625" style="554" bestFit="1" customWidth="1"/>
    <col min="7941" max="7941" width="16.7109375" style="554" bestFit="1" customWidth="1"/>
    <col min="7942" max="7942" width="16.85546875" style="554" bestFit="1" customWidth="1"/>
    <col min="7943" max="7943" width="21.42578125" style="554" customWidth="1"/>
    <col min="7944" max="7944" width="9.140625" style="554"/>
    <col min="7945" max="7945" width="16.5703125" style="554" bestFit="1" customWidth="1"/>
    <col min="7946" max="8193" width="9.140625" style="554"/>
    <col min="8194" max="8194" width="24.5703125" style="554" customWidth="1"/>
    <col min="8195" max="8195" width="71.7109375" style="554" customWidth="1"/>
    <col min="8196" max="8196" width="17.140625" style="554" bestFit="1" customWidth="1"/>
    <col min="8197" max="8197" width="16.7109375" style="554" bestFit="1" customWidth="1"/>
    <col min="8198" max="8198" width="16.85546875" style="554" bestFit="1" customWidth="1"/>
    <col min="8199" max="8199" width="21.42578125" style="554" customWidth="1"/>
    <col min="8200" max="8200" width="9.140625" style="554"/>
    <col min="8201" max="8201" width="16.5703125" style="554" bestFit="1" customWidth="1"/>
    <col min="8202" max="8449" width="9.140625" style="554"/>
    <col min="8450" max="8450" width="24.5703125" style="554" customWidth="1"/>
    <col min="8451" max="8451" width="71.7109375" style="554" customWidth="1"/>
    <col min="8452" max="8452" width="17.140625" style="554" bestFit="1" customWidth="1"/>
    <col min="8453" max="8453" width="16.7109375" style="554" bestFit="1" customWidth="1"/>
    <col min="8454" max="8454" width="16.85546875" style="554" bestFit="1" customWidth="1"/>
    <col min="8455" max="8455" width="21.42578125" style="554" customWidth="1"/>
    <col min="8456" max="8456" width="9.140625" style="554"/>
    <col min="8457" max="8457" width="16.5703125" style="554" bestFit="1" customWidth="1"/>
    <col min="8458" max="8705" width="9.140625" style="554"/>
    <col min="8706" max="8706" width="24.5703125" style="554" customWidth="1"/>
    <col min="8707" max="8707" width="71.7109375" style="554" customWidth="1"/>
    <col min="8708" max="8708" width="17.140625" style="554" bestFit="1" customWidth="1"/>
    <col min="8709" max="8709" width="16.7109375" style="554" bestFit="1" customWidth="1"/>
    <col min="8710" max="8710" width="16.85546875" style="554" bestFit="1" customWidth="1"/>
    <col min="8711" max="8711" width="21.42578125" style="554" customWidth="1"/>
    <col min="8712" max="8712" width="9.140625" style="554"/>
    <col min="8713" max="8713" width="16.5703125" style="554" bestFit="1" customWidth="1"/>
    <col min="8714" max="8961" width="9.140625" style="554"/>
    <col min="8962" max="8962" width="24.5703125" style="554" customWidth="1"/>
    <col min="8963" max="8963" width="71.7109375" style="554" customWidth="1"/>
    <col min="8964" max="8964" width="17.140625" style="554" bestFit="1" customWidth="1"/>
    <col min="8965" max="8965" width="16.7109375" style="554" bestFit="1" customWidth="1"/>
    <col min="8966" max="8966" width="16.85546875" style="554" bestFit="1" customWidth="1"/>
    <col min="8967" max="8967" width="21.42578125" style="554" customWidth="1"/>
    <col min="8968" max="8968" width="9.140625" style="554"/>
    <col min="8969" max="8969" width="16.5703125" style="554" bestFit="1" customWidth="1"/>
    <col min="8970" max="9217" width="9.140625" style="554"/>
    <col min="9218" max="9218" width="24.5703125" style="554" customWidth="1"/>
    <col min="9219" max="9219" width="71.7109375" style="554" customWidth="1"/>
    <col min="9220" max="9220" width="17.140625" style="554" bestFit="1" customWidth="1"/>
    <col min="9221" max="9221" width="16.7109375" style="554" bestFit="1" customWidth="1"/>
    <col min="9222" max="9222" width="16.85546875" style="554" bestFit="1" customWidth="1"/>
    <col min="9223" max="9223" width="21.42578125" style="554" customWidth="1"/>
    <col min="9224" max="9224" width="9.140625" style="554"/>
    <col min="9225" max="9225" width="16.5703125" style="554" bestFit="1" customWidth="1"/>
    <col min="9226" max="9473" width="9.140625" style="554"/>
    <col min="9474" max="9474" width="24.5703125" style="554" customWidth="1"/>
    <col min="9475" max="9475" width="71.7109375" style="554" customWidth="1"/>
    <col min="9476" max="9476" width="17.140625" style="554" bestFit="1" customWidth="1"/>
    <col min="9477" max="9477" width="16.7109375" style="554" bestFit="1" customWidth="1"/>
    <col min="9478" max="9478" width="16.85546875" style="554" bestFit="1" customWidth="1"/>
    <col min="9479" max="9479" width="21.42578125" style="554" customWidth="1"/>
    <col min="9480" max="9480" width="9.140625" style="554"/>
    <col min="9481" max="9481" width="16.5703125" style="554" bestFit="1" customWidth="1"/>
    <col min="9482" max="9729" width="9.140625" style="554"/>
    <col min="9730" max="9730" width="24.5703125" style="554" customWidth="1"/>
    <col min="9731" max="9731" width="71.7109375" style="554" customWidth="1"/>
    <col min="9732" max="9732" width="17.140625" style="554" bestFit="1" customWidth="1"/>
    <col min="9733" max="9733" width="16.7109375" style="554" bestFit="1" customWidth="1"/>
    <col min="9734" max="9734" width="16.85546875" style="554" bestFit="1" customWidth="1"/>
    <col min="9735" max="9735" width="21.42578125" style="554" customWidth="1"/>
    <col min="9736" max="9736" width="9.140625" style="554"/>
    <col min="9737" max="9737" width="16.5703125" style="554" bestFit="1" customWidth="1"/>
    <col min="9738" max="9985" width="9.140625" style="554"/>
    <col min="9986" max="9986" width="24.5703125" style="554" customWidth="1"/>
    <col min="9987" max="9987" width="71.7109375" style="554" customWidth="1"/>
    <col min="9988" max="9988" width="17.140625" style="554" bestFit="1" customWidth="1"/>
    <col min="9989" max="9989" width="16.7109375" style="554" bestFit="1" customWidth="1"/>
    <col min="9990" max="9990" width="16.85546875" style="554" bestFit="1" customWidth="1"/>
    <col min="9991" max="9991" width="21.42578125" style="554" customWidth="1"/>
    <col min="9992" max="9992" width="9.140625" style="554"/>
    <col min="9993" max="9993" width="16.5703125" style="554" bestFit="1" customWidth="1"/>
    <col min="9994" max="10241" width="9.140625" style="554"/>
    <col min="10242" max="10242" width="24.5703125" style="554" customWidth="1"/>
    <col min="10243" max="10243" width="71.7109375" style="554" customWidth="1"/>
    <col min="10244" max="10244" width="17.140625" style="554" bestFit="1" customWidth="1"/>
    <col min="10245" max="10245" width="16.7109375" style="554" bestFit="1" customWidth="1"/>
    <col min="10246" max="10246" width="16.85546875" style="554" bestFit="1" customWidth="1"/>
    <col min="10247" max="10247" width="21.42578125" style="554" customWidth="1"/>
    <col min="10248" max="10248" width="9.140625" style="554"/>
    <col min="10249" max="10249" width="16.5703125" style="554" bestFit="1" customWidth="1"/>
    <col min="10250" max="10497" width="9.140625" style="554"/>
    <col min="10498" max="10498" width="24.5703125" style="554" customWidth="1"/>
    <col min="10499" max="10499" width="71.7109375" style="554" customWidth="1"/>
    <col min="10500" max="10500" width="17.140625" style="554" bestFit="1" customWidth="1"/>
    <col min="10501" max="10501" width="16.7109375" style="554" bestFit="1" customWidth="1"/>
    <col min="10502" max="10502" width="16.85546875" style="554" bestFit="1" customWidth="1"/>
    <col min="10503" max="10503" width="21.42578125" style="554" customWidth="1"/>
    <col min="10504" max="10504" width="9.140625" style="554"/>
    <col min="10505" max="10505" width="16.5703125" style="554" bestFit="1" customWidth="1"/>
    <col min="10506" max="10753" width="9.140625" style="554"/>
    <col min="10754" max="10754" width="24.5703125" style="554" customWidth="1"/>
    <col min="10755" max="10755" width="71.7109375" style="554" customWidth="1"/>
    <col min="10756" max="10756" width="17.140625" style="554" bestFit="1" customWidth="1"/>
    <col min="10757" max="10757" width="16.7109375" style="554" bestFit="1" customWidth="1"/>
    <col min="10758" max="10758" width="16.85546875" style="554" bestFit="1" customWidth="1"/>
    <col min="10759" max="10759" width="21.42578125" style="554" customWidth="1"/>
    <col min="10760" max="10760" width="9.140625" style="554"/>
    <col min="10761" max="10761" width="16.5703125" style="554" bestFit="1" customWidth="1"/>
    <col min="10762" max="11009" width="9.140625" style="554"/>
    <col min="11010" max="11010" width="24.5703125" style="554" customWidth="1"/>
    <col min="11011" max="11011" width="71.7109375" style="554" customWidth="1"/>
    <col min="11012" max="11012" width="17.140625" style="554" bestFit="1" customWidth="1"/>
    <col min="11013" max="11013" width="16.7109375" style="554" bestFit="1" customWidth="1"/>
    <col min="11014" max="11014" width="16.85546875" style="554" bestFit="1" customWidth="1"/>
    <col min="11015" max="11015" width="21.42578125" style="554" customWidth="1"/>
    <col min="11016" max="11016" width="9.140625" style="554"/>
    <col min="11017" max="11017" width="16.5703125" style="554" bestFit="1" customWidth="1"/>
    <col min="11018" max="11265" width="9.140625" style="554"/>
    <col min="11266" max="11266" width="24.5703125" style="554" customWidth="1"/>
    <col min="11267" max="11267" width="71.7109375" style="554" customWidth="1"/>
    <col min="11268" max="11268" width="17.140625" style="554" bestFit="1" customWidth="1"/>
    <col min="11269" max="11269" width="16.7109375" style="554" bestFit="1" customWidth="1"/>
    <col min="11270" max="11270" width="16.85546875" style="554" bestFit="1" customWidth="1"/>
    <col min="11271" max="11271" width="21.42578125" style="554" customWidth="1"/>
    <col min="11272" max="11272" width="9.140625" style="554"/>
    <col min="11273" max="11273" width="16.5703125" style="554" bestFit="1" customWidth="1"/>
    <col min="11274" max="11521" width="9.140625" style="554"/>
    <col min="11522" max="11522" width="24.5703125" style="554" customWidth="1"/>
    <col min="11523" max="11523" width="71.7109375" style="554" customWidth="1"/>
    <col min="11524" max="11524" width="17.140625" style="554" bestFit="1" customWidth="1"/>
    <col min="11525" max="11525" width="16.7109375" style="554" bestFit="1" customWidth="1"/>
    <col min="11526" max="11526" width="16.85546875" style="554" bestFit="1" customWidth="1"/>
    <col min="11527" max="11527" width="21.42578125" style="554" customWidth="1"/>
    <col min="11528" max="11528" width="9.140625" style="554"/>
    <col min="11529" max="11529" width="16.5703125" style="554" bestFit="1" customWidth="1"/>
    <col min="11530" max="11777" width="9.140625" style="554"/>
    <col min="11778" max="11778" width="24.5703125" style="554" customWidth="1"/>
    <col min="11779" max="11779" width="71.7109375" style="554" customWidth="1"/>
    <col min="11780" max="11780" width="17.140625" style="554" bestFit="1" customWidth="1"/>
    <col min="11781" max="11781" width="16.7109375" style="554" bestFit="1" customWidth="1"/>
    <col min="11782" max="11782" width="16.85546875" style="554" bestFit="1" customWidth="1"/>
    <col min="11783" max="11783" width="21.42578125" style="554" customWidth="1"/>
    <col min="11784" max="11784" width="9.140625" style="554"/>
    <col min="11785" max="11785" width="16.5703125" style="554" bestFit="1" customWidth="1"/>
    <col min="11786" max="12033" width="9.140625" style="554"/>
    <col min="12034" max="12034" width="24.5703125" style="554" customWidth="1"/>
    <col min="12035" max="12035" width="71.7109375" style="554" customWidth="1"/>
    <col min="12036" max="12036" width="17.140625" style="554" bestFit="1" customWidth="1"/>
    <col min="12037" max="12037" width="16.7109375" style="554" bestFit="1" customWidth="1"/>
    <col min="12038" max="12038" width="16.85546875" style="554" bestFit="1" customWidth="1"/>
    <col min="12039" max="12039" width="21.42578125" style="554" customWidth="1"/>
    <col min="12040" max="12040" width="9.140625" style="554"/>
    <col min="12041" max="12041" width="16.5703125" style="554" bestFit="1" customWidth="1"/>
    <col min="12042" max="12289" width="9.140625" style="554"/>
    <col min="12290" max="12290" width="24.5703125" style="554" customWidth="1"/>
    <col min="12291" max="12291" width="71.7109375" style="554" customWidth="1"/>
    <col min="12292" max="12292" width="17.140625" style="554" bestFit="1" customWidth="1"/>
    <col min="12293" max="12293" width="16.7109375" style="554" bestFit="1" customWidth="1"/>
    <col min="12294" max="12294" width="16.85546875" style="554" bestFit="1" customWidth="1"/>
    <col min="12295" max="12295" width="21.42578125" style="554" customWidth="1"/>
    <col min="12296" max="12296" width="9.140625" style="554"/>
    <col min="12297" max="12297" width="16.5703125" style="554" bestFit="1" customWidth="1"/>
    <col min="12298" max="12545" width="9.140625" style="554"/>
    <col min="12546" max="12546" width="24.5703125" style="554" customWidth="1"/>
    <col min="12547" max="12547" width="71.7109375" style="554" customWidth="1"/>
    <col min="12548" max="12548" width="17.140625" style="554" bestFit="1" customWidth="1"/>
    <col min="12549" max="12549" width="16.7109375" style="554" bestFit="1" customWidth="1"/>
    <col min="12550" max="12550" width="16.85546875" style="554" bestFit="1" customWidth="1"/>
    <col min="12551" max="12551" width="21.42578125" style="554" customWidth="1"/>
    <col min="12552" max="12552" width="9.140625" style="554"/>
    <col min="12553" max="12553" width="16.5703125" style="554" bestFit="1" customWidth="1"/>
    <col min="12554" max="12801" width="9.140625" style="554"/>
    <col min="12802" max="12802" width="24.5703125" style="554" customWidth="1"/>
    <col min="12803" max="12803" width="71.7109375" style="554" customWidth="1"/>
    <col min="12804" max="12804" width="17.140625" style="554" bestFit="1" customWidth="1"/>
    <col min="12805" max="12805" width="16.7109375" style="554" bestFit="1" customWidth="1"/>
    <col min="12806" max="12806" width="16.85546875" style="554" bestFit="1" customWidth="1"/>
    <col min="12807" max="12807" width="21.42578125" style="554" customWidth="1"/>
    <col min="12808" max="12808" width="9.140625" style="554"/>
    <col min="12809" max="12809" width="16.5703125" style="554" bestFit="1" customWidth="1"/>
    <col min="12810" max="13057" width="9.140625" style="554"/>
    <col min="13058" max="13058" width="24.5703125" style="554" customWidth="1"/>
    <col min="13059" max="13059" width="71.7109375" style="554" customWidth="1"/>
    <col min="13060" max="13060" width="17.140625" style="554" bestFit="1" customWidth="1"/>
    <col min="13061" max="13061" width="16.7109375" style="554" bestFit="1" customWidth="1"/>
    <col min="13062" max="13062" width="16.85546875" style="554" bestFit="1" customWidth="1"/>
    <col min="13063" max="13063" width="21.42578125" style="554" customWidth="1"/>
    <col min="13064" max="13064" width="9.140625" style="554"/>
    <col min="13065" max="13065" width="16.5703125" style="554" bestFit="1" customWidth="1"/>
    <col min="13066" max="13313" width="9.140625" style="554"/>
    <col min="13314" max="13314" width="24.5703125" style="554" customWidth="1"/>
    <col min="13315" max="13315" width="71.7109375" style="554" customWidth="1"/>
    <col min="13316" max="13316" width="17.140625" style="554" bestFit="1" customWidth="1"/>
    <col min="13317" max="13317" width="16.7109375" style="554" bestFit="1" customWidth="1"/>
    <col min="13318" max="13318" width="16.85546875" style="554" bestFit="1" customWidth="1"/>
    <col min="13319" max="13319" width="21.42578125" style="554" customWidth="1"/>
    <col min="13320" max="13320" width="9.140625" style="554"/>
    <col min="13321" max="13321" width="16.5703125" style="554" bestFit="1" customWidth="1"/>
    <col min="13322" max="13569" width="9.140625" style="554"/>
    <col min="13570" max="13570" width="24.5703125" style="554" customWidth="1"/>
    <col min="13571" max="13571" width="71.7109375" style="554" customWidth="1"/>
    <col min="13572" max="13572" width="17.140625" style="554" bestFit="1" customWidth="1"/>
    <col min="13573" max="13573" width="16.7109375" style="554" bestFit="1" customWidth="1"/>
    <col min="13574" max="13574" width="16.85546875" style="554" bestFit="1" customWidth="1"/>
    <col min="13575" max="13575" width="21.42578125" style="554" customWidth="1"/>
    <col min="13576" max="13576" width="9.140625" style="554"/>
    <col min="13577" max="13577" width="16.5703125" style="554" bestFit="1" customWidth="1"/>
    <col min="13578" max="13825" width="9.140625" style="554"/>
    <col min="13826" max="13826" width="24.5703125" style="554" customWidth="1"/>
    <col min="13827" max="13827" width="71.7109375" style="554" customWidth="1"/>
    <col min="13828" max="13828" width="17.140625" style="554" bestFit="1" customWidth="1"/>
    <col min="13829" max="13829" width="16.7109375" style="554" bestFit="1" customWidth="1"/>
    <col min="13830" max="13830" width="16.85546875" style="554" bestFit="1" customWidth="1"/>
    <col min="13831" max="13831" width="21.42578125" style="554" customWidth="1"/>
    <col min="13832" max="13832" width="9.140625" style="554"/>
    <col min="13833" max="13833" width="16.5703125" style="554" bestFit="1" customWidth="1"/>
    <col min="13834" max="14081" width="9.140625" style="554"/>
    <col min="14082" max="14082" width="24.5703125" style="554" customWidth="1"/>
    <col min="14083" max="14083" width="71.7109375" style="554" customWidth="1"/>
    <col min="14084" max="14084" width="17.140625" style="554" bestFit="1" customWidth="1"/>
    <col min="14085" max="14085" width="16.7109375" style="554" bestFit="1" customWidth="1"/>
    <col min="14086" max="14086" width="16.85546875" style="554" bestFit="1" customWidth="1"/>
    <col min="14087" max="14087" width="21.42578125" style="554" customWidth="1"/>
    <col min="14088" max="14088" width="9.140625" style="554"/>
    <col min="14089" max="14089" width="16.5703125" style="554" bestFit="1" customWidth="1"/>
    <col min="14090" max="14337" width="9.140625" style="554"/>
    <col min="14338" max="14338" width="24.5703125" style="554" customWidth="1"/>
    <col min="14339" max="14339" width="71.7109375" style="554" customWidth="1"/>
    <col min="14340" max="14340" width="17.140625" style="554" bestFit="1" customWidth="1"/>
    <col min="14341" max="14341" width="16.7109375" style="554" bestFit="1" customWidth="1"/>
    <col min="14342" max="14342" width="16.85546875" style="554" bestFit="1" customWidth="1"/>
    <col min="14343" max="14343" width="21.42578125" style="554" customWidth="1"/>
    <col min="14344" max="14344" width="9.140625" style="554"/>
    <col min="14345" max="14345" width="16.5703125" style="554" bestFit="1" customWidth="1"/>
    <col min="14346" max="14593" width="9.140625" style="554"/>
    <col min="14594" max="14594" width="24.5703125" style="554" customWidth="1"/>
    <col min="14595" max="14595" width="71.7109375" style="554" customWidth="1"/>
    <col min="14596" max="14596" width="17.140625" style="554" bestFit="1" customWidth="1"/>
    <col min="14597" max="14597" width="16.7109375" style="554" bestFit="1" customWidth="1"/>
    <col min="14598" max="14598" width="16.85546875" style="554" bestFit="1" customWidth="1"/>
    <col min="14599" max="14599" width="21.42578125" style="554" customWidth="1"/>
    <col min="14600" max="14600" width="9.140625" style="554"/>
    <col min="14601" max="14601" width="16.5703125" style="554" bestFit="1" customWidth="1"/>
    <col min="14602" max="14849" width="9.140625" style="554"/>
    <col min="14850" max="14850" width="24.5703125" style="554" customWidth="1"/>
    <col min="14851" max="14851" width="71.7109375" style="554" customWidth="1"/>
    <col min="14852" max="14852" width="17.140625" style="554" bestFit="1" customWidth="1"/>
    <col min="14853" max="14853" width="16.7109375" style="554" bestFit="1" customWidth="1"/>
    <col min="14854" max="14854" width="16.85546875" style="554" bestFit="1" customWidth="1"/>
    <col min="14855" max="14855" width="21.42578125" style="554" customWidth="1"/>
    <col min="14856" max="14856" width="9.140625" style="554"/>
    <col min="14857" max="14857" width="16.5703125" style="554" bestFit="1" customWidth="1"/>
    <col min="14858" max="15105" width="9.140625" style="554"/>
    <col min="15106" max="15106" width="24.5703125" style="554" customWidth="1"/>
    <col min="15107" max="15107" width="71.7109375" style="554" customWidth="1"/>
    <col min="15108" max="15108" width="17.140625" style="554" bestFit="1" customWidth="1"/>
    <col min="15109" max="15109" width="16.7109375" style="554" bestFit="1" customWidth="1"/>
    <col min="15110" max="15110" width="16.85546875" style="554" bestFit="1" customWidth="1"/>
    <col min="15111" max="15111" width="21.42578125" style="554" customWidth="1"/>
    <col min="15112" max="15112" width="9.140625" style="554"/>
    <col min="15113" max="15113" width="16.5703125" style="554" bestFit="1" customWidth="1"/>
    <col min="15114" max="15361" width="9.140625" style="554"/>
    <col min="15362" max="15362" width="24.5703125" style="554" customWidth="1"/>
    <col min="15363" max="15363" width="71.7109375" style="554" customWidth="1"/>
    <col min="15364" max="15364" width="17.140625" style="554" bestFit="1" customWidth="1"/>
    <col min="15365" max="15365" width="16.7109375" style="554" bestFit="1" customWidth="1"/>
    <col min="15366" max="15366" width="16.85546875" style="554" bestFit="1" customWidth="1"/>
    <col min="15367" max="15367" width="21.42578125" style="554" customWidth="1"/>
    <col min="15368" max="15368" width="9.140625" style="554"/>
    <col min="15369" max="15369" width="16.5703125" style="554" bestFit="1" customWidth="1"/>
    <col min="15370" max="15617" width="9.140625" style="554"/>
    <col min="15618" max="15618" width="24.5703125" style="554" customWidth="1"/>
    <col min="15619" max="15619" width="71.7109375" style="554" customWidth="1"/>
    <col min="15620" max="15620" width="17.140625" style="554" bestFit="1" customWidth="1"/>
    <col min="15621" max="15621" width="16.7109375" style="554" bestFit="1" customWidth="1"/>
    <col min="15622" max="15622" width="16.85546875" style="554" bestFit="1" customWidth="1"/>
    <col min="15623" max="15623" width="21.42578125" style="554" customWidth="1"/>
    <col min="15624" max="15624" width="9.140625" style="554"/>
    <col min="15625" max="15625" width="16.5703125" style="554" bestFit="1" customWidth="1"/>
    <col min="15626" max="15873" width="9.140625" style="554"/>
    <col min="15874" max="15874" width="24.5703125" style="554" customWidth="1"/>
    <col min="15875" max="15875" width="71.7109375" style="554" customWidth="1"/>
    <col min="15876" max="15876" width="17.140625" style="554" bestFit="1" customWidth="1"/>
    <col min="15877" max="15877" width="16.7109375" style="554" bestFit="1" customWidth="1"/>
    <col min="15878" max="15878" width="16.85546875" style="554" bestFit="1" customWidth="1"/>
    <col min="15879" max="15879" width="21.42578125" style="554" customWidth="1"/>
    <col min="15880" max="15880" width="9.140625" style="554"/>
    <col min="15881" max="15881" width="16.5703125" style="554" bestFit="1" customWidth="1"/>
    <col min="15882" max="16129" width="9.140625" style="554"/>
    <col min="16130" max="16130" width="24.5703125" style="554" customWidth="1"/>
    <col min="16131" max="16131" width="71.7109375" style="554" customWidth="1"/>
    <col min="16132" max="16132" width="17.140625" style="554" bestFit="1" customWidth="1"/>
    <col min="16133" max="16133" width="16.7109375" style="554" bestFit="1" customWidth="1"/>
    <col min="16134" max="16134" width="16.85546875" style="554" bestFit="1" customWidth="1"/>
    <col min="16135" max="16135" width="21.42578125" style="554" customWidth="1"/>
    <col min="16136" max="16136" width="9.140625" style="554"/>
    <col min="16137" max="16137" width="16.5703125" style="554" bestFit="1" customWidth="1"/>
    <col min="16138" max="16384" width="9.140625" style="554"/>
  </cols>
  <sheetData>
    <row r="3" spans="1:9" ht="15">
      <c r="A3" s="401" t="s">
        <v>218</v>
      </c>
    </row>
    <row r="4" spans="1:9" ht="15.75" thickBot="1">
      <c r="A4" s="401" t="s">
        <v>219</v>
      </c>
    </row>
    <row r="5" spans="1:9" s="407" customFormat="1" ht="6" thickBot="1">
      <c r="B5" s="402"/>
      <c r="C5" s="403"/>
      <c r="D5" s="404"/>
      <c r="E5" s="405"/>
      <c r="F5" s="405"/>
      <c r="G5" s="406"/>
    </row>
    <row r="6" spans="1:9" s="411" customFormat="1" ht="60" customHeight="1" thickBot="1">
      <c r="A6" s="408"/>
      <c r="B6" s="409"/>
      <c r="C6" s="410" t="s">
        <v>2</v>
      </c>
      <c r="D6" s="2548" t="str">
        <f>'ORÇAMENTO '!I5</f>
        <v>Ref.: Tabela de Serviços
SINAPI (MARÇO/2020)                                                          
e/ou composições PiniTCPO</v>
      </c>
      <c r="E6" s="2549"/>
      <c r="F6" s="2627"/>
      <c r="G6" s="2628"/>
    </row>
    <row r="7" spans="1:9" s="411" customFormat="1" ht="51.75" customHeight="1" thickBot="1">
      <c r="A7" s="408"/>
      <c r="B7" s="412"/>
      <c r="C7" s="413" t="s">
        <v>3</v>
      </c>
      <c r="D7" s="198" t="s">
        <v>5</v>
      </c>
      <c r="E7" s="414">
        <f>'BDI '!I30</f>
        <v>0.20349999999999999</v>
      </c>
      <c r="F7" s="2629"/>
      <c r="G7" s="2630"/>
    </row>
    <row r="8" spans="1:9" s="415" customFormat="1" ht="15" customHeight="1" thickBot="1">
      <c r="B8" s="2604" t="s">
        <v>246</v>
      </c>
      <c r="C8" s="2605"/>
      <c r="D8" s="2605"/>
      <c r="E8" s="2605"/>
      <c r="F8" s="2605"/>
      <c r="G8" s="2606"/>
    </row>
    <row r="9" spans="1:9" s="407" customFormat="1" ht="6" thickBot="1">
      <c r="B9" s="402"/>
      <c r="C9" s="403"/>
      <c r="D9" s="404"/>
      <c r="E9" s="405"/>
      <c r="F9" s="405"/>
      <c r="G9" s="406"/>
    </row>
    <row r="10" spans="1:9" s="416" customFormat="1" ht="15" customHeight="1">
      <c r="B10" s="497" t="s">
        <v>6</v>
      </c>
      <c r="C10" s="418" t="str">
        <f>'ORÇAMENTO '!G10</f>
        <v>CONSTRUÇÃO E REVITALIZAÇÃO DE PRAÇA PÚBLICA</v>
      </c>
      <c r="D10" s="418"/>
      <c r="E10" s="418"/>
      <c r="F10" s="498" t="s">
        <v>7</v>
      </c>
      <c r="G10" s="499">
        <f>'ORÇAMENTO '!M10</f>
        <v>44103</v>
      </c>
    </row>
    <row r="11" spans="1:9" s="423" customFormat="1" ht="16.5" thickBot="1">
      <c r="B11" s="479" t="s">
        <v>8</v>
      </c>
      <c r="C11" s="425" t="str">
        <f>'ORÇAMENTO '!G11</f>
        <v>AV PRESIDENTE DUTRA, S/N, KM 264, SETOR INDUSTRIAL, SÃO PEDRO DA CIPA/MT</v>
      </c>
      <c r="D11" s="425"/>
      <c r="E11" s="425"/>
      <c r="F11" s="481" t="s">
        <v>9</v>
      </c>
      <c r="G11" s="482">
        <f>'ORÇAMENTO '!M11</f>
        <v>1.157</v>
      </c>
    </row>
    <row r="12" spans="1:9" s="556" customFormat="1" ht="6" thickBot="1">
      <c r="B12" s="483"/>
      <c r="C12" s="437"/>
      <c r="D12" s="438"/>
      <c r="E12" s="439"/>
      <c r="F12" s="439"/>
      <c r="G12" s="484"/>
    </row>
    <row r="13" spans="1:9" s="423" customFormat="1" ht="18.75" thickBot="1">
      <c r="B13" s="2826" t="s">
        <v>345</v>
      </c>
      <c r="C13" s="2598"/>
      <c r="D13" s="2598"/>
      <c r="E13" s="2598"/>
      <c r="F13" s="2598"/>
      <c r="G13" s="2827"/>
    </row>
    <row r="14" spans="1:9" s="556" customFormat="1" ht="6" thickBot="1">
      <c r="B14" s="483"/>
      <c r="C14" s="437"/>
      <c r="D14" s="438"/>
      <c r="E14" s="439"/>
      <c r="F14" s="439"/>
      <c r="G14" s="484"/>
    </row>
    <row r="15" spans="1:9" s="555" customFormat="1" ht="16.5" thickBot="1">
      <c r="B15" s="542"/>
      <c r="C15" s="543"/>
      <c r="D15" s="543"/>
      <c r="E15" s="543"/>
      <c r="F15" s="543"/>
      <c r="G15" s="543"/>
    </row>
    <row r="16" spans="1:9" s="550" customFormat="1" ht="15.75">
      <c r="B16" s="1103" t="s">
        <v>797</v>
      </c>
      <c r="C16" s="2533" t="str">
        <f>CONCATENATE("FORNECIMENTO E INSTALAÇÃO DE ",C19)</f>
        <v>FORNECIMENTO E INSTALAÇÃO DE TRAVA PATH</v>
      </c>
      <c r="D16" s="2617"/>
      <c r="E16" s="2617"/>
      <c r="F16" s="2617"/>
      <c r="G16" s="1104" t="s">
        <v>23</v>
      </c>
      <c r="H16" s="560" t="e">
        <f>G23</f>
        <v>#REF!</v>
      </c>
      <c r="I16" s="551"/>
    </row>
    <row r="17" spans="1:9" s="551" customFormat="1" ht="31.5">
      <c r="A17" s="550"/>
      <c r="B17" s="1484" t="s">
        <v>144</v>
      </c>
      <c r="C17" s="1486" t="s">
        <v>75</v>
      </c>
      <c r="D17" s="1486" t="s">
        <v>23</v>
      </c>
      <c r="E17" s="1486" t="s">
        <v>76</v>
      </c>
      <c r="F17" s="1487" t="s">
        <v>77</v>
      </c>
      <c r="G17" s="1492" t="s">
        <v>78</v>
      </c>
      <c r="H17" s="550"/>
    </row>
    <row r="18" spans="1:9" s="551" customFormat="1" ht="15.75">
      <c r="A18" s="550"/>
      <c r="B18" s="2575" t="s">
        <v>79</v>
      </c>
      <c r="C18" s="2576"/>
      <c r="D18" s="2576"/>
      <c r="E18" s="2576"/>
      <c r="F18" s="2576"/>
      <c r="G18" s="2577"/>
      <c r="H18" s="550"/>
    </row>
    <row r="19" spans="1:9" s="550" customFormat="1" ht="15">
      <c r="B19" s="1556" t="s">
        <v>98</v>
      </c>
      <c r="C19" s="1547" t="str">
        <f>C25</f>
        <v>TRAVA PATH</v>
      </c>
      <c r="D19" s="1548" t="s">
        <v>23</v>
      </c>
      <c r="E19" s="1535">
        <v>1</v>
      </c>
      <c r="F19" s="1535">
        <f>D30</f>
        <v>51.78</v>
      </c>
      <c r="G19" s="1540">
        <f>TRUNC(F19*E19,2)</f>
        <v>51.78</v>
      </c>
      <c r="I19" s="551"/>
    </row>
    <row r="20" spans="1:9" s="551" customFormat="1" ht="15.75">
      <c r="A20" s="550"/>
      <c r="B20" s="2575" t="s">
        <v>80</v>
      </c>
      <c r="C20" s="2576"/>
      <c r="D20" s="2576"/>
      <c r="E20" s="2576"/>
      <c r="F20" s="2576"/>
      <c r="G20" s="2577"/>
      <c r="H20" s="550"/>
    </row>
    <row r="21" spans="1:9" s="551" customFormat="1" ht="15.75">
      <c r="A21" s="552" t="s">
        <v>219</v>
      </c>
      <c r="B21" s="1518">
        <v>88264</v>
      </c>
      <c r="C21" s="1299" t="e">
        <f>IF($A21="INSUMO",VLOOKUP($B21,#REF!,2,FALSE),VLOOKUP($B21,#REF!,2,FALSE))</f>
        <v>#REF!</v>
      </c>
      <c r="D21" s="1304" t="e">
        <f>IF($A21="INSUMO",VLOOKUP($B21,#REF!,3,FALSE),VLOOKUP($B21,#REF!,3,FALSE))</f>
        <v>#REF!</v>
      </c>
      <c r="E21" s="1514">
        <v>0.1</v>
      </c>
      <c r="F21" s="1322" t="e">
        <f>IF($A21="INSUMO",VLOOKUP($B21,#REF!,4,FALSE),VLOOKUP($B21,#REF!,4,FALSE))</f>
        <v>#REF!</v>
      </c>
      <c r="G21" s="1517" t="e">
        <f>TRUNC(F21*E21,2)</f>
        <v>#REF!</v>
      </c>
      <c r="H21" s="550"/>
    </row>
    <row r="22" spans="1:9" s="551" customFormat="1" ht="16.5" thickBot="1">
      <c r="A22" s="552" t="s">
        <v>219</v>
      </c>
      <c r="B22" s="1105">
        <v>88247</v>
      </c>
      <c r="C22" s="1303" t="e">
        <f>IF($A22="INSUMO",VLOOKUP($B22,#REF!,2,FALSE),VLOOKUP($B22,#REF!,2,FALSE))</f>
        <v>#REF!</v>
      </c>
      <c r="D22" s="1300" t="e">
        <f>IF($A22="INSUMO",VLOOKUP($B22,#REF!,3,FALSE),VLOOKUP($B22,#REF!,3,FALSE))</f>
        <v>#REF!</v>
      </c>
      <c r="E22" s="1519">
        <v>0.15</v>
      </c>
      <c r="F22" s="1324" t="e">
        <f>IF($A22="INSUMO",VLOOKUP($B22,#REF!,4,FALSE),VLOOKUP($B22,#REF!,4,FALSE))</f>
        <v>#REF!</v>
      </c>
      <c r="G22" s="1106" t="e">
        <f>TRUNC(F22*E22,2)</f>
        <v>#REF!</v>
      </c>
      <c r="H22" s="550"/>
    </row>
    <row r="23" spans="1:9" s="551" customFormat="1" ht="16.5" thickBot="1">
      <c r="A23" s="550"/>
      <c r="B23" s="2829" t="s">
        <v>844</v>
      </c>
      <c r="C23" s="2829"/>
      <c r="D23" s="2829"/>
      <c r="E23" s="2830"/>
      <c r="F23" s="538" t="s">
        <v>81</v>
      </c>
      <c r="G23" s="539" t="e">
        <f>SUM(G19:G22)</f>
        <v>#REF!</v>
      </c>
      <c r="H23" s="550"/>
    </row>
    <row r="24" spans="1:9" s="551" customFormat="1" ht="15.75" thickBot="1">
      <c r="A24" s="550"/>
      <c r="B24" s="563"/>
      <c r="C24" s="563"/>
      <c r="D24" s="563"/>
      <c r="E24" s="563"/>
      <c r="F24" s="564"/>
      <c r="G24" s="564"/>
      <c r="H24" s="550"/>
    </row>
    <row r="25" spans="1:9" s="522" customFormat="1" ht="15.75">
      <c r="B25" s="1365"/>
      <c r="C25" s="1363" t="s">
        <v>340</v>
      </c>
      <c r="D25" s="1366"/>
      <c r="E25" s="1367"/>
      <c r="F25" s="1364"/>
      <c r="G25" s="1110" t="s">
        <v>23</v>
      </c>
      <c r="H25" s="1227" t="s">
        <v>1058</v>
      </c>
    </row>
    <row r="26" spans="1:9" s="522" customFormat="1" ht="31.5">
      <c r="B26" s="1333" t="s">
        <v>91</v>
      </c>
      <c r="C26" s="1329" t="s">
        <v>92</v>
      </c>
      <c r="D26" s="1330" t="s">
        <v>93</v>
      </c>
      <c r="E26" s="1331" t="s">
        <v>94</v>
      </c>
      <c r="F26" s="1332" t="s">
        <v>95</v>
      </c>
      <c r="G26" s="1334" t="s">
        <v>96</v>
      </c>
    </row>
    <row r="27" spans="1:9" s="522" customFormat="1" ht="15">
      <c r="B27" s="1574">
        <v>42605</v>
      </c>
      <c r="C27" s="1570" t="s">
        <v>335</v>
      </c>
      <c r="D27" s="1571">
        <v>51.78</v>
      </c>
      <c r="E27" s="1572" t="s">
        <v>336</v>
      </c>
      <c r="F27" s="1573" t="s">
        <v>337</v>
      </c>
      <c r="G27" s="1575" t="s">
        <v>338</v>
      </c>
    </row>
    <row r="28" spans="1:9" s="522" customFormat="1" ht="15">
      <c r="B28" s="1328"/>
      <c r="C28" s="1478"/>
      <c r="D28" s="1473"/>
      <c r="E28" s="1479"/>
      <c r="F28" s="1510"/>
      <c r="G28" s="1508"/>
    </row>
    <row r="29" spans="1:9" s="522" customFormat="1" ht="15">
      <c r="B29" s="1328"/>
      <c r="C29" s="1505"/>
      <c r="D29" s="1326"/>
      <c r="E29" s="1327"/>
      <c r="F29" s="1506"/>
      <c r="G29" s="1507"/>
    </row>
    <row r="30" spans="1:9" s="522" customFormat="1" ht="16.5" thickBot="1">
      <c r="B30" s="1095"/>
      <c r="C30" s="1335" t="s">
        <v>97</v>
      </c>
      <c r="D30" s="1336">
        <f>IF(COUNT(D26:D29)=3,MEDIAN(D26:D29),SMALL(D27:D29,1))</f>
        <v>51.78</v>
      </c>
      <c r="E30" s="1337"/>
      <c r="F30" s="1338"/>
      <c r="G30" s="587"/>
    </row>
    <row r="31" spans="1:9" s="555" customFormat="1" ht="16.5" thickBot="1">
      <c r="B31" s="542"/>
      <c r="C31" s="543"/>
      <c r="D31" s="543"/>
      <c r="E31" s="543"/>
      <c r="F31" s="543"/>
      <c r="G31" s="543"/>
    </row>
    <row r="32" spans="1:9" ht="49.5" customHeight="1">
      <c r="A32" s="643"/>
      <c r="B32" s="1103" t="str">
        <f>IF(COUNT($H$16:H32)&lt;10,CONCATENATE("AMM LOG 00",COUNT($H$16:H32)),CONCATENATE("AMM LOG 0",COUNT($H$16:H32)))</f>
        <v>AMM LOG 000</v>
      </c>
      <c r="C32" s="2533" t="str">
        <f>CONCATENATE("FORNECIMENTO E INSTALAÇÃO DE ",C35)</f>
        <v>FORNECIMENTO E INSTALAÇÃO DE ROTEADOR WIRELESS GIGABITE DUAL BAND COM CONEXÕES COM FIO GIGABITE (RJ45), COMPATIVEL COM OS PADRÕES 802.11ac e 802.11n E TAXA DE TRANSFERÊNCIA DE DADOS WIRELESS COMBINADA MÍNIMA DE 750Mbps.</v>
      </c>
      <c r="D32" s="2617"/>
      <c r="E32" s="2617"/>
      <c r="F32" s="2617"/>
      <c r="G32" s="1104" t="s">
        <v>23</v>
      </c>
      <c r="H32" s="560" t="e">
        <f>G38</f>
        <v>#REF!</v>
      </c>
    </row>
    <row r="33" spans="1:8" ht="31.5">
      <c r="A33" s="643"/>
      <c r="B33" s="1317" t="s">
        <v>144</v>
      </c>
      <c r="C33" s="1318" t="s">
        <v>75</v>
      </c>
      <c r="D33" s="1486" t="s">
        <v>23</v>
      </c>
      <c r="E33" s="1318" t="s">
        <v>76</v>
      </c>
      <c r="F33" s="1319" t="s">
        <v>77</v>
      </c>
      <c r="G33" s="1320" t="s">
        <v>78</v>
      </c>
      <c r="H33" s="643"/>
    </row>
    <row r="34" spans="1:8" ht="15.75">
      <c r="A34" s="643"/>
      <c r="B34" s="2818" t="s">
        <v>79</v>
      </c>
      <c r="C34" s="2819"/>
      <c r="D34" s="2819"/>
      <c r="E34" s="2819"/>
      <c r="F34" s="2819"/>
      <c r="G34" s="2820"/>
      <c r="H34" s="643"/>
    </row>
    <row r="35" spans="1:8" ht="60">
      <c r="A35" s="643"/>
      <c r="B35" s="1551" t="s">
        <v>98</v>
      </c>
      <c r="C35" s="1547" t="str">
        <f>C41</f>
        <v>ROTEADOR WIRELESS GIGABITE DUAL BAND COM CONEXÕES COM FIO GIGABITE (RJ45), COMPATIVEL COM OS PADRÕES 802.11ac e 802.11n E TAXA DE TRANSFERÊNCIA DE DADOS WIRELESS COMBINADA MÍNIMA DE 750Mbps.</v>
      </c>
      <c r="D35" s="1554" t="str">
        <f>G41</f>
        <v>UN</v>
      </c>
      <c r="E35" s="1535">
        <v>1</v>
      </c>
      <c r="F35" s="1535">
        <f>D46</f>
        <v>168.95</v>
      </c>
      <c r="G35" s="1540">
        <f>TRUNC(F35*E35,2)</f>
        <v>168.95</v>
      </c>
      <c r="H35" s="643"/>
    </row>
    <row r="36" spans="1:8" ht="15.75">
      <c r="A36" s="643"/>
      <c r="B36" s="2818" t="s">
        <v>80</v>
      </c>
      <c r="C36" s="2819"/>
      <c r="D36" s="2819"/>
      <c r="E36" s="2819"/>
      <c r="F36" s="2819"/>
      <c r="G36" s="2820"/>
      <c r="H36" s="643"/>
    </row>
    <row r="37" spans="1:8" ht="16.5" thickBot="1">
      <c r="A37" s="645" t="s">
        <v>219</v>
      </c>
      <c r="B37" s="1105">
        <v>88264</v>
      </c>
      <c r="C37" s="1303" t="e">
        <f>IF($A37="INSUMO",VLOOKUP($B37,#REF!,2,FALSE),VLOOKUP($B37,#REF!,2,FALSE))</f>
        <v>#REF!</v>
      </c>
      <c r="D37" s="1300" t="s">
        <v>31</v>
      </c>
      <c r="E37" s="1519">
        <v>1</v>
      </c>
      <c r="F37" s="1324" t="e">
        <f>IF($A37="INSUMO",VLOOKUP($B37,#REF!,4,FALSE),VLOOKUP($B37,#REF!,4,FALSE))</f>
        <v>#REF!</v>
      </c>
      <c r="G37" s="1106" t="e">
        <f>TRUNC(F37*E37,2)</f>
        <v>#REF!</v>
      </c>
      <c r="H37" s="643"/>
    </row>
    <row r="38" spans="1:8" ht="16.5" customHeight="1" thickBot="1">
      <c r="A38" s="643"/>
      <c r="B38" s="2626" t="s">
        <v>1206</v>
      </c>
      <c r="C38" s="2626"/>
      <c r="D38" s="2626"/>
      <c r="E38" s="2626"/>
      <c r="F38" s="538" t="s">
        <v>81</v>
      </c>
      <c r="G38" s="539" t="e">
        <f>SUM(G34:G37)</f>
        <v>#REF!</v>
      </c>
      <c r="H38" s="643"/>
    </row>
    <row r="39" spans="1:8" ht="15">
      <c r="A39" s="643"/>
      <c r="B39" s="2626"/>
      <c r="C39" s="2626"/>
      <c r="D39" s="2626"/>
      <c r="E39" s="2626"/>
      <c r="F39" s="644"/>
      <c r="G39" s="644"/>
      <c r="H39" s="643"/>
    </row>
    <row r="40" spans="1:8" s="1114" customFormat="1" ht="15.75" thickBot="1">
      <c r="A40" s="1111"/>
      <c r="B40" s="1087"/>
      <c r="C40" s="1087"/>
      <c r="D40" s="1087"/>
      <c r="E40" s="1087"/>
      <c r="F40" s="1087"/>
      <c r="G40" s="1087"/>
      <c r="H40" s="1111"/>
    </row>
    <row r="41" spans="1:8" ht="63">
      <c r="A41" s="590"/>
      <c r="B41" s="1365"/>
      <c r="C41" s="1363" t="s">
        <v>362</v>
      </c>
      <c r="D41" s="1366"/>
      <c r="E41" s="1367"/>
      <c r="F41" s="1364"/>
      <c r="G41" s="1110" t="s">
        <v>23</v>
      </c>
      <c r="H41" s="1227" t="s">
        <v>1058</v>
      </c>
    </row>
    <row r="42" spans="1:8" ht="31.5">
      <c r="A42" s="590"/>
      <c r="B42" s="1458" t="s">
        <v>91</v>
      </c>
      <c r="C42" s="1459" t="s">
        <v>92</v>
      </c>
      <c r="D42" s="1460" t="s">
        <v>93</v>
      </c>
      <c r="E42" s="1461" t="s">
        <v>94</v>
      </c>
      <c r="F42" s="1504" t="s">
        <v>95</v>
      </c>
      <c r="G42" s="1463" t="s">
        <v>96</v>
      </c>
      <c r="H42" s="590"/>
    </row>
    <row r="43" spans="1:8" ht="15">
      <c r="A43" s="590"/>
      <c r="B43" s="1480">
        <v>43117</v>
      </c>
      <c r="C43" s="1465" t="s">
        <v>363</v>
      </c>
      <c r="D43" s="1466">
        <v>168.95</v>
      </c>
      <c r="E43" s="1470" t="s">
        <v>364</v>
      </c>
      <c r="F43" s="1522" t="s">
        <v>365</v>
      </c>
      <c r="G43" s="1469" t="s">
        <v>366</v>
      </c>
      <c r="H43" s="590"/>
    </row>
    <row r="44" spans="1:8" ht="15">
      <c r="A44" s="590"/>
      <c r="B44" s="1480"/>
      <c r="C44" s="1465"/>
      <c r="D44" s="1466"/>
      <c r="E44" s="1470"/>
      <c r="F44" s="1522"/>
      <c r="G44" s="1469"/>
      <c r="H44" s="590"/>
    </row>
    <row r="45" spans="1:8" ht="15">
      <c r="A45" s="590"/>
      <c r="B45" s="1464"/>
      <c r="C45" s="1465"/>
      <c r="D45" s="1466"/>
      <c r="E45" s="1470"/>
      <c r="F45" s="1522"/>
      <c r="G45" s="1469"/>
      <c r="H45" s="590"/>
    </row>
    <row r="46" spans="1:8" ht="16.5" thickBot="1">
      <c r="A46" s="590"/>
      <c r="B46" s="1095"/>
      <c r="C46" s="1335" t="s">
        <v>97</v>
      </c>
      <c r="D46" s="1336">
        <f>IF(COUNT(D42:D45)=3,MEDIAN(D42:D45),SMALL(D43:D45,1))</f>
        <v>168.95</v>
      </c>
      <c r="E46" s="1337"/>
      <c r="F46" s="1338"/>
      <c r="G46" s="587"/>
      <c r="H46" s="590"/>
    </row>
    <row r="47" spans="1:8" ht="13.5" thickBot="1">
      <c r="A47" s="391"/>
      <c r="B47" s="485"/>
      <c r="C47" s="441"/>
      <c r="D47" s="441"/>
      <c r="E47" s="441"/>
      <c r="F47" s="441"/>
      <c r="G47" s="486"/>
      <c r="H47" s="391"/>
    </row>
    <row r="48" spans="1:8" ht="15.75">
      <c r="A48" s="643"/>
      <c r="B48" s="1103" t="str">
        <f>IF(COUNT($H$16:H48)&lt;10,CONCATENATE("AMM LOG 00",COUNT($H$16:H48)),CONCATENATE("AMM LOG 0",COUNT($H$16:H48)))</f>
        <v>AMM LOG 000</v>
      </c>
      <c r="C48" s="2533" t="e">
        <f>CONCATENATE("FORNECIMENTO E INSTALAÇÃO DE ",C51)</f>
        <v>#REF!</v>
      </c>
      <c r="D48" s="2617"/>
      <c r="E48" s="2617"/>
      <c r="F48" s="2617"/>
      <c r="G48" s="362" t="e">
        <f>D51</f>
        <v>#REF!</v>
      </c>
      <c r="H48" s="560" t="e">
        <f>G56</f>
        <v>#REF!</v>
      </c>
    </row>
    <row r="49" spans="1:8" ht="31.5">
      <c r="A49" s="643"/>
      <c r="B49" s="1317" t="s">
        <v>144</v>
      </c>
      <c r="C49" s="1318" t="s">
        <v>75</v>
      </c>
      <c r="D49" s="1486" t="s">
        <v>23</v>
      </c>
      <c r="E49" s="1318" t="s">
        <v>76</v>
      </c>
      <c r="F49" s="1319" t="s">
        <v>77</v>
      </c>
      <c r="G49" s="1320" t="s">
        <v>78</v>
      </c>
      <c r="H49" s="643"/>
    </row>
    <row r="50" spans="1:8" ht="15.75">
      <c r="A50" s="643"/>
      <c r="B50" s="2818" t="s">
        <v>79</v>
      </c>
      <c r="C50" s="2819"/>
      <c r="D50" s="2819"/>
      <c r="E50" s="2819"/>
      <c r="F50" s="2819"/>
      <c r="G50" s="2820"/>
      <c r="H50" s="643"/>
    </row>
    <row r="51" spans="1:8" ht="15.75">
      <c r="A51" s="1387" t="s">
        <v>218</v>
      </c>
      <c r="B51" s="1551">
        <v>39598</v>
      </c>
      <c r="C51" s="1299" t="e">
        <f>IF($A51="INSUMO",VLOOKUP($B51,#REF!,2,FALSE),VLOOKUP($B51,#REF!,2,FALSE))</f>
        <v>#REF!</v>
      </c>
      <c r="D51" s="1304" t="e">
        <f>IF($A51="INSUMO",VLOOKUP($B51,#REF!,3,FALSE),VLOOKUP($B51,#REF!,3,FALSE))</f>
        <v>#REF!</v>
      </c>
      <c r="E51" s="1535">
        <v>1.05</v>
      </c>
      <c r="F51" s="1322" t="e">
        <f>IF($A51="INSUMO",VLOOKUP($B51,#REF!,4,FALSE),VLOOKUP($B51,#REF!,4,FALSE))</f>
        <v>#REF!</v>
      </c>
      <c r="G51" s="1540" t="e">
        <f>TRUNC(F51*E51,2)</f>
        <v>#REF!</v>
      </c>
      <c r="H51" s="643"/>
    </row>
    <row r="52" spans="1:8" ht="15.75">
      <c r="A52" s="645" t="s">
        <v>218</v>
      </c>
      <c r="B52" s="1518">
        <v>333</v>
      </c>
      <c r="C52" s="1299" t="e">
        <f>IF($A52="INSUMO",VLOOKUP($B52,#REF!,2,FALSE),VLOOKUP($B52,#REF!,2,FALSE))</f>
        <v>#REF!</v>
      </c>
      <c r="D52" s="1304" t="e">
        <f>IF($A52="INSUMO",VLOOKUP($B52,#REF!,3,FALSE),VLOOKUP($B52,#REF!,3,FALSE))</f>
        <v>#REF!</v>
      </c>
      <c r="E52" s="1514">
        <v>0.1</v>
      </c>
      <c r="F52" s="1322" t="e">
        <f>IF($A52="INSUMO",VLOOKUP($B52,#REF!,4,FALSE),VLOOKUP($B52,#REF!,4,FALSE))</f>
        <v>#REF!</v>
      </c>
      <c r="G52" s="1517" t="e">
        <f>TRUNC(F52*E52,2)</f>
        <v>#REF!</v>
      </c>
      <c r="H52" s="643"/>
    </row>
    <row r="53" spans="1:8" ht="15.75">
      <c r="A53" s="643"/>
      <c r="B53" s="2818" t="s">
        <v>80</v>
      </c>
      <c r="C53" s="2819"/>
      <c r="D53" s="2819"/>
      <c r="E53" s="2819"/>
      <c r="F53" s="2819"/>
      <c r="G53" s="2820"/>
      <c r="H53" s="643"/>
    </row>
    <row r="54" spans="1:8" ht="15.75">
      <c r="A54" s="645" t="s">
        <v>219</v>
      </c>
      <c r="B54" s="1518">
        <v>88264</v>
      </c>
      <c r="C54" s="1299" t="e">
        <f>IF($A54="INSUMO",VLOOKUP($B54,#REF!,2,FALSE),VLOOKUP($B54,#REF!,2,FALSE))</f>
        <v>#REF!</v>
      </c>
      <c r="D54" s="1304" t="e">
        <f>IF($A54="INSUMO",VLOOKUP($B54,#REF!,3,FALSE),VLOOKUP($B54,#REF!,3,FALSE))</f>
        <v>#REF!</v>
      </c>
      <c r="E54" s="1514">
        <v>0.14000000000000001</v>
      </c>
      <c r="F54" s="1322" t="e">
        <f>IF($A54="INSUMO",VLOOKUP($B54,#REF!,4,FALSE),VLOOKUP($B54,#REF!,4,FALSE))</f>
        <v>#REF!</v>
      </c>
      <c r="G54" s="1517" t="e">
        <f>TRUNC(F54*E54,2)</f>
        <v>#REF!</v>
      </c>
      <c r="H54" s="643"/>
    </row>
    <row r="55" spans="1:8" ht="16.5" thickBot="1">
      <c r="A55" s="645" t="s">
        <v>219</v>
      </c>
      <c r="B55" s="1105">
        <v>88316</v>
      </c>
      <c r="C55" s="1303" t="e">
        <f>IF($A55="INSUMO",VLOOKUP($B55,#REF!,2,FALSE),VLOOKUP($B55,#REF!,2,FALSE))</f>
        <v>#REF!</v>
      </c>
      <c r="D55" s="1300" t="e">
        <f>IF($A55="INSUMO",VLOOKUP($B55,#REF!,3,FALSE),VLOOKUP($B55,#REF!,3,FALSE))</f>
        <v>#REF!</v>
      </c>
      <c r="E55" s="1519">
        <v>0.14000000000000001</v>
      </c>
      <c r="F55" s="1324" t="e">
        <f>IF($A55="INSUMO",VLOOKUP($B55,#REF!,4,FALSE),VLOOKUP($B55,#REF!,4,FALSE))</f>
        <v>#REF!</v>
      </c>
      <c r="G55" s="1106" t="e">
        <f>TRUNC(F55*E55,2)</f>
        <v>#REF!</v>
      </c>
      <c r="H55" s="643"/>
    </row>
    <row r="56" spans="1:8" ht="16.5" thickBot="1">
      <c r="A56" s="643"/>
      <c r="B56" s="2626" t="s">
        <v>847</v>
      </c>
      <c r="C56" s="2626"/>
      <c r="D56" s="2626"/>
      <c r="E56" s="2861"/>
      <c r="F56" s="538" t="s">
        <v>81</v>
      </c>
      <c r="G56" s="539" t="e">
        <f>SUM(G50:G55)</f>
        <v>#REF!</v>
      </c>
      <c r="H56" s="643"/>
    </row>
    <row r="57" spans="1:8" ht="15.75" thickBot="1">
      <c r="A57" s="643"/>
      <c r="B57" s="644"/>
      <c r="C57" s="644"/>
      <c r="D57" s="644"/>
      <c r="E57" s="644"/>
      <c r="F57" s="644"/>
      <c r="G57" s="644"/>
      <c r="H57" s="643"/>
    </row>
    <row r="58" spans="1:8" ht="46.5" customHeight="1">
      <c r="A58" s="643"/>
      <c r="B58" s="1103" t="str">
        <f>IF(COUNT($H$16:H58)&lt;10,CONCATENATE("AMM LOG 00",COUNT($H$16:H58)),CONCATENATE("AMM LOG 0",COUNT($H$16:H58)))</f>
        <v>AMM LOG 000</v>
      </c>
      <c r="C58" s="2533" t="str">
        <f>CONCATENATE("FORNECIMENTO E INSTALAÇÃO DE ",C61)</f>
        <v xml:space="preserve">FORNECIMENTO E INSTALAÇÃO DE QUADRO PARA INSTALAÇÕES DE EQUIPAMENTOS DE TELEFONIA E LÓGICA, FABRICADO EM PVC, MODELO DE EMBUTIR, 40X40X13,5CM, COM ALETAS DE VENTILAÇÃO, COM PLACA FUNDO MÓVEL, QUE PERMITAM A FIXAÇÃO DE CONECTORES E DISPOSITIVOS DE TELEFONIA E DADOS </v>
      </c>
      <c r="D58" s="2617"/>
      <c r="E58" s="2617"/>
      <c r="F58" s="2617"/>
      <c r="G58" s="1104" t="s">
        <v>23</v>
      </c>
      <c r="H58" s="560" t="e">
        <f>G68</f>
        <v>#REF!</v>
      </c>
    </row>
    <row r="59" spans="1:8" ht="31.5">
      <c r="A59" s="643"/>
      <c r="B59" s="1317" t="s">
        <v>144</v>
      </c>
      <c r="C59" s="1318" t="s">
        <v>75</v>
      </c>
      <c r="D59" s="1486" t="s">
        <v>23</v>
      </c>
      <c r="E59" s="1318" t="s">
        <v>76</v>
      </c>
      <c r="F59" s="1319" t="s">
        <v>77</v>
      </c>
      <c r="G59" s="1320" t="s">
        <v>78</v>
      </c>
      <c r="H59" s="643"/>
    </row>
    <row r="60" spans="1:8" ht="15.75">
      <c r="A60" s="643"/>
      <c r="B60" s="2818" t="s">
        <v>79</v>
      </c>
      <c r="C60" s="2819"/>
      <c r="D60" s="2819"/>
      <c r="E60" s="2819"/>
      <c r="F60" s="2819"/>
      <c r="G60" s="2820"/>
      <c r="H60" s="643"/>
    </row>
    <row r="61" spans="1:8" ht="75">
      <c r="A61" s="643"/>
      <c r="B61" s="1551" t="s">
        <v>98</v>
      </c>
      <c r="C61" s="1547" t="str">
        <f>C70</f>
        <v xml:space="preserve">QUADRO PARA INSTALAÇÕES DE EQUIPAMENTOS DE TELEFONIA E LÓGICA, FABRICADO EM PVC, MODELO DE EMBUTIR, 40X40X13,5CM, COM ALETAS DE VENTILAÇÃO, COM PLACA FUNDO MÓVEL, QUE PERMITAM A FIXAÇÃO DE CONECTORES E DISPOSITIVOS DE TELEFONIA E DADOS </v>
      </c>
      <c r="D61" s="1554" t="str">
        <f>G70</f>
        <v>UN</v>
      </c>
      <c r="E61" s="1535">
        <v>1</v>
      </c>
      <c r="F61" s="1535">
        <f>D75</f>
        <v>165.21</v>
      </c>
      <c r="G61" s="1540">
        <f>TRUNC(F61*E61,2)</f>
        <v>165.21</v>
      </c>
      <c r="H61" s="643"/>
    </row>
    <row r="62" spans="1:8" ht="15.75">
      <c r="A62" s="645" t="s">
        <v>219</v>
      </c>
      <c r="B62" s="1518">
        <v>87367</v>
      </c>
      <c r="C62" s="1299" t="e">
        <f>IF($A62="INSUMO",VLOOKUP($B62,#REF!,2,FALSE),VLOOKUP($B62,#REF!,2,FALSE))</f>
        <v>#REF!</v>
      </c>
      <c r="D62" s="1304" t="e">
        <f>IF($A62="INSUMO",VLOOKUP($B62,#REF!,3,FALSE),VLOOKUP($B62,#REF!,3,FALSE))</f>
        <v>#REF!</v>
      </c>
      <c r="E62" s="1515">
        <v>3.5000000000000003E-2</v>
      </c>
      <c r="F62" s="1322" t="e">
        <f>IF($A62="INSUMO",VLOOKUP($B62,#REF!,4,FALSE),VLOOKUP($B62,#REF!,4,FALSE))</f>
        <v>#REF!</v>
      </c>
      <c r="G62" s="1517" t="e">
        <f>TRUNC(F62*E62,2)</f>
        <v>#REF!</v>
      </c>
      <c r="H62" s="643"/>
    </row>
    <row r="63" spans="1:8" ht="15.75">
      <c r="A63" s="643"/>
      <c r="B63" s="2818" t="s">
        <v>80</v>
      </c>
      <c r="C63" s="2819"/>
      <c r="D63" s="2819"/>
      <c r="E63" s="2819"/>
      <c r="F63" s="2819"/>
      <c r="G63" s="2820"/>
      <c r="H63" s="643"/>
    </row>
    <row r="64" spans="1:8" ht="15.75">
      <c r="A64" s="645" t="s">
        <v>219</v>
      </c>
      <c r="B64" s="1518">
        <v>88247</v>
      </c>
      <c r="C64" s="1299" t="e">
        <f>IF($A64="INSUMO",VLOOKUP($B64,#REF!,2,FALSE),VLOOKUP($B64,#REF!,2,FALSE))</f>
        <v>#REF!</v>
      </c>
      <c r="D64" s="1304" t="e">
        <f>IF($A64="INSUMO",VLOOKUP($B64,#REF!,3,FALSE),VLOOKUP($B64,#REF!,3,FALSE))</f>
        <v>#REF!</v>
      </c>
      <c r="E64" s="1514">
        <v>1.75</v>
      </c>
      <c r="F64" s="1322" t="e">
        <f>IF($A64="INSUMO",VLOOKUP($B64,#REF!,4,FALSE),VLOOKUP($B64,#REF!,4,FALSE))</f>
        <v>#REF!</v>
      </c>
      <c r="G64" s="1517" t="e">
        <f>TRUNC(F64*E64,2)</f>
        <v>#REF!</v>
      </c>
      <c r="H64" s="643"/>
    </row>
    <row r="65" spans="1:8" ht="15.75">
      <c r="A65" s="645" t="s">
        <v>219</v>
      </c>
      <c r="B65" s="1518">
        <v>88264</v>
      </c>
      <c r="C65" s="1299" t="e">
        <f>IF($A65="INSUMO",VLOOKUP($B65,#REF!,2,FALSE),VLOOKUP($B65,#REF!,2,FALSE))</f>
        <v>#REF!</v>
      </c>
      <c r="D65" s="1304" t="e">
        <f>IF($A65="INSUMO",VLOOKUP($B65,#REF!,3,FALSE),VLOOKUP($B65,#REF!,3,FALSE))</f>
        <v>#REF!</v>
      </c>
      <c r="E65" s="1514">
        <v>1.75</v>
      </c>
      <c r="F65" s="1322" t="e">
        <f>IF($A65="INSUMO",VLOOKUP($B65,#REF!,4,FALSE),VLOOKUP($B65,#REF!,4,FALSE))</f>
        <v>#REF!</v>
      </c>
      <c r="G65" s="1517" t="e">
        <f>TRUNC(F65*E65,2)</f>
        <v>#REF!</v>
      </c>
      <c r="H65" s="643"/>
    </row>
    <row r="66" spans="1:8" ht="15.75">
      <c r="A66" s="645" t="s">
        <v>219</v>
      </c>
      <c r="B66" s="1518">
        <v>88309</v>
      </c>
      <c r="C66" s="1299" t="e">
        <f>IF($A66="INSUMO",VLOOKUP($B66,#REF!,2,FALSE),VLOOKUP($B66,#REF!,2,FALSE))</f>
        <v>#REF!</v>
      </c>
      <c r="D66" s="1304" t="e">
        <f>IF($A66="INSUMO",VLOOKUP($B66,#REF!,3,FALSE),VLOOKUP($B66,#REF!,3,FALSE))</f>
        <v>#REF!</v>
      </c>
      <c r="E66" s="1514">
        <v>0.4</v>
      </c>
      <c r="F66" s="1322" t="e">
        <f>IF($A66="INSUMO",VLOOKUP($B66,#REF!,4,FALSE),VLOOKUP($B66,#REF!,4,FALSE))</f>
        <v>#REF!</v>
      </c>
      <c r="G66" s="1517" t="e">
        <f>TRUNC(F66*E66,2)</f>
        <v>#REF!</v>
      </c>
      <c r="H66" s="643"/>
    </row>
    <row r="67" spans="1:8" ht="16.5" thickBot="1">
      <c r="A67" s="645" t="s">
        <v>219</v>
      </c>
      <c r="B67" s="1105">
        <v>88316</v>
      </c>
      <c r="C67" s="1303" t="e">
        <f>IF($A67="INSUMO",VLOOKUP($B67,#REF!,2,FALSE),VLOOKUP($B67,#REF!,2,FALSE))</f>
        <v>#REF!</v>
      </c>
      <c r="D67" s="1300" t="e">
        <f>IF($A67="INSUMO",VLOOKUP($B67,#REF!,3,FALSE),VLOOKUP($B67,#REF!,3,FALSE))</f>
        <v>#REF!</v>
      </c>
      <c r="E67" s="1519">
        <v>0.4</v>
      </c>
      <c r="F67" s="1324" t="e">
        <f>IF($A67="INSUMO",VLOOKUP($B67,#REF!,4,FALSE),VLOOKUP($B67,#REF!,4,FALSE))</f>
        <v>#REF!</v>
      </c>
      <c r="G67" s="1106" t="e">
        <f>TRUNC(F67*E67,2)</f>
        <v>#REF!</v>
      </c>
      <c r="H67" s="643"/>
    </row>
    <row r="68" spans="1:8" ht="16.5" thickBot="1">
      <c r="A68" s="643"/>
      <c r="B68" s="2626" t="s">
        <v>846</v>
      </c>
      <c r="C68" s="2626"/>
      <c r="D68" s="2626"/>
      <c r="E68" s="2861"/>
      <c r="F68" s="538" t="s">
        <v>81</v>
      </c>
      <c r="G68" s="539" t="e">
        <f>SUM(G60:G67)</f>
        <v>#REF!</v>
      </c>
      <c r="H68" s="643"/>
    </row>
    <row r="69" spans="1:8" ht="15.75" thickBot="1">
      <c r="A69" s="643"/>
      <c r="B69" s="644"/>
      <c r="C69" s="644"/>
      <c r="D69" s="644"/>
      <c r="E69" s="644"/>
      <c r="F69" s="644"/>
      <c r="G69" s="644"/>
      <c r="H69" s="643"/>
    </row>
    <row r="70" spans="1:8" ht="78.75">
      <c r="A70" s="590"/>
      <c r="B70" s="1365"/>
      <c r="C70" s="1363" t="s">
        <v>845</v>
      </c>
      <c r="D70" s="1366"/>
      <c r="E70" s="1367"/>
      <c r="F70" s="1364"/>
      <c r="G70" s="360" t="s">
        <v>23</v>
      </c>
      <c r="H70" s="1227" t="s">
        <v>1058</v>
      </c>
    </row>
    <row r="71" spans="1:8" ht="31.5">
      <c r="A71" s="590"/>
      <c r="B71" s="1458" t="s">
        <v>91</v>
      </c>
      <c r="C71" s="1459" t="s">
        <v>92</v>
      </c>
      <c r="D71" s="1460" t="s">
        <v>93</v>
      </c>
      <c r="E71" s="1461" t="s">
        <v>94</v>
      </c>
      <c r="F71" s="1504" t="s">
        <v>95</v>
      </c>
      <c r="G71" s="1463" t="s">
        <v>96</v>
      </c>
      <c r="H71" s="590"/>
    </row>
    <row r="72" spans="1:8" ht="15">
      <c r="A72" s="590"/>
      <c r="B72" s="1328">
        <v>43115</v>
      </c>
      <c r="C72" s="1478" t="s">
        <v>738</v>
      </c>
      <c r="D72" s="1473">
        <v>172.85</v>
      </c>
      <c r="E72" s="1509" t="s">
        <v>385</v>
      </c>
      <c r="F72" s="1510" t="s">
        <v>1068</v>
      </c>
      <c r="G72" s="1508" t="s">
        <v>427</v>
      </c>
      <c r="H72" s="590"/>
    </row>
    <row r="73" spans="1:8" ht="15">
      <c r="A73" s="590"/>
      <c r="B73" s="1328">
        <v>43119</v>
      </c>
      <c r="C73" s="1465" t="s">
        <v>112</v>
      </c>
      <c r="D73" s="1466">
        <v>116.54</v>
      </c>
      <c r="E73" s="1509" t="s">
        <v>113</v>
      </c>
      <c r="F73" s="1522" t="s">
        <v>114</v>
      </c>
      <c r="G73" s="1469" t="s">
        <v>241</v>
      </c>
      <c r="H73" s="590"/>
    </row>
    <row r="74" spans="1:8" ht="15">
      <c r="A74" s="590"/>
      <c r="B74" s="1742">
        <v>43560</v>
      </c>
      <c r="C74" s="1760" t="s">
        <v>239</v>
      </c>
      <c r="D74" s="1738">
        <v>165.21</v>
      </c>
      <c r="E74" s="1761" t="s">
        <v>1124</v>
      </c>
      <c r="F74" s="1762" t="s">
        <v>240</v>
      </c>
      <c r="G74" s="1741" t="s">
        <v>369</v>
      </c>
      <c r="H74"/>
    </row>
    <row r="75" spans="1:8" ht="16.5" thickBot="1">
      <c r="A75" s="590"/>
      <c r="B75" s="1095"/>
      <c r="C75" s="1335" t="s">
        <v>97</v>
      </c>
      <c r="D75" s="1336">
        <f>IF(COUNT(D71:D74)=3,MEDIAN(D71:D74),SMALL(D72:D74,1))</f>
        <v>165.21</v>
      </c>
      <c r="E75" s="1337"/>
      <c r="F75" s="1338"/>
      <c r="G75" s="587"/>
      <c r="H75" s="590"/>
    </row>
    <row r="76" spans="1:8" ht="13.5" thickBot="1">
      <c r="A76" s="618"/>
      <c r="B76" s="619"/>
      <c r="C76" s="619"/>
      <c r="D76" s="619"/>
      <c r="E76" s="619"/>
      <c r="F76" s="619"/>
      <c r="G76" s="619"/>
      <c r="H76" s="618"/>
    </row>
    <row r="77" spans="1:8" ht="15.75">
      <c r="A77" s="643"/>
      <c r="B77" s="1103" t="str">
        <f>IF(COUNT($H$16:H77)&lt;10,CONCATENATE("AMM LOG 00",COUNT($H$16:H77)),CONCATENATE("AMM LOG 0",COUNT($H$16:H77)))</f>
        <v>AMM LOG 000</v>
      </c>
      <c r="C77" s="2533" t="str">
        <f>CONCATENATE("FORNECIMENTO E INSTALAÇÃO DE ",C80)</f>
        <v>FORNECIMENTO E INSTALAÇÃO DE SUPORTE PARA 5 CONECTORES RJ11/45 PARA QUADRO VDI</v>
      </c>
      <c r="D77" s="2617"/>
      <c r="E77" s="2617"/>
      <c r="F77" s="2617"/>
      <c r="G77" s="1104" t="s">
        <v>23</v>
      </c>
      <c r="H77" s="560" t="e">
        <f>G84</f>
        <v>#REF!</v>
      </c>
    </row>
    <row r="78" spans="1:8" ht="31.5">
      <c r="A78" s="643"/>
      <c r="B78" s="1317" t="s">
        <v>144</v>
      </c>
      <c r="C78" s="1318" t="s">
        <v>75</v>
      </c>
      <c r="D78" s="1486" t="s">
        <v>23</v>
      </c>
      <c r="E78" s="1318" t="s">
        <v>76</v>
      </c>
      <c r="F78" s="1319" t="s">
        <v>77</v>
      </c>
      <c r="G78" s="1320" t="s">
        <v>78</v>
      </c>
      <c r="H78" s="643"/>
    </row>
    <row r="79" spans="1:8" ht="15.75">
      <c r="A79" s="643"/>
      <c r="B79" s="2818" t="s">
        <v>79</v>
      </c>
      <c r="C79" s="2819"/>
      <c r="D79" s="2819"/>
      <c r="E79" s="2819"/>
      <c r="F79" s="2819"/>
      <c r="G79" s="2820"/>
      <c r="H79" s="643"/>
    </row>
    <row r="80" spans="1:8" ht="15">
      <c r="A80" s="643"/>
      <c r="B80" s="1551" t="s">
        <v>98</v>
      </c>
      <c r="C80" s="1547" t="str">
        <f>C87</f>
        <v>SUPORTE PARA 5 CONECTORES RJ11/45 PARA QUADRO VDI</v>
      </c>
      <c r="D80" s="1554" t="str">
        <f>G87</f>
        <v>UN</v>
      </c>
      <c r="E80" s="1535">
        <v>1</v>
      </c>
      <c r="F80" s="1535">
        <f>D92</f>
        <v>29.62</v>
      </c>
      <c r="G80" s="1540">
        <f>TRUNC(F80*E80,2)</f>
        <v>29.62</v>
      </c>
      <c r="H80" s="643"/>
    </row>
    <row r="81" spans="1:8" ht="15.75">
      <c r="A81" s="643"/>
      <c r="B81" s="2818" t="s">
        <v>80</v>
      </c>
      <c r="C81" s="2819"/>
      <c r="D81" s="2819"/>
      <c r="E81" s="2819"/>
      <c r="F81" s="2819"/>
      <c r="G81" s="2820"/>
      <c r="H81" s="643"/>
    </row>
    <row r="82" spans="1:8" ht="15.75">
      <c r="A82" s="645" t="s">
        <v>219</v>
      </c>
      <c r="B82" s="1518">
        <v>88264</v>
      </c>
      <c r="C82" s="1299" t="e">
        <f>IF($A82="INSUMO",VLOOKUP($B82,#REF!,2,FALSE),VLOOKUP($B82,#REF!,2,FALSE))</f>
        <v>#REF!</v>
      </c>
      <c r="D82" s="1304" t="e">
        <f>IF($A82="INSUMO",VLOOKUP($B82,#REF!,3,FALSE),VLOOKUP($B82,#REF!,3,FALSE))</f>
        <v>#REF!</v>
      </c>
      <c r="E82" s="1514">
        <v>0.21</v>
      </c>
      <c r="F82" s="1322" t="e">
        <f>IF($A82="INSUMO",VLOOKUP($B82,#REF!,4,FALSE),VLOOKUP($B82,#REF!,4,FALSE))</f>
        <v>#REF!</v>
      </c>
      <c r="G82" s="1517" t="e">
        <f>TRUNC(F82*E82,2)</f>
        <v>#REF!</v>
      </c>
      <c r="H82" s="643"/>
    </row>
    <row r="83" spans="1:8" ht="16.5" thickBot="1">
      <c r="A83" s="645" t="s">
        <v>219</v>
      </c>
      <c r="B83" s="1105">
        <v>88247</v>
      </c>
      <c r="C83" s="1303" t="e">
        <f>IF($A83="INSUMO",VLOOKUP($B83,#REF!,2,FALSE),VLOOKUP($B83,#REF!,2,FALSE))</f>
        <v>#REF!</v>
      </c>
      <c r="D83" s="1300" t="e">
        <f>IF($A83="INSUMO",VLOOKUP($B83,#REF!,3,FALSE),VLOOKUP($B83,#REF!,3,FALSE))</f>
        <v>#REF!</v>
      </c>
      <c r="E83" s="1519">
        <v>0.21</v>
      </c>
      <c r="F83" s="1324" t="e">
        <f>IF($A83="INSUMO",VLOOKUP($B83,#REF!,4,FALSE),VLOOKUP($B83,#REF!,4,FALSE))</f>
        <v>#REF!</v>
      </c>
      <c r="G83" s="1106" t="e">
        <f>TRUNC(F83*E83,2)</f>
        <v>#REF!</v>
      </c>
      <c r="H83" s="643"/>
    </row>
    <row r="84" spans="1:8" ht="16.5" customHeight="1" thickBot="1">
      <c r="A84" s="643"/>
      <c r="B84" s="2626" t="s">
        <v>849</v>
      </c>
      <c r="C84" s="2626"/>
      <c r="D84" s="2626"/>
      <c r="E84" s="2626"/>
      <c r="F84" s="538" t="s">
        <v>81</v>
      </c>
      <c r="G84" s="539" t="e">
        <f>SUM(G79:G83)</f>
        <v>#REF!</v>
      </c>
      <c r="H84" s="643"/>
    </row>
    <row r="85" spans="1:8" ht="15">
      <c r="A85" s="643"/>
      <c r="B85" s="2626"/>
      <c r="C85" s="2626"/>
      <c r="D85" s="2626"/>
      <c r="E85" s="2626"/>
      <c r="F85" s="644"/>
      <c r="G85" s="644"/>
      <c r="H85" s="643"/>
    </row>
    <row r="86" spans="1:8" s="1114" customFormat="1" ht="15.75" thickBot="1">
      <c r="A86" s="1111"/>
      <c r="B86" s="1087"/>
      <c r="C86" s="1087"/>
      <c r="D86" s="1087"/>
      <c r="E86" s="1087"/>
      <c r="F86" s="1087"/>
      <c r="G86" s="1087"/>
      <c r="H86" s="1111"/>
    </row>
    <row r="87" spans="1:8" ht="15.75">
      <c r="A87" s="590"/>
      <c r="B87" s="1365"/>
      <c r="C87" s="1366" t="s">
        <v>374</v>
      </c>
      <c r="D87" s="1366"/>
      <c r="E87" s="1367"/>
      <c r="F87" s="1364"/>
      <c r="G87" s="1110" t="s">
        <v>23</v>
      </c>
      <c r="H87" s="1227" t="s">
        <v>1058</v>
      </c>
    </row>
    <row r="88" spans="1:8" ht="31.5">
      <c r="A88" s="590"/>
      <c r="B88" s="1458" t="s">
        <v>91</v>
      </c>
      <c r="C88" s="1459" t="s">
        <v>92</v>
      </c>
      <c r="D88" s="1460" t="s">
        <v>93</v>
      </c>
      <c r="E88" s="1461" t="s">
        <v>94</v>
      </c>
      <c r="F88" s="1504" t="s">
        <v>95</v>
      </c>
      <c r="G88" s="1463" t="s">
        <v>96</v>
      </c>
      <c r="H88" s="590"/>
    </row>
    <row r="89" spans="1:8" ht="15">
      <c r="A89" s="590"/>
      <c r="B89" s="1480">
        <v>43116</v>
      </c>
      <c r="C89" s="1505" t="s">
        <v>1075</v>
      </c>
      <c r="D89" s="1326">
        <v>31.64</v>
      </c>
      <c r="E89" s="1327" t="s">
        <v>339</v>
      </c>
      <c r="F89" s="1506" t="s">
        <v>1074</v>
      </c>
      <c r="G89" s="1507" t="s">
        <v>1073</v>
      </c>
      <c r="H89" s="590"/>
    </row>
    <row r="90" spans="1:8" ht="15">
      <c r="A90" s="590"/>
      <c r="B90" s="1480">
        <v>43116</v>
      </c>
      <c r="C90" s="1505" t="s">
        <v>1072</v>
      </c>
      <c r="D90" s="1326">
        <v>29.62</v>
      </c>
      <c r="E90" s="1327" t="s">
        <v>1071</v>
      </c>
      <c r="F90" s="1576" t="s">
        <v>1070</v>
      </c>
      <c r="G90" s="1507" t="s">
        <v>1069</v>
      </c>
      <c r="H90" s="590"/>
    </row>
    <row r="91" spans="1:8" ht="15">
      <c r="A91" s="590"/>
      <c r="B91" s="1328"/>
      <c r="C91" s="1505"/>
      <c r="D91" s="1326"/>
      <c r="E91" s="1327"/>
      <c r="F91" s="1506"/>
      <c r="G91" s="1507"/>
      <c r="H91" s="590"/>
    </row>
    <row r="92" spans="1:8" ht="16.5" thickBot="1">
      <c r="A92" s="590"/>
      <c r="B92" s="1095"/>
      <c r="C92" s="1335" t="s">
        <v>97</v>
      </c>
      <c r="D92" s="1336">
        <f>IF(COUNT(D88:D91)=3,MEDIAN(D88:D91),SMALL(D89:D91,1))</f>
        <v>29.62</v>
      </c>
      <c r="E92" s="1337"/>
      <c r="F92" s="1338"/>
      <c r="G92" s="587"/>
      <c r="H92" s="590"/>
    </row>
    <row r="93" spans="1:8" ht="13.5" thickBot="1">
      <c r="A93" s="618"/>
      <c r="B93" s="619"/>
      <c r="C93" s="619"/>
      <c r="D93" s="619"/>
      <c r="E93" s="619"/>
      <c r="F93" s="619"/>
      <c r="G93" s="619"/>
      <c r="H93" s="618"/>
    </row>
    <row r="94" spans="1:8" ht="15.75">
      <c r="A94" s="643"/>
      <c r="B94" s="1103" t="str">
        <f>IF(COUNT($H$16:H94)&lt;10,CONCATENATE("AMM LOG 00",COUNT($H$16:H94)),CONCATENATE("AMM LOG 0",COUNT($H$16:H94)))</f>
        <v>AMM LOG 000</v>
      </c>
      <c r="C94" s="2533" t="str">
        <f>CONCATENATE("FORNECIMENTO E INSTALAÇÃO DE ",C97)</f>
        <v>FORNECIMENTO E INSTALAÇÃO DE BLOCO TERMINAL PARA TELEFONE 10 PARES - BLOCO M10</v>
      </c>
      <c r="D94" s="2617"/>
      <c r="E94" s="2617"/>
      <c r="F94" s="2617"/>
      <c r="G94" s="1104" t="s">
        <v>23</v>
      </c>
      <c r="H94" s="560" t="e">
        <f>G101</f>
        <v>#REF!</v>
      </c>
    </row>
    <row r="95" spans="1:8" ht="31.5">
      <c r="A95" s="643"/>
      <c r="B95" s="1317" t="s">
        <v>144</v>
      </c>
      <c r="C95" s="1318" t="s">
        <v>75</v>
      </c>
      <c r="D95" s="1486" t="s">
        <v>23</v>
      </c>
      <c r="E95" s="1318" t="s">
        <v>76</v>
      </c>
      <c r="F95" s="1319" t="s">
        <v>77</v>
      </c>
      <c r="G95" s="1320" t="s">
        <v>78</v>
      </c>
      <c r="H95" s="643"/>
    </row>
    <row r="96" spans="1:8" ht="15.75">
      <c r="A96" s="643"/>
      <c r="B96" s="2818" t="s">
        <v>79</v>
      </c>
      <c r="C96" s="2819"/>
      <c r="D96" s="2819"/>
      <c r="E96" s="2819"/>
      <c r="F96" s="2819"/>
      <c r="G96" s="2820"/>
      <c r="H96" s="643"/>
    </row>
    <row r="97" spans="1:8" ht="15">
      <c r="A97" s="643"/>
      <c r="B97" s="1551" t="s">
        <v>98</v>
      </c>
      <c r="C97" s="1547" t="str">
        <f>C103</f>
        <v>BLOCO TERMINAL PARA TELEFONE 10 PARES - BLOCO M10</v>
      </c>
      <c r="D97" s="1554" t="str">
        <f>G103</f>
        <v>UN</v>
      </c>
      <c r="E97" s="1535">
        <v>1</v>
      </c>
      <c r="F97" s="1535">
        <f>D108</f>
        <v>12.33</v>
      </c>
      <c r="G97" s="1540">
        <f>TRUNC(F97*E97,2)</f>
        <v>12.33</v>
      </c>
      <c r="H97" s="643"/>
    </row>
    <row r="98" spans="1:8" ht="15.75">
      <c r="A98" s="643"/>
      <c r="B98" s="2818" t="s">
        <v>80</v>
      </c>
      <c r="C98" s="2819"/>
      <c r="D98" s="2819"/>
      <c r="E98" s="2819"/>
      <c r="F98" s="2819"/>
      <c r="G98" s="2820"/>
      <c r="H98" s="643"/>
    </row>
    <row r="99" spans="1:8" ht="15.75">
      <c r="A99" s="645" t="s">
        <v>219</v>
      </c>
      <c r="B99" s="1518">
        <v>88264</v>
      </c>
      <c r="C99" s="1299" t="e">
        <f>IF($A99="INSUMO",VLOOKUP($B99,#REF!,2,FALSE),VLOOKUP($B99,#REF!,2,FALSE))</f>
        <v>#REF!</v>
      </c>
      <c r="D99" s="1304" t="e">
        <f>IF($A99="INSUMO",VLOOKUP($B99,#REF!,3,FALSE),VLOOKUP($B99,#REF!,3,FALSE))</f>
        <v>#REF!</v>
      </c>
      <c r="E99" s="1514">
        <v>0.2</v>
      </c>
      <c r="F99" s="1322" t="e">
        <f>IF($A99="INSUMO",VLOOKUP($B99,#REF!,4,FALSE),VLOOKUP($B99,#REF!,4,FALSE))</f>
        <v>#REF!</v>
      </c>
      <c r="G99" s="1517" t="e">
        <f>TRUNC(F99*E99,2)</f>
        <v>#REF!</v>
      </c>
      <c r="H99" s="643"/>
    </row>
    <row r="100" spans="1:8" ht="16.5" thickBot="1">
      <c r="A100" s="645" t="s">
        <v>219</v>
      </c>
      <c r="B100" s="1105">
        <v>88316</v>
      </c>
      <c r="C100" s="1303" t="e">
        <f>IF($A100="INSUMO",VLOOKUP($B100,#REF!,2,FALSE),VLOOKUP($B100,#REF!,2,FALSE))</f>
        <v>#REF!</v>
      </c>
      <c r="D100" s="1300" t="e">
        <f>IF($A100="INSUMO",VLOOKUP($B100,#REF!,3,FALSE),VLOOKUP($B100,#REF!,3,FALSE))</f>
        <v>#REF!</v>
      </c>
      <c r="E100" s="1519">
        <v>0.2</v>
      </c>
      <c r="F100" s="1324" t="e">
        <f>IF($A100="INSUMO",VLOOKUP($B100,#REF!,4,FALSE),VLOOKUP($B100,#REF!,4,FALSE))</f>
        <v>#REF!</v>
      </c>
      <c r="G100" s="1106" t="e">
        <f>TRUNC(F100*E100,2)</f>
        <v>#REF!</v>
      </c>
      <c r="H100" s="643"/>
    </row>
    <row r="101" spans="1:8" ht="16.5" thickBot="1">
      <c r="A101" s="643"/>
      <c r="B101" s="2626" t="s">
        <v>850</v>
      </c>
      <c r="C101" s="2626"/>
      <c r="D101" s="2626"/>
      <c r="E101" s="2861"/>
      <c r="F101" s="538" t="s">
        <v>81</v>
      </c>
      <c r="G101" s="539" t="e">
        <f>SUM(G96:G100)</f>
        <v>#REF!</v>
      </c>
      <c r="H101" s="643"/>
    </row>
    <row r="102" spans="1:8" ht="15.75" thickBot="1">
      <c r="A102" s="643"/>
      <c r="B102" s="644"/>
      <c r="C102" s="644"/>
      <c r="D102" s="644"/>
      <c r="E102" s="644"/>
      <c r="F102" s="644"/>
      <c r="G102" s="644"/>
      <c r="H102" s="643"/>
    </row>
    <row r="103" spans="1:8" ht="15.75">
      <c r="A103" s="590"/>
      <c r="B103" s="1365"/>
      <c r="C103" s="1363" t="s">
        <v>375</v>
      </c>
      <c r="D103" s="1366"/>
      <c r="E103" s="1367"/>
      <c r="F103" s="1364"/>
      <c r="G103" s="360" t="s">
        <v>23</v>
      </c>
      <c r="H103" s="590"/>
    </row>
    <row r="104" spans="1:8" ht="31.5">
      <c r="A104" s="590"/>
      <c r="B104" s="1458" t="s">
        <v>91</v>
      </c>
      <c r="C104" s="1459" t="s">
        <v>92</v>
      </c>
      <c r="D104" s="1460" t="s">
        <v>93</v>
      </c>
      <c r="E104" s="1461" t="s">
        <v>94</v>
      </c>
      <c r="F104" s="1504" t="s">
        <v>95</v>
      </c>
      <c r="G104" s="1463" t="s">
        <v>96</v>
      </c>
      <c r="H104" s="590"/>
    </row>
    <row r="105" spans="1:8" ht="15">
      <c r="A105" s="590"/>
      <c r="B105" s="1790">
        <v>43346</v>
      </c>
      <c r="C105" s="1760" t="s">
        <v>367</v>
      </c>
      <c r="D105" s="1775">
        <v>9.4600000000000009</v>
      </c>
      <c r="E105" s="1787" t="s">
        <v>333</v>
      </c>
      <c r="F105" s="1740" t="s">
        <v>334</v>
      </c>
      <c r="G105" s="1750" t="s">
        <v>1078</v>
      </c>
      <c r="H105"/>
    </row>
    <row r="106" spans="1:8" ht="15">
      <c r="A106" s="590"/>
      <c r="B106" s="1742">
        <v>43560</v>
      </c>
      <c r="C106" s="1760" t="s">
        <v>239</v>
      </c>
      <c r="D106" s="1738">
        <v>12.33</v>
      </c>
      <c r="E106" s="1761" t="s">
        <v>1124</v>
      </c>
      <c r="F106" s="1762" t="s">
        <v>240</v>
      </c>
      <c r="G106" s="1741" t="s">
        <v>369</v>
      </c>
      <c r="H106"/>
    </row>
    <row r="107" spans="1:8" ht="15">
      <c r="A107" s="590"/>
      <c r="B107" s="1790">
        <v>43346</v>
      </c>
      <c r="C107" s="1760" t="s">
        <v>341</v>
      </c>
      <c r="D107" s="1775">
        <v>26.95</v>
      </c>
      <c r="E107" s="1787" t="s">
        <v>342</v>
      </c>
      <c r="F107" s="1740" t="s">
        <v>343</v>
      </c>
      <c r="G107" s="1750" t="s">
        <v>1191</v>
      </c>
      <c r="H107"/>
    </row>
    <row r="108" spans="1:8" ht="16.5" thickBot="1">
      <c r="A108" s="590"/>
      <c r="B108" s="1095"/>
      <c r="C108" s="1335" t="s">
        <v>97</v>
      </c>
      <c r="D108" s="1336">
        <f>IF(COUNT(D104:D107)=3,MEDIAN(D104:D107),SMALL(D105:D107,1))</f>
        <v>12.33</v>
      </c>
      <c r="E108" s="1337"/>
      <c r="F108" s="1338"/>
      <c r="G108" s="587"/>
      <c r="H108" s="590"/>
    </row>
    <row r="109" spans="1:8" ht="13.5" thickBot="1">
      <c r="A109" s="618"/>
      <c r="B109" s="619"/>
      <c r="C109" s="619"/>
      <c r="D109" s="619"/>
      <c r="E109" s="619"/>
      <c r="F109" s="619"/>
      <c r="G109" s="619"/>
      <c r="H109" s="618"/>
    </row>
    <row r="110" spans="1:8" ht="15.75">
      <c r="A110" s="643"/>
      <c r="B110" s="1103" t="str">
        <f>IF(COUNT($H$16:H110)&lt;10,CONCATENATE("AMM LOG 00",COUNT($H$16:H110)),CONCATENATE("AMM LOG 0",COUNT($H$16:H110)))</f>
        <v>AMM LOG 000</v>
      </c>
      <c r="C110" s="2533" t="str">
        <f>CONCATENATE("FORNECIMENTO E INSTALAÇÃO DE ",C113)</f>
        <v>FORNECIMENTO E INSTALAÇÃO DE CABO TELEFONICO CCE - APL - 50, 4 PARES, USO EXTERNO</v>
      </c>
      <c r="D110" s="2617"/>
      <c r="E110" s="2617"/>
      <c r="F110" s="2617"/>
      <c r="G110" s="1104" t="s">
        <v>22</v>
      </c>
      <c r="H110" s="560" t="e">
        <f>G117</f>
        <v>#REF!</v>
      </c>
    </row>
    <row r="111" spans="1:8" ht="31.5">
      <c r="A111" s="643"/>
      <c r="B111" s="1317" t="s">
        <v>144</v>
      </c>
      <c r="C111" s="1318" t="s">
        <v>75</v>
      </c>
      <c r="D111" s="1486" t="s">
        <v>23</v>
      </c>
      <c r="E111" s="1318" t="s">
        <v>76</v>
      </c>
      <c r="F111" s="1319" t="s">
        <v>77</v>
      </c>
      <c r="G111" s="1320" t="s">
        <v>78</v>
      </c>
      <c r="H111" s="643"/>
    </row>
    <row r="112" spans="1:8" ht="15.75">
      <c r="A112" s="643"/>
      <c r="B112" s="2818" t="s">
        <v>79</v>
      </c>
      <c r="C112" s="2819"/>
      <c r="D112" s="2819"/>
      <c r="E112" s="2819"/>
      <c r="F112" s="2819"/>
      <c r="G112" s="2820"/>
      <c r="H112" s="643"/>
    </row>
    <row r="113" spans="1:8" ht="15">
      <c r="A113" s="643"/>
      <c r="B113" s="1551" t="s">
        <v>98</v>
      </c>
      <c r="C113" s="1547" t="str">
        <f>C119</f>
        <v>CABO TELEFONICO CCE - APL - 50, 4 PARES, USO EXTERNO</v>
      </c>
      <c r="D113" s="1554" t="str">
        <f>G119</f>
        <v>M</v>
      </c>
      <c r="E113" s="1535">
        <v>1</v>
      </c>
      <c r="F113" s="1535">
        <f>D124</f>
        <v>2.99</v>
      </c>
      <c r="G113" s="1540">
        <f>TRUNC(F113*E113,2)</f>
        <v>2.99</v>
      </c>
      <c r="H113" s="643"/>
    </row>
    <row r="114" spans="1:8" ht="15.75">
      <c r="A114" s="643"/>
      <c r="B114" s="2818" t="s">
        <v>80</v>
      </c>
      <c r="C114" s="2819"/>
      <c r="D114" s="2819"/>
      <c r="E114" s="2819"/>
      <c r="F114" s="2819"/>
      <c r="G114" s="2820"/>
      <c r="H114" s="643"/>
    </row>
    <row r="115" spans="1:8" ht="15.75">
      <c r="A115" s="645" t="s">
        <v>219</v>
      </c>
      <c r="B115" s="1518">
        <v>88264</v>
      </c>
      <c r="C115" s="1299" t="e">
        <f>IF($A115="INSUMO",VLOOKUP($B115,#REF!,2,FALSE),VLOOKUP($B115,#REF!,2,FALSE))</f>
        <v>#REF!</v>
      </c>
      <c r="D115" s="1304" t="e">
        <f>IF($A115="INSUMO",VLOOKUP($B115,#REF!,3,FALSE),VLOOKUP($B115,#REF!,3,FALSE))</f>
        <v>#REF!</v>
      </c>
      <c r="E115" s="1515">
        <v>8.5000000000000006E-2</v>
      </c>
      <c r="F115" s="1322" t="e">
        <f>IF($A115="INSUMO",VLOOKUP($B115,#REF!,4,FALSE),VLOOKUP($B115,#REF!,4,FALSE))</f>
        <v>#REF!</v>
      </c>
      <c r="G115" s="1517" t="e">
        <f>TRUNC(F115*E115,2)</f>
        <v>#REF!</v>
      </c>
      <c r="H115" s="643"/>
    </row>
    <row r="116" spans="1:8" ht="16.5" thickBot="1">
      <c r="A116" s="645" t="s">
        <v>219</v>
      </c>
      <c r="B116" s="1105">
        <v>88247</v>
      </c>
      <c r="C116" s="1303" t="e">
        <f>IF($A116="INSUMO",VLOOKUP($B116,#REF!,2,FALSE),VLOOKUP($B116,#REF!,2,FALSE))</f>
        <v>#REF!</v>
      </c>
      <c r="D116" s="1300" t="e">
        <f>IF($A116="INSUMO",VLOOKUP($B116,#REF!,3,FALSE),VLOOKUP($B116,#REF!,3,FALSE))</f>
        <v>#REF!</v>
      </c>
      <c r="E116" s="1544">
        <v>8.5000000000000006E-2</v>
      </c>
      <c r="F116" s="1324" t="e">
        <f>IF($A116="INSUMO",VLOOKUP($B116,#REF!,4,FALSE),VLOOKUP($B116,#REF!,4,FALSE))</f>
        <v>#REF!</v>
      </c>
      <c r="G116" s="1106" t="e">
        <f>TRUNC(F116*E116,2)</f>
        <v>#REF!</v>
      </c>
      <c r="H116" s="643"/>
    </row>
    <row r="117" spans="1:8" ht="16.5" thickBot="1">
      <c r="A117" s="643"/>
      <c r="B117" s="2626" t="s">
        <v>851</v>
      </c>
      <c r="C117" s="2626"/>
      <c r="D117" s="2626"/>
      <c r="E117" s="2861"/>
      <c r="F117" s="538" t="s">
        <v>81</v>
      </c>
      <c r="G117" s="539" t="e">
        <f>SUM(G112:G116)</f>
        <v>#REF!</v>
      </c>
      <c r="H117" s="643"/>
    </row>
    <row r="118" spans="1:8" ht="15.75" thickBot="1">
      <c r="A118" s="643"/>
      <c r="B118" s="644"/>
      <c r="C118" s="644"/>
      <c r="D118" s="644"/>
      <c r="E118" s="644"/>
      <c r="F118" s="644"/>
      <c r="G118" s="644"/>
      <c r="H118" s="643"/>
    </row>
    <row r="119" spans="1:8" ht="15.75">
      <c r="A119" s="590"/>
      <c r="B119" s="1365"/>
      <c r="C119" s="1363" t="s">
        <v>378</v>
      </c>
      <c r="D119" s="1366"/>
      <c r="E119" s="1367"/>
      <c r="F119" s="1364"/>
      <c r="G119" s="360" t="s">
        <v>22</v>
      </c>
      <c r="H119" s="590"/>
    </row>
    <row r="120" spans="1:8" ht="31.5">
      <c r="A120" s="590"/>
      <c r="B120" s="1458" t="s">
        <v>91</v>
      </c>
      <c r="C120" s="1459" t="s">
        <v>92</v>
      </c>
      <c r="D120" s="1460" t="s">
        <v>93</v>
      </c>
      <c r="E120" s="1461" t="s">
        <v>94</v>
      </c>
      <c r="F120" s="1504" t="s">
        <v>95</v>
      </c>
      <c r="G120" s="1463" t="s">
        <v>96</v>
      </c>
      <c r="H120" s="590"/>
    </row>
    <row r="121" spans="1:8" ht="15">
      <c r="A121" s="590"/>
      <c r="B121" s="1464">
        <v>42753</v>
      </c>
      <c r="C121" s="1465" t="s">
        <v>367</v>
      </c>
      <c r="D121" s="1466">
        <v>2.99</v>
      </c>
      <c r="E121" s="1470" t="s">
        <v>333</v>
      </c>
      <c r="F121" s="1522" t="s">
        <v>334</v>
      </c>
      <c r="G121" s="1469" t="s">
        <v>368</v>
      </c>
      <c r="H121" s="590"/>
    </row>
    <row r="122" spans="1:8" ht="15">
      <c r="A122" s="590"/>
      <c r="B122" s="1464"/>
      <c r="C122" s="1465"/>
      <c r="D122" s="1466"/>
      <c r="E122" s="1470"/>
      <c r="F122" s="1522"/>
      <c r="G122" s="1469"/>
      <c r="H122" s="590"/>
    </row>
    <row r="123" spans="1:8" ht="15">
      <c r="A123" s="590"/>
      <c r="B123" s="1464"/>
      <c r="C123" s="1465"/>
      <c r="D123" s="1466"/>
      <c r="E123" s="1470"/>
      <c r="F123" s="1522"/>
      <c r="G123" s="1469"/>
      <c r="H123" s="590"/>
    </row>
    <row r="124" spans="1:8" ht="16.5" thickBot="1">
      <c r="A124" s="590"/>
      <c r="B124" s="1095"/>
      <c r="C124" s="1335" t="s">
        <v>97</v>
      </c>
      <c r="D124" s="1336">
        <f>IF(COUNT(D120:D123)=3,MEDIAN(D120:D123),SMALL(D121:D123,1))</f>
        <v>2.99</v>
      </c>
      <c r="E124" s="1337"/>
      <c r="F124" s="1338"/>
      <c r="G124" s="587"/>
      <c r="H124" s="590"/>
    </row>
    <row r="125" spans="1:8" ht="13.5" thickBot="1">
      <c r="A125" s="618"/>
      <c r="B125" s="619"/>
      <c r="C125" s="619"/>
      <c r="D125" s="619"/>
      <c r="E125" s="619"/>
      <c r="F125" s="619"/>
      <c r="G125" s="619"/>
      <c r="H125" s="618"/>
    </row>
    <row r="126" spans="1:8" ht="15.75">
      <c r="A126" s="643"/>
      <c r="B126" s="1103" t="str">
        <f>IF(COUNT($H$16:H126)&lt;10,CONCATENATE("AMM LOG 00",COUNT($H$16:H126)),CONCATENATE("AMM LOG 0",COUNT($H$16:H126)))</f>
        <v>AMM LOG 000</v>
      </c>
      <c r="C126" s="2533" t="str">
        <f>CONCATENATE("FORNECIMENTO E INSTALAÇÃO DE ",C129)</f>
        <v>FORNECIMENTO E INSTALAÇÃO DE ESPELHO PARA CAIXA 4X2" COM DUAS SAIDAS RJ45 (FEMEA), CAT 5e</v>
      </c>
      <c r="D126" s="2617"/>
      <c r="E126" s="2617"/>
      <c r="F126" s="2617"/>
      <c r="G126" s="1104" t="s">
        <v>23</v>
      </c>
      <c r="H126" s="560" t="e">
        <f>G133</f>
        <v>#REF!</v>
      </c>
    </row>
    <row r="127" spans="1:8" ht="31.5">
      <c r="A127" s="643"/>
      <c r="B127" s="1317" t="s">
        <v>144</v>
      </c>
      <c r="C127" s="1318" t="s">
        <v>75</v>
      </c>
      <c r="D127" s="1486" t="s">
        <v>23</v>
      </c>
      <c r="E127" s="1318" t="s">
        <v>76</v>
      </c>
      <c r="F127" s="1319" t="s">
        <v>77</v>
      </c>
      <c r="G127" s="1320" t="s">
        <v>78</v>
      </c>
      <c r="H127" s="643"/>
    </row>
    <row r="128" spans="1:8" ht="15.75">
      <c r="A128" s="643"/>
      <c r="B128" s="2818" t="s">
        <v>79</v>
      </c>
      <c r="C128" s="2819"/>
      <c r="D128" s="2819"/>
      <c r="E128" s="2819"/>
      <c r="F128" s="2819"/>
      <c r="G128" s="2820"/>
      <c r="H128" s="643"/>
    </row>
    <row r="129" spans="1:8" ht="30">
      <c r="A129" s="643"/>
      <c r="B129" s="1551" t="s">
        <v>98</v>
      </c>
      <c r="C129" s="1547" t="str">
        <f>C135</f>
        <v>ESPELHO PARA CAIXA 4X2" COM DUAS SAIDAS RJ45 (FEMEA), CAT 5e</v>
      </c>
      <c r="D129" s="1554" t="str">
        <f>G135</f>
        <v>UN</v>
      </c>
      <c r="E129" s="1535">
        <v>1</v>
      </c>
      <c r="F129" s="1535">
        <f>D140</f>
        <v>3.27</v>
      </c>
      <c r="G129" s="1540">
        <f>TRUNC(F129*E129,2)</f>
        <v>3.27</v>
      </c>
      <c r="H129" s="643"/>
    </row>
    <row r="130" spans="1:8" ht="15.75">
      <c r="A130" s="643"/>
      <c r="B130" s="2818" t="s">
        <v>80</v>
      </c>
      <c r="C130" s="2819"/>
      <c r="D130" s="2819"/>
      <c r="E130" s="2819"/>
      <c r="F130" s="2819"/>
      <c r="G130" s="2820"/>
      <c r="H130" s="643"/>
    </row>
    <row r="131" spans="1:8" ht="15.75">
      <c r="A131" s="645" t="s">
        <v>219</v>
      </c>
      <c r="B131" s="1518">
        <v>88264</v>
      </c>
      <c r="C131" s="1299" t="e">
        <f>IF($A131="INSUMO",VLOOKUP($B131,#REF!,2,FALSE),VLOOKUP($B131,#REF!,2,FALSE))</f>
        <v>#REF!</v>
      </c>
      <c r="D131" s="1304" t="e">
        <f>IF($A131="INSUMO",VLOOKUP($B131,#REF!,3,FALSE),VLOOKUP($B131,#REF!,3,FALSE))</f>
        <v>#REF!</v>
      </c>
      <c r="E131" s="1515">
        <v>0.15</v>
      </c>
      <c r="F131" s="1322" t="e">
        <f>IF($A131="INSUMO",VLOOKUP($B131,#REF!,4,FALSE),VLOOKUP($B131,#REF!,4,FALSE))</f>
        <v>#REF!</v>
      </c>
      <c r="G131" s="1517" t="e">
        <f>TRUNC(F131*E131,2)</f>
        <v>#REF!</v>
      </c>
      <c r="H131" s="643"/>
    </row>
    <row r="132" spans="1:8" ht="16.5" thickBot="1">
      <c r="A132" s="645" t="s">
        <v>219</v>
      </c>
      <c r="B132" s="1105">
        <v>88316</v>
      </c>
      <c r="C132" s="1303" t="e">
        <f>IF($A132="INSUMO",VLOOKUP($B132,#REF!,2,FALSE),VLOOKUP($B132,#REF!,2,FALSE))</f>
        <v>#REF!</v>
      </c>
      <c r="D132" s="1300" t="e">
        <f>IF($A132="INSUMO",VLOOKUP($B132,#REF!,3,FALSE),VLOOKUP($B132,#REF!,3,FALSE))</f>
        <v>#REF!</v>
      </c>
      <c r="E132" s="1544">
        <v>0.15</v>
      </c>
      <c r="F132" s="1324" t="e">
        <f>IF($A132="INSUMO",VLOOKUP($B132,#REF!,4,FALSE),VLOOKUP($B132,#REF!,4,FALSE))</f>
        <v>#REF!</v>
      </c>
      <c r="G132" s="1106" t="e">
        <f>TRUNC(F132*E132,2)</f>
        <v>#REF!</v>
      </c>
      <c r="H132" s="643"/>
    </row>
    <row r="133" spans="1:8" ht="16.5" thickBot="1">
      <c r="A133" s="643"/>
      <c r="B133" s="2626" t="s">
        <v>852</v>
      </c>
      <c r="C133" s="2626"/>
      <c r="D133" s="2626"/>
      <c r="E133" s="2861"/>
      <c r="F133" s="538" t="s">
        <v>81</v>
      </c>
      <c r="G133" s="539" t="e">
        <f>SUM(G128:G132)</f>
        <v>#REF!</v>
      </c>
      <c r="H133" s="643"/>
    </row>
    <row r="134" spans="1:8" ht="15.75" thickBot="1">
      <c r="A134" s="643"/>
      <c r="B134" s="644"/>
      <c r="C134" s="644"/>
      <c r="D134" s="644"/>
      <c r="E134" s="644"/>
      <c r="F134" s="644"/>
      <c r="G134" s="644"/>
      <c r="H134" s="643"/>
    </row>
    <row r="135" spans="1:8" ht="31.5">
      <c r="A135" s="590"/>
      <c r="B135" s="1365"/>
      <c r="C135" s="1363" t="s">
        <v>379</v>
      </c>
      <c r="D135" s="1366"/>
      <c r="E135" s="1367"/>
      <c r="F135" s="1364"/>
      <c r="G135" s="360" t="s">
        <v>23</v>
      </c>
      <c r="H135" s="590"/>
    </row>
    <row r="136" spans="1:8" ht="31.5">
      <c r="A136" s="590"/>
      <c r="B136" s="1458" t="s">
        <v>91</v>
      </c>
      <c r="C136" s="1459" t="s">
        <v>92</v>
      </c>
      <c r="D136" s="1460" t="s">
        <v>93</v>
      </c>
      <c r="E136" s="1461" t="s">
        <v>94</v>
      </c>
      <c r="F136" s="1504" t="s">
        <v>95</v>
      </c>
      <c r="G136" s="1463" t="s">
        <v>96</v>
      </c>
      <c r="H136" s="590"/>
    </row>
    <row r="137" spans="1:8" ht="15">
      <c r="A137" s="590"/>
      <c r="B137" s="1742">
        <v>43559</v>
      </c>
      <c r="C137" s="1760" t="s">
        <v>1267</v>
      </c>
      <c r="D137" s="1738">
        <v>2.54</v>
      </c>
      <c r="E137" s="1761" t="s">
        <v>333</v>
      </c>
      <c r="F137" s="1762" t="s">
        <v>1131</v>
      </c>
      <c r="G137" s="1741" t="s">
        <v>1268</v>
      </c>
      <c r="H137"/>
    </row>
    <row r="138" spans="1:8" ht="15">
      <c r="A138" s="590"/>
      <c r="B138" s="1742">
        <v>43560</v>
      </c>
      <c r="C138" s="1760" t="s">
        <v>239</v>
      </c>
      <c r="D138" s="1738">
        <v>3.27</v>
      </c>
      <c r="E138" s="1761" t="s">
        <v>1124</v>
      </c>
      <c r="F138" s="1762" t="s">
        <v>240</v>
      </c>
      <c r="G138" s="1741" t="s">
        <v>369</v>
      </c>
      <c r="H138"/>
    </row>
    <row r="139" spans="1:8" ht="15">
      <c r="A139" s="590"/>
      <c r="B139" s="1763">
        <v>43565</v>
      </c>
      <c r="C139" s="1737" t="s">
        <v>1137</v>
      </c>
      <c r="D139" s="1775">
        <v>3.63</v>
      </c>
      <c r="E139" s="1739" t="s">
        <v>1138</v>
      </c>
      <c r="F139" s="1740" t="s">
        <v>1144</v>
      </c>
      <c r="G139" s="1741" t="s">
        <v>1266</v>
      </c>
      <c r="H139"/>
    </row>
    <row r="140" spans="1:8" ht="16.5" thickBot="1">
      <c r="A140" s="590"/>
      <c r="B140" s="1095"/>
      <c r="C140" s="1335" t="s">
        <v>97</v>
      </c>
      <c r="D140" s="1336">
        <f>IF(COUNT(D136:D139)=3,MEDIAN(D136:D139),SMALL(D137:D139,1))</f>
        <v>3.27</v>
      </c>
      <c r="E140" s="1337"/>
      <c r="F140" s="1338"/>
      <c r="G140" s="587"/>
      <c r="H140" s="590"/>
    </row>
    <row r="141" spans="1:8" ht="13.5" thickBot="1">
      <c r="A141" s="618"/>
      <c r="B141" s="619"/>
      <c r="C141" s="619"/>
      <c r="D141" s="619"/>
      <c r="E141" s="619"/>
      <c r="F141" s="619"/>
      <c r="G141" s="619"/>
      <c r="H141" s="618"/>
    </row>
    <row r="142" spans="1:8" ht="15.75">
      <c r="A142" s="643"/>
      <c r="B142" s="1103" t="str">
        <f>IF(COUNT($H$16:H142)&lt;10,CONCATENATE("AMM LOG 00",COUNT($H$16:H142)),CONCATENATE("AMM LOG 0",COUNT($H$16:H142)))</f>
        <v>AMM LOG 000</v>
      </c>
      <c r="C142" s="2533" t="str">
        <f>CONCATENATE("FORNECIMENTO E INSTALAÇÃO DE ",C145)</f>
        <v>FORNECIMENTO E INSTALAÇÃO DE ESPELHO PARA CAIXA 4X2" COM UMA SAÍDA RJ45 (FEMEA), CAT 5e</v>
      </c>
      <c r="D142" s="2617"/>
      <c r="E142" s="2617"/>
      <c r="F142" s="2617"/>
      <c r="G142" s="1104" t="s">
        <v>23</v>
      </c>
      <c r="H142" s="560" t="e">
        <f>G149</f>
        <v>#REF!</v>
      </c>
    </row>
    <row r="143" spans="1:8" ht="31.5">
      <c r="A143" s="643"/>
      <c r="B143" s="1317" t="s">
        <v>144</v>
      </c>
      <c r="C143" s="1318" t="s">
        <v>75</v>
      </c>
      <c r="D143" s="1486" t="s">
        <v>23</v>
      </c>
      <c r="E143" s="1318" t="s">
        <v>76</v>
      </c>
      <c r="F143" s="1319" t="s">
        <v>77</v>
      </c>
      <c r="G143" s="1320" t="s">
        <v>78</v>
      </c>
      <c r="H143" s="643"/>
    </row>
    <row r="144" spans="1:8" ht="15.75">
      <c r="A144" s="643"/>
      <c r="B144" s="2818" t="s">
        <v>79</v>
      </c>
      <c r="C144" s="2819"/>
      <c r="D144" s="2819"/>
      <c r="E144" s="2819"/>
      <c r="F144" s="2819"/>
      <c r="G144" s="2820"/>
      <c r="H144" s="643"/>
    </row>
    <row r="145" spans="1:8" ht="15">
      <c r="A145" s="643"/>
      <c r="B145" s="1551" t="s">
        <v>98</v>
      </c>
      <c r="C145" s="1547" t="str">
        <f>C151</f>
        <v>ESPELHO PARA CAIXA 4X2" COM UMA SAÍDA RJ45 (FEMEA), CAT 5e</v>
      </c>
      <c r="D145" s="1554" t="str">
        <f>G151</f>
        <v>UN</v>
      </c>
      <c r="E145" s="1535">
        <v>1</v>
      </c>
      <c r="F145" s="1535">
        <f>D156</f>
        <v>3.87</v>
      </c>
      <c r="G145" s="1540">
        <f>TRUNC(F145*E145,2)</f>
        <v>3.87</v>
      </c>
      <c r="H145" s="643"/>
    </row>
    <row r="146" spans="1:8" ht="15.75">
      <c r="A146" s="643"/>
      <c r="B146" s="2818" t="s">
        <v>80</v>
      </c>
      <c r="C146" s="2819"/>
      <c r="D146" s="2819"/>
      <c r="E146" s="2819"/>
      <c r="F146" s="2819"/>
      <c r="G146" s="2820"/>
      <c r="H146" s="643"/>
    </row>
    <row r="147" spans="1:8" ht="15.75">
      <c r="A147" s="645" t="s">
        <v>219</v>
      </c>
      <c r="B147" s="1518">
        <v>88264</v>
      </c>
      <c r="C147" s="1299" t="e">
        <f>IF($A147="INSUMO",VLOOKUP($B147,#REF!,2,FALSE),VLOOKUP($B147,#REF!,2,FALSE))</f>
        <v>#REF!</v>
      </c>
      <c r="D147" s="1304" t="e">
        <f>IF($A147="INSUMO",VLOOKUP($B147,#REF!,3,FALSE),VLOOKUP($B147,#REF!,3,FALSE))</f>
        <v>#REF!</v>
      </c>
      <c r="E147" s="1515">
        <v>0.1</v>
      </c>
      <c r="F147" s="1322" t="e">
        <f>IF($A147="INSUMO",VLOOKUP($B147,#REF!,4,FALSE),VLOOKUP($B147,#REF!,4,FALSE))</f>
        <v>#REF!</v>
      </c>
      <c r="G147" s="1517" t="e">
        <f>TRUNC(F147*E147,2)</f>
        <v>#REF!</v>
      </c>
      <c r="H147" s="643"/>
    </row>
    <row r="148" spans="1:8" ht="16.5" thickBot="1">
      <c r="A148" s="645" t="s">
        <v>219</v>
      </c>
      <c r="B148" s="1105">
        <v>88316</v>
      </c>
      <c r="C148" s="1303" t="e">
        <f>IF($A148="INSUMO",VLOOKUP($B148,#REF!,2,FALSE),VLOOKUP($B148,#REF!,2,FALSE))</f>
        <v>#REF!</v>
      </c>
      <c r="D148" s="1300" t="e">
        <f>IF($A148="INSUMO",VLOOKUP($B148,#REF!,3,FALSE),VLOOKUP($B148,#REF!,3,FALSE))</f>
        <v>#REF!</v>
      </c>
      <c r="E148" s="1544">
        <v>0.1</v>
      </c>
      <c r="F148" s="1324" t="e">
        <f>IF($A148="INSUMO",VLOOKUP($B148,#REF!,4,FALSE),VLOOKUP($B148,#REF!,4,FALSE))</f>
        <v>#REF!</v>
      </c>
      <c r="G148" s="1106" t="e">
        <f>TRUNC(F148*E148,2)</f>
        <v>#REF!</v>
      </c>
      <c r="H148" s="643"/>
    </row>
    <row r="149" spans="1:8" ht="16.5" thickBot="1">
      <c r="A149" s="643"/>
      <c r="B149" s="2626" t="s">
        <v>853</v>
      </c>
      <c r="C149" s="2626"/>
      <c r="D149" s="2626"/>
      <c r="E149" s="2861"/>
      <c r="F149" s="538" t="s">
        <v>81</v>
      </c>
      <c r="G149" s="539" t="e">
        <f>SUM(G144:G148)</f>
        <v>#REF!</v>
      </c>
      <c r="H149" s="643"/>
    </row>
    <row r="150" spans="1:8" ht="15.75" thickBot="1">
      <c r="A150" s="643"/>
      <c r="B150" s="644"/>
      <c r="C150" s="644"/>
      <c r="D150" s="644"/>
      <c r="E150" s="644"/>
      <c r="F150" s="644"/>
      <c r="G150" s="644"/>
      <c r="H150" s="643"/>
    </row>
    <row r="151" spans="1:8" ht="31.5">
      <c r="A151" s="590"/>
      <c r="B151" s="1365"/>
      <c r="C151" s="1363" t="s">
        <v>380</v>
      </c>
      <c r="D151" s="1366"/>
      <c r="E151" s="1367"/>
      <c r="F151" s="1364" t="s">
        <v>23</v>
      </c>
      <c r="G151" s="360" t="s">
        <v>23</v>
      </c>
      <c r="H151" s="590"/>
    </row>
    <row r="152" spans="1:8" ht="31.5">
      <c r="A152" s="590"/>
      <c r="B152" s="1458" t="s">
        <v>91</v>
      </c>
      <c r="C152" s="1459" t="s">
        <v>92</v>
      </c>
      <c r="D152" s="1460" t="s">
        <v>93</v>
      </c>
      <c r="E152" s="1461" t="s">
        <v>94</v>
      </c>
      <c r="F152" s="1504" t="s">
        <v>95</v>
      </c>
      <c r="G152" s="1463" t="s">
        <v>96</v>
      </c>
      <c r="H152" s="590"/>
    </row>
    <row r="153" spans="1:8" ht="15">
      <c r="A153" s="590"/>
      <c r="B153" s="1763">
        <v>43565</v>
      </c>
      <c r="C153" s="1737" t="s">
        <v>1137</v>
      </c>
      <c r="D153" s="1775">
        <v>3.87</v>
      </c>
      <c r="E153" s="1739" t="s">
        <v>1138</v>
      </c>
      <c r="F153" s="1740" t="s">
        <v>1144</v>
      </c>
      <c r="G153" s="1741" t="s">
        <v>1266</v>
      </c>
      <c r="H153"/>
    </row>
    <row r="154" spans="1:8" ht="15">
      <c r="A154" s="590"/>
      <c r="B154" s="1763">
        <v>43566</v>
      </c>
      <c r="C154" s="1737" t="s">
        <v>341</v>
      </c>
      <c r="D154" s="1738">
        <v>6.99</v>
      </c>
      <c r="E154" s="1739" t="s">
        <v>342</v>
      </c>
      <c r="F154" s="1740" t="s">
        <v>343</v>
      </c>
      <c r="G154" s="1741" t="s">
        <v>1262</v>
      </c>
      <c r="H154"/>
    </row>
    <row r="155" spans="1:8" ht="15">
      <c r="A155" s="590"/>
      <c r="B155" s="1790">
        <v>43348</v>
      </c>
      <c r="C155" s="1760" t="s">
        <v>367</v>
      </c>
      <c r="D155" s="1775">
        <v>2.4300000000000002</v>
      </c>
      <c r="E155" s="1787" t="s">
        <v>333</v>
      </c>
      <c r="F155" s="1740" t="s">
        <v>334</v>
      </c>
      <c r="G155" s="1750" t="s">
        <v>1192</v>
      </c>
      <c r="H155"/>
    </row>
    <row r="156" spans="1:8" ht="16.5" thickBot="1">
      <c r="A156" s="590"/>
      <c r="B156" s="1095"/>
      <c r="C156" s="1335" t="s">
        <v>97</v>
      </c>
      <c r="D156" s="1336">
        <f>IF(COUNT(D152:D155)=3,MEDIAN(D152:D155),SMALL(D153:D155,1))</f>
        <v>3.87</v>
      </c>
      <c r="E156" s="1337"/>
      <c r="F156" s="1338"/>
      <c r="G156" s="587"/>
      <c r="H156" s="590"/>
    </row>
    <row r="157" spans="1:8" ht="13.5" thickBot="1">
      <c r="A157" s="618"/>
      <c r="B157" s="619"/>
      <c r="C157" s="619"/>
      <c r="D157" s="619"/>
      <c r="E157" s="619"/>
      <c r="F157" s="619"/>
      <c r="G157" s="619"/>
      <c r="H157" s="618"/>
    </row>
    <row r="158" spans="1:8" ht="15.75">
      <c r="A158" s="643"/>
      <c r="B158" s="1103" t="str">
        <f>IF(COUNT($H$16:H158)&lt;10,CONCATENATE("AMM LOG 00",COUNT($H$16:H158)),CONCATENATE("AMM LOG 0",COUNT($H$16:H158)))</f>
        <v>AMM LOG 000</v>
      </c>
      <c r="C158" s="2533" t="str">
        <f>CONCATENATE("FORNECIMENTO E INSTALAÇÃO DE ",C161)</f>
        <v>FORNECIMENTO E INSTALAÇÃO DE CONECTOR RJ45 FEMEA, CAT 5e</v>
      </c>
      <c r="D158" s="2617"/>
      <c r="E158" s="2617"/>
      <c r="F158" s="2617"/>
      <c r="G158" s="1104" t="s">
        <v>23</v>
      </c>
      <c r="H158" s="560" t="e">
        <f>G165</f>
        <v>#REF!</v>
      </c>
    </row>
    <row r="159" spans="1:8" ht="31.5">
      <c r="A159" s="643"/>
      <c r="B159" s="1317" t="s">
        <v>144</v>
      </c>
      <c r="C159" s="1318" t="s">
        <v>75</v>
      </c>
      <c r="D159" s="1486" t="s">
        <v>23</v>
      </c>
      <c r="E159" s="1318" t="s">
        <v>76</v>
      </c>
      <c r="F159" s="1319" t="s">
        <v>77</v>
      </c>
      <c r="G159" s="1320" t="s">
        <v>78</v>
      </c>
      <c r="H159" s="643"/>
    </row>
    <row r="160" spans="1:8" ht="15.75">
      <c r="A160" s="643"/>
      <c r="B160" s="2818" t="s">
        <v>79</v>
      </c>
      <c r="C160" s="2819"/>
      <c r="D160" s="2819"/>
      <c r="E160" s="2819"/>
      <c r="F160" s="2819"/>
      <c r="G160" s="2820"/>
      <c r="H160" s="643"/>
    </row>
    <row r="161" spans="1:8" ht="15">
      <c r="A161" s="643"/>
      <c r="B161" s="1551" t="s">
        <v>98</v>
      </c>
      <c r="C161" s="1547" t="str">
        <f>C167</f>
        <v>CONECTOR RJ45 FEMEA, CAT 5e</v>
      </c>
      <c r="D161" s="1554" t="str">
        <f>G167</f>
        <v>UN</v>
      </c>
      <c r="E161" s="1535">
        <v>1</v>
      </c>
      <c r="F161" s="1535">
        <f>D172</f>
        <v>8.9499999999999993</v>
      </c>
      <c r="G161" s="1540">
        <f>TRUNC(F161*E161,2)</f>
        <v>8.9499999999999993</v>
      </c>
      <c r="H161" s="643"/>
    </row>
    <row r="162" spans="1:8" ht="15.75">
      <c r="A162" s="643"/>
      <c r="B162" s="2818" t="s">
        <v>80</v>
      </c>
      <c r="C162" s="2819"/>
      <c r="D162" s="2819"/>
      <c r="E162" s="2819"/>
      <c r="F162" s="2819"/>
      <c r="G162" s="2820"/>
      <c r="H162" s="643"/>
    </row>
    <row r="163" spans="1:8" ht="15.75">
      <c r="A163" s="645" t="s">
        <v>219</v>
      </c>
      <c r="B163" s="1518">
        <v>88264</v>
      </c>
      <c r="C163" s="1299" t="e">
        <f>IF($A163="INSUMO",VLOOKUP($B163,#REF!,2,FALSE),VLOOKUP($B163,#REF!,2,FALSE))</f>
        <v>#REF!</v>
      </c>
      <c r="D163" s="1304" t="e">
        <f>IF($A163="INSUMO",VLOOKUP($B163,#REF!,3,FALSE),VLOOKUP($B163,#REF!,3,FALSE))</f>
        <v>#REF!</v>
      </c>
      <c r="E163" s="1515">
        <v>0.1</v>
      </c>
      <c r="F163" s="1322" t="e">
        <f>IF($A163="INSUMO",VLOOKUP($B163,#REF!,4,FALSE),VLOOKUP($B163,#REF!,4,FALSE))</f>
        <v>#REF!</v>
      </c>
      <c r="G163" s="1517" t="e">
        <f>TRUNC(F163*E163,2)</f>
        <v>#REF!</v>
      </c>
      <c r="H163" s="643"/>
    </row>
    <row r="164" spans="1:8" ht="16.5" thickBot="1">
      <c r="A164" s="645" t="s">
        <v>219</v>
      </c>
      <c r="B164" s="1105">
        <v>88316</v>
      </c>
      <c r="C164" s="1303" t="e">
        <f>IF($A164="INSUMO",VLOOKUP($B164,#REF!,2,FALSE),VLOOKUP($B164,#REF!,2,FALSE))</f>
        <v>#REF!</v>
      </c>
      <c r="D164" s="1300" t="e">
        <f>IF($A164="INSUMO",VLOOKUP($B164,#REF!,3,FALSE),VLOOKUP($B164,#REF!,3,FALSE))</f>
        <v>#REF!</v>
      </c>
      <c r="E164" s="1544">
        <v>0.1</v>
      </c>
      <c r="F164" s="1324" t="e">
        <f>IF($A164="INSUMO",VLOOKUP($B164,#REF!,4,FALSE),VLOOKUP($B164,#REF!,4,FALSE))</f>
        <v>#REF!</v>
      </c>
      <c r="G164" s="1106" t="e">
        <f>TRUNC(F164*E164,2)</f>
        <v>#REF!</v>
      </c>
      <c r="H164" s="643"/>
    </row>
    <row r="165" spans="1:8" ht="16.5" thickBot="1">
      <c r="A165" s="643"/>
      <c r="B165" s="2626" t="s">
        <v>854</v>
      </c>
      <c r="C165" s="2626"/>
      <c r="D165" s="2626"/>
      <c r="E165" s="2861"/>
      <c r="F165" s="538" t="s">
        <v>81</v>
      </c>
      <c r="G165" s="539" t="e">
        <f>SUM(G160:G164)</f>
        <v>#REF!</v>
      </c>
      <c r="H165" s="643"/>
    </row>
    <row r="166" spans="1:8" ht="15.75" thickBot="1">
      <c r="A166" s="643"/>
      <c r="B166" s="644"/>
      <c r="C166" s="644"/>
      <c r="D166" s="644"/>
      <c r="E166" s="644"/>
      <c r="F166" s="644"/>
      <c r="G166" s="644"/>
      <c r="H166" s="643"/>
    </row>
    <row r="167" spans="1:8" ht="15.75">
      <c r="A167" s="590"/>
      <c r="B167" s="1365"/>
      <c r="C167" s="1363" t="s">
        <v>381</v>
      </c>
      <c r="D167" s="1366"/>
      <c r="E167" s="1367"/>
      <c r="F167" s="1364"/>
      <c r="G167" s="360" t="s">
        <v>23</v>
      </c>
      <c r="H167" s="590"/>
    </row>
    <row r="168" spans="1:8" ht="31.5">
      <c r="A168" s="590"/>
      <c r="B168" s="1458" t="s">
        <v>91</v>
      </c>
      <c r="C168" s="1459" t="s">
        <v>92</v>
      </c>
      <c r="D168" s="1460" t="s">
        <v>93</v>
      </c>
      <c r="E168" s="1461" t="s">
        <v>94</v>
      </c>
      <c r="F168" s="1504" t="s">
        <v>95</v>
      </c>
      <c r="G168" s="1463" t="s">
        <v>96</v>
      </c>
      <c r="H168" s="590"/>
    </row>
    <row r="169" spans="1:8" ht="15">
      <c r="A169" s="590"/>
      <c r="B169" s="1742">
        <v>43560</v>
      </c>
      <c r="C169" s="1760" t="s">
        <v>239</v>
      </c>
      <c r="D169" s="1738">
        <v>10.44</v>
      </c>
      <c r="E169" s="1761" t="s">
        <v>1124</v>
      </c>
      <c r="F169" s="1762" t="s">
        <v>240</v>
      </c>
      <c r="G169" s="1741" t="s">
        <v>369</v>
      </c>
      <c r="H169"/>
    </row>
    <row r="170" spans="1:8" ht="15">
      <c r="A170" s="590"/>
      <c r="B170" s="1759">
        <v>43565</v>
      </c>
      <c r="C170" s="1765" t="s">
        <v>1137</v>
      </c>
      <c r="D170" s="1788">
        <v>6.01</v>
      </c>
      <c r="E170" s="1789" t="s">
        <v>1138</v>
      </c>
      <c r="F170" s="1768" t="s">
        <v>1144</v>
      </c>
      <c r="G170" s="1769" t="s">
        <v>1261</v>
      </c>
      <c r="H170"/>
    </row>
    <row r="171" spans="1:8" ht="15">
      <c r="A171" s="590"/>
      <c r="B171" s="1763">
        <v>43566</v>
      </c>
      <c r="C171" s="1737" t="s">
        <v>341</v>
      </c>
      <c r="D171" s="1738">
        <v>8.9499999999999993</v>
      </c>
      <c r="E171" s="1739" t="s">
        <v>342</v>
      </c>
      <c r="F171" s="1740" t="s">
        <v>343</v>
      </c>
      <c r="G171" s="1741" t="s">
        <v>1262</v>
      </c>
      <c r="H171"/>
    </row>
    <row r="172" spans="1:8" ht="16.5" thickBot="1">
      <c r="A172" s="590"/>
      <c r="B172" s="1095"/>
      <c r="C172" s="1335" t="s">
        <v>97</v>
      </c>
      <c r="D172" s="1336">
        <f>IF(COUNT(D168:D171)=3,MEDIAN(D168:D171),SMALL(D169:D171,1))</f>
        <v>8.9499999999999993</v>
      </c>
      <c r="E172" s="1337"/>
      <c r="F172" s="1338"/>
      <c r="G172" s="587"/>
      <c r="H172" s="590"/>
    </row>
    <row r="173" spans="1:8" ht="13.5" thickBot="1">
      <c r="A173" s="618"/>
      <c r="B173" s="619"/>
      <c r="C173" s="619"/>
      <c r="D173" s="619"/>
      <c r="E173" s="619"/>
      <c r="F173" s="619"/>
      <c r="G173" s="619"/>
      <c r="H173" s="618"/>
    </row>
    <row r="174" spans="1:8" ht="41.25" customHeight="1">
      <c r="A174" s="643"/>
      <c r="B174" s="1103" t="str">
        <f>IF(COUNT($H$16:H174)&lt;10,CONCATENATE("AMM LOG 00",COUNT($H$16:H174)),CONCATENATE("AMM LOG 0",COUNT($H$16:H174)))</f>
        <v>AMM LOG 000</v>
      </c>
      <c r="C174" s="2533" t="e">
        <f>CONCATENATE("FORNECIMENTO E INSTALAÇÃO DE ",C177)</f>
        <v>#REF!</v>
      </c>
      <c r="D174" s="2617"/>
      <c r="E174" s="2617"/>
      <c r="F174" s="2617"/>
      <c r="G174" s="1104" t="s">
        <v>23</v>
      </c>
      <c r="H174" s="560" t="e">
        <f>G181</f>
        <v>#REF!</v>
      </c>
    </row>
    <row r="175" spans="1:8" ht="31.5">
      <c r="A175" s="643"/>
      <c r="B175" s="1317" t="s">
        <v>144</v>
      </c>
      <c r="C175" s="1318" t="s">
        <v>75</v>
      </c>
      <c r="D175" s="1486" t="s">
        <v>23</v>
      </c>
      <c r="E175" s="1318" t="s">
        <v>76</v>
      </c>
      <c r="F175" s="1319" t="s">
        <v>77</v>
      </c>
      <c r="G175" s="1320" t="s">
        <v>78</v>
      </c>
      <c r="H175" s="643"/>
    </row>
    <row r="176" spans="1:8" ht="15.75">
      <c r="A176" s="643"/>
      <c r="B176" s="2818" t="s">
        <v>79</v>
      </c>
      <c r="C176" s="2819"/>
      <c r="D176" s="2819"/>
      <c r="E176" s="2819"/>
      <c r="F176" s="2819"/>
      <c r="G176" s="2820"/>
      <c r="H176" s="643"/>
    </row>
    <row r="177" spans="1:8" ht="15.75">
      <c r="A177" s="645" t="s">
        <v>218</v>
      </c>
      <c r="B177" s="1518">
        <v>2501</v>
      </c>
      <c r="C177" s="1299" t="e">
        <f>IF($A177="INSUMO",VLOOKUP($B177,#REF!,2,FALSE),VLOOKUP($B177,#REF!,2,FALSE))</f>
        <v>#REF!</v>
      </c>
      <c r="D177" s="1304" t="e">
        <f>IF($A177="INSUMO",VLOOKUP($B177,#REF!,3,FALSE),VLOOKUP($B177,#REF!,3,FALSE))</f>
        <v>#REF!</v>
      </c>
      <c r="E177" s="1515">
        <v>1.0169999999999999</v>
      </c>
      <c r="F177" s="1322" t="e">
        <f>IF($A177="INSUMO",VLOOKUP($B177,#REF!,4,FALSE),VLOOKUP($B177,#REF!,4,FALSE))</f>
        <v>#REF!</v>
      </c>
      <c r="G177" s="1517" t="e">
        <f>TRUNC(F177*E177,2)</f>
        <v>#REF!</v>
      </c>
      <c r="H177" s="643"/>
    </row>
    <row r="178" spans="1:8" ht="15.75">
      <c r="A178" s="643"/>
      <c r="B178" s="2818" t="s">
        <v>80</v>
      </c>
      <c r="C178" s="2819"/>
      <c r="D178" s="2819"/>
      <c r="E178" s="2819"/>
      <c r="F178" s="2819"/>
      <c r="G178" s="2820"/>
      <c r="H178" s="643"/>
    </row>
    <row r="179" spans="1:8" ht="15.75">
      <c r="A179" s="645" t="s">
        <v>219</v>
      </c>
      <c r="B179" s="1518">
        <v>88264</v>
      </c>
      <c r="C179" s="1299" t="e">
        <f>IF($A179="INSUMO",VLOOKUP($B179,#REF!,2,FALSE),VLOOKUP($B179,#REF!,2,FALSE))</f>
        <v>#REF!</v>
      </c>
      <c r="D179" s="1304" t="e">
        <f>IF($A179="INSUMO",VLOOKUP($B179,#REF!,3,FALSE),VLOOKUP($B179,#REF!,3,FALSE))</f>
        <v>#REF!</v>
      </c>
      <c r="E179" s="1515">
        <v>0.16400000000000001</v>
      </c>
      <c r="F179" s="1322" t="e">
        <f>IF($A179="INSUMO",VLOOKUP($B179,#REF!,4,FALSE),VLOOKUP($B179,#REF!,4,FALSE))</f>
        <v>#REF!</v>
      </c>
      <c r="G179" s="1517" t="e">
        <f>TRUNC(F179*E179,2)</f>
        <v>#REF!</v>
      </c>
      <c r="H179" s="643"/>
    </row>
    <row r="180" spans="1:8" ht="16.5" thickBot="1">
      <c r="A180" s="645" t="s">
        <v>219</v>
      </c>
      <c r="B180" s="1105">
        <v>88316</v>
      </c>
      <c r="C180" s="1303" t="e">
        <f>IF($A180="INSUMO",VLOOKUP($B180,#REF!,2,FALSE),VLOOKUP($B180,#REF!,2,FALSE))</f>
        <v>#REF!</v>
      </c>
      <c r="D180" s="1300" t="e">
        <f>IF($A180="INSUMO",VLOOKUP($B180,#REF!,3,FALSE),VLOOKUP($B180,#REF!,3,FALSE))</f>
        <v>#REF!</v>
      </c>
      <c r="E180" s="1544">
        <v>0.16400000000000001</v>
      </c>
      <c r="F180" s="1324" t="e">
        <f>IF($A180="INSUMO",VLOOKUP($B180,#REF!,4,FALSE),VLOOKUP($B180,#REF!,4,FALSE))</f>
        <v>#REF!</v>
      </c>
      <c r="G180" s="1106" t="e">
        <f>TRUNC(F180*E180,2)</f>
        <v>#REF!</v>
      </c>
      <c r="H180" s="643"/>
    </row>
    <row r="181" spans="1:8" ht="16.5" thickBot="1">
      <c r="A181" s="643"/>
      <c r="B181" s="2626" t="s">
        <v>855</v>
      </c>
      <c r="C181" s="2626"/>
      <c r="D181" s="2626"/>
      <c r="E181" s="2861"/>
      <c r="F181" s="538" t="s">
        <v>81</v>
      </c>
      <c r="G181" s="539" t="e">
        <f>SUM(G176:G180)</f>
        <v>#REF!</v>
      </c>
      <c r="H181" s="643"/>
    </row>
    <row r="182" spans="1:8" ht="15.75" thickBot="1">
      <c r="A182" s="643"/>
      <c r="B182" s="644"/>
      <c r="C182" s="644"/>
      <c r="D182" s="644"/>
      <c r="E182" s="644"/>
      <c r="F182" s="644"/>
      <c r="G182" s="644"/>
      <c r="H182" s="643"/>
    </row>
    <row r="183" spans="1:8" ht="15.75">
      <c r="A183" s="643"/>
      <c r="B183" s="1103" t="str">
        <f>IF(COUNT($H$16:H183)&lt;10,CONCATENATE("AMM LOG 00",COUNT($H$16:H183)),CONCATENATE("AMM LOG 0",COUNT($H$16:H183)))</f>
        <v>AMM LOG 000</v>
      </c>
      <c r="C183" s="2533" t="str">
        <f>CONCATENATE("FORNECIMENTO E INSTALAÇÃO DE ",C186)</f>
        <v>FORNECIMENTO E INSTALAÇÃO DE PATH CORD CAT 5e, 2,5m, COM 2 RJ45 NAS EXTREMIDADES</v>
      </c>
      <c r="D183" s="2617"/>
      <c r="E183" s="2617"/>
      <c r="F183" s="2617"/>
      <c r="G183" s="1104" t="s">
        <v>23</v>
      </c>
      <c r="H183" s="560" t="e">
        <f>G190</f>
        <v>#REF!</v>
      </c>
    </row>
    <row r="184" spans="1:8" ht="31.5">
      <c r="A184" s="643"/>
      <c r="B184" s="1317" t="s">
        <v>144</v>
      </c>
      <c r="C184" s="1318" t="s">
        <v>75</v>
      </c>
      <c r="D184" s="1486" t="s">
        <v>23</v>
      </c>
      <c r="E184" s="1318" t="s">
        <v>76</v>
      </c>
      <c r="F184" s="1319" t="s">
        <v>77</v>
      </c>
      <c r="G184" s="1320" t="s">
        <v>78</v>
      </c>
      <c r="H184" s="643"/>
    </row>
    <row r="185" spans="1:8" ht="15.75">
      <c r="A185" s="643"/>
      <c r="B185" s="2818" t="s">
        <v>79</v>
      </c>
      <c r="C185" s="2819"/>
      <c r="D185" s="2819"/>
      <c r="E185" s="2819"/>
      <c r="F185" s="2819"/>
      <c r="G185" s="2820"/>
      <c r="H185" s="643"/>
    </row>
    <row r="186" spans="1:8" ht="15">
      <c r="A186" s="643"/>
      <c r="B186" s="1551" t="s">
        <v>98</v>
      </c>
      <c r="C186" s="1547" t="str">
        <f>C192</f>
        <v>PATH CORD CAT 5e, 2,5m, COM 2 RJ45 NAS EXTREMIDADES</v>
      </c>
      <c r="D186" s="1554" t="str">
        <f>G192</f>
        <v>UN</v>
      </c>
      <c r="E186" s="1535">
        <v>1</v>
      </c>
      <c r="F186" s="1535">
        <f>D197</f>
        <v>16.36</v>
      </c>
      <c r="G186" s="1540">
        <f>TRUNC(F186*E186,2)</f>
        <v>16.36</v>
      </c>
      <c r="H186" s="643"/>
    </row>
    <row r="187" spans="1:8" ht="15.75">
      <c r="A187" s="643"/>
      <c r="B187" s="2818" t="s">
        <v>80</v>
      </c>
      <c r="C187" s="2819"/>
      <c r="D187" s="2819"/>
      <c r="E187" s="2819"/>
      <c r="F187" s="2819"/>
      <c r="G187" s="2820"/>
      <c r="H187" s="643"/>
    </row>
    <row r="188" spans="1:8" ht="15.75">
      <c r="A188" s="645" t="s">
        <v>219</v>
      </c>
      <c r="B188" s="1518">
        <v>88264</v>
      </c>
      <c r="C188" s="1299" t="e">
        <f>IF($A188="INSUMO",VLOOKUP($B188,#REF!,2,FALSE),VLOOKUP($B188,#REF!,2,FALSE))</f>
        <v>#REF!</v>
      </c>
      <c r="D188" s="1304" t="e">
        <f>IF($A188="INSUMO",VLOOKUP($B188,#REF!,3,FALSE),VLOOKUP($B188,#REF!,3,FALSE))</f>
        <v>#REF!</v>
      </c>
      <c r="E188" s="1514">
        <v>0.2</v>
      </c>
      <c r="F188" s="1322" t="e">
        <f>IF($A188="INSUMO",VLOOKUP($B188,#REF!,4,FALSE),VLOOKUP($B188,#REF!,4,FALSE))</f>
        <v>#REF!</v>
      </c>
      <c r="G188" s="1517" t="e">
        <f>TRUNC(F188*E188,2)</f>
        <v>#REF!</v>
      </c>
      <c r="H188" s="643"/>
    </row>
    <row r="189" spans="1:8" ht="16.5" thickBot="1">
      <c r="A189" s="645" t="s">
        <v>219</v>
      </c>
      <c r="B189" s="1105">
        <v>88316</v>
      </c>
      <c r="C189" s="1303" t="e">
        <f>IF($A189="INSUMO",VLOOKUP($B189,#REF!,2,FALSE),VLOOKUP($B189,#REF!,2,FALSE))</f>
        <v>#REF!</v>
      </c>
      <c r="D189" s="1300" t="e">
        <f>IF($A189="INSUMO",VLOOKUP($B189,#REF!,3,FALSE),VLOOKUP($B189,#REF!,3,FALSE))</f>
        <v>#REF!</v>
      </c>
      <c r="E189" s="1519">
        <v>0.2</v>
      </c>
      <c r="F189" s="1324">
        <v>13.89</v>
      </c>
      <c r="G189" s="1106">
        <f>TRUNC(F189*E189,2)</f>
        <v>2.77</v>
      </c>
      <c r="H189" s="643"/>
    </row>
    <row r="190" spans="1:8" ht="16.5" thickBot="1">
      <c r="A190" s="643"/>
      <c r="B190" s="2626" t="s">
        <v>856</v>
      </c>
      <c r="C190" s="2626"/>
      <c r="D190" s="2626"/>
      <c r="E190" s="2861"/>
      <c r="F190" s="538" t="s">
        <v>81</v>
      </c>
      <c r="G190" s="539" t="e">
        <f>SUM(G185:G189)</f>
        <v>#REF!</v>
      </c>
      <c r="H190" s="643"/>
    </row>
    <row r="191" spans="1:8" ht="15.75" thickBot="1">
      <c r="A191" s="643"/>
      <c r="B191" s="644"/>
      <c r="C191" s="644"/>
      <c r="D191" s="644"/>
      <c r="E191" s="644"/>
      <c r="F191" s="644"/>
      <c r="G191" s="644"/>
      <c r="H191" s="643"/>
    </row>
    <row r="192" spans="1:8" ht="15.75">
      <c r="A192" s="590"/>
      <c r="B192" s="1365"/>
      <c r="C192" s="1363" t="s">
        <v>377</v>
      </c>
      <c r="D192" s="1366"/>
      <c r="E192" s="1367"/>
      <c r="F192" s="1364"/>
      <c r="G192" s="360" t="s">
        <v>23</v>
      </c>
      <c r="H192" s="590"/>
    </row>
    <row r="193" spans="1:8" ht="31.5">
      <c r="A193" s="590"/>
      <c r="B193" s="1458" t="s">
        <v>91</v>
      </c>
      <c r="C193" s="1459" t="s">
        <v>92</v>
      </c>
      <c r="D193" s="1460" t="s">
        <v>93</v>
      </c>
      <c r="E193" s="1461" t="s">
        <v>94</v>
      </c>
      <c r="F193" s="1504" t="s">
        <v>95</v>
      </c>
      <c r="G193" s="1463" t="s">
        <v>96</v>
      </c>
      <c r="H193" s="590"/>
    </row>
    <row r="194" spans="1:8" ht="15">
      <c r="A194" s="590"/>
      <c r="B194" s="1759">
        <v>43447</v>
      </c>
      <c r="C194" s="1760" t="s">
        <v>1137</v>
      </c>
      <c r="D194" s="1775">
        <v>16.36</v>
      </c>
      <c r="E194" s="1739" t="s">
        <v>1138</v>
      </c>
      <c r="F194" s="1774" t="s">
        <v>1144</v>
      </c>
      <c r="G194" s="1741" t="s">
        <v>1066</v>
      </c>
      <c r="H194"/>
    </row>
    <row r="195" spans="1:8" ht="15">
      <c r="A195" s="590"/>
      <c r="B195" s="1742">
        <v>43560</v>
      </c>
      <c r="C195" s="1760" t="s">
        <v>239</v>
      </c>
      <c r="D195" s="1738">
        <v>16.78</v>
      </c>
      <c r="E195" s="1761" t="s">
        <v>1124</v>
      </c>
      <c r="F195" s="1762" t="s">
        <v>240</v>
      </c>
      <c r="G195" s="1741" t="s">
        <v>369</v>
      </c>
      <c r="H195"/>
    </row>
    <row r="196" spans="1:8" ht="15">
      <c r="A196" s="590"/>
      <c r="B196" s="1742">
        <v>43559</v>
      </c>
      <c r="C196" s="1760" t="s">
        <v>1267</v>
      </c>
      <c r="D196" s="1738">
        <v>9.85</v>
      </c>
      <c r="E196" s="1761" t="s">
        <v>333</v>
      </c>
      <c r="F196" s="1762" t="s">
        <v>1131</v>
      </c>
      <c r="G196" s="1741" t="s">
        <v>1268</v>
      </c>
      <c r="H196"/>
    </row>
    <row r="197" spans="1:8" ht="16.5" thickBot="1">
      <c r="A197" s="590"/>
      <c r="B197" s="1095"/>
      <c r="C197" s="1335" t="s">
        <v>97</v>
      </c>
      <c r="D197" s="1336">
        <f>IF(COUNT(D193:D196)=3,MEDIAN(D193:D196),SMALL(D194:D196,1))</f>
        <v>16.36</v>
      </c>
      <c r="E197" s="1337"/>
      <c r="F197" s="1338"/>
      <c r="G197" s="587"/>
      <c r="H197" s="590"/>
    </row>
    <row r="198" spans="1:8" ht="13.5" thickBot="1">
      <c r="A198" s="618"/>
      <c r="B198" s="619"/>
      <c r="C198" s="619"/>
      <c r="D198" s="619"/>
      <c r="E198" s="619"/>
      <c r="F198" s="619"/>
      <c r="G198" s="619"/>
      <c r="H198" s="618"/>
    </row>
    <row r="199" spans="1:8" ht="15.75">
      <c r="A199" s="643"/>
      <c r="B199" s="1103" t="str">
        <f>IF(COUNT($H$16:H199)&lt;10,CONCATENATE("AMM LOG 00",COUNT($H$16:H199)),CONCATENATE("AMM LOG 0",COUNT($H$16:H199)))</f>
        <v>AMM LOG 000</v>
      </c>
      <c r="C199" s="2533" t="str">
        <f>CONCATENATE("FORNECIMENTO E INSTALAÇÃO DE ",C202)</f>
        <v>FORNECIMENTO E INSTALAÇÃO DE PATH CORD CAT 5e, 1,5m, COM 2 RJ45 NAS EXTREMIDADES</v>
      </c>
      <c r="D199" s="2617"/>
      <c r="E199" s="2617"/>
      <c r="F199" s="2617"/>
      <c r="G199" s="1104" t="s">
        <v>23</v>
      </c>
      <c r="H199" s="560" t="e">
        <f>G206</f>
        <v>#REF!</v>
      </c>
    </row>
    <row r="200" spans="1:8" ht="31.5">
      <c r="A200" s="643"/>
      <c r="B200" s="1317" t="s">
        <v>144</v>
      </c>
      <c r="C200" s="1318" t="s">
        <v>75</v>
      </c>
      <c r="D200" s="1486" t="s">
        <v>23</v>
      </c>
      <c r="E200" s="1318" t="s">
        <v>76</v>
      </c>
      <c r="F200" s="1319" t="s">
        <v>77</v>
      </c>
      <c r="G200" s="1320" t="s">
        <v>78</v>
      </c>
      <c r="H200" s="643"/>
    </row>
    <row r="201" spans="1:8" ht="15.75">
      <c r="A201" s="643"/>
      <c r="B201" s="2818" t="s">
        <v>79</v>
      </c>
      <c r="C201" s="2819"/>
      <c r="D201" s="2819"/>
      <c r="E201" s="2819"/>
      <c r="F201" s="2819"/>
      <c r="G201" s="2820"/>
      <c r="H201" s="643"/>
    </row>
    <row r="202" spans="1:8" ht="15">
      <c r="A202" s="643"/>
      <c r="B202" s="1551" t="s">
        <v>98</v>
      </c>
      <c r="C202" s="1547" t="str">
        <f>C208</f>
        <v>PATH CORD CAT 5e, 1,5m, COM 2 RJ45 NAS EXTREMIDADES</v>
      </c>
      <c r="D202" s="1554" t="str">
        <f>G208</f>
        <v>UN</v>
      </c>
      <c r="E202" s="1535">
        <v>1</v>
      </c>
      <c r="F202" s="1535">
        <f>D213</f>
        <v>8.19</v>
      </c>
      <c r="G202" s="1540">
        <f>TRUNC(F202*E202,2)</f>
        <v>8.19</v>
      </c>
      <c r="H202" s="643"/>
    </row>
    <row r="203" spans="1:8" ht="15.75">
      <c r="A203" s="643"/>
      <c r="B203" s="2818" t="s">
        <v>80</v>
      </c>
      <c r="C203" s="2819"/>
      <c r="D203" s="2819"/>
      <c r="E203" s="2819"/>
      <c r="F203" s="2819"/>
      <c r="G203" s="2820"/>
      <c r="H203" s="643"/>
    </row>
    <row r="204" spans="1:8" ht="15.75">
      <c r="A204" s="645" t="s">
        <v>219</v>
      </c>
      <c r="B204" s="1518">
        <v>88264</v>
      </c>
      <c r="C204" s="1299" t="e">
        <f>IF($A204="INSUMO",VLOOKUP($B204,#REF!,2,FALSE),VLOOKUP($B204,#REF!,2,FALSE))</f>
        <v>#REF!</v>
      </c>
      <c r="D204" s="1304" t="e">
        <f>IF($A204="INSUMO",VLOOKUP($B204,#REF!,3,FALSE),VLOOKUP($B204,#REF!,3,FALSE))</f>
        <v>#REF!</v>
      </c>
      <c r="E204" s="1515">
        <v>0.2</v>
      </c>
      <c r="F204" s="1322" t="e">
        <f>IF($A204="INSUMO",VLOOKUP($B204,#REF!,4,FALSE),VLOOKUP($B204,#REF!,4,FALSE))</f>
        <v>#REF!</v>
      </c>
      <c r="G204" s="1517" t="e">
        <f>TRUNC(F204*E204,2)</f>
        <v>#REF!</v>
      </c>
      <c r="H204" s="643"/>
    </row>
    <row r="205" spans="1:8" ht="16.5" thickBot="1">
      <c r="A205" s="645" t="s">
        <v>219</v>
      </c>
      <c r="B205" s="1105">
        <v>88316</v>
      </c>
      <c r="C205" s="1303" t="e">
        <f>IF($A205="INSUMO",VLOOKUP($B205,#REF!,2,FALSE),VLOOKUP($B205,#REF!,2,FALSE))</f>
        <v>#REF!</v>
      </c>
      <c r="D205" s="1300" t="e">
        <f>IF($A205="INSUMO",VLOOKUP($B205,#REF!,3,FALSE),VLOOKUP($B205,#REF!,3,FALSE))</f>
        <v>#REF!</v>
      </c>
      <c r="E205" s="1544">
        <v>0.2</v>
      </c>
      <c r="F205" s="1324" t="e">
        <f>IF($A205="INSUMO",VLOOKUP($B205,#REF!,4,FALSE),VLOOKUP($B205,#REF!,4,FALSE))</f>
        <v>#REF!</v>
      </c>
      <c r="G205" s="1106" t="e">
        <f>TRUNC(F205*E205,2)</f>
        <v>#REF!</v>
      </c>
      <c r="H205" s="643"/>
    </row>
    <row r="206" spans="1:8" ht="16.5" thickBot="1">
      <c r="A206" s="643"/>
      <c r="B206" s="2626" t="s">
        <v>857</v>
      </c>
      <c r="C206" s="2626"/>
      <c r="D206" s="2626"/>
      <c r="E206" s="2861"/>
      <c r="F206" s="538" t="s">
        <v>81</v>
      </c>
      <c r="G206" s="539" t="e">
        <f>SUM(G201:G205)</f>
        <v>#REF!</v>
      </c>
      <c r="H206" s="643"/>
    </row>
    <row r="207" spans="1:8" ht="15.75" thickBot="1">
      <c r="A207" s="643"/>
      <c r="B207" s="644"/>
      <c r="C207" s="644"/>
      <c r="D207" s="644"/>
      <c r="E207" s="644"/>
      <c r="F207" s="644"/>
      <c r="G207" s="644"/>
      <c r="H207" s="643"/>
    </row>
    <row r="208" spans="1:8" ht="15.75">
      <c r="A208" s="590"/>
      <c r="B208" s="1365"/>
      <c r="C208" s="1363" t="s">
        <v>382</v>
      </c>
      <c r="D208" s="1366"/>
      <c r="E208" s="1367"/>
      <c r="F208" s="1364"/>
      <c r="G208" s="360" t="s">
        <v>23</v>
      </c>
      <c r="H208" s="590"/>
    </row>
    <row r="209" spans="1:8" ht="31.5">
      <c r="A209" s="590"/>
      <c r="B209" s="1458" t="s">
        <v>91</v>
      </c>
      <c r="C209" s="1459" t="s">
        <v>92</v>
      </c>
      <c r="D209" s="1460" t="s">
        <v>93</v>
      </c>
      <c r="E209" s="1461" t="s">
        <v>94</v>
      </c>
      <c r="F209" s="1504" t="s">
        <v>95</v>
      </c>
      <c r="G209" s="1463" t="s">
        <v>96</v>
      </c>
      <c r="H209" s="590"/>
    </row>
    <row r="210" spans="1:8" ht="15">
      <c r="A210" s="590"/>
      <c r="B210" s="1759">
        <v>43447</v>
      </c>
      <c r="C210" s="1760" t="s">
        <v>1137</v>
      </c>
      <c r="D210" s="1775">
        <v>7.86</v>
      </c>
      <c r="E210" s="1739" t="s">
        <v>1138</v>
      </c>
      <c r="F210" s="1774" t="s">
        <v>1144</v>
      </c>
      <c r="G210" s="1741" t="s">
        <v>1066</v>
      </c>
      <c r="H210"/>
    </row>
    <row r="211" spans="1:8" ht="15">
      <c r="A211" s="590"/>
      <c r="B211" s="1742">
        <v>43560</v>
      </c>
      <c r="C211" s="1760" t="s">
        <v>239</v>
      </c>
      <c r="D211" s="1738">
        <v>12.12</v>
      </c>
      <c r="E211" s="1761" t="s">
        <v>1124</v>
      </c>
      <c r="F211" s="1762" t="s">
        <v>240</v>
      </c>
      <c r="G211" s="1741" t="s">
        <v>369</v>
      </c>
      <c r="H211"/>
    </row>
    <row r="212" spans="1:8" ht="15">
      <c r="A212" s="590"/>
      <c r="B212" s="1742">
        <v>43559</v>
      </c>
      <c r="C212" s="1760" t="s">
        <v>1267</v>
      </c>
      <c r="D212" s="1738">
        <v>8.19</v>
      </c>
      <c r="E212" s="1761" t="s">
        <v>333</v>
      </c>
      <c r="F212" s="1762" t="s">
        <v>1131</v>
      </c>
      <c r="G212" s="1741" t="s">
        <v>1268</v>
      </c>
      <c r="H212"/>
    </row>
    <row r="213" spans="1:8" ht="16.5" thickBot="1">
      <c r="A213" s="590"/>
      <c r="B213" s="1095"/>
      <c r="C213" s="1335" t="s">
        <v>97</v>
      </c>
      <c r="D213" s="1336">
        <f>IF(COUNT(D209:D212)=3,MEDIAN(D209:D212),SMALL(D210:D212,1))</f>
        <v>8.19</v>
      </c>
      <c r="E213" s="1337"/>
      <c r="F213" s="1338"/>
      <c r="G213" s="587"/>
      <c r="H213" s="590"/>
    </row>
    <row r="214" spans="1:8" ht="13.5" thickBot="1">
      <c r="A214" s="618"/>
      <c r="B214" s="619"/>
      <c r="C214" s="619"/>
      <c r="D214" s="619"/>
      <c r="E214" s="619"/>
      <c r="F214" s="619"/>
      <c r="G214" s="619"/>
      <c r="H214" s="618"/>
    </row>
    <row r="215" spans="1:8" ht="33.75" customHeight="1">
      <c r="A215" s="643"/>
      <c r="B215" s="1103" t="str">
        <f>IF(COUNT($H$16:H215)&lt;10,CONCATENATE("AMM LOG 00",COUNT($H$16:H215)),CONCATENATE("AMM LOG 0",COUNT($H$16:H215)))</f>
        <v>AMM LOG 000</v>
      </c>
      <c r="C215" s="2533" t="e">
        <f>CONCATENATE("FORNECIMENTO E INSTALAÇÃO DE ",C218)</f>
        <v>#REF!</v>
      </c>
      <c r="D215" s="2617"/>
      <c r="E215" s="2617"/>
      <c r="F215" s="2617"/>
      <c r="G215" s="1104" t="s">
        <v>23</v>
      </c>
      <c r="H215" s="560" t="e">
        <f>G222</f>
        <v>#REF!</v>
      </c>
    </row>
    <row r="216" spans="1:8" ht="31.5">
      <c r="A216" s="643"/>
      <c r="B216" s="1317" t="s">
        <v>144</v>
      </c>
      <c r="C216" s="1318" t="s">
        <v>75</v>
      </c>
      <c r="D216" s="1486" t="s">
        <v>23</v>
      </c>
      <c r="E216" s="1318" t="s">
        <v>76</v>
      </c>
      <c r="F216" s="1319" t="s">
        <v>77</v>
      </c>
      <c r="G216" s="1320" t="s">
        <v>78</v>
      </c>
      <c r="H216" s="643"/>
    </row>
    <row r="217" spans="1:8" ht="15.75">
      <c r="A217" s="643"/>
      <c r="B217" s="2818" t="s">
        <v>79</v>
      </c>
      <c r="C217" s="2819"/>
      <c r="D217" s="2819"/>
      <c r="E217" s="2819"/>
      <c r="F217" s="2819"/>
      <c r="G217" s="2820"/>
      <c r="H217" s="643"/>
    </row>
    <row r="218" spans="1:8" ht="15.75">
      <c r="A218" s="645" t="s">
        <v>218</v>
      </c>
      <c r="B218" s="1518">
        <v>2617</v>
      </c>
      <c r="C218" s="1299" t="e">
        <f>IF($A218="INSUMO",VLOOKUP($B218,#REF!,2,FALSE),VLOOKUP($B218,#REF!,2,FALSE))</f>
        <v>#REF!</v>
      </c>
      <c r="D218" s="1304" t="e">
        <f>IF($A218="INSUMO",VLOOKUP($B218,#REF!,3,FALSE),VLOOKUP($B218,#REF!,3,FALSE))</f>
        <v>#REF!</v>
      </c>
      <c r="E218" s="1514">
        <v>1</v>
      </c>
      <c r="F218" s="1322" t="e">
        <f>IF($A218="INSUMO",VLOOKUP($B218,#REF!,4,FALSE),VLOOKUP($B218,#REF!,4,FALSE))</f>
        <v>#REF!</v>
      </c>
      <c r="G218" s="1517" t="e">
        <f>TRUNC(F218*E218,2)</f>
        <v>#REF!</v>
      </c>
      <c r="H218" s="643"/>
    </row>
    <row r="219" spans="1:8" ht="15.75">
      <c r="A219" s="643"/>
      <c r="B219" s="2818" t="s">
        <v>80</v>
      </c>
      <c r="C219" s="2819"/>
      <c r="D219" s="2819"/>
      <c r="E219" s="2819"/>
      <c r="F219" s="2819"/>
      <c r="G219" s="2820"/>
      <c r="H219" s="643"/>
    </row>
    <row r="220" spans="1:8" ht="15.75">
      <c r="A220" s="645" t="s">
        <v>219</v>
      </c>
      <c r="B220" s="1518">
        <v>88264</v>
      </c>
      <c r="C220" s="1299" t="e">
        <f>IF($A220="INSUMO",VLOOKUP($B220,#REF!,2,FALSE),VLOOKUP($B220,#REF!,2,FALSE))</f>
        <v>#REF!</v>
      </c>
      <c r="D220" s="1304" t="e">
        <f>IF($A220="INSUMO",VLOOKUP($B220,#REF!,3,FALSE),VLOOKUP($B220,#REF!,3,FALSE))</f>
        <v>#REF!</v>
      </c>
      <c r="E220" s="1514">
        <v>0.14000000000000001</v>
      </c>
      <c r="F220" s="1322" t="e">
        <f>IF($A220="INSUMO",VLOOKUP($B220,#REF!,4,FALSE),VLOOKUP($B220,#REF!,4,FALSE))</f>
        <v>#REF!</v>
      </c>
      <c r="G220" s="1517" t="e">
        <f>TRUNC(F220*E220,2)</f>
        <v>#REF!</v>
      </c>
      <c r="H220" s="643"/>
    </row>
    <row r="221" spans="1:8" ht="16.5" thickBot="1">
      <c r="A221" s="645" t="s">
        <v>219</v>
      </c>
      <c r="B221" s="1105">
        <v>88316</v>
      </c>
      <c r="C221" s="1303" t="e">
        <f>IF($A221="INSUMO",VLOOKUP($B221,#REF!,2,FALSE),VLOOKUP($B221,#REF!,2,FALSE))</f>
        <v>#REF!</v>
      </c>
      <c r="D221" s="1300" t="e">
        <f>IF($A221="INSUMO",VLOOKUP($B221,#REF!,3,FALSE),VLOOKUP($B221,#REF!,3,FALSE))</f>
        <v>#REF!</v>
      </c>
      <c r="E221" s="1519">
        <v>0.14000000000000001</v>
      </c>
      <c r="F221" s="1324" t="e">
        <f>IF($A221="INSUMO",VLOOKUP($B221,#REF!,4,FALSE),VLOOKUP($B221,#REF!,4,FALSE))</f>
        <v>#REF!</v>
      </c>
      <c r="G221" s="1106" t="e">
        <f>TRUNC(F221*E221,2)</f>
        <v>#REF!</v>
      </c>
      <c r="H221" s="643"/>
    </row>
    <row r="222" spans="1:8" ht="16.5" thickBot="1">
      <c r="A222" s="643"/>
      <c r="B222" s="2626" t="s">
        <v>858</v>
      </c>
      <c r="C222" s="2626"/>
      <c r="D222" s="2626"/>
      <c r="E222" s="2861"/>
      <c r="F222" s="538" t="s">
        <v>81</v>
      </c>
      <c r="G222" s="539" t="e">
        <f>SUM(G217:G221)</f>
        <v>#REF!</v>
      </c>
      <c r="H222" s="643"/>
    </row>
    <row r="223" spans="1:8" ht="15.75" thickBot="1">
      <c r="A223" s="643"/>
      <c r="B223" s="644"/>
      <c r="C223" s="644"/>
      <c r="D223" s="644"/>
      <c r="E223" s="644"/>
      <c r="F223" s="644"/>
      <c r="G223" s="644"/>
      <c r="H223" s="643"/>
    </row>
    <row r="224" spans="1:8" ht="15.75">
      <c r="A224" s="643"/>
      <c r="B224" s="1103" t="str">
        <f>IF(COUNT($H$16:H224)&lt;10,CONCATENATE("AMM LOG 00",COUNT($H$16:H224)),CONCATENATE("AMM LOG 0",COUNT($H$16:H224)))</f>
        <v>AMM LOG 000</v>
      </c>
      <c r="C224" s="2533" t="e">
        <f>CONCATENATE("FORNECIMENTO E INSTALAÇÃO DE ",C227)</f>
        <v>#REF!</v>
      </c>
      <c r="D224" s="2617"/>
      <c r="E224" s="2617"/>
      <c r="F224" s="2617"/>
      <c r="G224" s="1104" t="s">
        <v>23</v>
      </c>
      <c r="H224" s="560" t="e">
        <f>G231</f>
        <v>#REF!</v>
      </c>
    </row>
    <row r="225" spans="1:9" ht="31.5">
      <c r="A225" s="643"/>
      <c r="B225" s="1317" t="s">
        <v>144</v>
      </c>
      <c r="C225" s="1318" t="s">
        <v>75</v>
      </c>
      <c r="D225" s="1486" t="s">
        <v>23</v>
      </c>
      <c r="E225" s="1318" t="s">
        <v>76</v>
      </c>
      <c r="F225" s="1319" t="s">
        <v>77</v>
      </c>
      <c r="G225" s="1320" t="s">
        <v>78</v>
      </c>
      <c r="H225" s="643"/>
    </row>
    <row r="226" spans="1:9" ht="15.75">
      <c r="A226" s="643"/>
      <c r="B226" s="2818" t="s">
        <v>79</v>
      </c>
      <c r="C226" s="2819"/>
      <c r="D226" s="2819"/>
      <c r="E226" s="2819"/>
      <c r="F226" s="2819"/>
      <c r="G226" s="2820"/>
      <c r="H226" s="643"/>
    </row>
    <row r="227" spans="1:9" ht="15.75">
      <c r="A227" s="645" t="s">
        <v>218</v>
      </c>
      <c r="B227" s="1518">
        <v>2638</v>
      </c>
      <c r="C227" s="1299" t="e">
        <f>IF($A227="INSUMO",VLOOKUP($B227,#REF!,2,FALSE),VLOOKUP($B227,#REF!,2,FALSE))</f>
        <v>#REF!</v>
      </c>
      <c r="D227" s="1304" t="e">
        <f>IF($A227="INSUMO",VLOOKUP($B227,#REF!,3,FALSE),VLOOKUP($B227,#REF!,3,FALSE))</f>
        <v>#REF!</v>
      </c>
      <c r="E227" s="1514">
        <v>1</v>
      </c>
      <c r="F227" s="1322" t="e">
        <f>IF($A227="INSUMO",VLOOKUP($B227,#REF!,4,FALSE),VLOOKUP($B227,#REF!,4,FALSE))</f>
        <v>#REF!</v>
      </c>
      <c r="G227" s="1517" t="e">
        <f>TRUNC(F227*E227,2)</f>
        <v>#REF!</v>
      </c>
      <c r="H227" s="643"/>
    </row>
    <row r="228" spans="1:9" ht="15.75">
      <c r="A228" s="643"/>
      <c r="B228" s="2818" t="s">
        <v>80</v>
      </c>
      <c r="C228" s="2819"/>
      <c r="D228" s="2819"/>
      <c r="E228" s="2819"/>
      <c r="F228" s="2819"/>
      <c r="G228" s="2820"/>
      <c r="H228" s="643"/>
    </row>
    <row r="229" spans="1:9" ht="15.75">
      <c r="A229" s="645" t="s">
        <v>219</v>
      </c>
      <c r="B229" s="1518">
        <v>88264</v>
      </c>
      <c r="C229" s="1299" t="e">
        <f>IF($A229="INSUMO",VLOOKUP($B229,#REF!,2,FALSE),VLOOKUP($B229,#REF!,2,FALSE))</f>
        <v>#REF!</v>
      </c>
      <c r="D229" s="1304" t="e">
        <f>IF($A229="INSUMO",VLOOKUP($B229,#REF!,3,FALSE),VLOOKUP($B229,#REF!,3,FALSE))</f>
        <v>#REF!</v>
      </c>
      <c r="E229" s="1514">
        <v>0.06</v>
      </c>
      <c r="F229" s="1322" t="e">
        <f>IF($A229="INSUMO",VLOOKUP($B229,#REF!,4,FALSE),VLOOKUP($B229,#REF!,4,FALSE))</f>
        <v>#REF!</v>
      </c>
      <c r="G229" s="1517" t="e">
        <f>TRUNC(F229*E229,2)</f>
        <v>#REF!</v>
      </c>
      <c r="H229" s="643"/>
    </row>
    <row r="230" spans="1:9" ht="16.5" thickBot="1">
      <c r="A230" s="645" t="s">
        <v>219</v>
      </c>
      <c r="B230" s="1105">
        <v>88316</v>
      </c>
      <c r="C230" s="1303" t="e">
        <f>IF($A230="INSUMO",VLOOKUP($B230,#REF!,2,FALSE),VLOOKUP($B230,#REF!,2,FALSE))</f>
        <v>#REF!</v>
      </c>
      <c r="D230" s="1300" t="e">
        <f>IF($A230="INSUMO",VLOOKUP($B230,#REF!,3,FALSE),VLOOKUP($B230,#REF!,3,FALSE))</f>
        <v>#REF!</v>
      </c>
      <c r="E230" s="1519">
        <v>0.06</v>
      </c>
      <c r="F230" s="1324" t="e">
        <f>IF($A230="INSUMO",VLOOKUP($B230,#REF!,4,FALSE),VLOOKUP($B230,#REF!,4,FALSE))</f>
        <v>#REF!</v>
      </c>
      <c r="G230" s="1106" t="e">
        <f>TRUNC(F230*E230,2)</f>
        <v>#REF!</v>
      </c>
      <c r="H230" s="643"/>
    </row>
    <row r="231" spans="1:9" ht="16.5" thickBot="1">
      <c r="A231" s="643"/>
      <c r="B231" s="2626" t="s">
        <v>859</v>
      </c>
      <c r="C231" s="2626"/>
      <c r="D231" s="2626"/>
      <c r="E231" s="2861"/>
      <c r="F231" s="538" t="s">
        <v>81</v>
      </c>
      <c r="G231" s="539" t="e">
        <f>SUM(G226:G230)</f>
        <v>#REF!</v>
      </c>
      <c r="H231" s="643"/>
    </row>
    <row r="232" spans="1:9" ht="13.5" thickBot="1">
      <c r="A232" s="618"/>
      <c r="B232" s="619"/>
      <c r="C232" s="619"/>
      <c r="D232" s="619"/>
      <c r="E232" s="619"/>
      <c r="F232" s="619"/>
      <c r="G232" s="619"/>
      <c r="H232" s="618"/>
    </row>
    <row r="233" spans="1:9" ht="15.75">
      <c r="A233" s="1041"/>
      <c r="B233" s="1103" t="str">
        <f>IF(COUNT($H$16:H233)&lt;10,CONCATENATE("AMM LOG 00",COUNT($H$16:H233)),CONCATENATE("AMM LOG 0",COUNT($H$16:H233)))</f>
        <v>AMM LOG 000</v>
      </c>
      <c r="C233" s="2533" t="str">
        <f>CONCATENATE("FORNECIMENTO E INSTALAÇÃO DE ",C236)</f>
        <v>FORNECIMENTO E INSTALAÇÃO DE SAÍDA LATERAL DE ELETROCALHA PERFURADA GALVANIZADA PARA ELETRODUTO DE 1"</v>
      </c>
      <c r="D233" s="2533"/>
      <c r="E233" s="2533"/>
      <c r="F233" s="2533"/>
      <c r="G233" s="1104" t="s">
        <v>23</v>
      </c>
      <c r="H233" s="1042" t="e">
        <f>G242</f>
        <v>#REF!</v>
      </c>
      <c r="I233" s="1011"/>
    </row>
    <row r="234" spans="1:9" ht="31.5">
      <c r="A234" s="1041"/>
      <c r="B234" s="1317" t="s">
        <v>144</v>
      </c>
      <c r="C234" s="1318" t="s">
        <v>75</v>
      </c>
      <c r="D234" s="1486" t="s">
        <v>23</v>
      </c>
      <c r="E234" s="1318" t="s">
        <v>76</v>
      </c>
      <c r="F234" s="1319" t="s">
        <v>77</v>
      </c>
      <c r="G234" s="1320" t="s">
        <v>78</v>
      </c>
      <c r="H234" s="1041"/>
      <c r="I234" s="1011"/>
    </row>
    <row r="235" spans="1:9" ht="15.75">
      <c r="A235" s="1041"/>
      <c r="B235" s="2818" t="s">
        <v>79</v>
      </c>
      <c r="C235" s="2819"/>
      <c r="D235" s="2819"/>
      <c r="E235" s="2819"/>
      <c r="F235" s="2819"/>
      <c r="G235" s="2820"/>
      <c r="H235" s="1041"/>
      <c r="I235" s="1011"/>
    </row>
    <row r="236" spans="1:9" ht="30">
      <c r="A236" s="1041"/>
      <c r="B236" s="1551" t="s">
        <v>98</v>
      </c>
      <c r="C236" s="1547" t="str">
        <f>C255</f>
        <v>SAÍDA LATERAL DE ELETROCALHA PERFURADA GALVANIZADA PARA ELETRODUTO DE 1"</v>
      </c>
      <c r="D236" s="1554" t="str">
        <f>G255</f>
        <v>UN</v>
      </c>
      <c r="E236" s="1535">
        <v>1</v>
      </c>
      <c r="F236" s="1535">
        <f>D260</f>
        <v>4.1100000000000003</v>
      </c>
      <c r="G236" s="1540">
        <f>TRUNC(F236*E236,2)</f>
        <v>4.1100000000000003</v>
      </c>
      <c r="H236" s="1041"/>
      <c r="I236" s="1011"/>
    </row>
    <row r="237" spans="1:9" ht="15.75">
      <c r="A237" s="645" t="s">
        <v>218</v>
      </c>
      <c r="B237" s="1518">
        <v>39176</v>
      </c>
      <c r="C237" s="1299" t="e">
        <f>IF($A237="INSUMO",VLOOKUP($B237,#REF!,2,FALSE),VLOOKUP($B237,#REF!,2,FALSE))</f>
        <v>#REF!</v>
      </c>
      <c r="D237" s="1304" t="e">
        <f>IF($A237="INSUMO",VLOOKUP($B237,#REF!,3,FALSE),VLOOKUP($B237,#REF!,3,FALSE))</f>
        <v>#REF!</v>
      </c>
      <c r="E237" s="1514">
        <v>1</v>
      </c>
      <c r="F237" s="1322" t="e">
        <f>IF($A237="INSUMO",VLOOKUP($B237,#REF!,4,FALSE),VLOOKUP($B237,#REF!,4,FALSE))</f>
        <v>#REF!</v>
      </c>
      <c r="G237" s="1517" t="e">
        <f>TRUNC(F237*E237,2)</f>
        <v>#REF!</v>
      </c>
      <c r="H237" s="643"/>
    </row>
    <row r="238" spans="1:9" ht="15.75">
      <c r="A238" s="645" t="s">
        <v>218</v>
      </c>
      <c r="B238" s="1518">
        <v>39210</v>
      </c>
      <c r="C238" s="1299" t="e">
        <f>IF($A238="INSUMO",VLOOKUP($B238,#REF!,2,FALSE),VLOOKUP($B238,#REF!,2,FALSE))</f>
        <v>#REF!</v>
      </c>
      <c r="D238" s="1304" t="e">
        <f>IF($A238="INSUMO",VLOOKUP($B238,#REF!,3,FALSE),VLOOKUP($B238,#REF!,3,FALSE))</f>
        <v>#REF!</v>
      </c>
      <c r="E238" s="1514">
        <v>1</v>
      </c>
      <c r="F238" s="1322" t="e">
        <f>IF($A238="INSUMO",VLOOKUP($B238,#REF!,4,FALSE),VLOOKUP($B238,#REF!,4,FALSE))</f>
        <v>#REF!</v>
      </c>
      <c r="G238" s="1517" t="e">
        <f>TRUNC(F238*E238,2)</f>
        <v>#REF!</v>
      </c>
      <c r="H238" s="643"/>
    </row>
    <row r="239" spans="1:9" ht="15.75">
      <c r="A239" s="643"/>
      <c r="B239" s="2818" t="s">
        <v>80</v>
      </c>
      <c r="C239" s="2819"/>
      <c r="D239" s="2819"/>
      <c r="E239" s="2819"/>
      <c r="F239" s="2819"/>
      <c r="G239" s="2820"/>
      <c r="H239" s="643"/>
    </row>
    <row r="240" spans="1:9" ht="15.75">
      <c r="A240" s="645" t="s">
        <v>219</v>
      </c>
      <c r="B240" s="1518">
        <v>88264</v>
      </c>
      <c r="C240" s="1299" t="e">
        <f>IF($A240="INSUMO",VLOOKUP($B240,#REF!,2,FALSE),VLOOKUP($B240,#REF!,2,FALSE))</f>
        <v>#REF!</v>
      </c>
      <c r="D240" s="1304" t="e">
        <f>IF($A240="INSUMO",VLOOKUP($B240,#REF!,3,FALSE),VLOOKUP($B240,#REF!,3,FALSE))</f>
        <v>#REF!</v>
      </c>
      <c r="E240" s="1515">
        <f>E252</f>
        <v>0.13</v>
      </c>
      <c r="F240" s="1322" t="e">
        <f>IF($A240="INSUMO",VLOOKUP($B240,#REF!,4,FALSE),VLOOKUP($B240,#REF!,4,FALSE))</f>
        <v>#REF!</v>
      </c>
      <c r="G240" s="1517" t="e">
        <f>TRUNC(F240*E240,2)</f>
        <v>#REF!</v>
      </c>
      <c r="H240" s="643"/>
    </row>
    <row r="241" spans="1:8" ht="16.5" thickBot="1">
      <c r="A241" s="645" t="s">
        <v>219</v>
      </c>
      <c r="B241" s="1105">
        <v>88316</v>
      </c>
      <c r="C241" s="1303" t="e">
        <f>IF($A241="INSUMO",VLOOKUP($B241,#REF!,2,FALSE),VLOOKUP($B241,#REF!,2,FALSE))</f>
        <v>#REF!</v>
      </c>
      <c r="D241" s="1300" t="e">
        <f>IF($A241="INSUMO",VLOOKUP($B241,#REF!,3,FALSE),VLOOKUP($B241,#REF!,3,FALSE))</f>
        <v>#REF!</v>
      </c>
      <c r="E241" s="1544">
        <f>E253</f>
        <v>0.13</v>
      </c>
      <c r="F241" s="1324" t="e">
        <f>IF($A241="INSUMO",VLOOKUP($B241,#REF!,4,FALSE),VLOOKUP($B241,#REF!,4,FALSE))</f>
        <v>#REF!</v>
      </c>
      <c r="G241" s="1106" t="e">
        <f>TRUNC(F241*E241,2)</f>
        <v>#REF!</v>
      </c>
      <c r="H241" s="643"/>
    </row>
    <row r="242" spans="1:8" ht="16.5" customHeight="1" thickBot="1">
      <c r="A242" s="643"/>
      <c r="B242" s="2626" t="s">
        <v>863</v>
      </c>
      <c r="C242" s="2626"/>
      <c r="D242" s="2626"/>
      <c r="E242" s="2626"/>
      <c r="F242" s="538" t="s">
        <v>81</v>
      </c>
      <c r="G242" s="539" t="e">
        <f>SUM(G235:G241)</f>
        <v>#REF!</v>
      </c>
      <c r="H242" s="643"/>
    </row>
    <row r="243" spans="1:8" s="1114" customFormat="1" ht="15">
      <c r="A243" s="1111"/>
      <c r="B243" s="2626"/>
      <c r="C243" s="2626"/>
      <c r="D243" s="2626"/>
      <c r="E243" s="2626"/>
      <c r="F243" s="1087"/>
      <c r="G243" s="1087"/>
      <c r="H243" s="1111"/>
    </row>
    <row r="244" spans="1:8" s="1119" customFormat="1" ht="20.25" customHeight="1" thickBot="1">
      <c r="B244" s="2854" t="s">
        <v>860</v>
      </c>
      <c r="C244" s="2854"/>
      <c r="D244" s="350"/>
      <c r="E244" s="350"/>
      <c r="F244" s="350"/>
      <c r="G244" s="350"/>
    </row>
    <row r="245" spans="1:8" s="1121" customFormat="1" ht="15.75">
      <c r="A245" s="1120"/>
      <c r="B245" s="2855" t="s">
        <v>861</v>
      </c>
      <c r="C245" s="2856"/>
      <c r="D245" s="2856"/>
      <c r="E245" s="2856"/>
      <c r="F245" s="2856"/>
      <c r="G245" s="2857"/>
      <c r="H245" s="1120"/>
    </row>
    <row r="246" spans="1:8" s="1121" customFormat="1" ht="15">
      <c r="A246" s="1120"/>
      <c r="B246" s="1539">
        <v>88264</v>
      </c>
      <c r="C246" s="1299" t="e">
        <f>IF($A246="INSUMO",VLOOKUP($B246,#REF!,2,FALSE),VLOOKUP($B246,#REF!,2,FALSE))</f>
        <v>#REF!</v>
      </c>
      <c r="D246" s="1304" t="e">
        <f>IF($A246="INSUMO",VLOOKUP($B246,#REF!,3,FALSE),VLOOKUP($B246,#REF!,3,FALSE))</f>
        <v>#REF!</v>
      </c>
      <c r="E246" s="2850">
        <v>0.12</v>
      </c>
      <c r="F246" s="2850"/>
      <c r="G246" s="2858"/>
      <c r="H246" s="1120"/>
    </row>
    <row r="247" spans="1:8" s="1121" customFormat="1" ht="16.5" customHeight="1">
      <c r="A247" s="1120"/>
      <c r="B247" s="1539">
        <v>88247</v>
      </c>
      <c r="C247" s="1299" t="e">
        <f>IF($A247="INSUMO",VLOOKUP($B247,#REF!,2,FALSE),VLOOKUP($B247,#REF!,2,FALSE))</f>
        <v>#REF!</v>
      </c>
      <c r="D247" s="1304" t="e">
        <f>IF($A247="INSUMO",VLOOKUP($B247,#REF!,3,FALSE),VLOOKUP($B247,#REF!,3,FALSE))</f>
        <v>#REF!</v>
      </c>
      <c r="E247" s="2850">
        <v>0.12</v>
      </c>
      <c r="F247" s="2850"/>
      <c r="G247" s="2858"/>
      <c r="H247" s="1120"/>
    </row>
    <row r="248" spans="1:8" s="1121" customFormat="1" ht="15.75">
      <c r="A248" s="1120"/>
      <c r="B248" s="2847" t="s">
        <v>862</v>
      </c>
      <c r="C248" s="2848"/>
      <c r="D248" s="2848"/>
      <c r="E248" s="2848"/>
      <c r="F248" s="2848"/>
      <c r="G248" s="2849"/>
      <c r="H248" s="1120"/>
    </row>
    <row r="249" spans="1:8" s="1121" customFormat="1" ht="15">
      <c r="A249" s="1120"/>
      <c r="B249" s="1539">
        <v>88264</v>
      </c>
      <c r="C249" s="1299" t="e">
        <f>IF($A249="INSUMO",VLOOKUP($B249,#REF!,2,FALSE),VLOOKUP($B249,#REF!,2,FALSE))</f>
        <v>#REF!</v>
      </c>
      <c r="D249" s="1304" t="e">
        <f>IF($A249="INSUMO",VLOOKUP($B249,#REF!,3,FALSE),VLOOKUP($B249,#REF!,3,FALSE))</f>
        <v>#REF!</v>
      </c>
      <c r="E249" s="2850">
        <v>0.01</v>
      </c>
      <c r="F249" s="2850"/>
      <c r="G249" s="2858"/>
      <c r="H249" s="1120"/>
    </row>
    <row r="250" spans="1:8" s="1121" customFormat="1" ht="16.5" customHeight="1">
      <c r="A250" s="1120"/>
      <c r="B250" s="1539">
        <v>88247</v>
      </c>
      <c r="C250" s="1299" t="e">
        <f>IF($A250="INSUMO",VLOOKUP($B250,#REF!,2,FALSE),VLOOKUP($B250,#REF!,2,FALSE))</f>
        <v>#REF!</v>
      </c>
      <c r="D250" s="1304" t="e">
        <f>IF($A250="INSUMO",VLOOKUP($B250,#REF!,3,FALSE),VLOOKUP($B250,#REF!,3,FALSE))</f>
        <v>#REF!</v>
      </c>
      <c r="E250" s="2850">
        <v>0.01</v>
      </c>
      <c r="F250" s="2850"/>
      <c r="G250" s="2858"/>
      <c r="H250" s="1120"/>
    </row>
    <row r="251" spans="1:8" s="1121" customFormat="1" ht="15.75">
      <c r="A251" s="1120"/>
      <c r="B251" s="2847" t="s">
        <v>864</v>
      </c>
      <c r="C251" s="2848"/>
      <c r="D251" s="2848"/>
      <c r="E251" s="2848"/>
      <c r="F251" s="2848"/>
      <c r="G251" s="2849"/>
      <c r="H251" s="1120"/>
    </row>
    <row r="252" spans="1:8" s="1121" customFormat="1" ht="15">
      <c r="A252" s="1120"/>
      <c r="B252" s="1539">
        <v>88264</v>
      </c>
      <c r="C252" s="1299" t="e">
        <f>IF($A252="INSUMO",VLOOKUP($B252,#REF!,2,FALSE),VLOOKUP($B252,#REF!,2,FALSE))</f>
        <v>#REF!</v>
      </c>
      <c r="D252" s="1304" t="e">
        <f>IF($A252="INSUMO",VLOOKUP($B252,#REF!,3,FALSE),VLOOKUP($B252,#REF!,3,FALSE))</f>
        <v>#REF!</v>
      </c>
      <c r="E252" s="2850">
        <f>E246+E249</f>
        <v>0.13</v>
      </c>
      <c r="F252" s="2851"/>
      <c r="G252" s="2852"/>
      <c r="H252" s="1120"/>
    </row>
    <row r="253" spans="1:8" s="1121" customFormat="1" ht="16.5" customHeight="1" thickBot="1">
      <c r="A253" s="1120"/>
      <c r="B253" s="349">
        <v>88247</v>
      </c>
      <c r="C253" s="1303" t="e">
        <f>IF($A253="INSUMO",VLOOKUP($B253,#REF!,2,FALSE),VLOOKUP($B253,#REF!,2,FALSE))</f>
        <v>#REF!</v>
      </c>
      <c r="D253" s="1300" t="e">
        <f>IF($A253="INSUMO",VLOOKUP($B253,#REF!,3,FALSE),VLOOKUP($B253,#REF!,3,FALSE))</f>
        <v>#REF!</v>
      </c>
      <c r="E253" s="2844">
        <f>E247+E250</f>
        <v>0.13</v>
      </c>
      <c r="F253" s="2845"/>
      <c r="G253" s="2846"/>
      <c r="H253" s="1120"/>
    </row>
    <row r="254" spans="1:8" s="1114" customFormat="1" ht="15.75" thickBot="1">
      <c r="A254" s="1111"/>
      <c r="B254" s="1237"/>
      <c r="C254" s="1111"/>
      <c r="D254" s="1111"/>
      <c r="E254" s="1111"/>
      <c r="F254" s="1111"/>
      <c r="G254" s="1171"/>
      <c r="H254" s="1111"/>
    </row>
    <row r="255" spans="1:8" ht="31.5">
      <c r="A255" s="590"/>
      <c r="B255" s="1365"/>
      <c r="C255" s="1363" t="s">
        <v>1139</v>
      </c>
      <c r="D255" s="1366"/>
      <c r="E255" s="1367"/>
      <c r="F255" s="1364"/>
      <c r="G255" s="360" t="s">
        <v>23</v>
      </c>
      <c r="H255" s="1232" t="s">
        <v>1064</v>
      </c>
    </row>
    <row r="256" spans="1:8" ht="31.5">
      <c r="A256" s="590"/>
      <c r="B256" s="1458" t="s">
        <v>91</v>
      </c>
      <c r="C256" s="1459" t="s">
        <v>92</v>
      </c>
      <c r="D256" s="1460" t="s">
        <v>93</v>
      </c>
      <c r="E256" s="1461" t="s">
        <v>94</v>
      </c>
      <c r="F256" s="1504" t="s">
        <v>95</v>
      </c>
      <c r="G256" s="1463" t="s">
        <v>96</v>
      </c>
      <c r="H256" s="590"/>
    </row>
    <row r="257" spans="1:8" ht="15">
      <c r="A257" s="590"/>
      <c r="B257" s="1759">
        <v>43565</v>
      </c>
      <c r="C257" s="1760" t="s">
        <v>1137</v>
      </c>
      <c r="D257" s="1775">
        <v>4.1100000000000003</v>
      </c>
      <c r="E257" s="1739" t="s">
        <v>1138</v>
      </c>
      <c r="F257" s="1774" t="s">
        <v>1144</v>
      </c>
      <c r="G257" s="1741" t="s">
        <v>1261</v>
      </c>
      <c r="H257"/>
    </row>
    <row r="258" spans="1:8" ht="15">
      <c r="A258" s="590"/>
      <c r="B258" s="1742">
        <v>43566</v>
      </c>
      <c r="C258" s="1765" t="s">
        <v>1264</v>
      </c>
      <c r="D258" s="1766">
        <v>1.19</v>
      </c>
      <c r="E258" s="1761" t="s">
        <v>120</v>
      </c>
      <c r="F258" s="1762" t="s">
        <v>1265</v>
      </c>
      <c r="G258" s="1741" t="s">
        <v>426</v>
      </c>
      <c r="H258"/>
    </row>
    <row r="259" spans="1:8" ht="15">
      <c r="A259" s="590"/>
      <c r="B259" s="1763">
        <v>43566</v>
      </c>
      <c r="C259" s="1737" t="s">
        <v>341</v>
      </c>
      <c r="D259" s="1738">
        <v>6.99</v>
      </c>
      <c r="E259" s="1739" t="s">
        <v>342</v>
      </c>
      <c r="F259" s="1740" t="s">
        <v>343</v>
      </c>
      <c r="G259" s="1741" t="s">
        <v>1262</v>
      </c>
      <c r="H259"/>
    </row>
    <row r="260" spans="1:8" ht="16.5" thickBot="1">
      <c r="A260" s="590"/>
      <c r="B260" s="1095"/>
      <c r="C260" s="1335" t="s">
        <v>97</v>
      </c>
      <c r="D260" s="1336">
        <f>IF(COUNT(D256:D259)=3,MEDIAN(D256:D259),SMALL(D257:D259,1))</f>
        <v>4.1100000000000003</v>
      </c>
      <c r="E260" s="1337"/>
      <c r="F260" s="1338"/>
      <c r="G260" s="587"/>
      <c r="H260" s="590"/>
    </row>
    <row r="261" spans="1:8" ht="13.5" thickBot="1">
      <c r="A261" s="618"/>
      <c r="B261" s="619"/>
      <c r="C261" s="619"/>
      <c r="D261" s="619"/>
      <c r="E261" s="619"/>
      <c r="F261" s="619"/>
      <c r="G261" s="619"/>
      <c r="H261" s="618"/>
    </row>
    <row r="262" spans="1:8" ht="15.75">
      <c r="A262" s="643"/>
      <c r="B262" s="1103" t="str">
        <f>IF(COUNT($H$16:H262)&lt;10,CONCATENATE("AMM LOG 00",COUNT($H$16:H262)),CONCATENATE("AMM LOG 0",COUNT($H$16:H262)))</f>
        <v>AMM LOG 000</v>
      </c>
      <c r="C262" s="2533" t="str">
        <f>CONCATENATE("FORNECIMENTO E INSTALAÇÃO DE ",C265)</f>
        <v>FORNECIMENTO E INSTALAÇÃO DE MÃO FRANCESA PARA ELETROCALHA PERFURADA GALVANIZADA DE 100 X 50 X 3000mm</v>
      </c>
      <c r="D262" s="2617"/>
      <c r="E262" s="2617"/>
      <c r="F262" s="2617"/>
      <c r="G262" s="1104" t="s">
        <v>23</v>
      </c>
      <c r="H262" s="560" t="e">
        <f>G270</f>
        <v>#REF!</v>
      </c>
    </row>
    <row r="263" spans="1:8" ht="31.5">
      <c r="A263" s="643"/>
      <c r="B263" s="1317" t="s">
        <v>144</v>
      </c>
      <c r="C263" s="1318" t="s">
        <v>75</v>
      </c>
      <c r="D263" s="1486" t="s">
        <v>23</v>
      </c>
      <c r="E263" s="1318" t="s">
        <v>76</v>
      </c>
      <c r="F263" s="1319" t="s">
        <v>77</v>
      </c>
      <c r="G263" s="1320" t="s">
        <v>78</v>
      </c>
      <c r="H263" s="643"/>
    </row>
    <row r="264" spans="1:8" ht="15.75">
      <c r="A264" s="643"/>
      <c r="B264" s="2818" t="s">
        <v>79</v>
      </c>
      <c r="C264" s="2819"/>
      <c r="D264" s="2819"/>
      <c r="E264" s="2819"/>
      <c r="F264" s="2819"/>
      <c r="G264" s="2820"/>
      <c r="H264" s="643"/>
    </row>
    <row r="265" spans="1:8" ht="30">
      <c r="A265" s="643"/>
      <c r="B265" s="1551" t="s">
        <v>98</v>
      </c>
      <c r="C265" s="1547" t="str">
        <f>C272</f>
        <v>MÃO FRANCESA PARA ELETROCALHA PERFURADA GALVANIZADA DE 100 X 50 X 3000mm</v>
      </c>
      <c r="D265" s="1554" t="str">
        <f>G272</f>
        <v>UN</v>
      </c>
      <c r="E265" s="1535">
        <v>1</v>
      </c>
      <c r="F265" s="1535">
        <f>D277</f>
        <v>14.44</v>
      </c>
      <c r="G265" s="1540">
        <f>TRUNC(F265*E265,2)</f>
        <v>14.44</v>
      </c>
      <c r="H265" s="643"/>
    </row>
    <row r="266" spans="1:8" ht="15.75">
      <c r="A266" s="645" t="s">
        <v>218</v>
      </c>
      <c r="B266" s="1518">
        <v>11950</v>
      </c>
      <c r="C266" s="1299" t="e">
        <f>IF($A266="INSUMO",VLOOKUP($B266,#REF!,2,FALSE),VLOOKUP($B266,#REF!,2,FALSE))</f>
        <v>#REF!</v>
      </c>
      <c r="D266" s="1304" t="e">
        <f>IF($A266="INSUMO",VLOOKUP($B266,#REF!,3,FALSE),VLOOKUP($B266,#REF!,3,FALSE))</f>
        <v>#REF!</v>
      </c>
      <c r="E266" s="1514">
        <v>3</v>
      </c>
      <c r="F266" s="1322" t="e">
        <f>IF($A266="INSUMO",VLOOKUP($B266,#REF!,4,FALSE),VLOOKUP($B266,#REF!,4,FALSE))</f>
        <v>#REF!</v>
      </c>
      <c r="G266" s="1517" t="e">
        <f>TRUNC(F266*E266,2)</f>
        <v>#REF!</v>
      </c>
      <c r="H266" s="643"/>
    </row>
    <row r="267" spans="1:8" ht="15.75">
      <c r="A267" s="643"/>
      <c r="B267" s="2818" t="s">
        <v>80</v>
      </c>
      <c r="C267" s="2819"/>
      <c r="D267" s="2819"/>
      <c r="E267" s="2819"/>
      <c r="F267" s="2819"/>
      <c r="G267" s="2820"/>
      <c r="H267" s="643"/>
    </row>
    <row r="268" spans="1:8" ht="15.75">
      <c r="A268" s="645" t="s">
        <v>219</v>
      </c>
      <c r="B268" s="1518">
        <v>88264</v>
      </c>
      <c r="C268" s="1299" t="e">
        <f>IF($A268="INSUMO",VLOOKUP($B268,#REF!,2,FALSE),VLOOKUP($B268,#REF!,2,FALSE))</f>
        <v>#REF!</v>
      </c>
      <c r="D268" s="1304" t="e">
        <f>IF($A268="INSUMO",VLOOKUP($B268,#REF!,3,FALSE),VLOOKUP($B268,#REF!,3,FALSE))</f>
        <v>#REF!</v>
      </c>
      <c r="E268" s="1515">
        <v>0.15</v>
      </c>
      <c r="F268" s="1322" t="e">
        <f>IF($A268="INSUMO",VLOOKUP($B268,#REF!,4,FALSE),VLOOKUP($B268,#REF!,4,FALSE))</f>
        <v>#REF!</v>
      </c>
      <c r="G268" s="1517" t="e">
        <f>TRUNC(F268*E268,2)</f>
        <v>#REF!</v>
      </c>
      <c r="H268" s="643"/>
    </row>
    <row r="269" spans="1:8" ht="16.5" thickBot="1">
      <c r="A269" s="645" t="s">
        <v>219</v>
      </c>
      <c r="B269" s="1105">
        <v>88316</v>
      </c>
      <c r="C269" s="1303" t="e">
        <f>IF($A269="INSUMO",VLOOKUP($B269,#REF!,2,FALSE),VLOOKUP($B269,#REF!,2,FALSE))</f>
        <v>#REF!</v>
      </c>
      <c r="D269" s="1300" t="e">
        <f>IF($A269="INSUMO",VLOOKUP($B269,#REF!,3,FALSE),VLOOKUP($B269,#REF!,3,FALSE))</f>
        <v>#REF!</v>
      </c>
      <c r="E269" s="1544">
        <v>0.15</v>
      </c>
      <c r="F269" s="1324" t="e">
        <f>IF($A269="INSUMO",VLOOKUP($B269,#REF!,4,FALSE),VLOOKUP($B269,#REF!,4,FALSE))</f>
        <v>#REF!</v>
      </c>
      <c r="G269" s="1106" t="e">
        <f>TRUNC(F269*E269,2)</f>
        <v>#REF!</v>
      </c>
      <c r="H269" s="643"/>
    </row>
    <row r="270" spans="1:8" ht="16.5" thickBot="1">
      <c r="A270" s="643"/>
      <c r="B270" s="2625" t="s">
        <v>1035</v>
      </c>
      <c r="C270" s="2626"/>
      <c r="D270" s="2626"/>
      <c r="E270" s="2861"/>
      <c r="F270" s="538" t="s">
        <v>81</v>
      </c>
      <c r="G270" s="539" t="e">
        <f>SUM(G264:G269)</f>
        <v>#REF!</v>
      </c>
      <c r="H270" s="643"/>
    </row>
    <row r="271" spans="1:8" ht="15.75" thickBot="1">
      <c r="A271" s="643"/>
      <c r="B271" s="1237"/>
      <c r="C271" s="1111"/>
      <c r="D271" s="1111"/>
      <c r="E271" s="1111"/>
      <c r="F271" s="1111"/>
      <c r="G271" s="1171"/>
      <c r="H271" s="643"/>
    </row>
    <row r="272" spans="1:8" ht="31.5">
      <c r="A272" s="590"/>
      <c r="B272" s="1365"/>
      <c r="C272" s="927" t="s">
        <v>390</v>
      </c>
      <c r="D272" s="1366"/>
      <c r="E272" s="1367"/>
      <c r="F272" s="1364"/>
      <c r="G272" s="360" t="s">
        <v>23</v>
      </c>
      <c r="H272" s="1232" t="s">
        <v>1064</v>
      </c>
    </row>
    <row r="273" spans="1:258" ht="31.5">
      <c r="A273" s="590"/>
      <c r="B273" s="1458" t="s">
        <v>91</v>
      </c>
      <c r="C273" s="1459" t="s">
        <v>92</v>
      </c>
      <c r="D273" s="1460" t="s">
        <v>93</v>
      </c>
      <c r="E273" s="1461" t="s">
        <v>94</v>
      </c>
      <c r="F273" s="1504" t="s">
        <v>95</v>
      </c>
      <c r="G273" s="1463" t="s">
        <v>96</v>
      </c>
      <c r="H273" s="590"/>
    </row>
    <row r="274" spans="1:258" ht="15">
      <c r="A274" s="590"/>
      <c r="B274" s="1751">
        <v>43581</v>
      </c>
      <c r="C274" s="1737" t="s">
        <v>1281</v>
      </c>
      <c r="D274" s="1738">
        <v>15.6</v>
      </c>
      <c r="E274" s="1817" t="s">
        <v>1282</v>
      </c>
      <c r="F274" s="1774" t="s">
        <v>1283</v>
      </c>
      <c r="G274" s="1750" t="s">
        <v>1284</v>
      </c>
      <c r="H274"/>
    </row>
    <row r="275" spans="1:258" ht="15">
      <c r="A275" s="590"/>
      <c r="B275" s="1742">
        <v>43566</v>
      </c>
      <c r="C275" s="1765" t="s">
        <v>1264</v>
      </c>
      <c r="D275" s="1766">
        <v>4.6399999999999997</v>
      </c>
      <c r="E275" s="1761" t="s">
        <v>120</v>
      </c>
      <c r="F275" s="1762" t="s">
        <v>1265</v>
      </c>
      <c r="G275" s="1741" t="s">
        <v>426</v>
      </c>
      <c r="H275"/>
    </row>
    <row r="276" spans="1:258" ht="15">
      <c r="A276" s="590"/>
      <c r="B276" s="1759">
        <v>43565</v>
      </c>
      <c r="C276" s="1760" t="s">
        <v>1137</v>
      </c>
      <c r="D276" s="1775">
        <v>14.44</v>
      </c>
      <c r="E276" s="1739" t="s">
        <v>1138</v>
      </c>
      <c r="F276" s="1774" t="s">
        <v>1144</v>
      </c>
      <c r="G276" s="1741" t="s">
        <v>1261</v>
      </c>
      <c r="H276"/>
    </row>
    <row r="277" spans="1:258" ht="16.5" thickBot="1">
      <c r="A277" s="590"/>
      <c r="B277" s="1095"/>
      <c r="C277" s="1335" t="s">
        <v>97</v>
      </c>
      <c r="D277" s="1336">
        <f>IF(COUNT(D273:D276)=3,MEDIAN(D273:D276),SMALL(D274:D276,1))</f>
        <v>14.44</v>
      </c>
      <c r="E277" s="1337"/>
      <c r="F277" s="1338"/>
      <c r="G277" s="587"/>
      <c r="H277"/>
      <c r="IX277"/>
    </row>
    <row r="278" spans="1:258" ht="13.5" thickBot="1">
      <c r="A278" s="618"/>
      <c r="B278" s="619"/>
      <c r="C278" s="619"/>
      <c r="D278" s="619"/>
      <c r="E278" s="619"/>
      <c r="F278" s="619"/>
      <c r="G278" s="619"/>
      <c r="H278" s="618"/>
    </row>
    <row r="279" spans="1:258" ht="15.75">
      <c r="A279" s="643"/>
      <c r="B279" s="1103" t="str">
        <f>IF(COUNT($H$16:H279)&lt;10,CONCATENATE("AMM LOG 00",COUNT($H$16:H279)),CONCATENATE("AMM LOG 0",COUNT($H$16:H279)))</f>
        <v>AMM LOG 000</v>
      </c>
      <c r="C279" s="2533" t="str">
        <f>CONCATENATE("FORNECIMENTO E INSTALAÇÃO DE ",C282)</f>
        <v>FORNECIMENTO E INSTALAÇÃO DE MINI RACK DE PAREDE COM EQUIPAMENTO DE VENTILAÇÃO DE 8U PARA EQUIPAMENTOS</v>
      </c>
      <c r="D279" s="2617"/>
      <c r="E279" s="2617"/>
      <c r="F279" s="2617"/>
      <c r="G279" s="1104" t="s">
        <v>23</v>
      </c>
      <c r="H279" s="560" t="e">
        <f>G286</f>
        <v>#REF!</v>
      </c>
    </row>
    <row r="280" spans="1:258" ht="31.5">
      <c r="A280" s="643"/>
      <c r="B280" s="1317" t="s">
        <v>144</v>
      </c>
      <c r="C280" s="1318" t="s">
        <v>75</v>
      </c>
      <c r="D280" s="1486" t="s">
        <v>23</v>
      </c>
      <c r="E280" s="1318" t="s">
        <v>76</v>
      </c>
      <c r="F280" s="1319" t="s">
        <v>77</v>
      </c>
      <c r="G280" s="1320" t="s">
        <v>78</v>
      </c>
      <c r="H280" s="643"/>
    </row>
    <row r="281" spans="1:258" ht="15.75">
      <c r="A281" s="643"/>
      <c r="B281" s="2818" t="s">
        <v>79</v>
      </c>
      <c r="C281" s="2819"/>
      <c r="D281" s="2819"/>
      <c r="E281" s="2819"/>
      <c r="F281" s="2819"/>
      <c r="G281" s="2820"/>
      <c r="H281" s="643"/>
    </row>
    <row r="282" spans="1:258" ht="30">
      <c r="A282" s="643"/>
      <c r="B282" s="1551" t="s">
        <v>98</v>
      </c>
      <c r="C282" s="1547" t="str">
        <f>C288</f>
        <v>MINI RACK DE PAREDE COM EQUIPAMENTO DE VENTILAÇÃO DE 8U PARA EQUIPAMENTOS</v>
      </c>
      <c r="D282" s="1554" t="str">
        <f>G288</f>
        <v>UN</v>
      </c>
      <c r="E282" s="1535">
        <v>1</v>
      </c>
      <c r="F282" s="1535">
        <f>D293</f>
        <v>387.79</v>
      </c>
      <c r="G282" s="1540">
        <f>TRUNC(F282*E282,2)</f>
        <v>387.79</v>
      </c>
      <c r="H282" s="643"/>
    </row>
    <row r="283" spans="1:258" ht="15.75">
      <c r="A283" s="643"/>
      <c r="B283" s="2818" t="s">
        <v>80</v>
      </c>
      <c r="C283" s="2819"/>
      <c r="D283" s="2819"/>
      <c r="E283" s="2819"/>
      <c r="F283" s="2819"/>
      <c r="G283" s="2820"/>
      <c r="H283" s="643"/>
    </row>
    <row r="284" spans="1:258" ht="16.5" thickBot="1">
      <c r="A284" s="645" t="s">
        <v>219</v>
      </c>
      <c r="B284" s="1105">
        <v>88264</v>
      </c>
      <c r="C284" s="1303" t="e">
        <f>IF($A284="INSUMO",VLOOKUP($B284,#REF!,2,FALSE),VLOOKUP($B284,#REF!,2,FALSE))</f>
        <v>#REF!</v>
      </c>
      <c r="D284" s="1300" t="e">
        <f>IF($A284="INSUMO",VLOOKUP($B284,#REF!,3,FALSE),VLOOKUP($B284,#REF!,3,FALSE))</f>
        <v>#REF!</v>
      </c>
      <c r="E284" s="1544">
        <v>2</v>
      </c>
      <c r="F284" s="1324" t="e">
        <f>IF($A284="INSUMO",VLOOKUP($B284,#REF!,4,FALSE),VLOOKUP($B284,#REF!,4,FALSE))</f>
        <v>#REF!</v>
      </c>
      <c r="G284" s="1106" t="e">
        <f>TRUNC(F284*E284,2)</f>
        <v>#REF!</v>
      </c>
      <c r="H284" s="643"/>
    </row>
    <row r="285" spans="1:258" ht="16.5" thickBot="1">
      <c r="A285" s="645" t="s">
        <v>219</v>
      </c>
      <c r="B285" s="1577">
        <v>88316</v>
      </c>
      <c r="C285" s="507" t="e">
        <f>IF($A285="INSUMO",VLOOKUP($B285,#REF!,2,FALSE),VLOOKUP($B285,#REF!,2,FALSE))</f>
        <v>#REF!</v>
      </c>
      <c r="D285" s="508" t="e">
        <f>IF($A285="INSUMO",VLOOKUP($B285,#REF!,3,FALSE),VLOOKUP($B285,#REF!,3,FALSE))</f>
        <v>#REF!</v>
      </c>
      <c r="E285" s="1578">
        <v>2</v>
      </c>
      <c r="F285" s="1122" t="e">
        <f>IF($A285="INSUMO",VLOOKUP($B285,#REF!,4,FALSE),VLOOKUP($B285,#REF!,4,FALSE))</f>
        <v>#REF!</v>
      </c>
      <c r="G285" s="1579" t="e">
        <f>TRUNC(F285*E285,2)</f>
        <v>#REF!</v>
      </c>
      <c r="H285" s="643"/>
    </row>
    <row r="286" spans="1:258" ht="16.5" thickBot="1">
      <c r="A286" s="643"/>
      <c r="B286" s="2641" t="s">
        <v>1047</v>
      </c>
      <c r="C286" s="2641"/>
      <c r="D286" s="2641"/>
      <c r="E286" s="2642"/>
      <c r="F286" s="544" t="s">
        <v>81</v>
      </c>
      <c r="G286" s="557" t="e">
        <f>SUM(G281:G285)</f>
        <v>#REF!</v>
      </c>
      <c r="H286" s="643"/>
    </row>
    <row r="287" spans="1:258" ht="15.75" thickBot="1">
      <c r="A287" s="643"/>
      <c r="B287" s="644"/>
      <c r="C287" s="644"/>
      <c r="D287" s="644"/>
      <c r="E287" s="644"/>
      <c r="F287" s="644"/>
      <c r="G287" s="644"/>
      <c r="H287" s="643"/>
    </row>
    <row r="288" spans="1:258" ht="31.5">
      <c r="A288" s="590"/>
      <c r="B288" s="1365"/>
      <c r="C288" s="927" t="s">
        <v>391</v>
      </c>
      <c r="D288" s="1366"/>
      <c r="E288" s="1367"/>
      <c r="F288" s="1364"/>
      <c r="G288" s="360" t="s">
        <v>23</v>
      </c>
      <c r="H288" s="1232" t="s">
        <v>1064</v>
      </c>
    </row>
    <row r="289" spans="1:8" ht="31.5">
      <c r="A289" s="590"/>
      <c r="B289" s="1458" t="s">
        <v>91</v>
      </c>
      <c r="C289" s="1459" t="s">
        <v>92</v>
      </c>
      <c r="D289" s="1460" t="s">
        <v>93</v>
      </c>
      <c r="E289" s="1461" t="s">
        <v>94</v>
      </c>
      <c r="F289" s="1504" t="s">
        <v>95</v>
      </c>
      <c r="G289" s="1463" t="s">
        <v>96</v>
      </c>
      <c r="H289" s="590"/>
    </row>
    <row r="290" spans="1:8" ht="15">
      <c r="A290" s="590"/>
      <c r="B290" s="1742">
        <v>43559</v>
      </c>
      <c r="C290" s="1760" t="s">
        <v>1267</v>
      </c>
      <c r="D290" s="1738">
        <v>360.95</v>
      </c>
      <c r="E290" s="1761" t="s">
        <v>333</v>
      </c>
      <c r="F290" s="1762" t="s">
        <v>1131</v>
      </c>
      <c r="G290" s="1741" t="s">
        <v>1268</v>
      </c>
      <c r="H290" s="590"/>
    </row>
    <row r="291" spans="1:8" ht="15">
      <c r="A291" s="590"/>
      <c r="B291" s="1742">
        <v>43560</v>
      </c>
      <c r="C291" s="1760" t="s">
        <v>239</v>
      </c>
      <c r="D291" s="1738">
        <v>464.54</v>
      </c>
      <c r="E291" s="1761" t="s">
        <v>1124</v>
      </c>
      <c r="F291" s="1762" t="s">
        <v>240</v>
      </c>
      <c r="G291" s="1741" t="s">
        <v>369</v>
      </c>
      <c r="H291" s="590"/>
    </row>
    <row r="292" spans="1:8" ht="30">
      <c r="A292" s="590"/>
      <c r="B292" s="1816">
        <v>43566</v>
      </c>
      <c r="C292" s="1760" t="s">
        <v>1269</v>
      </c>
      <c r="D292" s="1738">
        <f>335+52.79</f>
        <v>387.79</v>
      </c>
      <c r="E292" s="1787" t="s">
        <v>1193</v>
      </c>
      <c r="F292" s="1740" t="s">
        <v>1194</v>
      </c>
      <c r="G292" s="1791" t="s">
        <v>411</v>
      </c>
      <c r="H292" s="590"/>
    </row>
    <row r="293" spans="1:8" ht="16.5" thickBot="1">
      <c r="A293" s="590"/>
      <c r="B293" s="1095"/>
      <c r="C293" s="1335" t="s">
        <v>97</v>
      </c>
      <c r="D293" s="1336">
        <f>IF(COUNT(D289:D292)=3,MEDIAN(D289:D292),SMALL(D290:D292,1))</f>
        <v>387.79</v>
      </c>
      <c r="E293" s="1337"/>
      <c r="F293" s="1338"/>
      <c r="G293" s="587"/>
      <c r="H293" s="590"/>
    </row>
    <row r="294" spans="1:8" ht="13.5" thickBot="1">
      <c r="A294" s="618"/>
      <c r="B294" s="619"/>
      <c r="C294" s="619"/>
      <c r="D294" s="619"/>
      <c r="E294" s="619"/>
      <c r="F294" s="619"/>
      <c r="G294" s="619"/>
      <c r="H294" s="618"/>
    </row>
    <row r="295" spans="1:8" s="1084" customFormat="1" ht="33.75" customHeight="1">
      <c r="A295" s="1079"/>
      <c r="B295" s="1103" t="str">
        <f>IF(COUNT($H$16:H295)&lt;10,CONCATENATE("AMM LOG 00",COUNT($H$16:H295)),CONCATENATE("AMM LOG 0",COUNT($H$16:H295)))</f>
        <v>AMM LOG 000</v>
      </c>
      <c r="C295" s="2533" t="str">
        <f>CONCATENATE("FORNECIMENTO E INSTALAÇÃO DE ",C298)</f>
        <v>FORNECIMENTO E INSTALAÇÃO DE MINI RACK DE PAREDE COM UNIDADE DE VENTILAÇÃO, COM 12U PARA INSTALAÇÃO DE EQUIPAMENTOS</v>
      </c>
      <c r="D295" s="2617"/>
      <c r="E295" s="2617"/>
      <c r="F295" s="2617"/>
      <c r="G295" s="1104" t="s">
        <v>23</v>
      </c>
      <c r="H295" s="1085" t="e">
        <f>G302</f>
        <v>#NUM!</v>
      </c>
    </row>
    <row r="296" spans="1:8" s="1084" customFormat="1" ht="31.5">
      <c r="A296" s="1079"/>
      <c r="B296" s="1317" t="s">
        <v>144</v>
      </c>
      <c r="C296" s="1318" t="s">
        <v>75</v>
      </c>
      <c r="D296" s="1486" t="s">
        <v>23</v>
      </c>
      <c r="E296" s="1318" t="s">
        <v>76</v>
      </c>
      <c r="F296" s="1319" t="s">
        <v>77</v>
      </c>
      <c r="G296" s="1320" t="s">
        <v>78</v>
      </c>
      <c r="H296" s="1079"/>
    </row>
    <row r="297" spans="1:8" s="1084" customFormat="1" ht="15.75">
      <c r="A297" s="1079"/>
      <c r="B297" s="2818" t="s">
        <v>79</v>
      </c>
      <c r="C297" s="2819"/>
      <c r="D297" s="2819"/>
      <c r="E297" s="2819"/>
      <c r="F297" s="2819"/>
      <c r="G297" s="2820"/>
      <c r="H297" s="1079"/>
    </row>
    <row r="298" spans="1:8" s="1084" customFormat="1" ht="30">
      <c r="A298" s="1079"/>
      <c r="B298" s="1551" t="s">
        <v>98</v>
      </c>
      <c r="C298" s="1547" t="str">
        <f>C304</f>
        <v>MINI RACK DE PAREDE COM UNIDADE DE VENTILAÇÃO, COM 12U PARA INSTALAÇÃO DE EQUIPAMENTOS</v>
      </c>
      <c r="D298" s="1554" t="str">
        <f>G304</f>
        <v>UN</v>
      </c>
      <c r="E298" s="1535">
        <v>1</v>
      </c>
      <c r="F298" s="1535" t="e">
        <f>D309</f>
        <v>#NUM!</v>
      </c>
      <c r="G298" s="1540" t="e">
        <f>TRUNC(F298*E298,2)</f>
        <v>#NUM!</v>
      </c>
      <c r="H298" s="1079"/>
    </row>
    <row r="299" spans="1:8" s="1084" customFormat="1" ht="15.75">
      <c r="A299" s="1079"/>
      <c r="B299" s="2818" t="s">
        <v>80</v>
      </c>
      <c r="C299" s="2819"/>
      <c r="D299" s="2819"/>
      <c r="E299" s="2819"/>
      <c r="F299" s="2819"/>
      <c r="G299" s="2820"/>
      <c r="H299" s="1079"/>
    </row>
    <row r="300" spans="1:8" s="1084" customFormat="1" ht="15.75">
      <c r="A300" s="1081" t="s">
        <v>219</v>
      </c>
      <c r="B300" s="1518">
        <v>88264</v>
      </c>
      <c r="C300" s="1299" t="e">
        <f>IF($A300="INSUMO",VLOOKUP($B300,#REF!,2,FALSE),VLOOKUP($B300,#REF!,2,FALSE))</f>
        <v>#REF!</v>
      </c>
      <c r="D300" s="1304" t="e">
        <f>IF($A300="INSUMO",VLOOKUP($B300,#REF!,3,FALSE),VLOOKUP($B300,#REF!,3,FALSE))</f>
        <v>#REF!</v>
      </c>
      <c r="E300" s="1515">
        <v>2</v>
      </c>
      <c r="F300" s="1322" t="e">
        <f>IF($A300="INSUMO",VLOOKUP($B300,#REF!,4,FALSE),VLOOKUP($B300,#REF!,4,FALSE))</f>
        <v>#REF!</v>
      </c>
      <c r="G300" s="1517" t="e">
        <f>TRUNC(F300*E300,2)</f>
        <v>#REF!</v>
      </c>
      <c r="H300" s="1079"/>
    </row>
    <row r="301" spans="1:8" s="1084" customFormat="1" ht="16.5" thickBot="1">
      <c r="A301" s="1081" t="s">
        <v>219</v>
      </c>
      <c r="B301" s="1105">
        <v>88316</v>
      </c>
      <c r="C301" s="1303" t="e">
        <f>IF($A301="INSUMO",VLOOKUP($B301,#REF!,2,FALSE),VLOOKUP($B301,#REF!,2,FALSE))</f>
        <v>#REF!</v>
      </c>
      <c r="D301" s="1300" t="e">
        <f>IF($A301="INSUMO",VLOOKUP($B301,#REF!,3,FALSE),VLOOKUP($B301,#REF!,3,FALSE))</f>
        <v>#REF!</v>
      </c>
      <c r="E301" s="1544">
        <v>2</v>
      </c>
      <c r="F301" s="1324" t="e">
        <f>IF($A301="INSUMO",VLOOKUP($B301,#REF!,4,FALSE),VLOOKUP($B301,#REF!,4,FALSE))</f>
        <v>#REF!</v>
      </c>
      <c r="G301" s="1106" t="e">
        <f>TRUNC(F301*E301,2)</f>
        <v>#REF!</v>
      </c>
      <c r="H301" s="1079"/>
    </row>
    <row r="302" spans="1:8" s="1084" customFormat="1" ht="16.5" thickBot="1">
      <c r="A302" s="1079"/>
      <c r="B302" s="2626" t="s">
        <v>1048</v>
      </c>
      <c r="C302" s="2626"/>
      <c r="D302" s="2626"/>
      <c r="E302" s="2861"/>
      <c r="F302" s="538" t="s">
        <v>81</v>
      </c>
      <c r="G302" s="539" t="e">
        <f>SUM(G297:G301)</f>
        <v>#NUM!</v>
      </c>
      <c r="H302" s="1079"/>
    </row>
    <row r="303" spans="1:8" s="1084" customFormat="1" ht="15.75" thickBot="1">
      <c r="A303" s="1079"/>
      <c r="B303" s="1080"/>
      <c r="C303" s="1080"/>
      <c r="D303" s="1080"/>
      <c r="E303" s="1080"/>
      <c r="F303" s="1080"/>
      <c r="G303" s="1080"/>
      <c r="H303" s="1079"/>
    </row>
    <row r="304" spans="1:8" s="1084" customFormat="1" ht="31.5">
      <c r="A304" s="1082"/>
      <c r="B304" s="1365"/>
      <c r="C304" s="1366" t="s">
        <v>410</v>
      </c>
      <c r="D304" s="1366"/>
      <c r="E304" s="1367"/>
      <c r="F304" s="1364"/>
      <c r="G304" s="1110" t="s">
        <v>23</v>
      </c>
      <c r="H304" s="1082"/>
    </row>
    <row r="305" spans="1:8" s="1084" customFormat="1" ht="31.5">
      <c r="A305" s="1082"/>
      <c r="B305" s="1458" t="s">
        <v>91</v>
      </c>
      <c r="C305" s="1459" t="s">
        <v>92</v>
      </c>
      <c r="D305" s="1460" t="s">
        <v>93</v>
      </c>
      <c r="E305" s="1461" t="s">
        <v>94</v>
      </c>
      <c r="F305" s="1504" t="s">
        <v>95</v>
      </c>
      <c r="G305" s="1463" t="s">
        <v>96</v>
      </c>
      <c r="H305" s="1082"/>
    </row>
    <row r="306" spans="1:8" s="1084" customFormat="1" ht="15">
      <c r="A306" s="1082"/>
      <c r="B306" s="1742"/>
      <c r="C306" s="1760"/>
      <c r="D306" s="1738"/>
      <c r="E306" s="1761"/>
      <c r="F306" s="1762"/>
      <c r="G306" s="1741"/>
      <c r="H306"/>
    </row>
    <row r="307" spans="1:8" s="1084" customFormat="1" ht="15">
      <c r="A307" s="1082"/>
      <c r="B307" s="1742"/>
      <c r="C307" s="1760"/>
      <c r="D307" s="1738"/>
      <c r="E307" s="1761"/>
      <c r="F307" s="1762"/>
      <c r="G307" s="1741"/>
      <c r="H307"/>
    </row>
    <row r="308" spans="1:8" s="1084" customFormat="1" ht="15">
      <c r="A308" s="1082"/>
      <c r="B308" s="1790"/>
      <c r="C308" s="1760"/>
      <c r="D308" s="1738"/>
      <c r="E308" s="1787"/>
      <c r="F308" s="1740"/>
      <c r="G308" s="1791"/>
      <c r="H308"/>
    </row>
    <row r="309" spans="1:8" s="1084" customFormat="1" ht="16.5" thickBot="1">
      <c r="A309" s="1082"/>
      <c r="B309" s="1095"/>
      <c r="C309" s="1335" t="s">
        <v>97</v>
      </c>
      <c r="D309" s="1336" t="e">
        <f>IF(COUNT(D305:D308)=3,MEDIAN(D305:D308),SMALL(D306:D308,1))</f>
        <v>#NUM!</v>
      </c>
      <c r="E309" s="1337"/>
      <c r="F309" s="1338"/>
      <c r="G309" s="587"/>
      <c r="H309" s="1082"/>
    </row>
    <row r="310" spans="1:8" s="1084" customFormat="1" ht="13.5" thickBot="1">
      <c r="A310" s="1083"/>
      <c r="H310" s="1083"/>
    </row>
    <row r="311" spans="1:8" ht="31.5" customHeight="1">
      <c r="A311" s="643"/>
      <c r="B311" s="1103" t="str">
        <f>IF(COUNT($H$16:H311)&lt;10,CONCATENATE("AMM LOG 00",COUNT($H$16:H311)),CONCATENATE("AMM LOG 0",COUNT($H$16:H311)))</f>
        <v>AMM LOG 000</v>
      </c>
      <c r="C311" s="2533" t="str">
        <f>CONCATENATE("FORNECIMENTO E INSTALAÇÃO DE ",C314)</f>
        <v xml:space="preserve">FORNECIMENTO E INSTALAÇÃO DE SWITCH COM 8 PORTAS DE 10/100/1000Mbps E CAPACIDADE DE ROUTING/SWITCHING DE 10 Gbps. SUPORTE AOS PROTOCOLOS  IEEE 802.3 10BASE-T, IEEE 802.3u 100BASE-TX e IEEE 802.3ab 1000BASE-T. </v>
      </c>
      <c r="D311" s="2617"/>
      <c r="E311" s="2617"/>
      <c r="F311" s="2617"/>
      <c r="G311" s="1104" t="s">
        <v>23</v>
      </c>
      <c r="H311" s="560" t="e">
        <f>G317</f>
        <v>#REF!</v>
      </c>
    </row>
    <row r="312" spans="1:8" ht="31.5">
      <c r="A312" s="643"/>
      <c r="B312" s="1317" t="s">
        <v>144</v>
      </c>
      <c r="C312" s="1318" t="s">
        <v>75</v>
      </c>
      <c r="D312" s="1486" t="s">
        <v>23</v>
      </c>
      <c r="E312" s="1318" t="s">
        <v>76</v>
      </c>
      <c r="F312" s="1319" t="s">
        <v>77</v>
      </c>
      <c r="G312" s="1320" t="s">
        <v>78</v>
      </c>
      <c r="H312" s="643"/>
    </row>
    <row r="313" spans="1:8" ht="15.75">
      <c r="A313" s="643"/>
      <c r="B313" s="2818" t="s">
        <v>79</v>
      </c>
      <c r="C313" s="2819"/>
      <c r="D313" s="2819"/>
      <c r="E313" s="2819"/>
      <c r="F313" s="2819"/>
      <c r="G313" s="2820"/>
      <c r="H313" s="643"/>
    </row>
    <row r="314" spans="1:8" ht="60">
      <c r="A314" s="643"/>
      <c r="B314" s="1551" t="s">
        <v>98</v>
      </c>
      <c r="C314" s="1547" t="str">
        <f>C320</f>
        <v xml:space="preserve">SWITCH COM 8 PORTAS DE 10/100/1000Mbps E CAPACIDADE DE ROUTING/SWITCHING DE 10 Gbps. SUPORTE AOS PROTOCOLOS  IEEE 802.3 10BASE-T, IEEE 802.3u 100BASE-TX e IEEE 802.3ab 1000BASE-T. </v>
      </c>
      <c r="D314" s="1554" t="str">
        <f>G320</f>
        <v>UN</v>
      </c>
      <c r="E314" s="1535">
        <v>1</v>
      </c>
      <c r="F314" s="1535">
        <f>D325</f>
        <v>78</v>
      </c>
      <c r="G314" s="1540">
        <f>TRUNC(F314*E314,2)</f>
        <v>78</v>
      </c>
      <c r="H314" s="643"/>
    </row>
    <row r="315" spans="1:8" ht="15.75">
      <c r="A315" s="643"/>
      <c r="B315" s="2818" t="s">
        <v>80</v>
      </c>
      <c r="C315" s="2819"/>
      <c r="D315" s="2819"/>
      <c r="E315" s="2819"/>
      <c r="F315" s="2819"/>
      <c r="G315" s="2820"/>
      <c r="H315" s="643"/>
    </row>
    <row r="316" spans="1:8" ht="16.5" thickBot="1">
      <c r="A316" s="645" t="s">
        <v>219</v>
      </c>
      <c r="B316" s="1105">
        <v>88264</v>
      </c>
      <c r="C316" s="1303" t="e">
        <f>IF($A316="INSUMO",VLOOKUP($B316,#REF!,2,FALSE),VLOOKUP($B316,#REF!,2,FALSE))</f>
        <v>#REF!</v>
      </c>
      <c r="D316" s="1300" t="e">
        <f>IF($A316="INSUMO",VLOOKUP($B316,#REF!,3,FALSE),VLOOKUP($B316,#REF!,3,FALSE))</f>
        <v>#REF!</v>
      </c>
      <c r="E316" s="1544">
        <v>1</v>
      </c>
      <c r="F316" s="1324" t="e">
        <f>IF($A316="INSUMO",VLOOKUP($B316,#REF!,4,FALSE),VLOOKUP($B316,#REF!,4,FALSE))</f>
        <v>#REF!</v>
      </c>
      <c r="G316" s="1106" t="e">
        <f>TRUNC(F316*E316,2)</f>
        <v>#REF!</v>
      </c>
      <c r="H316" s="643"/>
    </row>
    <row r="317" spans="1:8" ht="16.5" customHeight="1" thickBot="1">
      <c r="A317" s="643"/>
      <c r="B317" s="2626" t="s">
        <v>848</v>
      </c>
      <c r="C317" s="2626"/>
      <c r="D317" s="2626"/>
      <c r="E317" s="2626"/>
      <c r="F317" s="538" t="s">
        <v>81</v>
      </c>
      <c r="G317" s="539" t="e">
        <f>SUM(G313:G316)</f>
        <v>#REF!</v>
      </c>
      <c r="H317" s="643"/>
    </row>
    <row r="318" spans="1:8" s="1114" customFormat="1" ht="15">
      <c r="A318" s="1111"/>
      <c r="B318" s="2626"/>
      <c r="C318" s="2626"/>
      <c r="D318" s="2626"/>
      <c r="E318" s="2626"/>
      <c r="F318" s="1087"/>
      <c r="G318" s="1087"/>
      <c r="H318" s="1111"/>
    </row>
    <row r="319" spans="1:8" ht="15.75" thickBot="1">
      <c r="A319" s="643"/>
      <c r="B319" s="644"/>
      <c r="C319" s="644"/>
      <c r="D319" s="644"/>
      <c r="E319" s="644"/>
      <c r="F319" s="644"/>
      <c r="G319" s="644"/>
      <c r="H319" s="643"/>
    </row>
    <row r="320" spans="1:8" ht="63">
      <c r="A320" s="590"/>
      <c r="B320" s="1365"/>
      <c r="C320" s="1363" t="s">
        <v>392</v>
      </c>
      <c r="D320" s="1366"/>
      <c r="E320" s="1367"/>
      <c r="F320" s="1364"/>
      <c r="G320" s="1110" t="s">
        <v>23</v>
      </c>
      <c r="H320" s="590"/>
    </row>
    <row r="321" spans="1:8" ht="31.5">
      <c r="A321" s="590"/>
      <c r="B321" s="1458" t="s">
        <v>91</v>
      </c>
      <c r="C321" s="1459" t="s">
        <v>92</v>
      </c>
      <c r="D321" s="1460" t="s">
        <v>93</v>
      </c>
      <c r="E321" s="1461" t="s">
        <v>94</v>
      </c>
      <c r="F321" s="1504" t="s">
        <v>95</v>
      </c>
      <c r="G321" s="1463" t="s">
        <v>96</v>
      </c>
      <c r="H321" s="590"/>
    </row>
    <row r="322" spans="1:8" ht="15">
      <c r="A322" s="590"/>
      <c r="B322" s="1464">
        <v>42753</v>
      </c>
      <c r="C322" s="1465" t="s">
        <v>367</v>
      </c>
      <c r="D322" s="1466">
        <v>78</v>
      </c>
      <c r="E322" s="1470" t="s">
        <v>333</v>
      </c>
      <c r="F322" s="1522" t="s">
        <v>334</v>
      </c>
      <c r="G322" s="1469" t="s">
        <v>368</v>
      </c>
      <c r="H322" s="590"/>
    </row>
    <row r="323" spans="1:8" ht="15">
      <c r="A323" s="590"/>
      <c r="B323" s="1464">
        <v>42753</v>
      </c>
      <c r="C323" s="1465" t="s">
        <v>354</v>
      </c>
      <c r="D323" s="1466">
        <v>74.069999999999993</v>
      </c>
      <c r="E323" s="1470" t="s">
        <v>355</v>
      </c>
      <c r="F323" s="1522" t="s">
        <v>356</v>
      </c>
      <c r="G323" s="1469" t="s">
        <v>357</v>
      </c>
      <c r="H323" s="590"/>
    </row>
    <row r="324" spans="1:8" ht="15">
      <c r="A324" s="590"/>
      <c r="B324" s="1464">
        <v>42760</v>
      </c>
      <c r="C324" s="1465" t="s">
        <v>239</v>
      </c>
      <c r="D324" s="1466">
        <v>205.36</v>
      </c>
      <c r="E324" s="1470" t="s">
        <v>243</v>
      </c>
      <c r="F324" s="1522" t="s">
        <v>242</v>
      </c>
      <c r="G324" s="1469" t="s">
        <v>369</v>
      </c>
      <c r="H324" s="590"/>
    </row>
    <row r="325" spans="1:8" ht="16.5" thickBot="1">
      <c r="A325" s="590"/>
      <c r="B325" s="1095"/>
      <c r="C325" s="1335" t="s">
        <v>97</v>
      </c>
      <c r="D325" s="1336">
        <f>IF(COUNT(D321:D324)=3,MEDIAN(D321:D324),SMALL(D322:D324,1))</f>
        <v>78</v>
      </c>
      <c r="E325" s="1337"/>
      <c r="F325" s="1338"/>
      <c r="G325" s="587"/>
      <c r="H325" s="590"/>
    </row>
    <row r="326" spans="1:8" ht="13.5" thickBot="1">
      <c r="A326" s="618"/>
      <c r="B326" s="619"/>
      <c r="C326" s="619"/>
      <c r="D326" s="619"/>
      <c r="E326" s="619"/>
      <c r="F326" s="619"/>
      <c r="G326" s="619"/>
      <c r="H326" s="618"/>
    </row>
    <row r="327" spans="1:8" s="1084" customFormat="1" ht="52.5" customHeight="1">
      <c r="A327" s="1079"/>
      <c r="B327" s="1103" t="str">
        <f>IF(COUNT($H$16:H327)&lt;10,CONCATENATE("AMM LOG 00",COUNT($H$16:H327)),CONCATENATE("AMM LOG 0",COUNT($H$16:H327)))</f>
        <v>AMM LOG 000</v>
      </c>
      <c r="C327" s="2533" t="str">
        <f>CONCATENATE("FORNECIMENTO E INSTALAÇÃO DE ",C330)</f>
        <v xml:space="preserve">FORNECIMENTO E INSTALAÇÃO DE SWITCH COM 16 PORTAS DE 10/100/1000Mbps E CAPACIDADE DE ROUTING/SWITCHING DE 10 Gbps. SUPORTE AOS PROTOCOLOS  IEEE 802.3 10BASE-T, IEEE 802.3u 100BASE-TX e IEEE 802.3ab 1000BASE-T. </v>
      </c>
      <c r="D327" s="2617"/>
      <c r="E327" s="2617"/>
      <c r="F327" s="2617"/>
      <c r="G327" s="1104" t="s">
        <v>23</v>
      </c>
      <c r="H327" s="1085" t="e">
        <f>G333</f>
        <v>#REF!</v>
      </c>
    </row>
    <row r="328" spans="1:8" s="1084" customFormat="1" ht="31.5">
      <c r="A328" s="1079"/>
      <c r="B328" s="1317" t="s">
        <v>144</v>
      </c>
      <c r="C328" s="1318" t="s">
        <v>75</v>
      </c>
      <c r="D328" s="1486" t="s">
        <v>23</v>
      </c>
      <c r="E328" s="1318" t="s">
        <v>76</v>
      </c>
      <c r="F328" s="1319" t="s">
        <v>77</v>
      </c>
      <c r="G328" s="1320" t="s">
        <v>78</v>
      </c>
      <c r="H328" s="1079"/>
    </row>
    <row r="329" spans="1:8" s="1084" customFormat="1" ht="15.75">
      <c r="A329" s="1079"/>
      <c r="B329" s="2818" t="s">
        <v>79</v>
      </c>
      <c r="C329" s="2819"/>
      <c r="D329" s="2819"/>
      <c r="E329" s="2819"/>
      <c r="F329" s="2819"/>
      <c r="G329" s="2820"/>
      <c r="H329" s="1079"/>
    </row>
    <row r="330" spans="1:8" s="1084" customFormat="1" ht="60">
      <c r="A330" s="1079"/>
      <c r="B330" s="1551" t="s">
        <v>98</v>
      </c>
      <c r="C330" s="1547" t="str">
        <f>C336</f>
        <v xml:space="preserve">SWITCH COM 16 PORTAS DE 10/100/1000Mbps E CAPACIDADE DE ROUTING/SWITCHING DE 10 Gbps. SUPORTE AOS PROTOCOLOS  IEEE 802.3 10BASE-T, IEEE 802.3u 100BASE-TX e IEEE 802.3ab 1000BASE-T. </v>
      </c>
      <c r="D330" s="1554" t="str">
        <f>G336</f>
        <v>UN</v>
      </c>
      <c r="E330" s="1535">
        <v>1</v>
      </c>
      <c r="F330" s="1535">
        <f>D341</f>
        <v>227</v>
      </c>
      <c r="G330" s="1540">
        <f>TRUNC(F330*E330,2)</f>
        <v>227</v>
      </c>
      <c r="H330" s="1079"/>
    </row>
    <row r="331" spans="1:8" s="1084" customFormat="1" ht="15.75">
      <c r="A331" s="1079"/>
      <c r="B331" s="2818" t="s">
        <v>80</v>
      </c>
      <c r="C331" s="2819"/>
      <c r="D331" s="2819"/>
      <c r="E331" s="2819"/>
      <c r="F331" s="2819"/>
      <c r="G331" s="2820"/>
      <c r="H331" s="1079"/>
    </row>
    <row r="332" spans="1:8" s="1084" customFormat="1" ht="16.5" thickBot="1">
      <c r="A332" s="1081" t="s">
        <v>219</v>
      </c>
      <c r="B332" s="1105">
        <v>88264</v>
      </c>
      <c r="C332" s="1303" t="e">
        <f>IF($A332="INSUMO",VLOOKUP($B332,#REF!,2,FALSE),VLOOKUP($B332,#REF!,2,FALSE))</f>
        <v>#REF!</v>
      </c>
      <c r="D332" s="1300" t="e">
        <f>IF($A332="INSUMO",VLOOKUP($B332,#REF!,3,FALSE),VLOOKUP($B332,#REF!,3,FALSE))</f>
        <v>#REF!</v>
      </c>
      <c r="E332" s="1544">
        <v>1</v>
      </c>
      <c r="F332" s="1324" t="e">
        <f>IF($A332="INSUMO",VLOOKUP($B332,#REF!,4,FALSE),VLOOKUP($B332,#REF!,4,FALSE))</f>
        <v>#REF!</v>
      </c>
      <c r="G332" s="1106" t="e">
        <f>TRUNC(F332*E332,2)</f>
        <v>#REF!</v>
      </c>
      <c r="H332" s="1079"/>
    </row>
    <row r="333" spans="1:8" s="1084" customFormat="1" ht="16.5" customHeight="1" thickBot="1">
      <c r="A333" s="1079"/>
      <c r="B333" s="2626" t="s">
        <v>848</v>
      </c>
      <c r="C333" s="2626"/>
      <c r="D333" s="2626"/>
      <c r="E333" s="2626"/>
      <c r="F333" s="538" t="s">
        <v>81</v>
      </c>
      <c r="G333" s="539" t="e">
        <f>SUM(G329:G332)</f>
        <v>#REF!</v>
      </c>
      <c r="H333" s="1079"/>
    </row>
    <row r="334" spans="1:8" s="1114" customFormat="1" ht="15">
      <c r="A334" s="1111"/>
      <c r="B334" s="2626"/>
      <c r="C334" s="2626"/>
      <c r="D334" s="2626"/>
      <c r="E334" s="2626"/>
      <c r="F334" s="1087"/>
      <c r="G334" s="1087"/>
      <c r="H334" s="1111"/>
    </row>
    <row r="335" spans="1:8" s="1084" customFormat="1" ht="15.75" thickBot="1">
      <c r="A335" s="1079"/>
      <c r="B335" s="1080"/>
      <c r="C335" s="1080"/>
      <c r="D335" s="1080"/>
      <c r="E335" s="1080"/>
      <c r="F335" s="1080"/>
      <c r="G335" s="1080"/>
      <c r="H335" s="1079"/>
    </row>
    <row r="336" spans="1:8" s="1084" customFormat="1" ht="63">
      <c r="A336" s="1082"/>
      <c r="B336" s="1365"/>
      <c r="C336" s="1363" t="s">
        <v>404</v>
      </c>
      <c r="D336" s="1366"/>
      <c r="E336" s="1367"/>
      <c r="F336" s="1364"/>
      <c r="G336" s="1110" t="s">
        <v>23</v>
      </c>
      <c r="H336" s="1082"/>
    </row>
    <row r="337" spans="1:9" s="1084" customFormat="1" ht="31.5">
      <c r="A337" s="1082"/>
      <c r="B337" s="1458" t="s">
        <v>91</v>
      </c>
      <c r="C337" s="1459" t="s">
        <v>92</v>
      </c>
      <c r="D337" s="1460" t="s">
        <v>93</v>
      </c>
      <c r="E337" s="1461" t="s">
        <v>94</v>
      </c>
      <c r="F337" s="1504" t="s">
        <v>95</v>
      </c>
      <c r="G337" s="1463" t="s">
        <v>96</v>
      </c>
      <c r="H337" s="1082"/>
    </row>
    <row r="338" spans="1:9" s="1084" customFormat="1" ht="15">
      <c r="A338" s="1082"/>
      <c r="B338" s="1464">
        <v>42753</v>
      </c>
      <c r="C338" s="1465" t="s">
        <v>367</v>
      </c>
      <c r="D338" s="1466">
        <v>227</v>
      </c>
      <c r="E338" s="1470" t="s">
        <v>333</v>
      </c>
      <c r="F338" s="1522" t="s">
        <v>334</v>
      </c>
      <c r="G338" s="1469" t="s">
        <v>368</v>
      </c>
      <c r="H338" s="1082"/>
    </row>
    <row r="339" spans="1:9" s="1084" customFormat="1" ht="15">
      <c r="A339" s="1082"/>
      <c r="B339" s="1464">
        <v>42753</v>
      </c>
      <c r="C339" s="1465" t="s">
        <v>354</v>
      </c>
      <c r="D339" s="1466">
        <v>159.9</v>
      </c>
      <c r="E339" s="1470" t="s">
        <v>355</v>
      </c>
      <c r="F339" s="1522" t="s">
        <v>356</v>
      </c>
      <c r="G339" s="1469" t="s">
        <v>357</v>
      </c>
      <c r="H339" s="1082"/>
    </row>
    <row r="340" spans="1:9" s="1084" customFormat="1" ht="15">
      <c r="A340" s="1082"/>
      <c r="B340" s="1464">
        <v>42760</v>
      </c>
      <c r="C340" s="1465" t="s">
        <v>239</v>
      </c>
      <c r="D340" s="1466">
        <v>608.09</v>
      </c>
      <c r="E340" s="1470" t="s">
        <v>243</v>
      </c>
      <c r="F340" s="1522" t="s">
        <v>242</v>
      </c>
      <c r="G340" s="1469" t="s">
        <v>369</v>
      </c>
      <c r="H340" s="1082"/>
    </row>
    <row r="341" spans="1:9" s="1084" customFormat="1" ht="16.5" thickBot="1">
      <c r="A341" s="1082"/>
      <c r="B341" s="1095"/>
      <c r="C341" s="1335" t="s">
        <v>97</v>
      </c>
      <c r="D341" s="1336">
        <f>IF(COUNT(D337:D340)=3,MEDIAN(D337:D340),SMALL(D338:D340,1))</f>
        <v>227</v>
      </c>
      <c r="E341" s="1337"/>
      <c r="F341" s="1338"/>
      <c r="G341" s="587"/>
      <c r="H341" s="1082"/>
    </row>
    <row r="342" spans="1:9" s="1084" customFormat="1" ht="13.5" thickBot="1">
      <c r="A342" s="1083"/>
      <c r="H342" s="1083"/>
    </row>
    <row r="343" spans="1:9" ht="15.75">
      <c r="A343" s="643"/>
      <c r="B343" s="1103" t="str">
        <f>IF(COUNT($H$16:H343)&lt;10,CONCATENATE("AMM LOG 00",COUNT($H$16:H343)),CONCATENATE("AMM LOG 0",COUNT($H$16:H343)))</f>
        <v>AMM LOG 000</v>
      </c>
      <c r="C343" s="2533" t="s">
        <v>1076</v>
      </c>
      <c r="D343" s="2617"/>
      <c r="E343" s="2617"/>
      <c r="F343" s="2617"/>
      <c r="G343" s="1104" t="s">
        <v>23</v>
      </c>
      <c r="H343" s="560" t="e">
        <f>G350</f>
        <v>#REF!</v>
      </c>
    </row>
    <row r="344" spans="1:9" ht="31.5">
      <c r="A344" s="643"/>
      <c r="B344" s="1317" t="s">
        <v>144</v>
      </c>
      <c r="C344" s="1318" t="s">
        <v>75</v>
      </c>
      <c r="D344" s="1486" t="s">
        <v>23</v>
      </c>
      <c r="E344" s="1318" t="s">
        <v>76</v>
      </c>
      <c r="F344" s="1319" t="s">
        <v>77</v>
      </c>
      <c r="G344" s="1320" t="s">
        <v>78</v>
      </c>
      <c r="H344" s="643"/>
    </row>
    <row r="345" spans="1:9" ht="15.75">
      <c r="A345" s="643"/>
      <c r="B345" s="2818" t="s">
        <v>79</v>
      </c>
      <c r="C345" s="2819"/>
      <c r="D345" s="2819"/>
      <c r="E345" s="2819"/>
      <c r="F345" s="2819"/>
      <c r="G345" s="2820"/>
      <c r="H345" s="643"/>
    </row>
    <row r="346" spans="1:9" s="1114" customFormat="1" ht="15.75">
      <c r="A346" s="1112" t="s">
        <v>218</v>
      </c>
      <c r="B346" s="1518">
        <v>39594</v>
      </c>
      <c r="C346" s="1299" t="e">
        <f>IF($A346="INSUMO",VLOOKUP($B346,#REF!,2,FALSE),VLOOKUP($B346,#REF!,2,FALSE))</f>
        <v>#REF!</v>
      </c>
      <c r="D346" s="1304" t="e">
        <f>IF($A346="INSUMO",VLOOKUP($B346,#REF!,3,FALSE),VLOOKUP($B346,#REF!,3,FALSE))</f>
        <v>#REF!</v>
      </c>
      <c r="E346" s="1515">
        <v>1</v>
      </c>
      <c r="F346" s="1322" t="e">
        <f>IF($A346="INSUMO",VLOOKUP($B346,#REF!,4,FALSE),VLOOKUP($B346,#REF!,4,FALSE))</f>
        <v>#REF!</v>
      </c>
      <c r="G346" s="1517" t="e">
        <f>TRUNC(F346*E346,2)</f>
        <v>#REF!</v>
      </c>
      <c r="H346" s="1111"/>
    </row>
    <row r="347" spans="1:9" ht="15.75">
      <c r="A347" s="643"/>
      <c r="B347" s="2818" t="s">
        <v>80</v>
      </c>
      <c r="C347" s="2819"/>
      <c r="D347" s="2819"/>
      <c r="E347" s="2819"/>
      <c r="F347" s="2819"/>
      <c r="G347" s="2820"/>
      <c r="H347" s="643"/>
    </row>
    <row r="348" spans="1:9" ht="15.75">
      <c r="A348" s="645" t="s">
        <v>219</v>
      </c>
      <c r="B348" s="1518">
        <v>88264</v>
      </c>
      <c r="C348" s="1299" t="e">
        <f>IF($A348="INSUMO",VLOOKUP($B348,#REF!,2,FALSE),VLOOKUP($B348,#REF!,2,FALSE))</f>
        <v>#REF!</v>
      </c>
      <c r="D348" s="1304" t="e">
        <f>IF($A348="INSUMO",VLOOKUP($B348,#REF!,3,FALSE),VLOOKUP($B348,#REF!,3,FALSE))</f>
        <v>#REF!</v>
      </c>
      <c r="E348" s="1515">
        <v>2.5</v>
      </c>
      <c r="F348" s="1322" t="e">
        <f>IF($A348="INSUMO",VLOOKUP($B348,#REF!,4,FALSE),VLOOKUP($B348,#REF!,4,FALSE))</f>
        <v>#REF!</v>
      </c>
      <c r="G348" s="1517" t="e">
        <f>TRUNC(F348*E348,2)</f>
        <v>#REF!</v>
      </c>
      <c r="H348" s="643"/>
    </row>
    <row r="349" spans="1:9" ht="16.5" thickBot="1">
      <c r="A349" s="645" t="s">
        <v>219</v>
      </c>
      <c r="B349" s="1105">
        <v>88316</v>
      </c>
      <c r="C349" s="1303" t="e">
        <f>IF($A349="INSUMO",VLOOKUP($B349,#REF!,2,FALSE),VLOOKUP($B349,#REF!,2,FALSE))</f>
        <v>#REF!</v>
      </c>
      <c r="D349" s="1300" t="e">
        <f>IF($A349="INSUMO",VLOOKUP($B349,#REF!,3,FALSE),VLOOKUP($B349,#REF!,3,FALSE))</f>
        <v>#REF!</v>
      </c>
      <c r="E349" s="1544">
        <v>2.5</v>
      </c>
      <c r="F349" s="1324" t="e">
        <f>IF($A349="INSUMO",VLOOKUP($B349,#REF!,4,FALSE),VLOOKUP($B349,#REF!,4,FALSE))</f>
        <v>#REF!</v>
      </c>
      <c r="G349" s="1106" t="e">
        <f>TRUNC(F349*E349,2)</f>
        <v>#REF!</v>
      </c>
      <c r="H349" s="643"/>
    </row>
    <row r="350" spans="1:9" ht="16.5" thickBot="1">
      <c r="A350" s="643"/>
      <c r="B350" s="2626" t="s">
        <v>865</v>
      </c>
      <c r="C350" s="2626"/>
      <c r="D350" s="2626"/>
      <c r="E350" s="2861"/>
      <c r="F350" s="538" t="s">
        <v>81</v>
      </c>
      <c r="G350" s="539" t="e">
        <f>SUM(G345:G349)</f>
        <v>#REF!</v>
      </c>
      <c r="H350" s="643"/>
    </row>
    <row r="351" spans="1:9" ht="15.75" thickBot="1">
      <c r="A351" s="643"/>
      <c r="B351" s="644"/>
      <c r="C351" s="644"/>
      <c r="D351" s="644"/>
      <c r="E351" s="644"/>
      <c r="F351" s="644"/>
      <c r="G351" s="644"/>
      <c r="H351" s="643"/>
    </row>
    <row r="352" spans="1:9" s="1090" customFormat="1" ht="15.75">
      <c r="A352" s="1086"/>
      <c r="B352" s="1103" t="str">
        <f>IF(COUNT($H$16:H352)&lt;10,CONCATENATE("AMM LOG 00",COUNT($H$16:H352)),CONCATENATE("AMM LOG 0",COUNT($H$16:H352)))</f>
        <v>AMM LOG 000</v>
      </c>
      <c r="C352" s="2533" t="s">
        <v>1077</v>
      </c>
      <c r="D352" s="2617"/>
      <c r="E352" s="2617"/>
      <c r="F352" s="2617"/>
      <c r="G352" s="1104" t="s">
        <v>23</v>
      </c>
      <c r="H352" s="1091" t="e">
        <f>G359</f>
        <v>#REF!</v>
      </c>
      <c r="I352" s="1233"/>
    </row>
    <row r="353" spans="1:8" s="1090" customFormat="1" ht="31.5">
      <c r="A353" s="1086"/>
      <c r="B353" s="1317" t="s">
        <v>144</v>
      </c>
      <c r="C353" s="1318" t="s">
        <v>75</v>
      </c>
      <c r="D353" s="1486" t="s">
        <v>23</v>
      </c>
      <c r="E353" s="1318" t="s">
        <v>76</v>
      </c>
      <c r="F353" s="1319" t="s">
        <v>77</v>
      </c>
      <c r="G353" s="1320" t="s">
        <v>78</v>
      </c>
      <c r="H353" s="1086"/>
    </row>
    <row r="354" spans="1:8" s="1090" customFormat="1" ht="15.75">
      <c r="A354" s="1086"/>
      <c r="B354" s="2818" t="s">
        <v>79</v>
      </c>
      <c r="C354" s="2819"/>
      <c r="D354" s="2819"/>
      <c r="E354" s="2819"/>
      <c r="F354" s="2819"/>
      <c r="G354" s="2820"/>
      <c r="H354" s="1086"/>
    </row>
    <row r="355" spans="1:8" s="1114" customFormat="1" ht="15.75">
      <c r="A355" s="1112" t="s">
        <v>218</v>
      </c>
      <c r="B355" s="1518">
        <v>39595</v>
      </c>
      <c r="C355" s="1299" t="e">
        <f>IF($A355="INSUMO",VLOOKUP($B355,#REF!,2,FALSE),VLOOKUP($B355,#REF!,2,FALSE))</f>
        <v>#REF!</v>
      </c>
      <c r="D355" s="1304" t="e">
        <f>IF($A355="INSUMO",VLOOKUP($B355,#REF!,3,FALSE),VLOOKUP($B355,#REF!,3,FALSE))</f>
        <v>#REF!</v>
      </c>
      <c r="E355" s="1515">
        <v>1</v>
      </c>
      <c r="F355" s="1322" t="e">
        <f>IF($A355="INSUMO",VLOOKUP($B355,#REF!,4,FALSE),VLOOKUP($B355,#REF!,4,FALSE))</f>
        <v>#REF!</v>
      </c>
      <c r="G355" s="1517" t="e">
        <f>TRUNC(F355*E355,2)</f>
        <v>#REF!</v>
      </c>
      <c r="H355" s="1111"/>
    </row>
    <row r="356" spans="1:8" s="1090" customFormat="1" ht="15.75">
      <c r="A356" s="1086"/>
      <c r="B356" s="2818" t="s">
        <v>80</v>
      </c>
      <c r="C356" s="2819"/>
      <c r="D356" s="2819"/>
      <c r="E356" s="2819"/>
      <c r="F356" s="2819"/>
      <c r="G356" s="2820"/>
      <c r="H356" s="1086"/>
    </row>
    <row r="357" spans="1:8" s="1090" customFormat="1" ht="15.75">
      <c r="A357" s="1088" t="s">
        <v>219</v>
      </c>
      <c r="B357" s="1518">
        <v>88264</v>
      </c>
      <c r="C357" s="1299" t="e">
        <f>IF($A357="INSUMO",VLOOKUP($B357,#REF!,2,FALSE),VLOOKUP($B357,#REF!,2,FALSE))</f>
        <v>#REF!</v>
      </c>
      <c r="D357" s="1304" t="e">
        <f>IF($A357="INSUMO",VLOOKUP($B357,#REF!,3,FALSE),VLOOKUP($B357,#REF!,3,FALSE))</f>
        <v>#REF!</v>
      </c>
      <c r="E357" s="1515">
        <v>2.5</v>
      </c>
      <c r="F357" s="1322" t="e">
        <f>IF($A357="INSUMO",VLOOKUP($B357,#REF!,4,FALSE),VLOOKUP($B357,#REF!,4,FALSE))</f>
        <v>#REF!</v>
      </c>
      <c r="G357" s="1517" t="e">
        <f>TRUNC(F357*E357,2)</f>
        <v>#REF!</v>
      </c>
      <c r="H357" s="1086"/>
    </row>
    <row r="358" spans="1:8" s="1090" customFormat="1" ht="16.5" thickBot="1">
      <c r="A358" s="1088" t="s">
        <v>219</v>
      </c>
      <c r="B358" s="1105">
        <v>88316</v>
      </c>
      <c r="C358" s="1303" t="e">
        <f>IF($A358="INSUMO",VLOOKUP($B358,#REF!,2,FALSE),VLOOKUP($B358,#REF!,2,FALSE))</f>
        <v>#REF!</v>
      </c>
      <c r="D358" s="1300" t="e">
        <f>IF($A358="INSUMO",VLOOKUP($B358,#REF!,3,FALSE),VLOOKUP($B358,#REF!,3,FALSE))</f>
        <v>#REF!</v>
      </c>
      <c r="E358" s="1544">
        <v>2.5</v>
      </c>
      <c r="F358" s="1324" t="e">
        <f>IF($A358="INSUMO",VLOOKUP($B358,#REF!,4,FALSE),VLOOKUP($B358,#REF!,4,FALSE))</f>
        <v>#REF!</v>
      </c>
      <c r="G358" s="1106" t="e">
        <f>TRUNC(F358*E358,2)</f>
        <v>#REF!</v>
      </c>
      <c r="H358" s="1086"/>
    </row>
    <row r="359" spans="1:8" s="1090" customFormat="1" ht="16.5" thickBot="1">
      <c r="A359" s="1086"/>
      <c r="B359" s="2625" t="s">
        <v>865</v>
      </c>
      <c r="C359" s="2626"/>
      <c r="D359" s="2626"/>
      <c r="E359" s="2861"/>
      <c r="F359" s="538" t="s">
        <v>81</v>
      </c>
      <c r="G359" s="539" t="e">
        <f>SUM(G354:G358)</f>
        <v>#REF!</v>
      </c>
      <c r="H359" s="1086"/>
    </row>
    <row r="360" spans="1:8" s="1090" customFormat="1" ht="15.75" thickBot="1">
      <c r="A360" s="1086"/>
      <c r="B360" s="1237"/>
      <c r="C360" s="1111"/>
      <c r="D360" s="1111"/>
      <c r="E360" s="1111"/>
      <c r="F360" s="1111"/>
      <c r="G360" s="1171"/>
      <c r="H360" s="1086"/>
    </row>
    <row r="361" spans="1:8" ht="15.75">
      <c r="A361" s="643"/>
      <c r="B361" s="1103" t="str">
        <f>IF(COUNT($H$16:H361)&lt;10,CONCATENATE("AMM LOG 00",COUNT($H$16:H361)),CONCATENATE("AMM LOG 0",COUNT($H$16:H361)))</f>
        <v>AMM LOG 000</v>
      </c>
      <c r="C361" s="2533" t="str">
        <f>CONCATENATE("FORNECIMENTO E INSTALAÇÃO DE ",C364)</f>
        <v>FORNECIMENTO E INSTALAÇÃO DE VOICE PAINEL 20 POSIÇÕES RJ45</v>
      </c>
      <c r="D361" s="2617"/>
      <c r="E361" s="2617"/>
      <c r="F361" s="2617"/>
      <c r="G361" s="1104" t="s">
        <v>23</v>
      </c>
      <c r="H361" s="560" t="e">
        <f>G367</f>
        <v>#REF!</v>
      </c>
    </row>
    <row r="362" spans="1:8" ht="31.5">
      <c r="A362" s="643"/>
      <c r="B362" s="1317" t="s">
        <v>144</v>
      </c>
      <c r="C362" s="1318" t="s">
        <v>75</v>
      </c>
      <c r="D362" s="1486" t="s">
        <v>23</v>
      </c>
      <c r="E362" s="1318" t="s">
        <v>76</v>
      </c>
      <c r="F362" s="1319" t="s">
        <v>77</v>
      </c>
      <c r="G362" s="1320" t="s">
        <v>78</v>
      </c>
      <c r="H362" s="643"/>
    </row>
    <row r="363" spans="1:8" ht="15.75">
      <c r="A363" s="643"/>
      <c r="B363" s="2818" t="s">
        <v>79</v>
      </c>
      <c r="C363" s="2819"/>
      <c r="D363" s="2819"/>
      <c r="E363" s="2819"/>
      <c r="F363" s="2819"/>
      <c r="G363" s="2820"/>
      <c r="H363" s="643"/>
    </row>
    <row r="364" spans="1:8" ht="15">
      <c r="A364" s="643"/>
      <c r="B364" s="1551" t="s">
        <v>98</v>
      </c>
      <c r="C364" s="1547" t="str">
        <f>C369</f>
        <v>VOICE PAINEL 20 POSIÇÕES RJ45</v>
      </c>
      <c r="D364" s="1554" t="str">
        <f>G369</f>
        <v>UN</v>
      </c>
      <c r="E364" s="1535">
        <v>1</v>
      </c>
      <c r="F364" s="1535">
        <f>D374</f>
        <v>258.60000000000002</v>
      </c>
      <c r="G364" s="1540">
        <f>TRUNC(F364*E364,2)</f>
        <v>258.60000000000002</v>
      </c>
      <c r="H364" s="643"/>
    </row>
    <row r="365" spans="1:8" ht="15.75">
      <c r="A365" s="643"/>
      <c r="B365" s="2818" t="s">
        <v>80</v>
      </c>
      <c r="C365" s="2819"/>
      <c r="D365" s="2819"/>
      <c r="E365" s="2819"/>
      <c r="F365" s="2819"/>
      <c r="G365" s="2820"/>
      <c r="H365" s="643"/>
    </row>
    <row r="366" spans="1:8" ht="16.5" thickBot="1">
      <c r="A366" s="645" t="s">
        <v>219</v>
      </c>
      <c r="B366" s="1105">
        <v>88264</v>
      </c>
      <c r="C366" s="1303" t="e">
        <f>IF($A366="INSUMO",VLOOKUP($B366,#REF!,2,FALSE),VLOOKUP($B366,#REF!,2,FALSE))</f>
        <v>#REF!</v>
      </c>
      <c r="D366" s="1300" t="e">
        <f>IF($A366="INSUMO",VLOOKUP($B366,#REF!,3,FALSE),VLOOKUP($B366,#REF!,3,FALSE))</f>
        <v>#REF!</v>
      </c>
      <c r="E366" s="1544">
        <v>1</v>
      </c>
      <c r="F366" s="1324" t="e">
        <f>IF($A366="INSUMO",VLOOKUP($B366,#REF!,4,FALSE),VLOOKUP($B366,#REF!,4,FALSE))</f>
        <v>#REF!</v>
      </c>
      <c r="G366" s="1106" t="e">
        <f>TRUNC(F366*E366,2)</f>
        <v>#REF!</v>
      </c>
      <c r="H366" s="643"/>
    </row>
    <row r="367" spans="1:8" ht="16.5" thickBot="1">
      <c r="A367" s="643"/>
      <c r="B367" s="2625" t="s">
        <v>866</v>
      </c>
      <c r="C367" s="2626"/>
      <c r="D367" s="2626"/>
      <c r="E367" s="2861"/>
      <c r="F367" s="538" t="s">
        <v>81</v>
      </c>
      <c r="G367" s="539" t="e">
        <f>SUM(G363:G366)</f>
        <v>#REF!</v>
      </c>
      <c r="H367" s="643"/>
    </row>
    <row r="368" spans="1:8" ht="15.75" thickBot="1">
      <c r="A368" s="643"/>
      <c r="B368" s="1237"/>
      <c r="C368" s="1111"/>
      <c r="D368" s="1111"/>
      <c r="E368" s="1111"/>
      <c r="F368" s="1111"/>
      <c r="G368" s="1171"/>
      <c r="H368" s="643"/>
    </row>
    <row r="369" spans="1:8" ht="15.75">
      <c r="A369" s="590"/>
      <c r="B369" s="1365"/>
      <c r="C369" s="1363" t="s">
        <v>396</v>
      </c>
      <c r="D369" s="1366"/>
      <c r="E369" s="1367"/>
      <c r="F369" s="1364"/>
      <c r="G369" s="360" t="s">
        <v>23</v>
      </c>
      <c r="H369" s="590"/>
    </row>
    <row r="370" spans="1:8" ht="31.5">
      <c r="A370" s="590"/>
      <c r="B370" s="1458" t="s">
        <v>91</v>
      </c>
      <c r="C370" s="1459" t="s">
        <v>92</v>
      </c>
      <c r="D370" s="1460" t="s">
        <v>93</v>
      </c>
      <c r="E370" s="1461" t="s">
        <v>94</v>
      </c>
      <c r="F370" s="1504" t="s">
        <v>95</v>
      </c>
      <c r="G370" s="1463" t="s">
        <v>96</v>
      </c>
      <c r="H370" s="590"/>
    </row>
    <row r="371" spans="1:8" ht="15">
      <c r="A371" s="590"/>
      <c r="B371" s="1790">
        <v>43566</v>
      </c>
      <c r="C371" s="1760" t="s">
        <v>397</v>
      </c>
      <c r="D371" s="1738">
        <f>199+27.47</f>
        <v>226.47</v>
      </c>
      <c r="E371" s="1787" t="s">
        <v>398</v>
      </c>
      <c r="F371" s="1740" t="s">
        <v>1195</v>
      </c>
      <c r="G371" s="1750" t="s">
        <v>399</v>
      </c>
      <c r="H371"/>
    </row>
    <row r="372" spans="1:8" ht="15">
      <c r="A372" s="590"/>
      <c r="B372" s="1742">
        <v>43559</v>
      </c>
      <c r="C372" s="1760" t="s">
        <v>1267</v>
      </c>
      <c r="D372" s="1738">
        <v>258.60000000000002</v>
      </c>
      <c r="E372" s="1761" t="s">
        <v>333</v>
      </c>
      <c r="F372" s="1762" t="s">
        <v>1131</v>
      </c>
      <c r="G372" s="1741" t="s">
        <v>1268</v>
      </c>
      <c r="H372"/>
    </row>
    <row r="373" spans="1:8" ht="15">
      <c r="A373" s="590"/>
      <c r="B373" s="1742">
        <v>43560</v>
      </c>
      <c r="C373" s="1760" t="s">
        <v>239</v>
      </c>
      <c r="D373" s="1738">
        <v>269.82</v>
      </c>
      <c r="E373" s="1761" t="s">
        <v>1124</v>
      </c>
      <c r="F373" s="1762" t="s">
        <v>240</v>
      </c>
      <c r="G373" s="1741" t="s">
        <v>369</v>
      </c>
      <c r="H373"/>
    </row>
    <row r="374" spans="1:8" ht="16.5" thickBot="1">
      <c r="A374" s="590"/>
      <c r="B374" s="1095"/>
      <c r="C374" s="1335" t="s">
        <v>97</v>
      </c>
      <c r="D374" s="1336">
        <f>IF(COUNT(D370:D373)=3,MEDIAN(D370:D373),SMALL(D371:D373,1))</f>
        <v>258.60000000000002</v>
      </c>
      <c r="E374" s="1337"/>
      <c r="F374" s="1338"/>
      <c r="G374" s="587"/>
      <c r="H374"/>
    </row>
    <row r="375" spans="1:8" ht="13.5" thickBot="1">
      <c r="A375" s="618"/>
      <c r="B375" s="619"/>
      <c r="C375" s="619"/>
      <c r="D375" s="619"/>
      <c r="E375" s="619"/>
      <c r="F375" s="619"/>
      <c r="G375" s="619"/>
      <c r="H375" s="618"/>
    </row>
    <row r="376" spans="1:8" s="1084" customFormat="1" ht="15.75">
      <c r="A376" s="1079"/>
      <c r="B376" s="1103" t="str">
        <f>IF(COUNT($H$16:H376)&lt;10,CONCATENATE("AMM LOG 00",COUNT($H$16:H376)),CONCATENATE("AMM LOG 0",COUNT($H$16:H376)))</f>
        <v>AMM LOG 000</v>
      </c>
      <c r="C376" s="2533" t="str">
        <f>CONCATENATE("FORNECIMENTO E INSTALAÇÃO DE ",C379)</f>
        <v>FORNECIMENTO E INSTALAÇÃO DE VOICE PAINEL 30 POSIÇÕES RJ45, CAT 5e</v>
      </c>
      <c r="D376" s="2617"/>
      <c r="E376" s="2617"/>
      <c r="F376" s="2617"/>
      <c r="G376" s="1104" t="s">
        <v>23</v>
      </c>
      <c r="H376" s="1085" t="e">
        <f>G382</f>
        <v>#REF!</v>
      </c>
    </row>
    <row r="377" spans="1:8" s="1084" customFormat="1" ht="31.5">
      <c r="A377" s="1079"/>
      <c r="B377" s="1317" t="s">
        <v>144</v>
      </c>
      <c r="C377" s="1318" t="s">
        <v>75</v>
      </c>
      <c r="D377" s="1486" t="s">
        <v>23</v>
      </c>
      <c r="E377" s="1318" t="s">
        <v>76</v>
      </c>
      <c r="F377" s="1319" t="s">
        <v>77</v>
      </c>
      <c r="G377" s="1320" t="s">
        <v>78</v>
      </c>
      <c r="H377" s="1079"/>
    </row>
    <row r="378" spans="1:8" s="1084" customFormat="1" ht="15.75">
      <c r="A378" s="1079"/>
      <c r="B378" s="2818" t="s">
        <v>79</v>
      </c>
      <c r="C378" s="2819"/>
      <c r="D378" s="2819"/>
      <c r="E378" s="2819"/>
      <c r="F378" s="2819"/>
      <c r="G378" s="2820"/>
      <c r="H378" s="1079"/>
    </row>
    <row r="379" spans="1:8" s="1084" customFormat="1" ht="15">
      <c r="A379" s="1079"/>
      <c r="B379" s="1551" t="s">
        <v>98</v>
      </c>
      <c r="C379" s="1547" t="str">
        <f>C385</f>
        <v>VOICE PAINEL 30 POSIÇÕES RJ45, CAT 5e</v>
      </c>
      <c r="D379" s="1554" t="str">
        <f>G385</f>
        <v>UN</v>
      </c>
      <c r="E379" s="1535">
        <v>1</v>
      </c>
      <c r="F379" s="1535">
        <f>D390</f>
        <v>496.78999999999996</v>
      </c>
      <c r="G379" s="1540">
        <f>TRUNC(F379*E379,2)</f>
        <v>496.79</v>
      </c>
      <c r="H379" s="1079"/>
    </row>
    <row r="380" spans="1:8" s="1084" customFormat="1" ht="15.75">
      <c r="A380" s="1079"/>
      <c r="B380" s="2818" t="s">
        <v>80</v>
      </c>
      <c r="C380" s="2819"/>
      <c r="D380" s="2819"/>
      <c r="E380" s="2819"/>
      <c r="F380" s="2819"/>
      <c r="G380" s="2820"/>
      <c r="H380" s="1079"/>
    </row>
    <row r="381" spans="1:8" s="1084" customFormat="1" ht="16.5" thickBot="1">
      <c r="A381" s="1081" t="s">
        <v>219</v>
      </c>
      <c r="B381" s="1105">
        <v>88264</v>
      </c>
      <c r="C381" s="1303" t="e">
        <f>IF($A381="INSUMO",VLOOKUP($B381,#REF!,2,FALSE),VLOOKUP($B381,#REF!,2,FALSE))</f>
        <v>#REF!</v>
      </c>
      <c r="D381" s="1300" t="e">
        <f>IF($A381="INSUMO",VLOOKUP($B381,#REF!,3,FALSE),VLOOKUP($B381,#REF!,3,FALSE))</f>
        <v>#REF!</v>
      </c>
      <c r="E381" s="1544">
        <v>1.67</v>
      </c>
      <c r="F381" s="1324" t="e">
        <f>IF($A381="INSUMO",VLOOKUP($B381,#REF!,4,FALSE),VLOOKUP($B381,#REF!,4,FALSE))</f>
        <v>#REF!</v>
      </c>
      <c r="G381" s="1106" t="e">
        <f>TRUNC(F381*E381,2)</f>
        <v>#REF!</v>
      </c>
      <c r="H381" s="1079"/>
    </row>
    <row r="382" spans="1:8" s="1084" customFormat="1" ht="16.5" customHeight="1" thickBot="1">
      <c r="A382" s="1079"/>
      <c r="B382" s="2625" t="s">
        <v>867</v>
      </c>
      <c r="C382" s="2626"/>
      <c r="D382" s="2626"/>
      <c r="E382" s="2626"/>
      <c r="F382" s="538" t="s">
        <v>81</v>
      </c>
      <c r="G382" s="539" t="e">
        <f>SUM(G378:G381)</f>
        <v>#REF!</v>
      </c>
      <c r="H382" s="1079"/>
    </row>
    <row r="383" spans="1:8" s="1084" customFormat="1" ht="30" customHeight="1">
      <c r="A383" s="1079"/>
      <c r="B383" s="2625"/>
      <c r="C383" s="2626"/>
      <c r="D383" s="2626"/>
      <c r="E383" s="2626"/>
      <c r="F383" s="1111"/>
      <c r="G383" s="1171"/>
      <c r="H383" s="1079"/>
    </row>
    <row r="384" spans="1:8" s="1114" customFormat="1" ht="13.5" thickBot="1">
      <c r="A384" s="1113"/>
      <c r="B384" s="1251"/>
      <c r="C384" s="1113"/>
      <c r="D384" s="1113"/>
      <c r="E384" s="1113"/>
      <c r="F384" s="1113"/>
      <c r="G384" s="1252"/>
      <c r="H384" s="1113"/>
    </row>
    <row r="385" spans="1:8" s="1084" customFormat="1" ht="15.75">
      <c r="A385" s="1082"/>
      <c r="B385" s="1365"/>
      <c r="C385" s="1363" t="s">
        <v>760</v>
      </c>
      <c r="D385" s="1366"/>
      <c r="E385" s="1367"/>
      <c r="F385" s="1364"/>
      <c r="G385" s="360" t="s">
        <v>23</v>
      </c>
      <c r="H385" s="1082"/>
    </row>
    <row r="386" spans="1:8" s="1084" customFormat="1" ht="31.5">
      <c r="A386" s="1082"/>
      <c r="B386" s="1458" t="s">
        <v>91</v>
      </c>
      <c r="C386" s="1459" t="s">
        <v>92</v>
      </c>
      <c r="D386" s="1460" t="s">
        <v>93</v>
      </c>
      <c r="E386" s="1461" t="s">
        <v>94</v>
      </c>
      <c r="F386" s="1504" t="s">
        <v>95</v>
      </c>
      <c r="G386" s="1463" t="s">
        <v>96</v>
      </c>
      <c r="H386" s="1082"/>
    </row>
    <row r="387" spans="1:8" s="1084" customFormat="1" ht="15">
      <c r="A387" s="1082"/>
      <c r="B387" s="1480">
        <v>42962</v>
      </c>
      <c r="C387" s="1478" t="s">
        <v>761</v>
      </c>
      <c r="D387" s="1580">
        <v>496.78999999999996</v>
      </c>
      <c r="E387" s="1581" t="s">
        <v>762</v>
      </c>
      <c r="F387" s="1582" t="s">
        <v>763</v>
      </c>
      <c r="G387" s="1586" t="s">
        <v>764</v>
      </c>
      <c r="H387" s="1082"/>
    </row>
    <row r="388" spans="1:8" s="1084" customFormat="1" ht="30">
      <c r="A388" s="1082"/>
      <c r="B388" s="1480">
        <v>42962</v>
      </c>
      <c r="C388" s="1564" t="s">
        <v>393</v>
      </c>
      <c r="D388" s="1580">
        <v>443.5</v>
      </c>
      <c r="E388" s="1581" t="s">
        <v>394</v>
      </c>
      <c r="F388" s="1511" t="s">
        <v>765</v>
      </c>
      <c r="G388" s="1481" t="s">
        <v>395</v>
      </c>
      <c r="H388" s="1082"/>
    </row>
    <row r="389" spans="1:8" s="1084" customFormat="1" ht="15">
      <c r="A389" s="1082"/>
      <c r="B389" s="1480">
        <v>42962</v>
      </c>
      <c r="C389" s="1583" t="s">
        <v>766</v>
      </c>
      <c r="D389" s="1584">
        <v>517.93000000000006</v>
      </c>
      <c r="E389" s="1581" t="s">
        <v>767</v>
      </c>
      <c r="F389" s="1585" t="s">
        <v>768</v>
      </c>
      <c r="G389" s="1566" t="s">
        <v>769</v>
      </c>
      <c r="H389" s="1082"/>
    </row>
    <row r="390" spans="1:8" s="1084" customFormat="1" ht="16.5" thickBot="1">
      <c r="A390" s="1082"/>
      <c r="B390" s="1095"/>
      <c r="C390" s="1335" t="s">
        <v>97</v>
      </c>
      <c r="D390" s="1336">
        <f>IF(COUNT(D386:D389)=3,MEDIAN(D386:D389),SMALL(D387:D389,1))</f>
        <v>496.78999999999996</v>
      </c>
      <c r="E390" s="1337"/>
      <c r="F390" s="1338"/>
      <c r="G390" s="587"/>
      <c r="H390" s="1082"/>
    </row>
    <row r="391" spans="1:8" s="1084" customFormat="1" ht="13.5" thickBot="1">
      <c r="A391" s="1083"/>
      <c r="H391" s="1083"/>
    </row>
    <row r="392" spans="1:8" s="1084" customFormat="1" ht="15.75">
      <c r="A392" s="1079"/>
      <c r="B392" s="1103" t="str">
        <f>IF(COUNT($H$16:H392)&lt;10,CONCATENATE("AMM LOG 00",COUNT($H$16:H392)),CONCATENATE("AMM LOG 0",COUNT($H$16:H392)))</f>
        <v>AMM LOG 000</v>
      </c>
      <c r="C392" s="2533" t="str">
        <f>CONCATENATE("FORNECIMENTO E INSTALAÇÃO DE ",C395)</f>
        <v>FORNECIMENTO E INSTALAÇÃO DE VOICE PAINEL 50 POSIÇÕES RJ45, CAT 5e</v>
      </c>
      <c r="D392" s="2617"/>
      <c r="E392" s="2617"/>
      <c r="F392" s="2617"/>
      <c r="G392" s="1104" t="s">
        <v>23</v>
      </c>
      <c r="H392" s="1085" t="e">
        <f>G398</f>
        <v>#REF!</v>
      </c>
    </row>
    <row r="393" spans="1:8" s="1084" customFormat="1" ht="31.5">
      <c r="A393" s="1079"/>
      <c r="B393" s="1317" t="s">
        <v>144</v>
      </c>
      <c r="C393" s="1318" t="s">
        <v>75</v>
      </c>
      <c r="D393" s="1486" t="s">
        <v>23</v>
      </c>
      <c r="E393" s="1318" t="s">
        <v>76</v>
      </c>
      <c r="F393" s="1319" t="s">
        <v>77</v>
      </c>
      <c r="G393" s="1320" t="s">
        <v>78</v>
      </c>
      <c r="H393" s="1079"/>
    </row>
    <row r="394" spans="1:8" s="1084" customFormat="1" ht="15.75">
      <c r="A394" s="1079"/>
      <c r="B394" s="2818" t="s">
        <v>79</v>
      </c>
      <c r="C394" s="2819"/>
      <c r="D394" s="2819"/>
      <c r="E394" s="2819"/>
      <c r="F394" s="2819"/>
      <c r="G394" s="2820"/>
      <c r="H394" s="1079"/>
    </row>
    <row r="395" spans="1:8" s="1084" customFormat="1" ht="15">
      <c r="A395" s="1079"/>
      <c r="B395" s="1551" t="s">
        <v>98</v>
      </c>
      <c r="C395" s="1547" t="str">
        <f>C401</f>
        <v>VOICE PAINEL 50 POSIÇÕES RJ45, CAT 5e</v>
      </c>
      <c r="D395" s="1554" t="str">
        <f>G401</f>
        <v>UN</v>
      </c>
      <c r="E395" s="1535">
        <v>1</v>
      </c>
      <c r="F395" s="1535">
        <f>D406</f>
        <v>616.79</v>
      </c>
      <c r="G395" s="1540">
        <f>TRUNC(F395*E395,2)</f>
        <v>616.79</v>
      </c>
      <c r="H395" s="1079"/>
    </row>
    <row r="396" spans="1:8" s="1084" customFormat="1" ht="15.75">
      <c r="A396" s="1079"/>
      <c r="B396" s="2818" t="s">
        <v>80</v>
      </c>
      <c r="C396" s="2819"/>
      <c r="D396" s="2819"/>
      <c r="E396" s="2819"/>
      <c r="F396" s="2819"/>
      <c r="G396" s="2820"/>
      <c r="H396" s="1079"/>
    </row>
    <row r="397" spans="1:8" s="1084" customFormat="1" ht="16.5" thickBot="1">
      <c r="A397" s="1081" t="s">
        <v>219</v>
      </c>
      <c r="B397" s="1105">
        <v>88264</v>
      </c>
      <c r="C397" s="1303" t="e">
        <f>IF($A397="INSUMO",VLOOKUP($B397,#REF!,2,FALSE),VLOOKUP($B397,#REF!,2,FALSE))</f>
        <v>#REF!</v>
      </c>
      <c r="D397" s="1300" t="e">
        <f>IF($A397="INSUMO",VLOOKUP($B397,#REF!,3,FALSE),VLOOKUP($B397,#REF!,3,FALSE))</f>
        <v>#REF!</v>
      </c>
      <c r="E397" s="1544">
        <v>1</v>
      </c>
      <c r="F397" s="1324" t="e">
        <f>IF($A397="INSUMO",VLOOKUP($B397,#REF!,4,FALSE),VLOOKUP($B397,#REF!,4,FALSE))</f>
        <v>#REF!</v>
      </c>
      <c r="G397" s="1106" t="e">
        <f>TRUNC(F397*E397,2)</f>
        <v>#REF!</v>
      </c>
      <c r="H397" s="1079"/>
    </row>
    <row r="398" spans="1:8" s="1084" customFormat="1" ht="16.5" customHeight="1" thickBot="1">
      <c r="A398" s="1079"/>
      <c r="B398" s="2862" t="s">
        <v>868</v>
      </c>
      <c r="C398" s="2863"/>
      <c r="D398" s="2863"/>
      <c r="E398" s="2864"/>
      <c r="F398" s="538" t="s">
        <v>81</v>
      </c>
      <c r="G398" s="539" t="e">
        <f>SUM(G394:G397)</f>
        <v>#REF!</v>
      </c>
      <c r="H398" s="1079"/>
    </row>
    <row r="399" spans="1:8" s="1084" customFormat="1" ht="32.25" customHeight="1">
      <c r="A399" s="1079"/>
      <c r="B399" s="2865"/>
      <c r="C399" s="2866"/>
      <c r="D399" s="2866"/>
      <c r="E399" s="2866"/>
      <c r="F399" s="1172"/>
      <c r="G399" s="1173"/>
      <c r="H399" s="1079"/>
    </row>
    <row r="400" spans="1:8" s="1114" customFormat="1" ht="13.5" thickBot="1">
      <c r="A400" s="1113"/>
      <c r="B400" s="1251"/>
      <c r="C400" s="1113"/>
      <c r="D400" s="1113"/>
      <c r="E400" s="1113"/>
      <c r="F400" s="1113"/>
      <c r="G400" s="1252"/>
      <c r="H400" s="1113"/>
    </row>
    <row r="401" spans="1:8" s="1084" customFormat="1" ht="15.75">
      <c r="A401" s="1082"/>
      <c r="B401" s="1365"/>
      <c r="C401" s="1363" t="s">
        <v>770</v>
      </c>
      <c r="D401" s="1366"/>
      <c r="E401" s="1367"/>
      <c r="F401" s="1364"/>
      <c r="G401" s="360" t="s">
        <v>23</v>
      </c>
      <c r="H401" s="1082"/>
    </row>
    <row r="402" spans="1:8" s="1084" customFormat="1" ht="31.5">
      <c r="A402" s="1082"/>
      <c r="B402" s="1458" t="s">
        <v>91</v>
      </c>
      <c r="C402" s="1459" t="s">
        <v>92</v>
      </c>
      <c r="D402" s="1460" t="s">
        <v>93</v>
      </c>
      <c r="E402" s="1461" t="s">
        <v>94</v>
      </c>
      <c r="F402" s="1504" t="s">
        <v>95</v>
      </c>
      <c r="G402" s="1463" t="s">
        <v>96</v>
      </c>
      <c r="H402" s="1082"/>
    </row>
    <row r="403" spans="1:8" s="1084" customFormat="1" ht="15">
      <c r="A403" s="1082"/>
      <c r="B403" s="1480">
        <v>42962</v>
      </c>
      <c r="C403" s="1478" t="s">
        <v>761</v>
      </c>
      <c r="D403" s="1580">
        <v>616.79</v>
      </c>
      <c r="E403" s="1581" t="s">
        <v>762</v>
      </c>
      <c r="F403" s="1582" t="s">
        <v>763</v>
      </c>
      <c r="G403" s="1586" t="s">
        <v>764</v>
      </c>
      <c r="H403" s="1082"/>
    </row>
    <row r="404" spans="1:8" s="1084" customFormat="1" ht="30">
      <c r="A404" s="1082"/>
      <c r="B404" s="1480">
        <v>42962</v>
      </c>
      <c r="C404" s="1564" t="s">
        <v>393</v>
      </c>
      <c r="D404" s="1580">
        <v>572.31000000000006</v>
      </c>
      <c r="E404" s="1581" t="s">
        <v>394</v>
      </c>
      <c r="F404" s="1511" t="s">
        <v>765</v>
      </c>
      <c r="G404" s="1481" t="s">
        <v>395</v>
      </c>
      <c r="H404" s="1082"/>
    </row>
    <row r="405" spans="1:8" s="1084" customFormat="1" ht="15">
      <c r="A405" s="1082"/>
      <c r="B405" s="1480">
        <v>42962</v>
      </c>
      <c r="C405" s="1583" t="s">
        <v>766</v>
      </c>
      <c r="D405" s="1584">
        <v>749.44</v>
      </c>
      <c r="E405" s="1581" t="s">
        <v>767</v>
      </c>
      <c r="F405" s="1585" t="s">
        <v>768</v>
      </c>
      <c r="G405" s="1566" t="s">
        <v>769</v>
      </c>
      <c r="H405" s="1082"/>
    </row>
    <row r="406" spans="1:8" s="1084" customFormat="1" ht="16.5" thickBot="1">
      <c r="A406" s="1082"/>
      <c r="B406" s="1095"/>
      <c r="C406" s="1335" t="s">
        <v>97</v>
      </c>
      <c r="D406" s="1336">
        <f>IF(COUNT(D402:D405)=3,MEDIAN(D402:D405),SMALL(D403:D405,1))</f>
        <v>616.79</v>
      </c>
      <c r="E406" s="1337"/>
      <c r="F406" s="1338"/>
      <c r="G406" s="587"/>
      <c r="H406" s="1082"/>
    </row>
    <row r="407" spans="1:8" s="1084" customFormat="1" ht="13.5" thickBot="1">
      <c r="A407" s="1083"/>
      <c r="H407" s="1083"/>
    </row>
    <row r="408" spans="1:8" ht="39" customHeight="1">
      <c r="A408" s="643"/>
      <c r="B408" s="1103" t="str">
        <f>IF(COUNT($H$16:H408)&lt;10,CONCATENATE("AMM LOG 00",COUNT($H$16:H408)),CONCATENATE("AMM LOG 0",COUNT($H$16:H408)))</f>
        <v>AMM LOG 000</v>
      </c>
      <c r="C408" s="2533" t="str">
        <f>CONCATENATE("FORNECIMENTO E INSTALAÇÃO DE ",C411)</f>
        <v>FORNECIMENTO E INSTALAÇÃO DE CENTRAL TELEFONICA PABX, CAPACIDADE DE 2 LINHAS E 8 RAMAIS</v>
      </c>
      <c r="D408" s="2617"/>
      <c r="E408" s="2617"/>
      <c r="F408" s="2617"/>
      <c r="G408" s="1104" t="s">
        <v>23</v>
      </c>
      <c r="H408" s="560" t="e">
        <f>G416</f>
        <v>#REF!</v>
      </c>
    </row>
    <row r="409" spans="1:8" ht="31.5">
      <c r="A409" s="643"/>
      <c r="B409" s="1317" t="s">
        <v>144</v>
      </c>
      <c r="C409" s="1318" t="s">
        <v>75</v>
      </c>
      <c r="D409" s="1486" t="s">
        <v>23</v>
      </c>
      <c r="E409" s="1318" t="s">
        <v>76</v>
      </c>
      <c r="F409" s="1319" t="s">
        <v>77</v>
      </c>
      <c r="G409" s="1320" t="s">
        <v>78</v>
      </c>
      <c r="H409" s="643"/>
    </row>
    <row r="410" spans="1:8" ht="15.75">
      <c r="A410" s="643"/>
      <c r="B410" s="2818" t="s">
        <v>79</v>
      </c>
      <c r="C410" s="2819"/>
      <c r="D410" s="2819"/>
      <c r="E410" s="2819"/>
      <c r="F410" s="2819"/>
      <c r="G410" s="2820"/>
      <c r="H410" s="643"/>
    </row>
    <row r="411" spans="1:8" ht="30">
      <c r="A411" s="643"/>
      <c r="B411" s="1551" t="s">
        <v>98</v>
      </c>
      <c r="C411" s="1547" t="str">
        <f>C418</f>
        <v>CENTRAL TELEFONICA PABX, CAPACIDADE DE 2 LINHAS E 8 RAMAIS</v>
      </c>
      <c r="D411" s="1554" t="str">
        <f>G418</f>
        <v>UN</v>
      </c>
      <c r="E411" s="1535">
        <v>1</v>
      </c>
      <c r="F411" s="1535">
        <f>D423</f>
        <v>772</v>
      </c>
      <c r="G411" s="1540">
        <f>TRUNC(F411*E411,2)</f>
        <v>772</v>
      </c>
      <c r="H411" s="643"/>
    </row>
    <row r="412" spans="1:8" s="1114" customFormat="1" ht="15.75">
      <c r="A412" s="1112" t="s">
        <v>218</v>
      </c>
      <c r="B412" s="1518">
        <v>11902</v>
      </c>
      <c r="C412" s="1299" t="e">
        <f>IF($A412="INSUMO",VLOOKUP($B412,#REF!,2,FALSE),VLOOKUP($B412,#REF!,2,FALSE))</f>
        <v>#REF!</v>
      </c>
      <c r="D412" s="1304" t="e">
        <f>IF($A412="INSUMO",VLOOKUP($B412,#REF!,3,FALSE),VLOOKUP($B412,#REF!,3,FALSE))</f>
        <v>#REF!</v>
      </c>
      <c r="E412" s="1515">
        <v>1</v>
      </c>
      <c r="F412" s="1322" t="e">
        <f>IF($A412="INSUMO",VLOOKUP($B412,#REF!,4,FALSE),VLOOKUP($B412,#REF!,4,FALSE))</f>
        <v>#REF!</v>
      </c>
      <c r="G412" s="1517" t="e">
        <f>TRUNC(F412*E412,2)</f>
        <v>#REF!</v>
      </c>
      <c r="H412" s="1111"/>
    </row>
    <row r="413" spans="1:8" ht="15.75">
      <c r="A413" s="643"/>
      <c r="B413" s="2818" t="s">
        <v>80</v>
      </c>
      <c r="C413" s="2819"/>
      <c r="D413" s="2819"/>
      <c r="E413" s="2819"/>
      <c r="F413" s="2819"/>
      <c r="G413" s="2820"/>
      <c r="H413" s="643"/>
    </row>
    <row r="414" spans="1:8" ht="15.75">
      <c r="A414" s="645" t="s">
        <v>219</v>
      </c>
      <c r="B414" s="1518">
        <v>88264</v>
      </c>
      <c r="C414" s="1299" t="e">
        <f>IF($A414="INSUMO",VLOOKUP($B414,#REF!,2,FALSE),VLOOKUP($B414,#REF!,2,FALSE))</f>
        <v>#REF!</v>
      </c>
      <c r="D414" s="1304" t="e">
        <f>IF($A414="INSUMO",VLOOKUP($B414,#REF!,3,FALSE),VLOOKUP($B414,#REF!,3,FALSE))</f>
        <v>#REF!</v>
      </c>
      <c r="E414" s="1515">
        <v>1.5</v>
      </c>
      <c r="F414" s="1322" t="e">
        <f>IF($A414="INSUMO",VLOOKUP($B414,#REF!,4,FALSE),VLOOKUP($B414,#REF!,4,FALSE))</f>
        <v>#REF!</v>
      </c>
      <c r="G414" s="1517" t="e">
        <f>TRUNC(F414*E414,2)</f>
        <v>#REF!</v>
      </c>
      <c r="H414" s="643"/>
    </row>
    <row r="415" spans="1:8" ht="16.5" thickBot="1">
      <c r="A415" s="645" t="s">
        <v>219</v>
      </c>
      <c r="B415" s="1105">
        <v>88316</v>
      </c>
      <c r="C415" s="1303" t="e">
        <f>IF($A415="INSUMO",VLOOKUP($B415,#REF!,2,FALSE),VLOOKUP($B415,#REF!,2,FALSE))</f>
        <v>#REF!</v>
      </c>
      <c r="D415" s="1300" t="e">
        <f>IF($A415="INSUMO",VLOOKUP($B415,#REF!,3,FALSE),VLOOKUP($B415,#REF!,3,FALSE))</f>
        <v>#REF!</v>
      </c>
      <c r="E415" s="1544">
        <v>1.5</v>
      </c>
      <c r="F415" s="1324" t="e">
        <f>IF($A415="INSUMO",VLOOKUP($B415,#REF!,4,FALSE),VLOOKUP($B415,#REF!,4,FALSE))</f>
        <v>#REF!</v>
      </c>
      <c r="G415" s="1106" t="e">
        <f>TRUNC(F415*E415,2)</f>
        <v>#REF!</v>
      </c>
      <c r="H415" s="643"/>
    </row>
    <row r="416" spans="1:8" ht="16.5" thickBot="1">
      <c r="A416" s="643"/>
      <c r="B416" s="2625" t="s">
        <v>869</v>
      </c>
      <c r="C416" s="2626"/>
      <c r="D416" s="2626"/>
      <c r="E416" s="2861"/>
      <c r="F416" s="538" t="s">
        <v>81</v>
      </c>
      <c r="G416" s="539" t="e">
        <f>SUM(G410:G415)</f>
        <v>#REF!</v>
      </c>
      <c r="H416" s="643"/>
    </row>
    <row r="417" spans="1:8" ht="15.75" thickBot="1">
      <c r="A417" s="643"/>
      <c r="B417" s="1237"/>
      <c r="C417" s="1111"/>
      <c r="D417" s="1111"/>
      <c r="E417" s="1111"/>
      <c r="F417" s="1111"/>
      <c r="G417" s="1171"/>
      <c r="H417" s="643"/>
    </row>
    <row r="418" spans="1:8" ht="31.5">
      <c r="A418" s="590"/>
      <c r="B418" s="1365"/>
      <c r="C418" s="1363" t="s">
        <v>400</v>
      </c>
      <c r="D418" s="1366"/>
      <c r="E418" s="1367"/>
      <c r="F418" s="1364"/>
      <c r="G418" s="360" t="s">
        <v>23</v>
      </c>
      <c r="H418" s="590"/>
    </row>
    <row r="419" spans="1:8" ht="31.5">
      <c r="A419" s="590"/>
      <c r="B419" s="1458" t="s">
        <v>91</v>
      </c>
      <c r="C419" s="1459" t="s">
        <v>92</v>
      </c>
      <c r="D419" s="1460" t="s">
        <v>93</v>
      </c>
      <c r="E419" s="1461" t="s">
        <v>94</v>
      </c>
      <c r="F419" s="1504" t="s">
        <v>95</v>
      </c>
      <c r="G419" s="1463" t="s">
        <v>96</v>
      </c>
      <c r="H419"/>
    </row>
    <row r="420" spans="1:8" ht="15">
      <c r="A420" s="590"/>
      <c r="B420" s="1742">
        <v>43560</v>
      </c>
      <c r="C420" s="1760" t="s">
        <v>239</v>
      </c>
      <c r="D420" s="1738">
        <v>803.9</v>
      </c>
      <c r="E420" s="1761" t="s">
        <v>1124</v>
      </c>
      <c r="F420" s="1762" t="s">
        <v>240</v>
      </c>
      <c r="G420" s="1741" t="s">
        <v>369</v>
      </c>
      <c r="H420"/>
    </row>
    <row r="421" spans="1:8" ht="15">
      <c r="A421" s="590"/>
      <c r="B421" s="1742">
        <v>43559</v>
      </c>
      <c r="C421" s="1760" t="s">
        <v>1267</v>
      </c>
      <c r="D421" s="1738">
        <v>772</v>
      </c>
      <c r="E421" s="1761" t="s">
        <v>333</v>
      </c>
      <c r="F421" s="1762" t="s">
        <v>1131</v>
      </c>
      <c r="G421" s="1741" t="s">
        <v>1268</v>
      </c>
      <c r="H421"/>
    </row>
    <row r="422" spans="1:8" ht="15">
      <c r="A422" s="590"/>
      <c r="B422" s="1480"/>
      <c r="C422" s="1465"/>
      <c r="D422" s="1466"/>
      <c r="E422" s="1528"/>
      <c r="F422" s="1471"/>
      <c r="G422" s="1469"/>
      <c r="H422" s="590"/>
    </row>
    <row r="423" spans="1:8" ht="16.5" thickBot="1">
      <c r="A423" s="590"/>
      <c r="B423" s="1095"/>
      <c r="C423" s="1335" t="s">
        <v>97</v>
      </c>
      <c r="D423" s="1336">
        <f>IF(COUNT(D419:D422)=3,MEDIAN(D419:D422),SMALL(D420:D422,1))</f>
        <v>772</v>
      </c>
      <c r="E423" s="1337"/>
      <c r="F423" s="1338"/>
      <c r="G423" s="587"/>
      <c r="H423" s="590"/>
    </row>
    <row r="424" spans="1:8" ht="13.5" thickBot="1">
      <c r="A424" s="618"/>
      <c r="B424" s="619"/>
      <c r="C424" s="619"/>
      <c r="D424" s="619"/>
      <c r="E424" s="619"/>
      <c r="F424" s="619"/>
      <c r="G424" s="619"/>
      <c r="H424" s="618"/>
    </row>
    <row r="425" spans="1:8" ht="15.75">
      <c r="A425" s="643"/>
      <c r="B425" s="1103" t="str">
        <f>IF(COUNT($H$16:H425)&lt;10,CONCATENATE("AMM LOG 00",COUNT($H$16:H425)),CONCATENATE("AMM LOG 0",COUNT($H$16:H425)))</f>
        <v>AMM LOG 000</v>
      </c>
      <c r="C425" s="2533" t="str">
        <f>CONCATENATE("FORNECIMENTO E INSTALAÇÃO DE ",C428)</f>
        <v>FORNECIMENTO E INSTALAÇÃO DE GUIA DE CABOS HORIZONTAIS FECHADOS</v>
      </c>
      <c r="D425" s="2617"/>
      <c r="E425" s="2617"/>
      <c r="F425" s="2617"/>
      <c r="G425" s="1104" t="s">
        <v>23</v>
      </c>
      <c r="H425" s="560" t="e">
        <f>G431</f>
        <v>#REF!</v>
      </c>
    </row>
    <row r="426" spans="1:8" ht="31.5">
      <c r="A426" s="643"/>
      <c r="B426" s="1317" t="s">
        <v>144</v>
      </c>
      <c r="C426" s="1318" t="s">
        <v>75</v>
      </c>
      <c r="D426" s="1486" t="s">
        <v>23</v>
      </c>
      <c r="E426" s="1318" t="s">
        <v>76</v>
      </c>
      <c r="F426" s="1319" t="s">
        <v>77</v>
      </c>
      <c r="G426" s="1320" t="s">
        <v>78</v>
      </c>
      <c r="H426" s="643"/>
    </row>
    <row r="427" spans="1:8" ht="15.75">
      <c r="A427" s="643"/>
      <c r="B427" s="2818" t="s">
        <v>79</v>
      </c>
      <c r="C427" s="2819"/>
      <c r="D427" s="2819"/>
      <c r="E427" s="2819"/>
      <c r="F427" s="2819"/>
      <c r="G427" s="2820"/>
      <c r="H427" s="643"/>
    </row>
    <row r="428" spans="1:8" ht="15">
      <c r="A428" s="643"/>
      <c r="B428" s="1551" t="s">
        <v>98</v>
      </c>
      <c r="C428" s="1547" t="str">
        <f>C433</f>
        <v>GUIA DE CABOS HORIZONTAIS FECHADOS</v>
      </c>
      <c r="D428" s="1554" t="str">
        <f>G433</f>
        <v>UN</v>
      </c>
      <c r="E428" s="1535">
        <v>1</v>
      </c>
      <c r="F428" s="1535">
        <f>D438</f>
        <v>18.440000000000001</v>
      </c>
      <c r="G428" s="1540">
        <f>TRUNC(F428*E428,2)</f>
        <v>18.440000000000001</v>
      </c>
      <c r="H428" s="643"/>
    </row>
    <row r="429" spans="1:8" ht="15.75">
      <c r="A429" s="643"/>
      <c r="B429" s="2818" t="s">
        <v>80</v>
      </c>
      <c r="C429" s="2819"/>
      <c r="D429" s="2819"/>
      <c r="E429" s="2819"/>
      <c r="F429" s="2819"/>
      <c r="G429" s="2820"/>
      <c r="H429" s="643"/>
    </row>
    <row r="430" spans="1:8" ht="16.5" thickBot="1">
      <c r="A430" s="645" t="s">
        <v>219</v>
      </c>
      <c r="B430" s="1105">
        <v>88264</v>
      </c>
      <c r="C430" s="1303" t="e">
        <f>IF($A430="INSUMO",VLOOKUP($B430,#REF!,2,FALSE),VLOOKUP($B430,#REF!,2,FALSE))</f>
        <v>#REF!</v>
      </c>
      <c r="D430" s="1300" t="e">
        <f>IF($A430="INSUMO",VLOOKUP($B430,#REF!,3,FALSE),VLOOKUP($B430,#REF!,3,FALSE))</f>
        <v>#REF!</v>
      </c>
      <c r="E430" s="1544">
        <v>0.2</v>
      </c>
      <c r="F430" s="1324" t="e">
        <f>IF($A430="INSUMO",VLOOKUP($B430,#REF!,4,FALSE),VLOOKUP($B430,#REF!,4,FALSE))</f>
        <v>#REF!</v>
      </c>
      <c r="G430" s="1106" t="e">
        <f>TRUNC(F430*E430,2)</f>
        <v>#REF!</v>
      </c>
      <c r="H430" s="643"/>
    </row>
    <row r="431" spans="1:8" ht="16.5" thickBot="1">
      <c r="A431" s="643"/>
      <c r="B431" s="2625" t="s">
        <v>870</v>
      </c>
      <c r="C431" s="2626"/>
      <c r="D431" s="2626"/>
      <c r="E431" s="2861"/>
      <c r="F431" s="538" t="s">
        <v>81</v>
      </c>
      <c r="G431" s="539" t="e">
        <f>SUM(G427:G430)</f>
        <v>#REF!</v>
      </c>
      <c r="H431" s="643"/>
    </row>
    <row r="432" spans="1:8" ht="15.75" thickBot="1">
      <c r="A432" s="643"/>
      <c r="B432" s="1237"/>
      <c r="C432" s="1111"/>
      <c r="D432" s="1111"/>
      <c r="E432" s="1111"/>
      <c r="F432" s="1111"/>
      <c r="G432" s="1171"/>
      <c r="H432" s="643"/>
    </row>
    <row r="433" spans="1:8" ht="15.75">
      <c r="A433" s="590"/>
      <c r="B433" s="1365"/>
      <c r="C433" s="1363" t="s">
        <v>401</v>
      </c>
      <c r="D433" s="1366"/>
      <c r="E433" s="1367"/>
      <c r="F433" s="1364"/>
      <c r="G433" s="360" t="s">
        <v>23</v>
      </c>
      <c r="H433" s="590"/>
    </row>
    <row r="434" spans="1:8" ht="31.5">
      <c r="A434" s="590"/>
      <c r="B434" s="1458" t="s">
        <v>91</v>
      </c>
      <c r="C434" s="1459" t="s">
        <v>92</v>
      </c>
      <c r="D434" s="1460" t="s">
        <v>93</v>
      </c>
      <c r="E434" s="1461" t="s">
        <v>94</v>
      </c>
      <c r="F434" s="1504" t="s">
        <v>95</v>
      </c>
      <c r="G434" s="1463" t="s">
        <v>96</v>
      </c>
      <c r="H434" s="590"/>
    </row>
    <row r="435" spans="1:8" ht="15">
      <c r="A435" s="590"/>
      <c r="B435" s="1742">
        <v>43566</v>
      </c>
      <c r="C435" s="1737" t="s">
        <v>370</v>
      </c>
      <c r="D435" s="1738">
        <v>18.440000000000001</v>
      </c>
      <c r="E435" s="1773" t="s">
        <v>371</v>
      </c>
      <c r="F435" s="1774" t="s">
        <v>372</v>
      </c>
      <c r="G435" s="1741" t="s">
        <v>373</v>
      </c>
      <c r="H435"/>
    </row>
    <row r="436" spans="1:8" ht="15">
      <c r="A436" s="590"/>
      <c r="B436" s="1742">
        <v>43560</v>
      </c>
      <c r="C436" s="1760" t="s">
        <v>239</v>
      </c>
      <c r="D436" s="1738">
        <v>17.59</v>
      </c>
      <c r="E436" s="1761" t="s">
        <v>1124</v>
      </c>
      <c r="F436" s="1762" t="s">
        <v>240</v>
      </c>
      <c r="G436" s="1741" t="s">
        <v>369</v>
      </c>
      <c r="H436"/>
    </row>
    <row r="437" spans="1:8" ht="15">
      <c r="A437" s="590"/>
      <c r="B437" s="1742">
        <v>43559</v>
      </c>
      <c r="C437" s="1760" t="s">
        <v>1267</v>
      </c>
      <c r="D437" s="1738">
        <v>19.64</v>
      </c>
      <c r="E437" s="1761" t="s">
        <v>333</v>
      </c>
      <c r="F437" s="1762" t="s">
        <v>1131</v>
      </c>
      <c r="G437" s="1741" t="s">
        <v>1268</v>
      </c>
      <c r="H437"/>
    </row>
    <row r="438" spans="1:8" ht="16.5" thickBot="1">
      <c r="A438" s="590"/>
      <c r="B438" s="1095"/>
      <c r="C438" s="1335" t="s">
        <v>97</v>
      </c>
      <c r="D438" s="1336">
        <f>IF(COUNT(D434:D437)=3,MEDIAN(D434:D437),SMALL(D435:D437,1))</f>
        <v>18.440000000000001</v>
      </c>
      <c r="E438" s="1337"/>
      <c r="F438" s="1338"/>
      <c r="G438" s="587"/>
      <c r="H438" s="590"/>
    </row>
    <row r="439" spans="1:8" ht="13.5" thickBot="1">
      <c r="A439" s="618"/>
      <c r="B439" s="619"/>
      <c r="C439" s="619"/>
      <c r="D439" s="619"/>
      <c r="E439" s="619"/>
      <c r="F439" s="619"/>
      <c r="G439" s="619"/>
      <c r="H439" s="618"/>
    </row>
    <row r="440" spans="1:8" ht="15.75">
      <c r="A440" s="643"/>
      <c r="B440" s="1103" t="str">
        <f>IF(COUNT($H$16:H440)&lt;10,CONCATENATE("AMM LOG 00",COUNT($H$16:H440)),CONCATENATE("AMM LOG 0",COUNT($H$16:H440)))</f>
        <v>AMM LOG 000</v>
      </c>
      <c r="C440" s="2533" t="str">
        <f>CONCATENATE("FORNECIMENTO E INSTALAÇÃO DE ",C443)</f>
        <v>FORNECIMENTO E INSTALAÇÃO DE RÉGUA DE TOMADAS PARA RACK - 6 TOMADAS 2P+T 10A - 1U</v>
      </c>
      <c r="D440" s="2617"/>
      <c r="E440" s="2617"/>
      <c r="F440" s="2617"/>
      <c r="G440" s="1104" t="s">
        <v>23</v>
      </c>
      <c r="H440" s="560" t="e">
        <f>G447</f>
        <v>#REF!</v>
      </c>
    </row>
    <row r="441" spans="1:8" ht="31.5">
      <c r="A441" s="643"/>
      <c r="B441" s="1317" t="s">
        <v>144</v>
      </c>
      <c r="C441" s="1318" t="s">
        <v>75</v>
      </c>
      <c r="D441" s="1486" t="s">
        <v>23</v>
      </c>
      <c r="E441" s="1318" t="s">
        <v>76</v>
      </c>
      <c r="F441" s="1319" t="s">
        <v>77</v>
      </c>
      <c r="G441" s="1320" t="s">
        <v>78</v>
      </c>
      <c r="H441" s="643"/>
    </row>
    <row r="442" spans="1:8" ht="15.75">
      <c r="A442" s="643"/>
      <c r="B442" s="2818" t="s">
        <v>79</v>
      </c>
      <c r="C442" s="2819"/>
      <c r="D442" s="2819"/>
      <c r="E442" s="2819"/>
      <c r="F442" s="2819"/>
      <c r="G442" s="2820"/>
      <c r="H442" s="643"/>
    </row>
    <row r="443" spans="1:8" ht="15">
      <c r="A443" s="643"/>
      <c r="B443" s="1551" t="s">
        <v>98</v>
      </c>
      <c r="C443" s="1547" t="str">
        <f>C449</f>
        <v>RÉGUA DE TOMADAS PARA RACK - 6 TOMADAS 2P+T 10A - 1U</v>
      </c>
      <c r="D443" s="1554" t="str">
        <f>G449</f>
        <v>UN</v>
      </c>
      <c r="E443" s="1535">
        <v>1</v>
      </c>
      <c r="F443" s="1535">
        <f>D454</f>
        <v>69.17</v>
      </c>
      <c r="G443" s="1540">
        <f>TRUNC(F443*E443,2)</f>
        <v>69.17</v>
      </c>
      <c r="H443" s="643"/>
    </row>
    <row r="444" spans="1:8" ht="15.75">
      <c r="A444" s="643"/>
      <c r="B444" s="2818" t="s">
        <v>80</v>
      </c>
      <c r="C444" s="2819"/>
      <c r="D444" s="2819"/>
      <c r="E444" s="2819"/>
      <c r="F444" s="2819"/>
      <c r="G444" s="2820"/>
      <c r="H444" s="643"/>
    </row>
    <row r="445" spans="1:8" ht="15.75">
      <c r="A445" s="645" t="s">
        <v>219</v>
      </c>
      <c r="B445" s="1518">
        <v>88264</v>
      </c>
      <c r="C445" s="1299" t="e">
        <f>IF($A445="INSUMO",VLOOKUP($B445,#REF!,2,FALSE),VLOOKUP($B445,#REF!,2,FALSE))</f>
        <v>#REF!</v>
      </c>
      <c r="D445" s="1304" t="e">
        <f>IF($A445="INSUMO",VLOOKUP($B445,#REF!,3,FALSE),VLOOKUP($B445,#REF!,3,FALSE))</f>
        <v>#REF!</v>
      </c>
      <c r="E445" s="1515">
        <v>1</v>
      </c>
      <c r="F445" s="1322" t="e">
        <f>IF($A445="INSUMO",VLOOKUP($B445,#REF!,4,FALSE),VLOOKUP($B445,#REF!,4,FALSE))</f>
        <v>#REF!</v>
      </c>
      <c r="G445" s="1517" t="e">
        <f>TRUNC(F445*E445,2)</f>
        <v>#REF!</v>
      </c>
      <c r="H445" s="643"/>
    </row>
    <row r="446" spans="1:8" ht="16.5" thickBot="1">
      <c r="A446" s="645" t="s">
        <v>219</v>
      </c>
      <c r="B446" s="1105">
        <v>88247</v>
      </c>
      <c r="C446" s="1303" t="e">
        <f>IF($A446="INSUMO",VLOOKUP($B446,#REF!,2,FALSE),VLOOKUP($B446,#REF!,2,FALSE))</f>
        <v>#REF!</v>
      </c>
      <c r="D446" s="1300" t="e">
        <f>IF($A446="INSUMO",VLOOKUP($B446,#REF!,3,FALSE),VLOOKUP($B446,#REF!,3,FALSE))</f>
        <v>#REF!</v>
      </c>
      <c r="E446" s="1544">
        <v>0.5</v>
      </c>
      <c r="F446" s="1324" t="e">
        <f>IF($A446="INSUMO",VLOOKUP($B446,#REF!,4,FALSE),VLOOKUP($B446,#REF!,4,FALSE))</f>
        <v>#REF!</v>
      </c>
      <c r="G446" s="1106" t="e">
        <f>TRUNC(F446*E446,2)</f>
        <v>#REF!</v>
      </c>
      <c r="H446" s="643"/>
    </row>
    <row r="447" spans="1:8" ht="16.5" thickBot="1">
      <c r="A447" s="643"/>
      <c r="B447" s="2625" t="s">
        <v>871</v>
      </c>
      <c r="C447" s="2626"/>
      <c r="D447" s="2626"/>
      <c r="E447" s="2861"/>
      <c r="F447" s="538" t="s">
        <v>81</v>
      </c>
      <c r="G447" s="539" t="e">
        <f>SUM(G442:G446)</f>
        <v>#REF!</v>
      </c>
      <c r="H447" s="643"/>
    </row>
    <row r="448" spans="1:8" ht="15.75" thickBot="1">
      <c r="A448" s="643"/>
      <c r="B448" s="1237"/>
      <c r="C448" s="1111"/>
      <c r="D448" s="1111"/>
      <c r="E448" s="1111"/>
      <c r="F448" s="1111"/>
      <c r="G448" s="1171"/>
      <c r="H448" s="643"/>
    </row>
    <row r="449" spans="1:8" ht="15.75">
      <c r="A449" s="590"/>
      <c r="B449" s="1365"/>
      <c r="C449" s="1363" t="s">
        <v>402</v>
      </c>
      <c r="D449" s="1366"/>
      <c r="E449" s="1367"/>
      <c r="F449" s="1364"/>
      <c r="G449" s="360" t="s">
        <v>23</v>
      </c>
      <c r="H449" s="590"/>
    </row>
    <row r="450" spans="1:8" ht="31.5">
      <c r="A450" s="590"/>
      <c r="B450" s="1458" t="s">
        <v>91</v>
      </c>
      <c r="C450" s="1459" t="s">
        <v>92</v>
      </c>
      <c r="D450" s="1460" t="s">
        <v>93</v>
      </c>
      <c r="E450" s="1461" t="s">
        <v>94</v>
      </c>
      <c r="F450" s="1504" t="s">
        <v>95</v>
      </c>
      <c r="G450" s="1463" t="s">
        <v>96</v>
      </c>
      <c r="H450" s="590"/>
    </row>
    <row r="451" spans="1:8" ht="15">
      <c r="A451" s="590"/>
      <c r="B451" s="1742">
        <v>43560</v>
      </c>
      <c r="C451" s="1760" t="s">
        <v>239</v>
      </c>
      <c r="D451" s="1738">
        <v>65.98</v>
      </c>
      <c r="E451" s="1761" t="s">
        <v>1124</v>
      </c>
      <c r="F451" s="1762" t="s">
        <v>240</v>
      </c>
      <c r="G451" s="1741" t="s">
        <v>369</v>
      </c>
      <c r="H451"/>
    </row>
    <row r="452" spans="1:8" ht="15">
      <c r="A452" s="590"/>
      <c r="B452" s="1742">
        <v>43559</v>
      </c>
      <c r="C452" s="1760" t="s">
        <v>1267</v>
      </c>
      <c r="D452" s="1738">
        <v>120.3</v>
      </c>
      <c r="E452" s="1761" t="s">
        <v>333</v>
      </c>
      <c r="F452" s="1762" t="s">
        <v>1131</v>
      </c>
      <c r="G452" s="1741" t="s">
        <v>1268</v>
      </c>
      <c r="H452"/>
    </row>
    <row r="453" spans="1:8" ht="15">
      <c r="A453" s="590"/>
      <c r="B453" s="1328">
        <v>43361</v>
      </c>
      <c r="C453" s="1737" t="s">
        <v>354</v>
      </c>
      <c r="D453" s="1738">
        <v>69.17</v>
      </c>
      <c r="E453" s="1787" t="s">
        <v>355</v>
      </c>
      <c r="F453" s="1740" t="s">
        <v>356</v>
      </c>
      <c r="G453" s="1750" t="s">
        <v>357</v>
      </c>
      <c r="H453"/>
    </row>
    <row r="454" spans="1:8" ht="16.5" thickBot="1">
      <c r="A454" s="590"/>
      <c r="B454" s="1095"/>
      <c r="C454" s="1335" t="s">
        <v>97</v>
      </c>
      <c r="D454" s="1336">
        <f>IF(COUNT(D450:D453)=3,MEDIAN(D450:D453),SMALL(D451:D453,1))</f>
        <v>69.17</v>
      </c>
      <c r="E454" s="1337"/>
      <c r="F454" s="1338"/>
      <c r="G454" s="587"/>
      <c r="H454" s="590"/>
    </row>
    <row r="455" spans="1:8" ht="13.5" thickBot="1">
      <c r="A455" s="618"/>
      <c r="B455" s="619"/>
      <c r="C455" s="619"/>
      <c r="D455" s="619"/>
      <c r="E455" s="619"/>
      <c r="F455" s="619"/>
      <c r="G455" s="619"/>
      <c r="H455" s="618"/>
    </row>
    <row r="456" spans="1:8" ht="44.25" customHeight="1">
      <c r="A456" s="643"/>
      <c r="B456" s="1103" t="str">
        <f>IF(COUNT($H$16:H456)&lt;10,CONCATENATE("AMM LOG 00",COUNT($H$16:H456)),CONCATENATE("AMM LOG 0",COUNT($H$16:H456)))</f>
        <v>AMM LOG 000</v>
      </c>
      <c r="C456" s="2533" t="e">
        <f>CONCATENATE("FORNECIMENTO E INSTALAÇÃO DE ",C459)</f>
        <v>#REF!</v>
      </c>
      <c r="D456" s="2617"/>
      <c r="E456" s="2617"/>
      <c r="F456" s="2617"/>
      <c r="G456" s="1104" t="s">
        <v>23</v>
      </c>
      <c r="H456" s="560" t="e">
        <f>G463</f>
        <v>#REF!</v>
      </c>
    </row>
    <row r="457" spans="1:8" ht="31.5">
      <c r="A457" s="643"/>
      <c r="B457" s="1317" t="s">
        <v>144</v>
      </c>
      <c r="C457" s="1318" t="s">
        <v>75</v>
      </c>
      <c r="D457" s="1486" t="s">
        <v>23</v>
      </c>
      <c r="E457" s="1318" t="s">
        <v>76</v>
      </c>
      <c r="F457" s="1319" t="s">
        <v>77</v>
      </c>
      <c r="G457" s="1320" t="s">
        <v>78</v>
      </c>
      <c r="H457" s="643"/>
    </row>
    <row r="458" spans="1:8" ht="15.75">
      <c r="A458" s="643"/>
      <c r="B458" s="2818" t="s">
        <v>79</v>
      </c>
      <c r="C458" s="2819"/>
      <c r="D458" s="2819"/>
      <c r="E458" s="2819"/>
      <c r="F458" s="2819"/>
      <c r="G458" s="2820"/>
      <c r="H458" s="643"/>
    </row>
    <row r="459" spans="1:8" ht="15.75">
      <c r="A459" s="645" t="s">
        <v>218</v>
      </c>
      <c r="B459" s="1518">
        <v>20253</v>
      </c>
      <c r="C459" s="1299" t="e">
        <f>IF($A459="INSUMO",VLOOKUP($B459,#REF!,2,FALSE),VLOOKUP($B459,#REF!,2,FALSE))</f>
        <v>#REF!</v>
      </c>
      <c r="D459" s="1304" t="s">
        <v>23</v>
      </c>
      <c r="E459" s="1514">
        <v>1</v>
      </c>
      <c r="F459" s="1322" t="e">
        <f>IF($A459="INSUMO",VLOOKUP($B459,#REF!,4,FALSE),VLOOKUP($B459,#REF!,4,FALSE))</f>
        <v>#REF!</v>
      </c>
      <c r="G459" s="1517" t="e">
        <f>TRUNC(F459*E459,2)</f>
        <v>#REF!</v>
      </c>
      <c r="H459" s="643"/>
    </row>
    <row r="460" spans="1:8" ht="15.75">
      <c r="A460" s="643"/>
      <c r="B460" s="2818" t="s">
        <v>80</v>
      </c>
      <c r="C460" s="2819"/>
      <c r="D460" s="2819"/>
      <c r="E460" s="2819"/>
      <c r="F460" s="2819"/>
      <c r="G460" s="2820"/>
      <c r="H460" s="643"/>
    </row>
    <row r="461" spans="1:8" ht="15.75">
      <c r="A461" s="645" t="s">
        <v>219</v>
      </c>
      <c r="B461" s="1518">
        <v>88264</v>
      </c>
      <c r="C461" s="1299" t="e">
        <f>IF($A461="INSUMO",VLOOKUP($B461,#REF!,2,FALSE),VLOOKUP($B461,#REF!,2,FALSE))</f>
        <v>#REF!</v>
      </c>
      <c r="D461" s="1304" t="e">
        <f>IF($A461="INSUMO",VLOOKUP($B461,#REF!,3,FALSE),VLOOKUP($B461,#REF!,3,FALSE))</f>
        <v>#REF!</v>
      </c>
      <c r="E461" s="1515">
        <v>1.5</v>
      </c>
      <c r="F461" s="1322" t="e">
        <f>IF($A461="INSUMO",VLOOKUP($B461,#REF!,4,FALSE),VLOOKUP($B461,#REF!,4,FALSE))</f>
        <v>#REF!</v>
      </c>
      <c r="G461" s="1517" t="e">
        <f>TRUNC(F461*E461,2)</f>
        <v>#REF!</v>
      </c>
      <c r="H461" s="643"/>
    </row>
    <row r="462" spans="1:8" ht="16.5" thickBot="1">
      <c r="A462" s="645" t="s">
        <v>219</v>
      </c>
      <c r="B462" s="1105">
        <v>88316</v>
      </c>
      <c r="C462" s="1303" t="e">
        <f>IF($A462="INSUMO",VLOOKUP($B462,#REF!,2,FALSE),VLOOKUP($B462,#REF!,2,FALSE))</f>
        <v>#REF!</v>
      </c>
      <c r="D462" s="1300" t="e">
        <f>IF($A462="INSUMO",VLOOKUP($B462,#REF!,3,FALSE),VLOOKUP($B462,#REF!,3,FALSE))</f>
        <v>#REF!</v>
      </c>
      <c r="E462" s="1544">
        <v>1.5</v>
      </c>
      <c r="F462" s="1324" t="e">
        <f>IF($A462="INSUMO",VLOOKUP($B462,#REF!,4,FALSE),VLOOKUP($B462,#REF!,4,FALSE))</f>
        <v>#REF!</v>
      </c>
      <c r="G462" s="1106" t="e">
        <f>TRUNC(F462*E462,2)</f>
        <v>#REF!</v>
      </c>
      <c r="H462" s="643"/>
    </row>
    <row r="463" spans="1:8" ht="16.5" thickBot="1">
      <c r="A463" s="643"/>
      <c r="B463" s="2626" t="s">
        <v>403</v>
      </c>
      <c r="C463" s="2626"/>
      <c r="D463" s="2626"/>
      <c r="E463" s="2861"/>
      <c r="F463" s="538" t="s">
        <v>81</v>
      </c>
      <c r="G463" s="539" t="e">
        <f>SUM(G458:G462)</f>
        <v>#REF!</v>
      </c>
      <c r="H463" s="643"/>
    </row>
    <row r="464" spans="1:8" ht="13.5" thickBot="1">
      <c r="A464" s="618"/>
      <c r="B464" s="619"/>
      <c r="C464" s="619"/>
      <c r="D464" s="619"/>
      <c r="E464" s="619"/>
      <c r="F464" s="619"/>
      <c r="G464" s="619"/>
      <c r="H464" s="618"/>
    </row>
    <row r="465" spans="1:8" ht="36" customHeight="1">
      <c r="A465" s="643"/>
      <c r="B465" s="1103" t="str">
        <f>IF(COUNT($H$16:H465)&lt;10,CONCATENATE("AMM LOG 00",COUNT($H$16:H465)),CONCATENATE("AMM LOG 0",COUNT($H$16:H465)))</f>
        <v>AMM LOG 000</v>
      </c>
      <c r="C465" s="2533" t="str">
        <f>CONCATENATE("FORNECIMENTO E INSTALAÇÃO DE ",C468)</f>
        <v>FORNECIMENTO E INSTALAÇÃO DE TOMADA RJ45 DUPLA COM CAIXA DE PASSAGEM 4x2" PARA EMBUTIR NO PISO, COM ESPELHO CROMADO</v>
      </c>
      <c r="D465" s="2617"/>
      <c r="E465" s="2617"/>
      <c r="F465" s="2617"/>
      <c r="G465" s="1104" t="s">
        <v>23</v>
      </c>
      <c r="H465" s="560" t="e">
        <f>G472</f>
        <v>#REF!</v>
      </c>
    </row>
    <row r="466" spans="1:8" ht="31.5">
      <c r="A466" s="643"/>
      <c r="B466" s="1317" t="s">
        <v>144</v>
      </c>
      <c r="C466" s="1318" t="s">
        <v>75</v>
      </c>
      <c r="D466" s="1486" t="s">
        <v>23</v>
      </c>
      <c r="E466" s="1318" t="s">
        <v>76</v>
      </c>
      <c r="F466" s="1319" t="s">
        <v>77</v>
      </c>
      <c r="G466" s="1320" t="s">
        <v>78</v>
      </c>
      <c r="H466" s="643"/>
    </row>
    <row r="467" spans="1:8" ht="15.75">
      <c r="A467" s="643"/>
      <c r="B467" s="2818" t="s">
        <v>79</v>
      </c>
      <c r="C467" s="2819"/>
      <c r="D467" s="2819"/>
      <c r="E467" s="2819"/>
      <c r="F467" s="2819"/>
      <c r="G467" s="2820"/>
      <c r="H467" s="643"/>
    </row>
    <row r="468" spans="1:8" ht="30">
      <c r="A468" s="643"/>
      <c r="B468" s="1551" t="s">
        <v>98</v>
      </c>
      <c r="C468" s="1547" t="str">
        <f>C474</f>
        <v>TOMADA RJ45 DUPLA COM CAIXA DE PASSAGEM 4x2" PARA EMBUTIR NO PISO, COM ESPELHO CROMADO</v>
      </c>
      <c r="D468" s="1554" t="str">
        <f>G474</f>
        <v>UN</v>
      </c>
      <c r="E468" s="1535">
        <v>1</v>
      </c>
      <c r="F468" s="1535">
        <f>D479</f>
        <v>29.98</v>
      </c>
      <c r="G468" s="1540">
        <f>TRUNC(F468*E468,2)</f>
        <v>29.98</v>
      </c>
      <c r="H468" s="643"/>
    </row>
    <row r="469" spans="1:8" ht="15.75">
      <c r="A469" s="643"/>
      <c r="B469" s="2818" t="s">
        <v>80</v>
      </c>
      <c r="C469" s="2819"/>
      <c r="D469" s="2819"/>
      <c r="E469" s="2819"/>
      <c r="F469" s="2819"/>
      <c r="G469" s="2820"/>
      <c r="H469" s="643"/>
    </row>
    <row r="470" spans="1:8" ht="15.75">
      <c r="A470" s="645" t="s">
        <v>219</v>
      </c>
      <c r="B470" s="1518">
        <v>88264</v>
      </c>
      <c r="C470" s="1299" t="e">
        <f>IF($A470="INSUMO",VLOOKUP($B470,#REF!,2,FALSE),VLOOKUP($B470,#REF!,2,FALSE))</f>
        <v>#REF!</v>
      </c>
      <c r="D470" s="1304" t="e">
        <f>IF($A470="INSUMO",VLOOKUP($B470,#REF!,3,FALSE),VLOOKUP($B470,#REF!,3,FALSE))</f>
        <v>#REF!</v>
      </c>
      <c r="E470" s="1515">
        <v>0.7</v>
      </c>
      <c r="F470" s="1322" t="e">
        <f>IF($A470="INSUMO",VLOOKUP($B470,#REF!,4,FALSE),VLOOKUP($B470,#REF!,4,FALSE))</f>
        <v>#REF!</v>
      </c>
      <c r="G470" s="1517" t="e">
        <f>TRUNC(F470*E470,2)</f>
        <v>#REF!</v>
      </c>
      <c r="H470" s="643"/>
    </row>
    <row r="471" spans="1:8" ht="16.5" thickBot="1">
      <c r="A471" s="645" t="s">
        <v>219</v>
      </c>
      <c r="B471" s="1105">
        <v>88316</v>
      </c>
      <c r="C471" s="1303" t="e">
        <f>IF($A471="INSUMO",VLOOKUP($B471,#REF!,2,FALSE),VLOOKUP($B471,#REF!,2,FALSE))</f>
        <v>#REF!</v>
      </c>
      <c r="D471" s="1300" t="e">
        <f>IF($A471="INSUMO",VLOOKUP($B471,#REF!,3,FALSE),VLOOKUP($B471,#REF!,3,FALSE))</f>
        <v>#REF!</v>
      </c>
      <c r="E471" s="1544">
        <v>0.7</v>
      </c>
      <c r="F471" s="1324" t="e">
        <f>IF($A471="INSUMO",VLOOKUP($B471,#REF!,4,FALSE),VLOOKUP($B471,#REF!,4,FALSE))</f>
        <v>#REF!</v>
      </c>
      <c r="G471" s="1106" t="e">
        <f>TRUNC(F471*E471,2)</f>
        <v>#REF!</v>
      </c>
      <c r="H471" s="643"/>
    </row>
    <row r="472" spans="1:8" ht="16.5" customHeight="1" thickBot="1">
      <c r="A472" s="643"/>
      <c r="B472" s="2625" t="s">
        <v>872</v>
      </c>
      <c r="C472" s="2626"/>
      <c r="D472" s="2626"/>
      <c r="E472" s="2626"/>
      <c r="F472" s="538" t="s">
        <v>81</v>
      </c>
      <c r="G472" s="539" t="e">
        <f>SUM(G467:G471)</f>
        <v>#REF!</v>
      </c>
      <c r="H472" s="643"/>
    </row>
    <row r="473" spans="1:8" ht="15.75" thickBot="1">
      <c r="A473" s="643"/>
      <c r="B473" s="2625"/>
      <c r="C473" s="2626"/>
      <c r="D473" s="2626"/>
      <c r="E473" s="2626"/>
      <c r="F473" s="1111"/>
      <c r="G473" s="1171"/>
      <c r="H473" s="643"/>
    </row>
    <row r="474" spans="1:8" ht="31.5">
      <c r="A474" s="590"/>
      <c r="B474" s="1365"/>
      <c r="C474" s="1366" t="s">
        <v>405</v>
      </c>
      <c r="D474" s="1366"/>
      <c r="E474" s="1367"/>
      <c r="F474" s="1364"/>
      <c r="G474" s="1110" t="s">
        <v>23</v>
      </c>
      <c r="H474" s="590"/>
    </row>
    <row r="475" spans="1:8" ht="31.5">
      <c r="A475" s="590"/>
      <c r="B475" s="1458" t="s">
        <v>91</v>
      </c>
      <c r="C475" s="1459" t="s">
        <v>92</v>
      </c>
      <c r="D475" s="1460" t="s">
        <v>93</v>
      </c>
      <c r="E475" s="1461" t="s">
        <v>94</v>
      </c>
      <c r="F475" s="1504" t="s">
        <v>95</v>
      </c>
      <c r="G475" s="1463" t="s">
        <v>96</v>
      </c>
      <c r="H475" s="590"/>
    </row>
    <row r="476" spans="1:8" ht="15">
      <c r="A476" s="590"/>
      <c r="B476" s="1464">
        <v>42766</v>
      </c>
      <c r="C476" s="1465" t="s">
        <v>341</v>
      </c>
      <c r="D476" s="1466">
        <v>29.98</v>
      </c>
      <c r="E476" s="1470" t="s">
        <v>342</v>
      </c>
      <c r="F476" s="1522" t="s">
        <v>343</v>
      </c>
      <c r="G476" s="1469" t="s">
        <v>376</v>
      </c>
      <c r="H476" s="590"/>
    </row>
    <row r="477" spans="1:8" ht="15">
      <c r="A477" s="590"/>
      <c r="B477" s="1464"/>
      <c r="C477" s="1465"/>
      <c r="D477" s="1466"/>
      <c r="E477" s="1470"/>
      <c r="F477" s="1522"/>
      <c r="G477" s="1469"/>
      <c r="H477" s="590"/>
    </row>
    <row r="478" spans="1:8" ht="15">
      <c r="A478" s="590"/>
      <c r="B478" s="1464"/>
      <c r="C478" s="1465"/>
      <c r="D478" s="1466"/>
      <c r="E478" s="1470"/>
      <c r="F478" s="1522"/>
      <c r="G478" s="1469"/>
      <c r="H478" s="590"/>
    </row>
    <row r="479" spans="1:8" ht="16.5" thickBot="1">
      <c r="A479" s="590"/>
      <c r="B479" s="1095"/>
      <c r="C479" s="1335" t="s">
        <v>97</v>
      </c>
      <c r="D479" s="1336">
        <f>IF(COUNT(D475:D478)=3,MEDIAN(D475:D478),SMALL(D476:D478,1))</f>
        <v>29.98</v>
      </c>
      <c r="E479" s="1337"/>
      <c r="F479" s="1338"/>
      <c r="G479" s="587"/>
      <c r="H479" s="590"/>
    </row>
    <row r="480" spans="1:8" ht="13.5" thickBot="1">
      <c r="A480" s="618"/>
      <c r="B480" s="619"/>
      <c r="C480" s="619"/>
      <c r="D480" s="619"/>
      <c r="E480" s="619"/>
      <c r="F480" s="619"/>
      <c r="G480" s="619"/>
      <c r="H480" s="618"/>
    </row>
    <row r="481" spans="1:8" ht="15.75">
      <c r="A481" s="643"/>
      <c r="B481" s="1103" t="str">
        <f>IF(COUNT($H$16:H481)&lt;10,CONCATENATE("AMM LOG 00",COUNT($H$16:H481)),CONCATENATE("AMM LOG 0",COUNT($H$16:H481)))</f>
        <v>AMM LOG 000</v>
      </c>
      <c r="C481" s="2533" t="str">
        <f>CONCATENATE("FORNECIMENTO E INSTALAÇÃO DE ",C484)</f>
        <v>FORNECIMENTO E INSTALAÇÃO DE CONECTOR RJ45 (MACHO) P/ CABO CAT 5e</v>
      </c>
      <c r="D481" s="2617"/>
      <c r="E481" s="2617"/>
      <c r="F481" s="2617"/>
      <c r="G481" s="1104" t="s">
        <v>23</v>
      </c>
      <c r="H481" s="560" t="e">
        <f>G488</f>
        <v>#REF!</v>
      </c>
    </row>
    <row r="482" spans="1:8" ht="31.5">
      <c r="A482" s="643"/>
      <c r="B482" s="1317" t="s">
        <v>144</v>
      </c>
      <c r="C482" s="1318" t="s">
        <v>75</v>
      </c>
      <c r="D482" s="1486" t="s">
        <v>23</v>
      </c>
      <c r="E482" s="1318" t="s">
        <v>76</v>
      </c>
      <c r="F482" s="1319" t="s">
        <v>77</v>
      </c>
      <c r="G482" s="1320" t="s">
        <v>78</v>
      </c>
      <c r="H482" s="643"/>
    </row>
    <row r="483" spans="1:8" ht="15.75">
      <c r="A483" s="643"/>
      <c r="B483" s="2818" t="s">
        <v>79</v>
      </c>
      <c r="C483" s="2819"/>
      <c r="D483" s="2819"/>
      <c r="E483" s="2819"/>
      <c r="F483" s="2819"/>
      <c r="G483" s="2820"/>
      <c r="H483" s="643"/>
    </row>
    <row r="484" spans="1:8" ht="15">
      <c r="A484" s="643"/>
      <c r="B484" s="1551" t="s">
        <v>98</v>
      </c>
      <c r="C484" s="1547" t="str">
        <f>C490</f>
        <v>CONECTOR RJ45 (MACHO) P/ CABO CAT 5e</v>
      </c>
      <c r="D484" s="1554" t="str">
        <f>G490</f>
        <v>UN</v>
      </c>
      <c r="E484" s="1535">
        <v>1</v>
      </c>
      <c r="F484" s="1535">
        <f>D495</f>
        <v>0.32</v>
      </c>
      <c r="G484" s="1540">
        <f>TRUNC(F484*E484,2)</f>
        <v>0.32</v>
      </c>
      <c r="H484" s="643"/>
    </row>
    <row r="485" spans="1:8" ht="15.75">
      <c r="A485" s="643"/>
      <c r="B485" s="2818" t="s">
        <v>80</v>
      </c>
      <c r="C485" s="2819"/>
      <c r="D485" s="2819"/>
      <c r="E485" s="2819"/>
      <c r="F485" s="2819"/>
      <c r="G485" s="2820"/>
      <c r="H485" s="643"/>
    </row>
    <row r="486" spans="1:8" ht="15.75">
      <c r="A486" s="645" t="s">
        <v>219</v>
      </c>
      <c r="B486" s="1518">
        <v>88264</v>
      </c>
      <c r="C486" s="1299" t="e">
        <f>IF($A486="INSUMO",VLOOKUP($B486,#REF!,2,FALSE),VLOOKUP($B486,#REF!,2,FALSE))</f>
        <v>#REF!</v>
      </c>
      <c r="D486" s="1304" t="e">
        <f>IF($A486="INSUMO",VLOOKUP($B486,#REF!,3,FALSE),VLOOKUP($B486,#REF!,3,FALSE))</f>
        <v>#REF!</v>
      </c>
      <c r="E486" s="1515">
        <v>0.1</v>
      </c>
      <c r="F486" s="1322" t="e">
        <f>IF($A486="INSUMO",VLOOKUP($B486,#REF!,4,FALSE),VLOOKUP($B486,#REF!,4,FALSE))</f>
        <v>#REF!</v>
      </c>
      <c r="G486" s="1517" t="e">
        <f>TRUNC(F486*E486,2)</f>
        <v>#REF!</v>
      </c>
      <c r="H486" s="643"/>
    </row>
    <row r="487" spans="1:8" ht="16.5" thickBot="1">
      <c r="A487" s="645" t="s">
        <v>219</v>
      </c>
      <c r="B487" s="1105">
        <v>88316</v>
      </c>
      <c r="C487" s="1303" t="e">
        <f>IF($A487="INSUMO",VLOOKUP($B487,#REF!,2,FALSE),VLOOKUP($B487,#REF!,2,FALSE))</f>
        <v>#REF!</v>
      </c>
      <c r="D487" s="1300" t="e">
        <f>IF($A487="INSUMO",VLOOKUP($B487,#REF!,3,FALSE),VLOOKUP($B487,#REF!,3,FALSE))</f>
        <v>#REF!</v>
      </c>
      <c r="E487" s="1544">
        <v>0.1</v>
      </c>
      <c r="F487" s="1324" t="e">
        <f>IF($A487="INSUMO",VLOOKUP($B487,#REF!,4,FALSE),VLOOKUP($B487,#REF!,4,FALSE))</f>
        <v>#REF!</v>
      </c>
      <c r="G487" s="1106" t="e">
        <f>TRUNC(F487*E487,2)</f>
        <v>#REF!</v>
      </c>
      <c r="H487" s="643"/>
    </row>
    <row r="488" spans="1:8" ht="16.5" thickBot="1">
      <c r="A488" s="643"/>
      <c r="B488" s="2625" t="s">
        <v>873</v>
      </c>
      <c r="C488" s="2626"/>
      <c r="D488" s="2626"/>
      <c r="E488" s="2861"/>
      <c r="F488" s="538" t="s">
        <v>81</v>
      </c>
      <c r="G488" s="539" t="e">
        <f>SUM(G483:G487)</f>
        <v>#REF!</v>
      </c>
      <c r="H488" s="643"/>
    </row>
    <row r="489" spans="1:8" ht="15.75" thickBot="1">
      <c r="A489" s="643"/>
      <c r="B489" s="1237"/>
      <c r="C489" s="1111"/>
      <c r="D489" s="1111"/>
      <c r="E489" s="1111"/>
      <c r="F489" s="1111"/>
      <c r="G489" s="1171"/>
      <c r="H489" s="643"/>
    </row>
    <row r="490" spans="1:8" ht="15.75">
      <c r="A490" s="590"/>
      <c r="B490" s="1365"/>
      <c r="C490" s="1366" t="s">
        <v>409</v>
      </c>
      <c r="D490" s="1366"/>
      <c r="E490" s="1367"/>
      <c r="F490" s="1364"/>
      <c r="G490" s="1110" t="s">
        <v>23</v>
      </c>
      <c r="H490" s="590"/>
    </row>
    <row r="491" spans="1:8" ht="31.5">
      <c r="A491" s="590"/>
      <c r="B491" s="1458" t="s">
        <v>91</v>
      </c>
      <c r="C491" s="1459" t="s">
        <v>92</v>
      </c>
      <c r="D491" s="1460" t="s">
        <v>93</v>
      </c>
      <c r="E491" s="1461" t="s">
        <v>94</v>
      </c>
      <c r="F491" s="1504" t="s">
        <v>95</v>
      </c>
      <c r="G491" s="1463" t="s">
        <v>96</v>
      </c>
      <c r="H491" s="590"/>
    </row>
    <row r="492" spans="1:8" ht="15">
      <c r="A492" s="590"/>
      <c r="B492" s="1742">
        <v>43566</v>
      </c>
      <c r="C492" s="1765" t="s">
        <v>1264</v>
      </c>
      <c r="D492" s="1766">
        <v>0.32</v>
      </c>
      <c r="E492" s="1761" t="s">
        <v>120</v>
      </c>
      <c r="F492" s="1762" t="s">
        <v>1265</v>
      </c>
      <c r="G492" s="1741" t="s">
        <v>426</v>
      </c>
      <c r="H492"/>
    </row>
    <row r="493" spans="1:8" ht="15">
      <c r="A493" s="590"/>
      <c r="B493" s="1736">
        <v>43572</v>
      </c>
      <c r="C493" s="1737" t="s">
        <v>958</v>
      </c>
      <c r="D493" s="1738">
        <v>0.74</v>
      </c>
      <c r="E493" s="1739" t="s">
        <v>113</v>
      </c>
      <c r="F493" s="1740" t="s">
        <v>114</v>
      </c>
      <c r="G493" s="1741" t="s">
        <v>1258</v>
      </c>
      <c r="H493"/>
    </row>
    <row r="494" spans="1:8" ht="15">
      <c r="A494" s="590"/>
      <c r="B494" s="1751">
        <v>43581</v>
      </c>
      <c r="C494" s="1737" t="s">
        <v>1281</v>
      </c>
      <c r="D494" s="1738">
        <v>0.21</v>
      </c>
      <c r="E494" s="1817" t="s">
        <v>1282</v>
      </c>
      <c r="F494" s="1774" t="s">
        <v>1283</v>
      </c>
      <c r="G494" s="1750" t="s">
        <v>1284</v>
      </c>
      <c r="H494"/>
    </row>
    <row r="495" spans="1:8" ht="16.5" thickBot="1">
      <c r="A495" s="590"/>
      <c r="B495" s="1095"/>
      <c r="C495" s="1335" t="s">
        <v>97</v>
      </c>
      <c r="D495" s="1336">
        <f>IF(COUNT(D491:D494)=3,MEDIAN(D491:D494),SMALL(D492:D494,1))</f>
        <v>0.32</v>
      </c>
      <c r="E495" s="1337"/>
      <c r="F495" s="1338"/>
      <c r="G495" s="587"/>
      <c r="H495" s="590"/>
    </row>
    <row r="496" spans="1:8" ht="13.5" thickBot="1">
      <c r="A496" s="618"/>
      <c r="B496" s="619"/>
      <c r="C496" s="619"/>
      <c r="D496" s="619"/>
      <c r="E496" s="619"/>
      <c r="F496" s="619"/>
      <c r="G496" s="619"/>
      <c r="H496" s="618"/>
    </row>
    <row r="497" spans="1:8" ht="15.75">
      <c r="A497" s="643"/>
      <c r="B497" s="1103" t="str">
        <f>IF(COUNT($H$16:H497)&lt;10,CONCATENATE("AMM LOG 00",COUNT($H$16:H497)),CONCATENATE("AMM LOG 0",COUNT($H$16:H497)))</f>
        <v>AMM LOG 000</v>
      </c>
      <c r="C497" s="2533" t="str">
        <f>CONCATENATE("FORNECIMENTO E INSTALAÇÃO DE ",C500)</f>
        <v>FORNECIMENTO E INSTALAÇÃO DE ELETROCALHA PERFURADA GALVANIZADA DE 50 X 50 X 3000mm</v>
      </c>
      <c r="D497" s="2617"/>
      <c r="E497" s="2617"/>
      <c r="F497" s="2617"/>
      <c r="G497" s="1104" t="s">
        <v>23</v>
      </c>
      <c r="H497" s="560" t="e">
        <f>G504</f>
        <v>#REF!</v>
      </c>
    </row>
    <row r="498" spans="1:8" ht="31.5">
      <c r="A498" s="643"/>
      <c r="B498" s="1317" t="s">
        <v>144</v>
      </c>
      <c r="C498" s="1318" t="s">
        <v>75</v>
      </c>
      <c r="D498" s="1486" t="s">
        <v>23</v>
      </c>
      <c r="E498" s="1318" t="s">
        <v>76</v>
      </c>
      <c r="F498" s="1319" t="s">
        <v>77</v>
      </c>
      <c r="G498" s="1320" t="s">
        <v>78</v>
      </c>
      <c r="H498" s="643"/>
    </row>
    <row r="499" spans="1:8" ht="15.75">
      <c r="A499" s="643"/>
      <c r="B499" s="2818" t="s">
        <v>79</v>
      </c>
      <c r="C499" s="2819"/>
      <c r="D499" s="2819"/>
      <c r="E499" s="2819"/>
      <c r="F499" s="2819"/>
      <c r="G499" s="2820"/>
      <c r="H499" s="643"/>
    </row>
    <row r="500" spans="1:8" ht="15">
      <c r="A500" s="643"/>
      <c r="B500" s="1551" t="s">
        <v>98</v>
      </c>
      <c r="C500" s="1547" t="str">
        <f>C506</f>
        <v>ELETROCALHA PERFURADA GALVANIZADA DE 50 X 50 X 3000mm</v>
      </c>
      <c r="D500" s="1554" t="str">
        <f>G506</f>
        <v>UN</v>
      </c>
      <c r="E500" s="1535">
        <v>1</v>
      </c>
      <c r="F500" s="1535">
        <f>D511</f>
        <v>23.01</v>
      </c>
      <c r="G500" s="1540">
        <f>TRUNC(F500*E500,2)</f>
        <v>23.01</v>
      </c>
      <c r="H500" s="643"/>
    </row>
    <row r="501" spans="1:8" ht="15.75">
      <c r="A501" s="643"/>
      <c r="B501" s="2818" t="s">
        <v>80</v>
      </c>
      <c r="C501" s="2819"/>
      <c r="D501" s="2819"/>
      <c r="E501" s="2819"/>
      <c r="F501" s="2819"/>
      <c r="G501" s="2820"/>
      <c r="H501" s="643"/>
    </row>
    <row r="502" spans="1:8" ht="15.75">
      <c r="A502" s="645" t="s">
        <v>219</v>
      </c>
      <c r="B502" s="1538">
        <v>88264</v>
      </c>
      <c r="C502" s="1299" t="e">
        <f>IF($A502="INSUMO",VLOOKUP($B502,#REF!,2,FALSE),VLOOKUP($B502,#REF!,2,FALSE))</f>
        <v>#REF!</v>
      </c>
      <c r="D502" s="1304" t="e">
        <f>IF($A502="INSUMO",VLOOKUP($B502,#REF!,3,FALSE),VLOOKUP($B502,#REF!,3,FALSE))</f>
        <v>#REF!</v>
      </c>
      <c r="E502" s="1587">
        <v>0.2</v>
      </c>
      <c r="F502" s="1322" t="e">
        <f>IF($A502="INSUMO",VLOOKUP($B502,#REF!,4,FALSE),VLOOKUP($B502,#REF!,4,FALSE))</f>
        <v>#REF!</v>
      </c>
      <c r="G502" s="1517" t="e">
        <f>TRUNC(F502*E502,2)</f>
        <v>#REF!</v>
      </c>
      <c r="H502" s="643"/>
    </row>
    <row r="503" spans="1:8" ht="16.5" thickBot="1">
      <c r="A503" s="645" t="s">
        <v>219</v>
      </c>
      <c r="B503" s="1588">
        <v>88316</v>
      </c>
      <c r="C503" s="1303" t="e">
        <f>IF($A503="INSUMO",VLOOKUP($B503,#REF!,2,FALSE),VLOOKUP($B503,#REF!,2,FALSE))</f>
        <v>#REF!</v>
      </c>
      <c r="D503" s="1300" t="e">
        <f>IF($A503="INSUMO",VLOOKUP($B503,#REF!,3,FALSE),VLOOKUP($B503,#REF!,3,FALSE))</f>
        <v>#REF!</v>
      </c>
      <c r="E503" s="1589">
        <v>0.2</v>
      </c>
      <c r="F503" s="1324" t="e">
        <f>IF($A503="INSUMO",VLOOKUP($B503,#REF!,4,FALSE),VLOOKUP($B503,#REF!,4,FALSE))</f>
        <v>#REF!</v>
      </c>
      <c r="G503" s="1106" t="e">
        <f>TRUNC(F503*E503,2)</f>
        <v>#REF!</v>
      </c>
      <c r="H503" s="643"/>
    </row>
    <row r="504" spans="1:8" ht="16.5" thickBot="1">
      <c r="A504" s="643"/>
      <c r="B504" s="2625" t="s">
        <v>874</v>
      </c>
      <c r="C504" s="2626"/>
      <c r="D504" s="2626"/>
      <c r="E504" s="2861"/>
      <c r="F504" s="538" t="s">
        <v>81</v>
      </c>
      <c r="G504" s="539" t="e">
        <f>SUM(G499:G503)</f>
        <v>#REF!</v>
      </c>
      <c r="H504" s="643"/>
    </row>
    <row r="505" spans="1:8" ht="15.75" thickBot="1">
      <c r="A505" s="643"/>
      <c r="B505" s="1237"/>
      <c r="C505" s="1111"/>
      <c r="D505" s="1111"/>
      <c r="E505" s="1111"/>
      <c r="F505" s="1111"/>
      <c r="G505" s="1171"/>
      <c r="H505" s="643"/>
    </row>
    <row r="506" spans="1:8" ht="15.75">
      <c r="A506" s="590"/>
      <c r="B506" s="1365"/>
      <c r="C506" s="1366" t="s">
        <v>413</v>
      </c>
      <c r="D506" s="1366"/>
      <c r="E506" s="1367"/>
      <c r="F506" s="1364"/>
      <c r="G506" s="360" t="s">
        <v>23</v>
      </c>
      <c r="H506" s="1227" t="s">
        <v>1054</v>
      </c>
    </row>
    <row r="507" spans="1:8" ht="31.5">
      <c r="A507" s="590"/>
      <c r="B507" s="1552" t="s">
        <v>91</v>
      </c>
      <c r="C507" s="1318" t="s">
        <v>92</v>
      </c>
      <c r="D507" s="1319" t="s">
        <v>93</v>
      </c>
      <c r="E507" s="1461" t="s">
        <v>94</v>
      </c>
      <c r="F507" s="1504" t="s">
        <v>95</v>
      </c>
      <c r="G507" s="1463" t="s">
        <v>96</v>
      </c>
      <c r="H507" s="590"/>
    </row>
    <row r="508" spans="1:8" ht="15">
      <c r="A508" s="590"/>
      <c r="B508" s="1742">
        <v>43566</v>
      </c>
      <c r="C508" s="1765" t="s">
        <v>1264</v>
      </c>
      <c r="D508" s="1766">
        <v>21</v>
      </c>
      <c r="E508" s="1761" t="s">
        <v>120</v>
      </c>
      <c r="F508" s="1762" t="s">
        <v>1265</v>
      </c>
      <c r="G508" s="1741" t="s">
        <v>426</v>
      </c>
      <c r="H508"/>
    </row>
    <row r="509" spans="1:8" ht="15">
      <c r="A509" s="590"/>
      <c r="B509" s="1736">
        <v>43567</v>
      </c>
      <c r="C509" s="1737" t="s">
        <v>1180</v>
      </c>
      <c r="D509" s="1775">
        <v>23.01</v>
      </c>
      <c r="E509" s="1739" t="s">
        <v>110</v>
      </c>
      <c r="F509" s="1740" t="s">
        <v>111</v>
      </c>
      <c r="G509" s="1741" t="s">
        <v>1181</v>
      </c>
      <c r="H509"/>
    </row>
    <row r="510" spans="1:8" ht="15">
      <c r="A510" s="590"/>
      <c r="B510" s="1763">
        <v>43566</v>
      </c>
      <c r="C510" s="1737" t="s">
        <v>341</v>
      </c>
      <c r="D510" s="1738">
        <v>27.9</v>
      </c>
      <c r="E510" s="1739" t="s">
        <v>342</v>
      </c>
      <c r="F510" s="1740" t="s">
        <v>343</v>
      </c>
      <c r="G510" s="1741" t="s">
        <v>1262</v>
      </c>
      <c r="H510"/>
    </row>
    <row r="511" spans="1:8" ht="16.5" thickBot="1">
      <c r="A511" s="590"/>
      <c r="B511" s="1095"/>
      <c r="C511" s="1335"/>
      <c r="D511" s="1336">
        <f>IF(COUNT(D507:D510)=3,MEDIAN(D507:D510),SMALL(D508:D510,1))</f>
        <v>23.01</v>
      </c>
      <c r="E511" s="1337"/>
      <c r="F511" s="1338"/>
      <c r="G511" s="587"/>
      <c r="H511" s="590"/>
    </row>
    <row r="512" spans="1:8" ht="13.5" thickBot="1">
      <c r="A512" s="618"/>
      <c r="B512" s="619"/>
      <c r="C512" s="619"/>
      <c r="D512" s="619"/>
      <c r="E512" s="619"/>
      <c r="F512" s="619"/>
      <c r="G512" s="619"/>
      <c r="H512" s="618"/>
    </row>
    <row r="513" spans="1:8" ht="15.75">
      <c r="A513" s="643"/>
      <c r="B513" s="1103" t="str">
        <f>IF(COUNT($H$16:H513)&lt;10,CONCATENATE("AMM LOG 00",COUNT($H$16:H513)),CONCATENATE("AMM LOG 0",COUNT($H$16:H513)))</f>
        <v>AMM LOG 000</v>
      </c>
      <c r="C513" s="2533" t="str">
        <f>CONCATENATE("FORNECIMENTO E INSTALAÇÃO DE ",C516)</f>
        <v>FORNECIMENTO E INSTALAÇÃO DE EMENDA INTERNA PARA ELETROCLHA PERFURADA GALVANIZADA DE 50 X 50 X 3000mm</v>
      </c>
      <c r="D513" s="2617"/>
      <c r="E513" s="2617"/>
      <c r="F513" s="2617"/>
      <c r="G513" s="1104" t="s">
        <v>23</v>
      </c>
      <c r="H513" s="560" t="e">
        <f>G523</f>
        <v>#REF!</v>
      </c>
    </row>
    <row r="514" spans="1:8" ht="31.5">
      <c r="A514" s="643"/>
      <c r="B514" s="1317" t="s">
        <v>144</v>
      </c>
      <c r="C514" s="1318" t="s">
        <v>75</v>
      </c>
      <c r="D514" s="1486" t="s">
        <v>23</v>
      </c>
      <c r="E514" s="1318" t="s">
        <v>76</v>
      </c>
      <c r="F514" s="1319" t="s">
        <v>77</v>
      </c>
      <c r="G514" s="1320" t="s">
        <v>78</v>
      </c>
      <c r="H514" s="643"/>
    </row>
    <row r="515" spans="1:8" ht="15.75">
      <c r="A515" s="643"/>
      <c r="B515" s="2818" t="s">
        <v>79</v>
      </c>
      <c r="C515" s="2819"/>
      <c r="D515" s="2819"/>
      <c r="E515" s="2819"/>
      <c r="F515" s="2819"/>
      <c r="G515" s="2820"/>
      <c r="H515" s="643"/>
    </row>
    <row r="516" spans="1:8" ht="30">
      <c r="A516" s="643"/>
      <c r="B516" s="1551" t="s">
        <v>98</v>
      </c>
      <c r="C516" s="1547" t="str">
        <f>C543</f>
        <v>EMENDA INTERNA PARA ELETROCLHA PERFURADA GALVANIZADA DE 50 X 50 X 3000mm</v>
      </c>
      <c r="D516" s="1554" t="str">
        <f>G543</f>
        <v>UN</v>
      </c>
      <c r="E516" s="1535">
        <v>1</v>
      </c>
      <c r="F516" s="1535">
        <f>D548</f>
        <v>3.6</v>
      </c>
      <c r="G516" s="1540">
        <f>TRUNC(F516*E516,2)</f>
        <v>3.6</v>
      </c>
      <c r="H516" s="643"/>
    </row>
    <row r="517" spans="1:8" s="1114" customFormat="1" ht="15.75">
      <c r="A517" s="1112" t="s">
        <v>218</v>
      </c>
      <c r="B517" s="1531">
        <v>11962</v>
      </c>
      <c r="C517" s="1299" t="e">
        <f>IF($A517="INSUMO",VLOOKUP($B517,#REF!,2,FALSE),VLOOKUP($B517,#REF!,2,FALSE))</f>
        <v>#REF!</v>
      </c>
      <c r="D517" s="1304" t="e">
        <f>IF($A517="INSUMO",VLOOKUP($B517,#REF!,3,FALSE),VLOOKUP($B517,#REF!,3,FALSE))</f>
        <v>#REF!</v>
      </c>
      <c r="E517" s="1513">
        <v>4</v>
      </c>
      <c r="F517" s="1322" t="e">
        <f>IF($A517="INSUMO",VLOOKUP($B517,#REF!,4,FALSE),VLOOKUP($B517,#REF!,4,FALSE))</f>
        <v>#REF!</v>
      </c>
      <c r="G517" s="1517" t="e">
        <f>TRUNC(F517*E517,2)</f>
        <v>#REF!</v>
      </c>
      <c r="H517" s="1111"/>
    </row>
    <row r="518" spans="1:8" s="1114" customFormat="1" ht="15.75">
      <c r="A518" s="1112" t="s">
        <v>218</v>
      </c>
      <c r="B518" s="1531">
        <v>39211</v>
      </c>
      <c r="C518" s="1299" t="e">
        <f>IF($A518="INSUMO",VLOOKUP($B518,#REF!,2,FALSE),VLOOKUP($B518,#REF!,2,FALSE))</f>
        <v>#REF!</v>
      </c>
      <c r="D518" s="1304" t="e">
        <f>IF($A518="INSUMO",VLOOKUP($B518,#REF!,3,FALSE),VLOOKUP($B518,#REF!,3,FALSE))</f>
        <v>#REF!</v>
      </c>
      <c r="E518" s="1513">
        <v>4</v>
      </c>
      <c r="F518" s="1322" t="e">
        <f>IF($A518="INSUMO",VLOOKUP($B518,#REF!,4,FALSE),VLOOKUP($B518,#REF!,4,FALSE))</f>
        <v>#REF!</v>
      </c>
      <c r="G518" s="1517" t="e">
        <f>TRUNC(F518*E518,2)</f>
        <v>#REF!</v>
      </c>
      <c r="H518" s="1111"/>
    </row>
    <row r="519" spans="1:8" s="1114" customFormat="1" ht="15.75">
      <c r="A519" s="1112" t="s">
        <v>218</v>
      </c>
      <c r="B519" s="1531">
        <v>39997</v>
      </c>
      <c r="C519" s="1299" t="e">
        <f>IF($A519="INSUMO",VLOOKUP($B519,#REF!,2,FALSE),VLOOKUP($B519,#REF!,2,FALSE))</f>
        <v>#REF!</v>
      </c>
      <c r="D519" s="1304" t="e">
        <f>IF($A519="INSUMO",VLOOKUP($B519,#REF!,3,FALSE),VLOOKUP($B519,#REF!,3,FALSE))</f>
        <v>#REF!</v>
      </c>
      <c r="E519" s="1513">
        <v>4</v>
      </c>
      <c r="F519" s="1322" t="e">
        <f>IF($A519="INSUMO",VLOOKUP($B519,#REF!,4,FALSE),VLOOKUP($B519,#REF!,4,FALSE))</f>
        <v>#REF!</v>
      </c>
      <c r="G519" s="1517" t="e">
        <f>TRUNC(F519*E519,2)</f>
        <v>#REF!</v>
      </c>
      <c r="H519" s="1111"/>
    </row>
    <row r="520" spans="1:8" ht="15.75">
      <c r="A520" s="643"/>
      <c r="B520" s="2818" t="s">
        <v>80</v>
      </c>
      <c r="C520" s="2819"/>
      <c r="D520" s="2819"/>
      <c r="E520" s="2819"/>
      <c r="F520" s="2819"/>
      <c r="G520" s="2820"/>
      <c r="H520" s="643"/>
    </row>
    <row r="521" spans="1:8" ht="15.75">
      <c r="A521" s="645" t="s">
        <v>219</v>
      </c>
      <c r="B521" s="1538">
        <v>88264</v>
      </c>
      <c r="C521" s="1299" t="e">
        <f>IF($A521="INSUMO",VLOOKUP($B521,#REF!,2,FALSE),VLOOKUP($B521,#REF!,2,FALSE))</f>
        <v>#REF!</v>
      </c>
      <c r="D521" s="1304" t="e">
        <f>IF($A521="INSUMO",VLOOKUP($B521,#REF!,3,FALSE),VLOOKUP($B521,#REF!,3,FALSE))</f>
        <v>#REF!</v>
      </c>
      <c r="E521" s="1587">
        <f>E540</f>
        <v>0.22000000000000003</v>
      </c>
      <c r="F521" s="1322" t="e">
        <f>IF($A521="INSUMO",VLOOKUP($B521,#REF!,4,FALSE),VLOOKUP($B521,#REF!,4,FALSE))</f>
        <v>#REF!</v>
      </c>
      <c r="G521" s="1517" t="e">
        <f>TRUNC(F521*E521,2)</f>
        <v>#REF!</v>
      </c>
      <c r="H521" s="643"/>
    </row>
    <row r="522" spans="1:8" ht="16.5" thickBot="1">
      <c r="A522" s="645" t="s">
        <v>219</v>
      </c>
      <c r="B522" s="1588">
        <v>88316</v>
      </c>
      <c r="C522" s="1303" t="e">
        <f>IF($A522="INSUMO",VLOOKUP($B522,#REF!,2,FALSE),VLOOKUP($B522,#REF!,2,FALSE))</f>
        <v>#REF!</v>
      </c>
      <c r="D522" s="1300" t="e">
        <f>IF($A522="INSUMO",VLOOKUP($B522,#REF!,3,FALSE),VLOOKUP($B522,#REF!,3,FALSE))</f>
        <v>#REF!</v>
      </c>
      <c r="E522" s="1589">
        <f>E541</f>
        <v>0.22000000000000003</v>
      </c>
      <c r="F522" s="1324" t="e">
        <f>IF($A522="INSUMO",VLOOKUP($B522,#REF!,4,FALSE),VLOOKUP($B522,#REF!,4,FALSE))</f>
        <v>#REF!</v>
      </c>
      <c r="G522" s="1106" t="e">
        <f>TRUNC(F522*E522,2)</f>
        <v>#REF!</v>
      </c>
      <c r="H522" s="643"/>
    </row>
    <row r="523" spans="1:8" ht="16.5" customHeight="1" thickBot="1">
      <c r="A523" s="643"/>
      <c r="B523" s="2626" t="s">
        <v>876</v>
      </c>
      <c r="C523" s="2626"/>
      <c r="D523" s="2626"/>
      <c r="E523" s="2626"/>
      <c r="F523" s="538" t="s">
        <v>81</v>
      </c>
      <c r="G523" s="539" t="e">
        <f>SUM(G515:G522)</f>
        <v>#REF!</v>
      </c>
      <c r="H523" s="643"/>
    </row>
    <row r="524" spans="1:8" s="1114" customFormat="1" ht="15">
      <c r="A524" s="1111"/>
      <c r="B524" s="2626"/>
      <c r="C524" s="2626"/>
      <c r="D524" s="2626"/>
      <c r="E524" s="2626"/>
      <c r="F524" s="1087"/>
      <c r="G524" s="1087"/>
      <c r="H524" s="1111"/>
    </row>
    <row r="525" spans="1:8" ht="15">
      <c r="A525" s="643"/>
      <c r="B525" s="644"/>
      <c r="C525" s="644"/>
      <c r="D525" s="644"/>
      <c r="E525" s="644"/>
      <c r="F525" s="644"/>
      <c r="G525" s="644"/>
      <c r="H525" s="643"/>
    </row>
    <row r="526" spans="1:8" s="1119" customFormat="1" ht="20.25" customHeight="1" thickBot="1">
      <c r="B526" s="2853" t="s">
        <v>860</v>
      </c>
      <c r="C526" s="2854"/>
      <c r="D526" s="350"/>
      <c r="E526" s="350"/>
      <c r="F526" s="350"/>
      <c r="G526" s="1590"/>
    </row>
    <row r="527" spans="1:8" s="1121" customFormat="1" ht="15.75">
      <c r="A527" s="1120"/>
      <c r="B527" s="2855" t="s">
        <v>875</v>
      </c>
      <c r="C527" s="2856"/>
      <c r="D527" s="2856"/>
      <c r="E527" s="2856"/>
      <c r="F527" s="2856"/>
      <c r="G527" s="2857"/>
      <c r="H527" s="1120"/>
    </row>
    <row r="528" spans="1:8" s="1121" customFormat="1" ht="15">
      <c r="A528" s="1120"/>
      <c r="B528" s="1539">
        <v>88264</v>
      </c>
      <c r="C528" s="1299" t="e">
        <f>IF($A528="INSUMO",VLOOKUP($B528,#REF!,2,FALSE),VLOOKUP($B528,#REF!,2,FALSE))</f>
        <v>#REF!</v>
      </c>
      <c r="D528" s="1304" t="e">
        <f>IF($A528="INSUMO",VLOOKUP($B528,#REF!,3,FALSE),VLOOKUP($B528,#REF!,3,FALSE))</f>
        <v>#REF!</v>
      </c>
      <c r="E528" s="2850">
        <v>0.1</v>
      </c>
      <c r="F528" s="2850"/>
      <c r="G528" s="2858"/>
      <c r="H528" s="1120"/>
    </row>
    <row r="529" spans="1:8" s="1121" customFormat="1" ht="16.5" customHeight="1">
      <c r="A529" s="1120"/>
      <c r="B529" s="1539">
        <v>88247</v>
      </c>
      <c r="C529" s="1299" t="e">
        <f>IF($A529="INSUMO",VLOOKUP($B529,#REF!,2,FALSE),VLOOKUP($B529,#REF!,2,FALSE))</f>
        <v>#REF!</v>
      </c>
      <c r="D529" s="1304" t="e">
        <f>IF($A529="INSUMO",VLOOKUP($B529,#REF!,3,FALSE),VLOOKUP($B529,#REF!,3,FALSE))</f>
        <v>#REF!</v>
      </c>
      <c r="E529" s="2850">
        <v>0.1</v>
      </c>
      <c r="F529" s="2850"/>
      <c r="G529" s="2858"/>
      <c r="H529" s="1120"/>
    </row>
    <row r="530" spans="1:8" s="1121" customFormat="1" ht="15.75">
      <c r="A530" s="1120"/>
      <c r="B530" s="2847" t="s">
        <v>879</v>
      </c>
      <c r="C530" s="2848"/>
      <c r="D530" s="2848"/>
      <c r="E530" s="2848"/>
      <c r="F530" s="1591" t="s">
        <v>76</v>
      </c>
      <c r="G530" s="1593" t="s">
        <v>895</v>
      </c>
      <c r="H530" s="1120"/>
    </row>
    <row r="531" spans="1:8" s="1121" customFormat="1" ht="15">
      <c r="A531" s="1120"/>
      <c r="B531" s="1539">
        <v>88264</v>
      </c>
      <c r="C531" s="1299" t="e">
        <f>IF($A531="INSUMO",VLOOKUP($B531,#REF!,2,FALSE),VLOOKUP($B531,#REF!,2,FALSE))</f>
        <v>#REF!</v>
      </c>
      <c r="D531" s="1304" t="e">
        <f>IF($A531="INSUMO",VLOOKUP($B531,#REF!,3,FALSE),VLOOKUP($B531,#REF!,3,FALSE))</f>
        <v>#REF!</v>
      </c>
      <c r="E531" s="1592">
        <v>0.01</v>
      </c>
      <c r="F531" s="1592">
        <v>4</v>
      </c>
      <c r="G531" s="1594">
        <f>E531*F531</f>
        <v>0.04</v>
      </c>
      <c r="H531" s="1120"/>
    </row>
    <row r="532" spans="1:8" s="1121" customFormat="1" ht="16.5" customHeight="1">
      <c r="A532" s="1120"/>
      <c r="B532" s="1539">
        <v>88247</v>
      </c>
      <c r="C532" s="1299" t="e">
        <f>IF($A532="INSUMO",VLOOKUP($B532,#REF!,2,FALSE),VLOOKUP($B532,#REF!,2,FALSE))</f>
        <v>#REF!</v>
      </c>
      <c r="D532" s="1304" t="e">
        <f>IF($A532="INSUMO",VLOOKUP($B532,#REF!,3,FALSE),VLOOKUP($B532,#REF!,3,FALSE))</f>
        <v>#REF!</v>
      </c>
      <c r="E532" s="1592">
        <v>0.01</v>
      </c>
      <c r="F532" s="1592">
        <v>4</v>
      </c>
      <c r="G532" s="1594">
        <f>E532*F532</f>
        <v>0.04</v>
      </c>
      <c r="H532" s="1120"/>
    </row>
    <row r="533" spans="1:8" s="1121" customFormat="1" ht="15.75">
      <c r="A533" s="1120"/>
      <c r="B533" s="2847" t="s">
        <v>877</v>
      </c>
      <c r="C533" s="2848"/>
      <c r="D533" s="2848"/>
      <c r="E533" s="2848"/>
      <c r="F533" s="1591" t="s">
        <v>76</v>
      </c>
      <c r="G533" s="1593" t="s">
        <v>895</v>
      </c>
      <c r="H533" s="1120"/>
    </row>
    <row r="534" spans="1:8" s="1121" customFormat="1" ht="15">
      <c r="A534" s="1120"/>
      <c r="B534" s="1539">
        <v>88264</v>
      </c>
      <c r="C534" s="1299" t="e">
        <f>IF($A534="INSUMO",VLOOKUP($B534,#REF!,2,FALSE),VLOOKUP($B534,#REF!,2,FALSE))</f>
        <v>#REF!</v>
      </c>
      <c r="D534" s="1304" t="e">
        <f>IF($A534="INSUMO",VLOOKUP($B534,#REF!,3,FALSE),VLOOKUP($B534,#REF!,3,FALSE))</f>
        <v>#REF!</v>
      </c>
      <c r="E534" s="1592">
        <v>0.01</v>
      </c>
      <c r="F534" s="1592">
        <v>4</v>
      </c>
      <c r="G534" s="1594">
        <f>E534*F534</f>
        <v>0.04</v>
      </c>
      <c r="H534" s="1120"/>
    </row>
    <row r="535" spans="1:8" s="1121" customFormat="1" ht="16.5" customHeight="1">
      <c r="A535" s="1120"/>
      <c r="B535" s="1539">
        <v>88247</v>
      </c>
      <c r="C535" s="1299" t="e">
        <f>IF($A535="INSUMO",VLOOKUP($B535,#REF!,2,FALSE),VLOOKUP($B535,#REF!,2,FALSE))</f>
        <v>#REF!</v>
      </c>
      <c r="D535" s="1304" t="e">
        <f>IF($A535="INSUMO",VLOOKUP($B535,#REF!,3,FALSE),VLOOKUP($B535,#REF!,3,FALSE))</f>
        <v>#REF!</v>
      </c>
      <c r="E535" s="1592">
        <v>0.01</v>
      </c>
      <c r="F535" s="1592">
        <v>4</v>
      </c>
      <c r="G535" s="1594">
        <f>E535*F535</f>
        <v>0.04</v>
      </c>
      <c r="H535" s="1120"/>
    </row>
    <row r="536" spans="1:8" s="1121" customFormat="1" ht="15.75">
      <c r="A536" s="1120"/>
      <c r="B536" s="2847" t="s">
        <v>878</v>
      </c>
      <c r="C536" s="2848"/>
      <c r="D536" s="2848"/>
      <c r="E536" s="2848"/>
      <c r="F536" s="1591" t="s">
        <v>76</v>
      </c>
      <c r="G536" s="1593" t="s">
        <v>895</v>
      </c>
      <c r="H536" s="1120"/>
    </row>
    <row r="537" spans="1:8" s="1121" customFormat="1" ht="15">
      <c r="A537" s="1120"/>
      <c r="B537" s="1539">
        <v>88264</v>
      </c>
      <c r="C537" s="1299" t="e">
        <f>IF($A537="INSUMO",VLOOKUP($B537,#REF!,2,FALSE),VLOOKUP($B537,#REF!,2,FALSE))</f>
        <v>#REF!</v>
      </c>
      <c r="D537" s="1304" t="e">
        <f>IF($A537="INSUMO",VLOOKUP($B537,#REF!,3,FALSE),VLOOKUP($B537,#REF!,3,FALSE))</f>
        <v>#REF!</v>
      </c>
      <c r="E537" s="1592">
        <v>0.01</v>
      </c>
      <c r="F537" s="1592">
        <v>4</v>
      </c>
      <c r="G537" s="1594">
        <f>E537*F537</f>
        <v>0.04</v>
      </c>
      <c r="H537" s="1120"/>
    </row>
    <row r="538" spans="1:8" s="1121" customFormat="1" ht="16.5" customHeight="1">
      <c r="A538" s="1120"/>
      <c r="B538" s="1539">
        <v>88247</v>
      </c>
      <c r="C538" s="1299" t="e">
        <f>IF($A538="INSUMO",VLOOKUP($B538,#REF!,2,FALSE),VLOOKUP($B538,#REF!,2,FALSE))</f>
        <v>#REF!</v>
      </c>
      <c r="D538" s="1304" t="e">
        <f>IF($A538="INSUMO",VLOOKUP($B538,#REF!,3,FALSE),VLOOKUP($B538,#REF!,3,FALSE))</f>
        <v>#REF!</v>
      </c>
      <c r="E538" s="1592">
        <v>0.01</v>
      </c>
      <c r="F538" s="1592">
        <v>4</v>
      </c>
      <c r="G538" s="1594">
        <f>E538*F538</f>
        <v>0.04</v>
      </c>
      <c r="H538" s="1120"/>
    </row>
    <row r="539" spans="1:8" s="1121" customFormat="1" ht="15.75">
      <c r="A539" s="1120"/>
      <c r="B539" s="2847" t="s">
        <v>864</v>
      </c>
      <c r="C539" s="2848"/>
      <c r="D539" s="2848"/>
      <c r="E539" s="2848"/>
      <c r="F539" s="2848"/>
      <c r="G539" s="2849"/>
      <c r="H539" s="1120"/>
    </row>
    <row r="540" spans="1:8" s="1121" customFormat="1" ht="15">
      <c r="A540" s="1120"/>
      <c r="B540" s="1539">
        <v>88264</v>
      </c>
      <c r="C540" s="1299" t="e">
        <f>IF($A540="INSUMO",VLOOKUP($B540,#REF!,2,FALSE),VLOOKUP($B540,#REF!,2,FALSE))</f>
        <v>#REF!</v>
      </c>
      <c r="D540" s="1304" t="e">
        <f>IF($A540="INSUMO",VLOOKUP($B540,#REF!,3,FALSE),VLOOKUP($B540,#REF!,3,FALSE))</f>
        <v>#REF!</v>
      </c>
      <c r="E540" s="2850">
        <f>E528+G531+G534+G537</f>
        <v>0.22000000000000003</v>
      </c>
      <c r="F540" s="2851"/>
      <c r="G540" s="2852"/>
      <c r="H540" s="1120"/>
    </row>
    <row r="541" spans="1:8" s="1121" customFormat="1" ht="16.5" customHeight="1" thickBot="1">
      <c r="A541" s="1120"/>
      <c r="B541" s="349">
        <v>88247</v>
      </c>
      <c r="C541" s="1303" t="e">
        <f>IF($A541="INSUMO",VLOOKUP($B541,#REF!,2,FALSE),VLOOKUP($B541,#REF!,2,FALSE))</f>
        <v>#REF!</v>
      </c>
      <c r="D541" s="1300" t="e">
        <f>IF($A541="INSUMO",VLOOKUP($B541,#REF!,3,FALSE),VLOOKUP($B541,#REF!,3,FALSE))</f>
        <v>#REF!</v>
      </c>
      <c r="E541" s="2844">
        <f>E529+G532+G535+G538</f>
        <v>0.22000000000000003</v>
      </c>
      <c r="F541" s="2845"/>
      <c r="G541" s="2846"/>
      <c r="H541" s="1120"/>
    </row>
    <row r="542" spans="1:8" s="1114" customFormat="1" ht="15.75" thickBot="1">
      <c r="A542" s="1111"/>
      <c r="B542" s="1237"/>
      <c r="C542" s="1111"/>
      <c r="D542" s="1111"/>
      <c r="E542" s="1111"/>
      <c r="F542" s="1111"/>
      <c r="G542" s="1171"/>
      <c r="H542" s="1111"/>
    </row>
    <row r="543" spans="1:8" ht="31.5">
      <c r="A543" s="590"/>
      <c r="B543" s="1365"/>
      <c r="C543" s="1366" t="s">
        <v>414</v>
      </c>
      <c r="D543" s="1366"/>
      <c r="E543" s="1367"/>
      <c r="F543" s="1364"/>
      <c r="G543" s="360" t="s">
        <v>23</v>
      </c>
      <c r="H543" s="1227" t="s">
        <v>1064</v>
      </c>
    </row>
    <row r="544" spans="1:8" ht="31.5">
      <c r="A544" s="590"/>
      <c r="B544" s="1458" t="s">
        <v>91</v>
      </c>
      <c r="C544" s="1459" t="s">
        <v>92</v>
      </c>
      <c r="D544" s="1460" t="s">
        <v>93</v>
      </c>
      <c r="E544" s="1461" t="s">
        <v>94</v>
      </c>
      <c r="F544" s="1504" t="s">
        <v>95</v>
      </c>
      <c r="G544" s="1463" t="s">
        <v>96</v>
      </c>
      <c r="H544" s="590"/>
    </row>
    <row r="545" spans="1:8" ht="15">
      <c r="A545" s="590"/>
      <c r="B545" s="1763">
        <v>43566</v>
      </c>
      <c r="C545" s="1737" t="s">
        <v>341</v>
      </c>
      <c r="D545" s="1738">
        <v>5.49</v>
      </c>
      <c r="E545" s="1739" t="s">
        <v>342</v>
      </c>
      <c r="F545" s="1740" t="s">
        <v>343</v>
      </c>
      <c r="G545" s="1741" t="s">
        <v>1262</v>
      </c>
      <c r="H545"/>
    </row>
    <row r="546" spans="1:8" ht="15">
      <c r="A546" s="590"/>
      <c r="B546" s="1751">
        <v>43581</v>
      </c>
      <c r="C546" s="1737" t="s">
        <v>1281</v>
      </c>
      <c r="D546" s="1738">
        <v>3.19</v>
      </c>
      <c r="E546" s="1817" t="s">
        <v>1282</v>
      </c>
      <c r="F546" s="1774" t="s">
        <v>1283</v>
      </c>
      <c r="G546" s="1750" t="s">
        <v>1284</v>
      </c>
      <c r="H546"/>
    </row>
    <row r="547" spans="1:8" ht="15">
      <c r="A547" s="590"/>
      <c r="B547" s="1759">
        <v>43565</v>
      </c>
      <c r="C547" s="1765" t="s">
        <v>1137</v>
      </c>
      <c r="D547" s="1788">
        <v>3.6</v>
      </c>
      <c r="E547" s="1789" t="s">
        <v>1138</v>
      </c>
      <c r="F547" s="1768" t="s">
        <v>1144</v>
      </c>
      <c r="G547" s="1769" t="s">
        <v>1266</v>
      </c>
      <c r="H547"/>
    </row>
    <row r="548" spans="1:8" ht="16.5" thickBot="1">
      <c r="A548" s="590"/>
      <c r="B548" s="1095"/>
      <c r="C548" s="1335" t="s">
        <v>97</v>
      </c>
      <c r="D548" s="1336">
        <f>IF(COUNT(D544:D547)=3,MEDIAN(D544:D547),SMALL(D545:D547,1))</f>
        <v>3.6</v>
      </c>
      <c r="E548" s="1337"/>
      <c r="F548" s="1338"/>
      <c r="G548" s="587"/>
      <c r="H548" s="590"/>
    </row>
    <row r="549" spans="1:8" ht="15.75" thickBot="1">
      <c r="A549" s="618"/>
      <c r="B549" s="2859"/>
      <c r="C549" s="2840"/>
      <c r="D549" s="2840"/>
      <c r="E549" s="2840"/>
      <c r="F549" s="2840"/>
      <c r="G549" s="2860"/>
      <c r="H549" s="618"/>
    </row>
    <row r="550" spans="1:8" ht="15.75">
      <c r="A550" s="643"/>
      <c r="B550" s="1103" t="str">
        <f>IF(COUNT($H$16:H550)&lt;10,CONCATENATE("AMM LOG 00",COUNT($H$16:H550)),CONCATENATE("AMM LOG 0",COUNT($H$16:H550)))</f>
        <v>AMM LOG 000</v>
      </c>
      <c r="C550" s="2533" t="str">
        <f>CONCATENATE("FORNECIMENTO E INSTALAÇÃO DE ",C553)</f>
        <v>FORNECIMENTO E INSTALAÇÃO DE COTOVELO RETO 90 º PARA ELETROCALHA 50 X 50</v>
      </c>
      <c r="D550" s="2617"/>
      <c r="E550" s="2617"/>
      <c r="F550" s="2617"/>
      <c r="G550" s="1104" t="s">
        <v>23</v>
      </c>
      <c r="H550" s="560" t="e">
        <f>G560</f>
        <v>#REF!</v>
      </c>
    </row>
    <row r="551" spans="1:8" ht="31.5">
      <c r="A551" s="643"/>
      <c r="B551" s="1317" t="s">
        <v>144</v>
      </c>
      <c r="C551" s="1318" t="s">
        <v>75</v>
      </c>
      <c r="D551" s="1486" t="s">
        <v>23</v>
      </c>
      <c r="E551" s="1318" t="s">
        <v>76</v>
      </c>
      <c r="F551" s="1319" t="s">
        <v>77</v>
      </c>
      <c r="G551" s="1320" t="s">
        <v>78</v>
      </c>
      <c r="H551" s="643"/>
    </row>
    <row r="552" spans="1:8" ht="15.75">
      <c r="A552" s="643"/>
      <c r="B552" s="2818" t="s">
        <v>79</v>
      </c>
      <c r="C552" s="2819"/>
      <c r="D552" s="2819"/>
      <c r="E552" s="2819"/>
      <c r="F552" s="2819"/>
      <c r="G552" s="2820"/>
      <c r="H552" s="643"/>
    </row>
    <row r="553" spans="1:8" ht="15">
      <c r="A553" s="643"/>
      <c r="B553" s="1551" t="s">
        <v>98</v>
      </c>
      <c r="C553" s="1547" t="str">
        <f>C580</f>
        <v>COTOVELO RETO 90 º PARA ELETROCALHA 50 X 50</v>
      </c>
      <c r="D553" s="1554" t="str">
        <f>G580</f>
        <v>UN</v>
      </c>
      <c r="E553" s="1535">
        <v>1</v>
      </c>
      <c r="F553" s="1535">
        <f>D585</f>
        <v>6.23</v>
      </c>
      <c r="G553" s="1540">
        <f>TRUNC(F553*E553,2)</f>
        <v>6.23</v>
      </c>
      <c r="H553" s="643"/>
    </row>
    <row r="554" spans="1:8" s="1114" customFormat="1" ht="15.75">
      <c r="A554" s="1112" t="s">
        <v>218</v>
      </c>
      <c r="B554" s="1531">
        <v>11962</v>
      </c>
      <c r="C554" s="1299" t="e">
        <f>IF($A554="INSUMO",VLOOKUP($B554,#REF!,2,FALSE),VLOOKUP($B554,#REF!,2,FALSE))</f>
        <v>#REF!</v>
      </c>
      <c r="D554" s="1304" t="e">
        <f>IF($A554="INSUMO",VLOOKUP($B554,#REF!,3,FALSE),VLOOKUP($B554,#REF!,3,FALSE))</f>
        <v>#REF!</v>
      </c>
      <c r="E554" s="1513">
        <v>8</v>
      </c>
      <c r="F554" s="1322" t="e">
        <f>IF($A554="INSUMO",VLOOKUP($B554,#REF!,4,FALSE),VLOOKUP($B554,#REF!,4,FALSE))</f>
        <v>#REF!</v>
      </c>
      <c r="G554" s="1517" t="e">
        <f>TRUNC(F554*E554,2)</f>
        <v>#REF!</v>
      </c>
      <c r="H554" s="1111"/>
    </row>
    <row r="555" spans="1:8" s="1114" customFormat="1" ht="15.75">
      <c r="A555" s="1112" t="s">
        <v>218</v>
      </c>
      <c r="B555" s="1531">
        <v>39211</v>
      </c>
      <c r="C555" s="1299" t="e">
        <f>IF($A555="INSUMO",VLOOKUP($B555,#REF!,2,FALSE),VLOOKUP($B555,#REF!,2,FALSE))</f>
        <v>#REF!</v>
      </c>
      <c r="D555" s="1304" t="e">
        <f>IF($A555="INSUMO",VLOOKUP($B555,#REF!,3,FALSE),VLOOKUP($B555,#REF!,3,FALSE))</f>
        <v>#REF!</v>
      </c>
      <c r="E555" s="1513">
        <v>8</v>
      </c>
      <c r="F555" s="1322" t="e">
        <f>IF($A555="INSUMO",VLOOKUP($B555,#REF!,4,FALSE),VLOOKUP($B555,#REF!,4,FALSE))</f>
        <v>#REF!</v>
      </c>
      <c r="G555" s="1517" t="e">
        <f>TRUNC(F555*E555,2)</f>
        <v>#REF!</v>
      </c>
      <c r="H555" s="1111"/>
    </row>
    <row r="556" spans="1:8" s="1114" customFormat="1" ht="15.75">
      <c r="A556" s="1112" t="s">
        <v>218</v>
      </c>
      <c r="B556" s="1531">
        <v>39997</v>
      </c>
      <c r="C556" s="1299" t="e">
        <f>IF($A556="INSUMO",VLOOKUP($B556,#REF!,2,FALSE),VLOOKUP($B556,#REF!,2,FALSE))</f>
        <v>#REF!</v>
      </c>
      <c r="D556" s="1304" t="e">
        <f>IF($A556="INSUMO",VLOOKUP($B556,#REF!,3,FALSE),VLOOKUP($B556,#REF!,3,FALSE))</f>
        <v>#REF!</v>
      </c>
      <c r="E556" s="1513">
        <v>8</v>
      </c>
      <c r="F556" s="1322" t="e">
        <f>IF($A556="INSUMO",VLOOKUP($B556,#REF!,4,FALSE),VLOOKUP($B556,#REF!,4,FALSE))</f>
        <v>#REF!</v>
      </c>
      <c r="G556" s="1517" t="e">
        <f>TRUNC(F556*E556,2)</f>
        <v>#REF!</v>
      </c>
      <c r="H556" s="1111"/>
    </row>
    <row r="557" spans="1:8" ht="15.75">
      <c r="A557" s="643"/>
      <c r="B557" s="2818" t="s">
        <v>80</v>
      </c>
      <c r="C557" s="2819"/>
      <c r="D557" s="2819"/>
      <c r="E557" s="2819"/>
      <c r="F557" s="2819"/>
      <c r="G557" s="2820"/>
      <c r="H557" s="643"/>
    </row>
    <row r="558" spans="1:8" ht="15.75">
      <c r="A558" s="645" t="s">
        <v>219</v>
      </c>
      <c r="B558" s="1538">
        <v>88264</v>
      </c>
      <c r="C558" s="1299" t="e">
        <f>IF($A558="INSUMO",VLOOKUP($B558,#REF!,2,FALSE),VLOOKUP($B558,#REF!,2,FALSE))</f>
        <v>#REF!</v>
      </c>
      <c r="D558" s="1304" t="e">
        <f>IF($A558="INSUMO",VLOOKUP($B558,#REF!,3,FALSE),VLOOKUP($B558,#REF!,3,FALSE))</f>
        <v>#REF!</v>
      </c>
      <c r="E558" s="1587">
        <f>E577</f>
        <v>0.44000000000000006</v>
      </c>
      <c r="F558" s="1322" t="e">
        <f>IF($A558="INSUMO",VLOOKUP($B558,#REF!,4,FALSE),VLOOKUP($B558,#REF!,4,FALSE))</f>
        <v>#REF!</v>
      </c>
      <c r="G558" s="1517" t="e">
        <f>TRUNC(F558*E558,2)</f>
        <v>#REF!</v>
      </c>
      <c r="H558" s="643"/>
    </row>
    <row r="559" spans="1:8" ht="16.5" thickBot="1">
      <c r="A559" s="645" t="s">
        <v>219</v>
      </c>
      <c r="B559" s="1588">
        <v>88316</v>
      </c>
      <c r="C559" s="1303" t="e">
        <f>IF($A559="INSUMO",VLOOKUP($B559,#REF!,2,FALSE),VLOOKUP($B559,#REF!,2,FALSE))</f>
        <v>#REF!</v>
      </c>
      <c r="D559" s="1300" t="e">
        <f>IF($A559="INSUMO",VLOOKUP($B559,#REF!,3,FALSE),VLOOKUP($B559,#REF!,3,FALSE))</f>
        <v>#REF!</v>
      </c>
      <c r="E559" s="1589">
        <f>E578</f>
        <v>0.44000000000000006</v>
      </c>
      <c r="F559" s="1324" t="e">
        <f>IF($A559="INSUMO",VLOOKUP($B559,#REF!,4,FALSE),VLOOKUP($B559,#REF!,4,FALSE))</f>
        <v>#REF!</v>
      </c>
      <c r="G559" s="1106" t="e">
        <f>TRUNC(F559*E559,2)</f>
        <v>#REF!</v>
      </c>
      <c r="H559" s="643"/>
    </row>
    <row r="560" spans="1:8" ht="16.5" customHeight="1" thickBot="1">
      <c r="A560" s="643"/>
      <c r="B560" s="2626" t="s">
        <v>880</v>
      </c>
      <c r="C560" s="2626"/>
      <c r="D560" s="2626"/>
      <c r="E560" s="2626"/>
      <c r="F560" s="538" t="s">
        <v>81</v>
      </c>
      <c r="G560" s="539" t="e">
        <f>SUM(G552:G559)</f>
        <v>#REF!</v>
      </c>
      <c r="H560" s="643"/>
    </row>
    <row r="561" spans="1:8" s="1114" customFormat="1">
      <c r="A561" s="1113"/>
      <c r="B561" s="2626"/>
      <c r="C561" s="2626"/>
      <c r="D561" s="2626"/>
      <c r="E561" s="2626"/>
      <c r="H561" s="1113"/>
    </row>
    <row r="562" spans="1:8" ht="15">
      <c r="A562" s="643"/>
      <c r="B562" s="644"/>
      <c r="C562" s="644"/>
      <c r="D562" s="644"/>
      <c r="E562" s="644"/>
      <c r="F562" s="644"/>
      <c r="G562" s="644"/>
      <c r="H562" s="643"/>
    </row>
    <row r="563" spans="1:8" s="1119" customFormat="1" ht="20.25" customHeight="1" thickBot="1">
      <c r="B563" s="2853" t="s">
        <v>860</v>
      </c>
      <c r="C563" s="2854"/>
      <c r="D563" s="350"/>
      <c r="E563" s="350"/>
      <c r="F563" s="350"/>
      <c r="G563" s="1590"/>
    </row>
    <row r="564" spans="1:8" s="1121" customFormat="1" ht="15.75">
      <c r="A564" s="1120"/>
      <c r="B564" s="2855" t="s">
        <v>881</v>
      </c>
      <c r="C564" s="2856"/>
      <c r="D564" s="2856"/>
      <c r="E564" s="2856"/>
      <c r="F564" s="2856"/>
      <c r="G564" s="2857"/>
      <c r="H564" s="1120"/>
    </row>
    <row r="565" spans="1:8" s="1121" customFormat="1" ht="15">
      <c r="A565" s="1120"/>
      <c r="B565" s="1539">
        <v>88264</v>
      </c>
      <c r="C565" s="1299" t="e">
        <f>IF($A565="INSUMO",VLOOKUP($B565,#REF!,2,FALSE),VLOOKUP($B565,#REF!,2,FALSE))</f>
        <v>#REF!</v>
      </c>
      <c r="D565" s="1304" t="e">
        <f>IF($A565="INSUMO",VLOOKUP($B565,#REF!,3,FALSE),VLOOKUP($B565,#REF!,3,FALSE))</f>
        <v>#REF!</v>
      </c>
      <c r="E565" s="2850">
        <v>0.2</v>
      </c>
      <c r="F565" s="2850"/>
      <c r="G565" s="2858"/>
      <c r="H565" s="1120"/>
    </row>
    <row r="566" spans="1:8" s="1121" customFormat="1" ht="16.5" customHeight="1">
      <c r="A566" s="1120"/>
      <c r="B566" s="1539">
        <v>88247</v>
      </c>
      <c r="C566" s="1299" t="e">
        <f>IF($A566="INSUMO",VLOOKUP($B566,#REF!,2,FALSE),VLOOKUP($B566,#REF!,2,FALSE))</f>
        <v>#REF!</v>
      </c>
      <c r="D566" s="1304" t="e">
        <f>IF($A566="INSUMO",VLOOKUP($B566,#REF!,3,FALSE),VLOOKUP($B566,#REF!,3,FALSE))</f>
        <v>#REF!</v>
      </c>
      <c r="E566" s="2850">
        <v>0.2</v>
      </c>
      <c r="F566" s="2850"/>
      <c r="G566" s="2858"/>
      <c r="H566" s="1120"/>
    </row>
    <row r="567" spans="1:8" s="1121" customFormat="1" ht="15.75">
      <c r="A567" s="1120"/>
      <c r="B567" s="2847" t="s">
        <v>879</v>
      </c>
      <c r="C567" s="2848"/>
      <c r="D567" s="2848"/>
      <c r="E567" s="2848"/>
      <c r="F567" s="1591" t="s">
        <v>76</v>
      </c>
      <c r="G567" s="1593" t="s">
        <v>895</v>
      </c>
      <c r="H567" s="1120"/>
    </row>
    <row r="568" spans="1:8" s="1121" customFormat="1" ht="15">
      <c r="A568" s="1120"/>
      <c r="B568" s="1539">
        <v>88264</v>
      </c>
      <c r="C568" s="1299" t="e">
        <f>IF($A568="INSUMO",VLOOKUP($B568,#REF!,2,FALSE),VLOOKUP($B568,#REF!,2,FALSE))</f>
        <v>#REF!</v>
      </c>
      <c r="D568" s="1304" t="e">
        <f>IF($A568="INSUMO",VLOOKUP($B568,#REF!,3,FALSE),VLOOKUP($B568,#REF!,3,FALSE))</f>
        <v>#REF!</v>
      </c>
      <c r="E568" s="1592">
        <v>0.01</v>
      </c>
      <c r="F568" s="1592">
        <v>8</v>
      </c>
      <c r="G568" s="1594">
        <f>E568*F568</f>
        <v>0.08</v>
      </c>
      <c r="H568" s="1120"/>
    </row>
    <row r="569" spans="1:8" s="1121" customFormat="1" ht="16.5" customHeight="1">
      <c r="A569" s="1120"/>
      <c r="B569" s="1539">
        <v>88247</v>
      </c>
      <c r="C569" s="1299" t="e">
        <f>IF($A569="INSUMO",VLOOKUP($B569,#REF!,2,FALSE),VLOOKUP($B569,#REF!,2,FALSE))</f>
        <v>#REF!</v>
      </c>
      <c r="D569" s="1304" t="e">
        <f>IF($A569="INSUMO",VLOOKUP($B569,#REF!,3,FALSE),VLOOKUP($B569,#REF!,3,FALSE))</f>
        <v>#REF!</v>
      </c>
      <c r="E569" s="1592">
        <v>0.01</v>
      </c>
      <c r="F569" s="1592">
        <v>8</v>
      </c>
      <c r="G569" s="1594">
        <f>E569*F569</f>
        <v>0.08</v>
      </c>
      <c r="H569" s="1120"/>
    </row>
    <row r="570" spans="1:8" s="1121" customFormat="1" ht="15.75">
      <c r="A570" s="1120"/>
      <c r="B570" s="2847" t="s">
        <v>877</v>
      </c>
      <c r="C570" s="2848"/>
      <c r="D570" s="2848"/>
      <c r="E570" s="2848"/>
      <c r="F570" s="1591" t="s">
        <v>76</v>
      </c>
      <c r="G570" s="1593" t="s">
        <v>895</v>
      </c>
      <c r="H570" s="1120"/>
    </row>
    <row r="571" spans="1:8" s="1121" customFormat="1" ht="15">
      <c r="A571" s="1120"/>
      <c r="B571" s="1539">
        <v>88264</v>
      </c>
      <c r="C571" s="1299" t="e">
        <f>IF($A571="INSUMO",VLOOKUP($B571,#REF!,2,FALSE),VLOOKUP($B571,#REF!,2,FALSE))</f>
        <v>#REF!</v>
      </c>
      <c r="D571" s="1304" t="e">
        <f>IF($A571="INSUMO",VLOOKUP($B571,#REF!,3,FALSE),VLOOKUP($B571,#REF!,3,FALSE))</f>
        <v>#REF!</v>
      </c>
      <c r="E571" s="1592">
        <v>0.01</v>
      </c>
      <c r="F571" s="1592">
        <v>8</v>
      </c>
      <c r="G571" s="1594">
        <f>E571*F571</f>
        <v>0.08</v>
      </c>
      <c r="H571" s="1120"/>
    </row>
    <row r="572" spans="1:8" s="1121" customFormat="1" ht="16.5" customHeight="1">
      <c r="A572" s="1120"/>
      <c r="B572" s="1539">
        <v>88247</v>
      </c>
      <c r="C572" s="1299" t="e">
        <f>IF($A572="INSUMO",VLOOKUP($B572,#REF!,2,FALSE),VLOOKUP($B572,#REF!,2,FALSE))</f>
        <v>#REF!</v>
      </c>
      <c r="D572" s="1304" t="e">
        <f>IF($A572="INSUMO",VLOOKUP($B572,#REF!,3,FALSE),VLOOKUP($B572,#REF!,3,FALSE))</f>
        <v>#REF!</v>
      </c>
      <c r="E572" s="1592">
        <v>0.01</v>
      </c>
      <c r="F572" s="1592">
        <v>8</v>
      </c>
      <c r="G572" s="1594">
        <f>E572*F572</f>
        <v>0.08</v>
      </c>
      <c r="H572" s="1120"/>
    </row>
    <row r="573" spans="1:8" s="1121" customFormat="1" ht="15.75">
      <c r="A573" s="1120"/>
      <c r="B573" s="2847" t="s">
        <v>878</v>
      </c>
      <c r="C573" s="2848"/>
      <c r="D573" s="2848"/>
      <c r="E573" s="2848"/>
      <c r="F573" s="1591" t="s">
        <v>76</v>
      </c>
      <c r="G573" s="1593" t="s">
        <v>895</v>
      </c>
      <c r="H573" s="1120"/>
    </row>
    <row r="574" spans="1:8" s="1121" customFormat="1" ht="15">
      <c r="A574" s="1120"/>
      <c r="B574" s="1539">
        <v>88264</v>
      </c>
      <c r="C574" s="1299" t="e">
        <f>IF($A574="INSUMO",VLOOKUP($B574,#REF!,2,FALSE),VLOOKUP($B574,#REF!,2,FALSE))</f>
        <v>#REF!</v>
      </c>
      <c r="D574" s="1304" t="e">
        <f>IF($A574="INSUMO",VLOOKUP($B574,#REF!,3,FALSE),VLOOKUP($B574,#REF!,3,FALSE))</f>
        <v>#REF!</v>
      </c>
      <c r="E574" s="1592">
        <v>0.01</v>
      </c>
      <c r="F574" s="1592">
        <v>8</v>
      </c>
      <c r="G574" s="1594">
        <f>E574*F574</f>
        <v>0.08</v>
      </c>
      <c r="H574" s="1120"/>
    </row>
    <row r="575" spans="1:8" s="1121" customFormat="1" ht="16.5" customHeight="1">
      <c r="A575" s="1120"/>
      <c r="B575" s="1539">
        <v>88247</v>
      </c>
      <c r="C575" s="1299" t="e">
        <f>IF($A575="INSUMO",VLOOKUP($B575,#REF!,2,FALSE),VLOOKUP($B575,#REF!,2,FALSE))</f>
        <v>#REF!</v>
      </c>
      <c r="D575" s="1304" t="e">
        <f>IF($A575="INSUMO",VLOOKUP($B575,#REF!,3,FALSE),VLOOKUP($B575,#REF!,3,FALSE))</f>
        <v>#REF!</v>
      </c>
      <c r="E575" s="1592">
        <v>0.01</v>
      </c>
      <c r="F575" s="1592">
        <v>8</v>
      </c>
      <c r="G575" s="1594">
        <f>E575*F575</f>
        <v>0.08</v>
      </c>
      <c r="H575" s="1120"/>
    </row>
    <row r="576" spans="1:8" s="1121" customFormat="1" ht="15.75">
      <c r="A576" s="1120"/>
      <c r="B576" s="2847" t="s">
        <v>864</v>
      </c>
      <c r="C576" s="2848"/>
      <c r="D576" s="2848"/>
      <c r="E576" s="2848"/>
      <c r="F576" s="2848"/>
      <c r="G576" s="2849"/>
      <c r="H576" s="1120"/>
    </row>
    <row r="577" spans="1:8" s="1121" customFormat="1" ht="15">
      <c r="A577" s="1120"/>
      <c r="B577" s="1539">
        <v>88264</v>
      </c>
      <c r="C577" s="1299" t="e">
        <f>IF($A577="INSUMO",VLOOKUP($B577,#REF!,2,FALSE),VLOOKUP($B577,#REF!,2,FALSE))</f>
        <v>#REF!</v>
      </c>
      <c r="D577" s="1304" t="e">
        <f>IF($A577="INSUMO",VLOOKUP($B577,#REF!,3,FALSE),VLOOKUP($B577,#REF!,3,FALSE))</f>
        <v>#REF!</v>
      </c>
      <c r="E577" s="2850">
        <f>E565+G568+G571+G574</f>
        <v>0.44000000000000006</v>
      </c>
      <c r="F577" s="2851"/>
      <c r="G577" s="2852"/>
      <c r="H577" s="1120"/>
    </row>
    <row r="578" spans="1:8" s="1121" customFormat="1" ht="16.5" customHeight="1" thickBot="1">
      <c r="A578" s="1120"/>
      <c r="B578" s="349">
        <v>88247</v>
      </c>
      <c r="C578" s="1303" t="e">
        <f>IF($A578="INSUMO",VLOOKUP($B578,#REF!,2,FALSE),VLOOKUP($B578,#REF!,2,FALSE))</f>
        <v>#REF!</v>
      </c>
      <c r="D578" s="1300" t="e">
        <f>IF($A578="INSUMO",VLOOKUP($B578,#REF!,3,FALSE),VLOOKUP($B578,#REF!,3,FALSE))</f>
        <v>#REF!</v>
      </c>
      <c r="E578" s="2844">
        <f>E566+G569+G572+G575</f>
        <v>0.44000000000000006</v>
      </c>
      <c r="F578" s="2845"/>
      <c r="G578" s="2846"/>
      <c r="H578" s="1120"/>
    </row>
    <row r="579" spans="1:8" s="1114" customFormat="1" ht="15.75" thickBot="1">
      <c r="A579" s="1111"/>
      <c r="B579" s="1237"/>
      <c r="C579" s="1111"/>
      <c r="D579" s="1111"/>
      <c r="E579" s="1111"/>
      <c r="F579" s="1111"/>
      <c r="G579" s="1171"/>
      <c r="H579" s="1111"/>
    </row>
    <row r="580" spans="1:8" ht="15.75">
      <c r="A580" s="590"/>
      <c r="B580" s="1365"/>
      <c r="C580" s="1366" t="s">
        <v>415</v>
      </c>
      <c r="D580" s="1366"/>
      <c r="E580" s="1367"/>
      <c r="F580" s="1364"/>
      <c r="G580" s="1110" t="s">
        <v>23</v>
      </c>
      <c r="H580" s="1227" t="s">
        <v>1064</v>
      </c>
    </row>
    <row r="581" spans="1:8" ht="31.5">
      <c r="A581" s="590"/>
      <c r="B581" s="1458" t="s">
        <v>91</v>
      </c>
      <c r="C581" s="1459" t="s">
        <v>92</v>
      </c>
      <c r="D581" s="1460" t="s">
        <v>93</v>
      </c>
      <c r="E581" s="1461" t="s">
        <v>94</v>
      </c>
      <c r="F581" s="1504" t="s">
        <v>95</v>
      </c>
      <c r="G581" s="1463" t="s">
        <v>96</v>
      </c>
      <c r="H581" s="590"/>
    </row>
    <row r="582" spans="1:8" ht="15">
      <c r="A582" s="590"/>
      <c r="B582" s="1742">
        <v>43566</v>
      </c>
      <c r="C582" s="1765" t="s">
        <v>1264</v>
      </c>
      <c r="D582" s="1766">
        <v>7.9</v>
      </c>
      <c r="E582" s="1761" t="s">
        <v>120</v>
      </c>
      <c r="F582" s="1762" t="s">
        <v>1265</v>
      </c>
      <c r="G582" s="1741" t="s">
        <v>426</v>
      </c>
      <c r="H582"/>
    </row>
    <row r="583" spans="1:8" ht="15">
      <c r="A583" s="590"/>
      <c r="B583" s="1759">
        <v>43564</v>
      </c>
      <c r="C583" s="1765" t="s">
        <v>1137</v>
      </c>
      <c r="D583" s="1788">
        <v>5.69</v>
      </c>
      <c r="E583" s="1789" t="s">
        <v>1138</v>
      </c>
      <c r="F583" s="1768" t="s">
        <v>1144</v>
      </c>
      <c r="G583" s="1769" t="s">
        <v>1261</v>
      </c>
      <c r="H583"/>
    </row>
    <row r="584" spans="1:8" ht="15">
      <c r="A584" s="590"/>
      <c r="B584" s="1736">
        <v>43567</v>
      </c>
      <c r="C584" s="1737" t="s">
        <v>1180</v>
      </c>
      <c r="D584" s="1775">
        <v>6.23</v>
      </c>
      <c r="E584" s="1739" t="s">
        <v>110</v>
      </c>
      <c r="F584" s="1740" t="s">
        <v>111</v>
      </c>
      <c r="G584" s="1741" t="s">
        <v>1181</v>
      </c>
      <c r="H584"/>
    </row>
    <row r="585" spans="1:8" ht="16.5" thickBot="1">
      <c r="A585" s="590"/>
      <c r="B585" s="1095"/>
      <c r="C585" s="1335" t="s">
        <v>97</v>
      </c>
      <c r="D585" s="1336">
        <f>IF(COUNT(D581:D584)=3,MEDIAN(D581:D584),SMALL(D582:D584,1))</f>
        <v>6.23</v>
      </c>
      <c r="E585" s="1337"/>
      <c r="F585" s="1338"/>
      <c r="G585" s="587"/>
      <c r="H585"/>
    </row>
    <row r="586" spans="1:8" ht="13.5" thickBot="1">
      <c r="A586" s="618"/>
      <c r="B586" s="619"/>
      <c r="C586" s="619"/>
      <c r="D586" s="619"/>
      <c r="E586" s="619"/>
      <c r="F586" s="619"/>
      <c r="G586" s="619"/>
      <c r="H586" s="618"/>
    </row>
    <row r="587" spans="1:8" ht="15.75">
      <c r="A587" s="1050"/>
      <c r="B587" s="1103" t="str">
        <f>IF(COUNT($H$16:H587)&lt;10,CONCATENATE("AMM LOG 00",COUNT($H$16:H587)),CONCATENATE("AMM LOG 0",COUNT($H$16:H587)))</f>
        <v>AMM LOG 000</v>
      </c>
      <c r="C587" s="2533" t="s">
        <v>736</v>
      </c>
      <c r="D587" s="2617"/>
      <c r="E587" s="2617"/>
      <c r="F587" s="2617"/>
      <c r="G587" s="1104" t="s">
        <v>23</v>
      </c>
      <c r="H587" s="1056" t="e">
        <f>G596</f>
        <v>#REF!</v>
      </c>
    </row>
    <row r="588" spans="1:8" ht="31.5">
      <c r="A588" s="1050"/>
      <c r="B588" s="1317" t="s">
        <v>144</v>
      </c>
      <c r="C588" s="1318" t="s">
        <v>75</v>
      </c>
      <c r="D588" s="1486" t="s">
        <v>23</v>
      </c>
      <c r="E588" s="1318" t="s">
        <v>76</v>
      </c>
      <c r="F588" s="1319" t="s">
        <v>77</v>
      </c>
      <c r="G588" s="1320" t="s">
        <v>78</v>
      </c>
      <c r="H588" s="1050"/>
    </row>
    <row r="589" spans="1:8" ht="15.75">
      <c r="A589" s="1050"/>
      <c r="B589" s="2818" t="s">
        <v>79</v>
      </c>
      <c r="C589" s="2819"/>
      <c r="D589" s="2819"/>
      <c r="E589" s="2819"/>
      <c r="F589" s="2819"/>
      <c r="G589" s="2820"/>
      <c r="H589" s="1050"/>
    </row>
    <row r="590" spans="1:8" ht="30">
      <c r="A590" s="1050"/>
      <c r="B590" s="1551" t="s">
        <v>98</v>
      </c>
      <c r="C590" s="1547" t="str">
        <f>C612</f>
        <v>SUSPENSÃO VERTICAL PARA ELETROCALHA PERFURADA 50 X 50 mm</v>
      </c>
      <c r="D590" s="1554" t="str">
        <f>G612</f>
        <v>UN</v>
      </c>
      <c r="E590" s="1535">
        <v>1</v>
      </c>
      <c r="F590" s="1535">
        <f>D617</f>
        <v>2.93</v>
      </c>
      <c r="G590" s="1540">
        <f>TRUNC(F590*E590,2)</f>
        <v>2.93</v>
      </c>
      <c r="H590" s="1050"/>
    </row>
    <row r="591" spans="1:8" s="1114" customFormat="1" ht="15.75">
      <c r="A591" s="1112" t="s">
        <v>218</v>
      </c>
      <c r="B591" s="1531">
        <v>39211</v>
      </c>
      <c r="C591" s="1299" t="e">
        <f>IF($A591="INSUMO",VLOOKUP($B591,#REF!,2,FALSE),VLOOKUP($B591,#REF!,2,FALSE))</f>
        <v>#REF!</v>
      </c>
      <c r="D591" s="1304" t="e">
        <f>IF($A591="INSUMO",VLOOKUP($B591,#REF!,3,FALSE),VLOOKUP($B591,#REF!,3,FALSE))</f>
        <v>#REF!</v>
      </c>
      <c r="E591" s="1513">
        <v>2</v>
      </c>
      <c r="F591" s="1322" t="e">
        <f>IF($A591="INSUMO",VLOOKUP($B591,#REF!,4,FALSE),VLOOKUP($B591,#REF!,4,FALSE))</f>
        <v>#REF!</v>
      </c>
      <c r="G591" s="1517" t="e">
        <f>TRUNC(F591*E591,2)</f>
        <v>#REF!</v>
      </c>
      <c r="H591" s="1111"/>
    </row>
    <row r="592" spans="1:8" s="1114" customFormat="1" ht="15.75">
      <c r="A592" s="1112" t="s">
        <v>218</v>
      </c>
      <c r="B592" s="1531">
        <v>39997</v>
      </c>
      <c r="C592" s="1299" t="e">
        <f>IF($A592="INSUMO",VLOOKUP($B592,#REF!,2,FALSE),VLOOKUP($B592,#REF!,2,FALSE))</f>
        <v>#REF!</v>
      </c>
      <c r="D592" s="1304" t="e">
        <f>IF($A592="INSUMO",VLOOKUP($B592,#REF!,3,FALSE),VLOOKUP($B592,#REF!,3,FALSE))</f>
        <v>#REF!</v>
      </c>
      <c r="E592" s="1513">
        <v>2</v>
      </c>
      <c r="F592" s="1322" t="e">
        <f>IF($A592="INSUMO",VLOOKUP($B592,#REF!,4,FALSE),VLOOKUP($B592,#REF!,4,FALSE))</f>
        <v>#REF!</v>
      </c>
      <c r="G592" s="1517" t="e">
        <f>TRUNC(F592*E592,2)</f>
        <v>#REF!</v>
      </c>
      <c r="H592" s="1111"/>
    </row>
    <row r="593" spans="1:8" ht="15.75">
      <c r="A593" s="1050"/>
      <c r="B593" s="2818" t="s">
        <v>80</v>
      </c>
      <c r="C593" s="2819"/>
      <c r="D593" s="2819"/>
      <c r="E593" s="2819"/>
      <c r="F593" s="2819"/>
      <c r="G593" s="2820"/>
      <c r="H593" s="1050"/>
    </row>
    <row r="594" spans="1:8" ht="15.75">
      <c r="A594" s="1052" t="s">
        <v>219</v>
      </c>
      <c r="B594" s="1538">
        <v>88264</v>
      </c>
      <c r="C594" s="1299" t="e">
        <f>IF($A594="INSUMO",VLOOKUP($B594,#REF!,2,FALSE),VLOOKUP($B594,#REF!,2,FALSE))</f>
        <v>#REF!</v>
      </c>
      <c r="D594" s="1304" t="e">
        <f>IF($A594="INSUMO",VLOOKUP($B594,#REF!,3,FALSE),VLOOKUP($B594,#REF!,3,FALSE))</f>
        <v>#REF!</v>
      </c>
      <c r="E594" s="1596">
        <f>E609</f>
        <v>0.24</v>
      </c>
      <c r="F594" s="1322" t="e">
        <f>IF($A594="INSUMO",VLOOKUP($B594,#REF!,4,FALSE),VLOOKUP($B594,#REF!,4,FALSE))</f>
        <v>#REF!</v>
      </c>
      <c r="G594" s="1540" t="e">
        <f>TRUNC(F594*E594,2)</f>
        <v>#REF!</v>
      </c>
      <c r="H594" s="1050"/>
    </row>
    <row r="595" spans="1:8" ht="16.5" thickBot="1">
      <c r="A595" s="1052" t="s">
        <v>219</v>
      </c>
      <c r="B595" s="1588">
        <v>88316</v>
      </c>
      <c r="C595" s="1303" t="e">
        <f>IF($A595="INSUMO",VLOOKUP($B595,#REF!,2,FALSE),VLOOKUP($B595,#REF!,2,FALSE))</f>
        <v>#REF!</v>
      </c>
      <c r="D595" s="1300" t="e">
        <f>IF($A595="INSUMO",VLOOKUP($B595,#REF!,3,FALSE),VLOOKUP($B595,#REF!,3,FALSE))</f>
        <v>#REF!</v>
      </c>
      <c r="E595" s="1597">
        <f>E610</f>
        <v>0.24</v>
      </c>
      <c r="F595" s="1324" t="e">
        <f>IF($A595="INSUMO",VLOOKUP($B595,#REF!,4,FALSE),VLOOKUP($B595,#REF!,4,FALSE))</f>
        <v>#REF!</v>
      </c>
      <c r="G595" s="549" t="e">
        <f>TRUNC(F595*E595,2)</f>
        <v>#REF!</v>
      </c>
      <c r="H595" s="1050"/>
    </row>
    <row r="596" spans="1:8" ht="16.5" customHeight="1" thickBot="1">
      <c r="A596" s="1050"/>
      <c r="B596" s="2626" t="s">
        <v>883</v>
      </c>
      <c r="C596" s="2626"/>
      <c r="D596" s="2626"/>
      <c r="E596" s="2626"/>
      <c r="F596" s="1595" t="s">
        <v>81</v>
      </c>
      <c r="G596" s="539" t="e">
        <f>SUM(G590:G595)</f>
        <v>#REF!</v>
      </c>
      <c r="H596" s="1050"/>
    </row>
    <row r="597" spans="1:8" s="1114" customFormat="1" ht="15">
      <c r="A597" s="1111"/>
      <c r="B597" s="2626"/>
      <c r="C597" s="2626"/>
      <c r="D597" s="2626"/>
      <c r="E597" s="2626"/>
      <c r="F597" s="1087"/>
      <c r="G597" s="1087"/>
      <c r="H597" s="1111"/>
    </row>
    <row r="598" spans="1:8" ht="15.75" thickBot="1">
      <c r="A598" s="1050"/>
      <c r="B598" s="1051"/>
      <c r="C598" s="1051"/>
      <c r="D598" s="1051"/>
      <c r="E598" s="1051"/>
      <c r="F598" s="1051"/>
      <c r="G598" s="1051"/>
      <c r="H598" s="1050"/>
    </row>
    <row r="599" spans="1:8" s="1121" customFormat="1" ht="15.75">
      <c r="A599" s="1120"/>
      <c r="B599" s="2855" t="s">
        <v>882</v>
      </c>
      <c r="C599" s="2856"/>
      <c r="D599" s="2856"/>
      <c r="E599" s="2856"/>
      <c r="F599" s="2856"/>
      <c r="G599" s="2857"/>
      <c r="H599" s="1120"/>
    </row>
    <row r="600" spans="1:8" s="1121" customFormat="1" ht="15">
      <c r="A600" s="1120"/>
      <c r="B600" s="1539">
        <v>88264</v>
      </c>
      <c r="C600" s="1299" t="e">
        <f>IF($A600="INSUMO",VLOOKUP($B600,#REF!,2,FALSE),VLOOKUP($B600,#REF!,2,FALSE))</f>
        <v>#REF!</v>
      </c>
      <c r="D600" s="1304" t="e">
        <f>IF($A600="INSUMO",VLOOKUP($B600,#REF!,3,FALSE),VLOOKUP($B600,#REF!,3,FALSE))</f>
        <v>#REF!</v>
      </c>
      <c r="E600" s="2850">
        <v>0.2</v>
      </c>
      <c r="F600" s="2850"/>
      <c r="G600" s="2858"/>
      <c r="H600" s="1120"/>
    </row>
    <row r="601" spans="1:8" s="1121" customFormat="1" ht="16.5" customHeight="1">
      <c r="A601" s="1120"/>
      <c r="B601" s="1539">
        <v>88247</v>
      </c>
      <c r="C601" s="1299" t="e">
        <f>IF($A601="INSUMO",VLOOKUP($B601,#REF!,2,FALSE),VLOOKUP($B601,#REF!,2,FALSE))</f>
        <v>#REF!</v>
      </c>
      <c r="D601" s="1304" t="e">
        <f>IF($A601="INSUMO",VLOOKUP($B601,#REF!,3,FALSE),VLOOKUP($B601,#REF!,3,FALSE))</f>
        <v>#REF!</v>
      </c>
      <c r="E601" s="2850">
        <v>0.2</v>
      </c>
      <c r="F601" s="2850"/>
      <c r="G601" s="2858"/>
      <c r="H601" s="1120"/>
    </row>
    <row r="602" spans="1:8" s="1121" customFormat="1" ht="15.75">
      <c r="A602" s="1120"/>
      <c r="B602" s="2847" t="s">
        <v>877</v>
      </c>
      <c r="C602" s="2848"/>
      <c r="D602" s="2848"/>
      <c r="E602" s="2848"/>
      <c r="F602" s="1591" t="s">
        <v>76</v>
      </c>
      <c r="G602" s="1593" t="s">
        <v>895</v>
      </c>
      <c r="H602" s="1120"/>
    </row>
    <row r="603" spans="1:8" s="1121" customFormat="1" ht="15">
      <c r="A603" s="1120"/>
      <c r="B603" s="1539">
        <v>88264</v>
      </c>
      <c r="C603" s="1299" t="e">
        <f>IF($A603="INSUMO",VLOOKUP($B603,#REF!,2,FALSE),VLOOKUP($B603,#REF!,2,FALSE))</f>
        <v>#REF!</v>
      </c>
      <c r="D603" s="1304" t="e">
        <f>IF($A603="INSUMO",VLOOKUP($B603,#REF!,3,FALSE),VLOOKUP($B603,#REF!,3,FALSE))</f>
        <v>#REF!</v>
      </c>
      <c r="E603" s="1592">
        <v>0.01</v>
      </c>
      <c r="F603" s="1592">
        <v>2</v>
      </c>
      <c r="G603" s="1594">
        <f>E603*F603</f>
        <v>0.02</v>
      </c>
      <c r="H603" s="1120"/>
    </row>
    <row r="604" spans="1:8" s="1121" customFormat="1" ht="16.5" customHeight="1">
      <c r="A604" s="1120"/>
      <c r="B604" s="1539">
        <v>88247</v>
      </c>
      <c r="C604" s="1299" t="e">
        <f>IF($A604="INSUMO",VLOOKUP($B604,#REF!,2,FALSE),VLOOKUP($B604,#REF!,2,FALSE))</f>
        <v>#REF!</v>
      </c>
      <c r="D604" s="1304" t="e">
        <f>IF($A604="INSUMO",VLOOKUP($B604,#REF!,3,FALSE),VLOOKUP($B604,#REF!,3,FALSE))</f>
        <v>#REF!</v>
      </c>
      <c r="E604" s="1592">
        <v>0.01</v>
      </c>
      <c r="F604" s="1592">
        <v>2</v>
      </c>
      <c r="G604" s="1594">
        <f>E604*F604</f>
        <v>0.02</v>
      </c>
      <c r="H604" s="1120"/>
    </row>
    <row r="605" spans="1:8" s="1121" customFormat="1" ht="15.75">
      <c r="A605" s="1120"/>
      <c r="B605" s="2847" t="s">
        <v>878</v>
      </c>
      <c r="C605" s="2848"/>
      <c r="D605" s="2848"/>
      <c r="E605" s="2848"/>
      <c r="F605" s="1591" t="s">
        <v>76</v>
      </c>
      <c r="G605" s="1593" t="s">
        <v>895</v>
      </c>
      <c r="H605" s="1120"/>
    </row>
    <row r="606" spans="1:8" s="1121" customFormat="1" ht="15">
      <c r="A606" s="1120"/>
      <c r="B606" s="1539">
        <v>88264</v>
      </c>
      <c r="C606" s="1299" t="e">
        <f>IF($A606="INSUMO",VLOOKUP($B606,#REF!,2,FALSE),VLOOKUP($B606,#REF!,2,FALSE))</f>
        <v>#REF!</v>
      </c>
      <c r="D606" s="1304" t="e">
        <f>IF($A606="INSUMO",VLOOKUP($B606,#REF!,3,FALSE),VLOOKUP($B606,#REF!,3,FALSE))</f>
        <v>#REF!</v>
      </c>
      <c r="E606" s="1592">
        <v>0.01</v>
      </c>
      <c r="F606" s="1592">
        <v>2</v>
      </c>
      <c r="G606" s="1594">
        <f>E606*F606</f>
        <v>0.02</v>
      </c>
      <c r="H606" s="1120"/>
    </row>
    <row r="607" spans="1:8" s="1121" customFormat="1" ht="16.5" customHeight="1">
      <c r="A607" s="1120"/>
      <c r="B607" s="1539">
        <v>88247</v>
      </c>
      <c r="C607" s="1299" t="e">
        <f>IF($A607="INSUMO",VLOOKUP($B607,#REF!,2,FALSE),VLOOKUP($B607,#REF!,2,FALSE))</f>
        <v>#REF!</v>
      </c>
      <c r="D607" s="1304" t="e">
        <f>IF($A607="INSUMO",VLOOKUP($B607,#REF!,3,FALSE),VLOOKUP($B607,#REF!,3,FALSE))</f>
        <v>#REF!</v>
      </c>
      <c r="E607" s="1592">
        <v>0.01</v>
      </c>
      <c r="F607" s="1592">
        <v>2</v>
      </c>
      <c r="G607" s="1594">
        <f>E607*F607</f>
        <v>0.02</v>
      </c>
      <c r="H607" s="1120"/>
    </row>
    <row r="608" spans="1:8" s="1121" customFormat="1" ht="15.75">
      <c r="A608" s="1120"/>
      <c r="B608" s="2847" t="s">
        <v>864</v>
      </c>
      <c r="C608" s="2848"/>
      <c r="D608" s="2848"/>
      <c r="E608" s="2848"/>
      <c r="F608" s="2848"/>
      <c r="G608" s="2849"/>
      <c r="H608" s="1120"/>
    </row>
    <row r="609" spans="1:8" s="1121" customFormat="1" ht="15">
      <c r="A609" s="1120"/>
      <c r="B609" s="1539">
        <v>88264</v>
      </c>
      <c r="C609" s="1299" t="e">
        <f>IF($A609="INSUMO",VLOOKUP($B609,#REF!,2,FALSE),VLOOKUP($B609,#REF!,2,FALSE))</f>
        <v>#REF!</v>
      </c>
      <c r="D609" s="1304" t="e">
        <f>IF($A609="INSUMO",VLOOKUP($B609,#REF!,3,FALSE),VLOOKUP($B609,#REF!,3,FALSE))</f>
        <v>#REF!</v>
      </c>
      <c r="E609" s="2850">
        <f>E600+G603+G606</f>
        <v>0.24</v>
      </c>
      <c r="F609" s="2851"/>
      <c r="G609" s="2852"/>
      <c r="H609" s="1120"/>
    </row>
    <row r="610" spans="1:8" s="1121" customFormat="1" ht="16.5" customHeight="1" thickBot="1">
      <c r="A610" s="1120"/>
      <c r="B610" s="349">
        <v>88247</v>
      </c>
      <c r="C610" s="1303" t="e">
        <f>IF($A610="INSUMO",VLOOKUP($B610,#REF!,2,FALSE),VLOOKUP($B610,#REF!,2,FALSE))</f>
        <v>#REF!</v>
      </c>
      <c r="D610" s="1300" t="e">
        <f>IF($A610="INSUMO",VLOOKUP($B610,#REF!,3,FALSE),VLOOKUP($B610,#REF!,3,FALSE))</f>
        <v>#REF!</v>
      </c>
      <c r="E610" s="2844">
        <f>E601+G604+G607</f>
        <v>0.24</v>
      </c>
      <c r="F610" s="2845"/>
      <c r="G610" s="2846"/>
      <c r="H610" s="1120"/>
    </row>
    <row r="611" spans="1:8" s="1114" customFormat="1" ht="15.75" thickBot="1">
      <c r="A611" s="1111"/>
      <c r="B611" s="1087"/>
      <c r="C611" s="1087"/>
      <c r="D611" s="1087"/>
      <c r="E611" s="1087"/>
      <c r="F611" s="1087"/>
      <c r="G611" s="1087"/>
      <c r="H611" s="1111"/>
    </row>
    <row r="612" spans="1:8" ht="31.5">
      <c r="A612" s="1053"/>
      <c r="B612" s="1365"/>
      <c r="C612" s="1366" t="s">
        <v>737</v>
      </c>
      <c r="D612" s="1366"/>
      <c r="E612" s="1367"/>
      <c r="F612" s="1364"/>
      <c r="G612" s="360" t="s">
        <v>23</v>
      </c>
      <c r="H612" s="1227" t="s">
        <v>1064</v>
      </c>
    </row>
    <row r="613" spans="1:8" ht="31.5">
      <c r="A613" s="1053"/>
      <c r="B613" s="1458" t="s">
        <v>91</v>
      </c>
      <c r="C613" s="1459" t="s">
        <v>92</v>
      </c>
      <c r="D613" s="1460" t="s">
        <v>93</v>
      </c>
      <c r="E613" s="1461" t="s">
        <v>94</v>
      </c>
      <c r="F613" s="1504" t="s">
        <v>95</v>
      </c>
      <c r="G613" s="1463" t="s">
        <v>96</v>
      </c>
      <c r="H613" s="1053"/>
    </row>
    <row r="614" spans="1:8" ht="15">
      <c r="A614" s="1053"/>
      <c r="B614" s="1736">
        <v>43567</v>
      </c>
      <c r="C614" s="1737" t="s">
        <v>1180</v>
      </c>
      <c r="D614" s="1775">
        <v>2.93</v>
      </c>
      <c r="E614" s="1739" t="s">
        <v>110</v>
      </c>
      <c r="F614" s="1740" t="s">
        <v>111</v>
      </c>
      <c r="G614" s="1741" t="s">
        <v>1181</v>
      </c>
      <c r="H614"/>
    </row>
    <row r="615" spans="1:8" ht="15">
      <c r="A615" s="1053"/>
      <c r="B615" s="1763">
        <v>43566</v>
      </c>
      <c r="C615" s="1737" t="s">
        <v>341</v>
      </c>
      <c r="D615" s="1738">
        <v>4.99</v>
      </c>
      <c r="E615" s="1739" t="s">
        <v>342</v>
      </c>
      <c r="F615" s="1740" t="s">
        <v>343</v>
      </c>
      <c r="G615" s="1741" t="s">
        <v>1262</v>
      </c>
      <c r="H615"/>
    </row>
    <row r="616" spans="1:8" ht="15">
      <c r="A616" s="1053"/>
      <c r="B616" s="1759">
        <v>43564</v>
      </c>
      <c r="C616" s="1765" t="s">
        <v>1137</v>
      </c>
      <c r="D616" s="1788">
        <v>2.87</v>
      </c>
      <c r="E616" s="1789" t="s">
        <v>1138</v>
      </c>
      <c r="F616" s="1768" t="s">
        <v>1144</v>
      </c>
      <c r="G616" s="1769" t="s">
        <v>1261</v>
      </c>
      <c r="H616"/>
    </row>
    <row r="617" spans="1:8" ht="16.5" thickBot="1">
      <c r="A617" s="1053"/>
      <c r="B617" s="1095"/>
      <c r="C617" s="1335"/>
      <c r="D617" s="1336">
        <f>IF(COUNT(D613:D616)=3,MEDIAN(D613:D616),SMALL(D614:D616,1))</f>
        <v>2.93</v>
      </c>
      <c r="E617" s="1337"/>
      <c r="F617" s="1338"/>
      <c r="G617" s="587"/>
      <c r="H617" s="1053"/>
    </row>
    <row r="618" spans="1:8" ht="15.75" thickBot="1">
      <c r="A618" s="1054"/>
      <c r="B618" s="2859"/>
      <c r="C618" s="2840"/>
      <c r="D618" s="2840"/>
      <c r="E618" s="2840"/>
      <c r="F618" s="2840"/>
      <c r="G618" s="2860"/>
      <c r="H618" s="1054"/>
    </row>
    <row r="619" spans="1:8" s="1062" customFormat="1" ht="15.75">
      <c r="A619" s="1057"/>
      <c r="B619" s="1103" t="str">
        <f>IF(COUNT($H$16:H619)&lt;10,CONCATENATE("AMM LOG 00",COUNT($H$16:H619)),CONCATENATE("AMM LOG 0",COUNT($H$16:H619)))</f>
        <v>AMM LOG 000</v>
      </c>
      <c r="C619" s="2533" t="str">
        <f>CONCATENATE("FORNECIMENTO E INSTALAÇÃO DE ",C622)</f>
        <v>FORNECIMENTO E INSTALAÇÃO DE T HORIZONTAL PARA ELETROCALHA PERFURADA GALVANIZADA DE 50 X 50 X 3000mm</v>
      </c>
      <c r="D619" s="2617"/>
      <c r="E619" s="2617"/>
      <c r="F619" s="2617"/>
      <c r="G619" s="1104" t="s">
        <v>23</v>
      </c>
      <c r="H619" s="1064" t="e">
        <f>G629</f>
        <v>#REF!</v>
      </c>
    </row>
    <row r="620" spans="1:8" s="1062" customFormat="1" ht="31.5">
      <c r="A620" s="1057"/>
      <c r="B620" s="1317" t="s">
        <v>144</v>
      </c>
      <c r="C620" s="1318" t="s">
        <v>75</v>
      </c>
      <c r="D620" s="1486" t="s">
        <v>23</v>
      </c>
      <c r="E620" s="1318" t="s">
        <v>76</v>
      </c>
      <c r="F620" s="1319" t="s">
        <v>77</v>
      </c>
      <c r="G620" s="1320" t="s">
        <v>78</v>
      </c>
      <c r="H620" s="1057"/>
    </row>
    <row r="621" spans="1:8" s="1062" customFormat="1" ht="15.75">
      <c r="A621" s="1057"/>
      <c r="B621" s="2818" t="s">
        <v>79</v>
      </c>
      <c r="C621" s="2819"/>
      <c r="D621" s="2819"/>
      <c r="E621" s="2819"/>
      <c r="F621" s="2819"/>
      <c r="G621" s="2820"/>
      <c r="H621" s="1057"/>
    </row>
    <row r="622" spans="1:8" s="1062" customFormat="1" ht="30">
      <c r="A622" s="1057"/>
      <c r="B622" s="1551" t="s">
        <v>98</v>
      </c>
      <c r="C622" s="1547" t="str">
        <f>C648</f>
        <v>T HORIZONTAL PARA ELETROCALHA PERFURADA GALVANIZADA DE 50 X 50 X 3000mm</v>
      </c>
      <c r="D622" s="1554" t="str">
        <f>G648</f>
        <v>UN</v>
      </c>
      <c r="E622" s="1535">
        <v>1</v>
      </c>
      <c r="F622" s="1535">
        <f>D653</f>
        <v>17.39</v>
      </c>
      <c r="G622" s="1540">
        <f>TRUNC(F622*E622,2)</f>
        <v>17.39</v>
      </c>
      <c r="H622" s="1057"/>
    </row>
    <row r="623" spans="1:8" s="1114" customFormat="1" ht="15.75">
      <c r="A623" s="1112" t="s">
        <v>218</v>
      </c>
      <c r="B623" s="1531">
        <v>11962</v>
      </c>
      <c r="C623" s="1299" t="e">
        <f>IF($A623="INSUMO",VLOOKUP($B623,#REF!,2,FALSE),VLOOKUP($B623,#REF!,2,FALSE))</f>
        <v>#REF!</v>
      </c>
      <c r="D623" s="1304" t="e">
        <f>IF($A623="INSUMO",VLOOKUP($B623,#REF!,3,FALSE),VLOOKUP($B623,#REF!,3,FALSE))</f>
        <v>#REF!</v>
      </c>
      <c r="E623" s="1513">
        <v>12</v>
      </c>
      <c r="F623" s="1322" t="e">
        <f>IF($A623="INSUMO",VLOOKUP($B623,#REF!,4,FALSE),VLOOKUP($B623,#REF!,4,FALSE))</f>
        <v>#REF!</v>
      </c>
      <c r="G623" s="1517" t="e">
        <f>TRUNC(F623*E623,2)</f>
        <v>#REF!</v>
      </c>
      <c r="H623" s="1111"/>
    </row>
    <row r="624" spans="1:8" s="1114" customFormat="1" ht="15.75">
      <c r="A624" s="1112" t="s">
        <v>218</v>
      </c>
      <c r="B624" s="1531">
        <v>39211</v>
      </c>
      <c r="C624" s="1299" t="e">
        <f>IF($A624="INSUMO",VLOOKUP($B624,#REF!,2,FALSE),VLOOKUP($B624,#REF!,2,FALSE))</f>
        <v>#REF!</v>
      </c>
      <c r="D624" s="1304" t="e">
        <f>IF($A624="INSUMO",VLOOKUP($B624,#REF!,3,FALSE),VLOOKUP($B624,#REF!,3,FALSE))</f>
        <v>#REF!</v>
      </c>
      <c r="E624" s="1513">
        <v>12</v>
      </c>
      <c r="F624" s="1322" t="e">
        <f>IF($A624="INSUMO",VLOOKUP($B624,#REF!,4,FALSE),VLOOKUP($B624,#REF!,4,FALSE))</f>
        <v>#REF!</v>
      </c>
      <c r="G624" s="1517" t="e">
        <f>TRUNC(F624*E624,2)</f>
        <v>#REF!</v>
      </c>
      <c r="H624" s="1111"/>
    </row>
    <row r="625" spans="1:8" s="1114" customFormat="1" ht="15.75">
      <c r="A625" s="1112" t="s">
        <v>218</v>
      </c>
      <c r="B625" s="1531">
        <v>39997</v>
      </c>
      <c r="C625" s="1299" t="e">
        <f>IF($A625="INSUMO",VLOOKUP($B625,#REF!,2,FALSE),VLOOKUP($B625,#REF!,2,FALSE))</f>
        <v>#REF!</v>
      </c>
      <c r="D625" s="1304" t="e">
        <f>IF($A625="INSUMO",VLOOKUP($B625,#REF!,3,FALSE),VLOOKUP($B625,#REF!,3,FALSE))</f>
        <v>#REF!</v>
      </c>
      <c r="E625" s="1513">
        <v>12</v>
      </c>
      <c r="F625" s="1322" t="e">
        <f>IF($A625="INSUMO",VLOOKUP($B625,#REF!,4,FALSE),VLOOKUP($B625,#REF!,4,FALSE))</f>
        <v>#REF!</v>
      </c>
      <c r="G625" s="1517" t="e">
        <f>TRUNC(F625*E625,2)</f>
        <v>#REF!</v>
      </c>
      <c r="H625" s="1111"/>
    </row>
    <row r="626" spans="1:8" s="1062" customFormat="1" ht="15.75">
      <c r="A626" s="1057"/>
      <c r="B626" s="2818" t="s">
        <v>80</v>
      </c>
      <c r="C626" s="2819"/>
      <c r="D626" s="2819"/>
      <c r="E626" s="2819"/>
      <c r="F626" s="2819"/>
      <c r="G626" s="2820"/>
      <c r="H626" s="1057"/>
    </row>
    <row r="627" spans="1:8" s="1062" customFormat="1" ht="15.75">
      <c r="A627" s="1059" t="s">
        <v>219</v>
      </c>
      <c r="B627" s="1518">
        <v>88264</v>
      </c>
      <c r="C627" s="1299" t="e">
        <f>IF($A627="INSUMO",VLOOKUP($B627,#REF!,2,FALSE),VLOOKUP($B627,#REF!,2,FALSE))</f>
        <v>#REF!</v>
      </c>
      <c r="D627" s="1304" t="e">
        <f>IF($A627="INSUMO",VLOOKUP($B627,#REF!,3,FALSE),VLOOKUP($B627,#REF!,3,FALSE))</f>
        <v>#REF!</v>
      </c>
      <c r="E627" s="1515">
        <f>E645</f>
        <v>0.56000000000000005</v>
      </c>
      <c r="F627" s="1322" t="e">
        <f>IF($A627="INSUMO",VLOOKUP($B627,#REF!,4,FALSE),VLOOKUP($B627,#REF!,4,FALSE))</f>
        <v>#REF!</v>
      </c>
      <c r="G627" s="1517" t="e">
        <f>TRUNC(F627*E627,2)</f>
        <v>#REF!</v>
      </c>
      <c r="H627" s="1057"/>
    </row>
    <row r="628" spans="1:8" s="1062" customFormat="1" ht="16.5" thickBot="1">
      <c r="A628" s="1059" t="s">
        <v>219</v>
      </c>
      <c r="B628" s="1105">
        <v>88316</v>
      </c>
      <c r="C628" s="1303" t="e">
        <f>IF($A628="INSUMO",VLOOKUP($B628,#REF!,2,FALSE),VLOOKUP($B628,#REF!,2,FALSE))</f>
        <v>#REF!</v>
      </c>
      <c r="D628" s="1300" t="e">
        <f>IF($A628="INSUMO",VLOOKUP($B628,#REF!,3,FALSE),VLOOKUP($B628,#REF!,3,FALSE))</f>
        <v>#REF!</v>
      </c>
      <c r="E628" s="1544">
        <f>E646</f>
        <v>0.56000000000000005</v>
      </c>
      <c r="F628" s="1324" t="e">
        <f>IF($A628="INSUMO",VLOOKUP($B628,#REF!,4,FALSE),VLOOKUP($B628,#REF!,4,FALSE))</f>
        <v>#REF!</v>
      </c>
      <c r="G628" s="1106" t="e">
        <f>TRUNC(F628*E628,2)</f>
        <v>#REF!</v>
      </c>
      <c r="H628" s="1057"/>
    </row>
    <row r="629" spans="1:8" s="1062" customFormat="1" ht="16.5" customHeight="1" thickBot="1">
      <c r="A629" s="1057"/>
      <c r="B629" s="2626" t="s">
        <v>884</v>
      </c>
      <c r="C629" s="2626"/>
      <c r="D629" s="2626"/>
      <c r="E629" s="2626"/>
      <c r="F629" s="538" t="s">
        <v>81</v>
      </c>
      <c r="G629" s="539" t="e">
        <f>SUM(G621:G628)</f>
        <v>#REF!</v>
      </c>
      <c r="H629" s="1057"/>
    </row>
    <row r="630" spans="1:8" s="1114" customFormat="1" ht="15">
      <c r="A630" s="1111"/>
      <c r="B630" s="2626"/>
      <c r="C630" s="2626"/>
      <c r="D630" s="2626"/>
      <c r="E630" s="2626"/>
      <c r="F630" s="1087"/>
      <c r="G630" s="1087"/>
      <c r="H630" s="1111"/>
    </row>
    <row r="631" spans="1:8" s="1119" customFormat="1" ht="20.25" customHeight="1" thickBot="1">
      <c r="B631" s="2853" t="s">
        <v>860</v>
      </c>
      <c r="C631" s="2854"/>
      <c r="D631" s="350"/>
      <c r="E631" s="350"/>
      <c r="F631" s="350"/>
      <c r="G631" s="1590"/>
    </row>
    <row r="632" spans="1:8" s="1121" customFormat="1" ht="15.75">
      <c r="A632" s="1120"/>
      <c r="B632" s="2855" t="s">
        <v>885</v>
      </c>
      <c r="C632" s="2856"/>
      <c r="D632" s="2856"/>
      <c r="E632" s="2856"/>
      <c r="F632" s="2856"/>
      <c r="G632" s="2857"/>
      <c r="H632" s="1120"/>
    </row>
    <row r="633" spans="1:8" s="1121" customFormat="1" ht="15">
      <c r="A633" s="1120"/>
      <c r="B633" s="1539">
        <v>88264</v>
      </c>
      <c r="C633" s="1299" t="e">
        <f>IF($A633="INSUMO",VLOOKUP($B633,#REF!,2,FALSE),VLOOKUP($B633,#REF!,2,FALSE))</f>
        <v>#REF!</v>
      </c>
      <c r="D633" s="1304" t="e">
        <f>IF($A633="INSUMO",VLOOKUP($B633,#REF!,3,FALSE),VLOOKUP($B633,#REF!,3,FALSE))</f>
        <v>#REF!</v>
      </c>
      <c r="E633" s="2850">
        <v>0.2</v>
      </c>
      <c r="F633" s="2850"/>
      <c r="G633" s="2858"/>
      <c r="H633" s="1120"/>
    </row>
    <row r="634" spans="1:8" s="1121" customFormat="1" ht="16.5" customHeight="1">
      <c r="A634" s="1120"/>
      <c r="B634" s="1539">
        <v>88247</v>
      </c>
      <c r="C634" s="1299" t="e">
        <f>IF($A634="INSUMO",VLOOKUP($B634,#REF!,2,FALSE),VLOOKUP($B634,#REF!,2,FALSE))</f>
        <v>#REF!</v>
      </c>
      <c r="D634" s="1304" t="e">
        <f>IF($A634="INSUMO",VLOOKUP($B634,#REF!,3,FALSE),VLOOKUP($B634,#REF!,3,FALSE))</f>
        <v>#REF!</v>
      </c>
      <c r="E634" s="2850">
        <v>0.2</v>
      </c>
      <c r="F634" s="2850"/>
      <c r="G634" s="2858"/>
      <c r="H634" s="1120"/>
    </row>
    <row r="635" spans="1:8" s="1121" customFormat="1" ht="15.75">
      <c r="A635" s="1120"/>
      <c r="B635" s="2847" t="s">
        <v>879</v>
      </c>
      <c r="C635" s="2848"/>
      <c r="D635" s="2848"/>
      <c r="E635" s="2848"/>
      <c r="F635" s="1591" t="s">
        <v>76</v>
      </c>
      <c r="G635" s="1593" t="s">
        <v>895</v>
      </c>
      <c r="H635" s="1120"/>
    </row>
    <row r="636" spans="1:8" s="1121" customFormat="1" ht="15">
      <c r="A636" s="1120"/>
      <c r="B636" s="1539">
        <v>88264</v>
      </c>
      <c r="C636" s="1299" t="e">
        <f>IF($A636="INSUMO",VLOOKUP($B636,#REF!,2,FALSE),VLOOKUP($B636,#REF!,2,FALSE))</f>
        <v>#REF!</v>
      </c>
      <c r="D636" s="1304" t="e">
        <f>IF($A636="INSUMO",VLOOKUP($B636,#REF!,3,FALSE),VLOOKUP($B636,#REF!,3,FALSE))</f>
        <v>#REF!</v>
      </c>
      <c r="E636" s="1592">
        <v>0.01</v>
      </c>
      <c r="F636" s="1592">
        <v>12</v>
      </c>
      <c r="G636" s="1594">
        <f>E636*F636</f>
        <v>0.12</v>
      </c>
      <c r="H636" s="1120"/>
    </row>
    <row r="637" spans="1:8" s="1121" customFormat="1" ht="16.5" customHeight="1">
      <c r="A637" s="1120"/>
      <c r="B637" s="1539">
        <v>88247</v>
      </c>
      <c r="C637" s="1299" t="e">
        <f>IF($A637="INSUMO",VLOOKUP($B637,#REF!,2,FALSE),VLOOKUP($B637,#REF!,2,FALSE))</f>
        <v>#REF!</v>
      </c>
      <c r="D637" s="1304" t="e">
        <f>IF($A637="INSUMO",VLOOKUP($B637,#REF!,3,FALSE),VLOOKUP($B637,#REF!,3,FALSE))</f>
        <v>#REF!</v>
      </c>
      <c r="E637" s="1592">
        <v>0.01</v>
      </c>
      <c r="F637" s="1592">
        <v>12</v>
      </c>
      <c r="G637" s="1594">
        <f>E637*F637</f>
        <v>0.12</v>
      </c>
      <c r="H637" s="1120"/>
    </row>
    <row r="638" spans="1:8" s="1121" customFormat="1" ht="15.75">
      <c r="A638" s="1120"/>
      <c r="B638" s="2847" t="s">
        <v>877</v>
      </c>
      <c r="C638" s="2848"/>
      <c r="D638" s="2848"/>
      <c r="E638" s="2848"/>
      <c r="F638" s="1591" t="s">
        <v>76</v>
      </c>
      <c r="G638" s="1593" t="s">
        <v>895</v>
      </c>
      <c r="H638" s="1120"/>
    </row>
    <row r="639" spans="1:8" s="1121" customFormat="1" ht="15">
      <c r="A639" s="1120"/>
      <c r="B639" s="1539">
        <v>88264</v>
      </c>
      <c r="C639" s="1299" t="e">
        <f>IF($A639="INSUMO",VLOOKUP($B639,#REF!,2,FALSE),VLOOKUP($B639,#REF!,2,FALSE))</f>
        <v>#REF!</v>
      </c>
      <c r="D639" s="1304" t="e">
        <f>IF($A639="INSUMO",VLOOKUP($B639,#REF!,3,FALSE),VLOOKUP($B639,#REF!,3,FALSE))</f>
        <v>#REF!</v>
      </c>
      <c r="E639" s="1592">
        <v>0.01</v>
      </c>
      <c r="F639" s="1592">
        <v>12</v>
      </c>
      <c r="G639" s="1594">
        <f>E639*F639</f>
        <v>0.12</v>
      </c>
      <c r="H639" s="1120"/>
    </row>
    <row r="640" spans="1:8" s="1121" customFormat="1" ht="16.5" customHeight="1">
      <c r="A640" s="1120"/>
      <c r="B640" s="1539">
        <v>88247</v>
      </c>
      <c r="C640" s="1299" t="e">
        <f>IF($A640="INSUMO",VLOOKUP($B640,#REF!,2,FALSE),VLOOKUP($B640,#REF!,2,FALSE))</f>
        <v>#REF!</v>
      </c>
      <c r="D640" s="1304" t="e">
        <f>IF($A640="INSUMO",VLOOKUP($B640,#REF!,3,FALSE),VLOOKUP($B640,#REF!,3,FALSE))</f>
        <v>#REF!</v>
      </c>
      <c r="E640" s="1592">
        <v>0.01</v>
      </c>
      <c r="F640" s="1592">
        <v>12</v>
      </c>
      <c r="G640" s="1594">
        <f>E640*F640</f>
        <v>0.12</v>
      </c>
      <c r="H640" s="1120"/>
    </row>
    <row r="641" spans="1:8" s="1121" customFormat="1" ht="15.75">
      <c r="A641" s="1120"/>
      <c r="B641" s="2847" t="s">
        <v>878</v>
      </c>
      <c r="C641" s="2848"/>
      <c r="D641" s="2848"/>
      <c r="E641" s="2848"/>
      <c r="F641" s="1591" t="s">
        <v>76</v>
      </c>
      <c r="G641" s="1593" t="s">
        <v>895</v>
      </c>
      <c r="H641" s="1120"/>
    </row>
    <row r="642" spans="1:8" s="1121" customFormat="1" ht="15">
      <c r="A642" s="1120"/>
      <c r="B642" s="1539">
        <v>88264</v>
      </c>
      <c r="C642" s="1299" t="e">
        <f>IF($A642="INSUMO",VLOOKUP($B642,#REF!,2,FALSE),VLOOKUP($B642,#REF!,2,FALSE))</f>
        <v>#REF!</v>
      </c>
      <c r="D642" s="1304" t="e">
        <f>IF($A642="INSUMO",VLOOKUP($B642,#REF!,3,FALSE),VLOOKUP($B642,#REF!,3,FALSE))</f>
        <v>#REF!</v>
      </c>
      <c r="E642" s="1592">
        <v>0.01</v>
      </c>
      <c r="F642" s="1592">
        <v>12</v>
      </c>
      <c r="G642" s="1594">
        <f>E642*F642</f>
        <v>0.12</v>
      </c>
      <c r="H642" s="1120"/>
    </row>
    <row r="643" spans="1:8" s="1121" customFormat="1" ht="16.5" customHeight="1">
      <c r="A643" s="1120"/>
      <c r="B643" s="1539">
        <v>88247</v>
      </c>
      <c r="C643" s="1299" t="e">
        <f>IF($A643="INSUMO",VLOOKUP($B643,#REF!,2,FALSE),VLOOKUP($B643,#REF!,2,FALSE))</f>
        <v>#REF!</v>
      </c>
      <c r="D643" s="1304" t="e">
        <f>IF($A643="INSUMO",VLOOKUP($B643,#REF!,3,FALSE),VLOOKUP($B643,#REF!,3,FALSE))</f>
        <v>#REF!</v>
      </c>
      <c r="E643" s="1592">
        <v>0.01</v>
      </c>
      <c r="F643" s="1592">
        <v>12</v>
      </c>
      <c r="G643" s="1594">
        <f>E643*F643</f>
        <v>0.12</v>
      </c>
      <c r="H643" s="1120"/>
    </row>
    <row r="644" spans="1:8" s="1121" customFormat="1" ht="15.75">
      <c r="A644" s="1120"/>
      <c r="B644" s="2847" t="s">
        <v>864</v>
      </c>
      <c r="C644" s="2848"/>
      <c r="D644" s="2848"/>
      <c r="E644" s="2848"/>
      <c r="F644" s="2848"/>
      <c r="G644" s="2849"/>
      <c r="H644" s="1120"/>
    </row>
    <row r="645" spans="1:8" s="1121" customFormat="1" ht="15">
      <c r="A645" s="1120"/>
      <c r="B645" s="1539">
        <v>88264</v>
      </c>
      <c r="C645" s="1299" t="e">
        <f>IF($A645="INSUMO",VLOOKUP($B645,#REF!,2,FALSE),VLOOKUP($B645,#REF!,2,FALSE))</f>
        <v>#REF!</v>
      </c>
      <c r="D645" s="1304" t="e">
        <f>IF($A645="INSUMO",VLOOKUP($B645,#REF!,3,FALSE),VLOOKUP($B645,#REF!,3,FALSE))</f>
        <v>#REF!</v>
      </c>
      <c r="E645" s="2850">
        <f>E633+G636+G639+G642</f>
        <v>0.56000000000000005</v>
      </c>
      <c r="F645" s="2851"/>
      <c r="G645" s="2852"/>
      <c r="H645" s="1120"/>
    </row>
    <row r="646" spans="1:8" s="1121" customFormat="1" ht="16.5" customHeight="1" thickBot="1">
      <c r="A646" s="1120"/>
      <c r="B646" s="349">
        <v>88247</v>
      </c>
      <c r="C646" s="1303" t="e">
        <f>IF($A646="INSUMO",VLOOKUP($B646,#REF!,2,FALSE),VLOOKUP($B646,#REF!,2,FALSE))</f>
        <v>#REF!</v>
      </c>
      <c r="D646" s="1300" t="e">
        <f>IF($A646="INSUMO",VLOOKUP($B646,#REF!,3,FALSE),VLOOKUP($B646,#REF!,3,FALSE))</f>
        <v>#REF!</v>
      </c>
      <c r="E646" s="2844">
        <f>E634+G637+G640+G643</f>
        <v>0.56000000000000005</v>
      </c>
      <c r="F646" s="2845"/>
      <c r="G646" s="2846"/>
      <c r="H646" s="1120"/>
    </row>
    <row r="647" spans="1:8" s="1114" customFormat="1" ht="15.75" thickBot="1">
      <c r="A647" s="1111"/>
      <c r="B647" s="1237"/>
      <c r="C647" s="1111"/>
      <c r="D647" s="1111"/>
      <c r="E647" s="1111"/>
      <c r="F647" s="1111"/>
      <c r="G647" s="1171"/>
      <c r="H647" s="1111"/>
    </row>
    <row r="648" spans="1:8" s="1062" customFormat="1" ht="31.5">
      <c r="A648" s="1060"/>
      <c r="B648" s="1365"/>
      <c r="C648" s="1366" t="s">
        <v>740</v>
      </c>
      <c r="D648" s="1366"/>
      <c r="E648" s="1367"/>
      <c r="F648" s="1364"/>
      <c r="G648" s="360" t="s">
        <v>23</v>
      </c>
      <c r="H648" s="1227" t="s">
        <v>1064</v>
      </c>
    </row>
    <row r="649" spans="1:8" s="1062" customFormat="1" ht="31.5">
      <c r="A649" s="1060"/>
      <c r="B649" s="1458" t="s">
        <v>91</v>
      </c>
      <c r="C649" s="1459" t="s">
        <v>92</v>
      </c>
      <c r="D649" s="1460" t="s">
        <v>93</v>
      </c>
      <c r="E649" s="1461" t="s">
        <v>94</v>
      </c>
      <c r="F649" s="1504" t="s">
        <v>95</v>
      </c>
      <c r="G649" s="1463" t="s">
        <v>96</v>
      </c>
      <c r="H649" s="1060"/>
    </row>
    <row r="650" spans="1:8" s="1062" customFormat="1" ht="15">
      <c r="A650" s="1060"/>
      <c r="B650" s="1736">
        <v>43567</v>
      </c>
      <c r="C650" s="1737" t="s">
        <v>1180</v>
      </c>
      <c r="D650" s="1775">
        <v>13.25</v>
      </c>
      <c r="E650" s="1739" t="s">
        <v>110</v>
      </c>
      <c r="F650" s="1740" t="s">
        <v>111</v>
      </c>
      <c r="G650" s="1741" t="s">
        <v>1181</v>
      </c>
      <c r="H650"/>
    </row>
    <row r="651" spans="1:8" s="1062" customFormat="1" ht="15">
      <c r="A651" s="1060"/>
      <c r="B651" s="1759">
        <v>43564</v>
      </c>
      <c r="C651" s="1765" t="s">
        <v>1137</v>
      </c>
      <c r="D651" s="1788">
        <v>17.39</v>
      </c>
      <c r="E651" s="1789" t="s">
        <v>1138</v>
      </c>
      <c r="F651" s="1768" t="s">
        <v>1144</v>
      </c>
      <c r="G651" s="1769" t="s">
        <v>1261</v>
      </c>
      <c r="H651"/>
    </row>
    <row r="652" spans="1:8" s="1062" customFormat="1" ht="15">
      <c r="A652" s="1060"/>
      <c r="B652" s="1763">
        <v>43566</v>
      </c>
      <c r="C652" s="1737" t="s">
        <v>341</v>
      </c>
      <c r="D652" s="1738">
        <v>29.7</v>
      </c>
      <c r="E652" s="1739" t="s">
        <v>342</v>
      </c>
      <c r="F652" s="1740" t="s">
        <v>343</v>
      </c>
      <c r="G652" s="1741" t="s">
        <v>1262</v>
      </c>
      <c r="H652"/>
    </row>
    <row r="653" spans="1:8" s="1062" customFormat="1" ht="16.5" thickBot="1">
      <c r="A653" s="1060"/>
      <c r="B653" s="1095"/>
      <c r="C653" s="1335" t="s">
        <v>97</v>
      </c>
      <c r="D653" s="1336">
        <f>IF(COUNT(D649:D652)=3,MEDIAN(D649:D652),SMALL(D650:D652,1))</f>
        <v>17.39</v>
      </c>
      <c r="E653" s="1337"/>
      <c r="F653" s="1338"/>
      <c r="G653" s="587"/>
      <c r="H653" s="1060"/>
    </row>
    <row r="654" spans="1:8" s="1062" customFormat="1" ht="15.75" thickBot="1">
      <c r="A654" s="1061"/>
      <c r="B654" s="2859"/>
      <c r="C654" s="2840"/>
      <c r="D654" s="2840"/>
      <c r="E654" s="2840"/>
      <c r="F654" s="2840"/>
      <c r="G654" s="2860"/>
      <c r="H654" s="1061"/>
    </row>
    <row r="655" spans="1:8" s="1062" customFormat="1" ht="15.75">
      <c r="A655" s="1057"/>
      <c r="B655" s="1103" t="str">
        <f>IF(COUNT($H$16:H655)&lt;10,CONCATENATE("AMM LOG 00",COUNT($H$16:H655)),CONCATENATE("AMM LOG 0",COUNT($H$16:H655)))</f>
        <v>AMM LOG 000</v>
      </c>
      <c r="C655" s="2533" t="str">
        <f>CONCATENATE("FORNECIMENTO E INSTALAÇÃO DE ",C658)</f>
        <v>FORNECIMENTO E INSTALAÇÃO DE T VERTICAL PARA ELETROCALHA PERFURADA GALVANIZADA DE 50 X 50 X 3000mm</v>
      </c>
      <c r="D655" s="2617"/>
      <c r="E655" s="2617"/>
      <c r="F655" s="2617"/>
      <c r="G655" s="1104" t="s">
        <v>23</v>
      </c>
      <c r="H655" s="1064" t="e">
        <f>G665</f>
        <v>#REF!</v>
      </c>
    </row>
    <row r="656" spans="1:8" s="1062" customFormat="1" ht="31.5">
      <c r="A656" s="1057"/>
      <c r="B656" s="1317" t="s">
        <v>144</v>
      </c>
      <c r="C656" s="1318" t="s">
        <v>75</v>
      </c>
      <c r="D656" s="1486" t="s">
        <v>23</v>
      </c>
      <c r="E656" s="1318" t="s">
        <v>76</v>
      </c>
      <c r="F656" s="1319" t="s">
        <v>77</v>
      </c>
      <c r="G656" s="1320" t="s">
        <v>78</v>
      </c>
      <c r="H656" s="1057"/>
    </row>
    <row r="657" spans="1:8" s="1062" customFormat="1" ht="15.75">
      <c r="A657" s="1057"/>
      <c r="B657" s="2818" t="s">
        <v>79</v>
      </c>
      <c r="C657" s="2819"/>
      <c r="D657" s="2819"/>
      <c r="E657" s="2819"/>
      <c r="F657" s="2819"/>
      <c r="G657" s="2820"/>
      <c r="H657" s="1057"/>
    </row>
    <row r="658" spans="1:8" s="1062" customFormat="1" ht="30">
      <c r="A658" s="1057"/>
      <c r="B658" s="1551" t="s">
        <v>98</v>
      </c>
      <c r="C658" s="1547" t="str">
        <f>C685</f>
        <v>T VERTICAL PARA ELETROCALHA PERFURADA GALVANIZADA DE 50 X 50 X 3000mm</v>
      </c>
      <c r="D658" s="1554" t="str">
        <f>G685</f>
        <v>UN</v>
      </c>
      <c r="E658" s="1535">
        <v>1</v>
      </c>
      <c r="F658" s="1535">
        <f>D690</f>
        <v>18.690000000000001</v>
      </c>
      <c r="G658" s="1540">
        <f>TRUNC(F658*E658,2)</f>
        <v>18.690000000000001</v>
      </c>
      <c r="H658" s="1057"/>
    </row>
    <row r="659" spans="1:8" s="1114" customFormat="1" ht="15.75">
      <c r="A659" s="1112" t="s">
        <v>218</v>
      </c>
      <c r="B659" s="1531">
        <v>11962</v>
      </c>
      <c r="C659" s="1299" t="e">
        <f>IF($A659="INSUMO",VLOOKUP($B659,#REF!,2,FALSE),VLOOKUP($B659,#REF!,2,FALSE))</f>
        <v>#REF!</v>
      </c>
      <c r="D659" s="1304" t="e">
        <f>IF($A659="INSUMO",VLOOKUP($B659,#REF!,3,FALSE),VLOOKUP($B659,#REF!,3,FALSE))</f>
        <v>#REF!</v>
      </c>
      <c r="E659" s="1513">
        <v>12</v>
      </c>
      <c r="F659" s="1322" t="e">
        <f>IF($A659="INSUMO",VLOOKUP($B659,#REF!,4,FALSE),VLOOKUP($B659,#REF!,4,FALSE))</f>
        <v>#REF!</v>
      </c>
      <c r="G659" s="1517" t="e">
        <f>TRUNC(F659*E659,2)</f>
        <v>#REF!</v>
      </c>
      <c r="H659" s="1111"/>
    </row>
    <row r="660" spans="1:8" s="1114" customFormat="1" ht="15.75">
      <c r="A660" s="1112" t="s">
        <v>218</v>
      </c>
      <c r="B660" s="1531">
        <v>39211</v>
      </c>
      <c r="C660" s="1299" t="e">
        <f>IF($A660="INSUMO",VLOOKUP($B660,#REF!,2,FALSE),VLOOKUP($B660,#REF!,2,FALSE))</f>
        <v>#REF!</v>
      </c>
      <c r="D660" s="1304" t="e">
        <f>IF($A660="INSUMO",VLOOKUP($B660,#REF!,3,FALSE),VLOOKUP($B660,#REF!,3,FALSE))</f>
        <v>#REF!</v>
      </c>
      <c r="E660" s="1513">
        <v>12</v>
      </c>
      <c r="F660" s="1322" t="e">
        <f>IF($A660="INSUMO",VLOOKUP($B660,#REF!,4,FALSE),VLOOKUP($B660,#REF!,4,FALSE))</f>
        <v>#REF!</v>
      </c>
      <c r="G660" s="1517" t="e">
        <f>TRUNC(F660*E660,2)</f>
        <v>#REF!</v>
      </c>
      <c r="H660" s="1111"/>
    </row>
    <row r="661" spans="1:8" s="1114" customFormat="1" ht="15.75">
      <c r="A661" s="1112" t="s">
        <v>218</v>
      </c>
      <c r="B661" s="1531">
        <v>39997</v>
      </c>
      <c r="C661" s="1299" t="e">
        <f>IF($A661="INSUMO",VLOOKUP($B661,#REF!,2,FALSE),VLOOKUP($B661,#REF!,2,FALSE))</f>
        <v>#REF!</v>
      </c>
      <c r="D661" s="1304" t="e">
        <f>IF($A661="INSUMO",VLOOKUP($B661,#REF!,3,FALSE),VLOOKUP($B661,#REF!,3,FALSE))</f>
        <v>#REF!</v>
      </c>
      <c r="E661" s="1513">
        <v>12</v>
      </c>
      <c r="F661" s="1322" t="e">
        <f>IF($A661="INSUMO",VLOOKUP($B661,#REF!,4,FALSE),VLOOKUP($B661,#REF!,4,FALSE))</f>
        <v>#REF!</v>
      </c>
      <c r="G661" s="1517" t="e">
        <f>TRUNC(F661*E661,2)</f>
        <v>#REF!</v>
      </c>
      <c r="H661" s="1111"/>
    </row>
    <row r="662" spans="1:8" s="1062" customFormat="1" ht="15.75">
      <c r="A662" s="1057"/>
      <c r="B662" s="2818" t="s">
        <v>80</v>
      </c>
      <c r="C662" s="2819"/>
      <c r="D662" s="2819"/>
      <c r="E662" s="2819"/>
      <c r="F662" s="2819"/>
      <c r="G662" s="2820"/>
      <c r="H662" s="1057"/>
    </row>
    <row r="663" spans="1:8" s="1062" customFormat="1" ht="15.75">
      <c r="A663" s="1059" t="s">
        <v>219</v>
      </c>
      <c r="B663" s="1518">
        <v>88264</v>
      </c>
      <c r="C663" s="1299" t="e">
        <f>IF($A663="INSUMO",VLOOKUP($B663,#REF!,2,FALSE),VLOOKUP($B663,#REF!,2,FALSE))</f>
        <v>#REF!</v>
      </c>
      <c r="D663" s="1304" t="e">
        <f>IF($A663="INSUMO",VLOOKUP($B663,#REF!,3,FALSE),VLOOKUP($B663,#REF!,3,FALSE))</f>
        <v>#REF!</v>
      </c>
      <c r="E663" s="1515">
        <f>E682</f>
        <v>0.56000000000000005</v>
      </c>
      <c r="F663" s="1322" t="e">
        <f>IF($A663="INSUMO",VLOOKUP($B663,#REF!,4,FALSE),VLOOKUP($B663,#REF!,4,FALSE))</f>
        <v>#REF!</v>
      </c>
      <c r="G663" s="1517" t="e">
        <f>TRUNC(F663*E663,2)</f>
        <v>#REF!</v>
      </c>
      <c r="H663" s="1057"/>
    </row>
    <row r="664" spans="1:8" s="1062" customFormat="1" ht="16.5" thickBot="1">
      <c r="A664" s="1059" t="s">
        <v>219</v>
      </c>
      <c r="B664" s="1105">
        <v>88316</v>
      </c>
      <c r="C664" s="1303" t="e">
        <f>IF($A664="INSUMO",VLOOKUP($B664,#REF!,2,FALSE),VLOOKUP($B664,#REF!,2,FALSE))</f>
        <v>#REF!</v>
      </c>
      <c r="D664" s="1300" t="e">
        <f>IF($A664="INSUMO",VLOOKUP($B664,#REF!,3,FALSE),VLOOKUP($B664,#REF!,3,FALSE))</f>
        <v>#REF!</v>
      </c>
      <c r="E664" s="1544">
        <f>E683</f>
        <v>0.56000000000000005</v>
      </c>
      <c r="F664" s="1324" t="e">
        <f>IF($A664="INSUMO",VLOOKUP($B664,#REF!,4,FALSE),VLOOKUP($B664,#REF!,4,FALSE))</f>
        <v>#REF!</v>
      </c>
      <c r="G664" s="1106" t="e">
        <f>TRUNC(F664*E664,2)</f>
        <v>#REF!</v>
      </c>
      <c r="H664" s="1057"/>
    </row>
    <row r="665" spans="1:8" s="1062" customFormat="1" ht="16.5" customHeight="1" thickBot="1">
      <c r="A665" s="1057"/>
      <c r="B665" s="2626" t="s">
        <v>884</v>
      </c>
      <c r="C665" s="2626"/>
      <c r="D665" s="2626"/>
      <c r="E665" s="2626"/>
      <c r="F665" s="538" t="s">
        <v>81</v>
      </c>
      <c r="G665" s="539" t="e">
        <f>SUM(G657:G664)</f>
        <v>#REF!</v>
      </c>
      <c r="H665" s="1057"/>
    </row>
    <row r="666" spans="1:8" s="1114" customFormat="1" ht="15">
      <c r="A666" s="1111"/>
      <c r="B666" s="2626"/>
      <c r="C666" s="2626"/>
      <c r="D666" s="2626"/>
      <c r="E666" s="2626"/>
      <c r="F666" s="1087"/>
      <c r="G666" s="1087"/>
      <c r="H666" s="1111"/>
    </row>
    <row r="667" spans="1:8" s="1062" customFormat="1" ht="15">
      <c r="A667" s="1057"/>
      <c r="B667" s="1058"/>
      <c r="C667" s="1058"/>
      <c r="D667" s="1058"/>
      <c r="E667" s="1058"/>
      <c r="F667" s="1058"/>
      <c r="G667" s="1058"/>
      <c r="H667" s="1057"/>
    </row>
    <row r="668" spans="1:8" s="1119" customFormat="1" ht="20.25" customHeight="1" thickBot="1">
      <c r="B668" s="2853" t="s">
        <v>860</v>
      </c>
      <c r="C668" s="2854"/>
      <c r="D668" s="350"/>
      <c r="E668" s="350"/>
      <c r="F668" s="350"/>
      <c r="G668" s="1590"/>
    </row>
    <row r="669" spans="1:8" s="1121" customFormat="1" ht="15.75">
      <c r="A669" s="1120"/>
      <c r="B669" s="2855" t="s">
        <v>889</v>
      </c>
      <c r="C669" s="2856"/>
      <c r="D669" s="2856"/>
      <c r="E669" s="2856"/>
      <c r="F669" s="2856"/>
      <c r="G669" s="2857"/>
      <c r="H669" s="1120"/>
    </row>
    <row r="670" spans="1:8" s="1121" customFormat="1" ht="15">
      <c r="A670" s="1120"/>
      <c r="B670" s="1539">
        <v>88264</v>
      </c>
      <c r="C670" s="1299" t="e">
        <f>IF($A670="INSUMO",VLOOKUP($B670,#REF!,2,FALSE),VLOOKUP($B670,#REF!,2,FALSE))</f>
        <v>#REF!</v>
      </c>
      <c r="D670" s="1304" t="e">
        <f>IF($A670="INSUMO",VLOOKUP($B670,#REF!,3,FALSE),VLOOKUP($B670,#REF!,3,FALSE))</f>
        <v>#REF!</v>
      </c>
      <c r="E670" s="2850">
        <v>0.2</v>
      </c>
      <c r="F670" s="2850"/>
      <c r="G670" s="2858"/>
      <c r="H670" s="1120"/>
    </row>
    <row r="671" spans="1:8" s="1121" customFormat="1" ht="16.5" customHeight="1">
      <c r="A671" s="1120"/>
      <c r="B671" s="1539">
        <v>88247</v>
      </c>
      <c r="C671" s="1299" t="e">
        <f>IF($A671="INSUMO",VLOOKUP($B671,#REF!,2,FALSE),VLOOKUP($B671,#REF!,2,FALSE))</f>
        <v>#REF!</v>
      </c>
      <c r="D671" s="1304" t="e">
        <f>IF($A671="INSUMO",VLOOKUP($B671,#REF!,3,FALSE),VLOOKUP($B671,#REF!,3,FALSE))</f>
        <v>#REF!</v>
      </c>
      <c r="E671" s="2850">
        <v>0.2</v>
      </c>
      <c r="F671" s="2850"/>
      <c r="G671" s="2858"/>
      <c r="H671" s="1120"/>
    </row>
    <row r="672" spans="1:8" s="1121" customFormat="1" ht="15.75">
      <c r="A672" s="1120"/>
      <c r="B672" s="2847" t="s">
        <v>879</v>
      </c>
      <c r="C672" s="2848"/>
      <c r="D672" s="2848"/>
      <c r="E672" s="2848"/>
      <c r="F672" s="1591" t="s">
        <v>76</v>
      </c>
      <c r="G672" s="1593" t="s">
        <v>895</v>
      </c>
      <c r="H672" s="1120"/>
    </row>
    <row r="673" spans="1:8" s="1121" customFormat="1" ht="15">
      <c r="A673" s="1120"/>
      <c r="B673" s="1539">
        <v>88264</v>
      </c>
      <c r="C673" s="1299" t="e">
        <f>IF($A673="INSUMO",VLOOKUP($B673,#REF!,2,FALSE),VLOOKUP($B673,#REF!,2,FALSE))</f>
        <v>#REF!</v>
      </c>
      <c r="D673" s="1304" t="e">
        <f>IF($A673="INSUMO",VLOOKUP($B673,#REF!,3,FALSE),VLOOKUP($B673,#REF!,3,FALSE))</f>
        <v>#REF!</v>
      </c>
      <c r="E673" s="1592">
        <v>0.01</v>
      </c>
      <c r="F673" s="1592">
        <v>12</v>
      </c>
      <c r="G673" s="1594">
        <f>E673*F673</f>
        <v>0.12</v>
      </c>
      <c r="H673" s="1120"/>
    </row>
    <row r="674" spans="1:8" s="1121" customFormat="1" ht="16.5" customHeight="1">
      <c r="A674" s="1120"/>
      <c r="B674" s="1539">
        <v>88247</v>
      </c>
      <c r="C674" s="1299" t="e">
        <f>IF($A674="INSUMO",VLOOKUP($B674,#REF!,2,FALSE),VLOOKUP($B674,#REF!,2,FALSE))</f>
        <v>#REF!</v>
      </c>
      <c r="D674" s="1304" t="e">
        <f>IF($A674="INSUMO",VLOOKUP($B674,#REF!,3,FALSE),VLOOKUP($B674,#REF!,3,FALSE))</f>
        <v>#REF!</v>
      </c>
      <c r="E674" s="1592">
        <v>0.01</v>
      </c>
      <c r="F674" s="1592">
        <v>12</v>
      </c>
      <c r="G674" s="1594">
        <f>E674*F674</f>
        <v>0.12</v>
      </c>
      <c r="H674" s="1120"/>
    </row>
    <row r="675" spans="1:8" s="1121" customFormat="1" ht="15.75">
      <c r="A675" s="1120"/>
      <c r="B675" s="2847" t="s">
        <v>877</v>
      </c>
      <c r="C675" s="2848"/>
      <c r="D675" s="2848"/>
      <c r="E675" s="2848"/>
      <c r="F675" s="1591" t="s">
        <v>76</v>
      </c>
      <c r="G675" s="1593" t="s">
        <v>895</v>
      </c>
      <c r="H675" s="1120"/>
    </row>
    <row r="676" spans="1:8" s="1121" customFormat="1" ht="15">
      <c r="A676" s="1120"/>
      <c r="B676" s="1539">
        <v>88264</v>
      </c>
      <c r="C676" s="1299" t="e">
        <f>IF($A676="INSUMO",VLOOKUP($B676,#REF!,2,FALSE),VLOOKUP($B676,#REF!,2,FALSE))</f>
        <v>#REF!</v>
      </c>
      <c r="D676" s="1304" t="e">
        <f>IF($A676="INSUMO",VLOOKUP($B676,#REF!,3,FALSE),VLOOKUP($B676,#REF!,3,FALSE))</f>
        <v>#REF!</v>
      </c>
      <c r="E676" s="1592">
        <v>0.01</v>
      </c>
      <c r="F676" s="1592">
        <v>12</v>
      </c>
      <c r="G676" s="1594">
        <f>E676*F676</f>
        <v>0.12</v>
      </c>
      <c r="H676" s="1120"/>
    </row>
    <row r="677" spans="1:8" s="1121" customFormat="1" ht="16.5" customHeight="1">
      <c r="A677" s="1120"/>
      <c r="B677" s="1539">
        <v>88247</v>
      </c>
      <c r="C677" s="1299" t="e">
        <f>IF($A677="INSUMO",VLOOKUP($B677,#REF!,2,FALSE),VLOOKUP($B677,#REF!,2,FALSE))</f>
        <v>#REF!</v>
      </c>
      <c r="D677" s="1304" t="e">
        <f>IF($A677="INSUMO",VLOOKUP($B677,#REF!,3,FALSE),VLOOKUP($B677,#REF!,3,FALSE))</f>
        <v>#REF!</v>
      </c>
      <c r="E677" s="1592">
        <v>0.01</v>
      </c>
      <c r="F677" s="1592">
        <v>12</v>
      </c>
      <c r="G677" s="1594">
        <f>E677*F677</f>
        <v>0.12</v>
      </c>
      <c r="H677" s="1120"/>
    </row>
    <row r="678" spans="1:8" s="1121" customFormat="1" ht="15.75">
      <c r="A678" s="1120"/>
      <c r="B678" s="2847" t="s">
        <v>878</v>
      </c>
      <c r="C678" s="2848"/>
      <c r="D678" s="2848"/>
      <c r="E678" s="2848"/>
      <c r="F678" s="1591" t="s">
        <v>76</v>
      </c>
      <c r="G678" s="1593" t="s">
        <v>895</v>
      </c>
      <c r="H678" s="1120"/>
    </row>
    <row r="679" spans="1:8" s="1121" customFormat="1" ht="15">
      <c r="A679" s="1120"/>
      <c r="B679" s="1539">
        <v>88264</v>
      </c>
      <c r="C679" s="1299" t="e">
        <f>IF($A679="INSUMO",VLOOKUP($B679,#REF!,2,FALSE),VLOOKUP($B679,#REF!,2,FALSE))</f>
        <v>#REF!</v>
      </c>
      <c r="D679" s="1304" t="e">
        <f>IF($A679="INSUMO",VLOOKUP($B679,#REF!,3,FALSE),VLOOKUP($B679,#REF!,3,FALSE))</f>
        <v>#REF!</v>
      </c>
      <c r="E679" s="1592">
        <v>0.01</v>
      </c>
      <c r="F679" s="1592">
        <v>12</v>
      </c>
      <c r="G679" s="1594">
        <f>E679*F679</f>
        <v>0.12</v>
      </c>
      <c r="H679" s="1120"/>
    </row>
    <row r="680" spans="1:8" s="1121" customFormat="1" ht="16.5" customHeight="1">
      <c r="A680" s="1120"/>
      <c r="B680" s="1539">
        <v>88247</v>
      </c>
      <c r="C680" s="1299" t="e">
        <f>IF($A680="INSUMO",VLOOKUP($B680,#REF!,2,FALSE),VLOOKUP($B680,#REF!,2,FALSE))</f>
        <v>#REF!</v>
      </c>
      <c r="D680" s="1304" t="e">
        <f>IF($A680="INSUMO",VLOOKUP($B680,#REF!,3,FALSE),VLOOKUP($B680,#REF!,3,FALSE))</f>
        <v>#REF!</v>
      </c>
      <c r="E680" s="1592">
        <v>0.01</v>
      </c>
      <c r="F680" s="1592">
        <v>12</v>
      </c>
      <c r="G680" s="1594">
        <f>E680*F680</f>
        <v>0.12</v>
      </c>
      <c r="H680" s="1120"/>
    </row>
    <row r="681" spans="1:8" s="1121" customFormat="1" ht="15.75">
      <c r="A681" s="1120"/>
      <c r="B681" s="2847" t="s">
        <v>864</v>
      </c>
      <c r="C681" s="2848"/>
      <c r="D681" s="2848"/>
      <c r="E681" s="2848"/>
      <c r="F681" s="2848"/>
      <c r="G681" s="2849"/>
      <c r="H681" s="1120"/>
    </row>
    <row r="682" spans="1:8" s="1121" customFormat="1" ht="15">
      <c r="A682" s="1120"/>
      <c r="B682" s="1539">
        <v>88264</v>
      </c>
      <c r="C682" s="1299" t="e">
        <f>IF($A682="INSUMO",VLOOKUP($B682,#REF!,2,FALSE),VLOOKUP($B682,#REF!,2,FALSE))</f>
        <v>#REF!</v>
      </c>
      <c r="D682" s="1304" t="e">
        <f>IF($A682="INSUMO",VLOOKUP($B682,#REF!,3,FALSE),VLOOKUP($B682,#REF!,3,FALSE))</f>
        <v>#REF!</v>
      </c>
      <c r="E682" s="2850">
        <f>E670+G673+G676+G679</f>
        <v>0.56000000000000005</v>
      </c>
      <c r="F682" s="2851"/>
      <c r="G682" s="2852"/>
      <c r="H682" s="1120"/>
    </row>
    <row r="683" spans="1:8" s="1121" customFormat="1" ht="16.5" customHeight="1" thickBot="1">
      <c r="A683" s="1120"/>
      <c r="B683" s="349">
        <v>88247</v>
      </c>
      <c r="C683" s="1303" t="e">
        <f>IF($A683="INSUMO",VLOOKUP($B683,#REF!,2,FALSE),VLOOKUP($B683,#REF!,2,FALSE))</f>
        <v>#REF!</v>
      </c>
      <c r="D683" s="1300" t="e">
        <f>IF($A683="INSUMO",VLOOKUP($B683,#REF!,3,FALSE),VLOOKUP($B683,#REF!,3,FALSE))</f>
        <v>#REF!</v>
      </c>
      <c r="E683" s="2844">
        <f>E671+G674+G677+G680</f>
        <v>0.56000000000000005</v>
      </c>
      <c r="F683" s="2845"/>
      <c r="G683" s="2846"/>
      <c r="H683" s="1120"/>
    </row>
    <row r="684" spans="1:8" s="1114" customFormat="1" ht="15.75" thickBot="1">
      <c r="A684" s="1111"/>
      <c r="B684" s="1237"/>
      <c r="C684" s="1111"/>
      <c r="D684" s="1111"/>
      <c r="E684" s="1111"/>
      <c r="F684" s="1111"/>
      <c r="G684" s="1171"/>
      <c r="H684" s="1111"/>
    </row>
    <row r="685" spans="1:8" s="1114" customFormat="1" ht="31.5">
      <c r="A685" s="1089"/>
      <c r="B685" s="1365"/>
      <c r="C685" s="1366" t="s">
        <v>741</v>
      </c>
      <c r="D685" s="1366"/>
      <c r="E685" s="1367"/>
      <c r="F685" s="1364"/>
      <c r="G685" s="360" t="s">
        <v>23</v>
      </c>
      <c r="H685" s="1227" t="s">
        <v>1064</v>
      </c>
    </row>
    <row r="686" spans="1:8" s="1114" customFormat="1" ht="31.5">
      <c r="A686" s="1089"/>
      <c r="B686" s="1458" t="s">
        <v>91</v>
      </c>
      <c r="C686" s="1459" t="s">
        <v>92</v>
      </c>
      <c r="D686" s="1460" t="s">
        <v>93</v>
      </c>
      <c r="E686" s="1461" t="s">
        <v>94</v>
      </c>
      <c r="F686" s="1504" t="s">
        <v>95</v>
      </c>
      <c r="G686" s="1463" t="s">
        <v>96</v>
      </c>
      <c r="H686" s="1089"/>
    </row>
    <row r="687" spans="1:8" s="1114" customFormat="1" ht="15">
      <c r="A687" s="1089"/>
      <c r="B687" s="1736">
        <v>43572</v>
      </c>
      <c r="C687" s="1737" t="s">
        <v>958</v>
      </c>
      <c r="D687" s="1738">
        <v>12.52</v>
      </c>
      <c r="E687" s="1739" t="s">
        <v>113</v>
      </c>
      <c r="F687" s="1740" t="s">
        <v>114</v>
      </c>
      <c r="G687" s="1741" t="s">
        <v>1258</v>
      </c>
      <c r="H687" s="1089"/>
    </row>
    <row r="688" spans="1:8" s="1114" customFormat="1" ht="15">
      <c r="A688" s="1089"/>
      <c r="B688" s="1759">
        <v>43564</v>
      </c>
      <c r="C688" s="1765" t="s">
        <v>1137</v>
      </c>
      <c r="D688" s="1788">
        <v>18.690000000000001</v>
      </c>
      <c r="E688" s="1789" t="s">
        <v>1138</v>
      </c>
      <c r="F688" s="1768" t="s">
        <v>1144</v>
      </c>
      <c r="G688" s="1769" t="s">
        <v>1261</v>
      </c>
      <c r="H688"/>
    </row>
    <row r="689" spans="1:8" s="1114" customFormat="1" ht="15">
      <c r="A689" s="1089"/>
      <c r="B689" s="1742">
        <v>43572</v>
      </c>
      <c r="C689" s="1760" t="s">
        <v>1183</v>
      </c>
      <c r="D689" s="1775">
        <v>25</v>
      </c>
      <c r="E689" s="1761" t="s">
        <v>1097</v>
      </c>
      <c r="F689" s="1762" t="s">
        <v>1065</v>
      </c>
      <c r="G689" s="1741" t="s">
        <v>1275</v>
      </c>
      <c r="H689" s="1089"/>
    </row>
    <row r="690" spans="1:8" s="1114" customFormat="1" ht="16.5" thickBot="1">
      <c r="A690" s="1089"/>
      <c r="B690" s="1095"/>
      <c r="C690" s="1335" t="s">
        <v>97</v>
      </c>
      <c r="D690" s="1336">
        <f>IF(COUNT(D686:D689)=3,MEDIAN(D686:D689),SMALL(D687:D689,1))</f>
        <v>18.690000000000001</v>
      </c>
      <c r="E690" s="1337"/>
      <c r="F690" s="1338"/>
      <c r="G690" s="587"/>
      <c r="H690" s="1089"/>
    </row>
    <row r="691" spans="1:8" s="1114" customFormat="1" ht="15.75" thickBot="1">
      <c r="A691" s="1113"/>
      <c r="B691" s="2859"/>
      <c r="C691" s="2840"/>
      <c r="D691" s="2840"/>
      <c r="E691" s="2840"/>
      <c r="F691" s="2840"/>
      <c r="G691" s="2860"/>
      <c r="H691" s="1113"/>
    </row>
    <row r="692" spans="1:8" s="1062" customFormat="1" ht="39.75" customHeight="1">
      <c r="A692" s="1057"/>
      <c r="B692" s="1103" t="str">
        <f>IF(COUNT($H$16:H692)&lt;10,CONCATENATE("AMM LOG 00",COUNT($H$16:H692)),CONCATENATE("AMM LOG 0",COUNT($H$16:H692)))</f>
        <v>AMM LOG 000</v>
      </c>
      <c r="C692" s="2533" t="str">
        <f>CONCATENATE("FORNECIMENTO E INSTALAÇÃO DE ",C695)</f>
        <v>FORNECIMENTO E INSTALAÇÃO DE TERMINAL DE FECHAMENTO PARA ELETROCALHA PERFURADA GALVANIZADA DE 50 X 50 3000mm</v>
      </c>
      <c r="D692" s="2617"/>
      <c r="E692" s="2617"/>
      <c r="F692" s="2617"/>
      <c r="G692" s="1104" t="s">
        <v>23</v>
      </c>
      <c r="H692" s="1064" t="e">
        <f>G702</f>
        <v>#REF!</v>
      </c>
    </row>
    <row r="693" spans="1:8" s="1062" customFormat="1" ht="31.5">
      <c r="A693" s="1057"/>
      <c r="B693" s="1317" t="s">
        <v>144</v>
      </c>
      <c r="C693" s="1318" t="s">
        <v>75</v>
      </c>
      <c r="D693" s="1486" t="s">
        <v>23</v>
      </c>
      <c r="E693" s="1318" t="s">
        <v>76</v>
      </c>
      <c r="F693" s="1319" t="s">
        <v>77</v>
      </c>
      <c r="G693" s="1320" t="s">
        <v>78</v>
      </c>
      <c r="H693" s="1057"/>
    </row>
    <row r="694" spans="1:8" s="1062" customFormat="1" ht="15.75">
      <c r="A694" s="1057"/>
      <c r="B694" s="2818" t="s">
        <v>79</v>
      </c>
      <c r="C694" s="2819"/>
      <c r="D694" s="2819"/>
      <c r="E694" s="2819"/>
      <c r="F694" s="2819"/>
      <c r="G694" s="2820"/>
      <c r="H694" s="1057"/>
    </row>
    <row r="695" spans="1:8" s="1062" customFormat="1" ht="30">
      <c r="A695" s="1057"/>
      <c r="B695" s="1551" t="s">
        <v>98</v>
      </c>
      <c r="C695" s="1547" t="str">
        <f>C721</f>
        <v>TERMINAL DE FECHAMENTO PARA ELETROCALHA PERFURADA GALVANIZADA DE 50 X 50 3000mm</v>
      </c>
      <c r="D695" s="1554" t="str">
        <f>G721</f>
        <v>UN</v>
      </c>
      <c r="E695" s="1535">
        <v>1</v>
      </c>
      <c r="F695" s="1535">
        <f>D726</f>
        <v>2.16</v>
      </c>
      <c r="G695" s="1540">
        <f>TRUNC(F695*E695,2)</f>
        <v>2.16</v>
      </c>
      <c r="H695" s="1057"/>
    </row>
    <row r="696" spans="1:8" s="1114" customFormat="1" ht="15.75">
      <c r="A696" s="1112" t="s">
        <v>218</v>
      </c>
      <c r="B696" s="1531">
        <v>11962</v>
      </c>
      <c r="C696" s="1299" t="e">
        <f>IF($A696="INSUMO",VLOOKUP($B696,#REF!,2,FALSE),VLOOKUP($B696,#REF!,2,FALSE))</f>
        <v>#REF!</v>
      </c>
      <c r="D696" s="1304" t="e">
        <f>IF($A696="INSUMO",VLOOKUP($B696,#REF!,3,FALSE),VLOOKUP($B696,#REF!,3,FALSE))</f>
        <v>#REF!</v>
      </c>
      <c r="E696" s="1513">
        <v>2</v>
      </c>
      <c r="F696" s="1322" t="e">
        <f>IF($A696="INSUMO",VLOOKUP($B696,#REF!,4,FALSE),VLOOKUP($B696,#REF!,4,FALSE))</f>
        <v>#REF!</v>
      </c>
      <c r="G696" s="1517" t="e">
        <f>TRUNC(F696*E696,2)</f>
        <v>#REF!</v>
      </c>
      <c r="H696" s="1111"/>
    </row>
    <row r="697" spans="1:8" s="1114" customFormat="1" ht="15.75">
      <c r="A697" s="1112" t="s">
        <v>218</v>
      </c>
      <c r="B697" s="1531">
        <v>39211</v>
      </c>
      <c r="C697" s="1299" t="e">
        <f>IF($A697="INSUMO",VLOOKUP($B697,#REF!,2,FALSE),VLOOKUP($B697,#REF!,2,FALSE))</f>
        <v>#REF!</v>
      </c>
      <c r="D697" s="1304" t="e">
        <f>IF($A697="INSUMO",VLOOKUP($B697,#REF!,3,FALSE),VLOOKUP($B697,#REF!,3,FALSE))</f>
        <v>#REF!</v>
      </c>
      <c r="E697" s="1513">
        <v>2</v>
      </c>
      <c r="F697" s="1322" t="e">
        <f>IF($A697="INSUMO",VLOOKUP($B697,#REF!,4,FALSE),VLOOKUP($B697,#REF!,4,FALSE))</f>
        <v>#REF!</v>
      </c>
      <c r="G697" s="1517" t="e">
        <f>TRUNC(F697*E697,2)</f>
        <v>#REF!</v>
      </c>
      <c r="H697" s="1111"/>
    </row>
    <row r="698" spans="1:8" s="1114" customFormat="1" ht="15.75">
      <c r="A698" s="1112" t="s">
        <v>218</v>
      </c>
      <c r="B698" s="1531">
        <v>39997</v>
      </c>
      <c r="C698" s="1299" t="e">
        <f>IF($A698="INSUMO",VLOOKUP($B698,#REF!,2,FALSE),VLOOKUP($B698,#REF!,2,FALSE))</f>
        <v>#REF!</v>
      </c>
      <c r="D698" s="1304" t="e">
        <f>IF($A698="INSUMO",VLOOKUP($B698,#REF!,3,FALSE),VLOOKUP($B698,#REF!,3,FALSE))</f>
        <v>#REF!</v>
      </c>
      <c r="E698" s="1513">
        <v>2</v>
      </c>
      <c r="F698" s="1322" t="e">
        <f>IF($A698="INSUMO",VLOOKUP($B698,#REF!,4,FALSE),VLOOKUP($B698,#REF!,4,FALSE))</f>
        <v>#REF!</v>
      </c>
      <c r="G698" s="1517" t="e">
        <f>TRUNC(F698*E698,2)</f>
        <v>#REF!</v>
      </c>
      <c r="H698" s="1111"/>
    </row>
    <row r="699" spans="1:8" s="1062" customFormat="1" ht="15.75">
      <c r="A699" s="1057"/>
      <c r="B699" s="2818" t="s">
        <v>80</v>
      </c>
      <c r="C699" s="2819"/>
      <c r="D699" s="2819"/>
      <c r="E699" s="2819"/>
      <c r="F699" s="2819"/>
      <c r="G699" s="2820"/>
      <c r="H699" s="1057"/>
    </row>
    <row r="700" spans="1:8" s="1062" customFormat="1" ht="16.5" thickBot="1">
      <c r="A700" s="1059" t="s">
        <v>219</v>
      </c>
      <c r="B700" s="1105">
        <v>88264</v>
      </c>
      <c r="C700" s="1303" t="e">
        <f>IF($A700="INSUMO",VLOOKUP($B700,#REF!,2,FALSE),VLOOKUP($B700,#REF!,2,FALSE))</f>
        <v>#REF!</v>
      </c>
      <c r="D700" s="1300" t="e">
        <f>IF($A700="INSUMO",VLOOKUP($B700,#REF!,3,FALSE),VLOOKUP($B700,#REF!,3,FALSE))</f>
        <v>#REF!</v>
      </c>
      <c r="E700" s="1544">
        <f>E718</f>
        <v>0.14000000000000001</v>
      </c>
      <c r="F700" s="1324" t="e">
        <f>IF($A700="INSUMO",VLOOKUP($B700,#REF!,4,FALSE),VLOOKUP($B700,#REF!,4,FALSE))</f>
        <v>#REF!</v>
      </c>
      <c r="G700" s="1106" t="e">
        <f>TRUNC(F700*E700,2)</f>
        <v>#REF!</v>
      </c>
      <c r="H700" s="1057"/>
    </row>
    <row r="701" spans="1:8" s="1062" customFormat="1" ht="16.5" thickBot="1">
      <c r="A701" s="1059" t="s">
        <v>219</v>
      </c>
      <c r="B701" s="1577">
        <v>88316</v>
      </c>
      <c r="C701" s="507" t="e">
        <f>IF($A701="INSUMO",VLOOKUP($B701,#REF!,2,FALSE),VLOOKUP($B701,#REF!,2,FALSE))</f>
        <v>#REF!</v>
      </c>
      <c r="D701" s="508" t="e">
        <f>IF($A701="INSUMO",VLOOKUP($B701,#REF!,3,FALSE),VLOOKUP($B701,#REF!,3,FALSE))</f>
        <v>#REF!</v>
      </c>
      <c r="E701" s="1578">
        <f>E719</f>
        <v>0.14000000000000001</v>
      </c>
      <c r="F701" s="1122" t="e">
        <f>IF($A701="INSUMO",VLOOKUP($B701,#REF!,4,FALSE),VLOOKUP($B701,#REF!,4,FALSE))</f>
        <v>#REF!</v>
      </c>
      <c r="G701" s="1579" t="e">
        <f>TRUNC(F701*E701,2)</f>
        <v>#REF!</v>
      </c>
      <c r="H701" s="1057"/>
    </row>
    <row r="702" spans="1:8" s="1062" customFormat="1" ht="16.5" customHeight="1" thickBot="1">
      <c r="A702" s="1057"/>
      <c r="B702" s="2641" t="s">
        <v>890</v>
      </c>
      <c r="C702" s="2641"/>
      <c r="D702" s="2641"/>
      <c r="E702" s="2641"/>
      <c r="F702" s="544" t="s">
        <v>81</v>
      </c>
      <c r="G702" s="1063" t="e">
        <f>SUM(G694:G701)</f>
        <v>#REF!</v>
      </c>
      <c r="H702" s="1057"/>
    </row>
    <row r="703" spans="1:8" s="1062" customFormat="1" ht="15">
      <c r="A703" s="1057"/>
      <c r="B703" s="2626"/>
      <c r="C703" s="2626"/>
      <c r="D703" s="2626"/>
      <c r="E703" s="2626"/>
      <c r="F703" s="1058"/>
      <c r="G703" s="1058"/>
      <c r="H703" s="1057"/>
    </row>
    <row r="704" spans="1:8" s="1119" customFormat="1" ht="20.25" customHeight="1" thickBot="1">
      <c r="B704" s="2853" t="s">
        <v>860</v>
      </c>
      <c r="C704" s="2854"/>
      <c r="D704" s="350"/>
      <c r="E704" s="350"/>
      <c r="F704" s="350"/>
      <c r="G704" s="1590"/>
    </row>
    <row r="705" spans="1:8" s="1121" customFormat="1" ht="15.75">
      <c r="A705" s="1120"/>
      <c r="B705" s="2855" t="s">
        <v>891</v>
      </c>
      <c r="C705" s="2856"/>
      <c r="D705" s="2856"/>
      <c r="E705" s="2856"/>
      <c r="F705" s="2856"/>
      <c r="G705" s="2857"/>
      <c r="H705" s="1120"/>
    </row>
    <row r="706" spans="1:8" s="1121" customFormat="1" ht="15">
      <c r="A706" s="1120"/>
      <c r="B706" s="1539">
        <v>88264</v>
      </c>
      <c r="C706" s="1299" t="e">
        <f>IF($A706="INSUMO",VLOOKUP($B706,#REF!,2,FALSE),VLOOKUP($B706,#REF!,2,FALSE))</f>
        <v>#REF!</v>
      </c>
      <c r="D706" s="1304" t="e">
        <f>IF($A706="INSUMO",VLOOKUP($B706,#REF!,3,FALSE),VLOOKUP($B706,#REF!,3,FALSE))</f>
        <v>#REF!</v>
      </c>
      <c r="E706" s="2850">
        <v>0.08</v>
      </c>
      <c r="F706" s="2850"/>
      <c r="G706" s="2858"/>
      <c r="H706" s="1120"/>
    </row>
    <row r="707" spans="1:8" s="1121" customFormat="1" ht="16.5" customHeight="1">
      <c r="A707" s="1120"/>
      <c r="B707" s="1539">
        <v>88247</v>
      </c>
      <c r="C707" s="1299" t="e">
        <f>IF($A707="INSUMO",VLOOKUP($B707,#REF!,2,FALSE),VLOOKUP($B707,#REF!,2,FALSE))</f>
        <v>#REF!</v>
      </c>
      <c r="D707" s="1304" t="e">
        <f>IF($A707="INSUMO",VLOOKUP($B707,#REF!,3,FALSE),VLOOKUP($B707,#REF!,3,FALSE))</f>
        <v>#REF!</v>
      </c>
      <c r="E707" s="2850">
        <v>0.08</v>
      </c>
      <c r="F707" s="2850"/>
      <c r="G707" s="2858"/>
      <c r="H707" s="1120"/>
    </row>
    <row r="708" spans="1:8" s="1121" customFormat="1" ht="15.75">
      <c r="A708" s="1120"/>
      <c r="B708" s="2847" t="s">
        <v>879</v>
      </c>
      <c r="C708" s="2848"/>
      <c r="D708" s="2848"/>
      <c r="E708" s="2848"/>
      <c r="F708" s="1591" t="s">
        <v>76</v>
      </c>
      <c r="G708" s="1593" t="s">
        <v>895</v>
      </c>
      <c r="H708" s="1120"/>
    </row>
    <row r="709" spans="1:8" s="1121" customFormat="1" ht="15">
      <c r="A709" s="1120"/>
      <c r="B709" s="1539">
        <v>88264</v>
      </c>
      <c r="C709" s="1299" t="e">
        <f>IF($A709="INSUMO",VLOOKUP($B709,#REF!,2,FALSE),VLOOKUP($B709,#REF!,2,FALSE))</f>
        <v>#REF!</v>
      </c>
      <c r="D709" s="1304" t="e">
        <f>IF($A709="INSUMO",VLOOKUP($B709,#REF!,3,FALSE),VLOOKUP($B709,#REF!,3,FALSE))</f>
        <v>#REF!</v>
      </c>
      <c r="E709" s="1592">
        <v>0.01</v>
      </c>
      <c r="F709" s="1592">
        <v>2</v>
      </c>
      <c r="G709" s="1594">
        <f>E709*F709</f>
        <v>0.02</v>
      </c>
      <c r="H709" s="1120"/>
    </row>
    <row r="710" spans="1:8" s="1121" customFormat="1" ht="16.5" customHeight="1">
      <c r="A710" s="1120"/>
      <c r="B710" s="1539">
        <v>88247</v>
      </c>
      <c r="C710" s="1299" t="e">
        <f>IF($A710="INSUMO",VLOOKUP($B710,#REF!,2,FALSE),VLOOKUP($B710,#REF!,2,FALSE))</f>
        <v>#REF!</v>
      </c>
      <c r="D710" s="1304" t="e">
        <f>IF($A710="INSUMO",VLOOKUP($B710,#REF!,3,FALSE),VLOOKUP($B710,#REF!,3,FALSE))</f>
        <v>#REF!</v>
      </c>
      <c r="E710" s="1592">
        <v>0.01</v>
      </c>
      <c r="F710" s="1592">
        <v>2</v>
      </c>
      <c r="G710" s="1594">
        <f>E710*F710</f>
        <v>0.02</v>
      </c>
      <c r="H710" s="1120"/>
    </row>
    <row r="711" spans="1:8" s="1121" customFormat="1" ht="15.75">
      <c r="A711" s="1120"/>
      <c r="B711" s="2847" t="s">
        <v>877</v>
      </c>
      <c r="C711" s="2848"/>
      <c r="D711" s="2848"/>
      <c r="E711" s="2848"/>
      <c r="F711" s="1591" t="s">
        <v>76</v>
      </c>
      <c r="G711" s="1593" t="s">
        <v>895</v>
      </c>
      <c r="H711" s="1120"/>
    </row>
    <row r="712" spans="1:8" s="1121" customFormat="1" ht="15">
      <c r="A712" s="1120"/>
      <c r="B712" s="1539">
        <v>88264</v>
      </c>
      <c r="C712" s="1299" t="e">
        <f>IF($A712="INSUMO",VLOOKUP($B712,#REF!,2,FALSE),VLOOKUP($B712,#REF!,2,FALSE))</f>
        <v>#REF!</v>
      </c>
      <c r="D712" s="1304" t="e">
        <f>IF($A712="INSUMO",VLOOKUP($B712,#REF!,3,FALSE),VLOOKUP($B712,#REF!,3,FALSE))</f>
        <v>#REF!</v>
      </c>
      <c r="E712" s="1592">
        <v>0.01</v>
      </c>
      <c r="F712" s="1592">
        <v>2</v>
      </c>
      <c r="G712" s="1594">
        <f>E712*F712</f>
        <v>0.02</v>
      </c>
      <c r="H712" s="1120"/>
    </row>
    <row r="713" spans="1:8" s="1121" customFormat="1" ht="16.5" customHeight="1">
      <c r="A713" s="1120"/>
      <c r="B713" s="1539">
        <v>88247</v>
      </c>
      <c r="C713" s="1299" t="e">
        <f>IF($A713="INSUMO",VLOOKUP($B713,#REF!,2,FALSE),VLOOKUP($B713,#REF!,2,FALSE))</f>
        <v>#REF!</v>
      </c>
      <c r="D713" s="1304" t="e">
        <f>IF($A713="INSUMO",VLOOKUP($B713,#REF!,3,FALSE),VLOOKUP($B713,#REF!,3,FALSE))</f>
        <v>#REF!</v>
      </c>
      <c r="E713" s="1592">
        <v>0.01</v>
      </c>
      <c r="F713" s="1592">
        <v>2</v>
      </c>
      <c r="G713" s="1594">
        <f>E713*F713</f>
        <v>0.02</v>
      </c>
      <c r="H713" s="1120"/>
    </row>
    <row r="714" spans="1:8" s="1121" customFormat="1" ht="15.75">
      <c r="A714" s="1120"/>
      <c r="B714" s="2847" t="s">
        <v>878</v>
      </c>
      <c r="C714" s="2848"/>
      <c r="D714" s="2848"/>
      <c r="E714" s="2848"/>
      <c r="F714" s="1591" t="s">
        <v>76</v>
      </c>
      <c r="G714" s="1593" t="s">
        <v>895</v>
      </c>
      <c r="H714" s="1120"/>
    </row>
    <row r="715" spans="1:8" s="1121" customFormat="1" ht="15">
      <c r="A715" s="1120"/>
      <c r="B715" s="1539">
        <v>88264</v>
      </c>
      <c r="C715" s="1299" t="e">
        <f>IF($A715="INSUMO",VLOOKUP($B715,#REF!,2,FALSE),VLOOKUP($B715,#REF!,2,FALSE))</f>
        <v>#REF!</v>
      </c>
      <c r="D715" s="1304" t="e">
        <f>IF($A715="INSUMO",VLOOKUP($B715,#REF!,3,FALSE),VLOOKUP($B715,#REF!,3,FALSE))</f>
        <v>#REF!</v>
      </c>
      <c r="E715" s="1592">
        <v>0.01</v>
      </c>
      <c r="F715" s="1592">
        <v>2</v>
      </c>
      <c r="G715" s="1594">
        <f>E715*F715</f>
        <v>0.02</v>
      </c>
      <c r="H715" s="1120"/>
    </row>
    <row r="716" spans="1:8" s="1121" customFormat="1" ht="16.5" customHeight="1">
      <c r="A716" s="1120"/>
      <c r="B716" s="1539">
        <v>88247</v>
      </c>
      <c r="C716" s="1299" t="e">
        <f>IF($A716="INSUMO",VLOOKUP($B716,#REF!,2,FALSE),VLOOKUP($B716,#REF!,2,FALSE))</f>
        <v>#REF!</v>
      </c>
      <c r="D716" s="1304" t="e">
        <f>IF($A716="INSUMO",VLOOKUP($B716,#REF!,3,FALSE),VLOOKUP($B716,#REF!,3,FALSE))</f>
        <v>#REF!</v>
      </c>
      <c r="E716" s="1592">
        <v>0.01</v>
      </c>
      <c r="F716" s="1592">
        <v>2</v>
      </c>
      <c r="G716" s="1594">
        <f>E716*F716</f>
        <v>0.02</v>
      </c>
      <c r="H716" s="1120"/>
    </row>
    <row r="717" spans="1:8" s="1121" customFormat="1" ht="15.75">
      <c r="A717" s="1120"/>
      <c r="B717" s="2847" t="s">
        <v>864</v>
      </c>
      <c r="C717" s="2848"/>
      <c r="D717" s="2848"/>
      <c r="E717" s="2848"/>
      <c r="F717" s="2848"/>
      <c r="G717" s="2849"/>
      <c r="H717" s="1120"/>
    </row>
    <row r="718" spans="1:8" s="1121" customFormat="1" ht="15">
      <c r="A718" s="1120"/>
      <c r="B718" s="1539">
        <v>88264</v>
      </c>
      <c r="C718" s="1299" t="e">
        <f>IF($A718="INSUMO",VLOOKUP($B718,#REF!,2,FALSE),VLOOKUP($B718,#REF!,2,FALSE))</f>
        <v>#REF!</v>
      </c>
      <c r="D718" s="1304" t="e">
        <f>IF($A718="INSUMO",VLOOKUP($B718,#REF!,3,FALSE),VLOOKUP($B718,#REF!,3,FALSE))</f>
        <v>#REF!</v>
      </c>
      <c r="E718" s="2850">
        <f>E706+G709+G712+G715</f>
        <v>0.14000000000000001</v>
      </c>
      <c r="F718" s="2851"/>
      <c r="G718" s="2852"/>
      <c r="H718" s="1120"/>
    </row>
    <row r="719" spans="1:8" s="1121" customFormat="1" ht="16.5" customHeight="1" thickBot="1">
      <c r="A719" s="1120"/>
      <c r="B719" s="349">
        <v>88247</v>
      </c>
      <c r="C719" s="1303" t="e">
        <f>IF($A719="INSUMO",VLOOKUP($B719,#REF!,2,FALSE),VLOOKUP($B719,#REF!,2,FALSE))</f>
        <v>#REF!</v>
      </c>
      <c r="D719" s="1300" t="e">
        <f>IF($A719="INSUMO",VLOOKUP($B719,#REF!,3,FALSE),VLOOKUP($B719,#REF!,3,FALSE))</f>
        <v>#REF!</v>
      </c>
      <c r="E719" s="2844">
        <f>E707+G710+G713+G716</f>
        <v>0.14000000000000001</v>
      </c>
      <c r="F719" s="2845"/>
      <c r="G719" s="2846"/>
      <c r="H719" s="1120"/>
    </row>
    <row r="720" spans="1:8" s="1114" customFormat="1" ht="15.75" thickBot="1">
      <c r="A720" s="1111"/>
      <c r="B720" s="1237"/>
      <c r="C720" s="1111"/>
      <c r="D720" s="1111"/>
      <c r="E720" s="1111"/>
      <c r="F720" s="1111"/>
      <c r="G720" s="1171"/>
      <c r="H720" s="1111"/>
    </row>
    <row r="721" spans="1:8" s="1062" customFormat="1" ht="31.5">
      <c r="A721" s="1060"/>
      <c r="B721" s="1365"/>
      <c r="C721" s="1366" t="s">
        <v>742</v>
      </c>
      <c r="D721" s="1366"/>
      <c r="E721" s="1367"/>
      <c r="F721" s="1364"/>
      <c r="G721" s="360" t="s">
        <v>23</v>
      </c>
      <c r="H721" s="1227" t="s">
        <v>1064</v>
      </c>
    </row>
    <row r="722" spans="1:8" s="1062" customFormat="1" ht="31.5">
      <c r="A722" s="1060"/>
      <c r="B722" s="1458" t="s">
        <v>91</v>
      </c>
      <c r="C722" s="1459" t="s">
        <v>92</v>
      </c>
      <c r="D722" s="1460" t="s">
        <v>93</v>
      </c>
      <c r="E722" s="1461" t="s">
        <v>94</v>
      </c>
      <c r="F722" s="1504" t="s">
        <v>95</v>
      </c>
      <c r="G722" s="1463" t="s">
        <v>96</v>
      </c>
      <c r="H722" s="1060"/>
    </row>
    <row r="723" spans="1:8" s="1062" customFormat="1" ht="15">
      <c r="A723" s="1060"/>
      <c r="B723" s="1736">
        <v>43572</v>
      </c>
      <c r="C723" s="1737" t="s">
        <v>958</v>
      </c>
      <c r="D723" s="1738">
        <v>1.73</v>
      </c>
      <c r="E723" s="1739" t="s">
        <v>113</v>
      </c>
      <c r="F723" s="1740" t="s">
        <v>114</v>
      </c>
      <c r="G723" s="1741" t="s">
        <v>1258</v>
      </c>
      <c r="H723" s="1060"/>
    </row>
    <row r="724" spans="1:8" s="1062" customFormat="1" ht="15">
      <c r="A724" s="1060"/>
      <c r="B724" s="1742">
        <v>43584</v>
      </c>
      <c r="C724" s="1737" t="s">
        <v>1290</v>
      </c>
      <c r="D724" s="1786">
        <v>2.16</v>
      </c>
      <c r="E724" s="1817" t="s">
        <v>1291</v>
      </c>
      <c r="F724" s="1819" t="s">
        <v>1292</v>
      </c>
      <c r="G724" s="1741" t="s">
        <v>1293</v>
      </c>
      <c r="H724" s="1060"/>
    </row>
    <row r="725" spans="1:8" s="1062" customFormat="1" ht="15">
      <c r="A725" s="1060"/>
      <c r="B725" s="1480">
        <v>43447</v>
      </c>
      <c r="C725" s="1478" t="s">
        <v>1137</v>
      </c>
      <c r="D725" s="1473">
        <v>2.75</v>
      </c>
      <c r="E725" s="1509" t="s">
        <v>1138</v>
      </c>
      <c r="F725" s="1510" t="s">
        <v>1144</v>
      </c>
      <c r="G725" s="1508" t="s">
        <v>1185</v>
      </c>
      <c r="H725" s="1060"/>
    </row>
    <row r="726" spans="1:8" s="1062" customFormat="1" ht="16.5" thickBot="1">
      <c r="A726" s="1060"/>
      <c r="B726" s="1095"/>
      <c r="C726" s="1335" t="s">
        <v>97</v>
      </c>
      <c r="D726" s="1336">
        <f>IF(COUNT(D722:D725)=3,MEDIAN(D722:D725),SMALL(D723:D725,1))</f>
        <v>2.16</v>
      </c>
      <c r="E726" s="1337"/>
      <c r="F726" s="1338"/>
      <c r="G726" s="587"/>
      <c r="H726" s="1060"/>
    </row>
    <row r="727" spans="1:8" s="1062" customFormat="1" ht="15.75" thickBot="1">
      <c r="A727" s="1061"/>
      <c r="B727" s="2859"/>
      <c r="C727" s="2840"/>
      <c r="D727" s="2840"/>
      <c r="E727" s="2840"/>
      <c r="F727" s="2840"/>
      <c r="G727" s="2860"/>
      <c r="H727" s="1061"/>
    </row>
    <row r="728" spans="1:8" ht="15.75">
      <c r="A728" s="1057"/>
      <c r="B728" s="1103" t="str">
        <f>IF(COUNT($H$16:H728)&lt;10,CONCATENATE("AMM LOG 00",COUNT($H$16:H728)),CONCATENATE("AMM LOG 0",COUNT($H$16:H728)))</f>
        <v>AMM LOG 000</v>
      </c>
      <c r="C728" s="2533" t="str">
        <f>CONCATENATE("FORNECIMENTO E INSTALAÇÃO DE ",C731)</f>
        <v>FORNECIMENTO E INSTALAÇÃO DE CURVA DE INVERSÃO PARA ELETROCALHA DE 50 X 50MM</v>
      </c>
      <c r="D728" s="2617"/>
      <c r="E728" s="2617"/>
      <c r="F728" s="2617"/>
      <c r="G728" s="1104" t="s">
        <v>23</v>
      </c>
      <c r="H728" s="1064" t="e">
        <f>G738</f>
        <v>#REF!</v>
      </c>
    </row>
    <row r="729" spans="1:8" ht="31.5">
      <c r="A729" s="1057"/>
      <c r="B729" s="1317" t="s">
        <v>144</v>
      </c>
      <c r="C729" s="1318" t="s">
        <v>75</v>
      </c>
      <c r="D729" s="1486" t="s">
        <v>23</v>
      </c>
      <c r="E729" s="1318" t="s">
        <v>76</v>
      </c>
      <c r="F729" s="1319" t="s">
        <v>77</v>
      </c>
      <c r="G729" s="1320" t="s">
        <v>78</v>
      </c>
      <c r="H729" s="1057"/>
    </row>
    <row r="730" spans="1:8" ht="15.75">
      <c r="A730" s="1057"/>
      <c r="B730" s="2818" t="s">
        <v>79</v>
      </c>
      <c r="C730" s="2819"/>
      <c r="D730" s="2819"/>
      <c r="E730" s="2819"/>
      <c r="F730" s="2819"/>
      <c r="G730" s="2820"/>
      <c r="H730" s="1057"/>
    </row>
    <row r="731" spans="1:8" ht="15">
      <c r="A731" s="1057"/>
      <c r="B731" s="1551" t="s">
        <v>98</v>
      </c>
      <c r="C731" s="1547" t="str">
        <f>C757</f>
        <v>CURVA DE INVERSÃO PARA ELETROCALHA DE 50 X 50MM</v>
      </c>
      <c r="D731" s="1554" t="s">
        <v>23</v>
      </c>
      <c r="E731" s="1535">
        <v>1</v>
      </c>
      <c r="F731" s="1535">
        <f>D762</f>
        <v>15</v>
      </c>
      <c r="G731" s="1540">
        <f>TRUNC(F731*E731,2)</f>
        <v>15</v>
      </c>
      <c r="H731" s="1057"/>
    </row>
    <row r="732" spans="1:8" s="1114" customFormat="1" ht="15.75">
      <c r="A732" s="1112" t="s">
        <v>218</v>
      </c>
      <c r="B732" s="1531">
        <v>11962</v>
      </c>
      <c r="C732" s="1299" t="e">
        <f>IF($A732="INSUMO",VLOOKUP($B732,#REF!,2,FALSE),VLOOKUP($B732,#REF!,2,FALSE))</f>
        <v>#REF!</v>
      </c>
      <c r="D732" s="1304" t="e">
        <f>IF($A732="INSUMO",VLOOKUP($B732,#REF!,3,FALSE),VLOOKUP($B732,#REF!,3,FALSE))</f>
        <v>#REF!</v>
      </c>
      <c r="E732" s="1513">
        <v>12</v>
      </c>
      <c r="F732" s="1322" t="e">
        <f>IF($A732="INSUMO",VLOOKUP($B732,#REF!,4,FALSE),VLOOKUP($B732,#REF!,4,FALSE))</f>
        <v>#REF!</v>
      </c>
      <c r="G732" s="1517" t="e">
        <f>TRUNC(F732*E732,2)</f>
        <v>#REF!</v>
      </c>
      <c r="H732" s="1111"/>
    </row>
    <row r="733" spans="1:8" s="1114" customFormat="1" ht="15.75">
      <c r="A733" s="1112" t="s">
        <v>218</v>
      </c>
      <c r="B733" s="1531">
        <v>39211</v>
      </c>
      <c r="C733" s="1299" t="e">
        <f>IF($A733="INSUMO",VLOOKUP($B733,#REF!,2,FALSE),VLOOKUP($B733,#REF!,2,FALSE))</f>
        <v>#REF!</v>
      </c>
      <c r="D733" s="1304" t="e">
        <f>IF($A733="INSUMO",VLOOKUP($B733,#REF!,3,FALSE),VLOOKUP($B733,#REF!,3,FALSE))</f>
        <v>#REF!</v>
      </c>
      <c r="E733" s="1513">
        <v>12</v>
      </c>
      <c r="F733" s="1322" t="e">
        <f>IF($A733="INSUMO",VLOOKUP($B733,#REF!,4,FALSE),VLOOKUP($B733,#REF!,4,FALSE))</f>
        <v>#REF!</v>
      </c>
      <c r="G733" s="1517" t="e">
        <f>TRUNC(F733*E733,2)</f>
        <v>#REF!</v>
      </c>
      <c r="H733" s="1111"/>
    </row>
    <row r="734" spans="1:8" s="1114" customFormat="1" ht="15.75">
      <c r="A734" s="1112" t="s">
        <v>218</v>
      </c>
      <c r="B734" s="1531">
        <v>39997</v>
      </c>
      <c r="C734" s="1299" t="e">
        <f>IF($A734="INSUMO",VLOOKUP($B734,#REF!,2,FALSE),VLOOKUP($B734,#REF!,2,FALSE))</f>
        <v>#REF!</v>
      </c>
      <c r="D734" s="1304" t="e">
        <f>IF($A734="INSUMO",VLOOKUP($B734,#REF!,3,FALSE),VLOOKUP($B734,#REF!,3,FALSE))</f>
        <v>#REF!</v>
      </c>
      <c r="E734" s="1513">
        <v>12</v>
      </c>
      <c r="F734" s="1322" t="e">
        <f>IF($A734="INSUMO",VLOOKUP($B734,#REF!,4,FALSE),VLOOKUP($B734,#REF!,4,FALSE))</f>
        <v>#REF!</v>
      </c>
      <c r="G734" s="1517" t="e">
        <f>TRUNC(F734*E734,2)</f>
        <v>#REF!</v>
      </c>
      <c r="H734" s="1111"/>
    </row>
    <row r="735" spans="1:8" ht="15.75">
      <c r="A735" s="1057"/>
      <c r="B735" s="2818" t="s">
        <v>80</v>
      </c>
      <c r="C735" s="2819"/>
      <c r="D735" s="2819"/>
      <c r="E735" s="2819"/>
      <c r="F735" s="2819"/>
      <c r="G735" s="2820"/>
      <c r="H735" s="1057"/>
    </row>
    <row r="736" spans="1:8" ht="15.75">
      <c r="A736" s="1059" t="s">
        <v>219</v>
      </c>
      <c r="B736" s="1518">
        <v>88264</v>
      </c>
      <c r="C736" s="1299" t="e">
        <f>IF($A736="INSUMO",VLOOKUP($B736,#REF!,2,FALSE),VLOOKUP($B736,#REF!,2,FALSE))</f>
        <v>#REF!</v>
      </c>
      <c r="D736" s="1304" t="e">
        <f>IF($A736="INSUMO",VLOOKUP($B736,#REF!,3,FALSE),VLOOKUP($B736,#REF!,3,FALSE))</f>
        <v>#REF!</v>
      </c>
      <c r="E736" s="1515">
        <f>E754</f>
        <v>0.56000000000000005</v>
      </c>
      <c r="F736" s="1322" t="e">
        <f>IF($A736="INSUMO",VLOOKUP($B736,#REF!,4,FALSE),VLOOKUP($B736,#REF!,4,FALSE))</f>
        <v>#REF!</v>
      </c>
      <c r="G736" s="1540" t="e">
        <f>TRUNC(F736*E736,2)</f>
        <v>#REF!</v>
      </c>
      <c r="H736" s="1057"/>
    </row>
    <row r="737" spans="1:8" ht="16.5" thickBot="1">
      <c r="A737" s="1059" t="s">
        <v>219</v>
      </c>
      <c r="B737" s="1105">
        <v>88316</v>
      </c>
      <c r="C737" s="1303" t="e">
        <f>IF($A737="INSUMO",VLOOKUP($B737,#REF!,2,FALSE),VLOOKUP($B737,#REF!,2,FALSE))</f>
        <v>#REF!</v>
      </c>
      <c r="D737" s="1300" t="e">
        <f>IF($A737="INSUMO",VLOOKUP($B737,#REF!,3,FALSE),VLOOKUP($B737,#REF!,3,FALSE))</f>
        <v>#REF!</v>
      </c>
      <c r="E737" s="1544">
        <f>E755</f>
        <v>0.56000000000000005</v>
      </c>
      <c r="F737" s="1324" t="e">
        <f>IF($A737="INSUMO",VLOOKUP($B737,#REF!,4,FALSE),VLOOKUP($B737,#REF!,4,FALSE))</f>
        <v>#REF!</v>
      </c>
      <c r="G737" s="549" t="e">
        <f>TRUNC(F737*E737,2)</f>
        <v>#REF!</v>
      </c>
      <c r="H737" s="1057"/>
    </row>
    <row r="738" spans="1:8" ht="16.5" customHeight="1" thickBot="1">
      <c r="A738" s="1057"/>
      <c r="B738" s="2626" t="s">
        <v>892</v>
      </c>
      <c r="C738" s="2626"/>
      <c r="D738" s="2626"/>
      <c r="E738" s="2626"/>
      <c r="F738" s="1595" t="s">
        <v>81</v>
      </c>
      <c r="G738" s="539" t="e">
        <f>SUM(G731:G737)</f>
        <v>#REF!</v>
      </c>
      <c r="H738" s="1057"/>
    </row>
    <row r="739" spans="1:8" s="1114" customFormat="1" ht="15">
      <c r="A739" s="1111"/>
      <c r="B739" s="2626"/>
      <c r="C739" s="2626"/>
      <c r="D739" s="2626"/>
      <c r="E739" s="2626"/>
      <c r="F739" s="1087"/>
      <c r="G739" s="1087"/>
      <c r="H739" s="1111"/>
    </row>
    <row r="740" spans="1:8" s="1119" customFormat="1" ht="20.25" customHeight="1" thickBot="1">
      <c r="B740" s="2853" t="s">
        <v>860</v>
      </c>
      <c r="C740" s="2854"/>
      <c r="D740" s="350"/>
      <c r="E740" s="350"/>
      <c r="F740" s="350"/>
      <c r="G740" s="1590"/>
    </row>
    <row r="741" spans="1:8" s="1121" customFormat="1" ht="15.75">
      <c r="A741" s="1120"/>
      <c r="B741" s="2855" t="s">
        <v>925</v>
      </c>
      <c r="C741" s="2856"/>
      <c r="D741" s="2856"/>
      <c r="E741" s="2856"/>
      <c r="F741" s="2856"/>
      <c r="G741" s="2857"/>
      <c r="H741" s="1120"/>
    </row>
    <row r="742" spans="1:8" s="1121" customFormat="1" ht="15">
      <c r="A742" s="1120"/>
      <c r="B742" s="1539">
        <v>88264</v>
      </c>
      <c r="C742" s="1299" t="e">
        <f>IF($A742="INSUMO",VLOOKUP($B742,#REF!,2,FALSE),VLOOKUP($B742,#REF!,2,FALSE))</f>
        <v>#REF!</v>
      </c>
      <c r="D742" s="1304" t="e">
        <f>IF($A742="INSUMO",VLOOKUP($B742,#REF!,3,FALSE),VLOOKUP($B742,#REF!,3,FALSE))</f>
        <v>#REF!</v>
      </c>
      <c r="E742" s="2850">
        <v>0.2</v>
      </c>
      <c r="F742" s="2850"/>
      <c r="G742" s="2858"/>
      <c r="H742" s="1120"/>
    </row>
    <row r="743" spans="1:8" s="1121" customFormat="1" ht="16.5" customHeight="1">
      <c r="A743" s="1120"/>
      <c r="B743" s="1539">
        <v>88247</v>
      </c>
      <c r="C743" s="1299" t="e">
        <f>IF($A743="INSUMO",VLOOKUP($B743,#REF!,2,FALSE),VLOOKUP($B743,#REF!,2,FALSE))</f>
        <v>#REF!</v>
      </c>
      <c r="D743" s="1304" t="e">
        <f>IF($A743="INSUMO",VLOOKUP($B743,#REF!,3,FALSE),VLOOKUP($B743,#REF!,3,FALSE))</f>
        <v>#REF!</v>
      </c>
      <c r="E743" s="2850">
        <v>0.2</v>
      </c>
      <c r="F743" s="2850"/>
      <c r="G743" s="2858"/>
      <c r="H743" s="1120"/>
    </row>
    <row r="744" spans="1:8" s="1121" customFormat="1" ht="15.75">
      <c r="A744" s="1120"/>
      <c r="B744" s="2847" t="s">
        <v>879</v>
      </c>
      <c r="C744" s="2848"/>
      <c r="D744" s="2848"/>
      <c r="E744" s="2848"/>
      <c r="F744" s="1591" t="s">
        <v>76</v>
      </c>
      <c r="G744" s="1593" t="s">
        <v>895</v>
      </c>
      <c r="H744" s="1120"/>
    </row>
    <row r="745" spans="1:8" s="1121" customFormat="1" ht="15">
      <c r="A745" s="1120"/>
      <c r="B745" s="1539">
        <v>88264</v>
      </c>
      <c r="C745" s="1299" t="e">
        <f>IF($A745="INSUMO",VLOOKUP($B745,#REF!,2,FALSE),VLOOKUP($B745,#REF!,2,FALSE))</f>
        <v>#REF!</v>
      </c>
      <c r="D745" s="1304" t="e">
        <f>IF($A745="INSUMO",VLOOKUP($B745,#REF!,3,FALSE),VLOOKUP($B745,#REF!,3,FALSE))</f>
        <v>#REF!</v>
      </c>
      <c r="E745" s="1592">
        <v>0.01</v>
      </c>
      <c r="F745" s="1592">
        <v>12</v>
      </c>
      <c r="G745" s="1594">
        <f>E745*F745</f>
        <v>0.12</v>
      </c>
      <c r="H745" s="1120"/>
    </row>
    <row r="746" spans="1:8" s="1121" customFormat="1" ht="16.5" customHeight="1">
      <c r="A746" s="1120"/>
      <c r="B746" s="1539">
        <v>88247</v>
      </c>
      <c r="C746" s="1299" t="e">
        <f>IF($A746="INSUMO",VLOOKUP($B746,#REF!,2,FALSE),VLOOKUP($B746,#REF!,2,FALSE))</f>
        <v>#REF!</v>
      </c>
      <c r="D746" s="1304" t="e">
        <f>IF($A746="INSUMO",VLOOKUP($B746,#REF!,3,FALSE),VLOOKUP($B746,#REF!,3,FALSE))</f>
        <v>#REF!</v>
      </c>
      <c r="E746" s="1592">
        <v>0.01</v>
      </c>
      <c r="F746" s="1592">
        <v>12</v>
      </c>
      <c r="G746" s="1594">
        <f>E746*F746</f>
        <v>0.12</v>
      </c>
      <c r="H746" s="1120"/>
    </row>
    <row r="747" spans="1:8" s="1121" customFormat="1" ht="15.75">
      <c r="A747" s="1120"/>
      <c r="B747" s="2847" t="s">
        <v>877</v>
      </c>
      <c r="C747" s="2848"/>
      <c r="D747" s="2848"/>
      <c r="E747" s="2848"/>
      <c r="F747" s="1591" t="s">
        <v>76</v>
      </c>
      <c r="G747" s="1593" t="s">
        <v>895</v>
      </c>
      <c r="H747" s="1120"/>
    </row>
    <row r="748" spans="1:8" s="1121" customFormat="1" ht="15">
      <c r="A748" s="1120"/>
      <c r="B748" s="1539">
        <v>88264</v>
      </c>
      <c r="C748" s="1299" t="e">
        <f>IF($A748="INSUMO",VLOOKUP($B748,#REF!,2,FALSE),VLOOKUP($B748,#REF!,2,FALSE))</f>
        <v>#REF!</v>
      </c>
      <c r="D748" s="1304" t="e">
        <f>IF($A748="INSUMO",VLOOKUP($B748,#REF!,3,FALSE),VLOOKUP($B748,#REF!,3,FALSE))</f>
        <v>#REF!</v>
      </c>
      <c r="E748" s="1592">
        <v>0.01</v>
      </c>
      <c r="F748" s="1592">
        <v>12</v>
      </c>
      <c r="G748" s="1594">
        <f>E748*F748</f>
        <v>0.12</v>
      </c>
      <c r="H748" s="1120"/>
    </row>
    <row r="749" spans="1:8" s="1121" customFormat="1" ht="16.5" customHeight="1">
      <c r="A749" s="1120"/>
      <c r="B749" s="1539">
        <v>88247</v>
      </c>
      <c r="C749" s="1299" t="e">
        <f>IF($A749="INSUMO",VLOOKUP($B749,#REF!,2,FALSE),VLOOKUP($B749,#REF!,2,FALSE))</f>
        <v>#REF!</v>
      </c>
      <c r="D749" s="1304" t="e">
        <f>IF($A749="INSUMO",VLOOKUP($B749,#REF!,3,FALSE),VLOOKUP($B749,#REF!,3,FALSE))</f>
        <v>#REF!</v>
      </c>
      <c r="E749" s="1592">
        <v>0.01</v>
      </c>
      <c r="F749" s="1592">
        <v>12</v>
      </c>
      <c r="G749" s="1594">
        <f>E749*F749</f>
        <v>0.12</v>
      </c>
      <c r="H749" s="1120"/>
    </row>
    <row r="750" spans="1:8" s="1121" customFormat="1" ht="15.75">
      <c r="A750" s="1120"/>
      <c r="B750" s="2847" t="s">
        <v>878</v>
      </c>
      <c r="C750" s="2848"/>
      <c r="D750" s="2848"/>
      <c r="E750" s="2848"/>
      <c r="F750" s="1591" t="s">
        <v>76</v>
      </c>
      <c r="G750" s="1593" t="s">
        <v>895</v>
      </c>
      <c r="H750" s="1120"/>
    </row>
    <row r="751" spans="1:8" s="1121" customFormat="1" ht="15">
      <c r="A751" s="1120"/>
      <c r="B751" s="1539">
        <v>88264</v>
      </c>
      <c r="C751" s="1299" t="e">
        <f>IF($A751="INSUMO",VLOOKUP($B751,#REF!,2,FALSE),VLOOKUP($B751,#REF!,2,FALSE))</f>
        <v>#REF!</v>
      </c>
      <c r="D751" s="1304" t="e">
        <f>IF($A751="INSUMO",VLOOKUP($B751,#REF!,3,FALSE),VLOOKUP($B751,#REF!,3,FALSE))</f>
        <v>#REF!</v>
      </c>
      <c r="E751" s="1592">
        <v>0.01</v>
      </c>
      <c r="F751" s="1592">
        <v>12</v>
      </c>
      <c r="G751" s="1594">
        <f>E751*F751</f>
        <v>0.12</v>
      </c>
      <c r="H751" s="1120"/>
    </row>
    <row r="752" spans="1:8" s="1121" customFormat="1" ht="16.5" customHeight="1">
      <c r="A752" s="1120"/>
      <c r="B752" s="1539">
        <v>88247</v>
      </c>
      <c r="C752" s="1299" t="e">
        <f>IF($A752="INSUMO",VLOOKUP($B752,#REF!,2,FALSE),VLOOKUP($B752,#REF!,2,FALSE))</f>
        <v>#REF!</v>
      </c>
      <c r="D752" s="1304" t="e">
        <f>IF($A752="INSUMO",VLOOKUP($B752,#REF!,3,FALSE),VLOOKUP($B752,#REF!,3,FALSE))</f>
        <v>#REF!</v>
      </c>
      <c r="E752" s="1592">
        <v>0.01</v>
      </c>
      <c r="F752" s="1592">
        <v>12</v>
      </c>
      <c r="G752" s="1594">
        <f>E752*F752</f>
        <v>0.12</v>
      </c>
      <c r="H752" s="1120"/>
    </row>
    <row r="753" spans="1:8" s="1121" customFormat="1" ht="15.75">
      <c r="A753" s="1120"/>
      <c r="B753" s="2847" t="s">
        <v>864</v>
      </c>
      <c r="C753" s="2848"/>
      <c r="D753" s="2848"/>
      <c r="E753" s="2848"/>
      <c r="F753" s="2848"/>
      <c r="G753" s="2849"/>
      <c r="H753" s="1120"/>
    </row>
    <row r="754" spans="1:8" s="1121" customFormat="1" ht="15">
      <c r="A754" s="1120"/>
      <c r="B754" s="1539">
        <v>88264</v>
      </c>
      <c r="C754" s="1299" t="e">
        <f>IF($A754="INSUMO",VLOOKUP($B754,#REF!,2,FALSE),VLOOKUP($B754,#REF!,2,FALSE))</f>
        <v>#REF!</v>
      </c>
      <c r="D754" s="1304" t="e">
        <f>IF($A754="INSUMO",VLOOKUP($B754,#REF!,3,FALSE),VLOOKUP($B754,#REF!,3,FALSE))</f>
        <v>#REF!</v>
      </c>
      <c r="E754" s="2850">
        <f>E742+G745+G748+G751</f>
        <v>0.56000000000000005</v>
      </c>
      <c r="F754" s="2851"/>
      <c r="G754" s="2852"/>
      <c r="H754" s="1120"/>
    </row>
    <row r="755" spans="1:8" s="1121" customFormat="1" ht="16.5" customHeight="1" thickBot="1">
      <c r="A755" s="1120"/>
      <c r="B755" s="349">
        <v>88247</v>
      </c>
      <c r="C755" s="1303" t="e">
        <f>IF($A755="INSUMO",VLOOKUP($B755,#REF!,2,FALSE),VLOOKUP($B755,#REF!,2,FALSE))</f>
        <v>#REF!</v>
      </c>
      <c r="D755" s="1300" t="e">
        <f>IF($A755="INSUMO",VLOOKUP($B755,#REF!,3,FALSE),VLOOKUP($B755,#REF!,3,FALSE))</f>
        <v>#REF!</v>
      </c>
      <c r="E755" s="2844">
        <f>E743+G746+G749+G752</f>
        <v>0.56000000000000005</v>
      </c>
      <c r="F755" s="2845"/>
      <c r="G755" s="2846"/>
      <c r="H755" s="1120"/>
    </row>
    <row r="756" spans="1:8" s="1114" customFormat="1" ht="15.75" thickBot="1">
      <c r="A756" s="1111"/>
      <c r="B756" s="1237"/>
      <c r="C756" s="1111"/>
      <c r="D756" s="1111"/>
      <c r="E756" s="1111"/>
      <c r="F756" s="1111"/>
      <c r="G756" s="1171"/>
      <c r="H756" s="1111"/>
    </row>
    <row r="757" spans="1:8" ht="15.75">
      <c r="A757" s="1060"/>
      <c r="B757" s="1365"/>
      <c r="C757" s="1366" t="s">
        <v>743</v>
      </c>
      <c r="D757" s="1366"/>
      <c r="E757" s="1367"/>
      <c r="F757" s="1364"/>
      <c r="G757" s="360" t="s">
        <v>23</v>
      </c>
      <c r="H757" s="1227" t="s">
        <v>1064</v>
      </c>
    </row>
    <row r="758" spans="1:8" ht="31.5">
      <c r="A758" s="1060"/>
      <c r="B758" s="1458" t="s">
        <v>91</v>
      </c>
      <c r="C758" s="1459" t="s">
        <v>92</v>
      </c>
      <c r="D758" s="1460" t="s">
        <v>93</v>
      </c>
      <c r="E758" s="1461" t="s">
        <v>94</v>
      </c>
      <c r="F758" s="1504" t="s">
        <v>95</v>
      </c>
      <c r="G758" s="1463" t="s">
        <v>96</v>
      </c>
      <c r="H758" s="1060"/>
    </row>
    <row r="759" spans="1:8" ht="15">
      <c r="A759" s="1060"/>
      <c r="B759" s="1742">
        <v>43567</v>
      </c>
      <c r="C759" s="1765" t="s">
        <v>1270</v>
      </c>
      <c r="D759" s="1788">
        <v>10.83</v>
      </c>
      <c r="E759" s="1789" t="s">
        <v>1271</v>
      </c>
      <c r="F759" s="1768" t="s">
        <v>1144</v>
      </c>
      <c r="G759" s="1769" t="s">
        <v>1272</v>
      </c>
      <c r="H759"/>
    </row>
    <row r="760" spans="1:8" ht="15">
      <c r="A760" s="1060"/>
      <c r="B760" s="1742">
        <v>43566</v>
      </c>
      <c r="C760" s="1765" t="s">
        <v>1264</v>
      </c>
      <c r="D760" s="1766">
        <v>16</v>
      </c>
      <c r="E760" s="1761" t="s">
        <v>120</v>
      </c>
      <c r="F760" s="1762" t="s">
        <v>1265</v>
      </c>
      <c r="G760" s="1741" t="s">
        <v>426</v>
      </c>
      <c r="H760"/>
    </row>
    <row r="761" spans="1:8" ht="15">
      <c r="A761" s="1060"/>
      <c r="B761" s="1742">
        <v>43572</v>
      </c>
      <c r="C761" s="1760" t="s">
        <v>1183</v>
      </c>
      <c r="D761" s="1775">
        <v>15</v>
      </c>
      <c r="E761" s="1761" t="s">
        <v>1097</v>
      </c>
      <c r="F761" s="1762" t="s">
        <v>1065</v>
      </c>
      <c r="G761" s="1741" t="s">
        <v>1275</v>
      </c>
      <c r="H761" s="1060"/>
    </row>
    <row r="762" spans="1:8" ht="16.5" thickBot="1">
      <c r="A762" s="1060"/>
      <c r="B762" s="1095"/>
      <c r="C762" s="1335" t="s">
        <v>97</v>
      </c>
      <c r="D762" s="1336">
        <f>IF(COUNT(D758:D761)=3,MEDIAN(D758:D761),SMALL(D759:D761,1))</f>
        <v>15</v>
      </c>
      <c r="E762" s="1337"/>
      <c r="F762" s="1338"/>
      <c r="G762" s="587"/>
      <c r="H762" s="1060"/>
    </row>
    <row r="763" spans="1:8" ht="15.75" thickBot="1">
      <c r="A763" s="1061"/>
      <c r="B763" s="2859"/>
      <c r="C763" s="2840"/>
      <c r="D763" s="2840"/>
      <c r="E763" s="2840"/>
      <c r="F763" s="2840"/>
      <c r="G763" s="2860"/>
      <c r="H763" s="1061"/>
    </row>
    <row r="764" spans="1:8" ht="15.75">
      <c r="A764" s="1057"/>
      <c r="B764" s="1103" t="str">
        <f>IF(COUNT($H$16:H764)&lt;10,CONCATENATE("AMM LOG 00",COUNT($H$16:H764)),CONCATENATE("AMM LOG 0",COUNT($H$16:H764)))</f>
        <v>AMM LOG 000</v>
      </c>
      <c r="C764" s="2533" t="str">
        <f>CONCATENATE("FORNECIMENTO E INSTALAÇÃO DE ",C767)</f>
        <v>FORNECIMENTO E INSTALAÇÃO DE CRUZETA RETA 90º EM "X" PARA ELETROCALHA DE 50 X 50MM</v>
      </c>
      <c r="D764" s="2617"/>
      <c r="E764" s="2617"/>
      <c r="F764" s="2617"/>
      <c r="G764" s="1104" t="s">
        <v>23</v>
      </c>
      <c r="H764" s="1064" t="e">
        <f>G774</f>
        <v>#REF!</v>
      </c>
    </row>
    <row r="765" spans="1:8" ht="31.5">
      <c r="A765" s="1057"/>
      <c r="B765" s="1317" t="s">
        <v>144</v>
      </c>
      <c r="C765" s="1318" t="s">
        <v>75</v>
      </c>
      <c r="D765" s="1486" t="s">
        <v>23</v>
      </c>
      <c r="E765" s="1318" t="s">
        <v>76</v>
      </c>
      <c r="F765" s="1319" t="s">
        <v>77</v>
      </c>
      <c r="G765" s="1320" t="s">
        <v>78</v>
      </c>
      <c r="H765" s="1057"/>
    </row>
    <row r="766" spans="1:8" ht="15.75">
      <c r="A766" s="1057"/>
      <c r="B766" s="2818" t="s">
        <v>79</v>
      </c>
      <c r="C766" s="2819"/>
      <c r="D766" s="2819"/>
      <c r="E766" s="2819"/>
      <c r="F766" s="2819"/>
      <c r="G766" s="2820"/>
      <c r="H766" s="1057"/>
    </row>
    <row r="767" spans="1:8" ht="15">
      <c r="A767" s="1057"/>
      <c r="B767" s="1551" t="s">
        <v>98</v>
      </c>
      <c r="C767" s="1547" t="str">
        <f>C793</f>
        <v>CRUZETA RETA 90º EM "X" PARA ELETROCALHA DE 50 X 50MM</v>
      </c>
      <c r="D767" s="1554" t="s">
        <v>23</v>
      </c>
      <c r="E767" s="1535">
        <v>1</v>
      </c>
      <c r="F767" s="1535">
        <f>D798</f>
        <v>14.67</v>
      </c>
      <c r="G767" s="1540">
        <f>TRUNC(F767*E767,2)</f>
        <v>14.67</v>
      </c>
      <c r="H767" s="1057"/>
    </row>
    <row r="768" spans="1:8" s="1114" customFormat="1" ht="15.75">
      <c r="A768" s="1112" t="s">
        <v>218</v>
      </c>
      <c r="B768" s="1531">
        <v>11962</v>
      </c>
      <c r="C768" s="1299" t="e">
        <f>IF($A768="INSUMO",VLOOKUP($B768,#REF!,2,FALSE),VLOOKUP($B768,#REF!,2,FALSE))</f>
        <v>#REF!</v>
      </c>
      <c r="D768" s="1304" t="e">
        <f>IF($A768="INSUMO",VLOOKUP($B768,#REF!,3,FALSE),VLOOKUP($B768,#REF!,3,FALSE))</f>
        <v>#REF!</v>
      </c>
      <c r="E768" s="1513">
        <v>16</v>
      </c>
      <c r="F768" s="1322" t="e">
        <f>IF($A768="INSUMO",VLOOKUP($B768,#REF!,4,FALSE),VLOOKUP($B768,#REF!,4,FALSE))</f>
        <v>#REF!</v>
      </c>
      <c r="G768" s="1517" t="e">
        <f>TRUNC(F768*E768,2)</f>
        <v>#REF!</v>
      </c>
      <c r="H768" s="1111"/>
    </row>
    <row r="769" spans="1:8" s="1114" customFormat="1" ht="15.75">
      <c r="A769" s="1112" t="s">
        <v>218</v>
      </c>
      <c r="B769" s="1531">
        <v>39211</v>
      </c>
      <c r="C769" s="1299" t="e">
        <f>IF($A769="INSUMO",VLOOKUP($B769,#REF!,2,FALSE),VLOOKUP($B769,#REF!,2,FALSE))</f>
        <v>#REF!</v>
      </c>
      <c r="D769" s="1304" t="e">
        <f>IF($A769="INSUMO",VLOOKUP($B769,#REF!,3,FALSE),VLOOKUP($B769,#REF!,3,FALSE))</f>
        <v>#REF!</v>
      </c>
      <c r="E769" s="1513">
        <v>16</v>
      </c>
      <c r="F769" s="1322" t="e">
        <f>IF($A769="INSUMO",VLOOKUP($B769,#REF!,4,FALSE),VLOOKUP($B769,#REF!,4,FALSE))</f>
        <v>#REF!</v>
      </c>
      <c r="G769" s="1517" t="e">
        <f>TRUNC(F769*E769,2)</f>
        <v>#REF!</v>
      </c>
      <c r="H769" s="1111"/>
    </row>
    <row r="770" spans="1:8" s="1114" customFormat="1" ht="15.75">
      <c r="A770" s="1112" t="s">
        <v>218</v>
      </c>
      <c r="B770" s="1531">
        <v>39997</v>
      </c>
      <c r="C770" s="1299" t="e">
        <f>IF($A770="INSUMO",VLOOKUP($B770,#REF!,2,FALSE),VLOOKUP($B770,#REF!,2,FALSE))</f>
        <v>#REF!</v>
      </c>
      <c r="D770" s="1304" t="e">
        <f>IF($A770="INSUMO",VLOOKUP($B770,#REF!,3,FALSE),VLOOKUP($B770,#REF!,3,FALSE))</f>
        <v>#REF!</v>
      </c>
      <c r="E770" s="1513">
        <v>16</v>
      </c>
      <c r="F770" s="1322" t="e">
        <f>IF($A770="INSUMO",VLOOKUP($B770,#REF!,4,FALSE),VLOOKUP($B770,#REF!,4,FALSE))</f>
        <v>#REF!</v>
      </c>
      <c r="G770" s="1517" t="e">
        <f>TRUNC(F770*E770,2)</f>
        <v>#REF!</v>
      </c>
      <c r="H770" s="1111"/>
    </row>
    <row r="771" spans="1:8" ht="15.75">
      <c r="A771" s="1057"/>
      <c r="B771" s="2818" t="s">
        <v>80</v>
      </c>
      <c r="C771" s="2819"/>
      <c r="D771" s="2819"/>
      <c r="E771" s="2819"/>
      <c r="F771" s="2819"/>
      <c r="G771" s="2820"/>
      <c r="H771" s="1057"/>
    </row>
    <row r="772" spans="1:8" ht="15.75">
      <c r="A772" s="1059" t="s">
        <v>219</v>
      </c>
      <c r="B772" s="1518">
        <v>88264</v>
      </c>
      <c r="C772" s="1299" t="e">
        <f>IF($A772="INSUMO",VLOOKUP($B772,#REF!,2,FALSE),VLOOKUP($B772,#REF!,2,FALSE))</f>
        <v>#REF!</v>
      </c>
      <c r="D772" s="1304" t="e">
        <f>IF($A772="INSUMO",VLOOKUP($B772,#REF!,3,FALSE),VLOOKUP($B772,#REF!,3,FALSE))</f>
        <v>#REF!</v>
      </c>
      <c r="E772" s="1515">
        <f>E790</f>
        <v>0.68</v>
      </c>
      <c r="F772" s="1322" t="e">
        <f>IF($A772="INSUMO",VLOOKUP($B772,#REF!,4,FALSE),VLOOKUP($B772,#REF!,4,FALSE))</f>
        <v>#REF!</v>
      </c>
      <c r="G772" s="1540" t="e">
        <f>TRUNC(F772*E772,2)</f>
        <v>#REF!</v>
      </c>
      <c r="H772" s="1057"/>
    </row>
    <row r="773" spans="1:8" ht="16.5" thickBot="1">
      <c r="A773" s="1059" t="s">
        <v>219</v>
      </c>
      <c r="B773" s="1105">
        <v>88316</v>
      </c>
      <c r="C773" s="1303" t="e">
        <f>IF($A773="INSUMO",VLOOKUP($B773,#REF!,2,FALSE),VLOOKUP($B773,#REF!,2,FALSE))</f>
        <v>#REF!</v>
      </c>
      <c r="D773" s="1300" t="e">
        <f>IF($A773="INSUMO",VLOOKUP($B773,#REF!,3,FALSE),VLOOKUP($B773,#REF!,3,FALSE))</f>
        <v>#REF!</v>
      </c>
      <c r="E773" s="1544">
        <f>E791</f>
        <v>0.68</v>
      </c>
      <c r="F773" s="1324" t="e">
        <f>IF($A773="INSUMO",VLOOKUP($B773,#REF!,4,FALSE),VLOOKUP($B773,#REF!,4,FALSE))</f>
        <v>#REF!</v>
      </c>
      <c r="G773" s="549" t="e">
        <f>TRUNC(F773*E773,2)</f>
        <v>#REF!</v>
      </c>
      <c r="H773" s="1057"/>
    </row>
    <row r="774" spans="1:8" ht="16.5" customHeight="1" thickBot="1">
      <c r="A774" s="1057"/>
      <c r="B774" s="2626" t="s">
        <v>893</v>
      </c>
      <c r="C774" s="2626"/>
      <c r="D774" s="2626"/>
      <c r="E774" s="2626"/>
      <c r="F774" s="1595" t="s">
        <v>81</v>
      </c>
      <c r="G774" s="539" t="e">
        <f>SUM(G767:G773)</f>
        <v>#REF!</v>
      </c>
      <c r="H774" s="1057"/>
    </row>
    <row r="775" spans="1:8" s="1114" customFormat="1" ht="15">
      <c r="A775" s="1111"/>
      <c r="B775" s="2626"/>
      <c r="C775" s="2626"/>
      <c r="D775" s="2626"/>
      <c r="E775" s="2626"/>
      <c r="F775" s="1087"/>
      <c r="G775" s="1087"/>
      <c r="H775" s="1111"/>
    </row>
    <row r="776" spans="1:8" s="1119" customFormat="1" ht="20.25" customHeight="1" thickBot="1">
      <c r="B776" s="2853" t="s">
        <v>860</v>
      </c>
      <c r="C776" s="2854"/>
      <c r="D776" s="350"/>
      <c r="E776" s="350"/>
      <c r="F776" s="350"/>
      <c r="G776" s="1590"/>
    </row>
    <row r="777" spans="1:8" s="1121" customFormat="1" ht="15.75">
      <c r="A777" s="1120"/>
      <c r="B777" s="2855" t="s">
        <v>894</v>
      </c>
      <c r="C777" s="2856"/>
      <c r="D777" s="2856"/>
      <c r="E777" s="2856"/>
      <c r="F777" s="2856"/>
      <c r="G777" s="2857"/>
      <c r="H777" s="1120"/>
    </row>
    <row r="778" spans="1:8" s="1121" customFormat="1" ht="15">
      <c r="A778" s="1120"/>
      <c r="B778" s="1539">
        <v>88264</v>
      </c>
      <c r="C778" s="1299" t="e">
        <f>IF($A778="INSUMO",VLOOKUP($B778,#REF!,2,FALSE),VLOOKUP($B778,#REF!,2,FALSE))</f>
        <v>#REF!</v>
      </c>
      <c r="D778" s="1304" t="e">
        <f>IF($A778="INSUMO",VLOOKUP($B778,#REF!,3,FALSE),VLOOKUP($B778,#REF!,3,FALSE))</f>
        <v>#REF!</v>
      </c>
      <c r="E778" s="2850">
        <v>0.2</v>
      </c>
      <c r="F778" s="2850"/>
      <c r="G778" s="2858"/>
      <c r="H778" s="1120"/>
    </row>
    <row r="779" spans="1:8" s="1121" customFormat="1" ht="16.5" customHeight="1">
      <c r="A779" s="1120"/>
      <c r="B779" s="1539">
        <v>88247</v>
      </c>
      <c r="C779" s="1299" t="e">
        <f>IF($A779="INSUMO",VLOOKUP($B779,#REF!,2,FALSE),VLOOKUP($B779,#REF!,2,FALSE))</f>
        <v>#REF!</v>
      </c>
      <c r="D779" s="1304" t="e">
        <f>IF($A779="INSUMO",VLOOKUP($B779,#REF!,3,FALSE),VLOOKUP($B779,#REF!,3,FALSE))</f>
        <v>#REF!</v>
      </c>
      <c r="E779" s="2850">
        <v>0.2</v>
      </c>
      <c r="F779" s="2850"/>
      <c r="G779" s="2858"/>
      <c r="H779" s="1120"/>
    </row>
    <row r="780" spans="1:8" s="1121" customFormat="1" ht="15.75">
      <c r="A780" s="1120"/>
      <c r="B780" s="2847" t="s">
        <v>879</v>
      </c>
      <c r="C780" s="2848"/>
      <c r="D780" s="2848"/>
      <c r="E780" s="2848"/>
      <c r="F780" s="1591" t="s">
        <v>76</v>
      </c>
      <c r="G780" s="1593" t="s">
        <v>895</v>
      </c>
      <c r="H780" s="1120"/>
    </row>
    <row r="781" spans="1:8" s="1121" customFormat="1" ht="15">
      <c r="A781" s="1120"/>
      <c r="B781" s="1539">
        <v>88264</v>
      </c>
      <c r="C781" s="1299" t="e">
        <f>IF($A781="INSUMO",VLOOKUP($B781,#REF!,2,FALSE),VLOOKUP($B781,#REF!,2,FALSE))</f>
        <v>#REF!</v>
      </c>
      <c r="D781" s="1304" t="e">
        <f>IF($A781="INSUMO",VLOOKUP($B781,#REF!,3,FALSE),VLOOKUP($B781,#REF!,3,FALSE))</f>
        <v>#REF!</v>
      </c>
      <c r="E781" s="1592">
        <v>0.01</v>
      </c>
      <c r="F781" s="1592">
        <v>16</v>
      </c>
      <c r="G781" s="1594">
        <f>E781*F781</f>
        <v>0.16</v>
      </c>
      <c r="H781" s="1120"/>
    </row>
    <row r="782" spans="1:8" s="1121" customFormat="1" ht="16.5" customHeight="1">
      <c r="A782" s="1120"/>
      <c r="B782" s="1539">
        <v>88247</v>
      </c>
      <c r="C782" s="1299" t="e">
        <f>IF($A782="INSUMO",VLOOKUP($B782,#REF!,2,FALSE),VLOOKUP($B782,#REF!,2,FALSE))</f>
        <v>#REF!</v>
      </c>
      <c r="D782" s="1304" t="e">
        <f>IF($A782="INSUMO",VLOOKUP($B782,#REF!,3,FALSE),VLOOKUP($B782,#REF!,3,FALSE))</f>
        <v>#REF!</v>
      </c>
      <c r="E782" s="1592">
        <v>0.01</v>
      </c>
      <c r="F782" s="1592">
        <v>16</v>
      </c>
      <c r="G782" s="1594">
        <f>E782*F782</f>
        <v>0.16</v>
      </c>
      <c r="H782" s="1120"/>
    </row>
    <row r="783" spans="1:8" s="1121" customFormat="1" ht="15.75">
      <c r="A783" s="1120"/>
      <c r="B783" s="2847" t="s">
        <v>877</v>
      </c>
      <c r="C783" s="2848"/>
      <c r="D783" s="2848"/>
      <c r="E783" s="2848"/>
      <c r="F783" s="1591" t="s">
        <v>76</v>
      </c>
      <c r="G783" s="1593" t="s">
        <v>895</v>
      </c>
      <c r="H783" s="1120"/>
    </row>
    <row r="784" spans="1:8" s="1121" customFormat="1" ht="15">
      <c r="A784" s="1120"/>
      <c r="B784" s="1539">
        <v>88264</v>
      </c>
      <c r="C784" s="1299" t="e">
        <f>IF($A784="INSUMO",VLOOKUP($B784,#REF!,2,FALSE),VLOOKUP($B784,#REF!,2,FALSE))</f>
        <v>#REF!</v>
      </c>
      <c r="D784" s="1304" t="e">
        <f>IF($A784="INSUMO",VLOOKUP($B784,#REF!,3,FALSE),VLOOKUP($B784,#REF!,3,FALSE))</f>
        <v>#REF!</v>
      </c>
      <c r="E784" s="1592">
        <v>0.01</v>
      </c>
      <c r="F784" s="1592">
        <v>16</v>
      </c>
      <c r="G784" s="1594">
        <f>E784*F784</f>
        <v>0.16</v>
      </c>
      <c r="H784" s="1120"/>
    </row>
    <row r="785" spans="1:8" s="1121" customFormat="1" ht="16.5" customHeight="1">
      <c r="A785" s="1120"/>
      <c r="B785" s="1539">
        <v>88247</v>
      </c>
      <c r="C785" s="1299" t="e">
        <f>IF($A785="INSUMO",VLOOKUP($B785,#REF!,2,FALSE),VLOOKUP($B785,#REF!,2,FALSE))</f>
        <v>#REF!</v>
      </c>
      <c r="D785" s="1304" t="e">
        <f>IF($A785="INSUMO",VLOOKUP($B785,#REF!,3,FALSE),VLOOKUP($B785,#REF!,3,FALSE))</f>
        <v>#REF!</v>
      </c>
      <c r="E785" s="1592">
        <v>0.01</v>
      </c>
      <c r="F785" s="1592">
        <v>16</v>
      </c>
      <c r="G785" s="1594">
        <f>E785*F785</f>
        <v>0.16</v>
      </c>
      <c r="H785" s="1120"/>
    </row>
    <row r="786" spans="1:8" s="1121" customFormat="1" ht="15.75">
      <c r="A786" s="1120"/>
      <c r="B786" s="2847" t="s">
        <v>878</v>
      </c>
      <c r="C786" s="2848"/>
      <c r="D786" s="2848"/>
      <c r="E786" s="2848"/>
      <c r="F786" s="1591" t="s">
        <v>76</v>
      </c>
      <c r="G786" s="1593" t="s">
        <v>895</v>
      </c>
      <c r="H786" s="1120"/>
    </row>
    <row r="787" spans="1:8" s="1121" customFormat="1" ht="15">
      <c r="A787" s="1120"/>
      <c r="B787" s="1539">
        <v>88264</v>
      </c>
      <c r="C787" s="1299" t="e">
        <f>IF($A787="INSUMO",VLOOKUP($B787,#REF!,2,FALSE),VLOOKUP($B787,#REF!,2,FALSE))</f>
        <v>#REF!</v>
      </c>
      <c r="D787" s="1304" t="e">
        <f>IF($A787="INSUMO",VLOOKUP($B787,#REF!,3,FALSE),VLOOKUP($B787,#REF!,3,FALSE))</f>
        <v>#REF!</v>
      </c>
      <c r="E787" s="1592">
        <v>0.01</v>
      </c>
      <c r="F787" s="1592">
        <v>16</v>
      </c>
      <c r="G787" s="1594">
        <f>E787*F787</f>
        <v>0.16</v>
      </c>
      <c r="H787" s="1120"/>
    </row>
    <row r="788" spans="1:8" s="1121" customFormat="1" ht="16.5" customHeight="1">
      <c r="A788" s="1120"/>
      <c r="B788" s="1539">
        <v>88247</v>
      </c>
      <c r="C788" s="1299" t="e">
        <f>IF($A788="INSUMO",VLOOKUP($B788,#REF!,2,FALSE),VLOOKUP($B788,#REF!,2,FALSE))</f>
        <v>#REF!</v>
      </c>
      <c r="D788" s="1304" t="e">
        <f>IF($A788="INSUMO",VLOOKUP($B788,#REF!,3,FALSE),VLOOKUP($B788,#REF!,3,FALSE))</f>
        <v>#REF!</v>
      </c>
      <c r="E788" s="1592">
        <v>0.01</v>
      </c>
      <c r="F788" s="1592">
        <v>16</v>
      </c>
      <c r="G788" s="1594">
        <f>E788*F788</f>
        <v>0.16</v>
      </c>
      <c r="H788" s="1120"/>
    </row>
    <row r="789" spans="1:8" s="1121" customFormat="1" ht="15.75">
      <c r="A789" s="1120"/>
      <c r="B789" s="2847" t="s">
        <v>864</v>
      </c>
      <c r="C789" s="2848"/>
      <c r="D789" s="2848"/>
      <c r="E789" s="2848"/>
      <c r="F789" s="2848"/>
      <c r="G789" s="2849"/>
      <c r="H789" s="1120"/>
    </row>
    <row r="790" spans="1:8" s="1121" customFormat="1" ht="15">
      <c r="A790" s="1120"/>
      <c r="B790" s="1539">
        <v>88264</v>
      </c>
      <c r="C790" s="1299" t="e">
        <f>IF($A790="INSUMO",VLOOKUP($B790,#REF!,2,FALSE),VLOOKUP($B790,#REF!,2,FALSE))</f>
        <v>#REF!</v>
      </c>
      <c r="D790" s="1304" t="e">
        <f>IF($A790="INSUMO",VLOOKUP($B790,#REF!,3,FALSE),VLOOKUP($B790,#REF!,3,FALSE))</f>
        <v>#REF!</v>
      </c>
      <c r="E790" s="2850">
        <f>E778+G781+G784+G787</f>
        <v>0.68</v>
      </c>
      <c r="F790" s="2851"/>
      <c r="G790" s="2852"/>
      <c r="H790" s="1120"/>
    </row>
    <row r="791" spans="1:8" s="1121" customFormat="1" ht="16.5" customHeight="1" thickBot="1">
      <c r="A791" s="1120"/>
      <c r="B791" s="349">
        <v>88247</v>
      </c>
      <c r="C791" s="1303" t="e">
        <f>IF($A791="INSUMO",VLOOKUP($B791,#REF!,2,FALSE),VLOOKUP($B791,#REF!,2,FALSE))</f>
        <v>#REF!</v>
      </c>
      <c r="D791" s="1300" t="e">
        <f>IF($A791="INSUMO",VLOOKUP($B791,#REF!,3,FALSE),VLOOKUP($B791,#REF!,3,FALSE))</f>
        <v>#REF!</v>
      </c>
      <c r="E791" s="2844">
        <f>E779+G782+G785+G788</f>
        <v>0.68</v>
      </c>
      <c r="F791" s="2845"/>
      <c r="G791" s="2846"/>
      <c r="H791" s="1120"/>
    </row>
    <row r="792" spans="1:8" s="1114" customFormat="1" ht="15.75" thickBot="1">
      <c r="A792" s="1111"/>
      <c r="B792" s="1237"/>
      <c r="C792" s="1111"/>
      <c r="D792" s="1111"/>
      <c r="E792" s="1111"/>
      <c r="F792" s="1111"/>
      <c r="G792" s="1171"/>
      <c r="H792" s="1111"/>
    </row>
    <row r="793" spans="1:8" ht="15.75">
      <c r="A793" s="1060"/>
      <c r="B793" s="1365"/>
      <c r="C793" s="1366" t="s">
        <v>744</v>
      </c>
      <c r="D793" s="1366"/>
      <c r="E793" s="1367"/>
      <c r="F793" s="1364"/>
      <c r="G793" s="360" t="s">
        <v>23</v>
      </c>
      <c r="H793" s="1227" t="s">
        <v>1064</v>
      </c>
    </row>
    <row r="794" spans="1:8" ht="31.5">
      <c r="A794" s="1060"/>
      <c r="B794" s="1458" t="s">
        <v>91</v>
      </c>
      <c r="C794" s="1459" t="s">
        <v>92</v>
      </c>
      <c r="D794" s="1460" t="s">
        <v>93</v>
      </c>
      <c r="E794" s="1461" t="s">
        <v>94</v>
      </c>
      <c r="F794" s="1504" t="s">
        <v>95</v>
      </c>
      <c r="G794" s="1463" t="s">
        <v>96</v>
      </c>
      <c r="H794" s="1060"/>
    </row>
    <row r="795" spans="1:8" ht="15">
      <c r="A795" s="1060"/>
      <c r="B795" s="1736">
        <v>43572</v>
      </c>
      <c r="C795" s="1737" t="s">
        <v>958</v>
      </c>
      <c r="D795" s="1738">
        <v>14.67</v>
      </c>
      <c r="E795" s="1739" t="s">
        <v>113</v>
      </c>
      <c r="F795" s="1740" t="s">
        <v>114</v>
      </c>
      <c r="G795" s="1741" t="s">
        <v>1258</v>
      </c>
      <c r="H795" s="1060"/>
    </row>
    <row r="796" spans="1:8" ht="15">
      <c r="A796" s="1060"/>
      <c r="B796" s="1480">
        <v>43418</v>
      </c>
      <c r="C796" s="1465" t="s">
        <v>1183</v>
      </c>
      <c r="D796" s="1466">
        <v>25</v>
      </c>
      <c r="E796" s="1509" t="s">
        <v>1097</v>
      </c>
      <c r="F796" s="1522" t="s">
        <v>1065</v>
      </c>
      <c r="G796" s="1469" t="s">
        <v>1182</v>
      </c>
      <c r="H796" s="1060"/>
    </row>
    <row r="797" spans="1:8" ht="15">
      <c r="A797" s="1060"/>
      <c r="B797" s="1480">
        <v>43448</v>
      </c>
      <c r="C797" s="1465" t="s">
        <v>239</v>
      </c>
      <c r="D797" s="1466">
        <v>10.26</v>
      </c>
      <c r="E797" s="1468" t="s">
        <v>1124</v>
      </c>
      <c r="F797" s="1471" t="s">
        <v>240</v>
      </c>
      <c r="G797" s="1469" t="s">
        <v>369</v>
      </c>
      <c r="H797" s="1060"/>
    </row>
    <row r="798" spans="1:8" ht="16.5" thickBot="1">
      <c r="A798" s="1060"/>
      <c r="B798" s="1095"/>
      <c r="C798" s="1335" t="s">
        <v>97</v>
      </c>
      <c r="D798" s="1336">
        <f>IF(COUNT(D794:D797)=3,MEDIAN(D794:D797),SMALL(D795:D797,1))</f>
        <v>14.67</v>
      </c>
      <c r="E798" s="1337"/>
      <c r="F798" s="1338"/>
      <c r="G798" s="587"/>
      <c r="H798" s="1060"/>
    </row>
    <row r="799" spans="1:8" ht="15.75" thickBot="1">
      <c r="A799" s="1061"/>
      <c r="B799" s="2859"/>
      <c r="C799" s="2840"/>
      <c r="D799" s="2840"/>
      <c r="E799" s="2840"/>
      <c r="F799" s="2840"/>
      <c r="G799" s="2860"/>
      <c r="H799" s="1061"/>
    </row>
    <row r="800" spans="1:8" ht="29.25" customHeight="1">
      <c r="A800" s="643"/>
      <c r="B800" s="1103" t="str">
        <f>IF(COUNT($H$16:H800)&lt;10,CONCATENATE("AMM LOG 00",COUNT($H$16:H800)),CONCATENATE("AMM LOG 0",COUNT($H$16:H800)))</f>
        <v>AMM LOG 000</v>
      </c>
      <c r="C800" s="2533" t="str">
        <f>CONCATENATE("FORNECIMENTO E INSTALAÇÃO DE ",C803)</f>
        <v>FORNECIMENTO E INSTALAÇÃO DE ELETROCALHA PERFURADA GALVANIZADA DE 100 X 50 X 3000mm</v>
      </c>
      <c r="D800" s="2617"/>
      <c r="E800" s="2617"/>
      <c r="F800" s="2617"/>
      <c r="G800" s="1104" t="s">
        <v>23</v>
      </c>
      <c r="H800" s="560" t="e">
        <f>G807</f>
        <v>#REF!</v>
      </c>
    </row>
    <row r="801" spans="1:8" ht="31.5">
      <c r="A801" s="643"/>
      <c r="B801" s="1317" t="s">
        <v>144</v>
      </c>
      <c r="C801" s="1318" t="s">
        <v>75</v>
      </c>
      <c r="D801" s="1486" t="s">
        <v>23</v>
      </c>
      <c r="E801" s="1318" t="s">
        <v>76</v>
      </c>
      <c r="F801" s="1319" t="s">
        <v>77</v>
      </c>
      <c r="G801" s="1320" t="s">
        <v>78</v>
      </c>
      <c r="H801" s="643"/>
    </row>
    <row r="802" spans="1:8" ht="15.75">
      <c r="A802" s="643"/>
      <c r="B802" s="2818" t="s">
        <v>79</v>
      </c>
      <c r="C802" s="2819"/>
      <c r="D802" s="2819"/>
      <c r="E802" s="2819"/>
      <c r="F802" s="2819"/>
      <c r="G802" s="2820"/>
      <c r="H802" s="643"/>
    </row>
    <row r="803" spans="1:8" ht="15">
      <c r="A803" s="643"/>
      <c r="B803" s="1551" t="s">
        <v>98</v>
      </c>
      <c r="C803" s="1547" t="str">
        <f>C813</f>
        <v>ELETROCALHA PERFURADA GALVANIZADA DE 100 X 50 X 3000mm</v>
      </c>
      <c r="D803" s="1554" t="str">
        <f>G813</f>
        <v>UN</v>
      </c>
      <c r="E803" s="1535">
        <v>1</v>
      </c>
      <c r="F803" s="1535">
        <f>D818</f>
        <v>30</v>
      </c>
      <c r="G803" s="1540">
        <f>TRUNC(F803*E803,2)</f>
        <v>30</v>
      </c>
      <c r="H803" s="643"/>
    </row>
    <row r="804" spans="1:8" ht="15.75">
      <c r="A804" s="643"/>
      <c r="B804" s="2818" t="s">
        <v>80</v>
      </c>
      <c r="C804" s="2819"/>
      <c r="D804" s="2819"/>
      <c r="E804" s="2819"/>
      <c r="F804" s="2819"/>
      <c r="G804" s="2820"/>
      <c r="H804" s="643"/>
    </row>
    <row r="805" spans="1:8" ht="15.75">
      <c r="A805" s="645" t="s">
        <v>219</v>
      </c>
      <c r="B805" s="1518">
        <v>88264</v>
      </c>
      <c r="C805" s="1299" t="e">
        <f>IF($A805="INSUMO",VLOOKUP($B805,#REF!,2,FALSE),VLOOKUP($B805,#REF!,2,FALSE))</f>
        <v>#REF!</v>
      </c>
      <c r="D805" s="1304" t="e">
        <f>IF($A805="INSUMO",VLOOKUP($B805,#REF!,3,FALSE),VLOOKUP($B805,#REF!,3,FALSE))</f>
        <v>#REF!</v>
      </c>
      <c r="E805" s="1515">
        <f>G810</f>
        <v>1.2000000000000002</v>
      </c>
      <c r="F805" s="1322" t="e">
        <f>IF($A805="INSUMO",VLOOKUP($B805,#REF!,4,FALSE),VLOOKUP($B805,#REF!,4,FALSE))</f>
        <v>#REF!</v>
      </c>
      <c r="G805" s="1517" t="e">
        <f>TRUNC(F805*E805,2)</f>
        <v>#REF!</v>
      </c>
      <c r="H805" s="643"/>
    </row>
    <row r="806" spans="1:8" ht="16.5" thickBot="1">
      <c r="A806" s="645" t="s">
        <v>219</v>
      </c>
      <c r="B806" s="1105">
        <v>88316</v>
      </c>
      <c r="C806" s="1303" t="e">
        <f>IF($A806="INSUMO",VLOOKUP($B806,#REF!,2,FALSE),VLOOKUP($B806,#REF!,2,FALSE))</f>
        <v>#REF!</v>
      </c>
      <c r="D806" s="1300" t="e">
        <f>IF($A806="INSUMO",VLOOKUP($B806,#REF!,3,FALSE),VLOOKUP($B806,#REF!,3,FALSE))</f>
        <v>#REF!</v>
      </c>
      <c r="E806" s="1544">
        <f>G811</f>
        <v>1.2000000000000002</v>
      </c>
      <c r="F806" s="1324" t="e">
        <f>IF($A806="INSUMO",VLOOKUP($B806,#REF!,4,FALSE),VLOOKUP($B806,#REF!,4,FALSE))</f>
        <v>#REF!</v>
      </c>
      <c r="G806" s="1106" t="e">
        <f>TRUNC(F806*E806,2)</f>
        <v>#REF!</v>
      </c>
      <c r="H806" s="643"/>
    </row>
    <row r="807" spans="1:8" ht="16.5" customHeight="1" thickBot="1">
      <c r="A807" s="643"/>
      <c r="B807" s="2625" t="s">
        <v>897</v>
      </c>
      <c r="C807" s="2626"/>
      <c r="D807" s="2626"/>
      <c r="E807" s="2626"/>
      <c r="F807" s="538" t="s">
        <v>81</v>
      </c>
      <c r="G807" s="539" t="e">
        <f>SUM(G802:G806)</f>
        <v>#REF!</v>
      </c>
      <c r="H807" s="643"/>
    </row>
    <row r="808" spans="1:8" s="1114" customFormat="1" ht="36.75" customHeight="1" thickBot="1">
      <c r="A808" s="1111"/>
      <c r="B808" s="2625"/>
      <c r="C808" s="2626"/>
      <c r="D808" s="2626"/>
      <c r="E808" s="2626"/>
      <c r="F808" s="1111"/>
      <c r="G808" s="1171"/>
      <c r="H808" s="1111"/>
    </row>
    <row r="809" spans="1:8" s="1121" customFormat="1" ht="15.75">
      <c r="A809" s="1120"/>
      <c r="B809" s="2855" t="s">
        <v>896</v>
      </c>
      <c r="C809" s="2856"/>
      <c r="D809" s="2856"/>
      <c r="E809" s="2856"/>
      <c r="F809" s="1453" t="s">
        <v>76</v>
      </c>
      <c r="G809" s="1175" t="s">
        <v>84</v>
      </c>
      <c r="H809" s="1120"/>
    </row>
    <row r="810" spans="1:8" s="1121" customFormat="1" ht="15">
      <c r="A810" s="1120"/>
      <c r="B810" s="1539">
        <v>88264</v>
      </c>
      <c r="C810" s="1299" t="e">
        <f>IF($A810="INSUMO",VLOOKUP($B810,#REF!,2,FALSE),VLOOKUP($B810,#REF!,2,FALSE))</f>
        <v>#REF!</v>
      </c>
      <c r="D810" s="1304" t="e">
        <f>IF($A810="INSUMO",VLOOKUP($B810,#REF!,3,FALSE),VLOOKUP($B810,#REF!,3,FALSE))</f>
        <v>#REF!</v>
      </c>
      <c r="E810" s="1592">
        <v>0.4</v>
      </c>
      <c r="F810" s="1592">
        <v>3</v>
      </c>
      <c r="G810" s="1594">
        <f>E810*F810</f>
        <v>1.2000000000000002</v>
      </c>
      <c r="H810" s="1120"/>
    </row>
    <row r="811" spans="1:8" s="1121" customFormat="1" ht="16.5" customHeight="1" thickBot="1">
      <c r="A811" s="1120"/>
      <c r="B811" s="349">
        <v>88247</v>
      </c>
      <c r="C811" s="1303" t="e">
        <f>IF($A811="INSUMO",VLOOKUP($B811,#REF!,2,FALSE),VLOOKUP($B811,#REF!,2,FALSE))</f>
        <v>#REF!</v>
      </c>
      <c r="D811" s="1300" t="e">
        <f>IF($A811="INSUMO",VLOOKUP($B811,#REF!,3,FALSE),VLOOKUP($B811,#REF!,3,FALSE))</f>
        <v>#REF!</v>
      </c>
      <c r="E811" s="1598">
        <v>0.4</v>
      </c>
      <c r="F811" s="1598">
        <v>3</v>
      </c>
      <c r="G811" s="1174">
        <f>E811*F811</f>
        <v>1.2000000000000002</v>
      </c>
      <c r="H811" s="1120"/>
    </row>
    <row r="812" spans="1:8" ht="15.75" thickBot="1">
      <c r="A812" s="643"/>
      <c r="B812" s="1237"/>
      <c r="C812" s="1111"/>
      <c r="D812" s="1111"/>
      <c r="E812" s="1111"/>
      <c r="F812" s="1111"/>
      <c r="G812" s="1171"/>
      <c r="H812" s="643"/>
    </row>
    <row r="813" spans="1:8" ht="15.75">
      <c r="A813" s="590"/>
      <c r="B813" s="1365"/>
      <c r="C813" s="1366" t="s">
        <v>383</v>
      </c>
      <c r="D813" s="1366"/>
      <c r="E813" s="1367"/>
      <c r="F813" s="1364"/>
      <c r="G813" s="360" t="s">
        <v>23</v>
      </c>
      <c r="H813" s="1227" t="s">
        <v>1064</v>
      </c>
    </row>
    <row r="814" spans="1:8" ht="31.5">
      <c r="A814" s="590"/>
      <c r="B814" s="1552" t="s">
        <v>91</v>
      </c>
      <c r="C814" s="1318" t="s">
        <v>92</v>
      </c>
      <c r="D814" s="1319" t="s">
        <v>93</v>
      </c>
      <c r="E814" s="1461" t="s">
        <v>94</v>
      </c>
      <c r="F814" s="1504" t="s">
        <v>95</v>
      </c>
      <c r="G814" s="1463" t="s">
        <v>96</v>
      </c>
      <c r="H814" s="590"/>
    </row>
    <row r="815" spans="1:8" ht="15">
      <c r="A815" s="590"/>
      <c r="B815" s="1742">
        <v>43566</v>
      </c>
      <c r="C815" s="1765" t="s">
        <v>1264</v>
      </c>
      <c r="D815" s="1766">
        <v>30</v>
      </c>
      <c r="E815" s="1761" t="s">
        <v>120</v>
      </c>
      <c r="F815" s="1762" t="s">
        <v>1265</v>
      </c>
      <c r="G815" s="1741" t="s">
        <v>426</v>
      </c>
      <c r="H815"/>
    </row>
    <row r="816" spans="1:8" ht="15">
      <c r="A816" s="590"/>
      <c r="B816" s="1736">
        <v>43567</v>
      </c>
      <c r="C816" s="1737" t="s">
        <v>1180</v>
      </c>
      <c r="D816" s="1775">
        <v>28.4</v>
      </c>
      <c r="E816" s="1739" t="s">
        <v>110</v>
      </c>
      <c r="F816" s="1740" t="s">
        <v>111</v>
      </c>
      <c r="G816" s="1741" t="s">
        <v>1181</v>
      </c>
      <c r="H816"/>
    </row>
    <row r="817" spans="1:8" ht="15">
      <c r="A817" s="590"/>
      <c r="B817" s="1742">
        <v>43567</v>
      </c>
      <c r="C817" s="1765" t="s">
        <v>1270</v>
      </c>
      <c r="D817" s="1788">
        <v>48.91</v>
      </c>
      <c r="E817" s="1789" t="s">
        <v>1271</v>
      </c>
      <c r="F817" s="1768" t="s">
        <v>1144</v>
      </c>
      <c r="G817" s="1769" t="s">
        <v>1272</v>
      </c>
      <c r="H817"/>
    </row>
    <row r="818" spans="1:8" ht="16.5" thickBot="1">
      <c r="A818" s="590"/>
      <c r="B818" s="1095"/>
      <c r="C818" s="1335"/>
      <c r="D818" s="1336">
        <f>IF(COUNT(D814:D817)=3,MEDIAN(D814:D817),SMALL(D815:D817,1))</f>
        <v>30</v>
      </c>
      <c r="E818" s="1337"/>
      <c r="F818" s="1338"/>
      <c r="G818" s="587"/>
      <c r="H818" s="590"/>
    </row>
    <row r="819" spans="1:8" ht="13.5" thickBot="1">
      <c r="A819" s="618"/>
      <c r="B819" s="619"/>
      <c r="C819" s="619"/>
      <c r="D819" s="619"/>
      <c r="E819" s="619"/>
      <c r="F819" s="619"/>
      <c r="G819" s="619"/>
      <c r="H819" s="618"/>
    </row>
    <row r="820" spans="1:8" ht="15.75">
      <c r="A820" s="643"/>
      <c r="B820" s="1103" t="str">
        <f>IF(COUNT($H$16:H820)&lt;10,CONCATENATE("AMM LOG 00",COUNT($H$16:H820)),CONCATENATE("AMM LOG 0",COUNT($H$16:H820)))</f>
        <v>AMM LOG 000</v>
      </c>
      <c r="C820" s="2533" t="str">
        <f>CONCATENATE("FORNECIMENTO E INSTALAÇÃO DE ",C823)</f>
        <v>FORNECIMENTO E INSTALAÇÃO DE T HORIZONTAL PARA ELETROCALHA PERFURADA GALVANIZADA DE 100 X 50 X 3000mm</v>
      </c>
      <c r="D820" s="2617"/>
      <c r="E820" s="2617"/>
      <c r="F820" s="2617"/>
      <c r="G820" s="1104" t="s">
        <v>23</v>
      </c>
      <c r="H820" s="560" t="e">
        <f>G830</f>
        <v>#REF!</v>
      </c>
    </row>
    <row r="821" spans="1:8" ht="31.5">
      <c r="A821" s="643"/>
      <c r="B821" s="1317" t="s">
        <v>144</v>
      </c>
      <c r="C821" s="1318" t="s">
        <v>75</v>
      </c>
      <c r="D821" s="1486" t="s">
        <v>23</v>
      </c>
      <c r="E821" s="1318" t="s">
        <v>76</v>
      </c>
      <c r="F821" s="1319" t="s">
        <v>77</v>
      </c>
      <c r="G821" s="1320" t="s">
        <v>78</v>
      </c>
      <c r="H821" s="643"/>
    </row>
    <row r="822" spans="1:8" ht="15.75">
      <c r="A822" s="643"/>
      <c r="B822" s="2818" t="s">
        <v>79</v>
      </c>
      <c r="C822" s="2819"/>
      <c r="D822" s="2819"/>
      <c r="E822" s="2819"/>
      <c r="F822" s="2819"/>
      <c r="G822" s="2820"/>
      <c r="H822" s="643"/>
    </row>
    <row r="823" spans="1:8" ht="30">
      <c r="A823" s="643"/>
      <c r="B823" s="1551" t="s">
        <v>98</v>
      </c>
      <c r="C823" s="1547" t="str">
        <f>C850</f>
        <v>T HORIZONTAL PARA ELETROCALHA PERFURADA GALVANIZADA DE 100 X 50 X 3000mm</v>
      </c>
      <c r="D823" s="1554" t="str">
        <f>G850</f>
        <v>UN</v>
      </c>
      <c r="E823" s="1535">
        <v>1</v>
      </c>
      <c r="F823" s="1535">
        <f>D855</f>
        <v>12.31</v>
      </c>
      <c r="G823" s="1540">
        <f>TRUNC(F823*E823,2)</f>
        <v>12.31</v>
      </c>
      <c r="H823" s="643"/>
    </row>
    <row r="824" spans="1:8" s="1114" customFormat="1" ht="15.75">
      <c r="A824" s="1112" t="s">
        <v>218</v>
      </c>
      <c r="B824" s="1531">
        <v>11962</v>
      </c>
      <c r="C824" s="1299" t="e">
        <f>IF($A824="INSUMO",VLOOKUP($B824,#REF!,2,FALSE),VLOOKUP($B824,#REF!,2,FALSE))</f>
        <v>#REF!</v>
      </c>
      <c r="D824" s="1304" t="e">
        <f>IF($A824="INSUMO",VLOOKUP($B824,#REF!,3,FALSE),VLOOKUP($B824,#REF!,3,FALSE))</f>
        <v>#REF!</v>
      </c>
      <c r="E824" s="1513">
        <v>12</v>
      </c>
      <c r="F824" s="1322" t="e">
        <f>IF($A824="INSUMO",VLOOKUP($B824,#REF!,4,FALSE),VLOOKUP($B824,#REF!,4,FALSE))</f>
        <v>#REF!</v>
      </c>
      <c r="G824" s="1517" t="e">
        <f>TRUNC(F824*E824,2)</f>
        <v>#REF!</v>
      </c>
      <c r="H824" s="1111"/>
    </row>
    <row r="825" spans="1:8" s="1114" customFormat="1" ht="15.75">
      <c r="A825" s="1112" t="s">
        <v>218</v>
      </c>
      <c r="B825" s="1531">
        <v>39211</v>
      </c>
      <c r="C825" s="1299" t="e">
        <f>IF($A825="INSUMO",VLOOKUP($B825,#REF!,2,FALSE),VLOOKUP($B825,#REF!,2,FALSE))</f>
        <v>#REF!</v>
      </c>
      <c r="D825" s="1304" t="e">
        <f>IF($A825="INSUMO",VLOOKUP($B825,#REF!,3,FALSE),VLOOKUP($B825,#REF!,3,FALSE))</f>
        <v>#REF!</v>
      </c>
      <c r="E825" s="1513">
        <v>12</v>
      </c>
      <c r="F825" s="1322" t="e">
        <f>IF($A825="INSUMO",VLOOKUP($B825,#REF!,4,FALSE),VLOOKUP($B825,#REF!,4,FALSE))</f>
        <v>#REF!</v>
      </c>
      <c r="G825" s="1517" t="e">
        <f>TRUNC(F825*E825,2)</f>
        <v>#REF!</v>
      </c>
      <c r="H825" s="1111"/>
    </row>
    <row r="826" spans="1:8" s="1114" customFormat="1" ht="15.75">
      <c r="A826" s="1112" t="s">
        <v>218</v>
      </c>
      <c r="B826" s="1531">
        <v>39997</v>
      </c>
      <c r="C826" s="1299" t="e">
        <f>IF($A826="INSUMO",VLOOKUP($B826,#REF!,2,FALSE),VLOOKUP($B826,#REF!,2,FALSE))</f>
        <v>#REF!</v>
      </c>
      <c r="D826" s="1304" t="e">
        <f>IF($A826="INSUMO",VLOOKUP($B826,#REF!,3,FALSE),VLOOKUP($B826,#REF!,3,FALSE))</f>
        <v>#REF!</v>
      </c>
      <c r="E826" s="1513">
        <v>12</v>
      </c>
      <c r="F826" s="1322" t="e">
        <f>IF($A826="INSUMO",VLOOKUP($B826,#REF!,4,FALSE),VLOOKUP($B826,#REF!,4,FALSE))</f>
        <v>#REF!</v>
      </c>
      <c r="G826" s="1517" t="e">
        <f>TRUNC(F826*E826,2)</f>
        <v>#REF!</v>
      </c>
      <c r="H826" s="1111"/>
    </row>
    <row r="827" spans="1:8" ht="15.75">
      <c r="A827" s="643"/>
      <c r="B827" s="2818" t="s">
        <v>80</v>
      </c>
      <c r="C827" s="2819"/>
      <c r="D827" s="2819"/>
      <c r="E827" s="2819"/>
      <c r="F827" s="2819"/>
      <c r="G827" s="2820"/>
      <c r="H827" s="643"/>
    </row>
    <row r="828" spans="1:8" ht="15.75">
      <c r="A828" s="645" t="s">
        <v>219</v>
      </c>
      <c r="B828" s="1518">
        <v>88264</v>
      </c>
      <c r="C828" s="1299" t="e">
        <f>IF($A828="INSUMO",VLOOKUP($B828,#REF!,2,FALSE),VLOOKUP($B828,#REF!,2,FALSE))</f>
        <v>#REF!</v>
      </c>
      <c r="D828" s="1304" t="e">
        <f>IF($A828="INSUMO",VLOOKUP($B828,#REF!,3,FALSE),VLOOKUP($B828,#REF!,3,FALSE))</f>
        <v>#REF!</v>
      </c>
      <c r="E828" s="1515">
        <f>E847</f>
        <v>0.56000000000000005</v>
      </c>
      <c r="F828" s="1322" t="e">
        <f>IF($A828="INSUMO",VLOOKUP($B828,#REF!,4,FALSE),VLOOKUP($B828,#REF!,4,FALSE))</f>
        <v>#REF!</v>
      </c>
      <c r="G828" s="1517" t="e">
        <f>TRUNC(F828*E828,2)</f>
        <v>#REF!</v>
      </c>
      <c r="H828" s="643"/>
    </row>
    <row r="829" spans="1:8" ht="16.5" thickBot="1">
      <c r="A829" s="645" t="s">
        <v>219</v>
      </c>
      <c r="B829" s="1105">
        <v>88316</v>
      </c>
      <c r="C829" s="1303" t="e">
        <f>IF($A829="INSUMO",VLOOKUP($B829,#REF!,2,FALSE),VLOOKUP($B829,#REF!,2,FALSE))</f>
        <v>#REF!</v>
      </c>
      <c r="D829" s="1300" t="e">
        <f>IF($A829="INSUMO",VLOOKUP($B829,#REF!,3,FALSE),VLOOKUP($B829,#REF!,3,FALSE))</f>
        <v>#REF!</v>
      </c>
      <c r="E829" s="1544">
        <f>E848</f>
        <v>0.56000000000000005</v>
      </c>
      <c r="F829" s="1324" t="e">
        <f>IF($A829="INSUMO",VLOOKUP($B829,#REF!,4,FALSE),VLOOKUP($B829,#REF!,4,FALSE))</f>
        <v>#REF!</v>
      </c>
      <c r="G829" s="1106" t="e">
        <f>TRUNC(F829*E829,2)</f>
        <v>#REF!</v>
      </c>
      <c r="H829" s="643"/>
    </row>
    <row r="830" spans="1:8" ht="16.5" customHeight="1" thickBot="1">
      <c r="A830" s="643"/>
      <c r="B830" s="2626" t="s">
        <v>898</v>
      </c>
      <c r="C830" s="2626"/>
      <c r="D830" s="2626"/>
      <c r="E830" s="2626"/>
      <c r="F830" s="538" t="s">
        <v>81</v>
      </c>
      <c r="G830" s="539" t="e">
        <f>SUM(G822:G829)</f>
        <v>#REF!</v>
      </c>
      <c r="H830" s="643"/>
    </row>
    <row r="831" spans="1:8" ht="15">
      <c r="A831" s="643"/>
      <c r="B831" s="2626"/>
      <c r="C831" s="2626"/>
      <c r="D831" s="2626"/>
      <c r="E831" s="2626"/>
      <c r="F831" s="644"/>
      <c r="G831" s="644"/>
      <c r="H831" s="643"/>
    </row>
    <row r="832" spans="1:8" s="1114" customFormat="1" ht="15">
      <c r="A832" s="1111"/>
      <c r="B832" s="1087"/>
      <c r="C832" s="1087"/>
      <c r="D832" s="1087"/>
      <c r="E832" s="1087"/>
      <c r="F832" s="1087"/>
      <c r="G832" s="1087"/>
      <c r="H832" s="1111"/>
    </row>
    <row r="833" spans="1:8" s="1119" customFormat="1" ht="20.25" customHeight="1" thickBot="1">
      <c r="B833" s="2853" t="s">
        <v>860</v>
      </c>
      <c r="C833" s="2854"/>
      <c r="D833" s="350"/>
      <c r="E833" s="350"/>
      <c r="F833" s="350"/>
      <c r="G833" s="1590"/>
    </row>
    <row r="834" spans="1:8" s="1121" customFormat="1" ht="15.75">
      <c r="A834" s="1120"/>
      <c r="B834" s="2855" t="s">
        <v>899</v>
      </c>
      <c r="C834" s="2856"/>
      <c r="D834" s="2856"/>
      <c r="E834" s="2856"/>
      <c r="F834" s="2856"/>
      <c r="G834" s="2857"/>
      <c r="H834" s="1120"/>
    </row>
    <row r="835" spans="1:8" s="1121" customFormat="1" ht="15">
      <c r="A835" s="1120"/>
      <c r="B835" s="1539">
        <v>88264</v>
      </c>
      <c r="C835" s="1299" t="e">
        <f>IF($A835="INSUMO",VLOOKUP($B835,#REF!,2,FALSE),VLOOKUP($B835,#REF!,2,FALSE))</f>
        <v>#REF!</v>
      </c>
      <c r="D835" s="1304" t="e">
        <f>IF($A835="INSUMO",VLOOKUP($B835,#REF!,3,FALSE),VLOOKUP($B835,#REF!,3,FALSE))</f>
        <v>#REF!</v>
      </c>
      <c r="E835" s="2850">
        <v>0.2</v>
      </c>
      <c r="F835" s="2850"/>
      <c r="G835" s="2858"/>
      <c r="H835" s="1120"/>
    </row>
    <row r="836" spans="1:8" s="1121" customFormat="1" ht="16.5" customHeight="1">
      <c r="A836" s="1120"/>
      <c r="B836" s="1539">
        <v>88247</v>
      </c>
      <c r="C836" s="1299" t="e">
        <f>IF($A836="INSUMO",VLOOKUP($B836,#REF!,2,FALSE),VLOOKUP($B836,#REF!,2,FALSE))</f>
        <v>#REF!</v>
      </c>
      <c r="D836" s="1304" t="e">
        <f>IF($A836="INSUMO",VLOOKUP($B836,#REF!,3,FALSE),VLOOKUP($B836,#REF!,3,FALSE))</f>
        <v>#REF!</v>
      </c>
      <c r="E836" s="2850">
        <v>0.2</v>
      </c>
      <c r="F836" s="2850"/>
      <c r="G836" s="2858"/>
      <c r="H836" s="1120"/>
    </row>
    <row r="837" spans="1:8" s="1121" customFormat="1" ht="15.75">
      <c r="A837" s="1120"/>
      <c r="B837" s="2847" t="s">
        <v>879</v>
      </c>
      <c r="C837" s="2848"/>
      <c r="D837" s="2848"/>
      <c r="E837" s="2848"/>
      <c r="F837" s="1591" t="s">
        <v>76</v>
      </c>
      <c r="G837" s="1593" t="s">
        <v>895</v>
      </c>
      <c r="H837" s="1120"/>
    </row>
    <row r="838" spans="1:8" s="1121" customFormat="1" ht="15">
      <c r="A838" s="1120"/>
      <c r="B838" s="1539">
        <v>88264</v>
      </c>
      <c r="C838" s="1299" t="e">
        <f>IF($A838="INSUMO",VLOOKUP($B838,#REF!,2,FALSE),VLOOKUP($B838,#REF!,2,FALSE))</f>
        <v>#REF!</v>
      </c>
      <c r="D838" s="1304" t="e">
        <f>IF($A838="INSUMO",VLOOKUP($B838,#REF!,3,FALSE),VLOOKUP($B838,#REF!,3,FALSE))</f>
        <v>#REF!</v>
      </c>
      <c r="E838" s="1592">
        <v>0.01</v>
      </c>
      <c r="F838" s="1592">
        <v>12</v>
      </c>
      <c r="G838" s="1594">
        <f>E838*F838</f>
        <v>0.12</v>
      </c>
      <c r="H838" s="1120"/>
    </row>
    <row r="839" spans="1:8" s="1121" customFormat="1" ht="16.5" customHeight="1">
      <c r="A839" s="1120"/>
      <c r="B839" s="1539">
        <v>88247</v>
      </c>
      <c r="C839" s="1299" t="e">
        <f>IF($A839="INSUMO",VLOOKUP($B839,#REF!,2,FALSE),VLOOKUP($B839,#REF!,2,FALSE))</f>
        <v>#REF!</v>
      </c>
      <c r="D839" s="1304" t="e">
        <f>IF($A839="INSUMO",VLOOKUP($B839,#REF!,3,FALSE),VLOOKUP($B839,#REF!,3,FALSE))</f>
        <v>#REF!</v>
      </c>
      <c r="E839" s="1592">
        <v>0.01</v>
      </c>
      <c r="F839" s="1592">
        <v>12</v>
      </c>
      <c r="G839" s="1594">
        <f>E839*F839</f>
        <v>0.12</v>
      </c>
      <c r="H839" s="1120"/>
    </row>
    <row r="840" spans="1:8" s="1121" customFormat="1" ht="15.75">
      <c r="A840" s="1120"/>
      <c r="B840" s="2847" t="s">
        <v>877</v>
      </c>
      <c r="C840" s="2848"/>
      <c r="D840" s="2848"/>
      <c r="E840" s="2848"/>
      <c r="F840" s="1591" t="s">
        <v>76</v>
      </c>
      <c r="G840" s="1593" t="s">
        <v>895</v>
      </c>
      <c r="H840" s="1120"/>
    </row>
    <row r="841" spans="1:8" s="1121" customFormat="1" ht="15">
      <c r="A841" s="1120"/>
      <c r="B841" s="1539">
        <v>88264</v>
      </c>
      <c r="C841" s="1299" t="e">
        <f>IF($A841="INSUMO",VLOOKUP($B841,#REF!,2,FALSE),VLOOKUP($B841,#REF!,2,FALSE))</f>
        <v>#REF!</v>
      </c>
      <c r="D841" s="1304" t="e">
        <f>IF($A841="INSUMO",VLOOKUP($B841,#REF!,3,FALSE),VLOOKUP($B841,#REF!,3,FALSE))</f>
        <v>#REF!</v>
      </c>
      <c r="E841" s="1592">
        <v>0.01</v>
      </c>
      <c r="F841" s="1592">
        <v>12</v>
      </c>
      <c r="G841" s="1594">
        <f>E841*F841</f>
        <v>0.12</v>
      </c>
      <c r="H841" s="1120"/>
    </row>
    <row r="842" spans="1:8" s="1121" customFormat="1" ht="16.5" customHeight="1">
      <c r="A842" s="1120"/>
      <c r="B842" s="1539">
        <v>88247</v>
      </c>
      <c r="C842" s="1299" t="e">
        <f>IF($A842="INSUMO",VLOOKUP($B842,#REF!,2,FALSE),VLOOKUP($B842,#REF!,2,FALSE))</f>
        <v>#REF!</v>
      </c>
      <c r="D842" s="1304" t="e">
        <f>IF($A842="INSUMO",VLOOKUP($B842,#REF!,3,FALSE),VLOOKUP($B842,#REF!,3,FALSE))</f>
        <v>#REF!</v>
      </c>
      <c r="E842" s="1592">
        <v>0.01</v>
      </c>
      <c r="F842" s="1592">
        <v>12</v>
      </c>
      <c r="G842" s="1594">
        <f>E842*F842</f>
        <v>0.12</v>
      </c>
      <c r="H842" s="1120"/>
    </row>
    <row r="843" spans="1:8" s="1121" customFormat="1" ht="15.75">
      <c r="A843" s="1120"/>
      <c r="B843" s="2847" t="s">
        <v>878</v>
      </c>
      <c r="C843" s="2848"/>
      <c r="D843" s="2848"/>
      <c r="E843" s="2848"/>
      <c r="F843" s="1591" t="s">
        <v>76</v>
      </c>
      <c r="G843" s="1593" t="s">
        <v>895</v>
      </c>
      <c r="H843" s="1120"/>
    </row>
    <row r="844" spans="1:8" s="1121" customFormat="1" ht="15">
      <c r="A844" s="1120"/>
      <c r="B844" s="1539">
        <v>88264</v>
      </c>
      <c r="C844" s="1299" t="e">
        <f>IF($A844="INSUMO",VLOOKUP($B844,#REF!,2,FALSE),VLOOKUP($B844,#REF!,2,FALSE))</f>
        <v>#REF!</v>
      </c>
      <c r="D844" s="1304" t="e">
        <f>IF($A844="INSUMO",VLOOKUP($B844,#REF!,3,FALSE),VLOOKUP($B844,#REF!,3,FALSE))</f>
        <v>#REF!</v>
      </c>
      <c r="E844" s="1592">
        <v>0.01</v>
      </c>
      <c r="F844" s="1592">
        <v>12</v>
      </c>
      <c r="G844" s="1594">
        <f>E844*F844</f>
        <v>0.12</v>
      </c>
      <c r="H844" s="1120"/>
    </row>
    <row r="845" spans="1:8" s="1121" customFormat="1" ht="16.5" customHeight="1">
      <c r="A845" s="1120"/>
      <c r="B845" s="1539">
        <v>88247</v>
      </c>
      <c r="C845" s="1299" t="e">
        <f>IF($A845="INSUMO",VLOOKUP($B845,#REF!,2,FALSE),VLOOKUP($B845,#REF!,2,FALSE))</f>
        <v>#REF!</v>
      </c>
      <c r="D845" s="1304" t="e">
        <f>IF($A845="INSUMO",VLOOKUP($B845,#REF!,3,FALSE),VLOOKUP($B845,#REF!,3,FALSE))</f>
        <v>#REF!</v>
      </c>
      <c r="E845" s="1592">
        <v>0.01</v>
      </c>
      <c r="F845" s="1592">
        <v>12</v>
      </c>
      <c r="G845" s="1594">
        <f>E845*F845</f>
        <v>0.12</v>
      </c>
      <c r="H845" s="1120"/>
    </row>
    <row r="846" spans="1:8" s="1121" customFormat="1" ht="15.75">
      <c r="A846" s="1120"/>
      <c r="B846" s="2847" t="s">
        <v>864</v>
      </c>
      <c r="C846" s="2848"/>
      <c r="D846" s="2848"/>
      <c r="E846" s="2848"/>
      <c r="F846" s="2848"/>
      <c r="G846" s="2849"/>
      <c r="H846" s="1120"/>
    </row>
    <row r="847" spans="1:8" s="1121" customFormat="1" ht="15">
      <c r="A847" s="1120"/>
      <c r="B847" s="1539">
        <v>88264</v>
      </c>
      <c r="C847" s="1299" t="e">
        <f>IF($A847="INSUMO",VLOOKUP($B847,#REF!,2,FALSE),VLOOKUP($B847,#REF!,2,FALSE))</f>
        <v>#REF!</v>
      </c>
      <c r="D847" s="1304" t="e">
        <f>IF($A847="INSUMO",VLOOKUP($B847,#REF!,3,FALSE),VLOOKUP($B847,#REF!,3,FALSE))</f>
        <v>#REF!</v>
      </c>
      <c r="E847" s="2850">
        <f>E835+G838+G841+G844</f>
        <v>0.56000000000000005</v>
      </c>
      <c r="F847" s="2851"/>
      <c r="G847" s="2852"/>
      <c r="H847" s="1120"/>
    </row>
    <row r="848" spans="1:8" s="1121" customFormat="1" ht="16.5" customHeight="1" thickBot="1">
      <c r="A848" s="1120"/>
      <c r="B848" s="349">
        <v>88247</v>
      </c>
      <c r="C848" s="1303" t="e">
        <f>IF($A848="INSUMO",VLOOKUP($B848,#REF!,2,FALSE),VLOOKUP($B848,#REF!,2,FALSE))</f>
        <v>#REF!</v>
      </c>
      <c r="D848" s="1300" t="e">
        <f>IF($A848="INSUMO",VLOOKUP($B848,#REF!,3,FALSE),VLOOKUP($B848,#REF!,3,FALSE))</f>
        <v>#REF!</v>
      </c>
      <c r="E848" s="2844">
        <f>E836+G839+G842+G845</f>
        <v>0.56000000000000005</v>
      </c>
      <c r="F848" s="2845"/>
      <c r="G848" s="2846"/>
      <c r="H848" s="1120"/>
    </row>
    <row r="849" spans="1:8" s="1114" customFormat="1" ht="15.75" thickBot="1">
      <c r="A849" s="1111"/>
      <c r="B849" s="1237"/>
      <c r="C849" s="1111"/>
      <c r="D849" s="1111"/>
      <c r="E849" s="1111"/>
      <c r="F849" s="1111"/>
      <c r="G849" s="1171"/>
      <c r="H849" s="1111"/>
    </row>
    <row r="850" spans="1:8" ht="31.5">
      <c r="A850" s="590"/>
      <c r="B850" s="1365"/>
      <c r="C850" s="1366" t="s">
        <v>384</v>
      </c>
      <c r="D850" s="1366"/>
      <c r="E850" s="1367"/>
      <c r="F850" s="1364"/>
      <c r="G850" s="360" t="s">
        <v>23</v>
      </c>
      <c r="H850" s="1227" t="s">
        <v>1064</v>
      </c>
    </row>
    <row r="851" spans="1:8" ht="31.5">
      <c r="A851" s="590"/>
      <c r="B851" s="1458" t="s">
        <v>91</v>
      </c>
      <c r="C851" s="1459" t="s">
        <v>92</v>
      </c>
      <c r="D851" s="1460" t="s">
        <v>93</v>
      </c>
      <c r="E851" s="1461" t="s">
        <v>94</v>
      </c>
      <c r="F851" s="1504" t="s">
        <v>95</v>
      </c>
      <c r="G851" s="1463" t="s">
        <v>96</v>
      </c>
      <c r="H851" s="590"/>
    </row>
    <row r="852" spans="1:8" ht="15">
      <c r="A852" s="590"/>
      <c r="B852" s="1742">
        <v>43566</v>
      </c>
      <c r="C852" s="1765" t="s">
        <v>1264</v>
      </c>
      <c r="D852" s="1766">
        <v>11</v>
      </c>
      <c r="E852" s="1761" t="s">
        <v>120</v>
      </c>
      <c r="F852" s="1762" t="s">
        <v>1265</v>
      </c>
      <c r="G852" s="1741" t="s">
        <v>426</v>
      </c>
      <c r="H852"/>
    </row>
    <row r="853" spans="1:8" ht="15">
      <c r="A853" s="590"/>
      <c r="B853" s="1736">
        <v>43567</v>
      </c>
      <c r="C853" s="1737" t="s">
        <v>1180</v>
      </c>
      <c r="D853" s="1775">
        <v>12.31</v>
      </c>
      <c r="E853" s="1739" t="s">
        <v>110</v>
      </c>
      <c r="F853" s="1740" t="s">
        <v>111</v>
      </c>
      <c r="G853" s="1741" t="s">
        <v>1181</v>
      </c>
      <c r="H853"/>
    </row>
    <row r="854" spans="1:8" ht="15">
      <c r="A854" s="590"/>
      <c r="B854" s="1742">
        <v>43567</v>
      </c>
      <c r="C854" s="1765" t="s">
        <v>1270</v>
      </c>
      <c r="D854" s="1788">
        <v>18.16</v>
      </c>
      <c r="E854" s="1789" t="s">
        <v>1271</v>
      </c>
      <c r="F854" s="1768" t="s">
        <v>1144</v>
      </c>
      <c r="G854" s="1769" t="s">
        <v>1272</v>
      </c>
      <c r="H854"/>
    </row>
    <row r="855" spans="1:8" ht="16.5" thickBot="1">
      <c r="A855" s="590"/>
      <c r="B855" s="1095"/>
      <c r="C855" s="1335" t="s">
        <v>97</v>
      </c>
      <c r="D855" s="1336">
        <f>IF(COUNT(D851:D854)=3,MEDIAN(D851:D854),SMALL(D852:D854,1))</f>
        <v>12.31</v>
      </c>
      <c r="E855" s="1337"/>
      <c r="F855" s="1338"/>
      <c r="G855" s="587"/>
      <c r="H855" s="590"/>
    </row>
    <row r="856" spans="1:8" ht="15.75" thickBot="1">
      <c r="A856" s="618"/>
      <c r="B856" s="2859"/>
      <c r="C856" s="2840"/>
      <c r="D856" s="2840"/>
      <c r="E856" s="2840"/>
      <c r="F856" s="2840"/>
      <c r="G856" s="2860"/>
      <c r="H856" s="618"/>
    </row>
    <row r="857" spans="1:8" ht="15.75">
      <c r="A857" s="643"/>
      <c r="B857" s="1103" t="str">
        <f>IF(COUNT($H$16:H857)&lt;10,CONCATENATE("AMM LOG 00",COUNT($H$16:H857)),CONCATENATE("AMM LOG 0",COUNT($H$16:H857)))</f>
        <v>AMM LOG 000</v>
      </c>
      <c r="C857" s="2533" t="str">
        <f>CONCATENATE("FORNECIMENTO E INSTALAÇÃO DE ",C860)</f>
        <v>FORNECIMENTO E INSTALAÇÃO DE T VERTICAL PARA ELETROCALHA PERFURADA GALVANIZADA DE 100 X 50 X 3000mm</v>
      </c>
      <c r="D857" s="2617"/>
      <c r="E857" s="2617"/>
      <c r="F857" s="2617"/>
      <c r="G857" s="1104" t="s">
        <v>23</v>
      </c>
      <c r="H857" s="560" t="e">
        <f>G867</f>
        <v>#REF!</v>
      </c>
    </row>
    <row r="858" spans="1:8" ht="31.5">
      <c r="A858" s="643"/>
      <c r="B858" s="1317" t="s">
        <v>144</v>
      </c>
      <c r="C858" s="1318" t="s">
        <v>75</v>
      </c>
      <c r="D858" s="1486" t="s">
        <v>23</v>
      </c>
      <c r="E858" s="1318" t="s">
        <v>76</v>
      </c>
      <c r="F858" s="1319" t="s">
        <v>77</v>
      </c>
      <c r="G858" s="1320" t="s">
        <v>78</v>
      </c>
      <c r="H858" s="643"/>
    </row>
    <row r="859" spans="1:8" ht="15.75">
      <c r="A859" s="643"/>
      <c r="B859" s="2818" t="s">
        <v>79</v>
      </c>
      <c r="C859" s="2819"/>
      <c r="D859" s="2819"/>
      <c r="E859" s="2819"/>
      <c r="F859" s="2819"/>
      <c r="G859" s="2820"/>
      <c r="H859" s="643"/>
    </row>
    <row r="860" spans="1:8" ht="30">
      <c r="A860" s="643"/>
      <c r="B860" s="1551" t="s">
        <v>98</v>
      </c>
      <c r="C860" s="1547" t="str">
        <f>C887</f>
        <v>T VERTICAL PARA ELETROCALHA PERFURADA GALVANIZADA DE 100 X 50 X 3000mm</v>
      </c>
      <c r="D860" s="1554" t="str">
        <f>G887</f>
        <v>UN</v>
      </c>
      <c r="E860" s="1535">
        <v>1</v>
      </c>
      <c r="F860" s="1535">
        <f>D892</f>
        <v>23.59</v>
      </c>
      <c r="G860" s="1540">
        <f>TRUNC(F860*E860,2)</f>
        <v>23.59</v>
      </c>
      <c r="H860" s="643"/>
    </row>
    <row r="861" spans="1:8" s="1114" customFormat="1" ht="15.75">
      <c r="A861" s="1112" t="s">
        <v>218</v>
      </c>
      <c r="B861" s="1531">
        <v>11962</v>
      </c>
      <c r="C861" s="1299" t="e">
        <f>IF($A861="INSUMO",VLOOKUP($B861,#REF!,2,FALSE),VLOOKUP($B861,#REF!,2,FALSE))</f>
        <v>#REF!</v>
      </c>
      <c r="D861" s="1304" t="e">
        <f>IF($A861="INSUMO",VLOOKUP($B861,#REF!,3,FALSE),VLOOKUP($B861,#REF!,3,FALSE))</f>
        <v>#REF!</v>
      </c>
      <c r="E861" s="1513">
        <v>12</v>
      </c>
      <c r="F861" s="1322" t="e">
        <f>IF($A861="INSUMO",VLOOKUP($B861,#REF!,4,FALSE),VLOOKUP($B861,#REF!,4,FALSE))</f>
        <v>#REF!</v>
      </c>
      <c r="G861" s="1517" t="e">
        <f>TRUNC(F861*E861,2)</f>
        <v>#REF!</v>
      </c>
      <c r="H861" s="1111"/>
    </row>
    <row r="862" spans="1:8" s="1114" customFormat="1" ht="15.75">
      <c r="A862" s="1112" t="s">
        <v>218</v>
      </c>
      <c r="B862" s="1531">
        <v>39211</v>
      </c>
      <c r="C862" s="1299" t="e">
        <f>IF($A862="INSUMO",VLOOKUP($B862,#REF!,2,FALSE),VLOOKUP($B862,#REF!,2,FALSE))</f>
        <v>#REF!</v>
      </c>
      <c r="D862" s="1304" t="e">
        <f>IF($A862="INSUMO",VLOOKUP($B862,#REF!,3,FALSE),VLOOKUP($B862,#REF!,3,FALSE))</f>
        <v>#REF!</v>
      </c>
      <c r="E862" s="1513">
        <v>12</v>
      </c>
      <c r="F862" s="1322" t="e">
        <f>IF($A862="INSUMO",VLOOKUP($B862,#REF!,4,FALSE),VLOOKUP($B862,#REF!,4,FALSE))</f>
        <v>#REF!</v>
      </c>
      <c r="G862" s="1517" t="e">
        <f>TRUNC(F862*E862,2)</f>
        <v>#REF!</v>
      </c>
      <c r="H862" s="1111"/>
    </row>
    <row r="863" spans="1:8" s="1114" customFormat="1" ht="15.75">
      <c r="A863" s="1112" t="s">
        <v>218</v>
      </c>
      <c r="B863" s="1531">
        <v>39997</v>
      </c>
      <c r="C863" s="1299" t="e">
        <f>IF($A863="INSUMO",VLOOKUP($B863,#REF!,2,FALSE),VLOOKUP($B863,#REF!,2,FALSE))</f>
        <v>#REF!</v>
      </c>
      <c r="D863" s="1304" t="e">
        <f>IF($A863="INSUMO",VLOOKUP($B863,#REF!,3,FALSE),VLOOKUP($B863,#REF!,3,FALSE))</f>
        <v>#REF!</v>
      </c>
      <c r="E863" s="1513">
        <v>12</v>
      </c>
      <c r="F863" s="1322" t="e">
        <f>IF($A863="INSUMO",VLOOKUP($B863,#REF!,4,FALSE),VLOOKUP($B863,#REF!,4,FALSE))</f>
        <v>#REF!</v>
      </c>
      <c r="G863" s="1517" t="e">
        <f>TRUNC(F863*E863,2)</f>
        <v>#REF!</v>
      </c>
      <c r="H863" s="1111"/>
    </row>
    <row r="864" spans="1:8" ht="15.75">
      <c r="A864" s="643"/>
      <c r="B864" s="2818" t="s">
        <v>80</v>
      </c>
      <c r="C864" s="2819"/>
      <c r="D864" s="2819"/>
      <c r="E864" s="2819"/>
      <c r="F864" s="2819"/>
      <c r="G864" s="2820"/>
      <c r="H864" s="643"/>
    </row>
    <row r="865" spans="1:8" ht="15.75">
      <c r="A865" s="645" t="s">
        <v>219</v>
      </c>
      <c r="B865" s="1518">
        <v>88264</v>
      </c>
      <c r="C865" s="1299" t="e">
        <f>IF($A865="INSUMO",VLOOKUP($B865,#REF!,2,FALSE),VLOOKUP($B865,#REF!,2,FALSE))</f>
        <v>#REF!</v>
      </c>
      <c r="D865" s="1304" t="e">
        <f>IF($A865="INSUMO",VLOOKUP($B865,#REF!,3,FALSE),VLOOKUP($B865,#REF!,3,FALSE))</f>
        <v>#REF!</v>
      </c>
      <c r="E865" s="1515">
        <f>E884</f>
        <v>0.56000000000000005</v>
      </c>
      <c r="F865" s="1322" t="e">
        <f>IF($A865="INSUMO",VLOOKUP($B865,#REF!,4,FALSE),VLOOKUP($B865,#REF!,4,FALSE))</f>
        <v>#REF!</v>
      </c>
      <c r="G865" s="1517" t="e">
        <f>TRUNC(F865*E865,2)</f>
        <v>#REF!</v>
      </c>
      <c r="H865" s="643"/>
    </row>
    <row r="866" spans="1:8" ht="16.5" thickBot="1">
      <c r="A866" s="645" t="s">
        <v>219</v>
      </c>
      <c r="B866" s="1105">
        <v>88316</v>
      </c>
      <c r="C866" s="1303" t="e">
        <f>IF($A866="INSUMO",VLOOKUP($B866,#REF!,2,FALSE),VLOOKUP($B866,#REF!,2,FALSE))</f>
        <v>#REF!</v>
      </c>
      <c r="D866" s="1300" t="e">
        <f>IF($A866="INSUMO",VLOOKUP($B866,#REF!,3,FALSE),VLOOKUP($B866,#REF!,3,FALSE))</f>
        <v>#REF!</v>
      </c>
      <c r="E866" s="1544">
        <f>E885</f>
        <v>0.56000000000000005</v>
      </c>
      <c r="F866" s="1324" t="e">
        <f>IF($A866="INSUMO",VLOOKUP($B866,#REF!,4,FALSE),VLOOKUP($B866,#REF!,4,FALSE))</f>
        <v>#REF!</v>
      </c>
      <c r="G866" s="1106" t="e">
        <f>TRUNC(F866*E866,2)</f>
        <v>#REF!</v>
      </c>
      <c r="H866" s="643"/>
    </row>
    <row r="867" spans="1:8" ht="16.5" customHeight="1" thickBot="1">
      <c r="A867" s="643"/>
      <c r="B867" s="2626" t="s">
        <v>898</v>
      </c>
      <c r="C867" s="2626"/>
      <c r="D867" s="2626"/>
      <c r="E867" s="2626"/>
      <c r="F867" s="538" t="s">
        <v>81</v>
      </c>
      <c r="G867" s="539" t="e">
        <f>SUM(G859:G866)</f>
        <v>#REF!</v>
      </c>
      <c r="H867" s="643"/>
    </row>
    <row r="868" spans="1:8" s="1114" customFormat="1" ht="15">
      <c r="A868" s="1111"/>
      <c r="B868" s="2626"/>
      <c r="C868" s="2626"/>
      <c r="D868" s="2626"/>
      <c r="E868" s="2626"/>
      <c r="F868" s="1087"/>
      <c r="G868" s="1087"/>
      <c r="H868" s="1111"/>
    </row>
    <row r="869" spans="1:8" ht="15">
      <c r="A869" s="643"/>
      <c r="B869" s="644"/>
      <c r="C869" s="644"/>
      <c r="D869" s="644"/>
      <c r="E869" s="644"/>
      <c r="F869" s="644"/>
      <c r="G869" s="644"/>
      <c r="H869" s="643"/>
    </row>
    <row r="870" spans="1:8" s="1119" customFormat="1" ht="20.25" customHeight="1" thickBot="1">
      <c r="B870" s="2853" t="s">
        <v>860</v>
      </c>
      <c r="C870" s="2854"/>
      <c r="D870" s="350"/>
      <c r="E870" s="350"/>
      <c r="F870" s="350"/>
      <c r="G870" s="1590"/>
    </row>
    <row r="871" spans="1:8" s="1121" customFormat="1" ht="15.75">
      <c r="A871" s="1120"/>
      <c r="B871" s="2855" t="s">
        <v>900</v>
      </c>
      <c r="C871" s="2856"/>
      <c r="D871" s="2856"/>
      <c r="E871" s="2856"/>
      <c r="F871" s="2856"/>
      <c r="G871" s="2857"/>
      <c r="H871" s="1120"/>
    </row>
    <row r="872" spans="1:8" s="1121" customFormat="1" ht="15">
      <c r="A872" s="1120"/>
      <c r="B872" s="1539">
        <v>88264</v>
      </c>
      <c r="C872" s="1299" t="e">
        <f>IF($A872="INSUMO",VLOOKUP($B872,#REF!,2,FALSE),VLOOKUP($B872,#REF!,2,FALSE))</f>
        <v>#REF!</v>
      </c>
      <c r="D872" s="1304" t="e">
        <f>IF($A872="INSUMO",VLOOKUP($B872,#REF!,3,FALSE),VLOOKUP($B872,#REF!,3,FALSE))</f>
        <v>#REF!</v>
      </c>
      <c r="E872" s="2850">
        <v>0.2</v>
      </c>
      <c r="F872" s="2850"/>
      <c r="G872" s="2858"/>
      <c r="H872" s="1120"/>
    </row>
    <row r="873" spans="1:8" s="1121" customFormat="1" ht="16.5" customHeight="1">
      <c r="A873" s="1120"/>
      <c r="B873" s="1539">
        <v>88247</v>
      </c>
      <c r="C873" s="1299" t="e">
        <f>IF($A873="INSUMO",VLOOKUP($B873,#REF!,2,FALSE),VLOOKUP($B873,#REF!,2,FALSE))</f>
        <v>#REF!</v>
      </c>
      <c r="D873" s="1304" t="e">
        <f>IF($A873="INSUMO",VLOOKUP($B873,#REF!,3,FALSE),VLOOKUP($B873,#REF!,3,FALSE))</f>
        <v>#REF!</v>
      </c>
      <c r="E873" s="2850">
        <v>0.2</v>
      </c>
      <c r="F873" s="2850"/>
      <c r="G873" s="2858"/>
      <c r="H873" s="1120"/>
    </row>
    <row r="874" spans="1:8" s="1121" customFormat="1" ht="15.75">
      <c r="A874" s="1120"/>
      <c r="B874" s="2847" t="s">
        <v>879</v>
      </c>
      <c r="C874" s="2848"/>
      <c r="D874" s="2848"/>
      <c r="E874" s="2848"/>
      <c r="F874" s="1591" t="s">
        <v>76</v>
      </c>
      <c r="G874" s="1593" t="s">
        <v>895</v>
      </c>
      <c r="H874" s="1120"/>
    </row>
    <row r="875" spans="1:8" s="1121" customFormat="1" ht="15">
      <c r="A875" s="1120"/>
      <c r="B875" s="1539">
        <v>88264</v>
      </c>
      <c r="C875" s="1299" t="e">
        <f>IF($A875="INSUMO",VLOOKUP($B875,#REF!,2,FALSE),VLOOKUP($B875,#REF!,2,FALSE))</f>
        <v>#REF!</v>
      </c>
      <c r="D875" s="1304" t="e">
        <f>IF($A875="INSUMO",VLOOKUP($B875,#REF!,3,FALSE),VLOOKUP($B875,#REF!,3,FALSE))</f>
        <v>#REF!</v>
      </c>
      <c r="E875" s="1592">
        <v>0.01</v>
      </c>
      <c r="F875" s="1592">
        <v>12</v>
      </c>
      <c r="G875" s="1594">
        <f>E875*F875</f>
        <v>0.12</v>
      </c>
      <c r="H875" s="1120"/>
    </row>
    <row r="876" spans="1:8" s="1121" customFormat="1" ht="16.5" customHeight="1">
      <c r="A876" s="1120"/>
      <c r="B876" s="1539">
        <v>88247</v>
      </c>
      <c r="C876" s="1299" t="e">
        <f>IF($A876="INSUMO",VLOOKUP($B876,#REF!,2,FALSE),VLOOKUP($B876,#REF!,2,FALSE))</f>
        <v>#REF!</v>
      </c>
      <c r="D876" s="1304" t="e">
        <f>IF($A876="INSUMO",VLOOKUP($B876,#REF!,3,FALSE),VLOOKUP($B876,#REF!,3,FALSE))</f>
        <v>#REF!</v>
      </c>
      <c r="E876" s="1592">
        <v>0.01</v>
      </c>
      <c r="F876" s="1592">
        <v>12</v>
      </c>
      <c r="G876" s="1594">
        <f>E876*F876</f>
        <v>0.12</v>
      </c>
      <c r="H876" s="1120"/>
    </row>
    <row r="877" spans="1:8" s="1121" customFormat="1" ht="15.75">
      <c r="A877" s="1120"/>
      <c r="B877" s="2847" t="s">
        <v>877</v>
      </c>
      <c r="C877" s="2848"/>
      <c r="D877" s="2848"/>
      <c r="E877" s="2848"/>
      <c r="F877" s="1591" t="s">
        <v>76</v>
      </c>
      <c r="G877" s="1593" t="s">
        <v>895</v>
      </c>
      <c r="H877" s="1120"/>
    </row>
    <row r="878" spans="1:8" s="1121" customFormat="1" ht="15">
      <c r="A878" s="1120"/>
      <c r="B878" s="1539">
        <v>88264</v>
      </c>
      <c r="C878" s="1299" t="e">
        <f>IF($A878="INSUMO",VLOOKUP($B878,#REF!,2,FALSE),VLOOKUP($B878,#REF!,2,FALSE))</f>
        <v>#REF!</v>
      </c>
      <c r="D878" s="1304" t="e">
        <f>IF($A878="INSUMO",VLOOKUP($B878,#REF!,3,FALSE),VLOOKUP($B878,#REF!,3,FALSE))</f>
        <v>#REF!</v>
      </c>
      <c r="E878" s="1592">
        <v>0.01</v>
      </c>
      <c r="F878" s="1592">
        <v>12</v>
      </c>
      <c r="G878" s="1594">
        <f>E878*F878</f>
        <v>0.12</v>
      </c>
      <c r="H878" s="1120"/>
    </row>
    <row r="879" spans="1:8" s="1121" customFormat="1" ht="16.5" customHeight="1">
      <c r="A879" s="1120"/>
      <c r="B879" s="1539">
        <v>88247</v>
      </c>
      <c r="C879" s="1299" t="e">
        <f>IF($A879="INSUMO",VLOOKUP($B879,#REF!,2,FALSE),VLOOKUP($B879,#REF!,2,FALSE))</f>
        <v>#REF!</v>
      </c>
      <c r="D879" s="1304" t="e">
        <f>IF($A879="INSUMO",VLOOKUP($B879,#REF!,3,FALSE),VLOOKUP($B879,#REF!,3,FALSE))</f>
        <v>#REF!</v>
      </c>
      <c r="E879" s="1592">
        <v>0.01</v>
      </c>
      <c r="F879" s="1592">
        <v>12</v>
      </c>
      <c r="G879" s="1594">
        <f>E879*F879</f>
        <v>0.12</v>
      </c>
      <c r="H879" s="1120"/>
    </row>
    <row r="880" spans="1:8" s="1121" customFormat="1" ht="15.75">
      <c r="A880" s="1120"/>
      <c r="B880" s="2847" t="s">
        <v>878</v>
      </c>
      <c r="C880" s="2848"/>
      <c r="D880" s="2848"/>
      <c r="E880" s="2848"/>
      <c r="F880" s="1591" t="s">
        <v>76</v>
      </c>
      <c r="G880" s="1593" t="s">
        <v>895</v>
      </c>
      <c r="H880" s="1120"/>
    </row>
    <row r="881" spans="1:8" s="1121" customFormat="1" ht="15">
      <c r="A881" s="1120"/>
      <c r="B881" s="1539">
        <v>88264</v>
      </c>
      <c r="C881" s="1299" t="e">
        <f>IF($A881="INSUMO",VLOOKUP($B881,#REF!,2,FALSE),VLOOKUP($B881,#REF!,2,FALSE))</f>
        <v>#REF!</v>
      </c>
      <c r="D881" s="1304" t="e">
        <f>IF($A881="INSUMO",VLOOKUP($B881,#REF!,3,FALSE),VLOOKUP($B881,#REF!,3,FALSE))</f>
        <v>#REF!</v>
      </c>
      <c r="E881" s="1592">
        <v>0.01</v>
      </c>
      <c r="F881" s="1592">
        <v>12</v>
      </c>
      <c r="G881" s="1594">
        <f>E881*F881</f>
        <v>0.12</v>
      </c>
      <c r="H881" s="1120"/>
    </row>
    <row r="882" spans="1:8" s="1121" customFormat="1" ht="16.5" customHeight="1">
      <c r="A882" s="1120"/>
      <c r="B882" s="1539">
        <v>88247</v>
      </c>
      <c r="C882" s="1299" t="e">
        <f>IF($A882="INSUMO",VLOOKUP($B882,#REF!,2,FALSE),VLOOKUP($B882,#REF!,2,FALSE))</f>
        <v>#REF!</v>
      </c>
      <c r="D882" s="1304" t="e">
        <f>IF($A882="INSUMO",VLOOKUP($B882,#REF!,3,FALSE),VLOOKUP($B882,#REF!,3,FALSE))</f>
        <v>#REF!</v>
      </c>
      <c r="E882" s="1592">
        <v>0.01</v>
      </c>
      <c r="F882" s="1592">
        <v>12</v>
      </c>
      <c r="G882" s="1594">
        <f>E882*F882</f>
        <v>0.12</v>
      </c>
      <c r="H882" s="1120"/>
    </row>
    <row r="883" spans="1:8" s="1121" customFormat="1" ht="15.75">
      <c r="A883" s="1120"/>
      <c r="B883" s="2847" t="s">
        <v>864</v>
      </c>
      <c r="C883" s="2848"/>
      <c r="D883" s="2848"/>
      <c r="E883" s="2848"/>
      <c r="F883" s="2848"/>
      <c r="G883" s="2849"/>
      <c r="H883" s="1120"/>
    </row>
    <row r="884" spans="1:8" s="1121" customFormat="1" ht="15">
      <c r="A884" s="1120"/>
      <c r="B884" s="1539">
        <v>88264</v>
      </c>
      <c r="C884" s="1299" t="e">
        <f>IF($A884="INSUMO",VLOOKUP($B884,#REF!,2,FALSE),VLOOKUP($B884,#REF!,2,FALSE))</f>
        <v>#REF!</v>
      </c>
      <c r="D884" s="1304" t="e">
        <f>IF($A884="INSUMO",VLOOKUP($B884,#REF!,3,FALSE),VLOOKUP($B884,#REF!,3,FALSE))</f>
        <v>#REF!</v>
      </c>
      <c r="E884" s="2850">
        <f>E872+G875+G878+G881</f>
        <v>0.56000000000000005</v>
      </c>
      <c r="F884" s="2851"/>
      <c r="G884" s="2852"/>
      <c r="H884" s="1120"/>
    </row>
    <row r="885" spans="1:8" s="1121" customFormat="1" ht="16.5" customHeight="1" thickBot="1">
      <c r="A885" s="1120"/>
      <c r="B885" s="349">
        <v>88247</v>
      </c>
      <c r="C885" s="1303" t="e">
        <f>IF($A885="INSUMO",VLOOKUP($B885,#REF!,2,FALSE),VLOOKUP($B885,#REF!,2,FALSE))</f>
        <v>#REF!</v>
      </c>
      <c r="D885" s="1300" t="e">
        <f>IF($A885="INSUMO",VLOOKUP($B885,#REF!,3,FALSE),VLOOKUP($B885,#REF!,3,FALSE))</f>
        <v>#REF!</v>
      </c>
      <c r="E885" s="2844">
        <f>E873+G876+G879+G882</f>
        <v>0.56000000000000005</v>
      </c>
      <c r="F885" s="2845"/>
      <c r="G885" s="2846"/>
      <c r="H885" s="1120"/>
    </row>
    <row r="886" spans="1:8" s="1114" customFormat="1" ht="15.75" thickBot="1">
      <c r="A886" s="1111"/>
      <c r="B886" s="1237"/>
      <c r="C886" s="1111"/>
      <c r="D886" s="1111"/>
      <c r="E886" s="1111"/>
      <c r="F886" s="1111"/>
      <c r="G886" s="1171"/>
      <c r="H886" s="1111"/>
    </row>
    <row r="887" spans="1:8" ht="31.5">
      <c r="A887" s="590"/>
      <c r="B887" s="1365"/>
      <c r="C887" s="1366" t="s">
        <v>387</v>
      </c>
      <c r="D887" s="1366"/>
      <c r="E887" s="1367"/>
      <c r="F887" s="1364"/>
      <c r="G887" s="360" t="s">
        <v>23</v>
      </c>
      <c r="H887" s="1227" t="s">
        <v>1064</v>
      </c>
    </row>
    <row r="888" spans="1:8" ht="31.5">
      <c r="A888" s="590"/>
      <c r="B888" s="1458" t="s">
        <v>91</v>
      </c>
      <c r="C888" s="1459" t="s">
        <v>92</v>
      </c>
      <c r="D888" s="1460" t="s">
        <v>93</v>
      </c>
      <c r="E888" s="1461" t="s">
        <v>94</v>
      </c>
      <c r="F888" s="1504" t="s">
        <v>95</v>
      </c>
      <c r="G888" s="1463" t="s">
        <v>96</v>
      </c>
      <c r="H888" s="590"/>
    </row>
    <row r="889" spans="1:8" ht="15">
      <c r="A889" s="590"/>
      <c r="B889" s="1742">
        <v>43572</v>
      </c>
      <c r="C889" s="1760" t="s">
        <v>1183</v>
      </c>
      <c r="D889" s="1775">
        <v>35</v>
      </c>
      <c r="E889" s="1761" t="s">
        <v>1097</v>
      </c>
      <c r="F889" s="1762" t="s">
        <v>1065</v>
      </c>
      <c r="G889" s="1741" t="s">
        <v>1275</v>
      </c>
      <c r="H889"/>
    </row>
    <row r="890" spans="1:8" ht="15">
      <c r="A890" s="590"/>
      <c r="B890" s="1751">
        <v>43581</v>
      </c>
      <c r="C890" s="1737" t="s">
        <v>1281</v>
      </c>
      <c r="D890" s="1738">
        <v>23.59</v>
      </c>
      <c r="E890" s="1817" t="s">
        <v>1282</v>
      </c>
      <c r="F890" s="1774" t="s">
        <v>1283</v>
      </c>
      <c r="G890" s="1750" t="s">
        <v>1284</v>
      </c>
      <c r="H890" s="590"/>
    </row>
    <row r="891" spans="1:8" ht="15">
      <c r="A891" s="590"/>
      <c r="B891" s="1736">
        <v>43567</v>
      </c>
      <c r="C891" s="1737" t="s">
        <v>1180</v>
      </c>
      <c r="D891" s="1775">
        <v>15</v>
      </c>
      <c r="E891" s="1739" t="s">
        <v>110</v>
      </c>
      <c r="F891" s="1740" t="s">
        <v>111</v>
      </c>
      <c r="G891" s="1741" t="s">
        <v>1181</v>
      </c>
      <c r="H891" s="590"/>
    </row>
    <row r="892" spans="1:8" ht="16.5" thickBot="1">
      <c r="A892" s="590"/>
      <c r="B892" s="1095"/>
      <c r="C892" s="1335" t="s">
        <v>97</v>
      </c>
      <c r="D892" s="1336">
        <f>IF(COUNT(D888:D891)=3,MEDIAN(D888:D891),SMALL(D889:D891,1))</f>
        <v>23.59</v>
      </c>
      <c r="E892" s="1337"/>
      <c r="F892" s="1338"/>
      <c r="G892" s="587"/>
      <c r="H892" s="590"/>
    </row>
    <row r="893" spans="1:8" ht="15.75" thickBot="1">
      <c r="A893" s="618"/>
      <c r="B893" s="2859"/>
      <c r="C893" s="2840"/>
      <c r="D893" s="2840"/>
      <c r="E893" s="2840"/>
      <c r="F893" s="2840"/>
      <c r="G893" s="2860"/>
      <c r="H893" s="618"/>
    </row>
    <row r="894" spans="1:8" ht="15.75">
      <c r="A894" s="643"/>
      <c r="B894" s="1103" t="str">
        <f>IF(COUNT($H$16:H894)&lt;10,CONCATENATE("AMM LOG 00",COUNT($H$16:H894)),CONCATENATE("AMM LOG 0",COUNT($H$16:H894)))</f>
        <v>AMM LOG 000</v>
      </c>
      <c r="C894" s="2533" t="str">
        <f>CONCATENATE("FORNECIMENTO E INSTALAÇÃO DE ",C897)</f>
        <v>FORNECIMENTO E INSTALAÇÃO DE EMENDA INTERNA PARA ELETROCLHA PERFURADA GALVANIZADA DE 100 X 50 X 3000mm</v>
      </c>
      <c r="D894" s="2617"/>
      <c r="E894" s="2617"/>
      <c r="F894" s="2617"/>
      <c r="G894" s="1104" t="s">
        <v>23</v>
      </c>
      <c r="H894" s="560" t="e">
        <f>G904</f>
        <v>#REF!</v>
      </c>
    </row>
    <row r="895" spans="1:8" ht="31.5">
      <c r="A895" s="643"/>
      <c r="B895" s="1317" t="s">
        <v>144</v>
      </c>
      <c r="C895" s="1318" t="s">
        <v>75</v>
      </c>
      <c r="D895" s="1486" t="s">
        <v>23</v>
      </c>
      <c r="E895" s="1318" t="s">
        <v>76</v>
      </c>
      <c r="F895" s="1319" t="s">
        <v>77</v>
      </c>
      <c r="G895" s="1320" t="s">
        <v>78</v>
      </c>
      <c r="H895" s="643"/>
    </row>
    <row r="896" spans="1:8" ht="15.75">
      <c r="A896" s="643"/>
      <c r="B896" s="2818" t="s">
        <v>79</v>
      </c>
      <c r="C896" s="2819"/>
      <c r="D896" s="2819"/>
      <c r="E896" s="2819"/>
      <c r="F896" s="2819"/>
      <c r="G896" s="2820"/>
      <c r="H896" s="643"/>
    </row>
    <row r="897" spans="1:8" ht="30">
      <c r="A897" s="643"/>
      <c r="B897" s="1551" t="s">
        <v>98</v>
      </c>
      <c r="C897" s="1547" t="str">
        <f>C924</f>
        <v>EMENDA INTERNA PARA ELETROCLHA PERFURADA GALVANIZADA DE 100 X 50 X 3000mm</v>
      </c>
      <c r="D897" s="1554" t="str">
        <f>G924</f>
        <v>UN</v>
      </c>
      <c r="E897" s="1535">
        <v>1</v>
      </c>
      <c r="F897" s="1535">
        <f>D929</f>
        <v>2.72</v>
      </c>
      <c r="G897" s="1540">
        <f>TRUNC(F897*E897,2)</f>
        <v>2.72</v>
      </c>
      <c r="H897" s="643"/>
    </row>
    <row r="898" spans="1:8" s="1114" customFormat="1" ht="15.75">
      <c r="A898" s="1112" t="s">
        <v>218</v>
      </c>
      <c r="B898" s="1531">
        <v>11962</v>
      </c>
      <c r="C898" s="1299" t="e">
        <f>IF($A898="INSUMO",VLOOKUP($B898,#REF!,2,FALSE),VLOOKUP($B898,#REF!,2,FALSE))</f>
        <v>#REF!</v>
      </c>
      <c r="D898" s="1304" t="e">
        <f>IF($A898="INSUMO",VLOOKUP($B898,#REF!,3,FALSE),VLOOKUP($B898,#REF!,3,FALSE))</f>
        <v>#REF!</v>
      </c>
      <c r="E898" s="1513">
        <v>4</v>
      </c>
      <c r="F898" s="1322" t="e">
        <f>IF($A898="INSUMO",VLOOKUP($B898,#REF!,4,FALSE),VLOOKUP($B898,#REF!,4,FALSE))</f>
        <v>#REF!</v>
      </c>
      <c r="G898" s="1517" t="e">
        <f>TRUNC(F898*E898,2)</f>
        <v>#REF!</v>
      </c>
      <c r="H898" s="1111"/>
    </row>
    <row r="899" spans="1:8" s="1114" customFormat="1" ht="15.75">
      <c r="A899" s="1112" t="s">
        <v>218</v>
      </c>
      <c r="B899" s="1531">
        <v>39211</v>
      </c>
      <c r="C899" s="1299" t="e">
        <f>IF($A899="INSUMO",VLOOKUP($B899,#REF!,2,FALSE),VLOOKUP($B899,#REF!,2,FALSE))</f>
        <v>#REF!</v>
      </c>
      <c r="D899" s="1304" t="e">
        <f>IF($A899="INSUMO",VLOOKUP($B899,#REF!,3,FALSE),VLOOKUP($B899,#REF!,3,FALSE))</f>
        <v>#REF!</v>
      </c>
      <c r="E899" s="1513">
        <v>4</v>
      </c>
      <c r="F899" s="1322" t="e">
        <f>IF($A899="INSUMO",VLOOKUP($B899,#REF!,4,FALSE),VLOOKUP($B899,#REF!,4,FALSE))</f>
        <v>#REF!</v>
      </c>
      <c r="G899" s="1517" t="e">
        <f>TRUNC(F899*E899,2)</f>
        <v>#REF!</v>
      </c>
      <c r="H899" s="1111"/>
    </row>
    <row r="900" spans="1:8" s="1114" customFormat="1" ht="15.75">
      <c r="A900" s="1112" t="s">
        <v>218</v>
      </c>
      <c r="B900" s="1531">
        <v>39997</v>
      </c>
      <c r="C900" s="1299" t="e">
        <f>IF($A900="INSUMO",VLOOKUP($B900,#REF!,2,FALSE),VLOOKUP($B900,#REF!,2,FALSE))</f>
        <v>#REF!</v>
      </c>
      <c r="D900" s="1304" t="e">
        <f>IF($A900="INSUMO",VLOOKUP($B900,#REF!,3,FALSE),VLOOKUP($B900,#REF!,3,FALSE))</f>
        <v>#REF!</v>
      </c>
      <c r="E900" s="1513">
        <v>4</v>
      </c>
      <c r="F900" s="1322" t="e">
        <f>IF($A900="INSUMO",VLOOKUP($B900,#REF!,4,FALSE),VLOOKUP($B900,#REF!,4,FALSE))</f>
        <v>#REF!</v>
      </c>
      <c r="G900" s="1517" t="e">
        <f>TRUNC(F900*E900,2)</f>
        <v>#REF!</v>
      </c>
      <c r="H900" s="1111"/>
    </row>
    <row r="901" spans="1:8" ht="15.75">
      <c r="A901" s="643"/>
      <c r="B901" s="2818" t="s">
        <v>80</v>
      </c>
      <c r="C901" s="2819"/>
      <c r="D901" s="2819"/>
      <c r="E901" s="2819"/>
      <c r="F901" s="2819"/>
      <c r="G901" s="2820"/>
      <c r="H901" s="643"/>
    </row>
    <row r="902" spans="1:8" ht="15.75">
      <c r="A902" s="645" t="s">
        <v>219</v>
      </c>
      <c r="B902" s="1518">
        <v>88264</v>
      </c>
      <c r="C902" s="1299" t="e">
        <f>IF($A902="INSUMO",VLOOKUP($B902,#REF!,2,FALSE),VLOOKUP($B902,#REF!,2,FALSE))</f>
        <v>#REF!</v>
      </c>
      <c r="D902" s="1304" t="e">
        <f>IF($A902="INSUMO",VLOOKUP($B902,#REF!,3,FALSE),VLOOKUP($B902,#REF!,3,FALSE))</f>
        <v>#REF!</v>
      </c>
      <c r="E902" s="1515">
        <f>E921</f>
        <v>0.32</v>
      </c>
      <c r="F902" s="1322" t="e">
        <f>IF($A902="INSUMO",VLOOKUP($B902,#REF!,4,FALSE),VLOOKUP($B902,#REF!,4,FALSE))</f>
        <v>#REF!</v>
      </c>
      <c r="G902" s="1517" t="e">
        <f>TRUNC(F902*E902,2)</f>
        <v>#REF!</v>
      </c>
      <c r="H902" s="643"/>
    </row>
    <row r="903" spans="1:8" ht="16.5" thickBot="1">
      <c r="A903" s="645" t="s">
        <v>219</v>
      </c>
      <c r="B903" s="1105">
        <v>88316</v>
      </c>
      <c r="C903" s="1303" t="e">
        <f>IF($A903="INSUMO",VLOOKUP($B903,#REF!,2,FALSE),VLOOKUP($B903,#REF!,2,FALSE))</f>
        <v>#REF!</v>
      </c>
      <c r="D903" s="1300" t="e">
        <f>IF($A903="INSUMO",VLOOKUP($B903,#REF!,3,FALSE),VLOOKUP($B903,#REF!,3,FALSE))</f>
        <v>#REF!</v>
      </c>
      <c r="E903" s="1544">
        <f>E922</f>
        <v>0.32</v>
      </c>
      <c r="F903" s="1324" t="e">
        <f>IF($A903="INSUMO",VLOOKUP($B903,#REF!,4,FALSE),VLOOKUP($B903,#REF!,4,FALSE))</f>
        <v>#REF!</v>
      </c>
      <c r="G903" s="1106" t="e">
        <f>TRUNC(F903*E903,2)</f>
        <v>#REF!</v>
      </c>
      <c r="H903" s="643"/>
    </row>
    <row r="904" spans="1:8" ht="16.5" customHeight="1" thickBot="1">
      <c r="A904" s="643"/>
      <c r="B904" s="2626" t="s">
        <v>901</v>
      </c>
      <c r="C904" s="2626"/>
      <c r="D904" s="2626"/>
      <c r="E904" s="2626"/>
      <c r="F904" s="538" t="s">
        <v>81</v>
      </c>
      <c r="G904" s="539" t="e">
        <f>SUM(G896:G903)</f>
        <v>#REF!</v>
      </c>
      <c r="H904" s="643"/>
    </row>
    <row r="905" spans="1:8" s="1114" customFormat="1" ht="15">
      <c r="A905" s="1111"/>
      <c r="B905" s="2626"/>
      <c r="C905" s="2626"/>
      <c r="D905" s="2626"/>
      <c r="E905" s="2626"/>
      <c r="F905" s="1087"/>
      <c r="G905" s="1087"/>
      <c r="H905" s="1111"/>
    </row>
    <row r="906" spans="1:8" ht="15">
      <c r="A906" s="643"/>
      <c r="B906" s="644"/>
      <c r="C906" s="644"/>
      <c r="D906" s="644"/>
      <c r="E906" s="644"/>
      <c r="F906" s="644"/>
      <c r="G906" s="644"/>
      <c r="H906" s="643"/>
    </row>
    <row r="907" spans="1:8" s="1119" customFormat="1" ht="20.25" customHeight="1" thickBot="1">
      <c r="B907" s="2853" t="s">
        <v>860</v>
      </c>
      <c r="C907" s="2854"/>
      <c r="D907" s="350"/>
      <c r="E907" s="350"/>
      <c r="F907" s="350"/>
      <c r="G907" s="1590"/>
    </row>
    <row r="908" spans="1:8" s="1121" customFormat="1" ht="15.75">
      <c r="A908" s="1120"/>
      <c r="B908" s="2855" t="s">
        <v>902</v>
      </c>
      <c r="C908" s="2856"/>
      <c r="D908" s="2856"/>
      <c r="E908" s="2856"/>
      <c r="F908" s="2856"/>
      <c r="G908" s="2857"/>
      <c r="H908" s="1120"/>
    </row>
    <row r="909" spans="1:8" s="1121" customFormat="1" ht="15">
      <c r="A909" s="1120"/>
      <c r="B909" s="1539">
        <v>88264</v>
      </c>
      <c r="C909" s="1299" t="e">
        <f>IF($A909="INSUMO",VLOOKUP($B909,#REF!,2,FALSE),VLOOKUP($B909,#REF!,2,FALSE))</f>
        <v>#REF!</v>
      </c>
      <c r="D909" s="1304" t="e">
        <f>IF($A909="INSUMO",VLOOKUP($B909,#REF!,3,FALSE),VLOOKUP($B909,#REF!,3,FALSE))</f>
        <v>#REF!</v>
      </c>
      <c r="E909" s="2850">
        <v>0.2</v>
      </c>
      <c r="F909" s="2850"/>
      <c r="G909" s="2858"/>
      <c r="H909" s="1120"/>
    </row>
    <row r="910" spans="1:8" s="1121" customFormat="1" ht="16.5" customHeight="1">
      <c r="A910" s="1120"/>
      <c r="B910" s="1539">
        <v>88247</v>
      </c>
      <c r="C910" s="1299" t="e">
        <f>IF($A910="INSUMO",VLOOKUP($B910,#REF!,2,FALSE),VLOOKUP($B910,#REF!,2,FALSE))</f>
        <v>#REF!</v>
      </c>
      <c r="D910" s="1304" t="e">
        <f>IF($A910="INSUMO",VLOOKUP($B910,#REF!,3,FALSE),VLOOKUP($B910,#REF!,3,FALSE))</f>
        <v>#REF!</v>
      </c>
      <c r="E910" s="2850">
        <v>0.2</v>
      </c>
      <c r="F910" s="2850"/>
      <c r="G910" s="2858"/>
      <c r="H910" s="1120"/>
    </row>
    <row r="911" spans="1:8" s="1121" customFormat="1" ht="15.75">
      <c r="A911" s="1120"/>
      <c r="B911" s="2847" t="s">
        <v>879</v>
      </c>
      <c r="C911" s="2848"/>
      <c r="D911" s="2848"/>
      <c r="E911" s="2848"/>
      <c r="F911" s="1591" t="s">
        <v>76</v>
      </c>
      <c r="G911" s="1593" t="s">
        <v>895</v>
      </c>
      <c r="H911" s="1120"/>
    </row>
    <row r="912" spans="1:8" s="1121" customFormat="1" ht="15">
      <c r="A912" s="1120"/>
      <c r="B912" s="1539">
        <v>88264</v>
      </c>
      <c r="C912" s="1299" t="e">
        <f>IF($A912="INSUMO",VLOOKUP($B912,#REF!,2,FALSE),VLOOKUP($B912,#REF!,2,FALSE))</f>
        <v>#REF!</v>
      </c>
      <c r="D912" s="1304" t="e">
        <f>IF($A912="INSUMO",VLOOKUP($B912,#REF!,3,FALSE),VLOOKUP($B912,#REF!,3,FALSE))</f>
        <v>#REF!</v>
      </c>
      <c r="E912" s="1592">
        <v>0.01</v>
      </c>
      <c r="F912" s="1592">
        <v>4</v>
      </c>
      <c r="G912" s="1594">
        <f>E912*F912</f>
        <v>0.04</v>
      </c>
      <c r="H912" s="1120"/>
    </row>
    <row r="913" spans="1:8" s="1121" customFormat="1" ht="16.5" customHeight="1">
      <c r="A913" s="1120"/>
      <c r="B913" s="1539">
        <v>88247</v>
      </c>
      <c r="C913" s="1299" t="e">
        <f>IF($A913="INSUMO",VLOOKUP($B913,#REF!,2,FALSE),VLOOKUP($B913,#REF!,2,FALSE))</f>
        <v>#REF!</v>
      </c>
      <c r="D913" s="1304" t="e">
        <f>IF($A913="INSUMO",VLOOKUP($B913,#REF!,3,FALSE),VLOOKUP($B913,#REF!,3,FALSE))</f>
        <v>#REF!</v>
      </c>
      <c r="E913" s="1592">
        <v>0.01</v>
      </c>
      <c r="F913" s="1592">
        <v>4</v>
      </c>
      <c r="G913" s="1594">
        <f>E913*F913</f>
        <v>0.04</v>
      </c>
      <c r="H913" s="1120"/>
    </row>
    <row r="914" spans="1:8" s="1121" customFormat="1" ht="15.75">
      <c r="A914" s="1120"/>
      <c r="B914" s="2847" t="s">
        <v>877</v>
      </c>
      <c r="C914" s="2848"/>
      <c r="D914" s="2848"/>
      <c r="E914" s="2848"/>
      <c r="F914" s="1591" t="s">
        <v>76</v>
      </c>
      <c r="G914" s="1593" t="s">
        <v>895</v>
      </c>
      <c r="H914" s="1120"/>
    </row>
    <row r="915" spans="1:8" s="1121" customFormat="1" ht="15">
      <c r="A915" s="1120"/>
      <c r="B915" s="1539">
        <v>88264</v>
      </c>
      <c r="C915" s="1299" t="e">
        <f>IF($A915="INSUMO",VLOOKUP($B915,#REF!,2,FALSE),VLOOKUP($B915,#REF!,2,FALSE))</f>
        <v>#REF!</v>
      </c>
      <c r="D915" s="1304" t="e">
        <f>IF($A915="INSUMO",VLOOKUP($B915,#REF!,3,FALSE),VLOOKUP($B915,#REF!,3,FALSE))</f>
        <v>#REF!</v>
      </c>
      <c r="E915" s="1592">
        <v>0.01</v>
      </c>
      <c r="F915" s="1592">
        <v>4</v>
      </c>
      <c r="G915" s="1594">
        <f>E915*F915</f>
        <v>0.04</v>
      </c>
      <c r="H915" s="1120"/>
    </row>
    <row r="916" spans="1:8" s="1121" customFormat="1" ht="16.5" customHeight="1">
      <c r="A916" s="1120"/>
      <c r="B916" s="1539">
        <v>88247</v>
      </c>
      <c r="C916" s="1299" t="e">
        <f>IF($A916="INSUMO",VLOOKUP($B916,#REF!,2,FALSE),VLOOKUP($B916,#REF!,2,FALSE))</f>
        <v>#REF!</v>
      </c>
      <c r="D916" s="1304" t="e">
        <f>IF($A916="INSUMO",VLOOKUP($B916,#REF!,3,FALSE),VLOOKUP($B916,#REF!,3,FALSE))</f>
        <v>#REF!</v>
      </c>
      <c r="E916" s="1592">
        <v>0.01</v>
      </c>
      <c r="F916" s="1592">
        <v>4</v>
      </c>
      <c r="G916" s="1594">
        <f>E916*F916</f>
        <v>0.04</v>
      </c>
      <c r="H916" s="1120"/>
    </row>
    <row r="917" spans="1:8" s="1121" customFormat="1" ht="15.75">
      <c r="A917" s="1120"/>
      <c r="B917" s="2847" t="s">
        <v>878</v>
      </c>
      <c r="C917" s="2848"/>
      <c r="D917" s="2848"/>
      <c r="E917" s="2848"/>
      <c r="F917" s="1591" t="s">
        <v>76</v>
      </c>
      <c r="G917" s="1593" t="s">
        <v>895</v>
      </c>
      <c r="H917" s="1120"/>
    </row>
    <row r="918" spans="1:8" s="1121" customFormat="1" ht="15">
      <c r="A918" s="1120"/>
      <c r="B918" s="1539">
        <v>88264</v>
      </c>
      <c r="C918" s="1299" t="e">
        <f>IF($A918="INSUMO",VLOOKUP($B918,#REF!,2,FALSE),VLOOKUP($B918,#REF!,2,FALSE))</f>
        <v>#REF!</v>
      </c>
      <c r="D918" s="1304" t="e">
        <f>IF($A918="INSUMO",VLOOKUP($B918,#REF!,3,FALSE),VLOOKUP($B918,#REF!,3,FALSE))</f>
        <v>#REF!</v>
      </c>
      <c r="E918" s="1592">
        <v>0.01</v>
      </c>
      <c r="F918" s="1592">
        <v>4</v>
      </c>
      <c r="G918" s="1594">
        <f>E918*F918</f>
        <v>0.04</v>
      </c>
      <c r="H918" s="1120"/>
    </row>
    <row r="919" spans="1:8" s="1121" customFormat="1" ht="16.5" customHeight="1">
      <c r="A919" s="1120"/>
      <c r="B919" s="1539">
        <v>88247</v>
      </c>
      <c r="C919" s="1299" t="e">
        <f>IF($A919="INSUMO",VLOOKUP($B919,#REF!,2,FALSE),VLOOKUP($B919,#REF!,2,FALSE))</f>
        <v>#REF!</v>
      </c>
      <c r="D919" s="1304" t="e">
        <f>IF($A919="INSUMO",VLOOKUP($B919,#REF!,3,FALSE),VLOOKUP($B919,#REF!,3,FALSE))</f>
        <v>#REF!</v>
      </c>
      <c r="E919" s="1592">
        <v>0.01</v>
      </c>
      <c r="F919" s="1592">
        <v>4</v>
      </c>
      <c r="G919" s="1594">
        <f>E919*F919</f>
        <v>0.04</v>
      </c>
      <c r="H919" s="1120"/>
    </row>
    <row r="920" spans="1:8" s="1121" customFormat="1" ht="15.75">
      <c r="A920" s="1120"/>
      <c r="B920" s="2847" t="s">
        <v>864</v>
      </c>
      <c r="C920" s="2848"/>
      <c r="D920" s="2848"/>
      <c r="E920" s="2848"/>
      <c r="F920" s="2848"/>
      <c r="G920" s="2849"/>
      <c r="H920" s="1120"/>
    </row>
    <row r="921" spans="1:8" s="1121" customFormat="1" ht="15">
      <c r="A921" s="1120"/>
      <c r="B921" s="1539">
        <v>88264</v>
      </c>
      <c r="C921" s="1299" t="e">
        <f>IF($A921="INSUMO",VLOOKUP($B921,#REF!,2,FALSE),VLOOKUP($B921,#REF!,2,FALSE))</f>
        <v>#REF!</v>
      </c>
      <c r="D921" s="1304" t="e">
        <f>IF($A921="INSUMO",VLOOKUP($B921,#REF!,3,FALSE),VLOOKUP($B921,#REF!,3,FALSE))</f>
        <v>#REF!</v>
      </c>
      <c r="E921" s="2850">
        <f>E909+G912+G915+G918</f>
        <v>0.32</v>
      </c>
      <c r="F921" s="2851"/>
      <c r="G921" s="2852"/>
      <c r="H921" s="1120"/>
    </row>
    <row r="922" spans="1:8" s="1121" customFormat="1" ht="16.5" customHeight="1" thickBot="1">
      <c r="A922" s="1120"/>
      <c r="B922" s="349">
        <v>88247</v>
      </c>
      <c r="C922" s="1303" t="e">
        <f>IF($A922="INSUMO",VLOOKUP($B922,#REF!,2,FALSE),VLOOKUP($B922,#REF!,2,FALSE))</f>
        <v>#REF!</v>
      </c>
      <c r="D922" s="1300" t="e">
        <f>IF($A922="INSUMO",VLOOKUP($B922,#REF!,3,FALSE),VLOOKUP($B922,#REF!,3,FALSE))</f>
        <v>#REF!</v>
      </c>
      <c r="E922" s="2844">
        <f>E910+G913+G916+G919</f>
        <v>0.32</v>
      </c>
      <c r="F922" s="2845"/>
      <c r="G922" s="2846"/>
      <c r="H922" s="1120"/>
    </row>
    <row r="923" spans="1:8" s="1114" customFormat="1" ht="15.75" thickBot="1">
      <c r="A923" s="1111"/>
      <c r="B923" s="1237"/>
      <c r="C923" s="1111"/>
      <c r="D923" s="1111"/>
      <c r="E923" s="1111"/>
      <c r="F923" s="1111"/>
      <c r="G923" s="1171"/>
      <c r="H923" s="1111"/>
    </row>
    <row r="924" spans="1:8" ht="31.5">
      <c r="A924" s="590"/>
      <c r="B924" s="1365"/>
      <c r="C924" s="1366" t="s">
        <v>388</v>
      </c>
      <c r="D924" s="1366"/>
      <c r="E924" s="1367"/>
      <c r="F924" s="1364"/>
      <c r="G924" s="360" t="s">
        <v>23</v>
      </c>
      <c r="H924" s="1227" t="s">
        <v>1064</v>
      </c>
    </row>
    <row r="925" spans="1:8" ht="31.5">
      <c r="A925" s="590"/>
      <c r="B925" s="1458" t="s">
        <v>91</v>
      </c>
      <c r="C925" s="1459" t="s">
        <v>92</v>
      </c>
      <c r="D925" s="1460" t="s">
        <v>93</v>
      </c>
      <c r="E925" s="1461" t="s">
        <v>94</v>
      </c>
      <c r="F925" s="1504" t="s">
        <v>95</v>
      </c>
      <c r="G925" s="1463" t="s">
        <v>96</v>
      </c>
      <c r="H925" s="590"/>
    </row>
    <row r="926" spans="1:8" ht="15">
      <c r="A926" s="590"/>
      <c r="B926" s="1742">
        <v>43566</v>
      </c>
      <c r="C926" s="1765" t="s">
        <v>1264</v>
      </c>
      <c r="D926" s="1766">
        <v>2.25</v>
      </c>
      <c r="E926" s="1761" t="s">
        <v>120</v>
      </c>
      <c r="F926" s="1762" t="s">
        <v>1265</v>
      </c>
      <c r="G926" s="1741" t="s">
        <v>426</v>
      </c>
      <c r="H926"/>
    </row>
    <row r="927" spans="1:8" ht="15">
      <c r="A927" s="590"/>
      <c r="B927" s="1736">
        <v>43567</v>
      </c>
      <c r="C927" s="1737" t="s">
        <v>1180</v>
      </c>
      <c r="D927" s="1775">
        <v>2.72</v>
      </c>
      <c r="E927" s="1739" t="s">
        <v>110</v>
      </c>
      <c r="F927" s="1740" t="s">
        <v>111</v>
      </c>
      <c r="G927" s="1741" t="s">
        <v>1181</v>
      </c>
      <c r="H927"/>
    </row>
    <row r="928" spans="1:8" ht="15">
      <c r="A928" s="590"/>
      <c r="B928" s="1742">
        <v>43572</v>
      </c>
      <c r="C928" s="1760" t="s">
        <v>1183</v>
      </c>
      <c r="D928" s="1775">
        <v>4</v>
      </c>
      <c r="E928" s="1761" t="s">
        <v>1097</v>
      </c>
      <c r="F928" s="1762" t="s">
        <v>1065</v>
      </c>
      <c r="G928" s="1741" t="s">
        <v>1275</v>
      </c>
      <c r="H928"/>
    </row>
    <row r="929" spans="1:8" ht="16.5" thickBot="1">
      <c r="A929" s="590"/>
      <c r="B929" s="1095"/>
      <c r="C929" s="1335" t="s">
        <v>97</v>
      </c>
      <c r="D929" s="1336">
        <f>IF(COUNT(D925:D928)=3,MEDIAN(D925:D928),SMALL(D926:D928,1))</f>
        <v>2.72</v>
      </c>
      <c r="E929" s="1337"/>
      <c r="F929" s="1338"/>
      <c r="G929" s="587"/>
      <c r="H929" s="590"/>
    </row>
    <row r="930" spans="1:8" ht="15.75" thickBot="1">
      <c r="A930" s="618"/>
      <c r="B930" s="2859"/>
      <c r="C930" s="2840"/>
      <c r="D930" s="2840"/>
      <c r="E930" s="2840"/>
      <c r="F930" s="2840"/>
      <c r="G930" s="2860"/>
      <c r="H930" s="618"/>
    </row>
    <row r="931" spans="1:8" ht="39.75" customHeight="1">
      <c r="A931" s="643"/>
      <c r="B931" s="1103" t="str">
        <f>IF(COUNT($H$16:H931)&lt;10,CONCATENATE("AMM LOG 00",COUNT($H$16:H931)),CONCATENATE("AMM LOG 0",COUNT($H$16:H931)))</f>
        <v>AMM LOG 000</v>
      </c>
      <c r="C931" s="2533" t="str">
        <f>CONCATENATE("FORNECIMENTO E INSTALAÇÃO DE ",C934)</f>
        <v>FORNECIMENTO E INSTALAÇÃO DE TERMINAL DE FECHAMENTO PARA ELETROCALHA PERFURADA GALVANIZADA DE 100 X 50 3000mm</v>
      </c>
      <c r="D931" s="2617"/>
      <c r="E931" s="2617"/>
      <c r="F931" s="2617"/>
      <c r="G931" s="1104" t="s">
        <v>23</v>
      </c>
      <c r="H931" s="560" t="e">
        <f>G941</f>
        <v>#REF!</v>
      </c>
    </row>
    <row r="932" spans="1:8" ht="31.5">
      <c r="A932" s="643"/>
      <c r="B932" s="1317" t="s">
        <v>144</v>
      </c>
      <c r="C932" s="1318" t="s">
        <v>75</v>
      </c>
      <c r="D932" s="1486" t="s">
        <v>23</v>
      </c>
      <c r="E932" s="1318" t="s">
        <v>76</v>
      </c>
      <c r="F932" s="1319" t="s">
        <v>77</v>
      </c>
      <c r="G932" s="1320" t="s">
        <v>78</v>
      </c>
      <c r="H932" s="643"/>
    </row>
    <row r="933" spans="1:8" ht="15.75">
      <c r="A933" s="643"/>
      <c r="B933" s="2818" t="s">
        <v>79</v>
      </c>
      <c r="C933" s="2819"/>
      <c r="D933" s="2819"/>
      <c r="E933" s="2819"/>
      <c r="F933" s="2819"/>
      <c r="G933" s="2820"/>
      <c r="H933" s="643"/>
    </row>
    <row r="934" spans="1:8" ht="30">
      <c r="A934" s="643"/>
      <c r="B934" s="1551" t="s">
        <v>98</v>
      </c>
      <c r="C934" s="1547" t="str">
        <f>C960</f>
        <v>TERMINAL DE FECHAMENTO PARA ELETROCALHA PERFURADA GALVANIZADA DE 100 X 50 3000mm</v>
      </c>
      <c r="D934" s="1554" t="str">
        <f>G960</f>
        <v>UN</v>
      </c>
      <c r="E934" s="1535">
        <v>1</v>
      </c>
      <c r="F934" s="1535">
        <f>D965</f>
        <v>3.46</v>
      </c>
      <c r="G934" s="1540">
        <f>TRUNC(F934*E934,2)</f>
        <v>3.46</v>
      </c>
      <c r="H934" s="643"/>
    </row>
    <row r="935" spans="1:8" s="1114" customFormat="1" ht="15.75">
      <c r="A935" s="1112" t="s">
        <v>218</v>
      </c>
      <c r="B935" s="1531">
        <v>11962</v>
      </c>
      <c r="C935" s="1299" t="e">
        <f>IF($A935="INSUMO",VLOOKUP($B935,#REF!,2,FALSE),VLOOKUP($B935,#REF!,2,FALSE))</f>
        <v>#REF!</v>
      </c>
      <c r="D935" s="1304" t="e">
        <f>IF($A935="INSUMO",VLOOKUP($B935,#REF!,3,FALSE),VLOOKUP($B935,#REF!,3,FALSE))</f>
        <v>#REF!</v>
      </c>
      <c r="E935" s="1513">
        <v>2</v>
      </c>
      <c r="F935" s="1322" t="e">
        <f>IF($A935="INSUMO",VLOOKUP($B935,#REF!,4,FALSE),VLOOKUP($B935,#REF!,4,FALSE))</f>
        <v>#REF!</v>
      </c>
      <c r="G935" s="1517" t="e">
        <f>TRUNC(F935*E935,2)</f>
        <v>#REF!</v>
      </c>
      <c r="H935" s="1111"/>
    </row>
    <row r="936" spans="1:8" s="1114" customFormat="1" ht="15.75">
      <c r="A936" s="1112" t="s">
        <v>218</v>
      </c>
      <c r="B936" s="1531">
        <v>39211</v>
      </c>
      <c r="C936" s="1299" t="e">
        <f>IF($A936="INSUMO",VLOOKUP($B936,#REF!,2,FALSE),VLOOKUP($B936,#REF!,2,FALSE))</f>
        <v>#REF!</v>
      </c>
      <c r="D936" s="1304" t="e">
        <f>IF($A936="INSUMO",VLOOKUP($B936,#REF!,3,FALSE),VLOOKUP($B936,#REF!,3,FALSE))</f>
        <v>#REF!</v>
      </c>
      <c r="E936" s="1513">
        <v>2</v>
      </c>
      <c r="F936" s="1322" t="e">
        <f>IF($A936="INSUMO",VLOOKUP($B936,#REF!,4,FALSE),VLOOKUP($B936,#REF!,4,FALSE))</f>
        <v>#REF!</v>
      </c>
      <c r="G936" s="1517" t="e">
        <f>TRUNC(F936*E936,2)</f>
        <v>#REF!</v>
      </c>
      <c r="H936" s="1111"/>
    </row>
    <row r="937" spans="1:8" s="1114" customFormat="1" ht="15.75">
      <c r="A937" s="1112" t="s">
        <v>218</v>
      </c>
      <c r="B937" s="1531">
        <v>39997</v>
      </c>
      <c r="C937" s="1299" t="e">
        <f>IF($A937="INSUMO",VLOOKUP($B937,#REF!,2,FALSE),VLOOKUP($B937,#REF!,2,FALSE))</f>
        <v>#REF!</v>
      </c>
      <c r="D937" s="1304" t="e">
        <f>IF($A937="INSUMO",VLOOKUP($B937,#REF!,3,FALSE),VLOOKUP($B937,#REF!,3,FALSE))</f>
        <v>#REF!</v>
      </c>
      <c r="E937" s="1513">
        <v>2</v>
      </c>
      <c r="F937" s="1322" t="e">
        <f>IF($A937="INSUMO",VLOOKUP($B937,#REF!,4,FALSE),VLOOKUP($B937,#REF!,4,FALSE))</f>
        <v>#REF!</v>
      </c>
      <c r="G937" s="1517" t="e">
        <f>TRUNC(F937*E937,2)</f>
        <v>#REF!</v>
      </c>
      <c r="H937" s="1111"/>
    </row>
    <row r="938" spans="1:8" ht="15.75">
      <c r="A938" s="643"/>
      <c r="B938" s="2818" t="s">
        <v>80</v>
      </c>
      <c r="C938" s="2819"/>
      <c r="D938" s="2819"/>
      <c r="E938" s="2819"/>
      <c r="F938" s="2819"/>
      <c r="G938" s="2820"/>
      <c r="H938" s="643"/>
    </row>
    <row r="939" spans="1:8" ht="15.75">
      <c r="A939" s="645" t="s">
        <v>219</v>
      </c>
      <c r="B939" s="1518">
        <v>88264</v>
      </c>
      <c r="C939" s="1299" t="e">
        <f>IF($A939="INSUMO",VLOOKUP($B939,#REF!,2,FALSE),VLOOKUP($B939,#REF!,2,FALSE))</f>
        <v>#REF!</v>
      </c>
      <c r="D939" s="1304" t="e">
        <f>IF($A939="INSUMO",VLOOKUP($B939,#REF!,3,FALSE),VLOOKUP($B939,#REF!,3,FALSE))</f>
        <v>#REF!</v>
      </c>
      <c r="E939" s="1515">
        <f>E957</f>
        <v>0.41000000000000003</v>
      </c>
      <c r="F939" s="1322" t="e">
        <f>IF($A939="INSUMO",VLOOKUP($B939,#REF!,4,FALSE),VLOOKUP($B939,#REF!,4,FALSE))</f>
        <v>#REF!</v>
      </c>
      <c r="G939" s="1517" t="e">
        <f>TRUNC(F939*E939,2)</f>
        <v>#REF!</v>
      </c>
      <c r="H939" s="643"/>
    </row>
    <row r="940" spans="1:8" ht="16.5" thickBot="1">
      <c r="A940" s="645" t="s">
        <v>219</v>
      </c>
      <c r="B940" s="1105">
        <v>88316</v>
      </c>
      <c r="C940" s="1303" t="e">
        <f>IF($A940="INSUMO",VLOOKUP($B940,#REF!,2,FALSE),VLOOKUP($B940,#REF!,2,FALSE))</f>
        <v>#REF!</v>
      </c>
      <c r="D940" s="1300" t="e">
        <f>IF($A940="INSUMO",VLOOKUP($B940,#REF!,3,FALSE),VLOOKUP($B940,#REF!,3,FALSE))</f>
        <v>#REF!</v>
      </c>
      <c r="E940" s="1544">
        <f>E958</f>
        <v>0.41000000000000003</v>
      </c>
      <c r="F940" s="1324" t="e">
        <f>IF($A940="INSUMO",VLOOKUP($B940,#REF!,4,FALSE),VLOOKUP($B940,#REF!,4,FALSE))</f>
        <v>#REF!</v>
      </c>
      <c r="G940" s="1106" t="e">
        <f>TRUNC(F940*E940,2)</f>
        <v>#REF!</v>
      </c>
      <c r="H940" s="643"/>
    </row>
    <row r="941" spans="1:8" ht="16.5" customHeight="1" thickBot="1">
      <c r="A941" s="643"/>
      <c r="B941" s="2626" t="s">
        <v>904</v>
      </c>
      <c r="C941" s="2626"/>
      <c r="D941" s="2626"/>
      <c r="E941" s="2626"/>
      <c r="F941" s="538" t="s">
        <v>81</v>
      </c>
      <c r="G941" s="539" t="e">
        <f>SUM(G933:G940)</f>
        <v>#REF!</v>
      </c>
      <c r="H941" s="643"/>
    </row>
    <row r="942" spans="1:8" s="1114" customFormat="1" ht="15">
      <c r="A942" s="1111"/>
      <c r="B942" s="2626"/>
      <c r="C942" s="2626"/>
      <c r="D942" s="2626"/>
      <c r="E942" s="2626"/>
      <c r="F942" s="1087"/>
      <c r="G942" s="1087"/>
      <c r="H942" s="1111"/>
    </row>
    <row r="943" spans="1:8" s="1119" customFormat="1" ht="20.25" customHeight="1" thickBot="1">
      <c r="B943" s="2853" t="s">
        <v>860</v>
      </c>
      <c r="C943" s="2854"/>
      <c r="D943" s="350"/>
      <c r="E943" s="350"/>
      <c r="F943" s="350"/>
      <c r="G943" s="1590"/>
    </row>
    <row r="944" spans="1:8" s="1121" customFormat="1" ht="15.75">
      <c r="A944" s="1120"/>
      <c r="B944" s="2855" t="s">
        <v>903</v>
      </c>
      <c r="C944" s="2856"/>
      <c r="D944" s="2856"/>
      <c r="E944" s="2856"/>
      <c r="F944" s="2856"/>
      <c r="G944" s="2857"/>
      <c r="H944" s="1120"/>
    </row>
    <row r="945" spans="1:8" s="1121" customFormat="1" ht="15">
      <c r="A945" s="1120"/>
      <c r="B945" s="1539">
        <v>88264</v>
      </c>
      <c r="C945" s="1299" t="e">
        <f>IF($A945="INSUMO",VLOOKUP($B945,#REF!,2,FALSE),VLOOKUP($B945,#REF!,2,FALSE))</f>
        <v>#REF!</v>
      </c>
      <c r="D945" s="1304" t="e">
        <f>IF($A945="INSUMO",VLOOKUP($B945,#REF!,3,FALSE),VLOOKUP($B945,#REF!,3,FALSE))</f>
        <v>#REF!</v>
      </c>
      <c r="E945" s="2850">
        <v>0.35</v>
      </c>
      <c r="F945" s="2850"/>
      <c r="G945" s="2858"/>
      <c r="H945" s="1120"/>
    </row>
    <row r="946" spans="1:8" s="1121" customFormat="1" ht="16.5" customHeight="1">
      <c r="A946" s="1120"/>
      <c r="B946" s="1539">
        <v>88247</v>
      </c>
      <c r="C946" s="1299" t="e">
        <f>IF($A946="INSUMO",VLOOKUP($B946,#REF!,2,FALSE),VLOOKUP($B946,#REF!,2,FALSE))</f>
        <v>#REF!</v>
      </c>
      <c r="D946" s="1304" t="e">
        <f>IF($A946="INSUMO",VLOOKUP($B946,#REF!,3,FALSE),VLOOKUP($B946,#REF!,3,FALSE))</f>
        <v>#REF!</v>
      </c>
      <c r="E946" s="2850">
        <v>0.35</v>
      </c>
      <c r="F946" s="2850"/>
      <c r="G946" s="2858"/>
      <c r="H946" s="1120"/>
    </row>
    <row r="947" spans="1:8" s="1121" customFormat="1" ht="15.75">
      <c r="A947" s="1120"/>
      <c r="B947" s="2847" t="s">
        <v>879</v>
      </c>
      <c r="C947" s="2848"/>
      <c r="D947" s="2848"/>
      <c r="E947" s="2848"/>
      <c r="F947" s="1591" t="s">
        <v>76</v>
      </c>
      <c r="G947" s="1593" t="s">
        <v>895</v>
      </c>
      <c r="H947" s="1120"/>
    </row>
    <row r="948" spans="1:8" s="1121" customFormat="1" ht="15">
      <c r="A948" s="1120"/>
      <c r="B948" s="1539">
        <v>88264</v>
      </c>
      <c r="C948" s="1299" t="e">
        <f>IF($A948="INSUMO",VLOOKUP($B948,#REF!,2,FALSE),VLOOKUP($B948,#REF!,2,FALSE))</f>
        <v>#REF!</v>
      </c>
      <c r="D948" s="1304" t="e">
        <f>IF($A948="INSUMO",VLOOKUP($B948,#REF!,3,FALSE),VLOOKUP($B948,#REF!,3,FALSE))</f>
        <v>#REF!</v>
      </c>
      <c r="E948" s="1592">
        <v>0.01</v>
      </c>
      <c r="F948" s="1592">
        <v>2</v>
      </c>
      <c r="G948" s="1594">
        <f>E948*F948</f>
        <v>0.02</v>
      </c>
      <c r="H948" s="1120"/>
    </row>
    <row r="949" spans="1:8" s="1121" customFormat="1" ht="16.5" customHeight="1">
      <c r="A949" s="1120"/>
      <c r="B949" s="1539">
        <v>88247</v>
      </c>
      <c r="C949" s="1299" t="e">
        <f>IF($A949="INSUMO",VLOOKUP($B949,#REF!,2,FALSE),VLOOKUP($B949,#REF!,2,FALSE))</f>
        <v>#REF!</v>
      </c>
      <c r="D949" s="1304" t="e">
        <f>IF($A949="INSUMO",VLOOKUP($B949,#REF!,3,FALSE),VLOOKUP($B949,#REF!,3,FALSE))</f>
        <v>#REF!</v>
      </c>
      <c r="E949" s="1592">
        <v>0.01</v>
      </c>
      <c r="F949" s="1592">
        <v>2</v>
      </c>
      <c r="G949" s="1594">
        <f>E949*F949</f>
        <v>0.02</v>
      </c>
      <c r="H949" s="1120"/>
    </row>
    <row r="950" spans="1:8" s="1121" customFormat="1" ht="15.75">
      <c r="A950" s="1120"/>
      <c r="B950" s="2847" t="s">
        <v>877</v>
      </c>
      <c r="C950" s="2848"/>
      <c r="D950" s="2848"/>
      <c r="E950" s="2848"/>
      <c r="F950" s="1591" t="s">
        <v>76</v>
      </c>
      <c r="G950" s="1593" t="s">
        <v>895</v>
      </c>
      <c r="H950" s="1120"/>
    </row>
    <row r="951" spans="1:8" s="1121" customFormat="1" ht="15">
      <c r="A951" s="1120"/>
      <c r="B951" s="1539">
        <v>88264</v>
      </c>
      <c r="C951" s="1299" t="e">
        <f>IF($A951="INSUMO",VLOOKUP($B951,#REF!,2,FALSE),VLOOKUP($B951,#REF!,2,FALSE))</f>
        <v>#REF!</v>
      </c>
      <c r="D951" s="1304" t="e">
        <f>IF($A951="INSUMO",VLOOKUP($B951,#REF!,3,FALSE),VLOOKUP($B951,#REF!,3,FALSE))</f>
        <v>#REF!</v>
      </c>
      <c r="E951" s="1592">
        <v>0.01</v>
      </c>
      <c r="F951" s="1592">
        <v>2</v>
      </c>
      <c r="G951" s="1594">
        <f>E951*F951</f>
        <v>0.02</v>
      </c>
      <c r="H951" s="1120"/>
    </row>
    <row r="952" spans="1:8" s="1121" customFormat="1" ht="16.5" customHeight="1">
      <c r="A952" s="1120"/>
      <c r="B952" s="1539">
        <v>88247</v>
      </c>
      <c r="C952" s="1299" t="e">
        <f>IF($A952="INSUMO",VLOOKUP($B952,#REF!,2,FALSE),VLOOKUP($B952,#REF!,2,FALSE))</f>
        <v>#REF!</v>
      </c>
      <c r="D952" s="1304" t="e">
        <f>IF($A952="INSUMO",VLOOKUP($B952,#REF!,3,FALSE),VLOOKUP($B952,#REF!,3,FALSE))</f>
        <v>#REF!</v>
      </c>
      <c r="E952" s="1592">
        <v>0.01</v>
      </c>
      <c r="F952" s="1592">
        <v>2</v>
      </c>
      <c r="G952" s="1594">
        <f>E952*F952</f>
        <v>0.02</v>
      </c>
      <c r="H952" s="1120"/>
    </row>
    <row r="953" spans="1:8" s="1121" customFormat="1" ht="15.75">
      <c r="A953" s="1120"/>
      <c r="B953" s="2847" t="s">
        <v>878</v>
      </c>
      <c r="C953" s="2848"/>
      <c r="D953" s="2848"/>
      <c r="E953" s="2848"/>
      <c r="F953" s="1591" t="s">
        <v>76</v>
      </c>
      <c r="G953" s="1593" t="s">
        <v>895</v>
      </c>
      <c r="H953" s="1120"/>
    </row>
    <row r="954" spans="1:8" s="1121" customFormat="1" ht="15">
      <c r="A954" s="1120"/>
      <c r="B954" s="1539">
        <v>88264</v>
      </c>
      <c r="C954" s="1299" t="e">
        <f>IF($A954="INSUMO",VLOOKUP($B954,#REF!,2,FALSE),VLOOKUP($B954,#REF!,2,FALSE))</f>
        <v>#REF!</v>
      </c>
      <c r="D954" s="1304" t="e">
        <f>IF($A954="INSUMO",VLOOKUP($B954,#REF!,3,FALSE),VLOOKUP($B954,#REF!,3,FALSE))</f>
        <v>#REF!</v>
      </c>
      <c r="E954" s="1592">
        <v>0.01</v>
      </c>
      <c r="F954" s="1592">
        <v>2</v>
      </c>
      <c r="G954" s="1594">
        <f>E954*F954</f>
        <v>0.02</v>
      </c>
      <c r="H954" s="1120"/>
    </row>
    <row r="955" spans="1:8" s="1121" customFormat="1" ht="16.5" customHeight="1">
      <c r="A955" s="1120"/>
      <c r="B955" s="1539">
        <v>88247</v>
      </c>
      <c r="C955" s="1299" t="e">
        <f>IF($A955="INSUMO",VLOOKUP($B955,#REF!,2,FALSE),VLOOKUP($B955,#REF!,2,FALSE))</f>
        <v>#REF!</v>
      </c>
      <c r="D955" s="1304" t="e">
        <f>IF($A955="INSUMO",VLOOKUP($B955,#REF!,3,FALSE),VLOOKUP($B955,#REF!,3,FALSE))</f>
        <v>#REF!</v>
      </c>
      <c r="E955" s="1592">
        <v>0.01</v>
      </c>
      <c r="F955" s="1592">
        <v>2</v>
      </c>
      <c r="G955" s="1594">
        <f>E955*F955</f>
        <v>0.02</v>
      </c>
      <c r="H955" s="1120"/>
    </row>
    <row r="956" spans="1:8" s="1121" customFormat="1" ht="15.75">
      <c r="A956" s="1120"/>
      <c r="B956" s="2847" t="s">
        <v>864</v>
      </c>
      <c r="C956" s="2848"/>
      <c r="D956" s="2848"/>
      <c r="E956" s="2848"/>
      <c r="F956" s="2848"/>
      <c r="G956" s="2849"/>
      <c r="H956" s="1120"/>
    </row>
    <row r="957" spans="1:8" s="1121" customFormat="1" ht="15">
      <c r="A957" s="1120"/>
      <c r="B957" s="1539">
        <v>88264</v>
      </c>
      <c r="C957" s="1299" t="e">
        <f>IF($A957="INSUMO",VLOOKUP($B957,#REF!,2,FALSE),VLOOKUP($B957,#REF!,2,FALSE))</f>
        <v>#REF!</v>
      </c>
      <c r="D957" s="1304" t="e">
        <f>IF($A957="INSUMO",VLOOKUP($B957,#REF!,3,FALSE),VLOOKUP($B957,#REF!,3,FALSE))</f>
        <v>#REF!</v>
      </c>
      <c r="E957" s="2850">
        <f>E945+G948+G951+G954</f>
        <v>0.41000000000000003</v>
      </c>
      <c r="F957" s="2851"/>
      <c r="G957" s="2852"/>
      <c r="H957" s="1120"/>
    </row>
    <row r="958" spans="1:8" s="1121" customFormat="1" ht="16.5" customHeight="1" thickBot="1">
      <c r="A958" s="1120"/>
      <c r="B958" s="349">
        <v>88247</v>
      </c>
      <c r="C958" s="1303" t="e">
        <f>IF($A958="INSUMO",VLOOKUP($B958,#REF!,2,FALSE),VLOOKUP($B958,#REF!,2,FALSE))</f>
        <v>#REF!</v>
      </c>
      <c r="D958" s="1300" t="e">
        <f>IF($A958="INSUMO",VLOOKUP($B958,#REF!,3,FALSE),VLOOKUP($B958,#REF!,3,FALSE))</f>
        <v>#REF!</v>
      </c>
      <c r="E958" s="2844">
        <f>E946+G949+G952+G955</f>
        <v>0.41000000000000003</v>
      </c>
      <c r="F958" s="2845"/>
      <c r="G958" s="2846"/>
      <c r="H958" s="1120"/>
    </row>
    <row r="959" spans="1:8" s="1114" customFormat="1" ht="15.75" thickBot="1">
      <c r="A959" s="1111"/>
      <c r="B959" s="1237"/>
      <c r="C959" s="1111"/>
      <c r="D959" s="1111"/>
      <c r="E959" s="1111"/>
      <c r="F959" s="1111"/>
      <c r="G959" s="1171"/>
      <c r="H959" s="1111"/>
    </row>
    <row r="960" spans="1:8" ht="31.5">
      <c r="A960" s="590"/>
      <c r="B960" s="1365"/>
      <c r="C960" s="1366" t="s">
        <v>389</v>
      </c>
      <c r="D960" s="1366"/>
      <c r="E960" s="1367"/>
      <c r="F960" s="1364"/>
      <c r="G960" s="360" t="s">
        <v>23</v>
      </c>
      <c r="H960" s="1227" t="s">
        <v>1064</v>
      </c>
    </row>
    <row r="961" spans="1:8" ht="31.5">
      <c r="A961" s="590"/>
      <c r="B961" s="1458" t="s">
        <v>91</v>
      </c>
      <c r="C961" s="1459" t="s">
        <v>92</v>
      </c>
      <c r="D961" s="1460" t="s">
        <v>93</v>
      </c>
      <c r="E961" s="1461" t="s">
        <v>94</v>
      </c>
      <c r="F961" s="1504" t="s">
        <v>95</v>
      </c>
      <c r="G961" s="1463" t="s">
        <v>96</v>
      </c>
      <c r="H961" s="590"/>
    </row>
    <row r="962" spans="1:8" ht="15.75">
      <c r="A962" s="590"/>
      <c r="B962" s="1742">
        <v>43584</v>
      </c>
      <c r="C962" s="1737" t="s">
        <v>1290</v>
      </c>
      <c r="D962" s="1786">
        <v>3.46</v>
      </c>
      <c r="E962" s="1817" t="s">
        <v>1291</v>
      </c>
      <c r="F962" s="1819" t="s">
        <v>1292</v>
      </c>
      <c r="G962" s="1741" t="s">
        <v>1293</v>
      </c>
      <c r="H962"/>
    </row>
    <row r="963" spans="1:8" ht="15">
      <c r="A963" s="590"/>
      <c r="B963" s="1736">
        <v>43572</v>
      </c>
      <c r="C963" s="1737" t="s">
        <v>958</v>
      </c>
      <c r="D963" s="1738">
        <v>2.33</v>
      </c>
      <c r="E963" s="1739" t="s">
        <v>113</v>
      </c>
      <c r="F963" s="1740" t="s">
        <v>114</v>
      </c>
      <c r="G963" s="1741" t="s">
        <v>1258</v>
      </c>
      <c r="H963"/>
    </row>
    <row r="964" spans="1:8" ht="15">
      <c r="A964" s="590"/>
      <c r="B964" s="1742">
        <v>43566</v>
      </c>
      <c r="C964" s="1765" t="s">
        <v>1264</v>
      </c>
      <c r="D964" s="1766">
        <v>3.63</v>
      </c>
      <c r="E964" s="1761" t="s">
        <v>120</v>
      </c>
      <c r="F964" s="1762" t="s">
        <v>1265</v>
      </c>
      <c r="G964" s="1741" t="s">
        <v>426</v>
      </c>
      <c r="H964"/>
    </row>
    <row r="965" spans="1:8" ht="16.5" thickBot="1">
      <c r="A965" s="590"/>
      <c r="B965" s="1095"/>
      <c r="C965" s="1335" t="s">
        <v>97</v>
      </c>
      <c r="D965" s="1336">
        <f>IF(COUNT(D961:D964)=3,MEDIAN(D961:D964),SMALL(D962:D964,1))</f>
        <v>3.46</v>
      </c>
      <c r="E965" s="1337"/>
      <c r="F965" s="1338"/>
      <c r="G965" s="587"/>
      <c r="H965"/>
    </row>
    <row r="966" spans="1:8" ht="15.75" thickBot="1">
      <c r="A966" s="618"/>
      <c r="B966" s="2859"/>
      <c r="C966" s="2840"/>
      <c r="D966" s="2840"/>
      <c r="E966" s="2840"/>
      <c r="F966" s="2840"/>
      <c r="G966" s="2860"/>
      <c r="H966" s="618"/>
    </row>
    <row r="967" spans="1:8" s="1011" customFormat="1" ht="15.75">
      <c r="A967" s="1007"/>
      <c r="B967" s="1103" t="str">
        <f>IF(COUNT($H$16:H967)&lt;10,CONCATENATE("AMM LOG 00",COUNT($H$16:H967)),CONCATENATE("AMM LOG 0",COUNT($H$16:H967)))</f>
        <v>AMM LOG 000</v>
      </c>
      <c r="C967" s="2533" t="str">
        <f>CONCATENATE("FORNECIMENTO E INSTALAÇÃO DE ",C970)</f>
        <v>FORNECIMENTO E INSTALAÇÃO DE SUSPENSÃO VERTICAL PARA ELETROCALHA PERFURADA 100 X 50 mm</v>
      </c>
      <c r="D967" s="2617"/>
      <c r="E967" s="2617"/>
      <c r="F967" s="2617"/>
      <c r="G967" s="1104" t="s">
        <v>23</v>
      </c>
      <c r="H967" s="560" t="e">
        <f>G976</f>
        <v>#REF!</v>
      </c>
    </row>
    <row r="968" spans="1:8" s="1011" customFormat="1" ht="31.5">
      <c r="A968" s="1007"/>
      <c r="B968" s="1317" t="s">
        <v>144</v>
      </c>
      <c r="C968" s="1318" t="s">
        <v>75</v>
      </c>
      <c r="D968" s="1486" t="s">
        <v>23</v>
      </c>
      <c r="E968" s="1318" t="s">
        <v>76</v>
      </c>
      <c r="F968" s="1319" t="s">
        <v>77</v>
      </c>
      <c r="G968" s="1320" t="s">
        <v>78</v>
      </c>
      <c r="H968" s="1007"/>
    </row>
    <row r="969" spans="1:8" s="1011" customFormat="1" ht="15.75">
      <c r="A969" s="1007"/>
      <c r="B969" s="2818" t="s">
        <v>79</v>
      </c>
      <c r="C969" s="2819"/>
      <c r="D969" s="2819"/>
      <c r="E969" s="2819"/>
      <c r="F969" s="2819"/>
      <c r="G969" s="2820"/>
      <c r="H969" s="1007"/>
    </row>
    <row r="970" spans="1:8" s="1011" customFormat="1" ht="30">
      <c r="A970" s="1007"/>
      <c r="B970" s="1551" t="s">
        <v>98</v>
      </c>
      <c r="C970" s="1547" t="str">
        <f>C993</f>
        <v>SUSPENSÃO VERTICAL PARA ELETROCALHA PERFURADA 100 X 50 mm</v>
      </c>
      <c r="D970" s="1554" t="str">
        <f>G993</f>
        <v>UN</v>
      </c>
      <c r="E970" s="1535">
        <v>1</v>
      </c>
      <c r="F970" s="1535">
        <f>D998</f>
        <v>2.38</v>
      </c>
      <c r="G970" s="1540">
        <f>TRUNC(F970*E970,2)</f>
        <v>2.38</v>
      </c>
      <c r="H970" s="1007"/>
    </row>
    <row r="971" spans="1:8" s="1114" customFormat="1" ht="15.75">
      <c r="A971" s="1112" t="s">
        <v>218</v>
      </c>
      <c r="B971" s="1531">
        <v>39211</v>
      </c>
      <c r="C971" s="1299" t="e">
        <f>IF($A971="INSUMO",VLOOKUP($B971,#REF!,2,FALSE),VLOOKUP($B971,#REF!,2,FALSE))</f>
        <v>#REF!</v>
      </c>
      <c r="D971" s="1304" t="e">
        <f>IF($A971="INSUMO",VLOOKUP($B971,#REF!,3,FALSE),VLOOKUP($B971,#REF!,3,FALSE))</f>
        <v>#REF!</v>
      </c>
      <c r="E971" s="1513">
        <v>2</v>
      </c>
      <c r="F971" s="1322" t="e">
        <f>IF($A971="INSUMO",VLOOKUP($B971,#REF!,4,FALSE),VLOOKUP($B971,#REF!,4,FALSE))</f>
        <v>#REF!</v>
      </c>
      <c r="G971" s="1517" t="e">
        <f>TRUNC(F971*E971,2)</f>
        <v>#REF!</v>
      </c>
      <c r="H971" s="1111"/>
    </row>
    <row r="972" spans="1:8" s="1114" customFormat="1" ht="15.75">
      <c r="A972" s="1112" t="s">
        <v>218</v>
      </c>
      <c r="B972" s="1531">
        <v>39997</v>
      </c>
      <c r="C972" s="1299" t="e">
        <f>IF($A972="INSUMO",VLOOKUP($B972,#REF!,2,FALSE),VLOOKUP($B972,#REF!,2,FALSE))</f>
        <v>#REF!</v>
      </c>
      <c r="D972" s="1304" t="e">
        <f>IF($A972="INSUMO",VLOOKUP($B972,#REF!,3,FALSE),VLOOKUP($B972,#REF!,3,FALSE))</f>
        <v>#REF!</v>
      </c>
      <c r="E972" s="1513">
        <v>2</v>
      </c>
      <c r="F972" s="1322" t="e">
        <f>IF($A972="INSUMO",VLOOKUP($B972,#REF!,4,FALSE),VLOOKUP($B972,#REF!,4,FALSE))</f>
        <v>#REF!</v>
      </c>
      <c r="G972" s="1517" t="e">
        <f>TRUNC(F972*E972,2)</f>
        <v>#REF!</v>
      </c>
      <c r="H972" s="1111"/>
    </row>
    <row r="973" spans="1:8" s="1011" customFormat="1" ht="15.75">
      <c r="A973" s="1007"/>
      <c r="B973" s="2818" t="s">
        <v>80</v>
      </c>
      <c r="C973" s="2819"/>
      <c r="D973" s="2819"/>
      <c r="E973" s="2819"/>
      <c r="F973" s="2819"/>
      <c r="G973" s="2820"/>
      <c r="H973" s="1007"/>
    </row>
    <row r="974" spans="1:8" s="1011" customFormat="1" ht="15.75">
      <c r="A974" s="1009" t="s">
        <v>219</v>
      </c>
      <c r="B974" s="1518">
        <v>88264</v>
      </c>
      <c r="C974" s="1299" t="e">
        <f>IF($A974="INSUMO",VLOOKUP($B974,#REF!,2,FALSE),VLOOKUP($B974,#REF!,2,FALSE))</f>
        <v>#REF!</v>
      </c>
      <c r="D974" s="1304" t="e">
        <f>IF($A974="INSUMO",VLOOKUP($B974,#REF!,3,FALSE),VLOOKUP($B974,#REF!,3,FALSE))</f>
        <v>#REF!</v>
      </c>
      <c r="E974" s="1515">
        <f>E990</f>
        <v>0.24</v>
      </c>
      <c r="F974" s="1322" t="e">
        <f>IF($A974="INSUMO",VLOOKUP($B974,#REF!,4,FALSE),VLOOKUP($B974,#REF!,4,FALSE))</f>
        <v>#REF!</v>
      </c>
      <c r="G974" s="1517" t="e">
        <f>TRUNC(F974*E974,2)</f>
        <v>#REF!</v>
      </c>
      <c r="H974" s="1007"/>
    </row>
    <row r="975" spans="1:8" s="1011" customFormat="1" ht="16.5" thickBot="1">
      <c r="A975" s="1009" t="s">
        <v>219</v>
      </c>
      <c r="B975" s="1105">
        <v>88316</v>
      </c>
      <c r="C975" s="1303" t="e">
        <f>IF($A975="INSUMO",VLOOKUP($B975,#REF!,2,FALSE),VLOOKUP($B975,#REF!,2,FALSE))</f>
        <v>#REF!</v>
      </c>
      <c r="D975" s="1300" t="e">
        <f>IF($A975="INSUMO",VLOOKUP($B975,#REF!,3,FALSE),VLOOKUP($B975,#REF!,3,FALSE))</f>
        <v>#REF!</v>
      </c>
      <c r="E975" s="1544">
        <f>E991</f>
        <v>0.24</v>
      </c>
      <c r="F975" s="1324" t="e">
        <f>IF($A975="INSUMO",VLOOKUP($B975,#REF!,4,FALSE),VLOOKUP($B975,#REF!,4,FALSE))</f>
        <v>#REF!</v>
      </c>
      <c r="G975" s="1106" t="e">
        <f>TRUNC(F975*E975,2)</f>
        <v>#REF!</v>
      </c>
      <c r="H975" s="1007"/>
    </row>
    <row r="976" spans="1:8" s="1011" customFormat="1" ht="16.5" customHeight="1" thickBot="1">
      <c r="A976" s="1007"/>
      <c r="B976" s="2626" t="s">
        <v>907</v>
      </c>
      <c r="C976" s="2626"/>
      <c r="D976" s="2626"/>
      <c r="E976" s="2626"/>
      <c r="F976" s="538" t="s">
        <v>81</v>
      </c>
      <c r="G976" s="539" t="e">
        <f>SUM(G969:G975)</f>
        <v>#REF!</v>
      </c>
      <c r="H976" s="1007"/>
    </row>
    <row r="977" spans="1:8" s="1114" customFormat="1">
      <c r="A977" s="1113"/>
      <c r="B977" s="2626"/>
      <c r="C977" s="2626"/>
      <c r="D977" s="2626"/>
      <c r="E977" s="2626"/>
      <c r="H977" s="1113"/>
    </row>
    <row r="978" spans="1:8" s="1011" customFormat="1">
      <c r="A978" s="1010"/>
      <c r="H978" s="1010"/>
    </row>
    <row r="979" spans="1:8" s="1119" customFormat="1" ht="20.25" customHeight="1" thickBot="1">
      <c r="B979" s="2853" t="s">
        <v>860</v>
      </c>
      <c r="C979" s="2854"/>
      <c r="D979" s="350"/>
      <c r="E979" s="350"/>
      <c r="F979" s="350"/>
      <c r="G979" s="1590"/>
    </row>
    <row r="980" spans="1:8" s="1121" customFormat="1" ht="15.75">
      <c r="A980" s="1120"/>
      <c r="B980" s="2855" t="s">
        <v>905</v>
      </c>
      <c r="C980" s="2856"/>
      <c r="D980" s="2856"/>
      <c r="E980" s="2856"/>
      <c r="F980" s="2856"/>
      <c r="G980" s="2857"/>
      <c r="H980" s="1120"/>
    </row>
    <row r="981" spans="1:8" s="1121" customFormat="1" ht="15">
      <c r="A981" s="1120"/>
      <c r="B981" s="1539">
        <v>88264</v>
      </c>
      <c r="C981" s="1299" t="e">
        <f>IF($A981="INSUMO",VLOOKUP($B981,#REF!,2,FALSE),VLOOKUP($B981,#REF!,2,FALSE))</f>
        <v>#REF!</v>
      </c>
      <c r="D981" s="1304" t="e">
        <f>IF($A981="INSUMO",VLOOKUP($B981,#REF!,3,FALSE),VLOOKUP($B981,#REF!,3,FALSE))</f>
        <v>#REF!</v>
      </c>
      <c r="E981" s="2850">
        <v>0.2</v>
      </c>
      <c r="F981" s="2850"/>
      <c r="G981" s="2858"/>
      <c r="H981" s="1120"/>
    </row>
    <row r="982" spans="1:8" s="1121" customFormat="1" ht="16.5" customHeight="1">
      <c r="A982" s="1120"/>
      <c r="B982" s="1539">
        <v>88247</v>
      </c>
      <c r="C982" s="1299" t="e">
        <f>IF($A982="INSUMO",VLOOKUP($B982,#REF!,2,FALSE),VLOOKUP($B982,#REF!,2,FALSE))</f>
        <v>#REF!</v>
      </c>
      <c r="D982" s="1304" t="e">
        <f>IF($A982="INSUMO",VLOOKUP($B982,#REF!,3,FALSE),VLOOKUP($B982,#REF!,3,FALSE))</f>
        <v>#REF!</v>
      </c>
      <c r="E982" s="2850">
        <v>0.2</v>
      </c>
      <c r="F982" s="2850"/>
      <c r="G982" s="2858"/>
      <c r="H982" s="1120"/>
    </row>
    <row r="983" spans="1:8" s="1121" customFormat="1" ht="15.75">
      <c r="A983" s="1120"/>
      <c r="B983" s="2847" t="s">
        <v>877</v>
      </c>
      <c r="C983" s="2848"/>
      <c r="D983" s="2848"/>
      <c r="E983" s="2848"/>
      <c r="F983" s="1591" t="s">
        <v>76</v>
      </c>
      <c r="G983" s="1593" t="s">
        <v>895</v>
      </c>
      <c r="H983" s="1120"/>
    </row>
    <row r="984" spans="1:8" s="1121" customFormat="1" ht="15">
      <c r="A984" s="1120"/>
      <c r="B984" s="1539">
        <v>88264</v>
      </c>
      <c r="C984" s="1299" t="e">
        <f>IF($A984="INSUMO",VLOOKUP($B984,#REF!,2,FALSE),VLOOKUP($B984,#REF!,2,FALSE))</f>
        <v>#REF!</v>
      </c>
      <c r="D984" s="1304" t="e">
        <f>IF($A984="INSUMO",VLOOKUP($B984,#REF!,3,FALSE),VLOOKUP($B984,#REF!,3,FALSE))</f>
        <v>#REF!</v>
      </c>
      <c r="E984" s="1592">
        <v>0.01</v>
      </c>
      <c r="F984" s="1592">
        <v>2</v>
      </c>
      <c r="G984" s="1594">
        <f>E984*F984</f>
        <v>0.02</v>
      </c>
      <c r="H984" s="1120"/>
    </row>
    <row r="985" spans="1:8" s="1121" customFormat="1" ht="16.5" customHeight="1">
      <c r="A985" s="1120"/>
      <c r="B985" s="1539">
        <v>88247</v>
      </c>
      <c r="C985" s="1299" t="e">
        <f>IF($A985="INSUMO",VLOOKUP($B985,#REF!,2,FALSE),VLOOKUP($B985,#REF!,2,FALSE))</f>
        <v>#REF!</v>
      </c>
      <c r="D985" s="1304" t="e">
        <f>IF($A985="INSUMO",VLOOKUP($B985,#REF!,3,FALSE),VLOOKUP($B985,#REF!,3,FALSE))</f>
        <v>#REF!</v>
      </c>
      <c r="E985" s="1592">
        <v>0.01</v>
      </c>
      <c r="F985" s="1592">
        <v>2</v>
      </c>
      <c r="G985" s="1594">
        <f>E985*F985</f>
        <v>0.02</v>
      </c>
      <c r="H985" s="1120"/>
    </row>
    <row r="986" spans="1:8" s="1121" customFormat="1" ht="15.75">
      <c r="A986" s="1120"/>
      <c r="B986" s="2847" t="s">
        <v>878</v>
      </c>
      <c r="C986" s="2848"/>
      <c r="D986" s="2848"/>
      <c r="E986" s="2848"/>
      <c r="F986" s="1591" t="s">
        <v>76</v>
      </c>
      <c r="G986" s="1593" t="s">
        <v>895</v>
      </c>
      <c r="H986" s="1120"/>
    </row>
    <row r="987" spans="1:8" s="1121" customFormat="1" ht="15">
      <c r="A987" s="1120"/>
      <c r="B987" s="1539">
        <v>88264</v>
      </c>
      <c r="C987" s="1299" t="e">
        <f>IF($A987="INSUMO",VLOOKUP($B987,#REF!,2,FALSE),VLOOKUP($B987,#REF!,2,FALSE))</f>
        <v>#REF!</v>
      </c>
      <c r="D987" s="1304" t="e">
        <f>IF($A987="INSUMO",VLOOKUP($B987,#REF!,3,FALSE),VLOOKUP($B987,#REF!,3,FALSE))</f>
        <v>#REF!</v>
      </c>
      <c r="E987" s="1592">
        <v>0.01</v>
      </c>
      <c r="F987" s="1592">
        <v>2</v>
      </c>
      <c r="G987" s="1594">
        <f>E987*F987</f>
        <v>0.02</v>
      </c>
      <c r="H987" s="1120"/>
    </row>
    <row r="988" spans="1:8" s="1121" customFormat="1" ht="16.5" customHeight="1">
      <c r="A988" s="1120"/>
      <c r="B988" s="1539">
        <v>88247</v>
      </c>
      <c r="C988" s="1299" t="e">
        <f>IF($A988="INSUMO",VLOOKUP($B988,#REF!,2,FALSE),VLOOKUP($B988,#REF!,2,FALSE))</f>
        <v>#REF!</v>
      </c>
      <c r="D988" s="1304" t="e">
        <f>IF($A988="INSUMO",VLOOKUP($B988,#REF!,3,FALSE),VLOOKUP($B988,#REF!,3,FALSE))</f>
        <v>#REF!</v>
      </c>
      <c r="E988" s="1592">
        <v>0.01</v>
      </c>
      <c r="F988" s="1592">
        <v>2</v>
      </c>
      <c r="G988" s="1594">
        <f>E988*F988</f>
        <v>0.02</v>
      </c>
      <c r="H988" s="1120"/>
    </row>
    <row r="989" spans="1:8" s="1121" customFormat="1" ht="15.75">
      <c r="A989" s="1120"/>
      <c r="B989" s="2847" t="s">
        <v>864</v>
      </c>
      <c r="C989" s="2848"/>
      <c r="D989" s="2848"/>
      <c r="E989" s="2848"/>
      <c r="F989" s="2848"/>
      <c r="G989" s="2849"/>
      <c r="H989" s="1120"/>
    </row>
    <row r="990" spans="1:8" s="1121" customFormat="1" ht="15">
      <c r="A990" s="1120"/>
      <c r="B990" s="1539">
        <v>88264</v>
      </c>
      <c r="C990" s="1299" t="e">
        <f>IF($A990="INSUMO",VLOOKUP($B990,#REF!,2,FALSE),VLOOKUP($B990,#REF!,2,FALSE))</f>
        <v>#REF!</v>
      </c>
      <c r="D990" s="1304" t="e">
        <f>IF($A990="INSUMO",VLOOKUP($B990,#REF!,3,FALSE),VLOOKUP($B990,#REF!,3,FALSE))</f>
        <v>#REF!</v>
      </c>
      <c r="E990" s="2850">
        <f>E981+G984+G987</f>
        <v>0.24</v>
      </c>
      <c r="F990" s="2851"/>
      <c r="G990" s="2852"/>
      <c r="H990" s="1120"/>
    </row>
    <row r="991" spans="1:8" s="1121" customFormat="1" ht="16.5" customHeight="1" thickBot="1">
      <c r="A991" s="1120"/>
      <c r="B991" s="349">
        <v>88247</v>
      </c>
      <c r="C991" s="1303" t="e">
        <f>IF($A991="INSUMO",VLOOKUP($B991,#REF!,2,FALSE),VLOOKUP($B991,#REF!,2,FALSE))</f>
        <v>#REF!</v>
      </c>
      <c r="D991" s="1300" t="e">
        <f>IF($A991="INSUMO",VLOOKUP($B991,#REF!,3,FALSE),VLOOKUP($B991,#REF!,3,FALSE))</f>
        <v>#REF!</v>
      </c>
      <c r="E991" s="2844">
        <f>E982+G985+G988</f>
        <v>0.24</v>
      </c>
      <c r="F991" s="2845"/>
      <c r="G991" s="2846"/>
      <c r="H991" s="1120"/>
    </row>
    <row r="992" spans="1:8" s="1114" customFormat="1" ht="15.75" thickBot="1">
      <c r="A992" s="1111"/>
      <c r="B992" s="1237"/>
      <c r="C992" s="1111"/>
      <c r="D992" s="1111"/>
      <c r="E992" s="1111"/>
      <c r="F992" s="1111"/>
      <c r="G992" s="1171"/>
      <c r="H992" s="1111"/>
    </row>
    <row r="993" spans="1:8" s="1011" customFormat="1" ht="31.5">
      <c r="A993" s="1010"/>
      <c r="B993" s="1365">
        <v>59</v>
      </c>
      <c r="C993" s="1366" t="s">
        <v>408</v>
      </c>
      <c r="D993" s="1366"/>
      <c r="E993" s="1367"/>
      <c r="F993" s="1364"/>
      <c r="G993" s="360" t="s">
        <v>23</v>
      </c>
      <c r="H993" s="1226" t="s">
        <v>1064</v>
      </c>
    </row>
    <row r="994" spans="1:8" s="1011" customFormat="1" ht="31.5">
      <c r="A994" s="1010"/>
      <c r="B994" s="1552" t="s">
        <v>91</v>
      </c>
      <c r="C994" s="1318" t="s">
        <v>92</v>
      </c>
      <c r="D994" s="1319" t="s">
        <v>93</v>
      </c>
      <c r="E994" s="1549"/>
      <c r="F994" s="1550"/>
      <c r="G994" s="1553"/>
      <c r="H994" s="1010"/>
    </row>
    <row r="995" spans="1:8" s="1011" customFormat="1" ht="15">
      <c r="A995" s="1010"/>
      <c r="B995" s="1742">
        <v>43566</v>
      </c>
      <c r="C995" s="1765" t="s">
        <v>1264</v>
      </c>
      <c r="D995" s="1766">
        <v>3</v>
      </c>
      <c r="E995" s="1761" t="s">
        <v>120</v>
      </c>
      <c r="F995" s="1762" t="s">
        <v>1265</v>
      </c>
      <c r="G995" s="1741" t="s">
        <v>426</v>
      </c>
      <c r="H995"/>
    </row>
    <row r="996" spans="1:8" s="1011" customFormat="1" ht="15">
      <c r="A996" s="1010"/>
      <c r="B996" s="1736">
        <v>43567</v>
      </c>
      <c r="C996" s="1737" t="s">
        <v>1180</v>
      </c>
      <c r="D996" s="1775">
        <v>2.38</v>
      </c>
      <c r="E996" s="1739" t="s">
        <v>110</v>
      </c>
      <c r="F996" s="1740" t="s">
        <v>111</v>
      </c>
      <c r="G996" s="1741" t="s">
        <v>1181</v>
      </c>
      <c r="H996"/>
    </row>
    <row r="997" spans="1:8" s="1011" customFormat="1" ht="15">
      <c r="A997" s="1010"/>
      <c r="B997" s="1742">
        <v>43567</v>
      </c>
      <c r="C997" s="1765" t="s">
        <v>1270</v>
      </c>
      <c r="D997" s="1788">
        <v>2.2200000000000002</v>
      </c>
      <c r="E997" s="1789" t="s">
        <v>1271</v>
      </c>
      <c r="F997" s="1768" t="s">
        <v>1144</v>
      </c>
      <c r="G997" s="1769" t="s">
        <v>1272</v>
      </c>
      <c r="H997"/>
    </row>
    <row r="998" spans="1:8" s="1011" customFormat="1" ht="16.5" thickBot="1">
      <c r="A998" s="1010"/>
      <c r="B998" s="1095"/>
      <c r="C998" s="1335" t="s">
        <v>97</v>
      </c>
      <c r="D998" s="1336">
        <f>IF(COUNT(D994:D997)=3,MEDIAN(D994:D997),SMALL(D995:D997,1))</f>
        <v>2.38</v>
      </c>
      <c r="E998" s="1337"/>
      <c r="F998" s="1338"/>
      <c r="G998" s="587"/>
      <c r="H998" s="1010"/>
    </row>
    <row r="999" spans="1:8" s="1011" customFormat="1" ht="13.5" thickBot="1">
      <c r="A999" s="1010"/>
      <c r="H999" s="1010"/>
    </row>
    <row r="1000" spans="1:8" s="1011" customFormat="1" ht="15.75">
      <c r="A1000" s="1007"/>
      <c r="B1000" s="1103" t="str">
        <f>IF(COUNT($H$16:H1000)&lt;10,CONCATENATE("AMM LOG 00",COUNT($H$16:H1000)),CONCATENATE("AMM LOG 0",COUNT($H$16:H1000)))</f>
        <v>AMM LOG 000</v>
      </c>
      <c r="C1000" s="2533" t="str">
        <f>CONCATENATE("FORNECIMENTO E INSTALAÇÃO DE ",C1003)</f>
        <v>FORNECIMENTO E INSTALAÇÃO DE COTOVELO RETO 90º PARA ELETROCALHA PERFURADA 100 X 50</v>
      </c>
      <c r="D1000" s="2617"/>
      <c r="E1000" s="2617"/>
      <c r="F1000" s="2617"/>
      <c r="G1000" s="1104" t="s">
        <v>23</v>
      </c>
      <c r="H1000" s="560" t="e">
        <f>G1010</f>
        <v>#REF!</v>
      </c>
    </row>
    <row r="1001" spans="1:8" s="1011" customFormat="1" ht="31.5">
      <c r="A1001" s="1007"/>
      <c r="B1001" s="1317" t="s">
        <v>144</v>
      </c>
      <c r="C1001" s="1318" t="s">
        <v>75</v>
      </c>
      <c r="D1001" s="1486" t="s">
        <v>23</v>
      </c>
      <c r="E1001" s="1318" t="s">
        <v>76</v>
      </c>
      <c r="F1001" s="1319" t="s">
        <v>77</v>
      </c>
      <c r="G1001" s="1320" t="s">
        <v>78</v>
      </c>
      <c r="H1001" s="1007"/>
    </row>
    <row r="1002" spans="1:8" s="1011" customFormat="1" ht="15.75">
      <c r="A1002" s="1007"/>
      <c r="B1002" s="2818" t="s">
        <v>79</v>
      </c>
      <c r="C1002" s="2819"/>
      <c r="D1002" s="2819"/>
      <c r="E1002" s="2819"/>
      <c r="F1002" s="2819"/>
      <c r="G1002" s="2820"/>
      <c r="H1002" s="1007"/>
    </row>
    <row r="1003" spans="1:8" s="1011" customFormat="1" ht="15">
      <c r="A1003" s="1007"/>
      <c r="B1003" s="1551" t="s">
        <v>98</v>
      </c>
      <c r="C1003" s="1547" t="str">
        <f>C1030</f>
        <v>COTOVELO RETO 90º PARA ELETROCALHA PERFURADA 100 X 50</v>
      </c>
      <c r="D1003" s="1554" t="str">
        <f>G1030</f>
        <v>UN</v>
      </c>
      <c r="E1003" s="1535">
        <v>1</v>
      </c>
      <c r="F1003" s="1535">
        <f>D1035</f>
        <v>9</v>
      </c>
      <c r="G1003" s="1540">
        <f>TRUNC(F1003*E1003,2)</f>
        <v>9</v>
      </c>
      <c r="H1003" s="1007"/>
    </row>
    <row r="1004" spans="1:8" s="1114" customFormat="1" ht="15.75">
      <c r="A1004" s="1112" t="s">
        <v>218</v>
      </c>
      <c r="B1004" s="1531">
        <v>11962</v>
      </c>
      <c r="C1004" s="1299" t="e">
        <f>IF($A1004="INSUMO",VLOOKUP($B1004,#REF!,2,FALSE),VLOOKUP($B1004,#REF!,2,FALSE))</f>
        <v>#REF!</v>
      </c>
      <c r="D1004" s="1304" t="e">
        <f>IF($A1004="INSUMO",VLOOKUP($B1004,#REF!,3,FALSE),VLOOKUP($B1004,#REF!,3,FALSE))</f>
        <v>#REF!</v>
      </c>
      <c r="E1004" s="1513">
        <v>8</v>
      </c>
      <c r="F1004" s="1322" t="e">
        <f>IF($A1004="INSUMO",VLOOKUP($B1004,#REF!,4,FALSE),VLOOKUP($B1004,#REF!,4,FALSE))</f>
        <v>#REF!</v>
      </c>
      <c r="G1004" s="1517" t="e">
        <f>TRUNC(F1004*E1004,2)</f>
        <v>#REF!</v>
      </c>
      <c r="H1004" s="1111"/>
    </row>
    <row r="1005" spans="1:8" s="1114" customFormat="1" ht="15.75">
      <c r="A1005" s="1112" t="s">
        <v>218</v>
      </c>
      <c r="B1005" s="1531">
        <v>39211</v>
      </c>
      <c r="C1005" s="1299" t="e">
        <f>IF($A1005="INSUMO",VLOOKUP($B1005,#REF!,2,FALSE),VLOOKUP($B1005,#REF!,2,FALSE))</f>
        <v>#REF!</v>
      </c>
      <c r="D1005" s="1304" t="e">
        <f>IF($A1005="INSUMO",VLOOKUP($B1005,#REF!,3,FALSE),VLOOKUP($B1005,#REF!,3,FALSE))</f>
        <v>#REF!</v>
      </c>
      <c r="E1005" s="1513">
        <v>8</v>
      </c>
      <c r="F1005" s="1322" t="e">
        <f>IF($A1005="INSUMO",VLOOKUP($B1005,#REF!,4,FALSE),VLOOKUP($B1005,#REF!,4,FALSE))</f>
        <v>#REF!</v>
      </c>
      <c r="G1005" s="1517" t="e">
        <f>TRUNC(F1005*E1005,2)</f>
        <v>#REF!</v>
      </c>
      <c r="H1005" s="1111"/>
    </row>
    <row r="1006" spans="1:8" s="1114" customFormat="1" ht="15.75">
      <c r="A1006" s="1112" t="s">
        <v>218</v>
      </c>
      <c r="B1006" s="1531">
        <v>39997</v>
      </c>
      <c r="C1006" s="1299" t="e">
        <f>IF($A1006="INSUMO",VLOOKUP($B1006,#REF!,2,FALSE),VLOOKUP($B1006,#REF!,2,FALSE))</f>
        <v>#REF!</v>
      </c>
      <c r="D1006" s="1304" t="e">
        <f>IF($A1006="INSUMO",VLOOKUP($B1006,#REF!,3,FALSE),VLOOKUP($B1006,#REF!,3,FALSE))</f>
        <v>#REF!</v>
      </c>
      <c r="E1006" s="1513">
        <v>8</v>
      </c>
      <c r="F1006" s="1322" t="e">
        <f>IF($A1006="INSUMO",VLOOKUP($B1006,#REF!,4,FALSE),VLOOKUP($B1006,#REF!,4,FALSE))</f>
        <v>#REF!</v>
      </c>
      <c r="G1006" s="1517" t="e">
        <f>TRUNC(F1006*E1006,2)</f>
        <v>#REF!</v>
      </c>
      <c r="H1006" s="1111"/>
    </row>
    <row r="1007" spans="1:8" s="1011" customFormat="1" ht="15.75">
      <c r="A1007" s="1007"/>
      <c r="B1007" s="2818" t="s">
        <v>80</v>
      </c>
      <c r="C1007" s="2819"/>
      <c r="D1007" s="2819"/>
      <c r="E1007" s="2819"/>
      <c r="F1007" s="2819"/>
      <c r="G1007" s="2820"/>
      <c r="H1007" s="1007"/>
    </row>
    <row r="1008" spans="1:8" s="1011" customFormat="1" ht="15.75">
      <c r="A1008" s="1009" t="s">
        <v>219</v>
      </c>
      <c r="B1008" s="1518">
        <v>88264</v>
      </c>
      <c r="C1008" s="1299" t="e">
        <f>IF($A1008="INSUMO",VLOOKUP($B1008,#REF!,2,FALSE),VLOOKUP($B1008,#REF!,2,FALSE))</f>
        <v>#REF!</v>
      </c>
      <c r="D1008" s="1304" t="e">
        <f>IF($A1008="INSUMO",VLOOKUP($B1008,#REF!,3,FALSE),VLOOKUP($B1008,#REF!,3,FALSE))</f>
        <v>#REF!</v>
      </c>
      <c r="E1008" s="1515">
        <f>E1027</f>
        <v>0.44000000000000006</v>
      </c>
      <c r="F1008" s="1322" t="e">
        <f>IF($A1008="INSUMO",VLOOKUP($B1008,#REF!,4,FALSE),VLOOKUP($B1008,#REF!,4,FALSE))</f>
        <v>#REF!</v>
      </c>
      <c r="G1008" s="1517" t="e">
        <f>TRUNC(F1008*E1008,2)</f>
        <v>#REF!</v>
      </c>
      <c r="H1008" s="1007"/>
    </row>
    <row r="1009" spans="1:8" s="1011" customFormat="1" ht="16.5" thickBot="1">
      <c r="A1009" s="1009" t="s">
        <v>219</v>
      </c>
      <c r="B1009" s="1105">
        <v>88316</v>
      </c>
      <c r="C1009" s="1303" t="e">
        <f>IF($A1009="INSUMO",VLOOKUP($B1009,#REF!,2,FALSE),VLOOKUP($B1009,#REF!,2,FALSE))</f>
        <v>#REF!</v>
      </c>
      <c r="D1009" s="1300" t="e">
        <f>IF($A1009="INSUMO",VLOOKUP($B1009,#REF!,3,FALSE),VLOOKUP($B1009,#REF!,3,FALSE))</f>
        <v>#REF!</v>
      </c>
      <c r="E1009" s="1544">
        <f>E1028</f>
        <v>0.44000000000000006</v>
      </c>
      <c r="F1009" s="1324" t="e">
        <f>IF($A1009="INSUMO",VLOOKUP($B1009,#REF!,4,FALSE),VLOOKUP($B1009,#REF!,4,FALSE))</f>
        <v>#REF!</v>
      </c>
      <c r="G1009" s="1106" t="e">
        <f>TRUNC(F1009*E1009,2)</f>
        <v>#REF!</v>
      </c>
      <c r="H1009" s="1007"/>
    </row>
    <row r="1010" spans="1:8" s="1011" customFormat="1" ht="16.5" customHeight="1" thickBot="1">
      <c r="A1010" s="1007"/>
      <c r="B1010" s="2626" t="s">
        <v>908</v>
      </c>
      <c r="C1010" s="2626"/>
      <c r="D1010" s="2626"/>
      <c r="E1010" s="2626"/>
      <c r="F1010" s="538" t="s">
        <v>81</v>
      </c>
      <c r="G1010" s="539" t="e">
        <f>SUM(G1002:G1009)</f>
        <v>#REF!</v>
      </c>
      <c r="H1010" s="1007"/>
    </row>
    <row r="1011" spans="1:8" s="1114" customFormat="1" ht="15">
      <c r="A1011" s="1111"/>
      <c r="B1011" s="2626"/>
      <c r="C1011" s="2626"/>
      <c r="D1011" s="2626"/>
      <c r="E1011" s="2626"/>
      <c r="F1011" s="1087"/>
      <c r="G1011" s="1087"/>
      <c r="H1011" s="1111"/>
    </row>
    <row r="1012" spans="1:8" s="1011" customFormat="1" ht="15">
      <c r="A1012" s="1007"/>
      <c r="B1012" s="1008"/>
      <c r="C1012" s="1008"/>
      <c r="D1012" s="1008"/>
      <c r="E1012" s="1008"/>
      <c r="F1012" s="1008"/>
      <c r="G1012" s="1008"/>
      <c r="H1012" s="1007"/>
    </row>
    <row r="1013" spans="1:8" s="1119" customFormat="1" ht="20.25" customHeight="1" thickBot="1">
      <c r="B1013" s="2853" t="s">
        <v>860</v>
      </c>
      <c r="C1013" s="2854"/>
      <c r="D1013" s="350"/>
      <c r="E1013" s="350"/>
      <c r="F1013" s="350"/>
      <c r="G1013" s="1590"/>
    </row>
    <row r="1014" spans="1:8" s="1121" customFormat="1" ht="15.75">
      <c r="A1014" s="1120"/>
      <c r="B1014" s="2855" t="s">
        <v>906</v>
      </c>
      <c r="C1014" s="2856"/>
      <c r="D1014" s="2856"/>
      <c r="E1014" s="2856"/>
      <c r="F1014" s="2856"/>
      <c r="G1014" s="2857"/>
      <c r="H1014" s="1120"/>
    </row>
    <row r="1015" spans="1:8" s="1121" customFormat="1" ht="15">
      <c r="A1015" s="1120"/>
      <c r="B1015" s="1539">
        <v>88264</v>
      </c>
      <c r="C1015" s="1299" t="e">
        <f>IF($A1015="INSUMO",VLOOKUP($B1015,#REF!,2,FALSE),VLOOKUP($B1015,#REF!,2,FALSE))</f>
        <v>#REF!</v>
      </c>
      <c r="D1015" s="1304" t="e">
        <f>IF($A1015="INSUMO",VLOOKUP($B1015,#REF!,3,FALSE),VLOOKUP($B1015,#REF!,3,FALSE))</f>
        <v>#REF!</v>
      </c>
      <c r="E1015" s="2850">
        <v>0.2</v>
      </c>
      <c r="F1015" s="2850"/>
      <c r="G1015" s="2858"/>
      <c r="H1015" s="1120"/>
    </row>
    <row r="1016" spans="1:8" s="1121" customFormat="1" ht="16.5" customHeight="1">
      <c r="A1016" s="1120"/>
      <c r="B1016" s="1539">
        <v>88247</v>
      </c>
      <c r="C1016" s="1299" t="e">
        <f>IF($A1016="INSUMO",VLOOKUP($B1016,#REF!,2,FALSE),VLOOKUP($B1016,#REF!,2,FALSE))</f>
        <v>#REF!</v>
      </c>
      <c r="D1016" s="1304" t="e">
        <f>IF($A1016="INSUMO",VLOOKUP($B1016,#REF!,3,FALSE),VLOOKUP($B1016,#REF!,3,FALSE))</f>
        <v>#REF!</v>
      </c>
      <c r="E1016" s="2850">
        <v>0.2</v>
      </c>
      <c r="F1016" s="2850"/>
      <c r="G1016" s="2858"/>
      <c r="H1016" s="1120"/>
    </row>
    <row r="1017" spans="1:8" s="1121" customFormat="1" ht="15.75">
      <c r="A1017" s="1120"/>
      <c r="B1017" s="2847" t="s">
        <v>879</v>
      </c>
      <c r="C1017" s="2848"/>
      <c r="D1017" s="2848"/>
      <c r="E1017" s="2848"/>
      <c r="F1017" s="1591" t="s">
        <v>76</v>
      </c>
      <c r="G1017" s="1593" t="s">
        <v>895</v>
      </c>
      <c r="H1017" s="1120"/>
    </row>
    <row r="1018" spans="1:8" s="1121" customFormat="1" ht="15">
      <c r="A1018" s="1120"/>
      <c r="B1018" s="1539">
        <v>88264</v>
      </c>
      <c r="C1018" s="1299" t="e">
        <f>IF($A1018="INSUMO",VLOOKUP($B1018,#REF!,2,FALSE),VLOOKUP($B1018,#REF!,2,FALSE))</f>
        <v>#REF!</v>
      </c>
      <c r="D1018" s="1304" t="e">
        <f>IF($A1018="INSUMO",VLOOKUP($B1018,#REF!,3,FALSE),VLOOKUP($B1018,#REF!,3,FALSE))</f>
        <v>#REF!</v>
      </c>
      <c r="E1018" s="1592">
        <v>0.01</v>
      </c>
      <c r="F1018" s="1592">
        <v>8</v>
      </c>
      <c r="G1018" s="1594">
        <f>E1018*F1018</f>
        <v>0.08</v>
      </c>
      <c r="H1018" s="1120"/>
    </row>
    <row r="1019" spans="1:8" s="1121" customFormat="1" ht="16.5" customHeight="1">
      <c r="A1019" s="1120"/>
      <c r="B1019" s="1539">
        <v>88247</v>
      </c>
      <c r="C1019" s="1299" t="e">
        <f>IF($A1019="INSUMO",VLOOKUP($B1019,#REF!,2,FALSE),VLOOKUP($B1019,#REF!,2,FALSE))</f>
        <v>#REF!</v>
      </c>
      <c r="D1019" s="1304" t="e">
        <f>IF($A1019="INSUMO",VLOOKUP($B1019,#REF!,3,FALSE),VLOOKUP($B1019,#REF!,3,FALSE))</f>
        <v>#REF!</v>
      </c>
      <c r="E1019" s="1592">
        <v>0.01</v>
      </c>
      <c r="F1019" s="1592">
        <v>8</v>
      </c>
      <c r="G1019" s="1594">
        <f>E1019*F1019</f>
        <v>0.08</v>
      </c>
      <c r="H1019" s="1120"/>
    </row>
    <row r="1020" spans="1:8" s="1121" customFormat="1" ht="15.75">
      <c r="A1020" s="1120"/>
      <c r="B1020" s="2847" t="s">
        <v>877</v>
      </c>
      <c r="C1020" s="2848"/>
      <c r="D1020" s="2848"/>
      <c r="E1020" s="2848"/>
      <c r="F1020" s="1591" t="s">
        <v>76</v>
      </c>
      <c r="G1020" s="1593" t="s">
        <v>895</v>
      </c>
      <c r="H1020" s="1120"/>
    </row>
    <row r="1021" spans="1:8" s="1121" customFormat="1" ht="15">
      <c r="A1021" s="1120"/>
      <c r="B1021" s="1539">
        <v>88264</v>
      </c>
      <c r="C1021" s="1299" t="e">
        <f>IF($A1021="INSUMO",VLOOKUP($B1021,#REF!,2,FALSE),VLOOKUP($B1021,#REF!,2,FALSE))</f>
        <v>#REF!</v>
      </c>
      <c r="D1021" s="1304" t="e">
        <f>IF($A1021="INSUMO",VLOOKUP($B1021,#REF!,3,FALSE),VLOOKUP($B1021,#REF!,3,FALSE))</f>
        <v>#REF!</v>
      </c>
      <c r="E1021" s="1592">
        <v>0.01</v>
      </c>
      <c r="F1021" s="1592">
        <v>8</v>
      </c>
      <c r="G1021" s="1594">
        <f>E1021*F1021</f>
        <v>0.08</v>
      </c>
      <c r="H1021" s="1120"/>
    </row>
    <row r="1022" spans="1:8" s="1121" customFormat="1" ht="16.5" customHeight="1">
      <c r="A1022" s="1120"/>
      <c r="B1022" s="1539">
        <v>88247</v>
      </c>
      <c r="C1022" s="1299" t="e">
        <f>IF($A1022="INSUMO",VLOOKUP($B1022,#REF!,2,FALSE),VLOOKUP($B1022,#REF!,2,FALSE))</f>
        <v>#REF!</v>
      </c>
      <c r="D1022" s="1304" t="e">
        <f>IF($A1022="INSUMO",VLOOKUP($B1022,#REF!,3,FALSE),VLOOKUP($B1022,#REF!,3,FALSE))</f>
        <v>#REF!</v>
      </c>
      <c r="E1022" s="1592">
        <v>0.01</v>
      </c>
      <c r="F1022" s="1592">
        <v>8</v>
      </c>
      <c r="G1022" s="1594">
        <f>E1022*F1022</f>
        <v>0.08</v>
      </c>
      <c r="H1022" s="1120"/>
    </row>
    <row r="1023" spans="1:8" s="1121" customFormat="1" ht="15.75">
      <c r="A1023" s="1120"/>
      <c r="B1023" s="2847" t="s">
        <v>878</v>
      </c>
      <c r="C1023" s="2848"/>
      <c r="D1023" s="2848"/>
      <c r="E1023" s="2848"/>
      <c r="F1023" s="1591" t="s">
        <v>76</v>
      </c>
      <c r="G1023" s="1593" t="s">
        <v>895</v>
      </c>
      <c r="H1023" s="1120"/>
    </row>
    <row r="1024" spans="1:8" s="1121" customFormat="1" ht="15">
      <c r="A1024" s="1120"/>
      <c r="B1024" s="1539">
        <v>88264</v>
      </c>
      <c r="C1024" s="1299" t="e">
        <f>IF($A1024="INSUMO",VLOOKUP($B1024,#REF!,2,FALSE),VLOOKUP($B1024,#REF!,2,FALSE))</f>
        <v>#REF!</v>
      </c>
      <c r="D1024" s="1304" t="e">
        <f>IF($A1024="INSUMO",VLOOKUP($B1024,#REF!,3,FALSE),VLOOKUP($B1024,#REF!,3,FALSE))</f>
        <v>#REF!</v>
      </c>
      <c r="E1024" s="1592">
        <v>0.01</v>
      </c>
      <c r="F1024" s="1592">
        <v>8</v>
      </c>
      <c r="G1024" s="1594">
        <f>E1024*F1024</f>
        <v>0.08</v>
      </c>
      <c r="H1024" s="1120"/>
    </row>
    <row r="1025" spans="1:8" s="1121" customFormat="1" ht="16.5" customHeight="1">
      <c r="A1025" s="1120"/>
      <c r="B1025" s="1539">
        <v>88247</v>
      </c>
      <c r="C1025" s="1299" t="e">
        <f>IF($A1025="INSUMO",VLOOKUP($B1025,#REF!,2,FALSE),VLOOKUP($B1025,#REF!,2,FALSE))</f>
        <v>#REF!</v>
      </c>
      <c r="D1025" s="1304" t="e">
        <f>IF($A1025="INSUMO",VLOOKUP($B1025,#REF!,3,FALSE),VLOOKUP($B1025,#REF!,3,FALSE))</f>
        <v>#REF!</v>
      </c>
      <c r="E1025" s="1592">
        <v>0.01</v>
      </c>
      <c r="F1025" s="1592">
        <v>8</v>
      </c>
      <c r="G1025" s="1594">
        <f>E1025*F1025</f>
        <v>0.08</v>
      </c>
      <c r="H1025" s="1120"/>
    </row>
    <row r="1026" spans="1:8" s="1121" customFormat="1" ht="15.75">
      <c r="A1026" s="1120"/>
      <c r="B1026" s="2847" t="s">
        <v>864</v>
      </c>
      <c r="C1026" s="2848"/>
      <c r="D1026" s="2848"/>
      <c r="E1026" s="2848"/>
      <c r="F1026" s="2848"/>
      <c r="G1026" s="2849"/>
      <c r="H1026" s="1120"/>
    </row>
    <row r="1027" spans="1:8" s="1121" customFormat="1" ht="15">
      <c r="A1027" s="1120"/>
      <c r="B1027" s="1539">
        <v>88264</v>
      </c>
      <c r="C1027" s="1299" t="e">
        <f>IF($A1027="INSUMO",VLOOKUP($B1027,#REF!,2,FALSE),VLOOKUP($B1027,#REF!,2,FALSE))</f>
        <v>#REF!</v>
      </c>
      <c r="D1027" s="1304" t="e">
        <f>IF($A1027="INSUMO",VLOOKUP($B1027,#REF!,3,FALSE),VLOOKUP($B1027,#REF!,3,FALSE))</f>
        <v>#REF!</v>
      </c>
      <c r="E1027" s="2850">
        <f>E1015+G1018+G1021+G1024</f>
        <v>0.44000000000000006</v>
      </c>
      <c r="F1027" s="2851"/>
      <c r="G1027" s="2852"/>
      <c r="H1027" s="1120"/>
    </row>
    <row r="1028" spans="1:8" s="1121" customFormat="1" ht="16.5" customHeight="1" thickBot="1">
      <c r="A1028" s="1120"/>
      <c r="B1028" s="349">
        <v>88247</v>
      </c>
      <c r="C1028" s="1303" t="e">
        <f>IF($A1028="INSUMO",VLOOKUP($B1028,#REF!,2,FALSE),VLOOKUP($B1028,#REF!,2,FALSE))</f>
        <v>#REF!</v>
      </c>
      <c r="D1028" s="1300" t="e">
        <f>IF($A1028="INSUMO",VLOOKUP($B1028,#REF!,3,FALSE),VLOOKUP($B1028,#REF!,3,FALSE))</f>
        <v>#REF!</v>
      </c>
      <c r="E1028" s="2844">
        <f>E1016+G1019+G1022+G1025</f>
        <v>0.44000000000000006</v>
      </c>
      <c r="F1028" s="2845"/>
      <c r="G1028" s="2846"/>
      <c r="H1028" s="1120"/>
    </row>
    <row r="1029" spans="1:8" s="1114" customFormat="1" ht="15.75" thickBot="1">
      <c r="A1029" s="1111"/>
      <c r="B1029" s="1237"/>
      <c r="C1029" s="1111"/>
      <c r="D1029" s="1111"/>
      <c r="E1029" s="1111"/>
      <c r="F1029" s="1111"/>
      <c r="G1029" s="1171"/>
      <c r="H1029" s="1111"/>
    </row>
    <row r="1030" spans="1:8" s="1011" customFormat="1" ht="18">
      <c r="A1030" s="590"/>
      <c r="B1030" s="1365"/>
      <c r="C1030" s="1366" t="s">
        <v>412</v>
      </c>
      <c r="D1030" s="1366"/>
      <c r="E1030" s="1367"/>
      <c r="F1030" s="1364"/>
      <c r="G1030" s="1110" t="s">
        <v>23</v>
      </c>
      <c r="H1030" s="1226" t="s">
        <v>1064</v>
      </c>
    </row>
    <row r="1031" spans="1:8" s="1011" customFormat="1" ht="31.5">
      <c r="A1031" s="590"/>
      <c r="B1031" s="1458" t="s">
        <v>91</v>
      </c>
      <c r="C1031" s="1459" t="s">
        <v>92</v>
      </c>
      <c r="D1031" s="1460" t="s">
        <v>93</v>
      </c>
      <c r="E1031" s="1461" t="s">
        <v>94</v>
      </c>
      <c r="F1031" s="1504" t="s">
        <v>95</v>
      </c>
      <c r="G1031" s="1463" t="s">
        <v>96</v>
      </c>
      <c r="H1031" s="590"/>
    </row>
    <row r="1032" spans="1:8" s="1011" customFormat="1" ht="15">
      <c r="A1032" s="590"/>
      <c r="B1032" s="1742">
        <v>43566</v>
      </c>
      <c r="C1032" s="1765" t="s">
        <v>1264</v>
      </c>
      <c r="D1032" s="1766">
        <v>9</v>
      </c>
      <c r="E1032" s="1761" t="s">
        <v>120</v>
      </c>
      <c r="F1032" s="1762" t="s">
        <v>1265</v>
      </c>
      <c r="G1032" s="1741" t="s">
        <v>426</v>
      </c>
      <c r="H1032"/>
    </row>
    <row r="1033" spans="1:8" s="1011" customFormat="1" ht="15">
      <c r="A1033" s="590"/>
      <c r="B1033" s="1736">
        <v>43445</v>
      </c>
      <c r="C1033" s="1737" t="s">
        <v>738</v>
      </c>
      <c r="D1033" s="1775">
        <v>12.66</v>
      </c>
      <c r="E1033" s="1739" t="s">
        <v>385</v>
      </c>
      <c r="F1033" s="1740" t="s">
        <v>735</v>
      </c>
      <c r="G1033" s="1741" t="s">
        <v>427</v>
      </c>
      <c r="H1033"/>
    </row>
    <row r="1034" spans="1:8" s="1011" customFormat="1" ht="15">
      <c r="A1034" s="590"/>
      <c r="B1034" s="1736">
        <v>43572</v>
      </c>
      <c r="C1034" s="1737" t="s">
        <v>958</v>
      </c>
      <c r="D1034" s="1738">
        <v>8.3000000000000007</v>
      </c>
      <c r="E1034" s="1739" t="s">
        <v>113</v>
      </c>
      <c r="F1034" s="1740" t="s">
        <v>114</v>
      </c>
      <c r="G1034" s="1741" t="s">
        <v>1258</v>
      </c>
      <c r="H1034"/>
    </row>
    <row r="1035" spans="1:8" s="1011" customFormat="1" ht="16.5" thickBot="1">
      <c r="A1035" s="590"/>
      <c r="B1035" s="1095"/>
      <c r="C1035" s="1335" t="s">
        <v>97</v>
      </c>
      <c r="D1035" s="1336">
        <f>IF(COUNT(D1031:D1034)=3,MEDIAN(D1031:D1034),SMALL(D1032:D1034,1))</f>
        <v>9</v>
      </c>
      <c r="E1035" s="1337"/>
      <c r="F1035" s="1338"/>
      <c r="G1035" s="587"/>
      <c r="H1035" s="590"/>
    </row>
    <row r="1036" spans="1:8" s="1048" customFormat="1" ht="15.75" thickBot="1">
      <c r="A1036" s="1047"/>
      <c r="B1036" s="2859"/>
      <c r="C1036" s="2840"/>
      <c r="D1036" s="2840"/>
      <c r="E1036" s="2840"/>
      <c r="F1036" s="2840"/>
      <c r="G1036" s="2860"/>
      <c r="H1036" s="1047"/>
    </row>
    <row r="1037" spans="1:8" s="1043" customFormat="1" ht="15.75" customHeight="1">
      <c r="A1037" s="1044"/>
      <c r="B1037" s="1103" t="str">
        <f>IF(COUNT($H$16:H1037)&lt;10,CONCATENATE("AMM LOG 00",COUNT($H$16:H1037)),CONCATENATE("AMM LOG 0",COUNT($H$16:H1037)))</f>
        <v>AMM LOG 000</v>
      </c>
      <c r="C1037" s="2533" t="str">
        <f>CONCATENATE("FORNECIMENTO E INSTALAÇÃO DE ",C1040)</f>
        <v>FORNECIMENTO E INSTALAÇÃO DE CURVA DE INVERSÃO PARA ELETROCALHA DE 100 X 50MM</v>
      </c>
      <c r="D1037" s="2617"/>
      <c r="E1037" s="2617"/>
      <c r="F1037" s="2617"/>
      <c r="G1037" s="1104" t="s">
        <v>23</v>
      </c>
      <c r="H1037" s="1049" t="e">
        <f>G1047</f>
        <v>#REF!</v>
      </c>
    </row>
    <row r="1038" spans="1:8" s="1043" customFormat="1" ht="31.5">
      <c r="A1038" s="1044"/>
      <c r="B1038" s="1317" t="s">
        <v>144</v>
      </c>
      <c r="C1038" s="1318" t="s">
        <v>75</v>
      </c>
      <c r="D1038" s="1486" t="s">
        <v>23</v>
      </c>
      <c r="E1038" s="1318" t="s">
        <v>76</v>
      </c>
      <c r="F1038" s="1319" t="s">
        <v>77</v>
      </c>
      <c r="G1038" s="1320" t="s">
        <v>78</v>
      </c>
      <c r="H1038" s="1044"/>
    </row>
    <row r="1039" spans="1:8" s="1043" customFormat="1" ht="15.75">
      <c r="A1039" s="1044"/>
      <c r="B1039" s="2818" t="s">
        <v>79</v>
      </c>
      <c r="C1039" s="2819"/>
      <c r="D1039" s="2819"/>
      <c r="E1039" s="2819"/>
      <c r="F1039" s="2819"/>
      <c r="G1039" s="2820"/>
      <c r="H1039" s="1044"/>
    </row>
    <row r="1040" spans="1:8" s="1043" customFormat="1" ht="15">
      <c r="A1040" s="1044"/>
      <c r="B1040" s="1551" t="s">
        <v>98</v>
      </c>
      <c r="C1040" s="1547" t="str">
        <f>C1066</f>
        <v>CURVA DE INVERSÃO PARA ELETROCALHA DE 100 X 50MM</v>
      </c>
      <c r="D1040" s="1554" t="s">
        <v>23</v>
      </c>
      <c r="E1040" s="1535">
        <v>1</v>
      </c>
      <c r="F1040" s="1535">
        <f>D1071</f>
        <v>12.91</v>
      </c>
      <c r="G1040" s="1540">
        <f>TRUNC(F1040*E1040,2)</f>
        <v>12.91</v>
      </c>
      <c r="H1040" s="1044"/>
    </row>
    <row r="1041" spans="1:8" s="1114" customFormat="1" ht="15.75">
      <c r="A1041" s="1112" t="s">
        <v>218</v>
      </c>
      <c r="B1041" s="1531">
        <v>11962</v>
      </c>
      <c r="C1041" s="1299" t="e">
        <f>IF($A1041="INSUMO",VLOOKUP($B1041,#REF!,2,FALSE),VLOOKUP($B1041,#REF!,2,FALSE))</f>
        <v>#REF!</v>
      </c>
      <c r="D1041" s="1304" t="e">
        <f>IF($A1041="INSUMO",VLOOKUP($B1041,#REF!,3,FALSE),VLOOKUP($B1041,#REF!,3,FALSE))</f>
        <v>#REF!</v>
      </c>
      <c r="E1041" s="1513">
        <v>12</v>
      </c>
      <c r="F1041" s="1322" t="e">
        <f>IF($A1041="INSUMO",VLOOKUP($B1041,#REF!,4,FALSE),VLOOKUP($B1041,#REF!,4,FALSE))</f>
        <v>#REF!</v>
      </c>
      <c r="G1041" s="1517" t="e">
        <f>TRUNC(F1041*E1041,2)</f>
        <v>#REF!</v>
      </c>
      <c r="H1041" s="1111"/>
    </row>
    <row r="1042" spans="1:8" s="1114" customFormat="1" ht="15.75">
      <c r="A1042" s="1112" t="s">
        <v>218</v>
      </c>
      <c r="B1042" s="1531">
        <v>39211</v>
      </c>
      <c r="C1042" s="1299" t="e">
        <f>IF($A1042="INSUMO",VLOOKUP($B1042,#REF!,2,FALSE),VLOOKUP($B1042,#REF!,2,FALSE))</f>
        <v>#REF!</v>
      </c>
      <c r="D1042" s="1304" t="e">
        <f>IF($A1042="INSUMO",VLOOKUP($B1042,#REF!,3,FALSE),VLOOKUP($B1042,#REF!,3,FALSE))</f>
        <v>#REF!</v>
      </c>
      <c r="E1042" s="1513">
        <v>12</v>
      </c>
      <c r="F1042" s="1322" t="e">
        <f>IF($A1042="INSUMO",VLOOKUP($B1042,#REF!,4,FALSE),VLOOKUP($B1042,#REF!,4,FALSE))</f>
        <v>#REF!</v>
      </c>
      <c r="G1042" s="1517" t="e">
        <f>TRUNC(F1042*E1042,2)</f>
        <v>#REF!</v>
      </c>
      <c r="H1042" s="1111"/>
    </row>
    <row r="1043" spans="1:8" s="1114" customFormat="1" ht="15.75">
      <c r="A1043" s="1112" t="s">
        <v>218</v>
      </c>
      <c r="B1043" s="1531">
        <v>39997</v>
      </c>
      <c r="C1043" s="1299" t="e">
        <f>IF($A1043="INSUMO",VLOOKUP($B1043,#REF!,2,FALSE),VLOOKUP($B1043,#REF!,2,FALSE))</f>
        <v>#REF!</v>
      </c>
      <c r="D1043" s="1304" t="e">
        <f>IF($A1043="INSUMO",VLOOKUP($B1043,#REF!,3,FALSE),VLOOKUP($B1043,#REF!,3,FALSE))</f>
        <v>#REF!</v>
      </c>
      <c r="E1043" s="1513">
        <v>12</v>
      </c>
      <c r="F1043" s="1322" t="e">
        <f>IF($A1043="INSUMO",VLOOKUP($B1043,#REF!,4,FALSE),VLOOKUP($B1043,#REF!,4,FALSE))</f>
        <v>#REF!</v>
      </c>
      <c r="G1043" s="1517" t="e">
        <f>TRUNC(F1043*E1043,2)</f>
        <v>#REF!</v>
      </c>
      <c r="H1043" s="1111"/>
    </row>
    <row r="1044" spans="1:8" s="1043" customFormat="1" ht="15.75">
      <c r="A1044" s="1044"/>
      <c r="B1044" s="2818" t="s">
        <v>80</v>
      </c>
      <c r="C1044" s="2819"/>
      <c r="D1044" s="2819"/>
      <c r="E1044" s="2819"/>
      <c r="F1044" s="2819"/>
      <c r="G1044" s="2820"/>
      <c r="H1044" s="1044"/>
    </row>
    <row r="1045" spans="1:8" s="1043" customFormat="1" ht="15.75">
      <c r="A1045" s="1045" t="s">
        <v>219</v>
      </c>
      <c r="B1045" s="1518">
        <v>88264</v>
      </c>
      <c r="C1045" s="1299" t="e">
        <f>IF($A1045="INSUMO",VLOOKUP($B1045,#REF!,2,FALSE),VLOOKUP($B1045,#REF!,2,FALSE))</f>
        <v>#REF!</v>
      </c>
      <c r="D1045" s="1304" t="e">
        <f>IF($A1045="INSUMO",VLOOKUP($B1045,#REF!,3,FALSE),VLOOKUP($B1045,#REF!,3,FALSE))</f>
        <v>#REF!</v>
      </c>
      <c r="E1045" s="1515">
        <f>E1063</f>
        <v>0.76</v>
      </c>
      <c r="F1045" s="1322" t="e">
        <f>IF($A1045="INSUMO",VLOOKUP($B1045,#REF!,4,FALSE),VLOOKUP($B1045,#REF!,4,FALSE))</f>
        <v>#REF!</v>
      </c>
      <c r="G1045" s="1540" t="e">
        <f>TRUNC(F1045*E1045,2)</f>
        <v>#REF!</v>
      </c>
      <c r="H1045" s="1044"/>
    </row>
    <row r="1046" spans="1:8" s="1043" customFormat="1" ht="16.5" thickBot="1">
      <c r="A1046" s="1045" t="s">
        <v>219</v>
      </c>
      <c r="B1046" s="1105">
        <v>88316</v>
      </c>
      <c r="C1046" s="1303" t="e">
        <f>IF($A1046="INSUMO",VLOOKUP($B1046,#REF!,2,FALSE),VLOOKUP($B1046,#REF!,2,FALSE))</f>
        <v>#REF!</v>
      </c>
      <c r="D1046" s="1300" t="e">
        <f>IF($A1046="INSUMO",VLOOKUP($B1046,#REF!,3,FALSE),VLOOKUP($B1046,#REF!,3,FALSE))</f>
        <v>#REF!</v>
      </c>
      <c r="E1046" s="1544">
        <f>E1064</f>
        <v>0.76</v>
      </c>
      <c r="F1046" s="1324" t="e">
        <f>IF($A1046="INSUMO",VLOOKUP($B1046,#REF!,4,FALSE),VLOOKUP($B1046,#REF!,4,FALSE))</f>
        <v>#REF!</v>
      </c>
      <c r="G1046" s="549" t="e">
        <f>TRUNC(F1046*E1046,2)</f>
        <v>#REF!</v>
      </c>
      <c r="H1046" s="1044"/>
    </row>
    <row r="1047" spans="1:8" s="1043" customFormat="1" ht="16.5" customHeight="1" thickBot="1">
      <c r="A1047" s="1044"/>
      <c r="B1047" s="2626" t="s">
        <v>909</v>
      </c>
      <c r="C1047" s="2626"/>
      <c r="D1047" s="2626"/>
      <c r="E1047" s="2626"/>
      <c r="F1047" s="1595" t="s">
        <v>81</v>
      </c>
      <c r="G1047" s="539" t="e">
        <f>SUM(G1040:G1046)</f>
        <v>#REF!</v>
      </c>
      <c r="H1047" s="1044"/>
    </row>
    <row r="1048" spans="1:8" s="1114" customFormat="1" ht="15">
      <c r="A1048" s="1111"/>
      <c r="B1048" s="2626"/>
      <c r="C1048" s="2626"/>
      <c r="D1048" s="2626"/>
      <c r="E1048" s="2626"/>
      <c r="F1048" s="1087"/>
      <c r="G1048" s="1087"/>
      <c r="H1048" s="1111"/>
    </row>
    <row r="1049" spans="1:8" s="1119" customFormat="1" ht="20.25" customHeight="1" thickBot="1">
      <c r="B1049" s="2853" t="s">
        <v>860</v>
      </c>
      <c r="C1049" s="2854"/>
      <c r="D1049" s="350"/>
      <c r="E1049" s="350"/>
      <c r="F1049" s="350"/>
      <c r="G1049" s="1590"/>
    </row>
    <row r="1050" spans="1:8" s="1121" customFormat="1" ht="15.75">
      <c r="A1050" s="1120"/>
      <c r="B1050" s="2855" t="s">
        <v>926</v>
      </c>
      <c r="C1050" s="2856"/>
      <c r="D1050" s="2856"/>
      <c r="E1050" s="2856"/>
      <c r="F1050" s="2856"/>
      <c r="G1050" s="2857"/>
      <c r="H1050" s="1120"/>
    </row>
    <row r="1051" spans="1:8" s="1121" customFormat="1" ht="15">
      <c r="A1051" s="1120"/>
      <c r="B1051" s="1539">
        <v>88264</v>
      </c>
      <c r="C1051" s="1299" t="e">
        <f>IF($A1051="INSUMO",VLOOKUP($B1051,#REF!,2,FALSE),VLOOKUP($B1051,#REF!,2,FALSE))</f>
        <v>#REF!</v>
      </c>
      <c r="D1051" s="1304" t="e">
        <f>IF($A1051="INSUMO",VLOOKUP($B1051,#REF!,3,FALSE),VLOOKUP($B1051,#REF!,3,FALSE))</f>
        <v>#REF!</v>
      </c>
      <c r="E1051" s="2850">
        <v>0.4</v>
      </c>
      <c r="F1051" s="2850"/>
      <c r="G1051" s="2858"/>
      <c r="H1051" s="1120"/>
    </row>
    <row r="1052" spans="1:8" s="1121" customFormat="1" ht="16.5" customHeight="1">
      <c r="A1052" s="1120"/>
      <c r="B1052" s="1539">
        <v>88247</v>
      </c>
      <c r="C1052" s="1299" t="e">
        <f>IF($A1052="INSUMO",VLOOKUP($B1052,#REF!,2,FALSE),VLOOKUP($B1052,#REF!,2,FALSE))</f>
        <v>#REF!</v>
      </c>
      <c r="D1052" s="1304" t="e">
        <f>IF($A1052="INSUMO",VLOOKUP($B1052,#REF!,3,FALSE),VLOOKUP($B1052,#REF!,3,FALSE))</f>
        <v>#REF!</v>
      </c>
      <c r="E1052" s="2850">
        <v>0.4</v>
      </c>
      <c r="F1052" s="2850"/>
      <c r="G1052" s="2858"/>
      <c r="H1052" s="1120"/>
    </row>
    <row r="1053" spans="1:8" s="1121" customFormat="1" ht="15.75">
      <c r="A1053" s="1120"/>
      <c r="B1053" s="2847" t="s">
        <v>879</v>
      </c>
      <c r="C1053" s="2848"/>
      <c r="D1053" s="2848"/>
      <c r="E1053" s="2848"/>
      <c r="F1053" s="1591" t="s">
        <v>76</v>
      </c>
      <c r="G1053" s="1593" t="s">
        <v>895</v>
      </c>
      <c r="H1053" s="1120"/>
    </row>
    <row r="1054" spans="1:8" s="1121" customFormat="1" ht="15">
      <c r="A1054" s="1120"/>
      <c r="B1054" s="1539">
        <v>88264</v>
      </c>
      <c r="C1054" s="1299" t="e">
        <f>IF($A1054="INSUMO",VLOOKUP($B1054,#REF!,2,FALSE),VLOOKUP($B1054,#REF!,2,FALSE))</f>
        <v>#REF!</v>
      </c>
      <c r="D1054" s="1304" t="e">
        <f>IF($A1054="INSUMO",VLOOKUP($B1054,#REF!,3,FALSE),VLOOKUP($B1054,#REF!,3,FALSE))</f>
        <v>#REF!</v>
      </c>
      <c r="E1054" s="1592">
        <v>0.01</v>
      </c>
      <c r="F1054" s="1592">
        <v>12</v>
      </c>
      <c r="G1054" s="1594">
        <f>E1054*F1054</f>
        <v>0.12</v>
      </c>
      <c r="H1054" s="1120"/>
    </row>
    <row r="1055" spans="1:8" s="1121" customFormat="1" ht="16.5" customHeight="1">
      <c r="A1055" s="1120"/>
      <c r="B1055" s="1539">
        <v>88247</v>
      </c>
      <c r="C1055" s="1299" t="e">
        <f>IF($A1055="INSUMO",VLOOKUP($B1055,#REF!,2,FALSE),VLOOKUP($B1055,#REF!,2,FALSE))</f>
        <v>#REF!</v>
      </c>
      <c r="D1055" s="1304" t="e">
        <f>IF($A1055="INSUMO",VLOOKUP($B1055,#REF!,3,FALSE),VLOOKUP($B1055,#REF!,3,FALSE))</f>
        <v>#REF!</v>
      </c>
      <c r="E1055" s="1592">
        <v>0.01</v>
      </c>
      <c r="F1055" s="1592">
        <v>12</v>
      </c>
      <c r="G1055" s="1594">
        <f>E1055*F1055</f>
        <v>0.12</v>
      </c>
      <c r="H1055" s="1120"/>
    </row>
    <row r="1056" spans="1:8" s="1121" customFormat="1" ht="15.75">
      <c r="A1056" s="1120"/>
      <c r="B1056" s="2847" t="s">
        <v>877</v>
      </c>
      <c r="C1056" s="2848"/>
      <c r="D1056" s="2848"/>
      <c r="E1056" s="2848"/>
      <c r="F1056" s="1591" t="s">
        <v>76</v>
      </c>
      <c r="G1056" s="1593" t="s">
        <v>895</v>
      </c>
      <c r="H1056" s="1120"/>
    </row>
    <row r="1057" spans="1:8" s="1121" customFormat="1" ht="15">
      <c r="A1057" s="1120"/>
      <c r="B1057" s="1539">
        <v>88264</v>
      </c>
      <c r="C1057" s="1299" t="e">
        <f>IF($A1057="INSUMO",VLOOKUP($B1057,#REF!,2,FALSE),VLOOKUP($B1057,#REF!,2,FALSE))</f>
        <v>#REF!</v>
      </c>
      <c r="D1057" s="1304" t="e">
        <f>IF($A1057="INSUMO",VLOOKUP($B1057,#REF!,3,FALSE),VLOOKUP($B1057,#REF!,3,FALSE))</f>
        <v>#REF!</v>
      </c>
      <c r="E1057" s="1592">
        <v>0.01</v>
      </c>
      <c r="F1057" s="1592">
        <v>12</v>
      </c>
      <c r="G1057" s="1594">
        <f>E1057*F1057</f>
        <v>0.12</v>
      </c>
      <c r="H1057" s="1120"/>
    </row>
    <row r="1058" spans="1:8" s="1121" customFormat="1" ht="16.5" customHeight="1">
      <c r="A1058" s="1120"/>
      <c r="B1058" s="1539">
        <v>88247</v>
      </c>
      <c r="C1058" s="1299" t="e">
        <f>IF($A1058="INSUMO",VLOOKUP($B1058,#REF!,2,FALSE),VLOOKUP($B1058,#REF!,2,FALSE))</f>
        <v>#REF!</v>
      </c>
      <c r="D1058" s="1304" t="e">
        <f>IF($A1058="INSUMO",VLOOKUP($B1058,#REF!,3,FALSE),VLOOKUP($B1058,#REF!,3,FALSE))</f>
        <v>#REF!</v>
      </c>
      <c r="E1058" s="1592">
        <v>0.01</v>
      </c>
      <c r="F1058" s="1592">
        <v>12</v>
      </c>
      <c r="G1058" s="1594">
        <f>E1058*F1058</f>
        <v>0.12</v>
      </c>
      <c r="H1058" s="1120"/>
    </row>
    <row r="1059" spans="1:8" s="1121" customFormat="1" ht="15.75">
      <c r="A1059" s="1120"/>
      <c r="B1059" s="2847" t="s">
        <v>878</v>
      </c>
      <c r="C1059" s="2848"/>
      <c r="D1059" s="2848"/>
      <c r="E1059" s="2848"/>
      <c r="F1059" s="1591" t="s">
        <v>76</v>
      </c>
      <c r="G1059" s="1593" t="s">
        <v>895</v>
      </c>
      <c r="H1059" s="1120"/>
    </row>
    <row r="1060" spans="1:8" s="1121" customFormat="1" ht="15">
      <c r="A1060" s="1120"/>
      <c r="B1060" s="1539">
        <v>88264</v>
      </c>
      <c r="C1060" s="1299" t="e">
        <f>IF($A1060="INSUMO",VLOOKUP($B1060,#REF!,2,FALSE),VLOOKUP($B1060,#REF!,2,FALSE))</f>
        <v>#REF!</v>
      </c>
      <c r="D1060" s="1304" t="e">
        <f>IF($A1060="INSUMO",VLOOKUP($B1060,#REF!,3,FALSE),VLOOKUP($B1060,#REF!,3,FALSE))</f>
        <v>#REF!</v>
      </c>
      <c r="E1060" s="1592">
        <v>0.01</v>
      </c>
      <c r="F1060" s="1592">
        <v>12</v>
      </c>
      <c r="G1060" s="1594">
        <f>E1060*F1060</f>
        <v>0.12</v>
      </c>
      <c r="H1060" s="1120"/>
    </row>
    <row r="1061" spans="1:8" s="1121" customFormat="1" ht="16.5" customHeight="1">
      <c r="A1061" s="1120"/>
      <c r="B1061" s="1539">
        <v>88247</v>
      </c>
      <c r="C1061" s="1299" t="e">
        <f>IF($A1061="INSUMO",VLOOKUP($B1061,#REF!,2,FALSE),VLOOKUP($B1061,#REF!,2,FALSE))</f>
        <v>#REF!</v>
      </c>
      <c r="D1061" s="1304" t="e">
        <f>IF($A1061="INSUMO",VLOOKUP($B1061,#REF!,3,FALSE),VLOOKUP($B1061,#REF!,3,FALSE))</f>
        <v>#REF!</v>
      </c>
      <c r="E1061" s="1592">
        <v>0.01</v>
      </c>
      <c r="F1061" s="1592">
        <v>12</v>
      </c>
      <c r="G1061" s="1594">
        <f>E1061*F1061</f>
        <v>0.12</v>
      </c>
      <c r="H1061" s="1120"/>
    </row>
    <row r="1062" spans="1:8" s="1121" customFormat="1" ht="15.75">
      <c r="A1062" s="1120"/>
      <c r="B1062" s="2847" t="s">
        <v>864</v>
      </c>
      <c r="C1062" s="2848"/>
      <c r="D1062" s="2848"/>
      <c r="E1062" s="2848"/>
      <c r="F1062" s="2848"/>
      <c r="G1062" s="2849"/>
      <c r="H1062" s="1120"/>
    </row>
    <row r="1063" spans="1:8" s="1121" customFormat="1" ht="15">
      <c r="A1063" s="1120"/>
      <c r="B1063" s="1539">
        <v>88264</v>
      </c>
      <c r="C1063" s="1299" t="e">
        <f>IF($A1063="INSUMO",VLOOKUP($B1063,#REF!,2,FALSE),VLOOKUP($B1063,#REF!,2,FALSE))</f>
        <v>#REF!</v>
      </c>
      <c r="D1063" s="1304" t="e">
        <f>IF($A1063="INSUMO",VLOOKUP($B1063,#REF!,3,FALSE),VLOOKUP($B1063,#REF!,3,FALSE))</f>
        <v>#REF!</v>
      </c>
      <c r="E1063" s="2850">
        <f>E1051+G1054+G1057+G1060</f>
        <v>0.76</v>
      </c>
      <c r="F1063" s="2851"/>
      <c r="G1063" s="2852"/>
      <c r="H1063" s="1120"/>
    </row>
    <row r="1064" spans="1:8" s="1121" customFormat="1" ht="16.5" customHeight="1" thickBot="1">
      <c r="A1064" s="1120"/>
      <c r="B1064" s="349">
        <v>88247</v>
      </c>
      <c r="C1064" s="1303" t="e">
        <f>IF($A1064="INSUMO",VLOOKUP($B1064,#REF!,2,FALSE),VLOOKUP($B1064,#REF!,2,FALSE))</f>
        <v>#REF!</v>
      </c>
      <c r="D1064" s="1300" t="e">
        <f>IF($A1064="INSUMO",VLOOKUP($B1064,#REF!,3,FALSE),VLOOKUP($B1064,#REF!,3,FALSE))</f>
        <v>#REF!</v>
      </c>
      <c r="E1064" s="2844">
        <f>E1052+G1055+G1058+G1061</f>
        <v>0.76</v>
      </c>
      <c r="F1064" s="2845"/>
      <c r="G1064" s="2846"/>
      <c r="H1064" s="1120"/>
    </row>
    <row r="1065" spans="1:8" s="1114" customFormat="1" ht="15.75" thickBot="1">
      <c r="A1065" s="1111"/>
      <c r="B1065" s="1237"/>
      <c r="C1065" s="1111"/>
      <c r="D1065" s="1111"/>
      <c r="E1065" s="1111"/>
      <c r="F1065" s="1111"/>
      <c r="G1065" s="1171"/>
      <c r="H1065" s="1111"/>
    </row>
    <row r="1066" spans="1:8" s="1043" customFormat="1" ht="18">
      <c r="A1066" s="1046"/>
      <c r="B1066" s="1365"/>
      <c r="C1066" s="1366" t="s">
        <v>734</v>
      </c>
      <c r="D1066" s="1366"/>
      <c r="E1066" s="1367"/>
      <c r="F1066" s="1364"/>
      <c r="G1066" s="360" t="s">
        <v>23</v>
      </c>
      <c r="H1066" s="1226" t="s">
        <v>1064</v>
      </c>
    </row>
    <row r="1067" spans="1:8" s="1043" customFormat="1" ht="31.5">
      <c r="A1067" s="1046"/>
      <c r="B1067" s="1458" t="s">
        <v>91</v>
      </c>
      <c r="C1067" s="1459" t="s">
        <v>92</v>
      </c>
      <c r="D1067" s="1460" t="s">
        <v>93</v>
      </c>
      <c r="E1067" s="1461" t="s">
        <v>94</v>
      </c>
      <c r="F1067" s="1504" t="s">
        <v>95</v>
      </c>
      <c r="G1067" s="1463" t="s">
        <v>96</v>
      </c>
      <c r="H1067" s="1046"/>
    </row>
    <row r="1068" spans="1:8" s="1043" customFormat="1" ht="15">
      <c r="A1068" s="1046"/>
      <c r="B1068" s="1742">
        <v>43566</v>
      </c>
      <c r="C1068" s="1765" t="s">
        <v>1264</v>
      </c>
      <c r="D1068" s="1766">
        <v>20</v>
      </c>
      <c r="E1068" s="1761" t="s">
        <v>120</v>
      </c>
      <c r="F1068" s="1762" t="s">
        <v>1265</v>
      </c>
      <c r="G1068" s="1741" t="s">
        <v>426</v>
      </c>
      <c r="H1068"/>
    </row>
    <row r="1069" spans="1:8" s="1043" customFormat="1" ht="15">
      <c r="A1069" s="1046"/>
      <c r="B1069" s="1736">
        <v>43567</v>
      </c>
      <c r="C1069" s="1737" t="s">
        <v>1180</v>
      </c>
      <c r="D1069" s="1775">
        <v>12.91</v>
      </c>
      <c r="E1069" s="1739" t="s">
        <v>110</v>
      </c>
      <c r="F1069" s="1740" t="s">
        <v>111</v>
      </c>
      <c r="G1069" s="1741" t="s">
        <v>1181</v>
      </c>
      <c r="H1069"/>
    </row>
    <row r="1070" spans="1:8" s="1043" customFormat="1" ht="15">
      <c r="A1070" s="1046"/>
      <c r="B1070" s="1736">
        <v>43572</v>
      </c>
      <c r="C1070" s="1737" t="s">
        <v>958</v>
      </c>
      <c r="D1070" s="1738">
        <v>9.81</v>
      </c>
      <c r="E1070" s="1739" t="s">
        <v>113</v>
      </c>
      <c r="F1070" s="1740" t="s">
        <v>114</v>
      </c>
      <c r="G1070" s="1741" t="s">
        <v>1258</v>
      </c>
      <c r="H1070"/>
    </row>
    <row r="1071" spans="1:8" s="1043" customFormat="1" ht="16.5" thickBot="1">
      <c r="A1071" s="1046"/>
      <c r="B1071" s="1095"/>
      <c r="C1071" s="1335" t="s">
        <v>97</v>
      </c>
      <c r="D1071" s="1336">
        <f>IF(COUNT(D1067:D1070)=3,MEDIAN(D1067:D1070),SMALL(D1068:D1070,1))</f>
        <v>12.91</v>
      </c>
      <c r="E1071" s="1337"/>
      <c r="F1071" s="1338"/>
      <c r="G1071" s="587"/>
      <c r="H1071" s="1046"/>
    </row>
    <row r="1072" spans="1:8" s="1043" customFormat="1" ht="15.75" thickBot="1">
      <c r="A1072" s="1047"/>
      <c r="B1072" s="2859"/>
      <c r="C1072" s="2840"/>
      <c r="D1072" s="2840"/>
      <c r="E1072" s="2840"/>
      <c r="F1072" s="2840"/>
      <c r="G1072" s="2860"/>
      <c r="H1072" s="1047"/>
    </row>
    <row r="1073" spans="1:8" s="1055" customFormat="1" ht="15.75" customHeight="1">
      <c r="A1073" s="1050"/>
      <c r="B1073" s="1103" t="str">
        <f>IF(COUNT($H$16:H1073)&lt;10,CONCATENATE("AMM LOG 00",COUNT($H$16:H1073)),CONCATENATE("AMM LOG 0",COUNT($H$16:H1073)))</f>
        <v>AMM LOG 000</v>
      </c>
      <c r="C1073" s="2533" t="str">
        <f>CONCATENATE("FORNECIMENTO E INSTALAÇÃO DE ",C1076)</f>
        <v>FORNECIMENTO E INSTALAÇÃO DE CRUZETA RETA 90º EM "X" PARA ELETROCALHA DE 100 X 50MM</v>
      </c>
      <c r="D1073" s="2617"/>
      <c r="E1073" s="2617"/>
      <c r="F1073" s="2617"/>
      <c r="G1073" s="1104" t="s">
        <v>23</v>
      </c>
      <c r="H1073" s="1056" t="e">
        <f>G1083</f>
        <v>#REF!</v>
      </c>
    </row>
    <row r="1074" spans="1:8" s="1055" customFormat="1" ht="31.5">
      <c r="A1074" s="1050"/>
      <c r="B1074" s="1317" t="s">
        <v>144</v>
      </c>
      <c r="C1074" s="1318" t="s">
        <v>75</v>
      </c>
      <c r="D1074" s="1486" t="s">
        <v>23</v>
      </c>
      <c r="E1074" s="1318" t="s">
        <v>76</v>
      </c>
      <c r="F1074" s="1319" t="s">
        <v>77</v>
      </c>
      <c r="G1074" s="1320" t="s">
        <v>78</v>
      </c>
      <c r="H1074" s="1050"/>
    </row>
    <row r="1075" spans="1:8" s="1055" customFormat="1" ht="15.75">
      <c r="A1075" s="1050"/>
      <c r="B1075" s="2818" t="s">
        <v>79</v>
      </c>
      <c r="C1075" s="2819"/>
      <c r="D1075" s="2819"/>
      <c r="E1075" s="2819"/>
      <c r="F1075" s="2819"/>
      <c r="G1075" s="2820"/>
      <c r="H1075" s="1050"/>
    </row>
    <row r="1076" spans="1:8" s="1055" customFormat="1" ht="15">
      <c r="A1076" s="1050"/>
      <c r="B1076" s="1551" t="s">
        <v>98</v>
      </c>
      <c r="C1076" s="1547" t="str">
        <f>C1103</f>
        <v>CRUZETA RETA 90º EM "X" PARA ELETROCALHA DE 100 X 50MM</v>
      </c>
      <c r="D1076" s="1554" t="s">
        <v>23</v>
      </c>
      <c r="E1076" s="1535">
        <v>1</v>
      </c>
      <c r="F1076" s="1535">
        <f>D1108</f>
        <v>37.39</v>
      </c>
      <c r="G1076" s="1540">
        <f>TRUNC(F1076*E1076,2)</f>
        <v>37.39</v>
      </c>
      <c r="H1076" s="1050"/>
    </row>
    <row r="1077" spans="1:8" s="1114" customFormat="1" ht="15.75">
      <c r="A1077" s="1112" t="s">
        <v>218</v>
      </c>
      <c r="B1077" s="1531">
        <v>11962</v>
      </c>
      <c r="C1077" s="1299" t="e">
        <f>IF($A1077="INSUMO",VLOOKUP($B1077,#REF!,2,FALSE),VLOOKUP($B1077,#REF!,2,FALSE))</f>
        <v>#REF!</v>
      </c>
      <c r="D1077" s="1304" t="e">
        <f>IF($A1077="INSUMO",VLOOKUP($B1077,#REF!,3,FALSE),VLOOKUP($B1077,#REF!,3,FALSE))</f>
        <v>#REF!</v>
      </c>
      <c r="E1077" s="1513">
        <v>16</v>
      </c>
      <c r="F1077" s="1322" t="e">
        <f>IF($A1077="INSUMO",VLOOKUP($B1077,#REF!,4,FALSE),VLOOKUP($B1077,#REF!,4,FALSE))</f>
        <v>#REF!</v>
      </c>
      <c r="G1077" s="1517" t="e">
        <f>TRUNC(F1077*E1077,2)</f>
        <v>#REF!</v>
      </c>
      <c r="H1077" s="1111"/>
    </row>
    <row r="1078" spans="1:8" s="1114" customFormat="1" ht="15.75">
      <c r="A1078" s="1112" t="s">
        <v>218</v>
      </c>
      <c r="B1078" s="1531">
        <v>39211</v>
      </c>
      <c r="C1078" s="1299" t="e">
        <f>IF($A1078="INSUMO",VLOOKUP($B1078,#REF!,2,FALSE),VLOOKUP($B1078,#REF!,2,FALSE))</f>
        <v>#REF!</v>
      </c>
      <c r="D1078" s="1304" t="e">
        <f>IF($A1078="INSUMO",VLOOKUP($B1078,#REF!,3,FALSE),VLOOKUP($B1078,#REF!,3,FALSE))</f>
        <v>#REF!</v>
      </c>
      <c r="E1078" s="1513">
        <v>16</v>
      </c>
      <c r="F1078" s="1322" t="e">
        <f>IF($A1078="INSUMO",VLOOKUP($B1078,#REF!,4,FALSE),VLOOKUP($B1078,#REF!,4,FALSE))</f>
        <v>#REF!</v>
      </c>
      <c r="G1078" s="1517" t="e">
        <f>TRUNC(F1078*E1078,2)</f>
        <v>#REF!</v>
      </c>
      <c r="H1078" s="1111"/>
    </row>
    <row r="1079" spans="1:8" s="1114" customFormat="1" ht="15.75">
      <c r="A1079" s="1112" t="s">
        <v>218</v>
      </c>
      <c r="B1079" s="1531">
        <v>39997</v>
      </c>
      <c r="C1079" s="1299" t="e">
        <f>IF($A1079="INSUMO",VLOOKUP($B1079,#REF!,2,FALSE),VLOOKUP($B1079,#REF!,2,FALSE))</f>
        <v>#REF!</v>
      </c>
      <c r="D1079" s="1304" t="e">
        <f>IF($A1079="INSUMO",VLOOKUP($B1079,#REF!,3,FALSE),VLOOKUP($B1079,#REF!,3,FALSE))</f>
        <v>#REF!</v>
      </c>
      <c r="E1079" s="1513">
        <v>16</v>
      </c>
      <c r="F1079" s="1322" t="e">
        <f>IF($A1079="INSUMO",VLOOKUP($B1079,#REF!,4,FALSE),VLOOKUP($B1079,#REF!,4,FALSE))</f>
        <v>#REF!</v>
      </c>
      <c r="G1079" s="1517" t="e">
        <f>TRUNC(F1079*E1079,2)</f>
        <v>#REF!</v>
      </c>
      <c r="H1079" s="1111"/>
    </row>
    <row r="1080" spans="1:8" s="1055" customFormat="1" ht="15.75">
      <c r="A1080" s="1050"/>
      <c r="B1080" s="2818" t="s">
        <v>80</v>
      </c>
      <c r="C1080" s="2819"/>
      <c r="D1080" s="2819"/>
      <c r="E1080" s="2819"/>
      <c r="F1080" s="2819"/>
      <c r="G1080" s="2820"/>
      <c r="H1080" s="1050"/>
    </row>
    <row r="1081" spans="1:8" s="1055" customFormat="1" ht="15.75">
      <c r="A1081" s="1052" t="s">
        <v>219</v>
      </c>
      <c r="B1081" s="1518">
        <v>88264</v>
      </c>
      <c r="C1081" s="1299" t="e">
        <f>IF($A1081="INSUMO",VLOOKUP($B1081,#REF!,2,FALSE),VLOOKUP($B1081,#REF!,2,FALSE))</f>
        <v>#REF!</v>
      </c>
      <c r="D1081" s="1304" t="e">
        <f>IF($A1081="INSUMO",VLOOKUP($B1081,#REF!,3,FALSE),VLOOKUP($B1081,#REF!,3,FALSE))</f>
        <v>#REF!</v>
      </c>
      <c r="E1081" s="1515">
        <f>E1100</f>
        <v>0.68</v>
      </c>
      <c r="F1081" s="1322" t="e">
        <f>IF($A1081="INSUMO",VLOOKUP($B1081,#REF!,4,FALSE),VLOOKUP($B1081,#REF!,4,FALSE))</f>
        <v>#REF!</v>
      </c>
      <c r="G1081" s="1540" t="e">
        <f>TRUNC(F1081*E1081,2)</f>
        <v>#REF!</v>
      </c>
      <c r="H1081" s="1050"/>
    </row>
    <row r="1082" spans="1:8" s="1055" customFormat="1" ht="16.5" thickBot="1">
      <c r="A1082" s="1052" t="s">
        <v>219</v>
      </c>
      <c r="B1082" s="1105">
        <v>88316</v>
      </c>
      <c r="C1082" s="1303" t="e">
        <f>IF($A1082="INSUMO",VLOOKUP($B1082,#REF!,2,FALSE),VLOOKUP($B1082,#REF!,2,FALSE))</f>
        <v>#REF!</v>
      </c>
      <c r="D1082" s="1300" t="e">
        <f>IF($A1082="INSUMO",VLOOKUP($B1082,#REF!,3,FALSE),VLOOKUP($B1082,#REF!,3,FALSE))</f>
        <v>#REF!</v>
      </c>
      <c r="E1082" s="1544">
        <f>E1101</f>
        <v>0.68</v>
      </c>
      <c r="F1082" s="1324" t="e">
        <f>IF($A1082="INSUMO",VLOOKUP($B1082,#REF!,4,FALSE),VLOOKUP($B1082,#REF!,4,FALSE))</f>
        <v>#REF!</v>
      </c>
      <c r="G1082" s="549" t="e">
        <f>TRUNC(F1082*E1082,2)</f>
        <v>#REF!</v>
      </c>
      <c r="H1082" s="1050"/>
    </row>
    <row r="1083" spans="1:8" s="1055" customFormat="1" ht="16.5" customHeight="1" thickBot="1">
      <c r="A1083" s="1050"/>
      <c r="B1083" s="2626" t="s">
        <v>893</v>
      </c>
      <c r="C1083" s="2626"/>
      <c r="D1083" s="2626"/>
      <c r="E1083" s="2626"/>
      <c r="F1083" s="1595" t="s">
        <v>81</v>
      </c>
      <c r="G1083" s="539" t="e">
        <f>SUM(G1076:G1082)</f>
        <v>#REF!</v>
      </c>
      <c r="H1083" s="1050"/>
    </row>
    <row r="1084" spans="1:8" s="1114" customFormat="1" ht="15">
      <c r="A1084" s="1111"/>
      <c r="B1084" s="2626"/>
      <c r="C1084" s="2626"/>
      <c r="D1084" s="2626"/>
      <c r="E1084" s="2626"/>
      <c r="F1084" s="1087"/>
      <c r="G1084" s="1087"/>
      <c r="H1084" s="1111"/>
    </row>
    <row r="1085" spans="1:8" s="1055" customFormat="1" ht="15">
      <c r="A1085" s="1050"/>
      <c r="B1085" s="1051"/>
      <c r="C1085" s="1051"/>
      <c r="D1085" s="1051"/>
      <c r="E1085" s="1051"/>
      <c r="F1085" s="1051"/>
      <c r="G1085" s="1051"/>
      <c r="H1085" s="1050"/>
    </row>
    <row r="1086" spans="1:8" s="1119" customFormat="1" ht="20.25" customHeight="1" thickBot="1">
      <c r="B1086" s="2853" t="s">
        <v>860</v>
      </c>
      <c r="C1086" s="2854"/>
      <c r="D1086" s="350"/>
      <c r="E1086" s="350"/>
      <c r="F1086" s="350"/>
      <c r="G1086" s="1590"/>
    </row>
    <row r="1087" spans="1:8" s="1121" customFormat="1" ht="15.75">
      <c r="A1087" s="1120"/>
      <c r="B1087" s="2855" t="s">
        <v>910</v>
      </c>
      <c r="C1087" s="2856"/>
      <c r="D1087" s="2856"/>
      <c r="E1087" s="2856"/>
      <c r="F1087" s="2856"/>
      <c r="G1087" s="2857"/>
      <c r="H1087" s="1120"/>
    </row>
    <row r="1088" spans="1:8" s="1121" customFormat="1" ht="15">
      <c r="A1088" s="1120"/>
      <c r="B1088" s="1539">
        <v>88264</v>
      </c>
      <c r="C1088" s="1299" t="e">
        <f>IF($A1088="INSUMO",VLOOKUP($B1088,#REF!,2,FALSE),VLOOKUP($B1088,#REF!,2,FALSE))</f>
        <v>#REF!</v>
      </c>
      <c r="D1088" s="1304" t="e">
        <f>IF($A1088="INSUMO",VLOOKUP($B1088,#REF!,3,FALSE),VLOOKUP($B1088,#REF!,3,FALSE))</f>
        <v>#REF!</v>
      </c>
      <c r="E1088" s="2850">
        <v>0.2</v>
      </c>
      <c r="F1088" s="2850"/>
      <c r="G1088" s="2858"/>
      <c r="H1088" s="1120"/>
    </row>
    <row r="1089" spans="1:8" s="1121" customFormat="1" ht="16.5" customHeight="1">
      <c r="A1089" s="1120"/>
      <c r="B1089" s="1539">
        <v>88247</v>
      </c>
      <c r="C1089" s="1299" t="e">
        <f>IF($A1089="INSUMO",VLOOKUP($B1089,#REF!,2,FALSE),VLOOKUP($B1089,#REF!,2,FALSE))</f>
        <v>#REF!</v>
      </c>
      <c r="D1089" s="1304" t="e">
        <f>IF($A1089="INSUMO",VLOOKUP($B1089,#REF!,3,FALSE),VLOOKUP($B1089,#REF!,3,FALSE))</f>
        <v>#REF!</v>
      </c>
      <c r="E1089" s="2850">
        <v>0.2</v>
      </c>
      <c r="F1089" s="2850"/>
      <c r="G1089" s="2858"/>
      <c r="H1089" s="1120"/>
    </row>
    <row r="1090" spans="1:8" s="1121" customFormat="1" ht="15.75">
      <c r="A1090" s="1120"/>
      <c r="B1090" s="2847" t="s">
        <v>879</v>
      </c>
      <c r="C1090" s="2848"/>
      <c r="D1090" s="2848"/>
      <c r="E1090" s="2848"/>
      <c r="F1090" s="1591" t="s">
        <v>76</v>
      </c>
      <c r="G1090" s="1593" t="s">
        <v>895</v>
      </c>
      <c r="H1090" s="1120"/>
    </row>
    <row r="1091" spans="1:8" s="1121" customFormat="1" ht="15">
      <c r="A1091" s="1120"/>
      <c r="B1091" s="1539">
        <v>88264</v>
      </c>
      <c r="C1091" s="1299" t="e">
        <f>IF($A1091="INSUMO",VLOOKUP($B1091,#REF!,2,FALSE),VLOOKUP($B1091,#REF!,2,FALSE))</f>
        <v>#REF!</v>
      </c>
      <c r="D1091" s="1304" t="e">
        <f>IF($A1091="INSUMO",VLOOKUP($B1091,#REF!,3,FALSE),VLOOKUP($B1091,#REF!,3,FALSE))</f>
        <v>#REF!</v>
      </c>
      <c r="E1091" s="1592">
        <v>0.01</v>
      </c>
      <c r="F1091" s="1592">
        <v>16</v>
      </c>
      <c r="G1091" s="1594">
        <f>E1091*F1091</f>
        <v>0.16</v>
      </c>
      <c r="H1091" s="1120"/>
    </row>
    <row r="1092" spans="1:8" s="1121" customFormat="1" ht="16.5" customHeight="1">
      <c r="A1092" s="1120"/>
      <c r="B1092" s="1539">
        <v>88247</v>
      </c>
      <c r="C1092" s="1299" t="e">
        <f>IF($A1092="INSUMO",VLOOKUP($B1092,#REF!,2,FALSE),VLOOKUP($B1092,#REF!,2,FALSE))</f>
        <v>#REF!</v>
      </c>
      <c r="D1092" s="1304" t="e">
        <f>IF($A1092="INSUMO",VLOOKUP($B1092,#REF!,3,FALSE),VLOOKUP($B1092,#REF!,3,FALSE))</f>
        <v>#REF!</v>
      </c>
      <c r="E1092" s="1592">
        <v>0.01</v>
      </c>
      <c r="F1092" s="1592">
        <v>16</v>
      </c>
      <c r="G1092" s="1594">
        <f>E1092*F1092</f>
        <v>0.16</v>
      </c>
      <c r="H1092" s="1120"/>
    </row>
    <row r="1093" spans="1:8" s="1121" customFormat="1" ht="15.75">
      <c r="A1093" s="1120"/>
      <c r="B1093" s="2847" t="s">
        <v>877</v>
      </c>
      <c r="C1093" s="2848"/>
      <c r="D1093" s="2848"/>
      <c r="E1093" s="2848"/>
      <c r="F1093" s="1591" t="s">
        <v>76</v>
      </c>
      <c r="G1093" s="1593" t="s">
        <v>895</v>
      </c>
      <c r="H1093" s="1120"/>
    </row>
    <row r="1094" spans="1:8" s="1121" customFormat="1" ht="15">
      <c r="A1094" s="1120"/>
      <c r="B1094" s="1539">
        <v>88264</v>
      </c>
      <c r="C1094" s="1299" t="e">
        <f>IF($A1094="INSUMO",VLOOKUP($B1094,#REF!,2,FALSE),VLOOKUP($B1094,#REF!,2,FALSE))</f>
        <v>#REF!</v>
      </c>
      <c r="D1094" s="1304" t="e">
        <f>IF($A1094="INSUMO",VLOOKUP($B1094,#REF!,3,FALSE),VLOOKUP($B1094,#REF!,3,FALSE))</f>
        <v>#REF!</v>
      </c>
      <c r="E1094" s="1592">
        <v>0.01</v>
      </c>
      <c r="F1094" s="1592">
        <v>16</v>
      </c>
      <c r="G1094" s="1594">
        <f>E1094*F1094</f>
        <v>0.16</v>
      </c>
      <c r="H1094" s="1120"/>
    </row>
    <row r="1095" spans="1:8" s="1121" customFormat="1" ht="16.5" customHeight="1">
      <c r="A1095" s="1120"/>
      <c r="B1095" s="1539">
        <v>88247</v>
      </c>
      <c r="C1095" s="1299" t="e">
        <f>IF($A1095="INSUMO",VLOOKUP($B1095,#REF!,2,FALSE),VLOOKUP($B1095,#REF!,2,FALSE))</f>
        <v>#REF!</v>
      </c>
      <c r="D1095" s="1304" t="e">
        <f>IF($A1095="INSUMO",VLOOKUP($B1095,#REF!,3,FALSE),VLOOKUP($B1095,#REF!,3,FALSE))</f>
        <v>#REF!</v>
      </c>
      <c r="E1095" s="1592">
        <v>0.01</v>
      </c>
      <c r="F1095" s="1592">
        <v>16</v>
      </c>
      <c r="G1095" s="1594">
        <f>E1095*F1095</f>
        <v>0.16</v>
      </c>
      <c r="H1095" s="1120"/>
    </row>
    <row r="1096" spans="1:8" s="1121" customFormat="1" ht="15.75">
      <c r="A1096" s="1120"/>
      <c r="B1096" s="2847" t="s">
        <v>878</v>
      </c>
      <c r="C1096" s="2848"/>
      <c r="D1096" s="2848"/>
      <c r="E1096" s="2848"/>
      <c r="F1096" s="1591" t="s">
        <v>76</v>
      </c>
      <c r="G1096" s="1593" t="s">
        <v>895</v>
      </c>
      <c r="H1096" s="1120"/>
    </row>
    <row r="1097" spans="1:8" s="1121" customFormat="1" ht="15">
      <c r="A1097" s="1120"/>
      <c r="B1097" s="1539">
        <v>88264</v>
      </c>
      <c r="C1097" s="1299" t="e">
        <f>IF($A1097="INSUMO",VLOOKUP($B1097,#REF!,2,FALSE),VLOOKUP($B1097,#REF!,2,FALSE))</f>
        <v>#REF!</v>
      </c>
      <c r="D1097" s="1304" t="e">
        <f>IF($A1097="INSUMO",VLOOKUP($B1097,#REF!,3,FALSE),VLOOKUP($B1097,#REF!,3,FALSE))</f>
        <v>#REF!</v>
      </c>
      <c r="E1097" s="1592">
        <v>0.01</v>
      </c>
      <c r="F1097" s="1592">
        <v>16</v>
      </c>
      <c r="G1097" s="1594">
        <f>E1097*F1097</f>
        <v>0.16</v>
      </c>
      <c r="H1097" s="1120"/>
    </row>
    <row r="1098" spans="1:8" s="1121" customFormat="1" ht="16.5" customHeight="1">
      <c r="A1098" s="1120"/>
      <c r="B1098" s="1539">
        <v>88247</v>
      </c>
      <c r="C1098" s="1299" t="e">
        <f>IF($A1098="INSUMO",VLOOKUP($B1098,#REF!,2,FALSE),VLOOKUP($B1098,#REF!,2,FALSE))</f>
        <v>#REF!</v>
      </c>
      <c r="D1098" s="1304" t="e">
        <f>IF($A1098="INSUMO",VLOOKUP($B1098,#REF!,3,FALSE),VLOOKUP($B1098,#REF!,3,FALSE))</f>
        <v>#REF!</v>
      </c>
      <c r="E1098" s="1592">
        <v>0.01</v>
      </c>
      <c r="F1098" s="1592">
        <v>16</v>
      </c>
      <c r="G1098" s="1594">
        <f>E1098*F1098</f>
        <v>0.16</v>
      </c>
      <c r="H1098" s="1120"/>
    </row>
    <row r="1099" spans="1:8" s="1121" customFormat="1" ht="15.75">
      <c r="A1099" s="1120"/>
      <c r="B1099" s="2847" t="s">
        <v>864</v>
      </c>
      <c r="C1099" s="2848"/>
      <c r="D1099" s="2848"/>
      <c r="E1099" s="2848"/>
      <c r="F1099" s="2848"/>
      <c r="G1099" s="2849"/>
      <c r="H1099" s="1120"/>
    </row>
    <row r="1100" spans="1:8" s="1121" customFormat="1" ht="15">
      <c r="A1100" s="1120"/>
      <c r="B1100" s="1539">
        <v>88264</v>
      </c>
      <c r="C1100" s="1299" t="e">
        <f>IF($A1100="INSUMO",VLOOKUP($B1100,#REF!,2,FALSE),VLOOKUP($B1100,#REF!,2,FALSE))</f>
        <v>#REF!</v>
      </c>
      <c r="D1100" s="1304" t="e">
        <f>IF($A1100="INSUMO",VLOOKUP($B1100,#REF!,3,FALSE),VLOOKUP($B1100,#REF!,3,FALSE))</f>
        <v>#REF!</v>
      </c>
      <c r="E1100" s="2850">
        <f>E1088+G1091+G1094+G1097</f>
        <v>0.68</v>
      </c>
      <c r="F1100" s="2851"/>
      <c r="G1100" s="2852"/>
      <c r="H1100" s="1120"/>
    </row>
    <row r="1101" spans="1:8" s="1121" customFormat="1" ht="16.5" customHeight="1" thickBot="1">
      <c r="A1101" s="1120"/>
      <c r="B1101" s="349">
        <v>88247</v>
      </c>
      <c r="C1101" s="1303" t="e">
        <f>IF($A1101="INSUMO",VLOOKUP($B1101,#REF!,2,FALSE),VLOOKUP($B1101,#REF!,2,FALSE))</f>
        <v>#REF!</v>
      </c>
      <c r="D1101" s="1300" t="e">
        <f>IF($A1101="INSUMO",VLOOKUP($B1101,#REF!,3,FALSE),VLOOKUP($B1101,#REF!,3,FALSE))</f>
        <v>#REF!</v>
      </c>
      <c r="E1101" s="2844">
        <f>E1089+G1092+G1095+G1098</f>
        <v>0.68</v>
      </c>
      <c r="F1101" s="2845"/>
      <c r="G1101" s="2846"/>
      <c r="H1101" s="1120"/>
    </row>
    <row r="1102" spans="1:8" s="1114" customFormat="1" ht="15.75" thickBot="1">
      <c r="A1102" s="1111"/>
      <c r="B1102" s="1237"/>
      <c r="C1102" s="1111"/>
      <c r="D1102" s="1111"/>
      <c r="E1102" s="1111"/>
      <c r="F1102" s="1111"/>
      <c r="G1102" s="1171"/>
      <c r="H1102" s="1111"/>
    </row>
    <row r="1103" spans="1:8" s="1055" customFormat="1" ht="15.75">
      <c r="A1103" s="1053"/>
      <c r="B1103" s="1365"/>
      <c r="C1103" s="1366" t="s">
        <v>739</v>
      </c>
      <c r="D1103" s="1366"/>
      <c r="E1103" s="1367"/>
      <c r="F1103" s="1364"/>
      <c r="G1103" s="360" t="s">
        <v>23</v>
      </c>
      <c r="H1103" s="1600"/>
    </row>
    <row r="1104" spans="1:8" s="1055" customFormat="1" ht="31.5">
      <c r="A1104" s="1053"/>
      <c r="B1104" s="1458" t="s">
        <v>91</v>
      </c>
      <c r="C1104" s="1459" t="s">
        <v>92</v>
      </c>
      <c r="D1104" s="1460" t="s">
        <v>93</v>
      </c>
      <c r="E1104" s="1461" t="s">
        <v>94</v>
      </c>
      <c r="F1104" s="1504" t="s">
        <v>95</v>
      </c>
      <c r="G1104" s="1463" t="s">
        <v>96</v>
      </c>
      <c r="H1104" s="1053"/>
    </row>
    <row r="1105" spans="1:8" s="1055" customFormat="1" ht="15">
      <c r="A1105" s="1053"/>
      <c r="B1105" s="1480">
        <v>43426</v>
      </c>
      <c r="C1105" s="1465" t="s">
        <v>1196</v>
      </c>
      <c r="D1105" s="1466">
        <v>37.39</v>
      </c>
      <c r="E1105" s="1509" t="s">
        <v>342</v>
      </c>
      <c r="F1105" s="1522" t="s">
        <v>343</v>
      </c>
      <c r="G1105" s="1469" t="s">
        <v>1197</v>
      </c>
      <c r="H1105" s="1053"/>
    </row>
    <row r="1106" spans="1:8" s="1055" customFormat="1" ht="15">
      <c r="A1106" s="1053"/>
      <c r="B1106" s="1480"/>
      <c r="C1106" s="1465"/>
      <c r="D1106" s="1466"/>
      <c r="E1106" s="1468"/>
      <c r="F1106" s="1471"/>
      <c r="G1106" s="1469"/>
      <c r="H1106" s="1053"/>
    </row>
    <row r="1107" spans="1:8" s="1055" customFormat="1" ht="15">
      <c r="A1107" s="1053"/>
      <c r="B1107" s="1480"/>
      <c r="C1107" s="1505"/>
      <c r="D1107" s="1326"/>
      <c r="E1107" s="1528"/>
      <c r="F1107" s="1506"/>
      <c r="G1107" s="1507"/>
      <c r="H1107" s="1053"/>
    </row>
    <row r="1108" spans="1:8" s="1055" customFormat="1" ht="16.5" thickBot="1">
      <c r="A1108" s="1053"/>
      <c r="B1108" s="1095"/>
      <c r="C1108" s="1335" t="s">
        <v>97</v>
      </c>
      <c r="D1108" s="1336">
        <f>IF(COUNT(D1104:D1107)=3,MEDIAN(D1104:D1107),SMALL(D1105:D1107,1))</f>
        <v>37.39</v>
      </c>
      <c r="E1108" s="1337"/>
      <c r="F1108" s="1338"/>
      <c r="G1108" s="587"/>
      <c r="H1108" s="1053"/>
    </row>
    <row r="1109" spans="1:8" s="1055" customFormat="1" ht="15.75" thickBot="1">
      <c r="A1109" s="1054"/>
      <c r="B1109" s="2859"/>
      <c r="C1109" s="2840"/>
      <c r="D1109" s="2840"/>
      <c r="E1109" s="2840"/>
      <c r="F1109" s="2840"/>
      <c r="G1109" s="2860"/>
      <c r="H1109" s="1054"/>
    </row>
    <row r="1110" spans="1:8" s="1062" customFormat="1" ht="15.75" customHeight="1">
      <c r="A1110" s="1057"/>
      <c r="B1110" s="1103" t="str">
        <f>IF(COUNT($H$16:H1110)&lt;10,CONCATENATE("AMM LOG 00",COUNT($H$16:H1110)),CONCATENATE("AMM LOG 0",COUNT($H$16:H1110)))</f>
        <v>AMM LOG 000</v>
      </c>
      <c r="C1110" s="2533" t="str">
        <f>CONCATENATE("FORNECIMENTO E INSTALAÇÃO DE ",C1113)</f>
        <v>FORNECIMENTO E INSTALAÇÃO DE REDUÇÃO PARA ELETROCALHA DE 100MM PARA 50MM</v>
      </c>
      <c r="D1110" s="2617"/>
      <c r="E1110" s="2617"/>
      <c r="F1110" s="2617"/>
      <c r="G1110" s="1104" t="s">
        <v>23</v>
      </c>
      <c r="H1110" s="1064" t="e">
        <f>G1120</f>
        <v>#REF!</v>
      </c>
    </row>
    <row r="1111" spans="1:8" s="1062" customFormat="1" ht="31.5">
      <c r="A1111" s="1057"/>
      <c r="B1111" s="1317" t="s">
        <v>144</v>
      </c>
      <c r="C1111" s="1318" t="s">
        <v>75</v>
      </c>
      <c r="D1111" s="1486" t="s">
        <v>23</v>
      </c>
      <c r="E1111" s="1318" t="s">
        <v>76</v>
      </c>
      <c r="F1111" s="1319" t="s">
        <v>77</v>
      </c>
      <c r="G1111" s="1320" t="s">
        <v>78</v>
      </c>
      <c r="H1111" s="1057"/>
    </row>
    <row r="1112" spans="1:8" s="1062" customFormat="1" ht="15.75">
      <c r="A1112" s="1057"/>
      <c r="B1112" s="2818" t="s">
        <v>79</v>
      </c>
      <c r="C1112" s="2819"/>
      <c r="D1112" s="2819"/>
      <c r="E1112" s="2819"/>
      <c r="F1112" s="2819"/>
      <c r="G1112" s="2820"/>
      <c r="H1112" s="1057"/>
    </row>
    <row r="1113" spans="1:8" s="1062" customFormat="1" ht="15">
      <c r="A1113" s="1057"/>
      <c r="B1113" s="1551" t="s">
        <v>98</v>
      </c>
      <c r="C1113" s="1547" t="str">
        <f>C1139</f>
        <v>REDUÇÃO PARA ELETROCALHA DE 100MM PARA 50MM</v>
      </c>
      <c r="D1113" s="1554" t="s">
        <v>23</v>
      </c>
      <c r="E1113" s="1535">
        <v>1</v>
      </c>
      <c r="F1113" s="1535">
        <f>D1144</f>
        <v>24.54</v>
      </c>
      <c r="G1113" s="1540">
        <f>TRUNC(F1113*E1113,2)</f>
        <v>24.54</v>
      </c>
      <c r="H1113" s="1057"/>
    </row>
    <row r="1114" spans="1:8" s="1114" customFormat="1" ht="15.75">
      <c r="A1114" s="1112" t="s">
        <v>218</v>
      </c>
      <c r="B1114" s="1531">
        <v>11962</v>
      </c>
      <c r="C1114" s="1299" t="e">
        <f>IF($A1114="INSUMO",VLOOKUP($B1114,#REF!,2,FALSE),VLOOKUP($B1114,#REF!,2,FALSE))</f>
        <v>#REF!</v>
      </c>
      <c r="D1114" s="1304" t="e">
        <f>IF($A1114="INSUMO",VLOOKUP($B1114,#REF!,3,FALSE),VLOOKUP($B1114,#REF!,3,FALSE))</f>
        <v>#REF!</v>
      </c>
      <c r="E1114" s="1513">
        <v>4</v>
      </c>
      <c r="F1114" s="1322" t="e">
        <f>IF($A1114="INSUMO",VLOOKUP($B1114,#REF!,4,FALSE),VLOOKUP($B1114,#REF!,4,FALSE))</f>
        <v>#REF!</v>
      </c>
      <c r="G1114" s="1517" t="e">
        <f>TRUNC(F1114*E1114,2)</f>
        <v>#REF!</v>
      </c>
      <c r="H1114" s="1111"/>
    </row>
    <row r="1115" spans="1:8" s="1114" customFormat="1" ht="15.75">
      <c r="A1115" s="1112" t="s">
        <v>218</v>
      </c>
      <c r="B1115" s="1531">
        <v>39211</v>
      </c>
      <c r="C1115" s="1299" t="e">
        <f>IF($A1115="INSUMO",VLOOKUP($B1115,#REF!,2,FALSE),VLOOKUP($B1115,#REF!,2,FALSE))</f>
        <v>#REF!</v>
      </c>
      <c r="D1115" s="1304" t="e">
        <f>IF($A1115="INSUMO",VLOOKUP($B1115,#REF!,3,FALSE),VLOOKUP($B1115,#REF!,3,FALSE))</f>
        <v>#REF!</v>
      </c>
      <c r="E1115" s="1513">
        <v>4</v>
      </c>
      <c r="F1115" s="1322" t="e">
        <f>IF($A1115="INSUMO",VLOOKUP($B1115,#REF!,4,FALSE),VLOOKUP($B1115,#REF!,4,FALSE))</f>
        <v>#REF!</v>
      </c>
      <c r="G1115" s="1517" t="e">
        <f>TRUNC(F1115*E1115,2)</f>
        <v>#REF!</v>
      </c>
      <c r="H1115" s="1111"/>
    </row>
    <row r="1116" spans="1:8" s="1114" customFormat="1" ht="15.75">
      <c r="A1116" s="1112" t="s">
        <v>218</v>
      </c>
      <c r="B1116" s="1531">
        <v>39997</v>
      </c>
      <c r="C1116" s="1299" t="e">
        <f>IF($A1116="INSUMO",VLOOKUP($B1116,#REF!,2,FALSE),VLOOKUP($B1116,#REF!,2,FALSE))</f>
        <v>#REF!</v>
      </c>
      <c r="D1116" s="1304" t="e">
        <f>IF($A1116="INSUMO",VLOOKUP($B1116,#REF!,3,FALSE),VLOOKUP($B1116,#REF!,3,FALSE))</f>
        <v>#REF!</v>
      </c>
      <c r="E1116" s="1513">
        <v>4</v>
      </c>
      <c r="F1116" s="1322" t="e">
        <f>IF($A1116="INSUMO",VLOOKUP($B1116,#REF!,4,FALSE),VLOOKUP($B1116,#REF!,4,FALSE))</f>
        <v>#REF!</v>
      </c>
      <c r="G1116" s="1517" t="e">
        <f>TRUNC(F1116*E1116,2)</f>
        <v>#REF!</v>
      </c>
      <c r="H1116" s="1111"/>
    </row>
    <row r="1117" spans="1:8" s="1062" customFormat="1" ht="15.75">
      <c r="A1117" s="1057"/>
      <c r="B1117" s="2818" t="s">
        <v>80</v>
      </c>
      <c r="C1117" s="2819"/>
      <c r="D1117" s="2819"/>
      <c r="E1117" s="2819"/>
      <c r="F1117" s="2819"/>
      <c r="G1117" s="2820"/>
      <c r="H1117" s="1057"/>
    </row>
    <row r="1118" spans="1:8" s="1062" customFormat="1" ht="15.75">
      <c r="A1118" s="1059" t="s">
        <v>219</v>
      </c>
      <c r="B1118" s="1518">
        <v>88264</v>
      </c>
      <c r="C1118" s="1299" t="e">
        <f>IF($A1118="INSUMO",VLOOKUP($B1118,#REF!,2,FALSE),VLOOKUP($B1118,#REF!,2,FALSE))</f>
        <v>#REF!</v>
      </c>
      <c r="D1118" s="1304" t="e">
        <f>IF($A1118="INSUMO",VLOOKUP($B1118,#REF!,3,FALSE),VLOOKUP($B1118,#REF!,3,FALSE))</f>
        <v>#REF!</v>
      </c>
      <c r="E1118" s="1515">
        <f>E1136</f>
        <v>0.32</v>
      </c>
      <c r="F1118" s="1322" t="e">
        <f>IF($A1118="INSUMO",VLOOKUP($B1118,#REF!,4,FALSE),VLOOKUP($B1118,#REF!,4,FALSE))</f>
        <v>#REF!</v>
      </c>
      <c r="G1118" s="1540" t="e">
        <f>TRUNC(F1118*E1118,2)</f>
        <v>#REF!</v>
      </c>
      <c r="H1118" s="1057"/>
    </row>
    <row r="1119" spans="1:8" s="1062" customFormat="1" ht="16.5" thickBot="1">
      <c r="A1119" s="1059" t="s">
        <v>219</v>
      </c>
      <c r="B1119" s="1105">
        <v>88316</v>
      </c>
      <c r="C1119" s="1303" t="e">
        <f>IF($A1119="INSUMO",VLOOKUP($B1119,#REF!,2,FALSE),VLOOKUP($B1119,#REF!,2,FALSE))</f>
        <v>#REF!</v>
      </c>
      <c r="D1119" s="1300" t="e">
        <f>IF($A1119="INSUMO",VLOOKUP($B1119,#REF!,3,FALSE),VLOOKUP($B1119,#REF!,3,FALSE))</f>
        <v>#REF!</v>
      </c>
      <c r="E1119" s="1544">
        <f>E1137</f>
        <v>0.32</v>
      </c>
      <c r="F1119" s="1324" t="e">
        <f>IF($A1119="INSUMO",VLOOKUP($B1119,#REF!,4,FALSE),VLOOKUP($B1119,#REF!,4,FALSE))</f>
        <v>#REF!</v>
      </c>
      <c r="G1119" s="549" t="e">
        <f>TRUNC(F1119*E1119,2)</f>
        <v>#REF!</v>
      </c>
      <c r="H1119" s="1057"/>
    </row>
    <row r="1120" spans="1:8" s="1062" customFormat="1" ht="16.5" customHeight="1" thickBot="1">
      <c r="A1120" s="1057"/>
      <c r="B1120" s="2626" t="s">
        <v>911</v>
      </c>
      <c r="C1120" s="2626"/>
      <c r="D1120" s="2626"/>
      <c r="E1120" s="2626"/>
      <c r="F1120" s="1595" t="s">
        <v>81</v>
      </c>
      <c r="G1120" s="539" t="e">
        <f>SUM(G1113:G1119)</f>
        <v>#REF!</v>
      </c>
      <c r="H1120" s="1057"/>
    </row>
    <row r="1121" spans="1:8" s="1114" customFormat="1" ht="15">
      <c r="A1121" s="1111"/>
      <c r="B1121" s="2626"/>
      <c r="C1121" s="2626"/>
      <c r="D1121" s="2626"/>
      <c r="E1121" s="2626"/>
      <c r="F1121" s="1087"/>
      <c r="G1121" s="1087"/>
      <c r="H1121" s="1111"/>
    </row>
    <row r="1122" spans="1:8" s="1119" customFormat="1" ht="20.25" customHeight="1" thickBot="1">
      <c r="B1122" s="2853" t="s">
        <v>860</v>
      </c>
      <c r="C1122" s="2854"/>
      <c r="D1122" s="350"/>
      <c r="E1122" s="350"/>
      <c r="F1122" s="350"/>
      <c r="G1122" s="1590"/>
    </row>
    <row r="1123" spans="1:8" s="1121" customFormat="1" ht="15.75">
      <c r="A1123" s="1120"/>
      <c r="B1123" s="2855" t="s">
        <v>910</v>
      </c>
      <c r="C1123" s="2856"/>
      <c r="D1123" s="2856"/>
      <c r="E1123" s="2856"/>
      <c r="F1123" s="2856"/>
      <c r="G1123" s="2857"/>
      <c r="H1123" s="1120"/>
    </row>
    <row r="1124" spans="1:8" s="1121" customFormat="1" ht="15">
      <c r="A1124" s="1120"/>
      <c r="B1124" s="1539">
        <v>88264</v>
      </c>
      <c r="C1124" s="1299" t="e">
        <f>IF($A1124="INSUMO",VLOOKUP($B1124,#REF!,2,FALSE),VLOOKUP($B1124,#REF!,2,FALSE))</f>
        <v>#REF!</v>
      </c>
      <c r="D1124" s="1304" t="e">
        <f>IF($A1124="INSUMO",VLOOKUP($B1124,#REF!,3,FALSE),VLOOKUP($B1124,#REF!,3,FALSE))</f>
        <v>#REF!</v>
      </c>
      <c r="E1124" s="2850">
        <v>0.2</v>
      </c>
      <c r="F1124" s="2850"/>
      <c r="G1124" s="2858"/>
      <c r="H1124" s="1120"/>
    </row>
    <row r="1125" spans="1:8" s="1121" customFormat="1" ht="16.5" customHeight="1">
      <c r="A1125" s="1120"/>
      <c r="B1125" s="1539">
        <v>88247</v>
      </c>
      <c r="C1125" s="1299" t="e">
        <f>IF($A1125="INSUMO",VLOOKUP($B1125,#REF!,2,FALSE),VLOOKUP($B1125,#REF!,2,FALSE))</f>
        <v>#REF!</v>
      </c>
      <c r="D1125" s="1304" t="e">
        <f>IF($A1125="INSUMO",VLOOKUP($B1125,#REF!,3,FALSE),VLOOKUP($B1125,#REF!,3,FALSE))</f>
        <v>#REF!</v>
      </c>
      <c r="E1125" s="2850">
        <v>0.2</v>
      </c>
      <c r="F1125" s="2850"/>
      <c r="G1125" s="2858"/>
      <c r="H1125" s="1120"/>
    </row>
    <row r="1126" spans="1:8" s="1121" customFormat="1" ht="15.75">
      <c r="A1126" s="1120"/>
      <c r="B1126" s="2847" t="s">
        <v>879</v>
      </c>
      <c r="C1126" s="2848"/>
      <c r="D1126" s="2848"/>
      <c r="E1126" s="2848"/>
      <c r="F1126" s="1591" t="s">
        <v>76</v>
      </c>
      <c r="G1126" s="1593" t="s">
        <v>895</v>
      </c>
      <c r="H1126" s="1120"/>
    </row>
    <row r="1127" spans="1:8" s="1121" customFormat="1" ht="15">
      <c r="A1127" s="1120"/>
      <c r="B1127" s="1539">
        <v>88264</v>
      </c>
      <c r="C1127" s="1299" t="e">
        <f>IF($A1127="INSUMO",VLOOKUP($B1127,#REF!,2,FALSE),VLOOKUP($B1127,#REF!,2,FALSE))</f>
        <v>#REF!</v>
      </c>
      <c r="D1127" s="1304" t="e">
        <f>IF($A1127="INSUMO",VLOOKUP($B1127,#REF!,3,FALSE),VLOOKUP($B1127,#REF!,3,FALSE))</f>
        <v>#REF!</v>
      </c>
      <c r="E1127" s="1592">
        <v>0.01</v>
      </c>
      <c r="F1127" s="1592">
        <v>4</v>
      </c>
      <c r="G1127" s="1594">
        <f>E1127*F1127</f>
        <v>0.04</v>
      </c>
      <c r="H1127" s="1120"/>
    </row>
    <row r="1128" spans="1:8" s="1121" customFormat="1" ht="16.5" customHeight="1">
      <c r="A1128" s="1120"/>
      <c r="B1128" s="1539">
        <v>88247</v>
      </c>
      <c r="C1128" s="1299" t="e">
        <f>IF($A1128="INSUMO",VLOOKUP($B1128,#REF!,2,FALSE),VLOOKUP($B1128,#REF!,2,FALSE))</f>
        <v>#REF!</v>
      </c>
      <c r="D1128" s="1304" t="e">
        <f>IF($A1128="INSUMO",VLOOKUP($B1128,#REF!,3,FALSE),VLOOKUP($B1128,#REF!,3,FALSE))</f>
        <v>#REF!</v>
      </c>
      <c r="E1128" s="1592">
        <v>0.01</v>
      </c>
      <c r="F1128" s="1592">
        <v>4</v>
      </c>
      <c r="G1128" s="1594">
        <f>E1128*F1128</f>
        <v>0.04</v>
      </c>
      <c r="H1128" s="1120"/>
    </row>
    <row r="1129" spans="1:8" s="1121" customFormat="1" ht="15.75">
      <c r="A1129" s="1120"/>
      <c r="B1129" s="2847" t="s">
        <v>877</v>
      </c>
      <c r="C1129" s="2848"/>
      <c r="D1129" s="2848"/>
      <c r="E1129" s="2848"/>
      <c r="F1129" s="1591" t="s">
        <v>76</v>
      </c>
      <c r="G1129" s="1593" t="s">
        <v>895</v>
      </c>
      <c r="H1129" s="1120"/>
    </row>
    <row r="1130" spans="1:8" s="1121" customFormat="1" ht="15">
      <c r="A1130" s="1120"/>
      <c r="B1130" s="1539">
        <v>88264</v>
      </c>
      <c r="C1130" s="1299" t="e">
        <f>IF($A1130="INSUMO",VLOOKUP($B1130,#REF!,2,FALSE),VLOOKUP($B1130,#REF!,2,FALSE))</f>
        <v>#REF!</v>
      </c>
      <c r="D1130" s="1304" t="e">
        <f>IF($A1130="INSUMO",VLOOKUP($B1130,#REF!,3,FALSE),VLOOKUP($B1130,#REF!,3,FALSE))</f>
        <v>#REF!</v>
      </c>
      <c r="E1130" s="1592">
        <v>0.01</v>
      </c>
      <c r="F1130" s="1592">
        <v>4</v>
      </c>
      <c r="G1130" s="1594">
        <f>E1130*F1130</f>
        <v>0.04</v>
      </c>
      <c r="H1130" s="1120"/>
    </row>
    <row r="1131" spans="1:8" s="1121" customFormat="1" ht="16.5" customHeight="1">
      <c r="A1131" s="1120"/>
      <c r="B1131" s="1539">
        <v>88247</v>
      </c>
      <c r="C1131" s="1299" t="e">
        <f>IF($A1131="INSUMO",VLOOKUP($B1131,#REF!,2,FALSE),VLOOKUP($B1131,#REF!,2,FALSE))</f>
        <v>#REF!</v>
      </c>
      <c r="D1131" s="1304" t="e">
        <f>IF($A1131="INSUMO",VLOOKUP($B1131,#REF!,3,FALSE),VLOOKUP($B1131,#REF!,3,FALSE))</f>
        <v>#REF!</v>
      </c>
      <c r="E1131" s="1592">
        <v>0.01</v>
      </c>
      <c r="F1131" s="1592">
        <v>4</v>
      </c>
      <c r="G1131" s="1594">
        <f>E1131*F1131</f>
        <v>0.04</v>
      </c>
      <c r="H1131" s="1120"/>
    </row>
    <row r="1132" spans="1:8" s="1121" customFormat="1" ht="15.75">
      <c r="A1132" s="1120"/>
      <c r="B1132" s="2847" t="s">
        <v>878</v>
      </c>
      <c r="C1132" s="2848"/>
      <c r="D1132" s="2848"/>
      <c r="E1132" s="2848"/>
      <c r="F1132" s="1591" t="s">
        <v>76</v>
      </c>
      <c r="G1132" s="1593" t="s">
        <v>895</v>
      </c>
      <c r="H1132" s="1120"/>
    </row>
    <row r="1133" spans="1:8" s="1121" customFormat="1" ht="15">
      <c r="A1133" s="1120"/>
      <c r="B1133" s="1539">
        <v>88264</v>
      </c>
      <c r="C1133" s="1299" t="e">
        <f>IF($A1133="INSUMO",VLOOKUP($B1133,#REF!,2,FALSE),VLOOKUP($B1133,#REF!,2,FALSE))</f>
        <v>#REF!</v>
      </c>
      <c r="D1133" s="1304" t="e">
        <f>IF($A1133="INSUMO",VLOOKUP($B1133,#REF!,3,FALSE),VLOOKUP($B1133,#REF!,3,FALSE))</f>
        <v>#REF!</v>
      </c>
      <c r="E1133" s="1592">
        <v>0.01</v>
      </c>
      <c r="F1133" s="1592">
        <v>4</v>
      </c>
      <c r="G1133" s="1594">
        <f>E1133*F1133</f>
        <v>0.04</v>
      </c>
      <c r="H1133" s="1120"/>
    </row>
    <row r="1134" spans="1:8" s="1121" customFormat="1" ht="16.5" customHeight="1">
      <c r="A1134" s="1120"/>
      <c r="B1134" s="1539">
        <v>88247</v>
      </c>
      <c r="C1134" s="1299" t="e">
        <f>IF($A1134="INSUMO",VLOOKUP($B1134,#REF!,2,FALSE),VLOOKUP($B1134,#REF!,2,FALSE))</f>
        <v>#REF!</v>
      </c>
      <c r="D1134" s="1304" t="e">
        <f>IF($A1134="INSUMO",VLOOKUP($B1134,#REF!,3,FALSE),VLOOKUP($B1134,#REF!,3,FALSE))</f>
        <v>#REF!</v>
      </c>
      <c r="E1134" s="1592">
        <v>0.01</v>
      </c>
      <c r="F1134" s="1592">
        <v>4</v>
      </c>
      <c r="G1134" s="1594">
        <f>E1134*F1134</f>
        <v>0.04</v>
      </c>
      <c r="H1134" s="1120"/>
    </row>
    <row r="1135" spans="1:8" s="1121" customFormat="1" ht="15.75">
      <c r="A1135" s="1120"/>
      <c r="B1135" s="2847" t="s">
        <v>864</v>
      </c>
      <c r="C1135" s="2848"/>
      <c r="D1135" s="2848"/>
      <c r="E1135" s="2848"/>
      <c r="F1135" s="2848"/>
      <c r="G1135" s="2849"/>
      <c r="H1135" s="1120"/>
    </row>
    <row r="1136" spans="1:8" s="1121" customFormat="1" ht="15">
      <c r="A1136" s="1120"/>
      <c r="B1136" s="1539">
        <v>88264</v>
      </c>
      <c r="C1136" s="1299" t="e">
        <f>IF($A1136="INSUMO",VLOOKUP($B1136,#REF!,2,FALSE),VLOOKUP($B1136,#REF!,2,FALSE))</f>
        <v>#REF!</v>
      </c>
      <c r="D1136" s="1304" t="e">
        <f>IF($A1136="INSUMO",VLOOKUP($B1136,#REF!,3,FALSE),VLOOKUP($B1136,#REF!,3,FALSE))</f>
        <v>#REF!</v>
      </c>
      <c r="E1136" s="2850">
        <f>E1124+G1127+G1130+G1133</f>
        <v>0.32</v>
      </c>
      <c r="F1136" s="2851"/>
      <c r="G1136" s="2852"/>
      <c r="H1136" s="1120"/>
    </row>
    <row r="1137" spans="1:8" s="1121" customFormat="1" ht="16.5" customHeight="1" thickBot="1">
      <c r="A1137" s="1120"/>
      <c r="B1137" s="349">
        <v>88247</v>
      </c>
      <c r="C1137" s="1303" t="e">
        <f>IF($A1137="INSUMO",VLOOKUP($B1137,#REF!,2,FALSE),VLOOKUP($B1137,#REF!,2,FALSE))</f>
        <v>#REF!</v>
      </c>
      <c r="D1137" s="1300" t="e">
        <f>IF($A1137="INSUMO",VLOOKUP($B1137,#REF!,3,FALSE),VLOOKUP($B1137,#REF!,3,FALSE))</f>
        <v>#REF!</v>
      </c>
      <c r="E1137" s="2844">
        <f>E1125+G1128+G1131+G1134</f>
        <v>0.32</v>
      </c>
      <c r="F1137" s="2845"/>
      <c r="G1137" s="2846"/>
      <c r="H1137" s="1120"/>
    </row>
    <row r="1138" spans="1:8" s="1114" customFormat="1" ht="15.75" thickBot="1">
      <c r="A1138" s="1111"/>
      <c r="B1138" s="1237"/>
      <c r="C1138" s="1111"/>
      <c r="D1138" s="1111"/>
      <c r="E1138" s="1111"/>
      <c r="F1138" s="1111"/>
      <c r="G1138" s="1171"/>
      <c r="H1138" s="1111"/>
    </row>
    <row r="1139" spans="1:8" s="1062" customFormat="1" ht="15.75">
      <c r="A1139" s="1060"/>
      <c r="B1139" s="1365">
        <v>59</v>
      </c>
      <c r="C1139" s="1366" t="s">
        <v>745</v>
      </c>
      <c r="D1139" s="1366"/>
      <c r="E1139" s="1367"/>
      <c r="F1139" s="1364"/>
      <c r="G1139" s="360" t="s">
        <v>23</v>
      </c>
      <c r="H1139" s="1224"/>
    </row>
    <row r="1140" spans="1:8" s="1062" customFormat="1" ht="31.5">
      <c r="A1140" s="1060"/>
      <c r="B1140" s="1552" t="s">
        <v>91</v>
      </c>
      <c r="C1140" s="1318" t="s">
        <v>92</v>
      </c>
      <c r="D1140" s="1319" t="s">
        <v>93</v>
      </c>
      <c r="E1140" s="1549"/>
      <c r="F1140" s="1550"/>
      <c r="G1140" s="1553"/>
      <c r="H1140" s="1060"/>
    </row>
    <row r="1141" spans="1:8" s="1062" customFormat="1" ht="15">
      <c r="A1141" s="1060"/>
      <c r="B1141" s="1742">
        <v>43584</v>
      </c>
      <c r="C1141" s="1737" t="s">
        <v>1290</v>
      </c>
      <c r="D1141" s="1786">
        <v>36.47</v>
      </c>
      <c r="E1141" s="1817" t="s">
        <v>1291</v>
      </c>
      <c r="F1141" s="1819" t="s">
        <v>1292</v>
      </c>
      <c r="G1141" s="1741" t="s">
        <v>1293</v>
      </c>
      <c r="H1141" s="1060"/>
    </row>
    <row r="1142" spans="1:8" s="1062" customFormat="1" ht="15">
      <c r="A1142" s="1060"/>
      <c r="B1142" s="1480">
        <v>43420</v>
      </c>
      <c r="C1142" s="1465" t="s">
        <v>1128</v>
      </c>
      <c r="D1142" s="1466">
        <v>24.54</v>
      </c>
      <c r="E1142" s="1509" t="s">
        <v>1129</v>
      </c>
      <c r="F1142" s="1522" t="s">
        <v>429</v>
      </c>
      <c r="G1142" s="1469" t="s">
        <v>1185</v>
      </c>
      <c r="H1142" s="1060"/>
    </row>
    <row r="1143" spans="1:8" s="1062" customFormat="1" ht="15">
      <c r="A1143" s="1060"/>
      <c r="B1143" s="1480">
        <v>43418</v>
      </c>
      <c r="C1143" s="1465" t="s">
        <v>1183</v>
      </c>
      <c r="D1143" s="1466">
        <v>13.68</v>
      </c>
      <c r="E1143" s="1468" t="s">
        <v>1097</v>
      </c>
      <c r="F1143" s="1471" t="s">
        <v>1065</v>
      </c>
      <c r="G1143" s="1469" t="s">
        <v>1182</v>
      </c>
      <c r="H1143" s="1060"/>
    </row>
    <row r="1144" spans="1:8" s="1062" customFormat="1" ht="16.5" thickBot="1">
      <c r="A1144" s="1060"/>
      <c r="B1144" s="1095"/>
      <c r="C1144" s="1335" t="s">
        <v>97</v>
      </c>
      <c r="D1144" s="1336">
        <f>IF(COUNT(D1140:D1143)=3,MEDIAN(D1140:D1143),SMALL(D1141:D1143,1))</f>
        <v>24.54</v>
      </c>
      <c r="E1144" s="1337"/>
      <c r="F1144" s="1338"/>
      <c r="G1144" s="587"/>
      <c r="H1144" s="1060"/>
    </row>
    <row r="1145" spans="1:8" s="1062" customFormat="1" ht="15.75" thickBot="1">
      <c r="A1145" s="1061"/>
      <c r="B1145" s="2859"/>
      <c r="C1145" s="2840"/>
      <c r="D1145" s="2840"/>
      <c r="E1145" s="2840"/>
      <c r="F1145" s="2840"/>
      <c r="G1145" s="2860"/>
      <c r="H1145" s="1061"/>
    </row>
    <row r="1146" spans="1:8" ht="15.75">
      <c r="A1146" s="1065"/>
      <c r="B1146" s="1103" t="str">
        <f>IF(COUNT($H$16:H1146)&lt;10,CONCATENATE("AMM LOG 00",COUNT($H$16:H1146)),CONCATENATE("AMM LOG 0",COUNT($H$16:H1146)))</f>
        <v>AMM LOG 000</v>
      </c>
      <c r="C1146" s="2533" t="s">
        <v>746</v>
      </c>
      <c r="D1146" s="2617"/>
      <c r="E1146" s="2617"/>
      <c r="F1146" s="2617"/>
      <c r="G1146" s="1104" t="s">
        <v>23</v>
      </c>
      <c r="H1146" s="1070" t="e">
        <f>G1153</f>
        <v>#REF!</v>
      </c>
    </row>
    <row r="1147" spans="1:8" ht="31.5">
      <c r="A1147" s="1065"/>
      <c r="B1147" s="1317" t="s">
        <v>144</v>
      </c>
      <c r="C1147" s="1318" t="s">
        <v>75</v>
      </c>
      <c r="D1147" s="1486" t="s">
        <v>23</v>
      </c>
      <c r="E1147" s="1318" t="s">
        <v>76</v>
      </c>
      <c r="F1147" s="1319" t="s">
        <v>77</v>
      </c>
      <c r="G1147" s="1320" t="s">
        <v>78</v>
      </c>
      <c r="H1147" s="1065"/>
    </row>
    <row r="1148" spans="1:8" ht="15.75">
      <c r="A1148" s="1065"/>
      <c r="B1148" s="2818" t="s">
        <v>79</v>
      </c>
      <c r="C1148" s="2819"/>
      <c r="D1148" s="2819"/>
      <c r="E1148" s="2819"/>
      <c r="F1148" s="2819"/>
      <c r="G1148" s="2820"/>
      <c r="H1148" s="1065"/>
    </row>
    <row r="1149" spans="1:8" ht="15">
      <c r="A1149" s="1065"/>
      <c r="B1149" s="1551" t="s">
        <v>98</v>
      </c>
      <c r="C1149" s="1547" t="s">
        <v>747</v>
      </c>
      <c r="D1149" s="1554" t="s">
        <v>23</v>
      </c>
      <c r="E1149" s="1535">
        <v>1</v>
      </c>
      <c r="F1149" s="1535">
        <f>D1165</f>
        <v>60</v>
      </c>
      <c r="G1149" s="1540">
        <f>TRUNC(F1149*E1149,2)</f>
        <v>60</v>
      </c>
      <c r="H1149" s="1065"/>
    </row>
    <row r="1150" spans="1:8" ht="15.75">
      <c r="A1150" s="1065"/>
      <c r="B1150" s="2818" t="s">
        <v>80</v>
      </c>
      <c r="C1150" s="2819"/>
      <c r="D1150" s="2819"/>
      <c r="E1150" s="2819"/>
      <c r="F1150" s="2819"/>
      <c r="G1150" s="2820"/>
      <c r="H1150" s="1065"/>
    </row>
    <row r="1151" spans="1:8" ht="15.75">
      <c r="A1151" s="1066" t="s">
        <v>219</v>
      </c>
      <c r="B1151" s="1518">
        <v>88264</v>
      </c>
      <c r="C1151" s="1299" t="e">
        <f>IF($A1151="INSUMO",VLOOKUP($B1151,#REF!,2,FALSE),VLOOKUP($B1151,#REF!,2,FALSE))</f>
        <v>#REF!</v>
      </c>
      <c r="D1151" s="1304" t="e">
        <f>IF($A1151="INSUMO",VLOOKUP($B1151,#REF!,3,FALSE),VLOOKUP($B1151,#REF!,3,FALSE))</f>
        <v>#REF!</v>
      </c>
      <c r="E1151" s="1515">
        <f>G1157</f>
        <v>1.2000000000000002</v>
      </c>
      <c r="F1151" s="1322" t="e">
        <f>IF($A1151="INSUMO",VLOOKUP($B1151,#REF!,4,FALSE),VLOOKUP($B1151,#REF!,4,FALSE))</f>
        <v>#REF!</v>
      </c>
      <c r="G1151" s="1540" t="e">
        <f>TRUNC(F1151*E1151,2)</f>
        <v>#REF!</v>
      </c>
      <c r="H1151" s="1065"/>
    </row>
    <row r="1152" spans="1:8" ht="16.5" thickBot="1">
      <c r="A1152" s="1066" t="s">
        <v>219</v>
      </c>
      <c r="B1152" s="1105">
        <v>88316</v>
      </c>
      <c r="C1152" s="1303" t="e">
        <f>IF($A1152="INSUMO",VLOOKUP($B1152,#REF!,2,FALSE),VLOOKUP($B1152,#REF!,2,FALSE))</f>
        <v>#REF!</v>
      </c>
      <c r="D1152" s="1300" t="e">
        <f>IF($A1152="INSUMO",VLOOKUP($B1152,#REF!,3,FALSE),VLOOKUP($B1152,#REF!,3,FALSE))</f>
        <v>#REF!</v>
      </c>
      <c r="E1152" s="1544">
        <f>G1158</f>
        <v>1.2000000000000002</v>
      </c>
      <c r="F1152" s="1324" t="e">
        <f>IF($A1152="INSUMO",VLOOKUP($B1152,#REF!,4,FALSE),VLOOKUP($B1152,#REF!,4,FALSE))</f>
        <v>#REF!</v>
      </c>
      <c r="G1152" s="549" t="e">
        <f>TRUNC(F1152*E1152,2)</f>
        <v>#REF!</v>
      </c>
      <c r="H1152" s="1065"/>
    </row>
    <row r="1153" spans="1:8" ht="16.5" customHeight="1" thickBot="1">
      <c r="A1153" s="1065"/>
      <c r="B1153" s="2625" t="s">
        <v>912</v>
      </c>
      <c r="C1153" s="2626"/>
      <c r="D1153" s="2626"/>
      <c r="E1153" s="2626"/>
      <c r="F1153" s="1595" t="s">
        <v>81</v>
      </c>
      <c r="G1153" s="539" t="e">
        <f>SUM(G1149:G1152)</f>
        <v>#REF!</v>
      </c>
      <c r="H1153" s="1065"/>
    </row>
    <row r="1154" spans="1:8" s="1114" customFormat="1" ht="24.75" customHeight="1">
      <c r="A1154" s="1111"/>
      <c r="B1154" s="2625"/>
      <c r="C1154" s="2626"/>
      <c r="D1154" s="2626"/>
      <c r="E1154" s="2626"/>
      <c r="F1154" s="1111"/>
      <c r="G1154" s="1171"/>
      <c r="H1154" s="1111"/>
    </row>
    <row r="1155" spans="1:8" ht="15.75" thickBot="1">
      <c r="A1155" s="1065"/>
      <c r="B1155" s="2625"/>
      <c r="C1155" s="2626"/>
      <c r="D1155" s="2626"/>
      <c r="E1155" s="2626"/>
      <c r="F1155" s="1111"/>
      <c r="G1155" s="1171"/>
      <c r="H1155" s="1065"/>
    </row>
    <row r="1156" spans="1:8" s="1121" customFormat="1" ht="15.75">
      <c r="A1156" s="1120"/>
      <c r="B1156" s="2855" t="s">
        <v>896</v>
      </c>
      <c r="C1156" s="2856"/>
      <c r="D1156" s="2856"/>
      <c r="E1156" s="2856"/>
      <c r="F1156" s="1453" t="s">
        <v>76</v>
      </c>
      <c r="G1156" s="1175" t="s">
        <v>84</v>
      </c>
      <c r="H1156" s="1120"/>
    </row>
    <row r="1157" spans="1:8" s="1121" customFormat="1" ht="15">
      <c r="A1157" s="1120"/>
      <c r="B1157" s="1539">
        <v>88264</v>
      </c>
      <c r="C1157" s="1299" t="e">
        <f>IF($A1157="INSUMO",VLOOKUP($B1157,#REF!,2,FALSE),VLOOKUP($B1157,#REF!,2,FALSE))</f>
        <v>#REF!</v>
      </c>
      <c r="D1157" s="1304" t="e">
        <f>IF($A1157="INSUMO",VLOOKUP($B1157,#REF!,3,FALSE),VLOOKUP($B1157,#REF!,3,FALSE))</f>
        <v>#REF!</v>
      </c>
      <c r="E1157" s="1592">
        <v>0.4</v>
      </c>
      <c r="F1157" s="1592">
        <v>3</v>
      </c>
      <c r="G1157" s="1594">
        <f>E1157*F1157</f>
        <v>1.2000000000000002</v>
      </c>
      <c r="H1157" s="1120"/>
    </row>
    <row r="1158" spans="1:8" s="1121" customFormat="1" ht="16.5" customHeight="1" thickBot="1">
      <c r="A1158" s="1120"/>
      <c r="B1158" s="349">
        <v>88247</v>
      </c>
      <c r="C1158" s="1303" t="e">
        <f>IF($A1158="INSUMO",VLOOKUP($B1158,#REF!,2,FALSE),VLOOKUP($B1158,#REF!,2,FALSE))</f>
        <v>#REF!</v>
      </c>
      <c r="D1158" s="1300" t="e">
        <f>IF($A1158="INSUMO",VLOOKUP($B1158,#REF!,3,FALSE),VLOOKUP($B1158,#REF!,3,FALSE))</f>
        <v>#REF!</v>
      </c>
      <c r="E1158" s="1598">
        <v>0.4</v>
      </c>
      <c r="F1158" s="1598">
        <v>3</v>
      </c>
      <c r="G1158" s="1174">
        <f>E1158*F1158</f>
        <v>1.2000000000000002</v>
      </c>
      <c r="H1158" s="1120"/>
    </row>
    <row r="1159" spans="1:8" s="1114" customFormat="1" ht="15.75" thickBot="1">
      <c r="A1159" s="1111"/>
      <c r="B1159" s="1237"/>
      <c r="C1159" s="1111"/>
      <c r="D1159" s="1111"/>
      <c r="E1159" s="1111"/>
      <c r="F1159" s="1111"/>
      <c r="G1159" s="1171"/>
      <c r="H1159" s="1111"/>
    </row>
    <row r="1160" spans="1:8" ht="31.5">
      <c r="A1160" s="1067"/>
      <c r="B1160" s="1365"/>
      <c r="C1160" s="1366" t="s">
        <v>747</v>
      </c>
      <c r="D1160" s="1366"/>
      <c r="E1160" s="1367"/>
      <c r="F1160" s="1364"/>
      <c r="G1160" s="360" t="s">
        <v>23</v>
      </c>
      <c r="H1160" s="1224" t="s">
        <v>1064</v>
      </c>
    </row>
    <row r="1161" spans="1:8" ht="31.5">
      <c r="A1161" s="1067"/>
      <c r="B1161" s="1552" t="s">
        <v>91</v>
      </c>
      <c r="C1161" s="1318" t="s">
        <v>92</v>
      </c>
      <c r="D1161" s="1319" t="s">
        <v>93</v>
      </c>
      <c r="E1161" s="1549"/>
      <c r="F1161" s="1550"/>
      <c r="G1161" s="1553"/>
      <c r="H1161" s="1067"/>
    </row>
    <row r="1162" spans="1:8" ht="15">
      <c r="A1162" s="1067"/>
      <c r="B1162" s="1742">
        <v>43566</v>
      </c>
      <c r="C1162" s="1765" t="s">
        <v>1264</v>
      </c>
      <c r="D1162" s="1766">
        <v>60</v>
      </c>
      <c r="E1162" s="1761" t="s">
        <v>120</v>
      </c>
      <c r="F1162" s="1762" t="s">
        <v>1265</v>
      </c>
      <c r="G1162" s="1741" t="s">
        <v>426</v>
      </c>
      <c r="H1162"/>
    </row>
    <row r="1163" spans="1:8" ht="15">
      <c r="A1163" s="1067"/>
      <c r="B1163" s="1736">
        <v>43572</v>
      </c>
      <c r="C1163" s="1737" t="s">
        <v>958</v>
      </c>
      <c r="D1163" s="1738">
        <v>70.28</v>
      </c>
      <c r="E1163" s="1739" t="s">
        <v>113</v>
      </c>
      <c r="F1163" s="1740" t="s">
        <v>114</v>
      </c>
      <c r="G1163" s="1741" t="s">
        <v>1258</v>
      </c>
      <c r="H1163"/>
    </row>
    <row r="1164" spans="1:8" ht="15">
      <c r="A1164" s="1067"/>
      <c r="B1164" s="1736">
        <v>43567</v>
      </c>
      <c r="C1164" s="1737" t="s">
        <v>1180</v>
      </c>
      <c r="D1164" s="1775">
        <v>56.43</v>
      </c>
      <c r="E1164" s="1739" t="s">
        <v>110</v>
      </c>
      <c r="F1164" s="1740" t="s">
        <v>111</v>
      </c>
      <c r="G1164" s="1741" t="s">
        <v>1181</v>
      </c>
      <c r="H1164"/>
    </row>
    <row r="1165" spans="1:8" ht="16.5" thickBot="1">
      <c r="A1165" s="1067"/>
      <c r="B1165" s="1095"/>
      <c r="C1165" s="1335"/>
      <c r="D1165" s="1336">
        <f>IF(COUNT(D1161:D1164)=3,MEDIAN(D1161:D1164),SMALL(D1162:D1164,1))</f>
        <v>60</v>
      </c>
      <c r="E1165" s="1337"/>
      <c r="F1165" s="1338"/>
      <c r="G1165" s="587"/>
      <c r="H1165" s="1067"/>
    </row>
    <row r="1166" spans="1:8" ht="13.5" thickBot="1">
      <c r="A1166" s="1068"/>
      <c r="B1166" s="1069"/>
      <c r="C1166" s="1069"/>
      <c r="D1166" s="1069"/>
      <c r="E1166" s="1069"/>
      <c r="F1166" s="1069"/>
      <c r="G1166" s="1069"/>
      <c r="H1166" s="1068"/>
    </row>
    <row r="1167" spans="1:8" ht="15.75">
      <c r="A1167" s="1071"/>
      <c r="B1167" s="1103" t="str">
        <f>IF(COUNT($H$16:H1167)&lt;10,CONCATENATE("AMM LOG 00",COUNT($H$16:H1167)),CONCATENATE("AMM LOG 0",COUNT($H$16:H1167)))</f>
        <v>AMM LOG 000</v>
      </c>
      <c r="C1167" s="2533" t="s">
        <v>748</v>
      </c>
      <c r="D1167" s="2617"/>
      <c r="E1167" s="2617"/>
      <c r="F1167" s="2617"/>
      <c r="G1167" s="1104" t="s">
        <v>23</v>
      </c>
      <c r="H1167" s="1077" t="e">
        <f>G1177</f>
        <v>#REF!</v>
      </c>
    </row>
    <row r="1168" spans="1:8" ht="31.5">
      <c r="A1168" s="1071"/>
      <c r="B1168" s="1317" t="s">
        <v>144</v>
      </c>
      <c r="C1168" s="1318" t="s">
        <v>75</v>
      </c>
      <c r="D1168" s="1486" t="s">
        <v>23</v>
      </c>
      <c r="E1168" s="1318" t="s">
        <v>76</v>
      </c>
      <c r="F1168" s="1319" t="s">
        <v>77</v>
      </c>
      <c r="G1168" s="1320" t="s">
        <v>78</v>
      </c>
      <c r="H1168" s="1071"/>
    </row>
    <row r="1169" spans="1:8" ht="15.75">
      <c r="A1169" s="1071"/>
      <c r="B1169" s="2818" t="s">
        <v>79</v>
      </c>
      <c r="C1169" s="2819"/>
      <c r="D1169" s="2819"/>
      <c r="E1169" s="2819"/>
      <c r="F1169" s="2819"/>
      <c r="G1169" s="2820"/>
      <c r="H1169" s="1071"/>
    </row>
    <row r="1170" spans="1:8" ht="30">
      <c r="A1170" s="1071"/>
      <c r="B1170" s="1551" t="s">
        <v>98</v>
      </c>
      <c r="C1170" s="1547" t="str">
        <f>C1196</f>
        <v>EMENDA INTERNA PARA ELETROCALHA PERFURADA GALVANIZADA DE 200 X 100 X 3000mm</v>
      </c>
      <c r="D1170" s="1554" t="str">
        <f>G1196</f>
        <v>UN</v>
      </c>
      <c r="E1170" s="1535">
        <v>1</v>
      </c>
      <c r="F1170" s="1535">
        <f>D1201</f>
        <v>5.83</v>
      </c>
      <c r="G1170" s="1540">
        <f>TRUNC(F1170*E1170,2)</f>
        <v>5.83</v>
      </c>
      <c r="H1170" s="1071"/>
    </row>
    <row r="1171" spans="1:8" s="1114" customFormat="1" ht="15.75">
      <c r="A1171" s="1112" t="s">
        <v>218</v>
      </c>
      <c r="B1171" s="1531">
        <v>11962</v>
      </c>
      <c r="C1171" s="1299" t="e">
        <f>IF($A1171="INSUMO",VLOOKUP($B1171,#REF!,2,FALSE),VLOOKUP($B1171,#REF!,2,FALSE))</f>
        <v>#REF!</v>
      </c>
      <c r="D1171" s="1304" t="e">
        <f>IF($A1171="INSUMO",VLOOKUP($B1171,#REF!,3,FALSE),VLOOKUP($B1171,#REF!,3,FALSE))</f>
        <v>#REF!</v>
      </c>
      <c r="E1171" s="1513">
        <v>4</v>
      </c>
      <c r="F1171" s="1322" t="e">
        <f>IF($A1171="INSUMO",VLOOKUP($B1171,#REF!,4,FALSE),VLOOKUP($B1171,#REF!,4,FALSE))</f>
        <v>#REF!</v>
      </c>
      <c r="G1171" s="1517" t="e">
        <f>TRUNC(F1171*E1171,2)</f>
        <v>#REF!</v>
      </c>
      <c r="H1171" s="1111"/>
    </row>
    <row r="1172" spans="1:8" s="1114" customFormat="1" ht="15.75">
      <c r="A1172" s="1112" t="s">
        <v>218</v>
      </c>
      <c r="B1172" s="1531">
        <v>39211</v>
      </c>
      <c r="C1172" s="1299" t="e">
        <f>IF($A1172="INSUMO",VLOOKUP($B1172,#REF!,2,FALSE),VLOOKUP($B1172,#REF!,2,FALSE))</f>
        <v>#REF!</v>
      </c>
      <c r="D1172" s="1304" t="e">
        <f>IF($A1172="INSUMO",VLOOKUP($B1172,#REF!,3,FALSE),VLOOKUP($B1172,#REF!,3,FALSE))</f>
        <v>#REF!</v>
      </c>
      <c r="E1172" s="1513">
        <v>4</v>
      </c>
      <c r="F1172" s="1322" t="e">
        <f>IF($A1172="INSUMO",VLOOKUP($B1172,#REF!,4,FALSE),VLOOKUP($B1172,#REF!,4,FALSE))</f>
        <v>#REF!</v>
      </c>
      <c r="G1172" s="1517" t="e">
        <f>TRUNC(F1172*E1172,2)</f>
        <v>#REF!</v>
      </c>
      <c r="H1172" s="1111"/>
    </row>
    <row r="1173" spans="1:8" s="1114" customFormat="1" ht="15.75">
      <c r="A1173" s="1112" t="s">
        <v>218</v>
      </c>
      <c r="B1173" s="1531">
        <v>39997</v>
      </c>
      <c r="C1173" s="1299" t="e">
        <f>IF($A1173="INSUMO",VLOOKUP($B1173,#REF!,2,FALSE),VLOOKUP($B1173,#REF!,2,FALSE))</f>
        <v>#REF!</v>
      </c>
      <c r="D1173" s="1304" t="e">
        <f>IF($A1173="INSUMO",VLOOKUP($B1173,#REF!,3,FALSE),VLOOKUP($B1173,#REF!,3,FALSE))</f>
        <v>#REF!</v>
      </c>
      <c r="E1173" s="1513">
        <v>4</v>
      </c>
      <c r="F1173" s="1322" t="e">
        <f>IF($A1173="INSUMO",VLOOKUP($B1173,#REF!,4,FALSE),VLOOKUP($B1173,#REF!,4,FALSE))</f>
        <v>#REF!</v>
      </c>
      <c r="G1173" s="1517" t="e">
        <f>TRUNC(F1173*E1173,2)</f>
        <v>#REF!</v>
      </c>
      <c r="H1173" s="1111"/>
    </row>
    <row r="1174" spans="1:8" ht="15.75">
      <c r="A1174" s="1071"/>
      <c r="B1174" s="2818" t="s">
        <v>80</v>
      </c>
      <c r="C1174" s="2819"/>
      <c r="D1174" s="2819"/>
      <c r="E1174" s="2819"/>
      <c r="F1174" s="2819"/>
      <c r="G1174" s="2820"/>
      <c r="H1174" s="1071"/>
    </row>
    <row r="1175" spans="1:8" ht="15.75">
      <c r="A1175" s="1073" t="s">
        <v>219</v>
      </c>
      <c r="B1175" s="1518">
        <v>88264</v>
      </c>
      <c r="C1175" s="1299" t="e">
        <f>IF($A1175="INSUMO",VLOOKUP($B1175,#REF!,2,FALSE),VLOOKUP($B1175,#REF!,2,FALSE))</f>
        <v>#REF!</v>
      </c>
      <c r="D1175" s="1304" t="e">
        <f>IF($A1175="INSUMO",VLOOKUP($B1175,#REF!,3,FALSE),VLOOKUP($B1175,#REF!,3,FALSE))</f>
        <v>#REF!</v>
      </c>
      <c r="E1175" s="1515">
        <f>E1193</f>
        <v>0.32</v>
      </c>
      <c r="F1175" s="1322" t="e">
        <f>IF($A1175="INSUMO",VLOOKUP($B1175,#REF!,4,FALSE),VLOOKUP($B1175,#REF!,4,FALSE))</f>
        <v>#REF!</v>
      </c>
      <c r="G1175" s="1540" t="e">
        <f>TRUNC(F1175*E1175,2)</f>
        <v>#REF!</v>
      </c>
      <c r="H1175" s="1071"/>
    </row>
    <row r="1176" spans="1:8" ht="16.5" thickBot="1">
      <c r="A1176" s="1073" t="s">
        <v>219</v>
      </c>
      <c r="B1176" s="1105">
        <v>88316</v>
      </c>
      <c r="C1176" s="1303" t="e">
        <f>IF($A1176="INSUMO",VLOOKUP($B1176,#REF!,2,FALSE),VLOOKUP($B1176,#REF!,2,FALSE))</f>
        <v>#REF!</v>
      </c>
      <c r="D1176" s="1300" t="e">
        <f>IF($A1176="INSUMO",VLOOKUP($B1176,#REF!,3,FALSE),VLOOKUP($B1176,#REF!,3,FALSE))</f>
        <v>#REF!</v>
      </c>
      <c r="E1176" s="1544">
        <f>E1194</f>
        <v>0.32</v>
      </c>
      <c r="F1176" s="1324" t="e">
        <f>IF($A1176="INSUMO",VLOOKUP($B1176,#REF!,4,FALSE),VLOOKUP($B1176,#REF!,4,FALSE))</f>
        <v>#REF!</v>
      </c>
      <c r="G1176" s="549" t="e">
        <f>TRUNC(F1176*E1176,2)</f>
        <v>#REF!</v>
      </c>
      <c r="H1176" s="1071"/>
    </row>
    <row r="1177" spans="1:8" ht="16.5" customHeight="1" thickBot="1">
      <c r="A1177" s="1071"/>
      <c r="B1177" s="2626" t="s">
        <v>914</v>
      </c>
      <c r="C1177" s="2626"/>
      <c r="D1177" s="2626"/>
      <c r="E1177" s="2626"/>
      <c r="F1177" s="1595" t="s">
        <v>81</v>
      </c>
      <c r="G1177" s="539" t="e">
        <f>SUM(G1170:G1176)</f>
        <v>#REF!</v>
      </c>
      <c r="H1177" s="1071"/>
    </row>
    <row r="1178" spans="1:8" s="1114" customFormat="1" ht="15">
      <c r="A1178" s="1111"/>
      <c r="B1178" s="2626"/>
      <c r="C1178" s="2626"/>
      <c r="D1178" s="2626"/>
      <c r="E1178" s="2626"/>
      <c r="F1178" s="1087"/>
      <c r="G1178" s="1087"/>
      <c r="H1178" s="1111"/>
    </row>
    <row r="1179" spans="1:8" s="1119" customFormat="1" ht="20.25" customHeight="1" thickBot="1">
      <c r="B1179" s="2853" t="s">
        <v>860</v>
      </c>
      <c r="C1179" s="2854"/>
      <c r="D1179" s="350"/>
      <c r="E1179" s="350"/>
      <c r="F1179" s="350"/>
      <c r="G1179" s="1590"/>
    </row>
    <row r="1180" spans="1:8" s="1121" customFormat="1" ht="15.75">
      <c r="A1180" s="1120"/>
      <c r="B1180" s="2855" t="s">
        <v>913</v>
      </c>
      <c r="C1180" s="2856"/>
      <c r="D1180" s="2856"/>
      <c r="E1180" s="2856"/>
      <c r="F1180" s="2856"/>
      <c r="G1180" s="2857"/>
      <c r="H1180" s="1120"/>
    </row>
    <row r="1181" spans="1:8" s="1121" customFormat="1" ht="15">
      <c r="A1181" s="1120"/>
      <c r="B1181" s="1539">
        <v>88264</v>
      </c>
      <c r="C1181" s="1299" t="e">
        <f>IF($A1181="INSUMO",VLOOKUP($B1181,#REF!,2,FALSE),VLOOKUP($B1181,#REF!,2,FALSE))</f>
        <v>#REF!</v>
      </c>
      <c r="D1181" s="1304" t="e">
        <f>IF($A1181="INSUMO",VLOOKUP($B1181,#REF!,3,FALSE),VLOOKUP($B1181,#REF!,3,FALSE))</f>
        <v>#REF!</v>
      </c>
      <c r="E1181" s="2850">
        <v>0.2</v>
      </c>
      <c r="F1181" s="2850"/>
      <c r="G1181" s="2858"/>
      <c r="H1181" s="1120"/>
    </row>
    <row r="1182" spans="1:8" s="1121" customFormat="1" ht="16.5" customHeight="1">
      <c r="A1182" s="1120"/>
      <c r="B1182" s="1539">
        <v>88247</v>
      </c>
      <c r="C1182" s="1299" t="e">
        <f>IF($A1182="INSUMO",VLOOKUP($B1182,#REF!,2,FALSE),VLOOKUP($B1182,#REF!,2,FALSE))</f>
        <v>#REF!</v>
      </c>
      <c r="D1182" s="1304" t="e">
        <f>IF($A1182="INSUMO",VLOOKUP($B1182,#REF!,3,FALSE),VLOOKUP($B1182,#REF!,3,FALSE))</f>
        <v>#REF!</v>
      </c>
      <c r="E1182" s="2850">
        <v>0.2</v>
      </c>
      <c r="F1182" s="2850"/>
      <c r="G1182" s="2858"/>
      <c r="H1182" s="1120"/>
    </row>
    <row r="1183" spans="1:8" s="1121" customFormat="1" ht="15.75">
      <c r="A1183" s="1120"/>
      <c r="B1183" s="2847" t="s">
        <v>879</v>
      </c>
      <c r="C1183" s="2848"/>
      <c r="D1183" s="2848"/>
      <c r="E1183" s="2848"/>
      <c r="F1183" s="1591" t="s">
        <v>76</v>
      </c>
      <c r="G1183" s="1593" t="s">
        <v>895</v>
      </c>
      <c r="H1183" s="1120"/>
    </row>
    <row r="1184" spans="1:8" s="1121" customFormat="1" ht="15">
      <c r="A1184" s="1120"/>
      <c r="B1184" s="1539">
        <v>88264</v>
      </c>
      <c r="C1184" s="1299" t="e">
        <f>IF($A1184="INSUMO",VLOOKUP($B1184,#REF!,2,FALSE),VLOOKUP($B1184,#REF!,2,FALSE))</f>
        <v>#REF!</v>
      </c>
      <c r="D1184" s="1304" t="e">
        <f>IF($A1184="INSUMO",VLOOKUP($B1184,#REF!,3,FALSE),VLOOKUP($B1184,#REF!,3,FALSE))</f>
        <v>#REF!</v>
      </c>
      <c r="E1184" s="1592">
        <v>0.01</v>
      </c>
      <c r="F1184" s="1592">
        <v>4</v>
      </c>
      <c r="G1184" s="1594">
        <f>E1184*F1184</f>
        <v>0.04</v>
      </c>
      <c r="H1184" s="1120"/>
    </row>
    <row r="1185" spans="1:8" s="1121" customFormat="1" ht="16.5" customHeight="1">
      <c r="A1185" s="1120"/>
      <c r="B1185" s="1539">
        <v>88247</v>
      </c>
      <c r="C1185" s="1299" t="e">
        <f>IF($A1185="INSUMO",VLOOKUP($B1185,#REF!,2,FALSE),VLOOKUP($B1185,#REF!,2,FALSE))</f>
        <v>#REF!</v>
      </c>
      <c r="D1185" s="1304" t="e">
        <f>IF($A1185="INSUMO",VLOOKUP($B1185,#REF!,3,FALSE),VLOOKUP($B1185,#REF!,3,FALSE))</f>
        <v>#REF!</v>
      </c>
      <c r="E1185" s="1592">
        <v>0.01</v>
      </c>
      <c r="F1185" s="1592">
        <v>4</v>
      </c>
      <c r="G1185" s="1594">
        <f>E1185*F1185</f>
        <v>0.04</v>
      </c>
      <c r="H1185" s="1120"/>
    </row>
    <row r="1186" spans="1:8" s="1121" customFormat="1" ht="15.75">
      <c r="A1186" s="1120"/>
      <c r="B1186" s="2847" t="s">
        <v>877</v>
      </c>
      <c r="C1186" s="2848"/>
      <c r="D1186" s="2848"/>
      <c r="E1186" s="2848"/>
      <c r="F1186" s="1591" t="s">
        <v>76</v>
      </c>
      <c r="G1186" s="1593" t="s">
        <v>895</v>
      </c>
      <c r="H1186" s="1120"/>
    </row>
    <row r="1187" spans="1:8" s="1121" customFormat="1" ht="15">
      <c r="A1187" s="1120"/>
      <c r="B1187" s="1539">
        <v>88264</v>
      </c>
      <c r="C1187" s="1299" t="e">
        <f>IF($A1187="INSUMO",VLOOKUP($B1187,#REF!,2,FALSE),VLOOKUP($B1187,#REF!,2,FALSE))</f>
        <v>#REF!</v>
      </c>
      <c r="D1187" s="1304" t="e">
        <f>IF($A1187="INSUMO",VLOOKUP($B1187,#REF!,3,FALSE),VLOOKUP($B1187,#REF!,3,FALSE))</f>
        <v>#REF!</v>
      </c>
      <c r="E1187" s="1592">
        <v>0.01</v>
      </c>
      <c r="F1187" s="1592">
        <v>4</v>
      </c>
      <c r="G1187" s="1594">
        <f>E1187*F1187</f>
        <v>0.04</v>
      </c>
      <c r="H1187" s="1120"/>
    </row>
    <row r="1188" spans="1:8" s="1121" customFormat="1" ht="16.5" customHeight="1">
      <c r="A1188" s="1120"/>
      <c r="B1188" s="1539">
        <v>88247</v>
      </c>
      <c r="C1188" s="1299" t="e">
        <f>IF($A1188="INSUMO",VLOOKUP($B1188,#REF!,2,FALSE),VLOOKUP($B1188,#REF!,2,FALSE))</f>
        <v>#REF!</v>
      </c>
      <c r="D1188" s="1304" t="e">
        <f>IF($A1188="INSUMO",VLOOKUP($B1188,#REF!,3,FALSE),VLOOKUP($B1188,#REF!,3,FALSE))</f>
        <v>#REF!</v>
      </c>
      <c r="E1188" s="1592">
        <v>0.01</v>
      </c>
      <c r="F1188" s="1592">
        <v>4</v>
      </c>
      <c r="G1188" s="1594">
        <f>E1188*F1188</f>
        <v>0.04</v>
      </c>
      <c r="H1188" s="1120"/>
    </row>
    <row r="1189" spans="1:8" s="1121" customFormat="1" ht="15.75">
      <c r="A1189" s="1120"/>
      <c r="B1189" s="2847" t="s">
        <v>878</v>
      </c>
      <c r="C1189" s="2848"/>
      <c r="D1189" s="2848"/>
      <c r="E1189" s="2848"/>
      <c r="F1189" s="1591" t="s">
        <v>76</v>
      </c>
      <c r="G1189" s="1593" t="s">
        <v>895</v>
      </c>
      <c r="H1189" s="1120"/>
    </row>
    <row r="1190" spans="1:8" s="1121" customFormat="1" ht="15">
      <c r="A1190" s="1120"/>
      <c r="B1190" s="1539">
        <v>88264</v>
      </c>
      <c r="C1190" s="1299" t="e">
        <f>IF($A1190="INSUMO",VLOOKUP($B1190,#REF!,2,FALSE),VLOOKUP($B1190,#REF!,2,FALSE))</f>
        <v>#REF!</v>
      </c>
      <c r="D1190" s="1304" t="e">
        <f>IF($A1190="INSUMO",VLOOKUP($B1190,#REF!,3,FALSE),VLOOKUP($B1190,#REF!,3,FALSE))</f>
        <v>#REF!</v>
      </c>
      <c r="E1190" s="1592">
        <v>0.01</v>
      </c>
      <c r="F1190" s="1592">
        <v>4</v>
      </c>
      <c r="G1190" s="1594">
        <f>E1190*F1190</f>
        <v>0.04</v>
      </c>
      <c r="H1190" s="1120"/>
    </row>
    <row r="1191" spans="1:8" s="1121" customFormat="1" ht="16.5" customHeight="1">
      <c r="A1191" s="1120"/>
      <c r="B1191" s="1539">
        <v>88247</v>
      </c>
      <c r="C1191" s="1299" t="e">
        <f>IF($A1191="INSUMO",VLOOKUP($B1191,#REF!,2,FALSE),VLOOKUP($B1191,#REF!,2,FALSE))</f>
        <v>#REF!</v>
      </c>
      <c r="D1191" s="1304" t="e">
        <f>IF($A1191="INSUMO",VLOOKUP($B1191,#REF!,3,FALSE),VLOOKUP($B1191,#REF!,3,FALSE))</f>
        <v>#REF!</v>
      </c>
      <c r="E1191" s="1592">
        <v>0.01</v>
      </c>
      <c r="F1191" s="1592">
        <v>4</v>
      </c>
      <c r="G1191" s="1594">
        <f>E1191*F1191</f>
        <v>0.04</v>
      </c>
      <c r="H1191" s="1120"/>
    </row>
    <row r="1192" spans="1:8" s="1121" customFormat="1" ht="15.75">
      <c r="A1192" s="1120"/>
      <c r="B1192" s="2847" t="s">
        <v>864</v>
      </c>
      <c r="C1192" s="2848"/>
      <c r="D1192" s="2848"/>
      <c r="E1192" s="2848"/>
      <c r="F1192" s="2848"/>
      <c r="G1192" s="2849"/>
      <c r="H1192" s="1120"/>
    </row>
    <row r="1193" spans="1:8" s="1121" customFormat="1" ht="15">
      <c r="A1193" s="1120"/>
      <c r="B1193" s="1539">
        <v>88264</v>
      </c>
      <c r="C1193" s="1299" t="e">
        <f>IF($A1193="INSUMO",VLOOKUP($B1193,#REF!,2,FALSE),VLOOKUP($B1193,#REF!,2,FALSE))</f>
        <v>#REF!</v>
      </c>
      <c r="D1193" s="1304" t="e">
        <f>IF($A1193="INSUMO",VLOOKUP($B1193,#REF!,3,FALSE),VLOOKUP($B1193,#REF!,3,FALSE))</f>
        <v>#REF!</v>
      </c>
      <c r="E1193" s="2850">
        <f>E1181+G1184+G1187+G1190</f>
        <v>0.32</v>
      </c>
      <c r="F1193" s="2851"/>
      <c r="G1193" s="2852"/>
      <c r="H1193" s="1120"/>
    </row>
    <row r="1194" spans="1:8" s="1121" customFormat="1" ht="16.5" customHeight="1" thickBot="1">
      <c r="A1194" s="1120"/>
      <c r="B1194" s="349">
        <v>88247</v>
      </c>
      <c r="C1194" s="1303" t="e">
        <f>IF($A1194="INSUMO",VLOOKUP($B1194,#REF!,2,FALSE),VLOOKUP($B1194,#REF!,2,FALSE))</f>
        <v>#REF!</v>
      </c>
      <c r="D1194" s="1300" t="e">
        <f>IF($A1194="INSUMO",VLOOKUP($B1194,#REF!,3,FALSE),VLOOKUP($B1194,#REF!,3,FALSE))</f>
        <v>#REF!</v>
      </c>
      <c r="E1194" s="2844">
        <f>E1182+G1185+G1188+G1191</f>
        <v>0.32</v>
      </c>
      <c r="F1194" s="2845"/>
      <c r="G1194" s="2846"/>
      <c r="H1194" s="1120"/>
    </row>
    <row r="1195" spans="1:8" s="1114" customFormat="1" ht="15.75" thickBot="1">
      <c r="A1195" s="1111"/>
      <c r="B1195" s="1237"/>
      <c r="C1195" s="1111"/>
      <c r="D1195" s="1111"/>
      <c r="E1195" s="1111"/>
      <c r="F1195" s="1111"/>
      <c r="G1195" s="1171"/>
      <c r="H1195" s="1111"/>
    </row>
    <row r="1196" spans="1:8" ht="35.25">
      <c r="A1196" s="1074"/>
      <c r="B1196" s="1365"/>
      <c r="C1196" s="1366" t="s">
        <v>749</v>
      </c>
      <c r="D1196" s="1366"/>
      <c r="E1196" s="1367"/>
      <c r="F1196" s="1364"/>
      <c r="G1196" s="360" t="s">
        <v>23</v>
      </c>
      <c r="H1196" s="1240" t="s">
        <v>1064</v>
      </c>
    </row>
    <row r="1197" spans="1:8" ht="31.5">
      <c r="A1197" s="1074"/>
      <c r="B1197" s="1458" t="s">
        <v>91</v>
      </c>
      <c r="C1197" s="1459" t="s">
        <v>92</v>
      </c>
      <c r="D1197" s="1460" t="s">
        <v>93</v>
      </c>
      <c r="E1197" s="1461" t="s">
        <v>94</v>
      </c>
      <c r="F1197" s="1504" t="s">
        <v>95</v>
      </c>
      <c r="G1197" s="1463" t="s">
        <v>96</v>
      </c>
      <c r="H1197" s="1074"/>
    </row>
    <row r="1198" spans="1:8" ht="15">
      <c r="A1198" s="1074"/>
      <c r="B1198" s="1742">
        <v>43566</v>
      </c>
      <c r="C1198" s="1765" t="s">
        <v>1264</v>
      </c>
      <c r="D1198" s="1766">
        <v>4</v>
      </c>
      <c r="E1198" s="1761" t="s">
        <v>120</v>
      </c>
      <c r="F1198" s="1762" t="s">
        <v>1265</v>
      </c>
      <c r="G1198" s="1741" t="s">
        <v>426</v>
      </c>
      <c r="H1198"/>
    </row>
    <row r="1199" spans="1:8" ht="15">
      <c r="A1199" s="1074"/>
      <c r="B1199" s="1736">
        <v>43567</v>
      </c>
      <c r="C1199" s="1737" t="s">
        <v>1180</v>
      </c>
      <c r="D1199" s="1775">
        <v>5.83</v>
      </c>
      <c r="E1199" s="1739" t="s">
        <v>110</v>
      </c>
      <c r="F1199" s="1740" t="s">
        <v>111</v>
      </c>
      <c r="G1199" s="1741" t="s">
        <v>1181</v>
      </c>
      <c r="H1199"/>
    </row>
    <row r="1200" spans="1:8" ht="15">
      <c r="A1200" s="1074"/>
      <c r="B1200" s="1742">
        <v>43572</v>
      </c>
      <c r="C1200" s="1760" t="s">
        <v>1183</v>
      </c>
      <c r="D1200" s="1775">
        <v>6</v>
      </c>
      <c r="E1200" s="1761" t="s">
        <v>1097</v>
      </c>
      <c r="F1200" s="1762" t="s">
        <v>1065</v>
      </c>
      <c r="G1200" s="1741" t="s">
        <v>1275</v>
      </c>
      <c r="H1200"/>
    </row>
    <row r="1201" spans="1:8" ht="16.5" thickBot="1">
      <c r="A1201" s="1074"/>
      <c r="B1201" s="1095"/>
      <c r="C1201" s="1335" t="s">
        <v>97</v>
      </c>
      <c r="D1201" s="1336">
        <f>IF(COUNT(D1197:D1200)=3,MEDIAN(D1197:D1200),SMALL(D1198:D1200,1))</f>
        <v>5.83</v>
      </c>
      <c r="E1201" s="1337"/>
      <c r="F1201" s="1338"/>
      <c r="G1201" s="587"/>
      <c r="H1201"/>
    </row>
    <row r="1202" spans="1:8" ht="15.75" thickBot="1">
      <c r="A1202" s="1075"/>
      <c r="B1202" s="2859"/>
      <c r="C1202" s="2840"/>
      <c r="D1202" s="2840"/>
      <c r="E1202" s="2840"/>
      <c r="F1202" s="2840"/>
      <c r="G1202" s="2860"/>
      <c r="H1202" s="1075"/>
    </row>
    <row r="1203" spans="1:8" ht="15.75">
      <c r="A1203" s="1071"/>
      <c r="B1203" s="1103" t="str">
        <f>IF(COUNT($H$16:H1203)&lt;10,CONCATENATE("AMM LOG 00",COUNT($H$16:H1203)),CONCATENATE("AMM LOG 0",COUNT($H$16:H1203)))</f>
        <v>AMM LOG 000</v>
      </c>
      <c r="C1203" s="2533" t="s">
        <v>750</v>
      </c>
      <c r="D1203" s="2617"/>
      <c r="E1203" s="2617"/>
      <c r="F1203" s="2617"/>
      <c r="G1203" s="1104" t="s">
        <v>23</v>
      </c>
      <c r="H1203" s="1077" t="e">
        <f>G1213</f>
        <v>#REF!</v>
      </c>
    </row>
    <row r="1204" spans="1:8" ht="31.5">
      <c r="A1204" s="1071"/>
      <c r="B1204" s="1317" t="s">
        <v>144</v>
      </c>
      <c r="C1204" s="1318" t="s">
        <v>75</v>
      </c>
      <c r="D1204" s="1486" t="s">
        <v>23</v>
      </c>
      <c r="E1204" s="1318" t="s">
        <v>76</v>
      </c>
      <c r="F1204" s="1319" t="s">
        <v>77</v>
      </c>
      <c r="G1204" s="1320" t="s">
        <v>78</v>
      </c>
      <c r="H1204" s="1071"/>
    </row>
    <row r="1205" spans="1:8" ht="15.75">
      <c r="A1205" s="1071"/>
      <c r="B1205" s="2818" t="s">
        <v>79</v>
      </c>
      <c r="C1205" s="2819"/>
      <c r="D1205" s="2819"/>
      <c r="E1205" s="2819"/>
      <c r="F1205" s="2819"/>
      <c r="G1205" s="2820"/>
      <c r="H1205" s="1071"/>
    </row>
    <row r="1206" spans="1:8" ht="15">
      <c r="A1206" s="1071"/>
      <c r="B1206" s="1551" t="s">
        <v>98</v>
      </c>
      <c r="C1206" s="1547" t="str">
        <f>C1233</f>
        <v>COTOVELO RETO 90º PARA ELETROCALHA PERFURADA 200 X 100</v>
      </c>
      <c r="D1206" s="1554" t="str">
        <f>G1233</f>
        <v>UN</v>
      </c>
      <c r="E1206" s="1535">
        <v>1</v>
      </c>
      <c r="F1206" s="1535">
        <f>D1238</f>
        <v>20.58</v>
      </c>
      <c r="G1206" s="1540">
        <f>TRUNC(F1206*E1206,2)</f>
        <v>20.58</v>
      </c>
      <c r="H1206" s="1071"/>
    </row>
    <row r="1207" spans="1:8" s="1114" customFormat="1" ht="15.75">
      <c r="A1207" s="1112" t="s">
        <v>218</v>
      </c>
      <c r="B1207" s="1531">
        <v>11962</v>
      </c>
      <c r="C1207" s="1299" t="e">
        <f>IF($A1207="INSUMO",VLOOKUP($B1207,#REF!,2,FALSE),VLOOKUP($B1207,#REF!,2,FALSE))</f>
        <v>#REF!</v>
      </c>
      <c r="D1207" s="1304" t="e">
        <f>IF($A1207="INSUMO",VLOOKUP($B1207,#REF!,3,FALSE),VLOOKUP($B1207,#REF!,3,FALSE))</f>
        <v>#REF!</v>
      </c>
      <c r="E1207" s="1513">
        <v>8</v>
      </c>
      <c r="F1207" s="1322" t="e">
        <f>IF($A1207="INSUMO",VLOOKUP($B1207,#REF!,4,FALSE),VLOOKUP($B1207,#REF!,4,FALSE))</f>
        <v>#REF!</v>
      </c>
      <c r="G1207" s="1517" t="e">
        <f>TRUNC(F1207*E1207,2)</f>
        <v>#REF!</v>
      </c>
      <c r="H1207" s="1111"/>
    </row>
    <row r="1208" spans="1:8" s="1114" customFormat="1" ht="15.75">
      <c r="A1208" s="1112" t="s">
        <v>218</v>
      </c>
      <c r="B1208" s="1531">
        <v>39211</v>
      </c>
      <c r="C1208" s="1299" t="e">
        <f>IF($A1208="INSUMO",VLOOKUP($B1208,#REF!,2,FALSE),VLOOKUP($B1208,#REF!,2,FALSE))</f>
        <v>#REF!</v>
      </c>
      <c r="D1208" s="1304" t="e">
        <f>IF($A1208="INSUMO",VLOOKUP($B1208,#REF!,3,FALSE),VLOOKUP($B1208,#REF!,3,FALSE))</f>
        <v>#REF!</v>
      </c>
      <c r="E1208" s="1513">
        <v>8</v>
      </c>
      <c r="F1208" s="1322" t="e">
        <f>IF($A1208="INSUMO",VLOOKUP($B1208,#REF!,4,FALSE),VLOOKUP($B1208,#REF!,4,FALSE))</f>
        <v>#REF!</v>
      </c>
      <c r="G1208" s="1517" t="e">
        <f>TRUNC(F1208*E1208,2)</f>
        <v>#REF!</v>
      </c>
      <c r="H1208" s="1111"/>
    </row>
    <row r="1209" spans="1:8" s="1114" customFormat="1" ht="15.75">
      <c r="A1209" s="1112" t="s">
        <v>218</v>
      </c>
      <c r="B1209" s="1531">
        <v>39997</v>
      </c>
      <c r="C1209" s="1299" t="e">
        <f>IF($A1209="INSUMO",VLOOKUP($B1209,#REF!,2,FALSE),VLOOKUP($B1209,#REF!,2,FALSE))</f>
        <v>#REF!</v>
      </c>
      <c r="D1209" s="1304" t="e">
        <f>IF($A1209="INSUMO",VLOOKUP($B1209,#REF!,3,FALSE),VLOOKUP($B1209,#REF!,3,FALSE))</f>
        <v>#REF!</v>
      </c>
      <c r="E1209" s="1513">
        <v>8</v>
      </c>
      <c r="F1209" s="1322" t="e">
        <f>IF($A1209="INSUMO",VLOOKUP($B1209,#REF!,4,FALSE),VLOOKUP($B1209,#REF!,4,FALSE))</f>
        <v>#REF!</v>
      </c>
      <c r="G1209" s="1517" t="e">
        <f>TRUNC(F1209*E1209,2)</f>
        <v>#REF!</v>
      </c>
      <c r="H1209" s="1111"/>
    </row>
    <row r="1210" spans="1:8" ht="15.75">
      <c r="A1210" s="1071"/>
      <c r="B1210" s="2818" t="s">
        <v>80</v>
      </c>
      <c r="C1210" s="2819"/>
      <c r="D1210" s="2819"/>
      <c r="E1210" s="2819"/>
      <c r="F1210" s="2819"/>
      <c r="G1210" s="2820"/>
      <c r="H1210" s="1071"/>
    </row>
    <row r="1211" spans="1:8" ht="15.75">
      <c r="A1211" s="1073" t="s">
        <v>219</v>
      </c>
      <c r="B1211" s="1518">
        <v>88264</v>
      </c>
      <c r="C1211" s="1299" t="e">
        <f>IF($A1211="INSUMO",VLOOKUP($B1211,#REF!,2,FALSE),VLOOKUP($B1211,#REF!,2,FALSE))</f>
        <v>#REF!</v>
      </c>
      <c r="D1211" s="1304" t="e">
        <f>IF($A1211="INSUMO",VLOOKUP($B1211,#REF!,3,FALSE),VLOOKUP($B1211,#REF!,3,FALSE))</f>
        <v>#REF!</v>
      </c>
      <c r="E1211" s="1515">
        <f>E1230</f>
        <v>0.44000000000000006</v>
      </c>
      <c r="F1211" s="1322" t="e">
        <f>IF($A1211="INSUMO",VLOOKUP($B1211,#REF!,4,FALSE),VLOOKUP($B1211,#REF!,4,FALSE))</f>
        <v>#REF!</v>
      </c>
      <c r="G1211" s="1540" t="e">
        <f>TRUNC(F1211*E1211,2)</f>
        <v>#REF!</v>
      </c>
      <c r="H1211" s="1071"/>
    </row>
    <row r="1212" spans="1:8" ht="16.5" thickBot="1">
      <c r="A1212" s="1073" t="s">
        <v>219</v>
      </c>
      <c r="B1212" s="1105">
        <v>88316</v>
      </c>
      <c r="C1212" s="1303" t="e">
        <f>IF($A1212="INSUMO",VLOOKUP($B1212,#REF!,2,FALSE),VLOOKUP($B1212,#REF!,2,FALSE))</f>
        <v>#REF!</v>
      </c>
      <c r="D1212" s="1300" t="e">
        <f>IF($A1212="INSUMO",VLOOKUP($B1212,#REF!,3,FALSE),VLOOKUP($B1212,#REF!,3,FALSE))</f>
        <v>#REF!</v>
      </c>
      <c r="E1212" s="1544">
        <f>E1231</f>
        <v>0.44000000000000006</v>
      </c>
      <c r="F1212" s="1324" t="e">
        <f>IF($A1212="INSUMO",VLOOKUP($B1212,#REF!,4,FALSE),VLOOKUP($B1212,#REF!,4,FALSE))</f>
        <v>#REF!</v>
      </c>
      <c r="G1212" s="549" t="e">
        <f>TRUNC(F1212*E1212,2)</f>
        <v>#REF!</v>
      </c>
      <c r="H1212" s="1071"/>
    </row>
    <row r="1213" spans="1:8" ht="16.5" customHeight="1" thickBot="1">
      <c r="A1213" s="1071"/>
      <c r="B1213" s="2626" t="s">
        <v>916</v>
      </c>
      <c r="C1213" s="2626"/>
      <c r="D1213" s="2626"/>
      <c r="E1213" s="2626"/>
      <c r="F1213" s="1595" t="s">
        <v>81</v>
      </c>
      <c r="G1213" s="539" t="e">
        <f>SUM(G1206:G1212)</f>
        <v>#REF!</v>
      </c>
      <c r="H1213" s="1071"/>
    </row>
    <row r="1214" spans="1:8" s="1114" customFormat="1" ht="15">
      <c r="A1214" s="1111"/>
      <c r="B1214" s="2626"/>
      <c r="C1214" s="2626"/>
      <c r="D1214" s="2626"/>
      <c r="E1214" s="2626"/>
      <c r="F1214" s="1087"/>
      <c r="G1214" s="1087"/>
      <c r="H1214" s="1111"/>
    </row>
    <row r="1215" spans="1:8" ht="15">
      <c r="A1215" s="1071"/>
      <c r="B1215" s="1078"/>
      <c r="C1215" s="1072"/>
      <c r="D1215" s="1072"/>
      <c r="E1215" s="1072"/>
      <c r="F1215" s="1072"/>
      <c r="G1215" s="1072"/>
      <c r="H1215" s="1071"/>
    </row>
    <row r="1216" spans="1:8" s="1119" customFormat="1" ht="20.25" customHeight="1" thickBot="1">
      <c r="B1216" s="2853" t="s">
        <v>860</v>
      </c>
      <c r="C1216" s="2854"/>
      <c r="D1216" s="350"/>
      <c r="E1216" s="350"/>
      <c r="F1216" s="350"/>
      <c r="G1216" s="1590"/>
    </row>
    <row r="1217" spans="1:8" s="1121" customFormat="1" ht="15.75">
      <c r="A1217" s="1120"/>
      <c r="B1217" s="2855" t="s">
        <v>915</v>
      </c>
      <c r="C1217" s="2856"/>
      <c r="D1217" s="2856"/>
      <c r="E1217" s="2856"/>
      <c r="F1217" s="2856"/>
      <c r="G1217" s="2857"/>
      <c r="H1217" s="1120"/>
    </row>
    <row r="1218" spans="1:8" s="1121" customFormat="1" ht="15">
      <c r="A1218" s="1120"/>
      <c r="B1218" s="1539">
        <v>88264</v>
      </c>
      <c r="C1218" s="1299" t="e">
        <f>IF($A1218="INSUMO",VLOOKUP($B1218,#REF!,2,FALSE),VLOOKUP($B1218,#REF!,2,FALSE))</f>
        <v>#REF!</v>
      </c>
      <c r="D1218" s="1304" t="e">
        <f>IF($A1218="INSUMO",VLOOKUP($B1218,#REF!,3,FALSE),VLOOKUP($B1218,#REF!,3,FALSE))</f>
        <v>#REF!</v>
      </c>
      <c r="E1218" s="2850">
        <v>0.2</v>
      </c>
      <c r="F1218" s="2850"/>
      <c r="G1218" s="2858"/>
      <c r="H1218" s="1120"/>
    </row>
    <row r="1219" spans="1:8" s="1121" customFormat="1" ht="16.5" customHeight="1">
      <c r="A1219" s="1120"/>
      <c r="B1219" s="1539">
        <v>88247</v>
      </c>
      <c r="C1219" s="1299" t="e">
        <f>IF($A1219="INSUMO",VLOOKUP($B1219,#REF!,2,FALSE),VLOOKUP($B1219,#REF!,2,FALSE))</f>
        <v>#REF!</v>
      </c>
      <c r="D1219" s="1304" t="e">
        <f>IF($A1219="INSUMO",VLOOKUP($B1219,#REF!,3,FALSE),VLOOKUP($B1219,#REF!,3,FALSE))</f>
        <v>#REF!</v>
      </c>
      <c r="E1219" s="2850">
        <v>0.2</v>
      </c>
      <c r="F1219" s="2850"/>
      <c r="G1219" s="2858"/>
      <c r="H1219" s="1120"/>
    </row>
    <row r="1220" spans="1:8" s="1121" customFormat="1" ht="15.75">
      <c r="A1220" s="1120"/>
      <c r="B1220" s="2847" t="s">
        <v>879</v>
      </c>
      <c r="C1220" s="2848"/>
      <c r="D1220" s="2848"/>
      <c r="E1220" s="2848"/>
      <c r="F1220" s="1591" t="s">
        <v>76</v>
      </c>
      <c r="G1220" s="1593" t="s">
        <v>895</v>
      </c>
      <c r="H1220" s="1120"/>
    </row>
    <row r="1221" spans="1:8" s="1121" customFormat="1" ht="15">
      <c r="A1221" s="1120"/>
      <c r="B1221" s="1539">
        <v>88264</v>
      </c>
      <c r="C1221" s="1299" t="e">
        <f>IF($A1221="INSUMO",VLOOKUP($B1221,#REF!,2,FALSE),VLOOKUP($B1221,#REF!,2,FALSE))</f>
        <v>#REF!</v>
      </c>
      <c r="D1221" s="1304" t="e">
        <f>IF($A1221="INSUMO",VLOOKUP($B1221,#REF!,3,FALSE),VLOOKUP($B1221,#REF!,3,FALSE))</f>
        <v>#REF!</v>
      </c>
      <c r="E1221" s="1592">
        <v>0.01</v>
      </c>
      <c r="F1221" s="1592">
        <v>8</v>
      </c>
      <c r="G1221" s="1594">
        <f>E1221*F1221</f>
        <v>0.08</v>
      </c>
      <c r="H1221" s="1120"/>
    </row>
    <row r="1222" spans="1:8" s="1121" customFormat="1" ht="16.5" customHeight="1">
      <c r="A1222" s="1120"/>
      <c r="B1222" s="1539">
        <v>88247</v>
      </c>
      <c r="C1222" s="1299" t="e">
        <f>IF($A1222="INSUMO",VLOOKUP($B1222,#REF!,2,FALSE),VLOOKUP($B1222,#REF!,2,FALSE))</f>
        <v>#REF!</v>
      </c>
      <c r="D1222" s="1304" t="e">
        <f>IF($A1222="INSUMO",VLOOKUP($B1222,#REF!,3,FALSE),VLOOKUP($B1222,#REF!,3,FALSE))</f>
        <v>#REF!</v>
      </c>
      <c r="E1222" s="1592">
        <v>0.01</v>
      </c>
      <c r="F1222" s="1592">
        <v>8</v>
      </c>
      <c r="G1222" s="1594">
        <f>E1222*F1222</f>
        <v>0.08</v>
      </c>
      <c r="H1222" s="1120"/>
    </row>
    <row r="1223" spans="1:8" s="1121" customFormat="1" ht="15.75">
      <c r="A1223" s="1120"/>
      <c r="B1223" s="2847" t="s">
        <v>877</v>
      </c>
      <c r="C1223" s="2848"/>
      <c r="D1223" s="2848"/>
      <c r="E1223" s="2848"/>
      <c r="F1223" s="1591" t="s">
        <v>76</v>
      </c>
      <c r="G1223" s="1593" t="s">
        <v>895</v>
      </c>
      <c r="H1223" s="1120"/>
    </row>
    <row r="1224" spans="1:8" s="1121" customFormat="1" ht="15">
      <c r="A1224" s="1120"/>
      <c r="B1224" s="1539">
        <v>88264</v>
      </c>
      <c r="C1224" s="1299" t="e">
        <f>IF($A1224="INSUMO",VLOOKUP($B1224,#REF!,2,FALSE),VLOOKUP($B1224,#REF!,2,FALSE))</f>
        <v>#REF!</v>
      </c>
      <c r="D1224" s="1304" t="e">
        <f>IF($A1224="INSUMO",VLOOKUP($B1224,#REF!,3,FALSE),VLOOKUP($B1224,#REF!,3,FALSE))</f>
        <v>#REF!</v>
      </c>
      <c r="E1224" s="1592">
        <v>0.01</v>
      </c>
      <c r="F1224" s="1592">
        <v>8</v>
      </c>
      <c r="G1224" s="1594">
        <f>E1224*F1224</f>
        <v>0.08</v>
      </c>
      <c r="H1224" s="1120"/>
    </row>
    <row r="1225" spans="1:8" s="1121" customFormat="1" ht="16.5" customHeight="1">
      <c r="A1225" s="1120"/>
      <c r="B1225" s="1539">
        <v>88247</v>
      </c>
      <c r="C1225" s="1299" t="e">
        <f>IF($A1225="INSUMO",VLOOKUP($B1225,#REF!,2,FALSE),VLOOKUP($B1225,#REF!,2,FALSE))</f>
        <v>#REF!</v>
      </c>
      <c r="D1225" s="1304" t="e">
        <f>IF($A1225="INSUMO",VLOOKUP($B1225,#REF!,3,FALSE),VLOOKUP($B1225,#REF!,3,FALSE))</f>
        <v>#REF!</v>
      </c>
      <c r="E1225" s="1592">
        <v>0.01</v>
      </c>
      <c r="F1225" s="1592">
        <v>8</v>
      </c>
      <c r="G1225" s="1594">
        <f>E1225*F1225</f>
        <v>0.08</v>
      </c>
      <c r="H1225" s="1120"/>
    </row>
    <row r="1226" spans="1:8" s="1121" customFormat="1" ht="15.75">
      <c r="A1226" s="1120"/>
      <c r="B1226" s="2847" t="s">
        <v>878</v>
      </c>
      <c r="C1226" s="2848"/>
      <c r="D1226" s="2848"/>
      <c r="E1226" s="2848"/>
      <c r="F1226" s="1591" t="s">
        <v>76</v>
      </c>
      <c r="G1226" s="1593" t="s">
        <v>895</v>
      </c>
      <c r="H1226" s="1120"/>
    </row>
    <row r="1227" spans="1:8" s="1121" customFormat="1" ht="15">
      <c r="A1227" s="1120"/>
      <c r="B1227" s="1539">
        <v>88264</v>
      </c>
      <c r="C1227" s="1299" t="e">
        <f>IF($A1227="INSUMO",VLOOKUP($B1227,#REF!,2,FALSE),VLOOKUP($B1227,#REF!,2,FALSE))</f>
        <v>#REF!</v>
      </c>
      <c r="D1227" s="1304" t="e">
        <f>IF($A1227="INSUMO",VLOOKUP($B1227,#REF!,3,FALSE),VLOOKUP($B1227,#REF!,3,FALSE))</f>
        <v>#REF!</v>
      </c>
      <c r="E1227" s="1592">
        <v>0.01</v>
      </c>
      <c r="F1227" s="1592">
        <v>8</v>
      </c>
      <c r="G1227" s="1594">
        <f>E1227*F1227</f>
        <v>0.08</v>
      </c>
      <c r="H1227" s="1120"/>
    </row>
    <row r="1228" spans="1:8" s="1121" customFormat="1" ht="16.5" customHeight="1">
      <c r="A1228" s="1120"/>
      <c r="B1228" s="1539">
        <v>88247</v>
      </c>
      <c r="C1228" s="1299" t="e">
        <f>IF($A1228="INSUMO",VLOOKUP($B1228,#REF!,2,FALSE),VLOOKUP($B1228,#REF!,2,FALSE))</f>
        <v>#REF!</v>
      </c>
      <c r="D1228" s="1304" t="e">
        <f>IF($A1228="INSUMO",VLOOKUP($B1228,#REF!,3,FALSE),VLOOKUP($B1228,#REF!,3,FALSE))</f>
        <v>#REF!</v>
      </c>
      <c r="E1228" s="1592">
        <v>0.01</v>
      </c>
      <c r="F1228" s="1592">
        <v>8</v>
      </c>
      <c r="G1228" s="1594">
        <f>E1228*F1228</f>
        <v>0.08</v>
      </c>
      <c r="H1228" s="1120"/>
    </row>
    <row r="1229" spans="1:8" s="1121" customFormat="1" ht="15.75">
      <c r="A1229" s="1120"/>
      <c r="B1229" s="2847" t="s">
        <v>864</v>
      </c>
      <c r="C1229" s="2848"/>
      <c r="D1229" s="2848"/>
      <c r="E1229" s="2848"/>
      <c r="F1229" s="2848"/>
      <c r="G1229" s="2849"/>
      <c r="H1229" s="1120"/>
    </row>
    <row r="1230" spans="1:8" s="1121" customFormat="1" ht="15">
      <c r="A1230" s="1120"/>
      <c r="B1230" s="1539">
        <v>88264</v>
      </c>
      <c r="C1230" s="1299" t="e">
        <f>IF($A1230="INSUMO",VLOOKUP($B1230,#REF!,2,FALSE),VLOOKUP($B1230,#REF!,2,FALSE))</f>
        <v>#REF!</v>
      </c>
      <c r="D1230" s="1304" t="e">
        <f>IF($A1230="INSUMO",VLOOKUP($B1230,#REF!,3,FALSE),VLOOKUP($B1230,#REF!,3,FALSE))</f>
        <v>#REF!</v>
      </c>
      <c r="E1230" s="2850">
        <f>E1218+G1221+G1224+G1227</f>
        <v>0.44000000000000006</v>
      </c>
      <c r="F1230" s="2851"/>
      <c r="G1230" s="2852"/>
      <c r="H1230" s="1120"/>
    </row>
    <row r="1231" spans="1:8" s="1121" customFormat="1" ht="16.5" customHeight="1" thickBot="1">
      <c r="A1231" s="1120"/>
      <c r="B1231" s="349">
        <v>88247</v>
      </c>
      <c r="C1231" s="1303" t="e">
        <f>IF($A1231="INSUMO",VLOOKUP($B1231,#REF!,2,FALSE),VLOOKUP($B1231,#REF!,2,FALSE))</f>
        <v>#REF!</v>
      </c>
      <c r="D1231" s="1300" t="e">
        <f>IF($A1231="INSUMO",VLOOKUP($B1231,#REF!,3,FALSE),VLOOKUP($B1231,#REF!,3,FALSE))</f>
        <v>#REF!</v>
      </c>
      <c r="E1231" s="2844">
        <f>E1219+G1222+G1225+G1228</f>
        <v>0.44000000000000006</v>
      </c>
      <c r="F1231" s="2845"/>
      <c r="G1231" s="2846"/>
      <c r="H1231" s="1120"/>
    </row>
    <row r="1232" spans="1:8" s="1114" customFormat="1" ht="15.75" thickBot="1">
      <c r="A1232" s="1111"/>
      <c r="B1232" s="1237"/>
      <c r="C1232" s="1111"/>
      <c r="D1232" s="1111"/>
      <c r="E1232" s="1111"/>
      <c r="F1232" s="1111"/>
      <c r="G1232" s="1171"/>
      <c r="H1232" s="1111"/>
    </row>
    <row r="1233" spans="1:8" ht="35.25">
      <c r="A1233" s="1074"/>
      <c r="B1233" s="1365"/>
      <c r="C1233" s="1366" t="s">
        <v>751</v>
      </c>
      <c r="D1233" s="1366"/>
      <c r="E1233" s="1367"/>
      <c r="F1233" s="1364"/>
      <c r="G1233" s="1110" t="s">
        <v>23</v>
      </c>
      <c r="H1233" s="1240" t="s">
        <v>1064</v>
      </c>
    </row>
    <row r="1234" spans="1:8" ht="31.5">
      <c r="A1234" s="1074"/>
      <c r="B1234" s="1458" t="s">
        <v>91</v>
      </c>
      <c r="C1234" s="1459" t="s">
        <v>92</v>
      </c>
      <c r="D1234" s="1460" t="s">
        <v>93</v>
      </c>
      <c r="E1234" s="1461" t="s">
        <v>94</v>
      </c>
      <c r="F1234" s="1504" t="s">
        <v>95</v>
      </c>
      <c r="G1234" s="1463" t="s">
        <v>96</v>
      </c>
      <c r="H1234"/>
    </row>
    <row r="1235" spans="1:8" ht="15">
      <c r="A1235" s="1074"/>
      <c r="B1235" s="1742">
        <v>43566</v>
      </c>
      <c r="C1235" s="1765" t="s">
        <v>1264</v>
      </c>
      <c r="D1235" s="1766">
        <v>23.5</v>
      </c>
      <c r="E1235" s="1761" t="s">
        <v>120</v>
      </c>
      <c r="F1235" s="1762" t="s">
        <v>1265</v>
      </c>
      <c r="G1235" s="1741" t="s">
        <v>426</v>
      </c>
      <c r="H1235"/>
    </row>
    <row r="1236" spans="1:8" ht="15">
      <c r="A1236" s="1074"/>
      <c r="B1236" s="1736">
        <v>43567</v>
      </c>
      <c r="C1236" s="1737" t="s">
        <v>1180</v>
      </c>
      <c r="D1236" s="1775">
        <v>16.18</v>
      </c>
      <c r="E1236" s="1739" t="s">
        <v>110</v>
      </c>
      <c r="F1236" s="1740" t="s">
        <v>111</v>
      </c>
      <c r="G1236" s="1741" t="s">
        <v>1181</v>
      </c>
      <c r="H1236"/>
    </row>
    <row r="1237" spans="1:8" ht="15">
      <c r="A1237" s="1074"/>
      <c r="B1237" s="1736">
        <v>43572</v>
      </c>
      <c r="C1237" s="1737" t="s">
        <v>958</v>
      </c>
      <c r="D1237" s="1738">
        <v>20.58</v>
      </c>
      <c r="E1237" s="1739" t="s">
        <v>113</v>
      </c>
      <c r="F1237" s="1740" t="s">
        <v>114</v>
      </c>
      <c r="G1237" s="1741" t="s">
        <v>1258</v>
      </c>
      <c r="H1237" s="1074"/>
    </row>
    <row r="1238" spans="1:8" ht="16.5" thickBot="1">
      <c r="A1238" s="1074"/>
      <c r="B1238" s="1095"/>
      <c r="C1238" s="1335" t="s">
        <v>97</v>
      </c>
      <c r="D1238" s="1336">
        <f>IF(COUNT(D1234:D1237)=3,MEDIAN(D1234:D1237),SMALL(D1235:D1237,1))</f>
        <v>20.58</v>
      </c>
      <c r="E1238" s="1337"/>
      <c r="F1238" s="1338"/>
      <c r="G1238" s="587"/>
      <c r="H1238" s="1074"/>
    </row>
    <row r="1239" spans="1:8" ht="13.5" thickBot="1">
      <c r="A1239" s="1075"/>
      <c r="B1239" s="1076"/>
      <c r="C1239" s="1076"/>
      <c r="D1239" s="1076"/>
      <c r="E1239" s="1076"/>
      <c r="F1239" s="1076"/>
      <c r="G1239" s="1076"/>
      <c r="H1239" s="1075"/>
    </row>
    <row r="1240" spans="1:8" ht="15.75">
      <c r="A1240" s="1071"/>
      <c r="B1240" s="1103" t="str">
        <f>IF(COUNT($H$16:H1240)&lt;10,CONCATENATE("AMM LOG 00",COUNT($H$16:H1240)),CONCATENATE("AMM LOG 0",COUNT($H$16:H1240)))</f>
        <v>AMM LOG 000</v>
      </c>
      <c r="C1240" s="2533" t="s">
        <v>752</v>
      </c>
      <c r="D1240" s="2617"/>
      <c r="E1240" s="2617"/>
      <c r="F1240" s="2617"/>
      <c r="G1240" s="1104" t="s">
        <v>23</v>
      </c>
      <c r="H1240" s="1077" t="e">
        <f>G1249</f>
        <v>#REF!</v>
      </c>
    </row>
    <row r="1241" spans="1:8" ht="31.5">
      <c r="A1241" s="1071"/>
      <c r="B1241" s="1317" t="s">
        <v>144</v>
      </c>
      <c r="C1241" s="1318" t="s">
        <v>75</v>
      </c>
      <c r="D1241" s="1486" t="s">
        <v>23</v>
      </c>
      <c r="E1241" s="1318" t="s">
        <v>76</v>
      </c>
      <c r="F1241" s="1319" t="s">
        <v>77</v>
      </c>
      <c r="G1241" s="1320" t="s">
        <v>78</v>
      </c>
      <c r="H1241" s="1071"/>
    </row>
    <row r="1242" spans="1:8" ht="15.75">
      <c r="A1242" s="1071"/>
      <c r="B1242" s="2818" t="s">
        <v>79</v>
      </c>
      <c r="C1242" s="2819"/>
      <c r="D1242" s="2819"/>
      <c r="E1242" s="2819"/>
      <c r="F1242" s="2819"/>
      <c r="G1242" s="2820"/>
      <c r="H1242" s="1071"/>
    </row>
    <row r="1243" spans="1:8" ht="30">
      <c r="A1243" s="1071"/>
      <c r="B1243" s="1551" t="s">
        <v>98</v>
      </c>
      <c r="C1243" s="1547" t="str">
        <f>C1265</f>
        <v>SUSPENSÃO VERTICAL PARA ELETROCALHA PERFURADA 200 X 100 mm</v>
      </c>
      <c r="D1243" s="1554" t="str">
        <f>G1265</f>
        <v>UN</v>
      </c>
      <c r="E1243" s="1535">
        <v>1</v>
      </c>
      <c r="F1243" s="1535">
        <f>D1270</f>
        <v>4</v>
      </c>
      <c r="G1243" s="1540">
        <f>TRUNC(F1243*E1243,2)</f>
        <v>4</v>
      </c>
      <c r="H1243" s="1071"/>
    </row>
    <row r="1244" spans="1:8" s="1114" customFormat="1" ht="15.75">
      <c r="A1244" s="1112" t="s">
        <v>218</v>
      </c>
      <c r="B1244" s="1531">
        <v>39211</v>
      </c>
      <c r="C1244" s="1299" t="e">
        <f>IF($A1244="INSUMO",VLOOKUP($B1244,#REF!,2,FALSE),VLOOKUP($B1244,#REF!,2,FALSE))</f>
        <v>#REF!</v>
      </c>
      <c r="D1244" s="1304" t="e">
        <f>IF($A1244="INSUMO",VLOOKUP($B1244,#REF!,3,FALSE),VLOOKUP($B1244,#REF!,3,FALSE))</f>
        <v>#REF!</v>
      </c>
      <c r="E1244" s="1513">
        <v>2</v>
      </c>
      <c r="F1244" s="1322" t="e">
        <f>IF($A1244="INSUMO",VLOOKUP($B1244,#REF!,4,FALSE),VLOOKUP($B1244,#REF!,4,FALSE))</f>
        <v>#REF!</v>
      </c>
      <c r="G1244" s="1517" t="e">
        <f>TRUNC(F1244*E1244,2)</f>
        <v>#REF!</v>
      </c>
      <c r="H1244" s="1111"/>
    </row>
    <row r="1245" spans="1:8" s="1114" customFormat="1" ht="15.75">
      <c r="A1245" s="1112" t="s">
        <v>218</v>
      </c>
      <c r="B1245" s="1531">
        <v>39997</v>
      </c>
      <c r="C1245" s="1299" t="e">
        <f>IF($A1245="INSUMO",VLOOKUP($B1245,#REF!,2,FALSE),VLOOKUP($B1245,#REF!,2,FALSE))</f>
        <v>#REF!</v>
      </c>
      <c r="D1245" s="1304" t="e">
        <f>IF($A1245="INSUMO",VLOOKUP($B1245,#REF!,3,FALSE),VLOOKUP($B1245,#REF!,3,FALSE))</f>
        <v>#REF!</v>
      </c>
      <c r="E1245" s="1513">
        <v>2</v>
      </c>
      <c r="F1245" s="1322" t="e">
        <f>IF($A1245="INSUMO",VLOOKUP($B1245,#REF!,4,FALSE),VLOOKUP($B1245,#REF!,4,FALSE))</f>
        <v>#REF!</v>
      </c>
      <c r="G1245" s="1517" t="e">
        <f>TRUNC(F1245*E1245,2)</f>
        <v>#REF!</v>
      </c>
      <c r="H1245" s="1111"/>
    </row>
    <row r="1246" spans="1:8" ht="15.75">
      <c r="A1246" s="1071"/>
      <c r="B1246" s="2818" t="s">
        <v>80</v>
      </c>
      <c r="C1246" s="2819"/>
      <c r="D1246" s="2819"/>
      <c r="E1246" s="2819"/>
      <c r="F1246" s="2819"/>
      <c r="G1246" s="2820"/>
      <c r="H1246" s="1071"/>
    </row>
    <row r="1247" spans="1:8" ht="15.75">
      <c r="A1247" s="1073" t="s">
        <v>219</v>
      </c>
      <c r="B1247" s="1518">
        <v>88264</v>
      </c>
      <c r="C1247" s="1299" t="e">
        <f>IF($A1247="INSUMO",VLOOKUP($B1247,#REF!,2,FALSE),VLOOKUP($B1247,#REF!,2,FALSE))</f>
        <v>#REF!</v>
      </c>
      <c r="D1247" s="1304" t="e">
        <f>IF($A1247="INSUMO",VLOOKUP($B1247,#REF!,3,FALSE),VLOOKUP($B1247,#REF!,3,FALSE))</f>
        <v>#REF!</v>
      </c>
      <c r="E1247" s="1515">
        <f>E1262</f>
        <v>0.24</v>
      </c>
      <c r="F1247" s="1322" t="e">
        <f>IF($A1247="INSUMO",VLOOKUP($B1247,#REF!,4,FALSE),VLOOKUP($B1247,#REF!,4,FALSE))</f>
        <v>#REF!</v>
      </c>
      <c r="G1247" s="1540" t="e">
        <f>TRUNC(F1247*E1247,2)</f>
        <v>#REF!</v>
      </c>
      <c r="H1247" s="1071"/>
    </row>
    <row r="1248" spans="1:8" ht="16.5" thickBot="1">
      <c r="A1248" s="1073" t="s">
        <v>219</v>
      </c>
      <c r="B1248" s="1105">
        <v>88316</v>
      </c>
      <c r="C1248" s="1303" t="e">
        <f>IF($A1248="INSUMO",VLOOKUP($B1248,#REF!,2,FALSE),VLOOKUP($B1248,#REF!,2,FALSE))</f>
        <v>#REF!</v>
      </c>
      <c r="D1248" s="1300" t="e">
        <f>IF($A1248="INSUMO",VLOOKUP($B1248,#REF!,3,FALSE),VLOOKUP($B1248,#REF!,3,FALSE))</f>
        <v>#REF!</v>
      </c>
      <c r="E1248" s="1544">
        <f>E1263</f>
        <v>0.24</v>
      </c>
      <c r="F1248" s="1324" t="e">
        <f>IF($A1248="INSUMO",VLOOKUP($B1248,#REF!,4,FALSE),VLOOKUP($B1248,#REF!,4,FALSE))</f>
        <v>#REF!</v>
      </c>
      <c r="G1248" s="549" t="e">
        <f>TRUNC(F1248*E1248,2)</f>
        <v>#REF!</v>
      </c>
      <c r="H1248" s="1071"/>
    </row>
    <row r="1249" spans="1:8" ht="16.5" customHeight="1" thickBot="1">
      <c r="A1249" s="1071"/>
      <c r="B1249" s="2626" t="s">
        <v>918</v>
      </c>
      <c r="C1249" s="2626"/>
      <c r="D1249" s="2626"/>
      <c r="E1249" s="2626"/>
      <c r="F1249" s="1595" t="s">
        <v>81</v>
      </c>
      <c r="G1249" s="539" t="e">
        <f>SUM(G1243:G1248)</f>
        <v>#REF!</v>
      </c>
      <c r="H1249" s="1071"/>
    </row>
    <row r="1250" spans="1:8" s="1114" customFormat="1">
      <c r="A1250" s="1113"/>
      <c r="B1250" s="2626"/>
      <c r="C1250" s="2626"/>
      <c r="D1250" s="2626"/>
      <c r="E1250" s="2626"/>
      <c r="H1250" s="1113"/>
    </row>
    <row r="1251" spans="1:8" s="1119" customFormat="1" ht="20.25" customHeight="1" thickBot="1">
      <c r="B1251" s="2853" t="s">
        <v>860</v>
      </c>
      <c r="C1251" s="2854"/>
      <c r="D1251" s="350"/>
      <c r="E1251" s="350"/>
      <c r="F1251" s="350"/>
      <c r="G1251" s="1590"/>
    </row>
    <row r="1252" spans="1:8" s="1121" customFormat="1" ht="15.75">
      <c r="A1252" s="1120"/>
      <c r="B1252" s="2855" t="s">
        <v>917</v>
      </c>
      <c r="C1252" s="2856"/>
      <c r="D1252" s="2856"/>
      <c r="E1252" s="2856"/>
      <c r="F1252" s="2856"/>
      <c r="G1252" s="2857"/>
      <c r="H1252" s="1120"/>
    </row>
    <row r="1253" spans="1:8" s="1121" customFormat="1" ht="15">
      <c r="A1253" s="1120"/>
      <c r="B1253" s="1539">
        <v>88264</v>
      </c>
      <c r="C1253" s="1299" t="e">
        <f>IF($A1253="INSUMO",VLOOKUP($B1253,#REF!,2,FALSE),VLOOKUP($B1253,#REF!,2,FALSE))</f>
        <v>#REF!</v>
      </c>
      <c r="D1253" s="1304" t="e">
        <f>IF($A1253="INSUMO",VLOOKUP($B1253,#REF!,3,FALSE),VLOOKUP($B1253,#REF!,3,FALSE))</f>
        <v>#REF!</v>
      </c>
      <c r="E1253" s="2850">
        <v>0.2</v>
      </c>
      <c r="F1253" s="2850"/>
      <c r="G1253" s="2858"/>
      <c r="H1253" s="1120"/>
    </row>
    <row r="1254" spans="1:8" s="1121" customFormat="1" ht="16.5" customHeight="1">
      <c r="A1254" s="1120"/>
      <c r="B1254" s="1539">
        <v>88247</v>
      </c>
      <c r="C1254" s="1299" t="e">
        <f>IF($A1254="INSUMO",VLOOKUP($B1254,#REF!,2,FALSE),VLOOKUP($B1254,#REF!,2,FALSE))</f>
        <v>#REF!</v>
      </c>
      <c r="D1254" s="1304" t="e">
        <f>IF($A1254="INSUMO",VLOOKUP($B1254,#REF!,3,FALSE),VLOOKUP($B1254,#REF!,3,FALSE))</f>
        <v>#REF!</v>
      </c>
      <c r="E1254" s="2850">
        <v>0.2</v>
      </c>
      <c r="F1254" s="2850"/>
      <c r="G1254" s="2858"/>
      <c r="H1254" s="1120"/>
    </row>
    <row r="1255" spans="1:8" s="1121" customFormat="1" ht="15.75">
      <c r="A1255" s="1120"/>
      <c r="B1255" s="2847" t="s">
        <v>877</v>
      </c>
      <c r="C1255" s="2848"/>
      <c r="D1255" s="2848"/>
      <c r="E1255" s="2848"/>
      <c r="F1255" s="1591" t="s">
        <v>76</v>
      </c>
      <c r="G1255" s="1593" t="s">
        <v>895</v>
      </c>
      <c r="H1255" s="1120"/>
    </row>
    <row r="1256" spans="1:8" s="1121" customFormat="1" ht="15">
      <c r="A1256" s="1120"/>
      <c r="B1256" s="1539">
        <v>88264</v>
      </c>
      <c r="C1256" s="1299" t="e">
        <f>IF($A1256="INSUMO",VLOOKUP($B1256,#REF!,2,FALSE),VLOOKUP($B1256,#REF!,2,FALSE))</f>
        <v>#REF!</v>
      </c>
      <c r="D1256" s="1304" t="e">
        <f>IF($A1256="INSUMO",VLOOKUP($B1256,#REF!,3,FALSE),VLOOKUP($B1256,#REF!,3,FALSE))</f>
        <v>#REF!</v>
      </c>
      <c r="E1256" s="1592">
        <v>0.01</v>
      </c>
      <c r="F1256" s="1592">
        <v>2</v>
      </c>
      <c r="G1256" s="1594">
        <f>E1256*F1256</f>
        <v>0.02</v>
      </c>
      <c r="H1256" s="1120"/>
    </row>
    <row r="1257" spans="1:8" s="1121" customFormat="1" ht="16.5" customHeight="1">
      <c r="A1257" s="1120"/>
      <c r="B1257" s="1539">
        <v>88247</v>
      </c>
      <c r="C1257" s="1299" t="e">
        <f>IF($A1257="INSUMO",VLOOKUP($B1257,#REF!,2,FALSE),VLOOKUP($B1257,#REF!,2,FALSE))</f>
        <v>#REF!</v>
      </c>
      <c r="D1257" s="1304" t="e">
        <f>IF($A1257="INSUMO",VLOOKUP($B1257,#REF!,3,FALSE),VLOOKUP($B1257,#REF!,3,FALSE))</f>
        <v>#REF!</v>
      </c>
      <c r="E1257" s="1592">
        <v>0.01</v>
      </c>
      <c r="F1257" s="1592">
        <v>2</v>
      </c>
      <c r="G1257" s="1594">
        <f>E1257*F1257</f>
        <v>0.02</v>
      </c>
      <c r="H1257" s="1120"/>
    </row>
    <row r="1258" spans="1:8" s="1121" customFormat="1" ht="15.75">
      <c r="A1258" s="1120"/>
      <c r="B1258" s="2847" t="s">
        <v>878</v>
      </c>
      <c r="C1258" s="2848"/>
      <c r="D1258" s="2848"/>
      <c r="E1258" s="2848"/>
      <c r="F1258" s="1591" t="s">
        <v>76</v>
      </c>
      <c r="G1258" s="1593" t="s">
        <v>895</v>
      </c>
      <c r="H1258" s="1120"/>
    </row>
    <row r="1259" spans="1:8" s="1121" customFormat="1" ht="15">
      <c r="A1259" s="1120"/>
      <c r="B1259" s="1539">
        <v>88264</v>
      </c>
      <c r="C1259" s="1299" t="e">
        <f>IF($A1259="INSUMO",VLOOKUP($B1259,#REF!,2,FALSE),VLOOKUP($B1259,#REF!,2,FALSE))</f>
        <v>#REF!</v>
      </c>
      <c r="D1259" s="1304" t="e">
        <f>IF($A1259="INSUMO",VLOOKUP($B1259,#REF!,3,FALSE),VLOOKUP($B1259,#REF!,3,FALSE))</f>
        <v>#REF!</v>
      </c>
      <c r="E1259" s="1592">
        <v>0.01</v>
      </c>
      <c r="F1259" s="1592">
        <v>2</v>
      </c>
      <c r="G1259" s="1594">
        <f>E1259*F1259</f>
        <v>0.02</v>
      </c>
      <c r="H1259" s="1120"/>
    </row>
    <row r="1260" spans="1:8" s="1121" customFormat="1" ht="16.5" customHeight="1">
      <c r="A1260" s="1120"/>
      <c r="B1260" s="1539">
        <v>88247</v>
      </c>
      <c r="C1260" s="1299" t="e">
        <f>IF($A1260="INSUMO",VLOOKUP($B1260,#REF!,2,FALSE),VLOOKUP($B1260,#REF!,2,FALSE))</f>
        <v>#REF!</v>
      </c>
      <c r="D1260" s="1304" t="e">
        <f>IF($A1260="INSUMO",VLOOKUP($B1260,#REF!,3,FALSE),VLOOKUP($B1260,#REF!,3,FALSE))</f>
        <v>#REF!</v>
      </c>
      <c r="E1260" s="1592">
        <v>0.01</v>
      </c>
      <c r="F1260" s="1592">
        <v>2</v>
      </c>
      <c r="G1260" s="1594">
        <f>E1260*F1260</f>
        <v>0.02</v>
      </c>
      <c r="H1260" s="1120"/>
    </row>
    <row r="1261" spans="1:8" s="1121" customFormat="1" ht="15.75">
      <c r="A1261" s="1120"/>
      <c r="B1261" s="2847" t="s">
        <v>864</v>
      </c>
      <c r="C1261" s="2848"/>
      <c r="D1261" s="2848"/>
      <c r="E1261" s="2848"/>
      <c r="F1261" s="2848"/>
      <c r="G1261" s="2849"/>
      <c r="H1261" s="1120"/>
    </row>
    <row r="1262" spans="1:8" s="1121" customFormat="1" ht="15">
      <c r="A1262" s="1120"/>
      <c r="B1262" s="1539">
        <v>88264</v>
      </c>
      <c r="C1262" s="1299" t="e">
        <f>IF($A1262="INSUMO",VLOOKUP($B1262,#REF!,2,FALSE),VLOOKUP($B1262,#REF!,2,FALSE))</f>
        <v>#REF!</v>
      </c>
      <c r="D1262" s="1304" t="e">
        <f>IF($A1262="INSUMO",VLOOKUP($B1262,#REF!,3,FALSE),VLOOKUP($B1262,#REF!,3,FALSE))</f>
        <v>#REF!</v>
      </c>
      <c r="E1262" s="2850">
        <f>E1253+G1256+G1259</f>
        <v>0.24</v>
      </c>
      <c r="F1262" s="2851"/>
      <c r="G1262" s="2852"/>
      <c r="H1262" s="1120"/>
    </row>
    <row r="1263" spans="1:8" s="1121" customFormat="1" ht="16.5" customHeight="1" thickBot="1">
      <c r="A1263" s="1120"/>
      <c r="B1263" s="349">
        <v>88247</v>
      </c>
      <c r="C1263" s="1303" t="e">
        <f>IF($A1263="INSUMO",VLOOKUP($B1263,#REF!,2,FALSE),VLOOKUP($B1263,#REF!,2,FALSE))</f>
        <v>#REF!</v>
      </c>
      <c r="D1263" s="1300" t="e">
        <f>IF($A1263="INSUMO",VLOOKUP($B1263,#REF!,3,FALSE),VLOOKUP($B1263,#REF!,3,FALSE))</f>
        <v>#REF!</v>
      </c>
      <c r="E1263" s="2844">
        <f>E1254+G1257+G1260</f>
        <v>0.24</v>
      </c>
      <c r="F1263" s="2845"/>
      <c r="G1263" s="2846"/>
      <c r="H1263" s="1120"/>
    </row>
    <row r="1264" spans="1:8" s="1114" customFormat="1" ht="15.75" thickBot="1">
      <c r="A1264" s="1111"/>
      <c r="B1264" s="1237"/>
      <c r="C1264" s="1111"/>
      <c r="D1264" s="1111"/>
      <c r="E1264" s="1111"/>
      <c r="F1264" s="1111"/>
      <c r="G1264" s="1171"/>
      <c r="H1264" s="1111"/>
    </row>
    <row r="1265" spans="1:8" ht="31.5">
      <c r="A1265" s="1075"/>
      <c r="B1265" s="1365"/>
      <c r="C1265" s="1366" t="s">
        <v>753</v>
      </c>
      <c r="D1265" s="1366"/>
      <c r="E1265" s="1367"/>
      <c r="F1265" s="1364"/>
      <c r="G1265" s="360" t="s">
        <v>23</v>
      </c>
      <c r="H1265" s="1120" t="s">
        <v>1064</v>
      </c>
    </row>
    <row r="1266" spans="1:8" ht="31.5">
      <c r="A1266" s="1075"/>
      <c r="B1266" s="1552" t="s">
        <v>91</v>
      </c>
      <c r="C1266" s="1318" t="s">
        <v>92</v>
      </c>
      <c r="D1266" s="1319" t="s">
        <v>93</v>
      </c>
      <c r="E1266" s="1549"/>
      <c r="F1266" s="1550"/>
      <c r="G1266" s="1553"/>
      <c r="H1266" s="1075"/>
    </row>
    <row r="1267" spans="1:8" ht="15">
      <c r="A1267" s="1075"/>
      <c r="B1267" s="1742">
        <v>43566</v>
      </c>
      <c r="C1267" s="1765" t="s">
        <v>1264</v>
      </c>
      <c r="D1267" s="1766">
        <v>4</v>
      </c>
      <c r="E1267" s="1761" t="s">
        <v>120</v>
      </c>
      <c r="F1267" s="1762" t="s">
        <v>1265</v>
      </c>
      <c r="G1267" s="1741" t="s">
        <v>426</v>
      </c>
      <c r="H1267"/>
    </row>
    <row r="1268" spans="1:8" ht="15">
      <c r="A1268" s="1075"/>
      <c r="B1268" s="1736">
        <v>43567</v>
      </c>
      <c r="C1268" s="1737" t="s">
        <v>1180</v>
      </c>
      <c r="D1268" s="1775">
        <v>4.79</v>
      </c>
      <c r="E1268" s="1739" t="s">
        <v>110</v>
      </c>
      <c r="F1268" s="1740" t="s">
        <v>111</v>
      </c>
      <c r="G1268" s="1741" t="s">
        <v>1181</v>
      </c>
      <c r="H1268"/>
    </row>
    <row r="1269" spans="1:8" ht="15">
      <c r="A1269" s="1075"/>
      <c r="B1269" s="1736">
        <v>43572</v>
      </c>
      <c r="C1269" s="1737" t="s">
        <v>958</v>
      </c>
      <c r="D1269" s="1738">
        <v>3.13</v>
      </c>
      <c r="E1269" s="1739" t="s">
        <v>113</v>
      </c>
      <c r="F1269" s="1740" t="s">
        <v>114</v>
      </c>
      <c r="G1269" s="1741" t="s">
        <v>1258</v>
      </c>
      <c r="H1269" s="1075"/>
    </row>
    <row r="1270" spans="1:8" ht="16.5" thickBot="1">
      <c r="A1270" s="1075"/>
      <c r="B1270" s="1095"/>
      <c r="C1270" s="1335" t="s">
        <v>97</v>
      </c>
      <c r="D1270" s="1336">
        <f>IF(COUNT(D1266:D1269)=3,MEDIAN(D1266:D1269),SMALL(D1267:D1269,1))</f>
        <v>4</v>
      </c>
      <c r="E1270" s="1337"/>
      <c r="F1270" s="1338"/>
      <c r="G1270" s="587"/>
      <c r="H1270" s="1075"/>
    </row>
    <row r="1271" spans="1:8" ht="13.5" thickBot="1">
      <c r="A1271" s="1075"/>
      <c r="B1271" s="1076"/>
      <c r="C1271" s="1076"/>
      <c r="D1271" s="1076"/>
      <c r="E1271" s="1076"/>
      <c r="F1271" s="1076"/>
      <c r="G1271" s="1076"/>
      <c r="H1271" s="1075"/>
    </row>
    <row r="1272" spans="1:8" ht="15.75">
      <c r="A1272" s="1071"/>
      <c r="B1272" s="1103" t="str">
        <f>IF(COUNT($H$16:H1272)&lt;10,CONCATENATE("AMM LOG 00",COUNT($H$16:H1272)),CONCATENATE("AMM LOG 0",COUNT($H$16:H1272)))</f>
        <v>AMM LOG 000</v>
      </c>
      <c r="C1272" s="2533" t="s">
        <v>754</v>
      </c>
      <c r="D1272" s="2617"/>
      <c r="E1272" s="2617"/>
      <c r="F1272" s="2617"/>
      <c r="G1272" s="1104" t="s">
        <v>23</v>
      </c>
      <c r="H1272" s="1077" t="e">
        <f>G1282</f>
        <v>#REF!</v>
      </c>
    </row>
    <row r="1273" spans="1:8" ht="31.5">
      <c r="A1273" s="1071"/>
      <c r="B1273" s="1317" t="s">
        <v>144</v>
      </c>
      <c r="C1273" s="1318" t="s">
        <v>75</v>
      </c>
      <c r="D1273" s="1486" t="s">
        <v>23</v>
      </c>
      <c r="E1273" s="1318" t="s">
        <v>76</v>
      </c>
      <c r="F1273" s="1319" t="s">
        <v>77</v>
      </c>
      <c r="G1273" s="1320" t="s">
        <v>78</v>
      </c>
      <c r="H1273" s="1071"/>
    </row>
    <row r="1274" spans="1:8" ht="15.75">
      <c r="A1274" s="1071"/>
      <c r="B1274" s="2818" t="s">
        <v>79</v>
      </c>
      <c r="C1274" s="2819"/>
      <c r="D1274" s="2819"/>
      <c r="E1274" s="2819"/>
      <c r="F1274" s="2819"/>
      <c r="G1274" s="2820"/>
      <c r="H1274" s="1071"/>
    </row>
    <row r="1275" spans="1:8" ht="15">
      <c r="A1275" s="1071"/>
      <c r="B1275" s="1551" t="s">
        <v>98</v>
      </c>
      <c r="C1275" s="1547" t="str">
        <f>C1301</f>
        <v>REDUÇÃO PARA ELETROCALHA DE 200MM PARA 100MM</v>
      </c>
      <c r="D1275" s="1554" t="str">
        <f>G1301</f>
        <v>UN</v>
      </c>
      <c r="E1275" s="1535">
        <v>1</v>
      </c>
      <c r="F1275" s="1535">
        <f>D1306</f>
        <v>23.25</v>
      </c>
      <c r="G1275" s="1540">
        <f>TRUNC(F1275*E1275,2)</f>
        <v>23.25</v>
      </c>
      <c r="H1275" s="1071"/>
    </row>
    <row r="1276" spans="1:8" s="1114" customFormat="1" ht="15.75">
      <c r="A1276" s="1112" t="s">
        <v>218</v>
      </c>
      <c r="B1276" s="1531">
        <v>11962</v>
      </c>
      <c r="C1276" s="1299" t="e">
        <f>IF($A1276="INSUMO",VLOOKUP($B1276,#REF!,2,FALSE),VLOOKUP($B1276,#REF!,2,FALSE))</f>
        <v>#REF!</v>
      </c>
      <c r="D1276" s="1304" t="e">
        <f>IF($A1276="INSUMO",VLOOKUP($B1276,#REF!,3,FALSE),VLOOKUP($B1276,#REF!,3,FALSE))</f>
        <v>#REF!</v>
      </c>
      <c r="E1276" s="1513">
        <v>4</v>
      </c>
      <c r="F1276" s="1322" t="e">
        <f>IF($A1276="INSUMO",VLOOKUP($B1276,#REF!,4,FALSE),VLOOKUP($B1276,#REF!,4,FALSE))</f>
        <v>#REF!</v>
      </c>
      <c r="G1276" s="1517" t="e">
        <f>TRUNC(F1276*E1276,2)</f>
        <v>#REF!</v>
      </c>
      <c r="H1276" s="1111"/>
    </row>
    <row r="1277" spans="1:8" s="1114" customFormat="1" ht="15.75">
      <c r="A1277" s="1112" t="s">
        <v>218</v>
      </c>
      <c r="B1277" s="1531">
        <v>39211</v>
      </c>
      <c r="C1277" s="1299" t="e">
        <f>IF($A1277="INSUMO",VLOOKUP($B1277,#REF!,2,FALSE),VLOOKUP($B1277,#REF!,2,FALSE))</f>
        <v>#REF!</v>
      </c>
      <c r="D1277" s="1304" t="e">
        <f>IF($A1277="INSUMO",VLOOKUP($B1277,#REF!,3,FALSE),VLOOKUP($B1277,#REF!,3,FALSE))</f>
        <v>#REF!</v>
      </c>
      <c r="E1277" s="1513">
        <v>4</v>
      </c>
      <c r="F1277" s="1322" t="e">
        <f>IF($A1277="INSUMO",VLOOKUP($B1277,#REF!,4,FALSE),VLOOKUP($B1277,#REF!,4,FALSE))</f>
        <v>#REF!</v>
      </c>
      <c r="G1277" s="1517" t="e">
        <f>TRUNC(F1277*E1277,2)</f>
        <v>#REF!</v>
      </c>
      <c r="H1277" s="1111"/>
    </row>
    <row r="1278" spans="1:8" s="1114" customFormat="1" ht="15.75">
      <c r="A1278" s="1112" t="s">
        <v>218</v>
      </c>
      <c r="B1278" s="1531">
        <v>39997</v>
      </c>
      <c r="C1278" s="1299" t="e">
        <f>IF($A1278="INSUMO",VLOOKUP($B1278,#REF!,2,FALSE),VLOOKUP($B1278,#REF!,2,FALSE))</f>
        <v>#REF!</v>
      </c>
      <c r="D1278" s="1304" t="e">
        <f>IF($A1278="INSUMO",VLOOKUP($B1278,#REF!,3,FALSE),VLOOKUP($B1278,#REF!,3,FALSE))</f>
        <v>#REF!</v>
      </c>
      <c r="E1278" s="1513">
        <v>4</v>
      </c>
      <c r="F1278" s="1322" t="e">
        <f>IF($A1278="INSUMO",VLOOKUP($B1278,#REF!,4,FALSE),VLOOKUP($B1278,#REF!,4,FALSE))</f>
        <v>#REF!</v>
      </c>
      <c r="G1278" s="1517" t="e">
        <f>TRUNC(F1278*E1278,2)</f>
        <v>#REF!</v>
      </c>
      <c r="H1278" s="1111"/>
    </row>
    <row r="1279" spans="1:8" ht="15.75">
      <c r="A1279" s="1071"/>
      <c r="B1279" s="2818" t="s">
        <v>80</v>
      </c>
      <c r="C1279" s="2819"/>
      <c r="D1279" s="2819"/>
      <c r="E1279" s="2819"/>
      <c r="F1279" s="2819"/>
      <c r="G1279" s="2820"/>
      <c r="H1279" s="1071"/>
    </row>
    <row r="1280" spans="1:8" ht="15.75">
      <c r="A1280" s="1073" t="s">
        <v>219</v>
      </c>
      <c r="B1280" s="1518">
        <v>88264</v>
      </c>
      <c r="C1280" s="1299" t="e">
        <f>IF($A1280="INSUMO",VLOOKUP($B1280,#REF!,2,FALSE),VLOOKUP($B1280,#REF!,2,FALSE))</f>
        <v>#REF!</v>
      </c>
      <c r="D1280" s="1304" t="e">
        <f>IF($A1280="INSUMO",VLOOKUP($B1280,#REF!,3,FALSE),VLOOKUP($B1280,#REF!,3,FALSE))</f>
        <v>#REF!</v>
      </c>
      <c r="E1280" s="1515">
        <f>E1298</f>
        <v>0.27</v>
      </c>
      <c r="F1280" s="1322" t="e">
        <f>IF($A1280="INSUMO",VLOOKUP($B1280,#REF!,4,FALSE),VLOOKUP($B1280,#REF!,4,FALSE))</f>
        <v>#REF!</v>
      </c>
      <c r="G1280" s="1540" t="e">
        <f>TRUNC(F1280*E1280,2)</f>
        <v>#REF!</v>
      </c>
      <c r="H1280" s="1071"/>
    </row>
    <row r="1281" spans="1:8" ht="16.5" thickBot="1">
      <c r="A1281" s="1073" t="s">
        <v>219</v>
      </c>
      <c r="B1281" s="1105">
        <v>88316</v>
      </c>
      <c r="C1281" s="1303" t="e">
        <f>IF($A1281="INSUMO",VLOOKUP($B1281,#REF!,2,FALSE),VLOOKUP($B1281,#REF!,2,FALSE))</f>
        <v>#REF!</v>
      </c>
      <c r="D1281" s="1300" t="e">
        <f>IF($A1281="INSUMO",VLOOKUP($B1281,#REF!,3,FALSE),VLOOKUP($B1281,#REF!,3,FALSE))</f>
        <v>#REF!</v>
      </c>
      <c r="E1281" s="1544">
        <f>E1299</f>
        <v>0.27</v>
      </c>
      <c r="F1281" s="1324" t="e">
        <f>IF($A1281="INSUMO",VLOOKUP($B1281,#REF!,4,FALSE),VLOOKUP($B1281,#REF!,4,FALSE))</f>
        <v>#REF!</v>
      </c>
      <c r="G1281" s="549" t="e">
        <f>TRUNC(F1281*E1281,2)</f>
        <v>#REF!</v>
      </c>
      <c r="H1281" s="1071"/>
    </row>
    <row r="1282" spans="1:8" ht="16.5" customHeight="1" thickBot="1">
      <c r="A1282" s="1071"/>
      <c r="B1282" s="2626" t="s">
        <v>919</v>
      </c>
      <c r="C1282" s="2626"/>
      <c r="D1282" s="2626"/>
      <c r="E1282" s="2626"/>
      <c r="F1282" s="1595" t="s">
        <v>81</v>
      </c>
      <c r="G1282" s="539" t="e">
        <f>SUM(G1275:G1281)</f>
        <v>#REF!</v>
      </c>
      <c r="H1282" s="1071"/>
    </row>
    <row r="1283" spans="1:8" s="1114" customFormat="1">
      <c r="A1283" s="1113"/>
      <c r="B1283" s="2626"/>
      <c r="C1283" s="2626"/>
      <c r="D1283" s="2626"/>
      <c r="E1283" s="2626"/>
      <c r="H1283" s="1113"/>
    </row>
    <row r="1284" spans="1:8" s="1119" customFormat="1" ht="20.25" customHeight="1" thickBot="1">
      <c r="B1284" s="2853" t="s">
        <v>860</v>
      </c>
      <c r="C1284" s="2854"/>
      <c r="D1284" s="350"/>
      <c r="E1284" s="350"/>
      <c r="F1284" s="350"/>
      <c r="G1284" s="1590"/>
    </row>
    <row r="1285" spans="1:8" s="1121" customFormat="1" ht="15.75">
      <c r="A1285" s="1120"/>
      <c r="B1285" s="2855" t="s">
        <v>920</v>
      </c>
      <c r="C1285" s="2856"/>
      <c r="D1285" s="2856"/>
      <c r="E1285" s="2856"/>
      <c r="F1285" s="2856"/>
      <c r="G1285" s="2857"/>
      <c r="H1285" s="1120"/>
    </row>
    <row r="1286" spans="1:8" s="1121" customFormat="1" ht="15">
      <c r="A1286" s="1120"/>
      <c r="B1286" s="1539">
        <v>88264</v>
      </c>
      <c r="C1286" s="1299" t="e">
        <f>IF($A1286="INSUMO",VLOOKUP($B1286,#REF!,2,FALSE),VLOOKUP($B1286,#REF!,2,FALSE))</f>
        <v>#REF!</v>
      </c>
      <c r="D1286" s="1304" t="e">
        <f>IF($A1286="INSUMO",VLOOKUP($B1286,#REF!,3,FALSE),VLOOKUP($B1286,#REF!,3,FALSE))</f>
        <v>#REF!</v>
      </c>
      <c r="E1286" s="2850">
        <v>0.15</v>
      </c>
      <c r="F1286" s="2850"/>
      <c r="G1286" s="2858"/>
      <c r="H1286" s="1120"/>
    </row>
    <row r="1287" spans="1:8" s="1121" customFormat="1" ht="16.5" customHeight="1">
      <c r="A1287" s="1120"/>
      <c r="B1287" s="1539">
        <v>88247</v>
      </c>
      <c r="C1287" s="1299" t="e">
        <f>IF($A1287="INSUMO",VLOOKUP($B1287,#REF!,2,FALSE),VLOOKUP($B1287,#REF!,2,FALSE))</f>
        <v>#REF!</v>
      </c>
      <c r="D1287" s="1304" t="e">
        <f>IF($A1287="INSUMO",VLOOKUP($B1287,#REF!,3,FALSE),VLOOKUP($B1287,#REF!,3,FALSE))</f>
        <v>#REF!</v>
      </c>
      <c r="E1287" s="2850">
        <v>0.15</v>
      </c>
      <c r="F1287" s="2850"/>
      <c r="G1287" s="2858"/>
      <c r="H1287" s="1120"/>
    </row>
    <row r="1288" spans="1:8" s="1121" customFormat="1" ht="15.75">
      <c r="A1288" s="1120"/>
      <c r="B1288" s="2847" t="s">
        <v>879</v>
      </c>
      <c r="C1288" s="2848"/>
      <c r="D1288" s="2848"/>
      <c r="E1288" s="2848"/>
      <c r="F1288" s="1591" t="s">
        <v>76</v>
      </c>
      <c r="G1288" s="1593" t="s">
        <v>895</v>
      </c>
      <c r="H1288" s="1120"/>
    </row>
    <row r="1289" spans="1:8" s="1121" customFormat="1" ht="15">
      <c r="A1289" s="1120"/>
      <c r="B1289" s="1539">
        <v>88264</v>
      </c>
      <c r="C1289" s="1299" t="e">
        <f>IF($A1289="INSUMO",VLOOKUP($B1289,#REF!,2,FALSE),VLOOKUP($B1289,#REF!,2,FALSE))</f>
        <v>#REF!</v>
      </c>
      <c r="D1289" s="1304" t="e">
        <f>IF($A1289="INSUMO",VLOOKUP($B1289,#REF!,3,FALSE),VLOOKUP($B1289,#REF!,3,FALSE))</f>
        <v>#REF!</v>
      </c>
      <c r="E1289" s="1592">
        <v>0.01</v>
      </c>
      <c r="F1289" s="1592">
        <v>4</v>
      </c>
      <c r="G1289" s="1594">
        <f>E1289*F1289</f>
        <v>0.04</v>
      </c>
      <c r="H1289" s="1120"/>
    </row>
    <row r="1290" spans="1:8" s="1121" customFormat="1" ht="16.5" customHeight="1">
      <c r="A1290" s="1120"/>
      <c r="B1290" s="1539">
        <v>88247</v>
      </c>
      <c r="C1290" s="1299" t="e">
        <f>IF($A1290="INSUMO",VLOOKUP($B1290,#REF!,2,FALSE),VLOOKUP($B1290,#REF!,2,FALSE))</f>
        <v>#REF!</v>
      </c>
      <c r="D1290" s="1304" t="e">
        <f>IF($A1290="INSUMO",VLOOKUP($B1290,#REF!,3,FALSE),VLOOKUP($B1290,#REF!,3,FALSE))</f>
        <v>#REF!</v>
      </c>
      <c r="E1290" s="1592">
        <v>0.01</v>
      </c>
      <c r="F1290" s="1592">
        <v>4</v>
      </c>
      <c r="G1290" s="1594">
        <f>E1290*F1290</f>
        <v>0.04</v>
      </c>
      <c r="H1290" s="1120"/>
    </row>
    <row r="1291" spans="1:8" s="1121" customFormat="1" ht="15.75">
      <c r="A1291" s="1120"/>
      <c r="B1291" s="2847" t="s">
        <v>877</v>
      </c>
      <c r="C1291" s="2848"/>
      <c r="D1291" s="2848"/>
      <c r="E1291" s="2848"/>
      <c r="F1291" s="1591" t="s">
        <v>76</v>
      </c>
      <c r="G1291" s="1593" t="s">
        <v>895</v>
      </c>
      <c r="H1291" s="1120"/>
    </row>
    <row r="1292" spans="1:8" s="1121" customFormat="1" ht="15">
      <c r="A1292" s="1120"/>
      <c r="B1292" s="1539">
        <v>88264</v>
      </c>
      <c r="C1292" s="1299" t="e">
        <f>IF($A1292="INSUMO",VLOOKUP($B1292,#REF!,2,FALSE),VLOOKUP($B1292,#REF!,2,FALSE))</f>
        <v>#REF!</v>
      </c>
      <c r="D1292" s="1304" t="e">
        <f>IF($A1292="INSUMO",VLOOKUP($B1292,#REF!,3,FALSE),VLOOKUP($B1292,#REF!,3,FALSE))</f>
        <v>#REF!</v>
      </c>
      <c r="E1292" s="1592">
        <v>0.01</v>
      </c>
      <c r="F1292" s="1592">
        <v>4</v>
      </c>
      <c r="G1292" s="1594">
        <f>E1292*F1292</f>
        <v>0.04</v>
      </c>
      <c r="H1292" s="1120"/>
    </row>
    <row r="1293" spans="1:8" s="1121" customFormat="1" ht="16.5" customHeight="1">
      <c r="A1293" s="1120"/>
      <c r="B1293" s="1539">
        <v>88247</v>
      </c>
      <c r="C1293" s="1299" t="e">
        <f>IF($A1293="INSUMO",VLOOKUP($B1293,#REF!,2,FALSE),VLOOKUP($B1293,#REF!,2,FALSE))</f>
        <v>#REF!</v>
      </c>
      <c r="D1293" s="1304" t="e">
        <f>IF($A1293="INSUMO",VLOOKUP($B1293,#REF!,3,FALSE),VLOOKUP($B1293,#REF!,3,FALSE))</f>
        <v>#REF!</v>
      </c>
      <c r="E1293" s="1592">
        <v>0.01</v>
      </c>
      <c r="F1293" s="1592">
        <v>4</v>
      </c>
      <c r="G1293" s="1594">
        <f>E1293*F1293</f>
        <v>0.04</v>
      </c>
      <c r="H1293" s="1120"/>
    </row>
    <row r="1294" spans="1:8" s="1121" customFormat="1" ht="15.75">
      <c r="A1294" s="1120"/>
      <c r="B1294" s="2847" t="s">
        <v>878</v>
      </c>
      <c r="C1294" s="2848"/>
      <c r="D1294" s="2848"/>
      <c r="E1294" s="2848"/>
      <c r="F1294" s="1591" t="s">
        <v>76</v>
      </c>
      <c r="G1294" s="1593" t="s">
        <v>895</v>
      </c>
      <c r="H1294" s="1120"/>
    </row>
    <row r="1295" spans="1:8" s="1121" customFormat="1" ht="15">
      <c r="A1295" s="1120"/>
      <c r="B1295" s="1539">
        <v>88264</v>
      </c>
      <c r="C1295" s="1299" t="e">
        <f>IF($A1295="INSUMO",VLOOKUP($B1295,#REF!,2,FALSE),VLOOKUP($B1295,#REF!,2,FALSE))</f>
        <v>#REF!</v>
      </c>
      <c r="D1295" s="1304" t="e">
        <f>IF($A1295="INSUMO",VLOOKUP($B1295,#REF!,3,FALSE),VLOOKUP($B1295,#REF!,3,FALSE))</f>
        <v>#REF!</v>
      </c>
      <c r="E1295" s="1592">
        <v>0.01</v>
      </c>
      <c r="F1295" s="1592">
        <v>4</v>
      </c>
      <c r="G1295" s="1594">
        <f>E1295*F1295</f>
        <v>0.04</v>
      </c>
      <c r="H1295" s="1120"/>
    </row>
    <row r="1296" spans="1:8" s="1121" customFormat="1" ht="16.5" customHeight="1">
      <c r="A1296" s="1120"/>
      <c r="B1296" s="1539">
        <v>88247</v>
      </c>
      <c r="C1296" s="1299" t="e">
        <f>IF($A1296="INSUMO",VLOOKUP($B1296,#REF!,2,FALSE),VLOOKUP($B1296,#REF!,2,FALSE))</f>
        <v>#REF!</v>
      </c>
      <c r="D1296" s="1304" t="e">
        <f>IF($A1296="INSUMO",VLOOKUP($B1296,#REF!,3,FALSE),VLOOKUP($B1296,#REF!,3,FALSE))</f>
        <v>#REF!</v>
      </c>
      <c r="E1296" s="1592">
        <v>0.01</v>
      </c>
      <c r="F1296" s="1592">
        <v>4</v>
      </c>
      <c r="G1296" s="1594">
        <f>E1296*F1296</f>
        <v>0.04</v>
      </c>
      <c r="H1296" s="1120"/>
    </row>
    <row r="1297" spans="1:8" s="1121" customFormat="1" ht="15.75">
      <c r="A1297" s="1120"/>
      <c r="B1297" s="2847" t="s">
        <v>864</v>
      </c>
      <c r="C1297" s="2848"/>
      <c r="D1297" s="2848"/>
      <c r="E1297" s="2848"/>
      <c r="F1297" s="2848"/>
      <c r="G1297" s="2849"/>
      <c r="H1297" s="1120"/>
    </row>
    <row r="1298" spans="1:8" s="1121" customFormat="1" ht="15">
      <c r="A1298" s="1120"/>
      <c r="B1298" s="1539">
        <v>88264</v>
      </c>
      <c r="C1298" s="1299" t="e">
        <f>IF($A1298="INSUMO",VLOOKUP($B1298,#REF!,2,FALSE),VLOOKUP($B1298,#REF!,2,FALSE))</f>
        <v>#REF!</v>
      </c>
      <c r="D1298" s="1304" t="e">
        <f>IF($A1298="INSUMO",VLOOKUP($B1298,#REF!,3,FALSE),VLOOKUP($B1298,#REF!,3,FALSE))</f>
        <v>#REF!</v>
      </c>
      <c r="E1298" s="2850">
        <f>E1286+G1289+G1292+G1295</f>
        <v>0.27</v>
      </c>
      <c r="F1298" s="2851"/>
      <c r="G1298" s="2852"/>
      <c r="H1298" s="1120"/>
    </row>
    <row r="1299" spans="1:8" s="1121" customFormat="1" ht="16.5" customHeight="1" thickBot="1">
      <c r="A1299" s="1120"/>
      <c r="B1299" s="349">
        <v>88247</v>
      </c>
      <c r="C1299" s="1303" t="e">
        <f>IF($A1299="INSUMO",VLOOKUP($B1299,#REF!,2,FALSE),VLOOKUP($B1299,#REF!,2,FALSE))</f>
        <v>#REF!</v>
      </c>
      <c r="D1299" s="1300" t="e">
        <f>IF($A1299="INSUMO",VLOOKUP($B1299,#REF!,3,FALSE),VLOOKUP($B1299,#REF!,3,FALSE))</f>
        <v>#REF!</v>
      </c>
      <c r="E1299" s="2844">
        <f>E1287+G1290+G1293+G1296</f>
        <v>0.27</v>
      </c>
      <c r="F1299" s="2845"/>
      <c r="G1299" s="2846"/>
      <c r="H1299" s="1120"/>
    </row>
    <row r="1300" spans="1:8" s="1114" customFormat="1" ht="15.75" thickBot="1">
      <c r="A1300" s="1111"/>
      <c r="B1300" s="1237"/>
      <c r="C1300" s="1111"/>
      <c r="D1300" s="1111"/>
      <c r="E1300" s="1111"/>
      <c r="F1300" s="1111"/>
      <c r="G1300" s="1171"/>
      <c r="H1300" s="1111"/>
    </row>
    <row r="1301" spans="1:8" ht="15.75">
      <c r="A1301" s="1075"/>
      <c r="B1301" s="1365"/>
      <c r="C1301" s="1366" t="s">
        <v>755</v>
      </c>
      <c r="D1301" s="1366"/>
      <c r="E1301" s="1367"/>
      <c r="F1301" s="1364"/>
      <c r="G1301" s="360" t="s">
        <v>23</v>
      </c>
      <c r="H1301" s="1238" t="s">
        <v>1064</v>
      </c>
    </row>
    <row r="1302" spans="1:8" ht="31.5">
      <c r="A1302" s="1075"/>
      <c r="B1302" s="1552" t="s">
        <v>91</v>
      </c>
      <c r="C1302" s="1318" t="s">
        <v>92</v>
      </c>
      <c r="D1302" s="1319" t="s">
        <v>93</v>
      </c>
      <c r="E1302" s="1549"/>
      <c r="F1302" s="1550"/>
      <c r="G1302" s="1553"/>
      <c r="H1302" s="1075"/>
    </row>
    <row r="1303" spans="1:8" ht="15">
      <c r="A1303" s="1075"/>
      <c r="B1303" s="1742">
        <v>43566</v>
      </c>
      <c r="C1303" s="1765" t="s">
        <v>1264</v>
      </c>
      <c r="D1303" s="1766">
        <v>13</v>
      </c>
      <c r="E1303" s="1761" t="s">
        <v>120</v>
      </c>
      <c r="F1303" s="1762" t="s">
        <v>1265</v>
      </c>
      <c r="G1303" s="1741" t="s">
        <v>426</v>
      </c>
      <c r="H1303"/>
    </row>
    <row r="1304" spans="1:8" ht="15">
      <c r="A1304" s="1075"/>
      <c r="B1304" s="1736">
        <v>43572</v>
      </c>
      <c r="C1304" s="1737" t="s">
        <v>958</v>
      </c>
      <c r="D1304" s="1738">
        <v>24.02</v>
      </c>
      <c r="E1304" s="1739" t="s">
        <v>113</v>
      </c>
      <c r="F1304" s="1740" t="s">
        <v>114</v>
      </c>
      <c r="G1304" s="1741" t="s">
        <v>1258</v>
      </c>
      <c r="H1304"/>
    </row>
    <row r="1305" spans="1:8" ht="15">
      <c r="A1305" s="1075"/>
      <c r="B1305" s="1736">
        <v>43567</v>
      </c>
      <c r="C1305" s="1737" t="s">
        <v>1180</v>
      </c>
      <c r="D1305" s="1775">
        <v>23.25</v>
      </c>
      <c r="E1305" s="1739" t="s">
        <v>110</v>
      </c>
      <c r="F1305" s="1740" t="s">
        <v>111</v>
      </c>
      <c r="G1305" s="1741" t="s">
        <v>1181</v>
      </c>
      <c r="H1305"/>
    </row>
    <row r="1306" spans="1:8" ht="16.5" thickBot="1">
      <c r="A1306" s="1075"/>
      <c r="B1306" s="1095"/>
      <c r="C1306" s="1335"/>
      <c r="D1306" s="1336">
        <f>IF(COUNT(D1302:D1305)=3,MEDIAN(D1302:D1305),SMALL(D1303:D1305,1))</f>
        <v>23.25</v>
      </c>
      <c r="E1306" s="1337"/>
      <c r="F1306" s="1338"/>
      <c r="G1306" s="587"/>
      <c r="H1306" s="1075"/>
    </row>
    <row r="1307" spans="1:8" ht="13.5" thickBot="1">
      <c r="A1307" s="1075"/>
      <c r="B1307" s="1076"/>
      <c r="C1307" s="1076"/>
      <c r="D1307" s="1076"/>
      <c r="E1307" s="1076"/>
      <c r="F1307" s="1076"/>
      <c r="G1307" s="1076"/>
      <c r="H1307" s="1075"/>
    </row>
    <row r="1308" spans="1:8" ht="15.75">
      <c r="A1308" s="1079"/>
      <c r="B1308" s="1103" t="str">
        <f>IF(COUNT($H$16:H1308)&lt;10,CONCATENATE("AMM LOG 00",COUNT($H$16:H1308)),CONCATENATE("AMM LOG 0",COUNT($H$16:H1308)))</f>
        <v>AMM LOG 000</v>
      </c>
      <c r="C1308" s="2533" t="s">
        <v>756</v>
      </c>
      <c r="D1308" s="2617"/>
      <c r="E1308" s="2617"/>
      <c r="F1308" s="2617"/>
      <c r="G1308" s="1104" t="s">
        <v>23</v>
      </c>
      <c r="H1308" s="1085" t="e">
        <f>G1318</f>
        <v>#REF!</v>
      </c>
    </row>
    <row r="1309" spans="1:8" ht="31.5">
      <c r="A1309" s="1079"/>
      <c r="B1309" s="1317" t="s">
        <v>144</v>
      </c>
      <c r="C1309" s="1318" t="s">
        <v>75</v>
      </c>
      <c r="D1309" s="1486" t="s">
        <v>23</v>
      </c>
      <c r="E1309" s="1318" t="s">
        <v>76</v>
      </c>
      <c r="F1309" s="1319" t="s">
        <v>77</v>
      </c>
      <c r="G1309" s="1320" t="s">
        <v>78</v>
      </c>
      <c r="H1309" s="1079"/>
    </row>
    <row r="1310" spans="1:8" ht="15.75">
      <c r="A1310" s="1079"/>
      <c r="B1310" s="2818" t="s">
        <v>79</v>
      </c>
      <c r="C1310" s="2819"/>
      <c r="D1310" s="2819"/>
      <c r="E1310" s="2819"/>
      <c r="F1310" s="2819"/>
      <c r="G1310" s="2820"/>
      <c r="H1310" s="1079"/>
    </row>
    <row r="1311" spans="1:8" ht="30">
      <c r="A1311" s="1079"/>
      <c r="B1311" s="1551" t="s">
        <v>98</v>
      </c>
      <c r="C1311" s="1547" t="str">
        <f>C1338</f>
        <v>T HORIZONTAL PARA ELETROCALHA PERFURADA GALVANIZADA DE 200 X 100 X 3000mm</v>
      </c>
      <c r="D1311" s="1554" t="str">
        <f>G1338</f>
        <v>UN</v>
      </c>
      <c r="E1311" s="1535">
        <v>1</v>
      </c>
      <c r="F1311" s="1535">
        <f>D1343</f>
        <v>29.88</v>
      </c>
      <c r="G1311" s="1540">
        <f>TRUNC(F1311*E1311,2)</f>
        <v>29.88</v>
      </c>
      <c r="H1311" s="1079"/>
    </row>
    <row r="1312" spans="1:8" s="1114" customFormat="1" ht="15.75">
      <c r="A1312" s="1112" t="s">
        <v>218</v>
      </c>
      <c r="B1312" s="1531">
        <v>11962</v>
      </c>
      <c r="C1312" s="1299" t="e">
        <f>IF($A1312="INSUMO",VLOOKUP($B1312,#REF!,2,FALSE),VLOOKUP($B1312,#REF!,2,FALSE))</f>
        <v>#REF!</v>
      </c>
      <c r="D1312" s="1304" t="e">
        <f>IF($A1312="INSUMO",VLOOKUP($B1312,#REF!,3,FALSE),VLOOKUP($B1312,#REF!,3,FALSE))</f>
        <v>#REF!</v>
      </c>
      <c r="E1312" s="1513">
        <v>12</v>
      </c>
      <c r="F1312" s="1322" t="e">
        <f>IF($A1312="INSUMO",VLOOKUP($B1312,#REF!,4,FALSE),VLOOKUP($B1312,#REF!,4,FALSE))</f>
        <v>#REF!</v>
      </c>
      <c r="G1312" s="1517" t="e">
        <f>TRUNC(F1312*E1312,2)</f>
        <v>#REF!</v>
      </c>
      <c r="H1312" s="1111"/>
    </row>
    <row r="1313" spans="1:8" s="1114" customFormat="1" ht="15.75">
      <c r="A1313" s="1112" t="s">
        <v>218</v>
      </c>
      <c r="B1313" s="1531">
        <v>39211</v>
      </c>
      <c r="C1313" s="1299" t="e">
        <f>IF($A1313="INSUMO",VLOOKUP($B1313,#REF!,2,FALSE),VLOOKUP($B1313,#REF!,2,FALSE))</f>
        <v>#REF!</v>
      </c>
      <c r="D1313" s="1304" t="e">
        <f>IF($A1313="INSUMO",VLOOKUP($B1313,#REF!,3,FALSE),VLOOKUP($B1313,#REF!,3,FALSE))</f>
        <v>#REF!</v>
      </c>
      <c r="E1313" s="1513">
        <v>12</v>
      </c>
      <c r="F1313" s="1322" t="e">
        <f>IF($A1313="INSUMO",VLOOKUP($B1313,#REF!,4,FALSE),VLOOKUP($B1313,#REF!,4,FALSE))</f>
        <v>#REF!</v>
      </c>
      <c r="G1313" s="1517" t="e">
        <f>TRUNC(F1313*E1313,2)</f>
        <v>#REF!</v>
      </c>
      <c r="H1313" s="1111"/>
    </row>
    <row r="1314" spans="1:8" s="1114" customFormat="1" ht="15.75">
      <c r="A1314" s="1112" t="s">
        <v>218</v>
      </c>
      <c r="B1314" s="1531">
        <v>39997</v>
      </c>
      <c r="C1314" s="1299" t="e">
        <f>IF($A1314="INSUMO",VLOOKUP($B1314,#REF!,2,FALSE),VLOOKUP($B1314,#REF!,2,FALSE))</f>
        <v>#REF!</v>
      </c>
      <c r="D1314" s="1304" t="e">
        <f>IF($A1314="INSUMO",VLOOKUP($B1314,#REF!,3,FALSE),VLOOKUP($B1314,#REF!,3,FALSE))</f>
        <v>#REF!</v>
      </c>
      <c r="E1314" s="1513">
        <v>12</v>
      </c>
      <c r="F1314" s="1322" t="e">
        <f>IF($A1314="INSUMO",VLOOKUP($B1314,#REF!,4,FALSE),VLOOKUP($B1314,#REF!,4,FALSE))</f>
        <v>#REF!</v>
      </c>
      <c r="G1314" s="1517" t="e">
        <f>TRUNC(F1314*E1314,2)</f>
        <v>#REF!</v>
      </c>
      <c r="H1314" s="1111"/>
    </row>
    <row r="1315" spans="1:8" ht="15.75">
      <c r="A1315" s="1079"/>
      <c r="B1315" s="2818" t="s">
        <v>80</v>
      </c>
      <c r="C1315" s="2819"/>
      <c r="D1315" s="2819"/>
      <c r="E1315" s="2819"/>
      <c r="F1315" s="2819"/>
      <c r="G1315" s="2820"/>
      <c r="H1315" s="1079"/>
    </row>
    <row r="1316" spans="1:8" ht="15.75">
      <c r="A1316" s="1081" t="s">
        <v>219</v>
      </c>
      <c r="B1316" s="1518">
        <v>88264</v>
      </c>
      <c r="C1316" s="1299" t="e">
        <f>IF($A1316="INSUMO",VLOOKUP($B1316,#REF!,2,FALSE),VLOOKUP($B1316,#REF!,2,FALSE))</f>
        <v>#REF!</v>
      </c>
      <c r="D1316" s="1304" t="e">
        <f>IF($A1316="INSUMO",VLOOKUP($B1316,#REF!,3,FALSE),VLOOKUP($B1316,#REF!,3,FALSE))</f>
        <v>#REF!</v>
      </c>
      <c r="E1316" s="1515">
        <f>E1335</f>
        <v>0.56000000000000005</v>
      </c>
      <c r="F1316" s="1322" t="e">
        <f>IF($A1316="INSUMO",VLOOKUP($B1316,#REF!,4,FALSE),VLOOKUP($B1316,#REF!,4,FALSE))</f>
        <v>#REF!</v>
      </c>
      <c r="G1316" s="1540" t="e">
        <f>TRUNC(F1316*E1316,2)</f>
        <v>#REF!</v>
      </c>
      <c r="H1316" s="1079"/>
    </row>
    <row r="1317" spans="1:8" ht="16.5" thickBot="1">
      <c r="A1317" s="1081" t="s">
        <v>219</v>
      </c>
      <c r="B1317" s="1105">
        <v>88316</v>
      </c>
      <c r="C1317" s="1303" t="e">
        <f>IF($A1317="INSUMO",VLOOKUP($B1317,#REF!,2,FALSE),VLOOKUP($B1317,#REF!,2,FALSE))</f>
        <v>#REF!</v>
      </c>
      <c r="D1317" s="1300" t="e">
        <f>IF($A1317="INSUMO",VLOOKUP($B1317,#REF!,3,FALSE),VLOOKUP($B1317,#REF!,3,FALSE))</f>
        <v>#REF!</v>
      </c>
      <c r="E1317" s="1544">
        <f>E1336</f>
        <v>0.56000000000000005</v>
      </c>
      <c r="F1317" s="1324" t="e">
        <f>IF($A1317="INSUMO",VLOOKUP($B1317,#REF!,4,FALSE),VLOOKUP($B1317,#REF!,4,FALSE))</f>
        <v>#REF!</v>
      </c>
      <c r="G1317" s="549" t="e">
        <f>TRUNC(F1317*E1317,2)</f>
        <v>#REF!</v>
      </c>
      <c r="H1317" s="1079"/>
    </row>
    <row r="1318" spans="1:8" ht="16.5" customHeight="1" thickBot="1">
      <c r="A1318" s="1079"/>
      <c r="B1318" s="2626" t="s">
        <v>922</v>
      </c>
      <c r="C1318" s="2626"/>
      <c r="D1318" s="2626"/>
      <c r="E1318" s="2626"/>
      <c r="F1318" s="1595" t="s">
        <v>81</v>
      </c>
      <c r="G1318" s="539" t="e">
        <f>SUM(G1311:G1317)</f>
        <v>#REF!</v>
      </c>
      <c r="H1318" s="1079"/>
    </row>
    <row r="1319" spans="1:8" s="1114" customFormat="1" ht="15">
      <c r="A1319" s="1111"/>
      <c r="B1319" s="2626"/>
      <c r="C1319" s="2626"/>
      <c r="D1319" s="2626"/>
      <c r="E1319" s="2626"/>
      <c r="F1319" s="1087"/>
      <c r="G1319" s="1087"/>
      <c r="H1319" s="1111"/>
    </row>
    <row r="1320" spans="1:8" ht="15">
      <c r="A1320" s="1079"/>
      <c r="B1320" s="1080"/>
      <c r="C1320" s="1080"/>
      <c r="D1320" s="1080"/>
      <c r="E1320" s="1080"/>
      <c r="F1320" s="1080"/>
      <c r="G1320" s="1080"/>
      <c r="H1320" s="1079"/>
    </row>
    <row r="1321" spans="1:8" s="1119" customFormat="1" ht="20.25" customHeight="1" thickBot="1">
      <c r="B1321" s="2853" t="s">
        <v>860</v>
      </c>
      <c r="C1321" s="2854"/>
      <c r="D1321" s="350"/>
      <c r="E1321" s="350"/>
      <c r="F1321" s="350"/>
      <c r="G1321" s="1590"/>
    </row>
    <row r="1322" spans="1:8" s="1121" customFormat="1" ht="15.75">
      <c r="A1322" s="1120"/>
      <c r="B1322" s="2855" t="s">
        <v>921</v>
      </c>
      <c r="C1322" s="2856"/>
      <c r="D1322" s="2856"/>
      <c r="E1322" s="2856"/>
      <c r="F1322" s="2856"/>
      <c r="G1322" s="2857"/>
      <c r="H1322" s="1120"/>
    </row>
    <row r="1323" spans="1:8" s="1121" customFormat="1" ht="15">
      <c r="A1323" s="1120"/>
      <c r="B1323" s="1539">
        <v>88264</v>
      </c>
      <c r="C1323" s="1299" t="e">
        <f>IF($A1323="INSUMO",VLOOKUP($B1323,#REF!,2,FALSE),VLOOKUP($B1323,#REF!,2,FALSE))</f>
        <v>#REF!</v>
      </c>
      <c r="D1323" s="1304" t="e">
        <f>IF($A1323="INSUMO",VLOOKUP($B1323,#REF!,3,FALSE),VLOOKUP($B1323,#REF!,3,FALSE))</f>
        <v>#REF!</v>
      </c>
      <c r="E1323" s="2850">
        <v>0.2</v>
      </c>
      <c r="F1323" s="2850"/>
      <c r="G1323" s="2858"/>
      <c r="H1323" s="1120"/>
    </row>
    <row r="1324" spans="1:8" s="1121" customFormat="1" ht="16.5" customHeight="1">
      <c r="A1324" s="1120"/>
      <c r="B1324" s="1539">
        <v>88247</v>
      </c>
      <c r="C1324" s="1299" t="e">
        <f>IF($A1324="INSUMO",VLOOKUP($B1324,#REF!,2,FALSE),VLOOKUP($B1324,#REF!,2,FALSE))</f>
        <v>#REF!</v>
      </c>
      <c r="D1324" s="1304" t="e">
        <f>IF($A1324="INSUMO",VLOOKUP($B1324,#REF!,3,FALSE),VLOOKUP($B1324,#REF!,3,FALSE))</f>
        <v>#REF!</v>
      </c>
      <c r="E1324" s="2850">
        <v>0.2</v>
      </c>
      <c r="F1324" s="2850"/>
      <c r="G1324" s="2858"/>
      <c r="H1324" s="1120"/>
    </row>
    <row r="1325" spans="1:8" s="1121" customFormat="1" ht="15.75">
      <c r="A1325" s="1120"/>
      <c r="B1325" s="2847" t="s">
        <v>879</v>
      </c>
      <c r="C1325" s="2848"/>
      <c r="D1325" s="2848"/>
      <c r="E1325" s="2848"/>
      <c r="F1325" s="1591" t="s">
        <v>76</v>
      </c>
      <c r="G1325" s="1593" t="s">
        <v>895</v>
      </c>
      <c r="H1325" s="1120"/>
    </row>
    <row r="1326" spans="1:8" s="1121" customFormat="1" ht="15">
      <c r="A1326" s="1120"/>
      <c r="B1326" s="1539">
        <v>88264</v>
      </c>
      <c r="C1326" s="1299" t="e">
        <f>IF($A1326="INSUMO",VLOOKUP($B1326,#REF!,2,FALSE),VLOOKUP($B1326,#REF!,2,FALSE))</f>
        <v>#REF!</v>
      </c>
      <c r="D1326" s="1304" t="e">
        <f>IF($A1326="INSUMO",VLOOKUP($B1326,#REF!,3,FALSE),VLOOKUP($B1326,#REF!,3,FALSE))</f>
        <v>#REF!</v>
      </c>
      <c r="E1326" s="1592">
        <v>0.01</v>
      </c>
      <c r="F1326" s="1592">
        <v>12</v>
      </c>
      <c r="G1326" s="1594">
        <f>E1326*F1326</f>
        <v>0.12</v>
      </c>
      <c r="H1326" s="1120"/>
    </row>
    <row r="1327" spans="1:8" s="1121" customFormat="1" ht="16.5" customHeight="1">
      <c r="A1327" s="1120"/>
      <c r="B1327" s="1539">
        <v>88247</v>
      </c>
      <c r="C1327" s="1299" t="e">
        <f>IF($A1327="INSUMO",VLOOKUP($B1327,#REF!,2,FALSE),VLOOKUP($B1327,#REF!,2,FALSE))</f>
        <v>#REF!</v>
      </c>
      <c r="D1327" s="1304" t="e">
        <f>IF($A1327="INSUMO",VLOOKUP($B1327,#REF!,3,FALSE),VLOOKUP($B1327,#REF!,3,FALSE))</f>
        <v>#REF!</v>
      </c>
      <c r="E1327" s="1592">
        <v>0.01</v>
      </c>
      <c r="F1327" s="1592">
        <v>12</v>
      </c>
      <c r="G1327" s="1594">
        <f>E1327*F1327</f>
        <v>0.12</v>
      </c>
      <c r="H1327" s="1120"/>
    </row>
    <row r="1328" spans="1:8" s="1121" customFormat="1" ht="15.75">
      <c r="A1328" s="1120"/>
      <c r="B1328" s="2847" t="s">
        <v>877</v>
      </c>
      <c r="C1328" s="2848"/>
      <c r="D1328" s="2848"/>
      <c r="E1328" s="2848"/>
      <c r="F1328" s="1591" t="s">
        <v>76</v>
      </c>
      <c r="G1328" s="1593" t="s">
        <v>895</v>
      </c>
      <c r="H1328" s="1120"/>
    </row>
    <row r="1329" spans="1:8" s="1121" customFormat="1" ht="15">
      <c r="A1329" s="1120"/>
      <c r="B1329" s="1539">
        <v>88264</v>
      </c>
      <c r="C1329" s="1299" t="e">
        <f>IF($A1329="INSUMO",VLOOKUP($B1329,#REF!,2,FALSE),VLOOKUP($B1329,#REF!,2,FALSE))</f>
        <v>#REF!</v>
      </c>
      <c r="D1329" s="1304" t="e">
        <f>IF($A1329="INSUMO",VLOOKUP($B1329,#REF!,3,FALSE),VLOOKUP($B1329,#REF!,3,FALSE))</f>
        <v>#REF!</v>
      </c>
      <c r="E1329" s="1592">
        <v>0.01</v>
      </c>
      <c r="F1329" s="1592">
        <v>12</v>
      </c>
      <c r="G1329" s="1594">
        <f>E1329*F1329</f>
        <v>0.12</v>
      </c>
      <c r="H1329" s="1120"/>
    </row>
    <row r="1330" spans="1:8" s="1121" customFormat="1" ht="16.5" customHeight="1">
      <c r="A1330" s="1120"/>
      <c r="B1330" s="1539">
        <v>88247</v>
      </c>
      <c r="C1330" s="1299" t="e">
        <f>IF($A1330="INSUMO",VLOOKUP($B1330,#REF!,2,FALSE),VLOOKUP($B1330,#REF!,2,FALSE))</f>
        <v>#REF!</v>
      </c>
      <c r="D1330" s="1304" t="e">
        <f>IF($A1330="INSUMO",VLOOKUP($B1330,#REF!,3,FALSE),VLOOKUP($B1330,#REF!,3,FALSE))</f>
        <v>#REF!</v>
      </c>
      <c r="E1330" s="1592">
        <v>0.01</v>
      </c>
      <c r="F1330" s="1592">
        <v>12</v>
      </c>
      <c r="G1330" s="1594">
        <f>E1330*F1330</f>
        <v>0.12</v>
      </c>
      <c r="H1330" s="1120"/>
    </row>
    <row r="1331" spans="1:8" s="1121" customFormat="1" ht="15.75">
      <c r="A1331" s="1120"/>
      <c r="B1331" s="2847" t="s">
        <v>878</v>
      </c>
      <c r="C1331" s="2848"/>
      <c r="D1331" s="2848"/>
      <c r="E1331" s="2848"/>
      <c r="F1331" s="1591" t="s">
        <v>76</v>
      </c>
      <c r="G1331" s="1593" t="s">
        <v>895</v>
      </c>
      <c r="H1331" s="1120"/>
    </row>
    <row r="1332" spans="1:8" s="1121" customFormat="1" ht="15">
      <c r="A1332" s="1120"/>
      <c r="B1332" s="1539">
        <v>88264</v>
      </c>
      <c r="C1332" s="1299" t="e">
        <f>IF($A1332="INSUMO",VLOOKUP($B1332,#REF!,2,FALSE),VLOOKUP($B1332,#REF!,2,FALSE))</f>
        <v>#REF!</v>
      </c>
      <c r="D1332" s="1304" t="e">
        <f>IF($A1332="INSUMO",VLOOKUP($B1332,#REF!,3,FALSE),VLOOKUP($B1332,#REF!,3,FALSE))</f>
        <v>#REF!</v>
      </c>
      <c r="E1332" s="1592">
        <v>0.01</v>
      </c>
      <c r="F1332" s="1592">
        <v>12</v>
      </c>
      <c r="G1332" s="1594">
        <f>E1332*F1332</f>
        <v>0.12</v>
      </c>
      <c r="H1332" s="1120"/>
    </row>
    <row r="1333" spans="1:8" s="1121" customFormat="1" ht="16.5" customHeight="1">
      <c r="A1333" s="1120"/>
      <c r="B1333" s="1539">
        <v>88247</v>
      </c>
      <c r="C1333" s="1299" t="e">
        <f>IF($A1333="INSUMO",VLOOKUP($B1333,#REF!,2,FALSE),VLOOKUP($B1333,#REF!,2,FALSE))</f>
        <v>#REF!</v>
      </c>
      <c r="D1333" s="1304" t="e">
        <f>IF($A1333="INSUMO",VLOOKUP($B1333,#REF!,3,FALSE),VLOOKUP($B1333,#REF!,3,FALSE))</f>
        <v>#REF!</v>
      </c>
      <c r="E1333" s="1592">
        <v>0.01</v>
      </c>
      <c r="F1333" s="1592">
        <v>12</v>
      </c>
      <c r="G1333" s="1594">
        <f>E1333*F1333</f>
        <v>0.12</v>
      </c>
      <c r="H1333" s="1120"/>
    </row>
    <row r="1334" spans="1:8" s="1121" customFormat="1" ht="15.75">
      <c r="A1334" s="1120"/>
      <c r="B1334" s="2847" t="s">
        <v>864</v>
      </c>
      <c r="C1334" s="2848"/>
      <c r="D1334" s="2848"/>
      <c r="E1334" s="2848"/>
      <c r="F1334" s="2848"/>
      <c r="G1334" s="2849"/>
      <c r="H1334" s="1120"/>
    </row>
    <row r="1335" spans="1:8" s="1121" customFormat="1" ht="15">
      <c r="A1335" s="1120"/>
      <c r="B1335" s="1539">
        <v>88264</v>
      </c>
      <c r="C1335" s="1299" t="e">
        <f>IF($A1335="INSUMO",VLOOKUP($B1335,#REF!,2,FALSE),VLOOKUP($B1335,#REF!,2,FALSE))</f>
        <v>#REF!</v>
      </c>
      <c r="D1335" s="1304" t="e">
        <f>IF($A1335="INSUMO",VLOOKUP($B1335,#REF!,3,FALSE),VLOOKUP($B1335,#REF!,3,FALSE))</f>
        <v>#REF!</v>
      </c>
      <c r="E1335" s="2850">
        <f>E1323+G1326+G1329+G1332</f>
        <v>0.56000000000000005</v>
      </c>
      <c r="F1335" s="2851"/>
      <c r="G1335" s="2852"/>
      <c r="H1335" s="1120"/>
    </row>
    <row r="1336" spans="1:8" s="1121" customFormat="1" ht="16.5" customHeight="1" thickBot="1">
      <c r="A1336" s="1120"/>
      <c r="B1336" s="349">
        <v>88247</v>
      </c>
      <c r="C1336" s="1303" t="e">
        <f>IF($A1336="INSUMO",VLOOKUP($B1336,#REF!,2,FALSE),VLOOKUP($B1336,#REF!,2,FALSE))</f>
        <v>#REF!</v>
      </c>
      <c r="D1336" s="1300" t="e">
        <f>IF($A1336="INSUMO",VLOOKUP($B1336,#REF!,3,FALSE),VLOOKUP($B1336,#REF!,3,FALSE))</f>
        <v>#REF!</v>
      </c>
      <c r="E1336" s="2844">
        <f>E1324+G1327+G1330+G1333</f>
        <v>0.56000000000000005</v>
      </c>
      <c r="F1336" s="2845"/>
      <c r="G1336" s="2846"/>
      <c r="H1336" s="1120"/>
    </row>
    <row r="1337" spans="1:8" s="1114" customFormat="1" ht="15.75" thickBot="1">
      <c r="A1337" s="1111"/>
      <c r="B1337" s="1237"/>
      <c r="C1337" s="1111"/>
      <c r="D1337" s="1111"/>
      <c r="E1337" s="1111"/>
      <c r="F1337" s="1111"/>
      <c r="G1337" s="1171"/>
      <c r="H1337" s="1111"/>
    </row>
    <row r="1338" spans="1:8" ht="35.25">
      <c r="A1338" s="1082"/>
      <c r="B1338" s="1365"/>
      <c r="C1338" s="1366" t="s">
        <v>757</v>
      </c>
      <c r="D1338" s="1366"/>
      <c r="E1338" s="1367"/>
      <c r="F1338" s="1364"/>
      <c r="G1338" s="360" t="s">
        <v>23</v>
      </c>
      <c r="H1338" s="1240" t="s">
        <v>1064</v>
      </c>
    </row>
    <row r="1339" spans="1:8" ht="31.5">
      <c r="A1339" s="1082"/>
      <c r="B1339" s="1458" t="s">
        <v>91</v>
      </c>
      <c r="C1339" s="1459" t="s">
        <v>92</v>
      </c>
      <c r="D1339" s="1460" t="s">
        <v>93</v>
      </c>
      <c r="E1339" s="1461" t="s">
        <v>94</v>
      </c>
      <c r="F1339" s="1504" t="s">
        <v>95</v>
      </c>
      <c r="G1339" s="1463" t="s">
        <v>96</v>
      </c>
      <c r="H1339" s="1082"/>
    </row>
    <row r="1340" spans="1:8" ht="15">
      <c r="A1340" s="1082"/>
      <c r="B1340" s="1751">
        <v>43581</v>
      </c>
      <c r="C1340" s="1737" t="s">
        <v>1281</v>
      </c>
      <c r="D1340" s="1738">
        <v>44.15</v>
      </c>
      <c r="E1340" s="1817" t="s">
        <v>1282</v>
      </c>
      <c r="F1340" s="1774" t="s">
        <v>1283</v>
      </c>
      <c r="G1340" s="1750" t="s">
        <v>1284</v>
      </c>
      <c r="H1340"/>
    </row>
    <row r="1341" spans="1:8" ht="15">
      <c r="A1341" s="1082"/>
      <c r="B1341" s="1736">
        <v>43567</v>
      </c>
      <c r="C1341" s="1737" t="s">
        <v>1180</v>
      </c>
      <c r="D1341" s="1775">
        <v>29.88</v>
      </c>
      <c r="E1341" s="1739" t="s">
        <v>110</v>
      </c>
      <c r="F1341" s="1740" t="s">
        <v>111</v>
      </c>
      <c r="G1341" s="1741" t="s">
        <v>1181</v>
      </c>
      <c r="H1341"/>
    </row>
    <row r="1342" spans="1:8" ht="15">
      <c r="A1342" s="1082"/>
      <c r="B1342" s="1736">
        <v>43572</v>
      </c>
      <c r="C1342" s="1737" t="s">
        <v>958</v>
      </c>
      <c r="D1342" s="1738">
        <v>27.45</v>
      </c>
      <c r="E1342" s="1739" t="s">
        <v>113</v>
      </c>
      <c r="F1342" s="1740" t="s">
        <v>114</v>
      </c>
      <c r="G1342" s="1741" t="s">
        <v>1258</v>
      </c>
      <c r="H1342"/>
    </row>
    <row r="1343" spans="1:8" ht="16.5" thickBot="1">
      <c r="A1343" s="1082"/>
      <c r="B1343" s="1095"/>
      <c r="C1343" s="1335" t="s">
        <v>97</v>
      </c>
      <c r="D1343" s="1336">
        <f>IF(COUNT(D1339:D1342)=3,MEDIAN(D1339:D1342),SMALL(D1340:D1342,1))</f>
        <v>29.88</v>
      </c>
      <c r="E1343" s="1337"/>
      <c r="F1343" s="1338"/>
      <c r="G1343" s="587"/>
      <c r="H1343"/>
    </row>
    <row r="1344" spans="1:8" ht="15.75" thickBot="1">
      <c r="A1344" s="1083"/>
      <c r="B1344" s="2859"/>
      <c r="C1344" s="2840"/>
      <c r="D1344" s="2840"/>
      <c r="E1344" s="2840"/>
      <c r="F1344" s="2840"/>
      <c r="G1344" s="2860"/>
      <c r="H1344" s="1083"/>
    </row>
    <row r="1345" spans="1:8" ht="15.75">
      <c r="A1345" s="1079"/>
      <c r="B1345" s="1103" t="str">
        <f>IF(COUNT($H$16:H1345)&lt;10,CONCATENATE("AMM LOG 00",COUNT($H$16:H1345)),CONCATENATE("AMM LOG 0",COUNT($H$16:H1345)))</f>
        <v>AMM LOG 000</v>
      </c>
      <c r="C1345" s="2533" t="s">
        <v>758</v>
      </c>
      <c r="D1345" s="2617"/>
      <c r="E1345" s="2617"/>
      <c r="F1345" s="2617"/>
      <c r="G1345" s="1104" t="s">
        <v>23</v>
      </c>
      <c r="H1345" s="1085" t="e">
        <f>G1355</f>
        <v>#REF!</v>
      </c>
    </row>
    <row r="1346" spans="1:8" ht="31.5">
      <c r="A1346" s="1079"/>
      <c r="B1346" s="1317" t="s">
        <v>144</v>
      </c>
      <c r="C1346" s="1318" t="s">
        <v>75</v>
      </c>
      <c r="D1346" s="1486" t="s">
        <v>23</v>
      </c>
      <c r="E1346" s="1318" t="s">
        <v>76</v>
      </c>
      <c r="F1346" s="1319" t="s">
        <v>77</v>
      </c>
      <c r="G1346" s="1320" t="s">
        <v>78</v>
      </c>
      <c r="H1346" s="1079"/>
    </row>
    <row r="1347" spans="1:8" ht="15.75">
      <c r="A1347" s="1079"/>
      <c r="B1347" s="2818" t="s">
        <v>79</v>
      </c>
      <c r="C1347" s="2819"/>
      <c r="D1347" s="2819"/>
      <c r="E1347" s="2819"/>
      <c r="F1347" s="2819"/>
      <c r="G1347" s="2820"/>
      <c r="H1347" s="1079"/>
    </row>
    <row r="1348" spans="1:8" ht="15">
      <c r="A1348" s="1079"/>
      <c r="B1348" s="1551" t="s">
        <v>98</v>
      </c>
      <c r="C1348" s="1547" t="s">
        <v>759</v>
      </c>
      <c r="D1348" s="1554" t="s">
        <v>23</v>
      </c>
      <c r="E1348" s="1535">
        <v>1</v>
      </c>
      <c r="F1348" s="1535">
        <f>D1379</f>
        <v>43.13</v>
      </c>
      <c r="G1348" s="1540">
        <f>TRUNC(F1348*E1348,2)</f>
        <v>43.13</v>
      </c>
      <c r="H1348" s="1079"/>
    </row>
    <row r="1349" spans="1:8" s="1114" customFormat="1" ht="15.75">
      <c r="A1349" s="1112" t="s">
        <v>218</v>
      </c>
      <c r="B1349" s="1531">
        <v>11962</v>
      </c>
      <c r="C1349" s="1299" t="e">
        <f>IF($A1349="INSUMO",VLOOKUP($B1349,#REF!,2,FALSE),VLOOKUP($B1349,#REF!,2,FALSE))</f>
        <v>#REF!</v>
      </c>
      <c r="D1349" s="1304" t="e">
        <f>IF($A1349="INSUMO",VLOOKUP($B1349,#REF!,3,FALSE),VLOOKUP($B1349,#REF!,3,FALSE))</f>
        <v>#REF!</v>
      </c>
      <c r="E1349" s="1513">
        <v>12</v>
      </c>
      <c r="F1349" s="1322" t="e">
        <f>IF($A1349="INSUMO",VLOOKUP($B1349,#REF!,4,FALSE),VLOOKUP($B1349,#REF!,4,FALSE))</f>
        <v>#REF!</v>
      </c>
      <c r="G1349" s="1517" t="e">
        <f>TRUNC(F1349*E1349,2)</f>
        <v>#REF!</v>
      </c>
      <c r="H1349" s="1111"/>
    </row>
    <row r="1350" spans="1:8" s="1114" customFormat="1" ht="15.75">
      <c r="A1350" s="1112" t="s">
        <v>218</v>
      </c>
      <c r="B1350" s="1531">
        <v>39211</v>
      </c>
      <c r="C1350" s="1299" t="e">
        <f>IF($A1350="INSUMO",VLOOKUP($B1350,#REF!,2,FALSE),VLOOKUP($B1350,#REF!,2,FALSE))</f>
        <v>#REF!</v>
      </c>
      <c r="D1350" s="1304" t="e">
        <f>IF($A1350="INSUMO",VLOOKUP($B1350,#REF!,3,FALSE),VLOOKUP($B1350,#REF!,3,FALSE))</f>
        <v>#REF!</v>
      </c>
      <c r="E1350" s="1513">
        <v>12</v>
      </c>
      <c r="F1350" s="1322" t="e">
        <f>IF($A1350="INSUMO",VLOOKUP($B1350,#REF!,4,FALSE),VLOOKUP($B1350,#REF!,4,FALSE))</f>
        <v>#REF!</v>
      </c>
      <c r="G1350" s="1517" t="e">
        <f>TRUNC(F1350*E1350,2)</f>
        <v>#REF!</v>
      </c>
      <c r="H1350" s="1111"/>
    </row>
    <row r="1351" spans="1:8" s="1114" customFormat="1" ht="15.75">
      <c r="A1351" s="1112" t="s">
        <v>218</v>
      </c>
      <c r="B1351" s="1531">
        <v>39997</v>
      </c>
      <c r="C1351" s="1299" t="e">
        <f>IF($A1351="INSUMO",VLOOKUP($B1351,#REF!,2,FALSE),VLOOKUP($B1351,#REF!,2,FALSE))</f>
        <v>#REF!</v>
      </c>
      <c r="D1351" s="1304" t="e">
        <f>IF($A1351="INSUMO",VLOOKUP($B1351,#REF!,3,FALSE),VLOOKUP($B1351,#REF!,3,FALSE))</f>
        <v>#REF!</v>
      </c>
      <c r="E1351" s="1513">
        <v>12</v>
      </c>
      <c r="F1351" s="1322" t="e">
        <f>IF($A1351="INSUMO",VLOOKUP($B1351,#REF!,4,FALSE),VLOOKUP($B1351,#REF!,4,FALSE))</f>
        <v>#REF!</v>
      </c>
      <c r="G1351" s="1517" t="e">
        <f>TRUNC(F1351*E1351,2)</f>
        <v>#REF!</v>
      </c>
      <c r="H1351" s="1111"/>
    </row>
    <row r="1352" spans="1:8" ht="15.75">
      <c r="A1352" s="1079"/>
      <c r="B1352" s="2818" t="s">
        <v>80</v>
      </c>
      <c r="C1352" s="2819"/>
      <c r="D1352" s="2819"/>
      <c r="E1352" s="2819"/>
      <c r="F1352" s="2819"/>
      <c r="G1352" s="2820"/>
      <c r="H1352" s="1079"/>
    </row>
    <row r="1353" spans="1:8" ht="15.75">
      <c r="A1353" s="1081" t="s">
        <v>219</v>
      </c>
      <c r="B1353" s="1518">
        <v>88264</v>
      </c>
      <c r="C1353" s="1299" t="e">
        <f>IF($A1353="INSUMO",VLOOKUP($B1353,#REF!,2,FALSE),VLOOKUP($B1353,#REF!,2,FALSE))</f>
        <v>#REF!</v>
      </c>
      <c r="D1353" s="1304" t="e">
        <f>IF($A1353="INSUMO",VLOOKUP($B1353,#REF!,3,FALSE),VLOOKUP($B1353,#REF!,3,FALSE))</f>
        <v>#REF!</v>
      </c>
      <c r="E1353" s="1515">
        <f>E1371</f>
        <v>0.56000000000000005</v>
      </c>
      <c r="F1353" s="1322" t="e">
        <f>IF($A1353="INSUMO",VLOOKUP($B1353,#REF!,4,FALSE),VLOOKUP($B1353,#REF!,4,FALSE))</f>
        <v>#REF!</v>
      </c>
      <c r="G1353" s="1540" t="e">
        <f>TRUNC(F1353*E1353,2)</f>
        <v>#REF!</v>
      </c>
      <c r="H1353" s="1079"/>
    </row>
    <row r="1354" spans="1:8" ht="16.5" thickBot="1">
      <c r="A1354" s="1081" t="s">
        <v>219</v>
      </c>
      <c r="B1354" s="1105">
        <v>88316</v>
      </c>
      <c r="C1354" s="1303" t="e">
        <f>IF($A1354="INSUMO",VLOOKUP($B1354,#REF!,2,FALSE),VLOOKUP($B1354,#REF!,2,FALSE))</f>
        <v>#REF!</v>
      </c>
      <c r="D1354" s="1300" t="e">
        <f>IF($A1354="INSUMO",VLOOKUP($B1354,#REF!,3,FALSE),VLOOKUP($B1354,#REF!,3,FALSE))</f>
        <v>#REF!</v>
      </c>
      <c r="E1354" s="1544">
        <f>E1372</f>
        <v>0.56000000000000005</v>
      </c>
      <c r="F1354" s="1324" t="e">
        <f>IF($A1354="INSUMO",VLOOKUP($B1354,#REF!,4,FALSE),VLOOKUP($B1354,#REF!,4,FALSE))</f>
        <v>#REF!</v>
      </c>
      <c r="G1354" s="549" t="e">
        <f>TRUNC(F1354*E1354,2)</f>
        <v>#REF!</v>
      </c>
      <c r="H1354" s="1079"/>
    </row>
    <row r="1355" spans="1:8" ht="16.5" customHeight="1" thickBot="1">
      <c r="A1355" s="1079"/>
      <c r="B1355" s="2626" t="s">
        <v>924</v>
      </c>
      <c r="C1355" s="2626"/>
      <c r="D1355" s="2626"/>
      <c r="E1355" s="2626"/>
      <c r="F1355" s="1595" t="s">
        <v>81</v>
      </c>
      <c r="G1355" s="539" t="e">
        <f>SUM(G1348:G1354)</f>
        <v>#REF!</v>
      </c>
      <c r="H1355" s="1079"/>
    </row>
    <row r="1356" spans="1:8" s="1114" customFormat="1" ht="15">
      <c r="A1356" s="1111"/>
      <c r="B1356" s="2626"/>
      <c r="C1356" s="2626"/>
      <c r="D1356" s="2626"/>
      <c r="E1356" s="2626"/>
      <c r="F1356" s="1087"/>
      <c r="G1356" s="1087"/>
      <c r="H1356" s="1111"/>
    </row>
    <row r="1357" spans="1:8" s="1119" customFormat="1" ht="20.25" customHeight="1" thickBot="1">
      <c r="B1357" s="2853" t="s">
        <v>860</v>
      </c>
      <c r="C1357" s="2854"/>
      <c r="D1357" s="350"/>
      <c r="E1357" s="350"/>
      <c r="F1357" s="350"/>
      <c r="G1357" s="1590"/>
    </row>
    <row r="1358" spans="1:8" s="1121" customFormat="1" ht="15.75">
      <c r="A1358" s="1120"/>
      <c r="B1358" s="2855" t="s">
        <v>923</v>
      </c>
      <c r="C1358" s="2856"/>
      <c r="D1358" s="2856"/>
      <c r="E1358" s="2856"/>
      <c r="F1358" s="2856"/>
      <c r="G1358" s="2857"/>
      <c r="H1358" s="1120"/>
    </row>
    <row r="1359" spans="1:8" s="1121" customFormat="1" ht="15">
      <c r="A1359" s="1120"/>
      <c r="B1359" s="1539">
        <v>88264</v>
      </c>
      <c r="C1359" s="1299" t="e">
        <f>IF($A1359="INSUMO",VLOOKUP($B1359,#REF!,2,FALSE),VLOOKUP($B1359,#REF!,2,FALSE))</f>
        <v>#REF!</v>
      </c>
      <c r="D1359" s="1304" t="e">
        <f>IF($A1359="INSUMO",VLOOKUP($B1359,#REF!,3,FALSE),VLOOKUP($B1359,#REF!,3,FALSE))</f>
        <v>#REF!</v>
      </c>
      <c r="E1359" s="2850">
        <v>0.2</v>
      </c>
      <c r="F1359" s="2850"/>
      <c r="G1359" s="2858"/>
      <c r="H1359" s="1120"/>
    </row>
    <row r="1360" spans="1:8" s="1121" customFormat="1" ht="16.5" customHeight="1">
      <c r="A1360" s="1120"/>
      <c r="B1360" s="1539">
        <v>88247</v>
      </c>
      <c r="C1360" s="1299" t="e">
        <f>IF($A1360="INSUMO",VLOOKUP($B1360,#REF!,2,FALSE),VLOOKUP($B1360,#REF!,2,FALSE))</f>
        <v>#REF!</v>
      </c>
      <c r="D1360" s="1304" t="e">
        <f>IF($A1360="INSUMO",VLOOKUP($B1360,#REF!,3,FALSE),VLOOKUP($B1360,#REF!,3,FALSE))</f>
        <v>#REF!</v>
      </c>
      <c r="E1360" s="2850">
        <v>0.2</v>
      </c>
      <c r="F1360" s="2850"/>
      <c r="G1360" s="2858"/>
      <c r="H1360" s="1120"/>
    </row>
    <row r="1361" spans="1:8" s="1121" customFormat="1" ht="15.75">
      <c r="A1361" s="1120"/>
      <c r="B1361" s="2847" t="s">
        <v>879</v>
      </c>
      <c r="C1361" s="2848"/>
      <c r="D1361" s="2848"/>
      <c r="E1361" s="2848"/>
      <c r="F1361" s="1591" t="s">
        <v>76</v>
      </c>
      <c r="G1361" s="1593" t="s">
        <v>895</v>
      </c>
      <c r="H1361" s="1120"/>
    </row>
    <row r="1362" spans="1:8" s="1121" customFormat="1" ht="15">
      <c r="A1362" s="1120"/>
      <c r="B1362" s="1539">
        <v>88264</v>
      </c>
      <c r="C1362" s="1299" t="e">
        <f>IF($A1362="INSUMO",VLOOKUP($B1362,#REF!,2,FALSE),VLOOKUP($B1362,#REF!,2,FALSE))</f>
        <v>#REF!</v>
      </c>
      <c r="D1362" s="1304" t="e">
        <f>IF($A1362="INSUMO",VLOOKUP($B1362,#REF!,3,FALSE),VLOOKUP($B1362,#REF!,3,FALSE))</f>
        <v>#REF!</v>
      </c>
      <c r="E1362" s="1592">
        <v>0.01</v>
      </c>
      <c r="F1362" s="1592">
        <v>12</v>
      </c>
      <c r="G1362" s="1594">
        <f>E1362*F1362</f>
        <v>0.12</v>
      </c>
      <c r="H1362" s="1120"/>
    </row>
    <row r="1363" spans="1:8" s="1121" customFormat="1" ht="16.5" customHeight="1">
      <c r="A1363" s="1120"/>
      <c r="B1363" s="1539">
        <v>88247</v>
      </c>
      <c r="C1363" s="1299" t="e">
        <f>IF($A1363="INSUMO",VLOOKUP($B1363,#REF!,2,FALSE),VLOOKUP($B1363,#REF!,2,FALSE))</f>
        <v>#REF!</v>
      </c>
      <c r="D1363" s="1304" t="e">
        <f>IF($A1363="INSUMO",VLOOKUP($B1363,#REF!,3,FALSE),VLOOKUP($B1363,#REF!,3,FALSE))</f>
        <v>#REF!</v>
      </c>
      <c r="E1363" s="1592">
        <v>0.01</v>
      </c>
      <c r="F1363" s="1592">
        <v>12</v>
      </c>
      <c r="G1363" s="1594">
        <f>E1363*F1363</f>
        <v>0.12</v>
      </c>
      <c r="H1363" s="1120"/>
    </row>
    <row r="1364" spans="1:8" s="1121" customFormat="1" ht="15.75">
      <c r="A1364" s="1120"/>
      <c r="B1364" s="2847" t="s">
        <v>877</v>
      </c>
      <c r="C1364" s="2848"/>
      <c r="D1364" s="2848"/>
      <c r="E1364" s="2848"/>
      <c r="F1364" s="1591" t="s">
        <v>76</v>
      </c>
      <c r="G1364" s="1593" t="s">
        <v>895</v>
      </c>
      <c r="H1364" s="1120"/>
    </row>
    <row r="1365" spans="1:8" s="1121" customFormat="1" ht="15">
      <c r="A1365" s="1120"/>
      <c r="B1365" s="1539">
        <v>88264</v>
      </c>
      <c r="C1365" s="1299" t="e">
        <f>IF($A1365="INSUMO",VLOOKUP($B1365,#REF!,2,FALSE),VLOOKUP($B1365,#REF!,2,FALSE))</f>
        <v>#REF!</v>
      </c>
      <c r="D1365" s="1304" t="e">
        <f>IF($A1365="INSUMO",VLOOKUP($B1365,#REF!,3,FALSE),VLOOKUP($B1365,#REF!,3,FALSE))</f>
        <v>#REF!</v>
      </c>
      <c r="E1365" s="1592">
        <v>0.01</v>
      </c>
      <c r="F1365" s="1592">
        <v>12</v>
      </c>
      <c r="G1365" s="1594">
        <f>E1365*F1365</f>
        <v>0.12</v>
      </c>
      <c r="H1365" s="1120"/>
    </row>
    <row r="1366" spans="1:8" s="1121" customFormat="1" ht="16.5" customHeight="1">
      <c r="A1366" s="1120"/>
      <c r="B1366" s="1539">
        <v>88247</v>
      </c>
      <c r="C1366" s="1299" t="e">
        <f>IF($A1366="INSUMO",VLOOKUP($B1366,#REF!,2,FALSE),VLOOKUP($B1366,#REF!,2,FALSE))</f>
        <v>#REF!</v>
      </c>
      <c r="D1366" s="1304" t="e">
        <f>IF($A1366="INSUMO",VLOOKUP($B1366,#REF!,3,FALSE),VLOOKUP($B1366,#REF!,3,FALSE))</f>
        <v>#REF!</v>
      </c>
      <c r="E1366" s="1592">
        <v>0.01</v>
      </c>
      <c r="F1366" s="1592">
        <v>12</v>
      </c>
      <c r="G1366" s="1594">
        <f>E1366*F1366</f>
        <v>0.12</v>
      </c>
      <c r="H1366" s="1120"/>
    </row>
    <row r="1367" spans="1:8" s="1121" customFormat="1" ht="15.75">
      <c r="A1367" s="1120"/>
      <c r="B1367" s="2847" t="s">
        <v>878</v>
      </c>
      <c r="C1367" s="2848"/>
      <c r="D1367" s="2848"/>
      <c r="E1367" s="2848"/>
      <c r="F1367" s="1591" t="s">
        <v>76</v>
      </c>
      <c r="G1367" s="1593" t="s">
        <v>895</v>
      </c>
      <c r="H1367" s="1120"/>
    </row>
    <row r="1368" spans="1:8" s="1121" customFormat="1" ht="15">
      <c r="A1368" s="1120"/>
      <c r="B1368" s="1539">
        <v>88264</v>
      </c>
      <c r="C1368" s="1299" t="e">
        <f>IF($A1368="INSUMO",VLOOKUP($B1368,#REF!,2,FALSE),VLOOKUP($B1368,#REF!,2,FALSE))</f>
        <v>#REF!</v>
      </c>
      <c r="D1368" s="1304" t="e">
        <f>IF($A1368="INSUMO",VLOOKUP($B1368,#REF!,3,FALSE),VLOOKUP($B1368,#REF!,3,FALSE))</f>
        <v>#REF!</v>
      </c>
      <c r="E1368" s="1592">
        <v>0.01</v>
      </c>
      <c r="F1368" s="1592">
        <v>12</v>
      </c>
      <c r="G1368" s="1594">
        <f>E1368*F1368</f>
        <v>0.12</v>
      </c>
      <c r="H1368" s="1120"/>
    </row>
    <row r="1369" spans="1:8" s="1121" customFormat="1" ht="16.5" customHeight="1">
      <c r="A1369" s="1120"/>
      <c r="B1369" s="1539">
        <v>88247</v>
      </c>
      <c r="C1369" s="1299" t="e">
        <f>IF($A1369="INSUMO",VLOOKUP($B1369,#REF!,2,FALSE),VLOOKUP($B1369,#REF!,2,FALSE))</f>
        <v>#REF!</v>
      </c>
      <c r="D1369" s="1304" t="e">
        <f>IF($A1369="INSUMO",VLOOKUP($B1369,#REF!,3,FALSE),VLOOKUP($B1369,#REF!,3,FALSE))</f>
        <v>#REF!</v>
      </c>
      <c r="E1369" s="1592">
        <v>0.01</v>
      </c>
      <c r="F1369" s="1592">
        <v>12</v>
      </c>
      <c r="G1369" s="1594">
        <f>E1369*F1369</f>
        <v>0.12</v>
      </c>
      <c r="H1369" s="1120"/>
    </row>
    <row r="1370" spans="1:8" s="1121" customFormat="1" ht="15.75">
      <c r="A1370" s="1120"/>
      <c r="B1370" s="2847" t="s">
        <v>864</v>
      </c>
      <c r="C1370" s="2848"/>
      <c r="D1370" s="2848"/>
      <c r="E1370" s="2848"/>
      <c r="F1370" s="2848"/>
      <c r="G1370" s="2849"/>
      <c r="H1370" s="1120"/>
    </row>
    <row r="1371" spans="1:8" s="1121" customFormat="1" ht="15">
      <c r="A1371" s="1120"/>
      <c r="B1371" s="1539">
        <v>88264</v>
      </c>
      <c r="C1371" s="1299" t="e">
        <f>IF($A1371="INSUMO",VLOOKUP($B1371,#REF!,2,FALSE),VLOOKUP($B1371,#REF!,2,FALSE))</f>
        <v>#REF!</v>
      </c>
      <c r="D1371" s="1304" t="e">
        <f>IF($A1371="INSUMO",VLOOKUP($B1371,#REF!,3,FALSE),VLOOKUP($B1371,#REF!,3,FALSE))</f>
        <v>#REF!</v>
      </c>
      <c r="E1371" s="2850">
        <f>E1359+G1362+G1365+G1368</f>
        <v>0.56000000000000005</v>
      </c>
      <c r="F1371" s="2851"/>
      <c r="G1371" s="2852"/>
      <c r="H1371" s="1120"/>
    </row>
    <row r="1372" spans="1:8" s="1121" customFormat="1" ht="16.5" customHeight="1" thickBot="1">
      <c r="A1372" s="1120"/>
      <c r="B1372" s="349">
        <v>88247</v>
      </c>
      <c r="C1372" s="1303" t="e">
        <f>IF($A1372="INSUMO",VLOOKUP($B1372,#REF!,2,FALSE),VLOOKUP($B1372,#REF!,2,FALSE))</f>
        <v>#REF!</v>
      </c>
      <c r="D1372" s="1300" t="e">
        <f>IF($A1372="INSUMO",VLOOKUP($B1372,#REF!,3,FALSE),VLOOKUP($B1372,#REF!,3,FALSE))</f>
        <v>#REF!</v>
      </c>
      <c r="E1372" s="2844">
        <f>E1360+G1363+G1366+G1369</f>
        <v>0.56000000000000005</v>
      </c>
      <c r="F1372" s="2845"/>
      <c r="G1372" s="2846"/>
      <c r="H1372" s="1120"/>
    </row>
    <row r="1373" spans="1:8" s="1114" customFormat="1" ht="15.75" thickBot="1">
      <c r="A1373" s="1111"/>
      <c r="B1373" s="1237"/>
      <c r="C1373" s="1111"/>
      <c r="D1373" s="1111"/>
      <c r="E1373" s="1111"/>
      <c r="F1373" s="1111"/>
      <c r="G1373" s="1171"/>
      <c r="H1373" s="1111"/>
    </row>
    <row r="1374" spans="1:8" ht="15.75">
      <c r="A1374" s="1082"/>
      <c r="B1374" s="1365"/>
      <c r="C1374" s="1366" t="s">
        <v>759</v>
      </c>
      <c r="D1374" s="1366"/>
      <c r="E1374" s="1367"/>
      <c r="F1374" s="1364"/>
      <c r="G1374" s="360" t="s">
        <v>23</v>
      </c>
      <c r="H1374" s="1223" t="s">
        <v>1064</v>
      </c>
    </row>
    <row r="1375" spans="1:8" ht="31.5">
      <c r="A1375" s="1082"/>
      <c r="B1375" s="1458" t="s">
        <v>91</v>
      </c>
      <c r="C1375" s="1459" t="s">
        <v>92</v>
      </c>
      <c r="D1375" s="1460" t="s">
        <v>93</v>
      </c>
      <c r="E1375" s="1461" t="s">
        <v>94</v>
      </c>
      <c r="F1375" s="1504" t="s">
        <v>95</v>
      </c>
      <c r="G1375" s="1463" t="s">
        <v>96</v>
      </c>
      <c r="H1375" s="1082"/>
    </row>
    <row r="1376" spans="1:8" ht="15">
      <c r="A1376" s="1082"/>
      <c r="B1376" s="1736">
        <v>43567</v>
      </c>
      <c r="C1376" s="1737" t="s">
        <v>1180</v>
      </c>
      <c r="D1376" s="1775">
        <v>43.13</v>
      </c>
      <c r="E1376" s="1739" t="s">
        <v>110</v>
      </c>
      <c r="F1376" s="1740" t="s">
        <v>111</v>
      </c>
      <c r="G1376" s="1741" t="s">
        <v>1181</v>
      </c>
      <c r="H1376"/>
    </row>
    <row r="1377" spans="1:8" ht="15">
      <c r="A1377" s="1082"/>
      <c r="B1377" s="1751">
        <v>43581</v>
      </c>
      <c r="C1377" s="1737" t="s">
        <v>1281</v>
      </c>
      <c r="D1377" s="1738">
        <v>50</v>
      </c>
      <c r="E1377" s="1817" t="s">
        <v>1282</v>
      </c>
      <c r="F1377" s="1774" t="s">
        <v>1283</v>
      </c>
      <c r="G1377" s="1750" t="s">
        <v>1284</v>
      </c>
      <c r="H1377"/>
    </row>
    <row r="1378" spans="1:8" ht="15">
      <c r="A1378" s="1082"/>
      <c r="B1378" s="1736">
        <v>43572</v>
      </c>
      <c r="C1378" s="1737" t="s">
        <v>958</v>
      </c>
      <c r="D1378" s="1738">
        <v>29.39</v>
      </c>
      <c r="E1378" s="1739" t="s">
        <v>113</v>
      </c>
      <c r="F1378" s="1740" t="s">
        <v>114</v>
      </c>
      <c r="G1378" s="1741" t="s">
        <v>1258</v>
      </c>
      <c r="H1378"/>
    </row>
    <row r="1379" spans="1:8" ht="16.5" thickBot="1">
      <c r="A1379" s="1082"/>
      <c r="B1379" s="1095"/>
      <c r="C1379" s="1335" t="s">
        <v>97</v>
      </c>
      <c r="D1379" s="1336">
        <f>IF(COUNT(D1375:D1378)=3,MEDIAN(D1375:D1378),SMALL(D1376:D1378,1))</f>
        <v>43.13</v>
      </c>
      <c r="E1379" s="1337"/>
      <c r="F1379" s="1338"/>
      <c r="G1379" s="587"/>
      <c r="H1379" s="1082"/>
    </row>
    <row r="1380" spans="1:8" ht="15.75" thickBot="1">
      <c r="A1380" s="1083"/>
      <c r="B1380" s="2859"/>
      <c r="C1380" s="2840"/>
      <c r="D1380" s="2840"/>
      <c r="E1380" s="2840"/>
      <c r="F1380" s="2840"/>
      <c r="G1380" s="2860"/>
      <c r="H1380" s="1083"/>
    </row>
    <row r="1381" spans="1:8" ht="15.75">
      <c r="A1381" s="643"/>
      <c r="B1381" s="1103" t="str">
        <f>IF(COUNT($H$16:H1381)&lt;10,CONCATENATE("AMM LOG 00",COUNT($H$16:H1381)),CONCATENATE("AMM LOG 0",COUNT($H$16:H1381)))</f>
        <v>AMM LOG 000</v>
      </c>
      <c r="C1381" s="2533" t="str">
        <f>CONCATENATE("FORNECIMENTO E INSTALAÇÃO DE ",C1384)</f>
        <v>FORNECIMENTO E INSTALAÇÃO DE VERGALHÃO ROSCA TOTAL 5/16'' (TIRANTE)</v>
      </c>
      <c r="D1381" s="2617"/>
      <c r="E1381" s="2617"/>
      <c r="F1381" s="2617"/>
      <c r="G1381" s="1104" t="s">
        <v>23</v>
      </c>
      <c r="H1381" s="560" t="e">
        <f>G1388</f>
        <v>#REF!</v>
      </c>
    </row>
    <row r="1382" spans="1:8" ht="31.5">
      <c r="A1382" s="643"/>
      <c r="B1382" s="1317" t="s">
        <v>144</v>
      </c>
      <c r="C1382" s="1318" t="s">
        <v>75</v>
      </c>
      <c r="D1382" s="1486" t="s">
        <v>23</v>
      </c>
      <c r="E1382" s="1318" t="s">
        <v>76</v>
      </c>
      <c r="F1382" s="1319" t="s">
        <v>77</v>
      </c>
      <c r="G1382" s="1320" t="s">
        <v>78</v>
      </c>
      <c r="H1382" s="643"/>
    </row>
    <row r="1383" spans="1:8" ht="15.75">
      <c r="A1383" s="643"/>
      <c r="B1383" s="2818" t="s">
        <v>79</v>
      </c>
      <c r="C1383" s="2819"/>
      <c r="D1383" s="2819"/>
      <c r="E1383" s="2819"/>
      <c r="F1383" s="2819"/>
      <c r="G1383" s="2820"/>
      <c r="H1383" s="643"/>
    </row>
    <row r="1384" spans="1:8" ht="15">
      <c r="A1384" s="643"/>
      <c r="B1384" s="1551" t="s">
        <v>98</v>
      </c>
      <c r="C1384" s="1547" t="str">
        <f>C1390</f>
        <v>VERGALHÃO ROSCA TOTAL 5/16'' (TIRANTE)</v>
      </c>
      <c r="D1384" s="1554" t="str">
        <f>G1390</f>
        <v>M</v>
      </c>
      <c r="E1384" s="1535">
        <v>1</v>
      </c>
      <c r="F1384" s="1535">
        <f>D1395</f>
        <v>12.02</v>
      </c>
      <c r="G1384" s="1540">
        <f>TRUNC(F1384*E1384,2)</f>
        <v>12.02</v>
      </c>
      <c r="H1384" s="643"/>
    </row>
    <row r="1385" spans="1:8" ht="15.75">
      <c r="A1385" s="643"/>
      <c r="B1385" s="2818" t="s">
        <v>80</v>
      </c>
      <c r="C1385" s="2819"/>
      <c r="D1385" s="2819"/>
      <c r="E1385" s="2819"/>
      <c r="F1385" s="2819"/>
      <c r="G1385" s="2820"/>
      <c r="H1385" s="643"/>
    </row>
    <row r="1386" spans="1:8" ht="15.75">
      <c r="A1386" s="645" t="s">
        <v>219</v>
      </c>
      <c r="B1386" s="1518">
        <v>88264</v>
      </c>
      <c r="C1386" s="1299" t="e">
        <f>IF($A1386="INSUMO",VLOOKUP($B1386,#REF!,2,FALSE),VLOOKUP($B1386,#REF!,2,FALSE))</f>
        <v>#REF!</v>
      </c>
      <c r="D1386" s="1304" t="e">
        <f>IF($A1386="INSUMO",VLOOKUP($B1386,#REF!,3,FALSE),VLOOKUP($B1386,#REF!,3,FALSE))</f>
        <v>#REF!</v>
      </c>
      <c r="E1386" s="1515">
        <v>0.3</v>
      </c>
      <c r="F1386" s="1322" t="e">
        <f>IF($A1386="INSUMO",VLOOKUP($B1386,#REF!,4,FALSE),VLOOKUP($B1386,#REF!,4,FALSE))</f>
        <v>#REF!</v>
      </c>
      <c r="G1386" s="1517" t="e">
        <f>TRUNC(F1386*E1386,2)</f>
        <v>#REF!</v>
      </c>
      <c r="H1386" s="643"/>
    </row>
    <row r="1387" spans="1:8" ht="16.5" thickBot="1">
      <c r="A1387" s="645" t="s">
        <v>219</v>
      </c>
      <c r="B1387" s="1105">
        <v>88316</v>
      </c>
      <c r="C1387" s="1303" t="e">
        <f>IF($A1387="INSUMO",VLOOKUP($B1387,#REF!,2,FALSE),VLOOKUP($B1387,#REF!,2,FALSE))</f>
        <v>#REF!</v>
      </c>
      <c r="D1387" s="1300" t="e">
        <f>IF($A1387="INSUMO",VLOOKUP($B1387,#REF!,3,FALSE),VLOOKUP($B1387,#REF!,3,FALSE))</f>
        <v>#REF!</v>
      </c>
      <c r="E1387" s="1544">
        <v>0.3</v>
      </c>
      <c r="F1387" s="1324" t="e">
        <f>IF($A1387="INSUMO",VLOOKUP($B1387,#REF!,4,FALSE),VLOOKUP($B1387,#REF!,4,FALSE))</f>
        <v>#REF!</v>
      </c>
      <c r="G1387" s="1106" t="e">
        <f>TRUNC(F1387*E1387,2)</f>
        <v>#REF!</v>
      </c>
      <c r="H1387" s="643"/>
    </row>
    <row r="1388" spans="1:8" ht="16.5" thickBot="1">
      <c r="A1388" s="643"/>
      <c r="B1388" s="2626" t="s">
        <v>927</v>
      </c>
      <c r="C1388" s="2626"/>
      <c r="D1388" s="2626"/>
      <c r="E1388" s="2861"/>
      <c r="F1388" s="538" t="s">
        <v>81</v>
      </c>
      <c r="G1388" s="539" t="e">
        <f>SUM(G1383:G1387)</f>
        <v>#REF!</v>
      </c>
      <c r="H1388" s="643"/>
    </row>
    <row r="1389" spans="1:8" ht="15.75" thickBot="1">
      <c r="A1389" s="643"/>
      <c r="B1389" s="644"/>
      <c r="C1389" s="644"/>
      <c r="D1389" s="644"/>
      <c r="E1389" s="644"/>
      <c r="F1389" s="644"/>
      <c r="G1389" s="644"/>
      <c r="H1389" s="643"/>
    </row>
    <row r="1390" spans="1:8" ht="15.75">
      <c r="A1390" s="590"/>
      <c r="B1390" s="1365"/>
      <c r="C1390" s="1366" t="s">
        <v>406</v>
      </c>
      <c r="D1390" s="1366"/>
      <c r="E1390" s="1367"/>
      <c r="F1390" s="1364"/>
      <c r="G1390" s="1110" t="s">
        <v>22</v>
      </c>
      <c r="H1390" s="1223" t="s">
        <v>1064</v>
      </c>
    </row>
    <row r="1391" spans="1:8" ht="31.5">
      <c r="A1391" s="590"/>
      <c r="B1391" s="1552" t="s">
        <v>91</v>
      </c>
      <c r="C1391" s="1318" t="s">
        <v>92</v>
      </c>
      <c r="D1391" s="1319" t="s">
        <v>93</v>
      </c>
      <c r="E1391" s="1549" t="s">
        <v>94</v>
      </c>
      <c r="F1391" s="1550" t="s">
        <v>95</v>
      </c>
      <c r="G1391" s="1553" t="s">
        <v>96</v>
      </c>
      <c r="H1391" s="590"/>
    </row>
    <row r="1392" spans="1:8" ht="15">
      <c r="A1392" s="590"/>
      <c r="B1392" s="1751">
        <v>43581</v>
      </c>
      <c r="C1392" s="1737" t="s">
        <v>1281</v>
      </c>
      <c r="D1392" s="1738">
        <v>13.64</v>
      </c>
      <c r="E1392" s="1817" t="s">
        <v>1282</v>
      </c>
      <c r="F1392" s="1774" t="s">
        <v>1283</v>
      </c>
      <c r="G1392" s="1750" t="s">
        <v>1284</v>
      </c>
      <c r="H1392"/>
    </row>
    <row r="1393" spans="1:8" ht="15">
      <c r="A1393" s="590"/>
      <c r="B1393" s="1736">
        <v>43572</v>
      </c>
      <c r="C1393" s="1737" t="s">
        <v>958</v>
      </c>
      <c r="D1393" s="1738">
        <v>10.48</v>
      </c>
      <c r="E1393" s="1739" t="s">
        <v>113</v>
      </c>
      <c r="F1393" s="1740" t="s">
        <v>114</v>
      </c>
      <c r="G1393" s="1741" t="s">
        <v>1258</v>
      </c>
      <c r="H1393"/>
    </row>
    <row r="1394" spans="1:8" ht="15">
      <c r="A1394" s="590"/>
      <c r="B1394" s="1736">
        <v>43567</v>
      </c>
      <c r="C1394" s="1737" t="s">
        <v>1180</v>
      </c>
      <c r="D1394" s="1775">
        <v>12.02</v>
      </c>
      <c r="E1394" s="1739" t="s">
        <v>110</v>
      </c>
      <c r="F1394" s="1740" t="s">
        <v>111</v>
      </c>
      <c r="G1394" s="1741" t="s">
        <v>1181</v>
      </c>
      <c r="H1394"/>
    </row>
    <row r="1395" spans="1:8" ht="16.5" thickBot="1">
      <c r="A1395" s="590"/>
      <c r="B1395" s="1095"/>
      <c r="C1395" s="1335" t="s">
        <v>97</v>
      </c>
      <c r="D1395" s="1336">
        <f>IF(COUNT(D1391:D1394)=3,MEDIAN(D1391:D1394),SMALL(D1392:D1394,1))</f>
        <v>12.02</v>
      </c>
      <c r="E1395" s="1337"/>
      <c r="F1395" s="1338"/>
      <c r="G1395" s="587"/>
      <c r="H1395"/>
    </row>
    <row r="1396" spans="1:8" ht="13.5" thickBot="1">
      <c r="A1396" s="618"/>
      <c r="B1396" s="619"/>
      <c r="C1396" s="619"/>
      <c r="D1396" s="619"/>
      <c r="E1396" s="619"/>
      <c r="F1396" s="619"/>
      <c r="G1396" s="619"/>
      <c r="H1396" s="618"/>
    </row>
    <row r="1397" spans="1:8" ht="15.75">
      <c r="A1397" s="643"/>
      <c r="B1397" s="1103" t="str">
        <f>IF(COUNT($H$16:H1397)&lt;10,CONCATENATE("AMM LOG 00",COUNT($H$16:H1397)),CONCATENATE("AMM LOG 0",COUNT($H$16:H1397)))</f>
        <v>AMM LOG 000</v>
      </c>
      <c r="C1397" s="2533" t="str">
        <f>CONCATENATE("FORNECIMENTO E INSTALAÇÃO DE ",C1400)</f>
        <v>FORNECIMENTO E INSTALAÇÃO DE CANTONEIRA ZZ</v>
      </c>
      <c r="D1397" s="2617"/>
      <c r="E1397" s="2617"/>
      <c r="F1397" s="2617"/>
      <c r="G1397" s="1104" t="s">
        <v>23</v>
      </c>
      <c r="H1397" s="560" t="e">
        <f>G1407</f>
        <v>#REF!</v>
      </c>
    </row>
    <row r="1398" spans="1:8" ht="31.5">
      <c r="A1398" s="643"/>
      <c r="B1398" s="1317" t="s">
        <v>144</v>
      </c>
      <c r="C1398" s="1318" t="s">
        <v>75</v>
      </c>
      <c r="D1398" s="1486" t="s">
        <v>23</v>
      </c>
      <c r="E1398" s="1318" t="s">
        <v>76</v>
      </c>
      <c r="F1398" s="1319" t="s">
        <v>77</v>
      </c>
      <c r="G1398" s="1320" t="s">
        <v>78</v>
      </c>
      <c r="H1398" s="643"/>
    </row>
    <row r="1399" spans="1:8" ht="15.75">
      <c r="A1399" s="643"/>
      <c r="B1399" s="2818" t="s">
        <v>79</v>
      </c>
      <c r="C1399" s="2819"/>
      <c r="D1399" s="2819"/>
      <c r="E1399" s="2819"/>
      <c r="F1399" s="2819"/>
      <c r="G1399" s="2820"/>
      <c r="H1399" s="643"/>
    </row>
    <row r="1400" spans="1:8" ht="15">
      <c r="A1400" s="643"/>
      <c r="B1400" s="1551" t="s">
        <v>98</v>
      </c>
      <c r="C1400" s="1547" t="str">
        <f>C1427</f>
        <v>CANTONEIRA ZZ</v>
      </c>
      <c r="D1400" s="1554" t="str">
        <f>G1427</f>
        <v>UN</v>
      </c>
      <c r="E1400" s="1535">
        <v>1</v>
      </c>
      <c r="F1400" s="1535">
        <f>D1432</f>
        <v>1.8</v>
      </c>
      <c r="G1400" s="1540">
        <f>TRUNC(F1400*E1400,2)</f>
        <v>1.8</v>
      </c>
      <c r="H1400" s="643"/>
    </row>
    <row r="1401" spans="1:8" s="1114" customFormat="1" ht="15.75">
      <c r="A1401" s="1112" t="s">
        <v>218</v>
      </c>
      <c r="B1401" s="1531">
        <v>11962</v>
      </c>
      <c r="C1401" s="1299" t="e">
        <f>IF($A1401="INSUMO",VLOOKUP($B1401,#REF!,2,FALSE),VLOOKUP($B1401,#REF!,2,FALSE))</f>
        <v>#REF!</v>
      </c>
      <c r="D1401" s="1304" t="e">
        <f>IF($A1401="INSUMO",VLOOKUP($B1401,#REF!,3,FALSE),VLOOKUP($B1401,#REF!,3,FALSE))</f>
        <v>#REF!</v>
      </c>
      <c r="E1401" s="1513">
        <v>2</v>
      </c>
      <c r="F1401" s="1322" t="e">
        <f>IF($A1401="INSUMO",VLOOKUP($B1401,#REF!,4,FALSE),VLOOKUP($B1401,#REF!,4,FALSE))</f>
        <v>#REF!</v>
      </c>
      <c r="G1401" s="1517" t="e">
        <f>TRUNC(F1401*E1401,2)</f>
        <v>#REF!</v>
      </c>
      <c r="H1401" s="1111"/>
    </row>
    <row r="1402" spans="1:8" s="1114" customFormat="1" ht="15.75">
      <c r="A1402" s="1112" t="s">
        <v>218</v>
      </c>
      <c r="B1402" s="1531">
        <v>39211</v>
      </c>
      <c r="C1402" s="1299" t="e">
        <f>IF($A1402="INSUMO",VLOOKUP($B1402,#REF!,2,FALSE),VLOOKUP($B1402,#REF!,2,FALSE))</f>
        <v>#REF!</v>
      </c>
      <c r="D1402" s="1304" t="e">
        <f>IF($A1402="INSUMO",VLOOKUP($B1402,#REF!,3,FALSE),VLOOKUP($B1402,#REF!,3,FALSE))</f>
        <v>#REF!</v>
      </c>
      <c r="E1402" s="1513">
        <v>2</v>
      </c>
      <c r="F1402" s="1322" t="e">
        <f>IF($A1402="INSUMO",VLOOKUP($B1402,#REF!,4,FALSE),VLOOKUP($B1402,#REF!,4,FALSE))</f>
        <v>#REF!</v>
      </c>
      <c r="G1402" s="1517" t="e">
        <f>TRUNC(F1402*E1402,2)</f>
        <v>#REF!</v>
      </c>
      <c r="H1402" s="1111"/>
    </row>
    <row r="1403" spans="1:8" s="1114" customFormat="1" ht="15.75">
      <c r="A1403" s="1112" t="s">
        <v>218</v>
      </c>
      <c r="B1403" s="1531">
        <v>39997</v>
      </c>
      <c r="C1403" s="1299" t="e">
        <f>IF($A1403="INSUMO",VLOOKUP($B1403,#REF!,2,FALSE),VLOOKUP($B1403,#REF!,2,FALSE))</f>
        <v>#REF!</v>
      </c>
      <c r="D1403" s="1304" t="e">
        <f>IF($A1403="INSUMO",VLOOKUP($B1403,#REF!,3,FALSE),VLOOKUP($B1403,#REF!,3,FALSE))</f>
        <v>#REF!</v>
      </c>
      <c r="E1403" s="1513">
        <v>2</v>
      </c>
      <c r="F1403" s="1322" t="e">
        <f>IF($A1403="INSUMO",VLOOKUP($B1403,#REF!,4,FALSE),VLOOKUP($B1403,#REF!,4,FALSE))</f>
        <v>#REF!</v>
      </c>
      <c r="G1403" s="1517" t="e">
        <f>TRUNC(F1403*E1403,2)</f>
        <v>#REF!</v>
      </c>
      <c r="H1403" s="1111"/>
    </row>
    <row r="1404" spans="1:8" ht="15.75">
      <c r="A1404" s="643"/>
      <c r="B1404" s="2818" t="s">
        <v>80</v>
      </c>
      <c r="C1404" s="2819"/>
      <c r="D1404" s="2819"/>
      <c r="E1404" s="2819"/>
      <c r="F1404" s="2819"/>
      <c r="G1404" s="2820"/>
      <c r="H1404" s="643"/>
    </row>
    <row r="1405" spans="1:8" ht="15.75">
      <c r="A1405" s="645" t="s">
        <v>219</v>
      </c>
      <c r="B1405" s="1518">
        <v>88264</v>
      </c>
      <c r="C1405" s="1299" t="e">
        <f>IF($A1405="INSUMO",VLOOKUP($B1405,#REF!,2,FALSE),VLOOKUP($B1405,#REF!,2,FALSE))</f>
        <v>#REF!</v>
      </c>
      <c r="D1405" s="1304" t="e">
        <f>IF($A1405="INSUMO",VLOOKUP($B1405,#REF!,3,FALSE),VLOOKUP($B1405,#REF!,3,FALSE))</f>
        <v>#REF!</v>
      </c>
      <c r="E1405" s="1515">
        <f>E1424</f>
        <v>0.14000000000000001</v>
      </c>
      <c r="F1405" s="1322" t="e">
        <f>IF($A1405="INSUMO",VLOOKUP($B1405,#REF!,4,FALSE),VLOOKUP($B1405,#REF!,4,FALSE))</f>
        <v>#REF!</v>
      </c>
      <c r="G1405" s="1517" t="e">
        <f>TRUNC(F1405*E1405,2)</f>
        <v>#REF!</v>
      </c>
      <c r="H1405" s="643"/>
    </row>
    <row r="1406" spans="1:8" ht="16.5" thickBot="1">
      <c r="A1406" s="645" t="s">
        <v>219</v>
      </c>
      <c r="B1406" s="1105">
        <v>88316</v>
      </c>
      <c r="C1406" s="1303" t="e">
        <f>IF($A1406="INSUMO",VLOOKUP($B1406,#REF!,2,FALSE),VLOOKUP($B1406,#REF!,2,FALSE))</f>
        <v>#REF!</v>
      </c>
      <c r="D1406" s="1300" t="e">
        <f>IF($A1406="INSUMO",VLOOKUP($B1406,#REF!,3,FALSE),VLOOKUP($B1406,#REF!,3,FALSE))</f>
        <v>#REF!</v>
      </c>
      <c r="E1406" s="1544">
        <f>E1425</f>
        <v>0.14000000000000001</v>
      </c>
      <c r="F1406" s="1324" t="e">
        <f>IF($A1406="INSUMO",VLOOKUP($B1406,#REF!,4,FALSE),VLOOKUP($B1406,#REF!,4,FALSE))</f>
        <v>#REF!</v>
      </c>
      <c r="G1406" s="1106" t="e">
        <f>TRUNC(F1406*E1406,2)</f>
        <v>#REF!</v>
      </c>
      <c r="H1406" s="643"/>
    </row>
    <row r="1407" spans="1:8" ht="16.5" customHeight="1" thickBot="1">
      <c r="A1407" s="643"/>
      <c r="B1407" s="2626" t="s">
        <v>929</v>
      </c>
      <c r="C1407" s="2626"/>
      <c r="D1407" s="2626"/>
      <c r="E1407" s="2626"/>
      <c r="F1407" s="538" t="s">
        <v>81</v>
      </c>
      <c r="G1407" s="539" t="e">
        <f>SUM(G1399:G1406)</f>
        <v>#REF!</v>
      </c>
      <c r="H1407" s="643"/>
    </row>
    <row r="1408" spans="1:8" s="1114" customFormat="1">
      <c r="A1408" s="1113"/>
      <c r="B1408" s="2626"/>
      <c r="C1408" s="2626"/>
      <c r="D1408" s="2626"/>
      <c r="E1408" s="2626"/>
      <c r="H1408" s="1113"/>
    </row>
    <row r="1409" spans="1:8">
      <c r="A1409" s="618"/>
      <c r="B1409" s="619"/>
      <c r="C1409" s="619"/>
      <c r="D1409" s="619"/>
      <c r="E1409" s="619"/>
      <c r="F1409" s="619"/>
      <c r="G1409" s="619"/>
      <c r="H1409" s="618"/>
    </row>
    <row r="1410" spans="1:8" s="1119" customFormat="1" ht="20.25" customHeight="1" thickBot="1">
      <c r="B1410" s="2853" t="s">
        <v>860</v>
      </c>
      <c r="C1410" s="2854"/>
      <c r="D1410" s="350"/>
      <c r="E1410" s="350"/>
      <c r="F1410" s="350"/>
      <c r="G1410" s="1590"/>
    </row>
    <row r="1411" spans="1:8" s="1121" customFormat="1" ht="15.75">
      <c r="A1411" s="1120"/>
      <c r="B1411" s="2855" t="s">
        <v>928</v>
      </c>
      <c r="C1411" s="2856"/>
      <c r="D1411" s="2856"/>
      <c r="E1411" s="2856"/>
      <c r="F1411" s="2856"/>
      <c r="G1411" s="2857"/>
      <c r="H1411" s="1120"/>
    </row>
    <row r="1412" spans="1:8" s="1121" customFormat="1" ht="15">
      <c r="A1412" s="1120"/>
      <c r="B1412" s="1539">
        <v>88264</v>
      </c>
      <c r="C1412" s="1299" t="e">
        <f>IF($A1412="INSUMO",VLOOKUP($B1412,#REF!,2,FALSE),VLOOKUP($B1412,#REF!,2,FALSE))</f>
        <v>#REF!</v>
      </c>
      <c r="D1412" s="1304" t="e">
        <f>IF($A1412="INSUMO",VLOOKUP($B1412,#REF!,3,FALSE),VLOOKUP($B1412,#REF!,3,FALSE))</f>
        <v>#REF!</v>
      </c>
      <c r="E1412" s="2850">
        <v>0.08</v>
      </c>
      <c r="F1412" s="2850"/>
      <c r="G1412" s="2858"/>
      <c r="H1412" s="1120"/>
    </row>
    <row r="1413" spans="1:8" s="1121" customFormat="1" ht="16.5" customHeight="1">
      <c r="A1413" s="1120"/>
      <c r="B1413" s="1539">
        <v>88247</v>
      </c>
      <c r="C1413" s="1299" t="e">
        <f>IF($A1413="INSUMO",VLOOKUP($B1413,#REF!,2,FALSE),VLOOKUP($B1413,#REF!,2,FALSE))</f>
        <v>#REF!</v>
      </c>
      <c r="D1413" s="1304" t="e">
        <f>IF($A1413="INSUMO",VLOOKUP($B1413,#REF!,3,FALSE),VLOOKUP($B1413,#REF!,3,FALSE))</f>
        <v>#REF!</v>
      </c>
      <c r="E1413" s="2850">
        <v>0.08</v>
      </c>
      <c r="F1413" s="2850"/>
      <c r="G1413" s="2858"/>
      <c r="H1413" s="1120"/>
    </row>
    <row r="1414" spans="1:8" s="1121" customFormat="1" ht="15.75">
      <c r="A1414" s="1120"/>
      <c r="B1414" s="2847" t="s">
        <v>879</v>
      </c>
      <c r="C1414" s="2848"/>
      <c r="D1414" s="2848"/>
      <c r="E1414" s="2848"/>
      <c r="F1414" s="1591" t="s">
        <v>76</v>
      </c>
      <c r="G1414" s="1593" t="s">
        <v>895</v>
      </c>
      <c r="H1414" s="1120"/>
    </row>
    <row r="1415" spans="1:8" s="1121" customFormat="1" ht="15">
      <c r="A1415" s="1120"/>
      <c r="B1415" s="1539">
        <v>88264</v>
      </c>
      <c r="C1415" s="1299" t="e">
        <f>IF($A1415="INSUMO",VLOOKUP($B1415,#REF!,2,FALSE),VLOOKUP($B1415,#REF!,2,FALSE))</f>
        <v>#REF!</v>
      </c>
      <c r="D1415" s="1304" t="e">
        <f>IF($A1415="INSUMO",VLOOKUP($B1415,#REF!,3,FALSE),VLOOKUP($B1415,#REF!,3,FALSE))</f>
        <v>#REF!</v>
      </c>
      <c r="E1415" s="1592">
        <v>0.01</v>
      </c>
      <c r="F1415" s="1592">
        <v>2</v>
      </c>
      <c r="G1415" s="1594">
        <f>E1415*F1415</f>
        <v>0.02</v>
      </c>
      <c r="H1415" s="1120"/>
    </row>
    <row r="1416" spans="1:8" s="1121" customFormat="1" ht="16.5" customHeight="1">
      <c r="A1416" s="1120"/>
      <c r="B1416" s="1539">
        <v>88247</v>
      </c>
      <c r="C1416" s="1299" t="e">
        <f>IF($A1416="INSUMO",VLOOKUP($B1416,#REF!,2,FALSE),VLOOKUP($B1416,#REF!,2,FALSE))</f>
        <v>#REF!</v>
      </c>
      <c r="D1416" s="1304" t="e">
        <f>IF($A1416="INSUMO",VLOOKUP($B1416,#REF!,3,FALSE),VLOOKUP($B1416,#REF!,3,FALSE))</f>
        <v>#REF!</v>
      </c>
      <c r="E1416" s="1592">
        <v>0.01</v>
      </c>
      <c r="F1416" s="1592">
        <v>2</v>
      </c>
      <c r="G1416" s="1594">
        <f>E1416*F1416</f>
        <v>0.02</v>
      </c>
      <c r="H1416" s="1120"/>
    </row>
    <row r="1417" spans="1:8" s="1121" customFormat="1" ht="15.75">
      <c r="A1417" s="1120"/>
      <c r="B1417" s="2847" t="s">
        <v>877</v>
      </c>
      <c r="C1417" s="2848"/>
      <c r="D1417" s="2848"/>
      <c r="E1417" s="2848"/>
      <c r="F1417" s="1591" t="s">
        <v>76</v>
      </c>
      <c r="G1417" s="1593" t="s">
        <v>895</v>
      </c>
      <c r="H1417" s="1120"/>
    </row>
    <row r="1418" spans="1:8" s="1121" customFormat="1" ht="15">
      <c r="A1418" s="1120"/>
      <c r="B1418" s="1539">
        <v>88264</v>
      </c>
      <c r="C1418" s="1299" t="e">
        <f>IF($A1418="INSUMO",VLOOKUP($B1418,#REF!,2,FALSE),VLOOKUP($B1418,#REF!,2,FALSE))</f>
        <v>#REF!</v>
      </c>
      <c r="D1418" s="1304" t="e">
        <f>IF($A1418="INSUMO",VLOOKUP($B1418,#REF!,3,FALSE),VLOOKUP($B1418,#REF!,3,FALSE))</f>
        <v>#REF!</v>
      </c>
      <c r="E1418" s="1592">
        <v>0.01</v>
      </c>
      <c r="F1418" s="1592">
        <v>2</v>
      </c>
      <c r="G1418" s="1594">
        <f>E1418*F1418</f>
        <v>0.02</v>
      </c>
      <c r="H1418" s="1120"/>
    </row>
    <row r="1419" spans="1:8" s="1121" customFormat="1" ht="16.5" customHeight="1">
      <c r="A1419" s="1120"/>
      <c r="B1419" s="1539">
        <v>88247</v>
      </c>
      <c r="C1419" s="1299" t="e">
        <f>IF($A1419="INSUMO",VLOOKUP($B1419,#REF!,2,FALSE),VLOOKUP($B1419,#REF!,2,FALSE))</f>
        <v>#REF!</v>
      </c>
      <c r="D1419" s="1304" t="e">
        <f>IF($A1419="INSUMO",VLOOKUP($B1419,#REF!,3,FALSE),VLOOKUP($B1419,#REF!,3,FALSE))</f>
        <v>#REF!</v>
      </c>
      <c r="E1419" s="1592">
        <v>0.01</v>
      </c>
      <c r="F1419" s="1592">
        <v>2</v>
      </c>
      <c r="G1419" s="1594">
        <f>E1419*F1419</f>
        <v>0.02</v>
      </c>
      <c r="H1419" s="1120"/>
    </row>
    <row r="1420" spans="1:8" s="1121" customFormat="1" ht="15.75">
      <c r="A1420" s="1120"/>
      <c r="B1420" s="2847" t="s">
        <v>878</v>
      </c>
      <c r="C1420" s="2848"/>
      <c r="D1420" s="2848"/>
      <c r="E1420" s="2848"/>
      <c r="F1420" s="1591" t="s">
        <v>76</v>
      </c>
      <c r="G1420" s="1593" t="s">
        <v>895</v>
      </c>
      <c r="H1420" s="1120"/>
    </row>
    <row r="1421" spans="1:8" s="1121" customFormat="1" ht="15">
      <c r="A1421" s="1120"/>
      <c r="B1421" s="1539">
        <v>88264</v>
      </c>
      <c r="C1421" s="1299" t="e">
        <f>IF($A1421="INSUMO",VLOOKUP($B1421,#REF!,2,FALSE),VLOOKUP($B1421,#REF!,2,FALSE))</f>
        <v>#REF!</v>
      </c>
      <c r="D1421" s="1304" t="e">
        <f>IF($A1421="INSUMO",VLOOKUP($B1421,#REF!,3,FALSE),VLOOKUP($B1421,#REF!,3,FALSE))</f>
        <v>#REF!</v>
      </c>
      <c r="E1421" s="1592">
        <v>0.01</v>
      </c>
      <c r="F1421" s="1592">
        <v>2</v>
      </c>
      <c r="G1421" s="1594">
        <f>E1421*F1421</f>
        <v>0.02</v>
      </c>
      <c r="H1421" s="1120"/>
    </row>
    <row r="1422" spans="1:8" s="1121" customFormat="1" ht="16.5" customHeight="1">
      <c r="A1422" s="1120"/>
      <c r="B1422" s="1539">
        <v>88247</v>
      </c>
      <c r="C1422" s="1299" t="e">
        <f>IF($A1422="INSUMO",VLOOKUP($B1422,#REF!,2,FALSE),VLOOKUP($B1422,#REF!,2,FALSE))</f>
        <v>#REF!</v>
      </c>
      <c r="D1422" s="1304" t="e">
        <f>IF($A1422="INSUMO",VLOOKUP($B1422,#REF!,3,FALSE),VLOOKUP($B1422,#REF!,3,FALSE))</f>
        <v>#REF!</v>
      </c>
      <c r="E1422" s="1592">
        <v>0.01</v>
      </c>
      <c r="F1422" s="1592">
        <v>2</v>
      </c>
      <c r="G1422" s="1594">
        <f>E1422*F1422</f>
        <v>0.02</v>
      </c>
      <c r="H1422" s="1120"/>
    </row>
    <row r="1423" spans="1:8" s="1121" customFormat="1" ht="15.75">
      <c r="A1423" s="1120"/>
      <c r="B1423" s="2847" t="s">
        <v>864</v>
      </c>
      <c r="C1423" s="2848"/>
      <c r="D1423" s="2848"/>
      <c r="E1423" s="2848"/>
      <c r="F1423" s="2848"/>
      <c r="G1423" s="2849"/>
      <c r="H1423" s="1120"/>
    </row>
    <row r="1424" spans="1:8" s="1121" customFormat="1" ht="15">
      <c r="A1424" s="1120"/>
      <c r="B1424" s="1539">
        <v>88264</v>
      </c>
      <c r="C1424" s="1299" t="e">
        <f>IF($A1424="INSUMO",VLOOKUP($B1424,#REF!,2,FALSE),VLOOKUP($B1424,#REF!,2,FALSE))</f>
        <v>#REF!</v>
      </c>
      <c r="D1424" s="1304" t="e">
        <f>IF($A1424="INSUMO",VLOOKUP($B1424,#REF!,3,FALSE),VLOOKUP($B1424,#REF!,3,FALSE))</f>
        <v>#REF!</v>
      </c>
      <c r="E1424" s="2850">
        <f>E1412+G1415+G1418+G1421</f>
        <v>0.14000000000000001</v>
      </c>
      <c r="F1424" s="2851"/>
      <c r="G1424" s="2852"/>
      <c r="H1424" s="1120"/>
    </row>
    <row r="1425" spans="1:11" s="1121" customFormat="1" ht="16.5" customHeight="1" thickBot="1">
      <c r="A1425" s="1120"/>
      <c r="B1425" s="349">
        <v>88247</v>
      </c>
      <c r="C1425" s="1303" t="e">
        <f>IF($A1425="INSUMO",VLOOKUP($B1425,#REF!,2,FALSE),VLOOKUP($B1425,#REF!,2,FALSE))</f>
        <v>#REF!</v>
      </c>
      <c r="D1425" s="1300" t="e">
        <f>IF($A1425="INSUMO",VLOOKUP($B1425,#REF!,3,FALSE),VLOOKUP($B1425,#REF!,3,FALSE))</f>
        <v>#REF!</v>
      </c>
      <c r="E1425" s="2844">
        <f>E1413+G1416+G1419+G1422</f>
        <v>0.14000000000000001</v>
      </c>
      <c r="F1425" s="2845"/>
      <c r="G1425" s="2846"/>
      <c r="H1425" s="1120"/>
    </row>
    <row r="1426" spans="1:11" s="1114" customFormat="1" ht="15.75" thickBot="1">
      <c r="A1426" s="1111"/>
      <c r="B1426" s="1237"/>
      <c r="C1426" s="1111"/>
      <c r="D1426" s="1111"/>
      <c r="E1426" s="1111"/>
      <c r="F1426" s="1111"/>
      <c r="G1426" s="1171"/>
      <c r="H1426" s="1111"/>
    </row>
    <row r="1427" spans="1:11" ht="18">
      <c r="A1427" s="618"/>
      <c r="B1427" s="1365"/>
      <c r="C1427" s="1366" t="s">
        <v>407</v>
      </c>
      <c r="D1427" s="1366"/>
      <c r="E1427" s="1367"/>
      <c r="F1427" s="1364"/>
      <c r="G1427" s="1110" t="s">
        <v>23</v>
      </c>
      <c r="H1427" s="1226" t="s">
        <v>1064</v>
      </c>
    </row>
    <row r="1428" spans="1:11" ht="31.5">
      <c r="A1428" s="618"/>
      <c r="B1428" s="1458" t="s">
        <v>91</v>
      </c>
      <c r="C1428" s="1459" t="s">
        <v>92</v>
      </c>
      <c r="D1428" s="1460" t="s">
        <v>93</v>
      </c>
      <c r="E1428" s="1461" t="s">
        <v>94</v>
      </c>
      <c r="F1428" s="1504" t="s">
        <v>95</v>
      </c>
      <c r="G1428" s="1463" t="s">
        <v>96</v>
      </c>
      <c r="H1428" s="618"/>
      <c r="K1428"/>
    </row>
    <row r="1429" spans="1:11" ht="15.75">
      <c r="A1429" s="618"/>
      <c r="B1429" s="1742">
        <v>43584</v>
      </c>
      <c r="C1429" s="1737" t="s">
        <v>1290</v>
      </c>
      <c r="D1429" s="1786">
        <v>1.8</v>
      </c>
      <c r="E1429" s="1817" t="s">
        <v>1291</v>
      </c>
      <c r="F1429" s="1819" t="s">
        <v>1292</v>
      </c>
      <c r="G1429" s="1741" t="s">
        <v>1293</v>
      </c>
      <c r="H1429"/>
    </row>
    <row r="1430" spans="1:11" ht="15">
      <c r="A1430" s="618"/>
      <c r="B1430" s="1736">
        <v>43572</v>
      </c>
      <c r="C1430" s="1737" t="s">
        <v>958</v>
      </c>
      <c r="D1430" s="1738">
        <v>2.59</v>
      </c>
      <c r="E1430" s="1739" t="s">
        <v>113</v>
      </c>
      <c r="F1430" s="1740" t="s">
        <v>114</v>
      </c>
      <c r="G1430" s="1741" t="s">
        <v>1258</v>
      </c>
      <c r="H1430"/>
    </row>
    <row r="1431" spans="1:11" ht="15">
      <c r="A1431" s="618"/>
      <c r="B1431" s="1736">
        <v>43567</v>
      </c>
      <c r="C1431" s="1737" t="s">
        <v>1180</v>
      </c>
      <c r="D1431" s="1775">
        <v>1.65</v>
      </c>
      <c r="E1431" s="1739" t="s">
        <v>110</v>
      </c>
      <c r="F1431" s="1740" t="s">
        <v>111</v>
      </c>
      <c r="G1431" s="1741" t="s">
        <v>1181</v>
      </c>
      <c r="H1431"/>
    </row>
    <row r="1432" spans="1:11" ht="16.5" thickBot="1">
      <c r="A1432" s="618"/>
      <c r="B1432" s="1095"/>
      <c r="C1432" s="1335" t="s">
        <v>97</v>
      </c>
      <c r="D1432" s="1336">
        <f>IF(COUNT(D1428:D1431)=3,MEDIAN(D1428:D1431),SMALL(D1429:D1431,1))</f>
        <v>1.8</v>
      </c>
      <c r="E1432" s="1337"/>
      <c r="F1432" s="1338"/>
      <c r="G1432" s="587"/>
      <c r="H1432" s="618"/>
    </row>
  </sheetData>
  <mergeCells count="510">
    <mergeCell ref="E1412:G1412"/>
    <mergeCell ref="E1413:G1413"/>
    <mergeCell ref="B1414:E1414"/>
    <mergeCell ref="B1417:E1417"/>
    <mergeCell ref="B1420:E1420"/>
    <mergeCell ref="B1423:G1423"/>
    <mergeCell ref="E1424:G1424"/>
    <mergeCell ref="E1425:G1425"/>
    <mergeCell ref="B1361:E1361"/>
    <mergeCell ref="B1364:E1364"/>
    <mergeCell ref="B1367:E1367"/>
    <mergeCell ref="B1370:G1370"/>
    <mergeCell ref="E1371:G1371"/>
    <mergeCell ref="E1372:G1372"/>
    <mergeCell ref="B1407:E1408"/>
    <mergeCell ref="B1410:C1410"/>
    <mergeCell ref="B1411:G1411"/>
    <mergeCell ref="B1380:G1380"/>
    <mergeCell ref="C1397:F1397"/>
    <mergeCell ref="B1399:G1399"/>
    <mergeCell ref="B1404:G1404"/>
    <mergeCell ref="C1381:F1381"/>
    <mergeCell ref="B1383:G1383"/>
    <mergeCell ref="B1385:G1385"/>
    <mergeCell ref="B1291:E1291"/>
    <mergeCell ref="B1294:E1294"/>
    <mergeCell ref="B1297:G1297"/>
    <mergeCell ref="E1298:G1298"/>
    <mergeCell ref="E1299:G1299"/>
    <mergeCell ref="B1318:E1319"/>
    <mergeCell ref="C1308:F1308"/>
    <mergeCell ref="B1310:G1310"/>
    <mergeCell ref="B1315:G1315"/>
    <mergeCell ref="B1252:G1252"/>
    <mergeCell ref="E1253:G1253"/>
    <mergeCell ref="E1254:G1254"/>
    <mergeCell ref="B1255:E1255"/>
    <mergeCell ref="B1258:E1258"/>
    <mergeCell ref="B1261:G1261"/>
    <mergeCell ref="E1286:G1286"/>
    <mergeCell ref="E1287:G1287"/>
    <mergeCell ref="B1288:E1288"/>
    <mergeCell ref="E1219:G1219"/>
    <mergeCell ref="B1220:E1220"/>
    <mergeCell ref="B1223:E1223"/>
    <mergeCell ref="B1226:E1226"/>
    <mergeCell ref="B1229:G1229"/>
    <mergeCell ref="E1230:G1230"/>
    <mergeCell ref="E1231:G1231"/>
    <mergeCell ref="B1249:E1250"/>
    <mergeCell ref="B1251:C1251"/>
    <mergeCell ref="E1181:G1181"/>
    <mergeCell ref="E1182:G1182"/>
    <mergeCell ref="B1153:E1155"/>
    <mergeCell ref="C1146:F1146"/>
    <mergeCell ref="B1148:G1148"/>
    <mergeCell ref="B1150:G1150"/>
    <mergeCell ref="B1216:C1216"/>
    <mergeCell ref="B1217:G1217"/>
    <mergeCell ref="E1218:G1218"/>
    <mergeCell ref="B1174:G1174"/>
    <mergeCell ref="B1202:G1202"/>
    <mergeCell ref="B1183:E1183"/>
    <mergeCell ref="B1186:E1186"/>
    <mergeCell ref="B1189:E1189"/>
    <mergeCell ref="B1192:G1192"/>
    <mergeCell ref="E1193:G1193"/>
    <mergeCell ref="E1194:G1194"/>
    <mergeCell ref="B1213:E1214"/>
    <mergeCell ref="B1325:E1325"/>
    <mergeCell ref="B1328:E1328"/>
    <mergeCell ref="B1331:E1331"/>
    <mergeCell ref="B1334:G1334"/>
    <mergeCell ref="E1335:G1335"/>
    <mergeCell ref="E1336:G1336"/>
    <mergeCell ref="E1051:G1051"/>
    <mergeCell ref="E1052:G1052"/>
    <mergeCell ref="B1053:E1053"/>
    <mergeCell ref="B1056:E1056"/>
    <mergeCell ref="B1059:E1059"/>
    <mergeCell ref="B1062:G1062"/>
    <mergeCell ref="E1063:G1063"/>
    <mergeCell ref="E1064:G1064"/>
    <mergeCell ref="B1083:E1084"/>
    <mergeCell ref="B1086:C1086"/>
    <mergeCell ref="B1087:G1087"/>
    <mergeCell ref="E1088:G1088"/>
    <mergeCell ref="E1089:G1089"/>
    <mergeCell ref="B1090:E1090"/>
    <mergeCell ref="B1093:E1093"/>
    <mergeCell ref="B1096:E1096"/>
    <mergeCell ref="B1099:G1099"/>
    <mergeCell ref="E1100:G1100"/>
    <mergeCell ref="B1355:E1356"/>
    <mergeCell ref="B1357:C1357"/>
    <mergeCell ref="B1358:G1358"/>
    <mergeCell ref="E1359:G1359"/>
    <mergeCell ref="E1360:G1360"/>
    <mergeCell ref="C1240:F1240"/>
    <mergeCell ref="B1242:G1242"/>
    <mergeCell ref="B1246:G1246"/>
    <mergeCell ref="C1272:F1272"/>
    <mergeCell ref="B1274:G1274"/>
    <mergeCell ref="B1279:G1279"/>
    <mergeCell ref="B1352:G1352"/>
    <mergeCell ref="E1262:G1262"/>
    <mergeCell ref="E1263:G1263"/>
    <mergeCell ref="B1282:E1283"/>
    <mergeCell ref="B1284:C1284"/>
    <mergeCell ref="B1285:G1285"/>
    <mergeCell ref="B1344:G1344"/>
    <mergeCell ref="C1345:F1345"/>
    <mergeCell ref="B1347:G1347"/>
    <mergeCell ref="B1321:C1321"/>
    <mergeCell ref="B1322:G1322"/>
    <mergeCell ref="E1323:G1323"/>
    <mergeCell ref="E1324:G1324"/>
    <mergeCell ref="E1101:G1101"/>
    <mergeCell ref="B1120:E1121"/>
    <mergeCell ref="B1122:C1122"/>
    <mergeCell ref="B1123:G1123"/>
    <mergeCell ref="E1124:G1124"/>
    <mergeCell ref="E1125:G1125"/>
    <mergeCell ref="B1126:E1126"/>
    <mergeCell ref="B1129:E1129"/>
    <mergeCell ref="B1132:E1132"/>
    <mergeCell ref="B1135:G1135"/>
    <mergeCell ref="E1136:G1136"/>
    <mergeCell ref="E1137:G1137"/>
    <mergeCell ref="B1156:E1156"/>
    <mergeCell ref="B1177:E1178"/>
    <mergeCell ref="B1179:C1179"/>
    <mergeCell ref="B1180:G1180"/>
    <mergeCell ref="B629:E630"/>
    <mergeCell ref="B631:C631"/>
    <mergeCell ref="C1110:F1110"/>
    <mergeCell ref="B1112:G1112"/>
    <mergeCell ref="B1117:G1117"/>
    <mergeCell ref="B1145:G1145"/>
    <mergeCell ref="B1109:G1109"/>
    <mergeCell ref="C857:F857"/>
    <mergeCell ref="B859:G859"/>
    <mergeCell ref="B864:G864"/>
    <mergeCell ref="B893:G893"/>
    <mergeCell ref="C894:F894"/>
    <mergeCell ref="B896:G896"/>
    <mergeCell ref="B1013:C1013"/>
    <mergeCell ref="B1080:G1080"/>
    <mergeCell ref="B1036:G1036"/>
    <mergeCell ref="C1037:F1037"/>
    <mergeCell ref="B1023:E1023"/>
    <mergeCell ref="B1026:G1026"/>
    <mergeCell ref="E1027:G1027"/>
    <mergeCell ref="B904:E905"/>
    <mergeCell ref="B840:E840"/>
    <mergeCell ref="B843:E843"/>
    <mergeCell ref="B846:G846"/>
    <mergeCell ref="E847:G847"/>
    <mergeCell ref="E848:G848"/>
    <mergeCell ref="B867:E868"/>
    <mergeCell ref="B870:C870"/>
    <mergeCell ref="B943:C943"/>
    <mergeCell ref="B944:G944"/>
    <mergeCell ref="E945:G945"/>
    <mergeCell ref="E946:G946"/>
    <mergeCell ref="B907:C907"/>
    <mergeCell ref="B908:G908"/>
    <mergeCell ref="E909:G909"/>
    <mergeCell ref="E910:G910"/>
    <mergeCell ref="B911:E911"/>
    <mergeCell ref="B914:E914"/>
    <mergeCell ref="C931:F931"/>
    <mergeCell ref="B933:G933"/>
    <mergeCell ref="B938:G938"/>
    <mergeCell ref="C619:F619"/>
    <mergeCell ref="B621:G621"/>
    <mergeCell ref="B626:G626"/>
    <mergeCell ref="B654:G654"/>
    <mergeCell ref="C655:F655"/>
    <mergeCell ref="B657:G657"/>
    <mergeCell ref="B662:G662"/>
    <mergeCell ref="C728:F728"/>
    <mergeCell ref="B730:G730"/>
    <mergeCell ref="B691:G691"/>
    <mergeCell ref="B705:G705"/>
    <mergeCell ref="C692:F692"/>
    <mergeCell ref="B694:G694"/>
    <mergeCell ref="B699:G699"/>
    <mergeCell ref="B727:G727"/>
    <mergeCell ref="B668:C668"/>
    <mergeCell ref="B632:G632"/>
    <mergeCell ref="E633:G633"/>
    <mergeCell ref="E634:G634"/>
    <mergeCell ref="B635:E635"/>
    <mergeCell ref="B638:E638"/>
    <mergeCell ref="B641:E641"/>
    <mergeCell ref="B644:G644"/>
    <mergeCell ref="E645:G645"/>
    <mergeCell ref="B1388:E1388"/>
    <mergeCell ref="B969:G969"/>
    <mergeCell ref="B973:G973"/>
    <mergeCell ref="C1000:F1000"/>
    <mergeCell ref="B1002:G1002"/>
    <mergeCell ref="B1007:G1007"/>
    <mergeCell ref="B1014:G1014"/>
    <mergeCell ref="E1015:G1015"/>
    <mergeCell ref="E1016:G1016"/>
    <mergeCell ref="B1017:E1017"/>
    <mergeCell ref="B1020:E1020"/>
    <mergeCell ref="B1010:E1011"/>
    <mergeCell ref="B983:E983"/>
    <mergeCell ref="B986:E986"/>
    <mergeCell ref="E1028:G1028"/>
    <mergeCell ref="B1047:E1048"/>
    <mergeCell ref="B1210:G1210"/>
    <mergeCell ref="C1203:F1203"/>
    <mergeCell ref="B1205:G1205"/>
    <mergeCell ref="C1167:F1167"/>
    <mergeCell ref="B1169:G1169"/>
    <mergeCell ref="B1039:G1039"/>
    <mergeCell ref="B1044:G1044"/>
    <mergeCell ref="B1072:G1072"/>
    <mergeCell ref="B539:G539"/>
    <mergeCell ref="E540:G540"/>
    <mergeCell ref="E541:G541"/>
    <mergeCell ref="B533:E533"/>
    <mergeCell ref="B536:E536"/>
    <mergeCell ref="B1049:C1049"/>
    <mergeCell ref="B1050:G1050"/>
    <mergeCell ref="C465:F465"/>
    <mergeCell ref="B467:G467"/>
    <mergeCell ref="B469:G469"/>
    <mergeCell ref="C800:F800"/>
    <mergeCell ref="B802:G802"/>
    <mergeCell ref="B804:G804"/>
    <mergeCell ref="C497:F497"/>
    <mergeCell ref="B499:G499"/>
    <mergeCell ref="B501:G501"/>
    <mergeCell ref="B504:E504"/>
    <mergeCell ref="B549:G549"/>
    <mergeCell ref="B560:E561"/>
    <mergeCell ref="C513:F513"/>
    <mergeCell ref="B856:G856"/>
    <mergeCell ref="E873:G873"/>
    <mergeCell ref="B874:E874"/>
    <mergeCell ref="B877:E877"/>
    <mergeCell ref="B345:G345"/>
    <mergeCell ref="B347:G347"/>
    <mergeCell ref="B350:E350"/>
    <mergeCell ref="C361:F361"/>
    <mergeCell ref="B363:G363"/>
    <mergeCell ref="C967:F967"/>
    <mergeCell ref="B901:G901"/>
    <mergeCell ref="B930:G930"/>
    <mergeCell ref="C550:F550"/>
    <mergeCell ref="B552:G552"/>
    <mergeCell ref="B557:G557"/>
    <mergeCell ref="B515:G515"/>
    <mergeCell ref="B520:G520"/>
    <mergeCell ref="C587:F587"/>
    <mergeCell ref="B589:G589"/>
    <mergeCell ref="B593:G593"/>
    <mergeCell ref="B618:G618"/>
    <mergeCell ref="B576:G576"/>
    <mergeCell ref="E577:G577"/>
    <mergeCell ref="E578:G578"/>
    <mergeCell ref="B602:E602"/>
    <mergeCell ref="B605:E605"/>
    <mergeCell ref="B608:G608"/>
    <mergeCell ref="E609:G609"/>
    <mergeCell ref="C279:F279"/>
    <mergeCell ref="B281:G281"/>
    <mergeCell ref="B283:G283"/>
    <mergeCell ref="B286:E286"/>
    <mergeCell ref="C311:F311"/>
    <mergeCell ref="B313:G313"/>
    <mergeCell ref="B315:G315"/>
    <mergeCell ref="C343:F343"/>
    <mergeCell ref="C295:F295"/>
    <mergeCell ref="B297:G297"/>
    <mergeCell ref="B299:G299"/>
    <mergeCell ref="B302:E302"/>
    <mergeCell ref="B317:E318"/>
    <mergeCell ref="B333:E334"/>
    <mergeCell ref="B563:C563"/>
    <mergeCell ref="B564:G564"/>
    <mergeCell ref="E565:G565"/>
    <mergeCell ref="E566:G566"/>
    <mergeCell ref="B567:E567"/>
    <mergeCell ref="B570:E570"/>
    <mergeCell ref="B573:E573"/>
    <mergeCell ref="C1073:F1073"/>
    <mergeCell ref="B1075:G1075"/>
    <mergeCell ref="E610:G610"/>
    <mergeCell ref="B599:G599"/>
    <mergeCell ref="E600:G600"/>
    <mergeCell ref="E601:G601"/>
    <mergeCell ref="B596:E597"/>
    <mergeCell ref="B880:E880"/>
    <mergeCell ref="B883:G883"/>
    <mergeCell ref="E884:G884"/>
    <mergeCell ref="E885:G885"/>
    <mergeCell ref="B871:G871"/>
    <mergeCell ref="E872:G872"/>
    <mergeCell ref="B941:E942"/>
    <mergeCell ref="B917:E917"/>
    <mergeCell ref="B920:G920"/>
    <mergeCell ref="E921:G921"/>
    <mergeCell ref="E529:G529"/>
    <mergeCell ref="B523:E524"/>
    <mergeCell ref="C392:F392"/>
    <mergeCell ref="B394:G394"/>
    <mergeCell ref="B382:E383"/>
    <mergeCell ref="B427:G427"/>
    <mergeCell ref="B429:G429"/>
    <mergeCell ref="B398:E399"/>
    <mergeCell ref="C481:F481"/>
    <mergeCell ref="B483:G483"/>
    <mergeCell ref="B485:G485"/>
    <mergeCell ref="B488:E488"/>
    <mergeCell ref="B226:G226"/>
    <mergeCell ref="B228:G228"/>
    <mergeCell ref="B231:E231"/>
    <mergeCell ref="C233:F233"/>
    <mergeCell ref="B235:G235"/>
    <mergeCell ref="B239:G239"/>
    <mergeCell ref="C262:F262"/>
    <mergeCell ref="B264:G264"/>
    <mergeCell ref="B267:G267"/>
    <mergeCell ref="E253:G253"/>
    <mergeCell ref="C215:F215"/>
    <mergeCell ref="B217:G217"/>
    <mergeCell ref="B219:G219"/>
    <mergeCell ref="B222:E222"/>
    <mergeCell ref="C224:F224"/>
    <mergeCell ref="B165:E165"/>
    <mergeCell ref="C174:F174"/>
    <mergeCell ref="B176:G176"/>
    <mergeCell ref="B178:G178"/>
    <mergeCell ref="B181:E181"/>
    <mergeCell ref="C199:F199"/>
    <mergeCell ref="B201:G201"/>
    <mergeCell ref="B203:G203"/>
    <mergeCell ref="B206:E206"/>
    <mergeCell ref="C183:F183"/>
    <mergeCell ref="B185:G185"/>
    <mergeCell ref="B187:G187"/>
    <mergeCell ref="B190:E190"/>
    <mergeCell ref="C110:F110"/>
    <mergeCell ref="B112:G112"/>
    <mergeCell ref="B114:G114"/>
    <mergeCell ref="B117:E117"/>
    <mergeCell ref="B81:G81"/>
    <mergeCell ref="C94:F94"/>
    <mergeCell ref="B96:G96"/>
    <mergeCell ref="B98:G98"/>
    <mergeCell ref="B101:E101"/>
    <mergeCell ref="C126:F126"/>
    <mergeCell ref="B128:G128"/>
    <mergeCell ref="B130:G130"/>
    <mergeCell ref="B133:E133"/>
    <mergeCell ref="C142:F142"/>
    <mergeCell ref="B144:G144"/>
    <mergeCell ref="B146:G146"/>
    <mergeCell ref="B149:E149"/>
    <mergeCell ref="C158:F158"/>
    <mergeCell ref="B160:G160"/>
    <mergeCell ref="B162:G162"/>
    <mergeCell ref="B38:E39"/>
    <mergeCell ref="B84:E85"/>
    <mergeCell ref="C16:F16"/>
    <mergeCell ref="B18:G18"/>
    <mergeCell ref="B20:G20"/>
    <mergeCell ref="D6:E6"/>
    <mergeCell ref="F6:G7"/>
    <mergeCell ref="B8:G8"/>
    <mergeCell ref="B13:G13"/>
    <mergeCell ref="B23:E23"/>
    <mergeCell ref="C32:F32"/>
    <mergeCell ref="B34:G34"/>
    <mergeCell ref="B36:G36"/>
    <mergeCell ref="C48:F48"/>
    <mergeCell ref="B50:G50"/>
    <mergeCell ref="B53:G53"/>
    <mergeCell ref="B56:E56"/>
    <mergeCell ref="C58:F58"/>
    <mergeCell ref="B60:G60"/>
    <mergeCell ref="B63:G63"/>
    <mergeCell ref="B68:E68"/>
    <mergeCell ref="C77:F77"/>
    <mergeCell ref="B79:G79"/>
    <mergeCell ref="B530:E530"/>
    <mergeCell ref="B242:E243"/>
    <mergeCell ref="B244:C244"/>
    <mergeCell ref="B245:G245"/>
    <mergeCell ref="B248:G248"/>
    <mergeCell ref="B251:G251"/>
    <mergeCell ref="E246:G246"/>
    <mergeCell ref="E247:G247"/>
    <mergeCell ref="E249:G249"/>
    <mergeCell ref="E252:G252"/>
    <mergeCell ref="E250:G250"/>
    <mergeCell ref="B396:G396"/>
    <mergeCell ref="B359:E359"/>
    <mergeCell ref="C327:F327"/>
    <mergeCell ref="B329:G329"/>
    <mergeCell ref="B331:G331"/>
    <mergeCell ref="B270:E270"/>
    <mergeCell ref="B365:G365"/>
    <mergeCell ref="B367:E367"/>
    <mergeCell ref="C408:F408"/>
    <mergeCell ref="B410:G410"/>
    <mergeCell ref="C376:F376"/>
    <mergeCell ref="B378:G378"/>
    <mergeCell ref="E646:G646"/>
    <mergeCell ref="B669:G669"/>
    <mergeCell ref="B681:G681"/>
    <mergeCell ref="E682:G682"/>
    <mergeCell ref="C352:F352"/>
    <mergeCell ref="B354:G354"/>
    <mergeCell ref="B356:G356"/>
    <mergeCell ref="B447:E447"/>
    <mergeCell ref="C456:F456"/>
    <mergeCell ref="B458:G458"/>
    <mergeCell ref="B460:G460"/>
    <mergeCell ref="B463:E463"/>
    <mergeCell ref="B413:G413"/>
    <mergeCell ref="B416:E416"/>
    <mergeCell ref="C425:F425"/>
    <mergeCell ref="B431:E431"/>
    <mergeCell ref="C440:F440"/>
    <mergeCell ref="B442:G442"/>
    <mergeCell ref="B444:G444"/>
    <mergeCell ref="B380:G380"/>
    <mergeCell ref="B472:E473"/>
    <mergeCell ref="B526:C526"/>
    <mergeCell ref="B527:G527"/>
    <mergeCell ref="E528:G528"/>
    <mergeCell ref="E683:G683"/>
    <mergeCell ref="B665:E666"/>
    <mergeCell ref="B704:C704"/>
    <mergeCell ref="E706:G706"/>
    <mergeCell ref="E707:G707"/>
    <mergeCell ref="B708:E708"/>
    <mergeCell ref="B738:E739"/>
    <mergeCell ref="B711:E711"/>
    <mergeCell ref="B714:E714"/>
    <mergeCell ref="B717:G717"/>
    <mergeCell ref="E718:G718"/>
    <mergeCell ref="E719:G719"/>
    <mergeCell ref="B702:E703"/>
    <mergeCell ref="B678:E678"/>
    <mergeCell ref="E670:G670"/>
    <mergeCell ref="E671:G671"/>
    <mergeCell ref="B672:E672"/>
    <mergeCell ref="B675:E675"/>
    <mergeCell ref="B740:C740"/>
    <mergeCell ref="E742:G742"/>
    <mergeCell ref="B735:G735"/>
    <mergeCell ref="B741:G741"/>
    <mergeCell ref="E743:G743"/>
    <mergeCell ref="B744:E744"/>
    <mergeCell ref="B747:E747"/>
    <mergeCell ref="B750:E750"/>
    <mergeCell ref="B753:G753"/>
    <mergeCell ref="E754:G754"/>
    <mergeCell ref="E755:G755"/>
    <mergeCell ref="B799:G799"/>
    <mergeCell ref="B777:G777"/>
    <mergeCell ref="E778:G778"/>
    <mergeCell ref="E779:G779"/>
    <mergeCell ref="B780:E780"/>
    <mergeCell ref="B783:E783"/>
    <mergeCell ref="B786:E786"/>
    <mergeCell ref="B776:C776"/>
    <mergeCell ref="B763:G763"/>
    <mergeCell ref="C764:F764"/>
    <mergeCell ref="B766:G766"/>
    <mergeCell ref="B771:G771"/>
    <mergeCell ref="B774:E775"/>
    <mergeCell ref="B809:E809"/>
    <mergeCell ref="B830:E831"/>
    <mergeCell ref="B833:C833"/>
    <mergeCell ref="B834:G834"/>
    <mergeCell ref="E835:G835"/>
    <mergeCell ref="E836:G836"/>
    <mergeCell ref="B837:E837"/>
    <mergeCell ref="B789:G789"/>
    <mergeCell ref="E790:G790"/>
    <mergeCell ref="E791:G791"/>
    <mergeCell ref="B807:E808"/>
    <mergeCell ref="C820:F820"/>
    <mergeCell ref="B822:G822"/>
    <mergeCell ref="B827:G827"/>
    <mergeCell ref="E922:G922"/>
    <mergeCell ref="B989:G989"/>
    <mergeCell ref="E990:G990"/>
    <mergeCell ref="E991:G991"/>
    <mergeCell ref="B979:C979"/>
    <mergeCell ref="B980:G980"/>
    <mergeCell ref="E981:G981"/>
    <mergeCell ref="E982:G982"/>
    <mergeCell ref="B976:E977"/>
    <mergeCell ref="B947:E947"/>
    <mergeCell ref="B950:E950"/>
    <mergeCell ref="B953:E953"/>
    <mergeCell ref="B956:G956"/>
    <mergeCell ref="E957:G957"/>
    <mergeCell ref="E958:G958"/>
    <mergeCell ref="B966:G966"/>
  </mergeCells>
  <dataValidations disablePrompts="1" count="1">
    <dataValidation type="list" allowBlank="1" showInputMessage="1" showErrorMessage="1" sqref="A21:A22 A37 A54:A55 A51:A52 A64:A67 A62 A82:A83 A99:A100 A188:A189 A115:A116 A131:A132 A147:A148 A163:A164 A204:A205 A179:A180 A177 A220:A221 A218 A229:A230 A227 A805:A806 A828:A829 A865:A866 A902:A903 A939:A940 A240:A241 A237:A238 A268:A269 A266 A284:A285 A316 A348:A349 A366 A414:A415 A430 A445:A446 A461:A462 A459 A470:A471 A1386:A1387 A1405:A1406 A486:A487 A502:A503 A521:A522 A558:A559 A974:A975 A971:A972 A1008:A1009 A627:A628 A663:A664 A700:A701 A300:A301 A332 A381 A397 A357:A358 A412 A517:A519 A554:A556 A591:A592 A623:A625 A659:A661 A696:A698 A732:A734 A768:A770 A824:A826 A861:A863 A898:A900 A935:A937 A1004:A1006 A1041:A1043 A1077:A1079 A1114:A1116 A1171:A1173 A1207:A1209 A1244:A1245 A1276:A1278 A1312:A1314 A1349:A1351 A1401:A1403 A346 A355">
      <formula1>$A$3:$A$4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49" orientation="portrait" r:id="rId1"/>
  <headerFooter scaleWithDoc="0" alignWithMargins="0">
    <oddHeader>&amp;RPágina &amp;P de &amp;N</oddHeader>
  </headerFooter>
  <rowBreaks count="2" manualBreakCount="2">
    <brk id="140" min="1" max="6" man="1"/>
    <brk id="1158" min="1" max="6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theme="5" tint="0.39997558519241921"/>
  </sheetPr>
  <dimension ref="A3:L758"/>
  <sheetViews>
    <sheetView view="pageBreakPreview" topLeftCell="A152" zoomScale="70" zoomScaleNormal="100" zoomScaleSheetLayoutView="70" workbookViewId="0">
      <selection activeCell="B178" sqref="B178:G178"/>
    </sheetView>
  </sheetViews>
  <sheetFormatPr defaultRowHeight="12.75"/>
  <cols>
    <col min="1" max="1" width="19.5703125" style="1113" customWidth="1"/>
    <col min="2" max="2" width="24.5703125" style="1114" customWidth="1"/>
    <col min="3" max="3" width="78.5703125" style="1114" customWidth="1"/>
    <col min="4" max="4" width="17.140625" style="1114" bestFit="1" customWidth="1"/>
    <col min="5" max="5" width="25.5703125" style="1114" customWidth="1"/>
    <col min="6" max="6" width="18.140625" style="1114" bestFit="1" customWidth="1"/>
    <col min="7" max="7" width="21.42578125" style="1114" customWidth="1"/>
    <col min="8" max="8" width="22.7109375" style="1113" customWidth="1"/>
    <col min="9" max="9" width="16.5703125" style="1114" bestFit="1" customWidth="1"/>
    <col min="10" max="257" width="9.140625" style="1114"/>
    <col min="258" max="258" width="24.5703125" style="1114" customWidth="1"/>
    <col min="259" max="259" width="71.7109375" style="1114" customWidth="1"/>
    <col min="260" max="260" width="17.140625" style="1114" bestFit="1" customWidth="1"/>
    <col min="261" max="261" width="16.7109375" style="1114" bestFit="1" customWidth="1"/>
    <col min="262" max="262" width="16.85546875" style="1114" bestFit="1" customWidth="1"/>
    <col min="263" max="263" width="21.42578125" style="1114" customWidth="1"/>
    <col min="264" max="264" width="9.140625" style="1114"/>
    <col min="265" max="265" width="16.5703125" style="1114" bestFit="1" customWidth="1"/>
    <col min="266" max="513" width="9.140625" style="1114"/>
    <col min="514" max="514" width="24.5703125" style="1114" customWidth="1"/>
    <col min="515" max="515" width="71.7109375" style="1114" customWidth="1"/>
    <col min="516" max="516" width="17.140625" style="1114" bestFit="1" customWidth="1"/>
    <col min="517" max="517" width="16.7109375" style="1114" bestFit="1" customWidth="1"/>
    <col min="518" max="518" width="16.85546875" style="1114" bestFit="1" customWidth="1"/>
    <col min="519" max="519" width="21.42578125" style="1114" customWidth="1"/>
    <col min="520" max="520" width="9.140625" style="1114"/>
    <col min="521" max="521" width="16.5703125" style="1114" bestFit="1" customWidth="1"/>
    <col min="522" max="769" width="9.140625" style="1114"/>
    <col min="770" max="770" width="24.5703125" style="1114" customWidth="1"/>
    <col min="771" max="771" width="71.7109375" style="1114" customWidth="1"/>
    <col min="772" max="772" width="17.140625" style="1114" bestFit="1" customWidth="1"/>
    <col min="773" max="773" width="16.7109375" style="1114" bestFit="1" customWidth="1"/>
    <col min="774" max="774" width="16.85546875" style="1114" bestFit="1" customWidth="1"/>
    <col min="775" max="775" width="21.42578125" style="1114" customWidth="1"/>
    <col min="776" max="776" width="9.140625" style="1114"/>
    <col min="777" max="777" width="16.5703125" style="1114" bestFit="1" customWidth="1"/>
    <col min="778" max="1025" width="9.140625" style="1114"/>
    <col min="1026" max="1026" width="24.5703125" style="1114" customWidth="1"/>
    <col min="1027" max="1027" width="71.7109375" style="1114" customWidth="1"/>
    <col min="1028" max="1028" width="17.140625" style="1114" bestFit="1" customWidth="1"/>
    <col min="1029" max="1029" width="16.7109375" style="1114" bestFit="1" customWidth="1"/>
    <col min="1030" max="1030" width="16.85546875" style="1114" bestFit="1" customWidth="1"/>
    <col min="1031" max="1031" width="21.42578125" style="1114" customWidth="1"/>
    <col min="1032" max="1032" width="9.140625" style="1114"/>
    <col min="1033" max="1033" width="16.5703125" style="1114" bestFit="1" customWidth="1"/>
    <col min="1034" max="1281" width="9.140625" style="1114"/>
    <col min="1282" max="1282" width="24.5703125" style="1114" customWidth="1"/>
    <col min="1283" max="1283" width="71.7109375" style="1114" customWidth="1"/>
    <col min="1284" max="1284" width="17.140625" style="1114" bestFit="1" customWidth="1"/>
    <col min="1285" max="1285" width="16.7109375" style="1114" bestFit="1" customWidth="1"/>
    <col min="1286" max="1286" width="16.85546875" style="1114" bestFit="1" customWidth="1"/>
    <col min="1287" max="1287" width="21.42578125" style="1114" customWidth="1"/>
    <col min="1288" max="1288" width="9.140625" style="1114"/>
    <col min="1289" max="1289" width="16.5703125" style="1114" bestFit="1" customWidth="1"/>
    <col min="1290" max="1537" width="9.140625" style="1114"/>
    <col min="1538" max="1538" width="24.5703125" style="1114" customWidth="1"/>
    <col min="1539" max="1539" width="71.7109375" style="1114" customWidth="1"/>
    <col min="1540" max="1540" width="17.140625" style="1114" bestFit="1" customWidth="1"/>
    <col min="1541" max="1541" width="16.7109375" style="1114" bestFit="1" customWidth="1"/>
    <col min="1542" max="1542" width="16.85546875" style="1114" bestFit="1" customWidth="1"/>
    <col min="1543" max="1543" width="21.42578125" style="1114" customWidth="1"/>
    <col min="1544" max="1544" width="9.140625" style="1114"/>
    <col min="1545" max="1545" width="16.5703125" style="1114" bestFit="1" customWidth="1"/>
    <col min="1546" max="1793" width="9.140625" style="1114"/>
    <col min="1794" max="1794" width="24.5703125" style="1114" customWidth="1"/>
    <col min="1795" max="1795" width="71.7109375" style="1114" customWidth="1"/>
    <col min="1796" max="1796" width="17.140625" style="1114" bestFit="1" customWidth="1"/>
    <col min="1797" max="1797" width="16.7109375" style="1114" bestFit="1" customWidth="1"/>
    <col min="1798" max="1798" width="16.85546875" style="1114" bestFit="1" customWidth="1"/>
    <col min="1799" max="1799" width="21.42578125" style="1114" customWidth="1"/>
    <col min="1800" max="1800" width="9.140625" style="1114"/>
    <col min="1801" max="1801" width="16.5703125" style="1114" bestFit="1" customWidth="1"/>
    <col min="1802" max="2049" width="9.140625" style="1114"/>
    <col min="2050" max="2050" width="24.5703125" style="1114" customWidth="1"/>
    <col min="2051" max="2051" width="71.7109375" style="1114" customWidth="1"/>
    <col min="2052" max="2052" width="17.140625" style="1114" bestFit="1" customWidth="1"/>
    <col min="2053" max="2053" width="16.7109375" style="1114" bestFit="1" customWidth="1"/>
    <col min="2054" max="2054" width="16.85546875" style="1114" bestFit="1" customWidth="1"/>
    <col min="2055" max="2055" width="21.42578125" style="1114" customWidth="1"/>
    <col min="2056" max="2056" width="9.140625" style="1114"/>
    <col min="2057" max="2057" width="16.5703125" style="1114" bestFit="1" customWidth="1"/>
    <col min="2058" max="2305" width="9.140625" style="1114"/>
    <col min="2306" max="2306" width="24.5703125" style="1114" customWidth="1"/>
    <col min="2307" max="2307" width="71.7109375" style="1114" customWidth="1"/>
    <col min="2308" max="2308" width="17.140625" style="1114" bestFit="1" customWidth="1"/>
    <col min="2309" max="2309" width="16.7109375" style="1114" bestFit="1" customWidth="1"/>
    <col min="2310" max="2310" width="16.85546875" style="1114" bestFit="1" customWidth="1"/>
    <col min="2311" max="2311" width="21.42578125" style="1114" customWidth="1"/>
    <col min="2312" max="2312" width="9.140625" style="1114"/>
    <col min="2313" max="2313" width="16.5703125" style="1114" bestFit="1" customWidth="1"/>
    <col min="2314" max="2561" width="9.140625" style="1114"/>
    <col min="2562" max="2562" width="24.5703125" style="1114" customWidth="1"/>
    <col min="2563" max="2563" width="71.7109375" style="1114" customWidth="1"/>
    <col min="2564" max="2564" width="17.140625" style="1114" bestFit="1" customWidth="1"/>
    <col min="2565" max="2565" width="16.7109375" style="1114" bestFit="1" customWidth="1"/>
    <col min="2566" max="2566" width="16.85546875" style="1114" bestFit="1" customWidth="1"/>
    <col min="2567" max="2567" width="21.42578125" style="1114" customWidth="1"/>
    <col min="2568" max="2568" width="9.140625" style="1114"/>
    <col min="2569" max="2569" width="16.5703125" style="1114" bestFit="1" customWidth="1"/>
    <col min="2570" max="2817" width="9.140625" style="1114"/>
    <col min="2818" max="2818" width="24.5703125" style="1114" customWidth="1"/>
    <col min="2819" max="2819" width="71.7109375" style="1114" customWidth="1"/>
    <col min="2820" max="2820" width="17.140625" style="1114" bestFit="1" customWidth="1"/>
    <col min="2821" max="2821" width="16.7109375" style="1114" bestFit="1" customWidth="1"/>
    <col min="2822" max="2822" width="16.85546875" style="1114" bestFit="1" customWidth="1"/>
    <col min="2823" max="2823" width="21.42578125" style="1114" customWidth="1"/>
    <col min="2824" max="2824" width="9.140625" style="1114"/>
    <col min="2825" max="2825" width="16.5703125" style="1114" bestFit="1" customWidth="1"/>
    <col min="2826" max="3073" width="9.140625" style="1114"/>
    <col min="3074" max="3074" width="24.5703125" style="1114" customWidth="1"/>
    <col min="3075" max="3075" width="71.7109375" style="1114" customWidth="1"/>
    <col min="3076" max="3076" width="17.140625" style="1114" bestFit="1" customWidth="1"/>
    <col min="3077" max="3077" width="16.7109375" style="1114" bestFit="1" customWidth="1"/>
    <col min="3078" max="3078" width="16.85546875" style="1114" bestFit="1" customWidth="1"/>
    <col min="3079" max="3079" width="21.42578125" style="1114" customWidth="1"/>
    <col min="3080" max="3080" width="9.140625" style="1114"/>
    <col min="3081" max="3081" width="16.5703125" style="1114" bestFit="1" customWidth="1"/>
    <col min="3082" max="3329" width="9.140625" style="1114"/>
    <col min="3330" max="3330" width="24.5703125" style="1114" customWidth="1"/>
    <col min="3331" max="3331" width="71.7109375" style="1114" customWidth="1"/>
    <col min="3332" max="3332" width="17.140625" style="1114" bestFit="1" customWidth="1"/>
    <col min="3333" max="3333" width="16.7109375" style="1114" bestFit="1" customWidth="1"/>
    <col min="3334" max="3334" width="16.85546875" style="1114" bestFit="1" customWidth="1"/>
    <col min="3335" max="3335" width="21.42578125" style="1114" customWidth="1"/>
    <col min="3336" max="3336" width="9.140625" style="1114"/>
    <col min="3337" max="3337" width="16.5703125" style="1114" bestFit="1" customWidth="1"/>
    <col min="3338" max="3585" width="9.140625" style="1114"/>
    <col min="3586" max="3586" width="24.5703125" style="1114" customWidth="1"/>
    <col min="3587" max="3587" width="71.7109375" style="1114" customWidth="1"/>
    <col min="3588" max="3588" width="17.140625" style="1114" bestFit="1" customWidth="1"/>
    <col min="3589" max="3589" width="16.7109375" style="1114" bestFit="1" customWidth="1"/>
    <col min="3590" max="3590" width="16.85546875" style="1114" bestFit="1" customWidth="1"/>
    <col min="3591" max="3591" width="21.42578125" style="1114" customWidth="1"/>
    <col min="3592" max="3592" width="9.140625" style="1114"/>
    <col min="3593" max="3593" width="16.5703125" style="1114" bestFit="1" customWidth="1"/>
    <col min="3594" max="3841" width="9.140625" style="1114"/>
    <col min="3842" max="3842" width="24.5703125" style="1114" customWidth="1"/>
    <col min="3843" max="3843" width="71.7109375" style="1114" customWidth="1"/>
    <col min="3844" max="3844" width="17.140625" style="1114" bestFit="1" customWidth="1"/>
    <col min="3845" max="3845" width="16.7109375" style="1114" bestFit="1" customWidth="1"/>
    <col min="3846" max="3846" width="16.85546875" style="1114" bestFit="1" customWidth="1"/>
    <col min="3847" max="3847" width="21.42578125" style="1114" customWidth="1"/>
    <col min="3848" max="3848" width="9.140625" style="1114"/>
    <col min="3849" max="3849" width="16.5703125" style="1114" bestFit="1" customWidth="1"/>
    <col min="3850" max="4097" width="9.140625" style="1114"/>
    <col min="4098" max="4098" width="24.5703125" style="1114" customWidth="1"/>
    <col min="4099" max="4099" width="71.7109375" style="1114" customWidth="1"/>
    <col min="4100" max="4100" width="17.140625" style="1114" bestFit="1" customWidth="1"/>
    <col min="4101" max="4101" width="16.7109375" style="1114" bestFit="1" customWidth="1"/>
    <col min="4102" max="4102" width="16.85546875" style="1114" bestFit="1" customWidth="1"/>
    <col min="4103" max="4103" width="21.42578125" style="1114" customWidth="1"/>
    <col min="4104" max="4104" width="9.140625" style="1114"/>
    <col min="4105" max="4105" width="16.5703125" style="1114" bestFit="1" customWidth="1"/>
    <col min="4106" max="4353" width="9.140625" style="1114"/>
    <col min="4354" max="4354" width="24.5703125" style="1114" customWidth="1"/>
    <col min="4355" max="4355" width="71.7109375" style="1114" customWidth="1"/>
    <col min="4356" max="4356" width="17.140625" style="1114" bestFit="1" customWidth="1"/>
    <col min="4357" max="4357" width="16.7109375" style="1114" bestFit="1" customWidth="1"/>
    <col min="4358" max="4358" width="16.85546875" style="1114" bestFit="1" customWidth="1"/>
    <col min="4359" max="4359" width="21.42578125" style="1114" customWidth="1"/>
    <col min="4360" max="4360" width="9.140625" style="1114"/>
    <col min="4361" max="4361" width="16.5703125" style="1114" bestFit="1" customWidth="1"/>
    <col min="4362" max="4609" width="9.140625" style="1114"/>
    <col min="4610" max="4610" width="24.5703125" style="1114" customWidth="1"/>
    <col min="4611" max="4611" width="71.7109375" style="1114" customWidth="1"/>
    <col min="4612" max="4612" width="17.140625" style="1114" bestFit="1" customWidth="1"/>
    <col min="4613" max="4613" width="16.7109375" style="1114" bestFit="1" customWidth="1"/>
    <col min="4614" max="4614" width="16.85546875" style="1114" bestFit="1" customWidth="1"/>
    <col min="4615" max="4615" width="21.42578125" style="1114" customWidth="1"/>
    <col min="4616" max="4616" width="9.140625" style="1114"/>
    <col min="4617" max="4617" width="16.5703125" style="1114" bestFit="1" customWidth="1"/>
    <col min="4618" max="4865" width="9.140625" style="1114"/>
    <col min="4866" max="4866" width="24.5703125" style="1114" customWidth="1"/>
    <col min="4867" max="4867" width="71.7109375" style="1114" customWidth="1"/>
    <col min="4868" max="4868" width="17.140625" style="1114" bestFit="1" customWidth="1"/>
    <col min="4869" max="4869" width="16.7109375" style="1114" bestFit="1" customWidth="1"/>
    <col min="4870" max="4870" width="16.85546875" style="1114" bestFit="1" customWidth="1"/>
    <col min="4871" max="4871" width="21.42578125" style="1114" customWidth="1"/>
    <col min="4872" max="4872" width="9.140625" style="1114"/>
    <col min="4873" max="4873" width="16.5703125" style="1114" bestFit="1" customWidth="1"/>
    <col min="4874" max="5121" width="9.140625" style="1114"/>
    <col min="5122" max="5122" width="24.5703125" style="1114" customWidth="1"/>
    <col min="5123" max="5123" width="71.7109375" style="1114" customWidth="1"/>
    <col min="5124" max="5124" width="17.140625" style="1114" bestFit="1" customWidth="1"/>
    <col min="5125" max="5125" width="16.7109375" style="1114" bestFit="1" customWidth="1"/>
    <col min="5126" max="5126" width="16.85546875" style="1114" bestFit="1" customWidth="1"/>
    <col min="5127" max="5127" width="21.42578125" style="1114" customWidth="1"/>
    <col min="5128" max="5128" width="9.140625" style="1114"/>
    <col min="5129" max="5129" width="16.5703125" style="1114" bestFit="1" customWidth="1"/>
    <col min="5130" max="5377" width="9.140625" style="1114"/>
    <col min="5378" max="5378" width="24.5703125" style="1114" customWidth="1"/>
    <col min="5379" max="5379" width="71.7109375" style="1114" customWidth="1"/>
    <col min="5380" max="5380" width="17.140625" style="1114" bestFit="1" customWidth="1"/>
    <col min="5381" max="5381" width="16.7109375" style="1114" bestFit="1" customWidth="1"/>
    <col min="5382" max="5382" width="16.85546875" style="1114" bestFit="1" customWidth="1"/>
    <col min="5383" max="5383" width="21.42578125" style="1114" customWidth="1"/>
    <col min="5384" max="5384" width="9.140625" style="1114"/>
    <col min="5385" max="5385" width="16.5703125" style="1114" bestFit="1" customWidth="1"/>
    <col min="5386" max="5633" width="9.140625" style="1114"/>
    <col min="5634" max="5634" width="24.5703125" style="1114" customWidth="1"/>
    <col min="5635" max="5635" width="71.7109375" style="1114" customWidth="1"/>
    <col min="5636" max="5636" width="17.140625" style="1114" bestFit="1" customWidth="1"/>
    <col min="5637" max="5637" width="16.7109375" style="1114" bestFit="1" customWidth="1"/>
    <col min="5638" max="5638" width="16.85546875" style="1114" bestFit="1" customWidth="1"/>
    <col min="5639" max="5639" width="21.42578125" style="1114" customWidth="1"/>
    <col min="5640" max="5640" width="9.140625" style="1114"/>
    <col min="5641" max="5641" width="16.5703125" style="1114" bestFit="1" customWidth="1"/>
    <col min="5642" max="5889" width="9.140625" style="1114"/>
    <col min="5890" max="5890" width="24.5703125" style="1114" customWidth="1"/>
    <col min="5891" max="5891" width="71.7109375" style="1114" customWidth="1"/>
    <col min="5892" max="5892" width="17.140625" style="1114" bestFit="1" customWidth="1"/>
    <col min="5893" max="5893" width="16.7109375" style="1114" bestFit="1" customWidth="1"/>
    <col min="5894" max="5894" width="16.85546875" style="1114" bestFit="1" customWidth="1"/>
    <col min="5895" max="5895" width="21.42578125" style="1114" customWidth="1"/>
    <col min="5896" max="5896" width="9.140625" style="1114"/>
    <col min="5897" max="5897" width="16.5703125" style="1114" bestFit="1" customWidth="1"/>
    <col min="5898" max="6145" width="9.140625" style="1114"/>
    <col min="6146" max="6146" width="24.5703125" style="1114" customWidth="1"/>
    <col min="6147" max="6147" width="71.7109375" style="1114" customWidth="1"/>
    <col min="6148" max="6148" width="17.140625" style="1114" bestFit="1" customWidth="1"/>
    <col min="6149" max="6149" width="16.7109375" style="1114" bestFit="1" customWidth="1"/>
    <col min="6150" max="6150" width="16.85546875" style="1114" bestFit="1" customWidth="1"/>
    <col min="6151" max="6151" width="21.42578125" style="1114" customWidth="1"/>
    <col min="6152" max="6152" width="9.140625" style="1114"/>
    <col min="6153" max="6153" width="16.5703125" style="1114" bestFit="1" customWidth="1"/>
    <col min="6154" max="6401" width="9.140625" style="1114"/>
    <col min="6402" max="6402" width="24.5703125" style="1114" customWidth="1"/>
    <col min="6403" max="6403" width="71.7109375" style="1114" customWidth="1"/>
    <col min="6404" max="6404" width="17.140625" style="1114" bestFit="1" customWidth="1"/>
    <col min="6405" max="6405" width="16.7109375" style="1114" bestFit="1" customWidth="1"/>
    <col min="6406" max="6406" width="16.85546875" style="1114" bestFit="1" customWidth="1"/>
    <col min="6407" max="6407" width="21.42578125" style="1114" customWidth="1"/>
    <col min="6408" max="6408" width="9.140625" style="1114"/>
    <col min="6409" max="6409" width="16.5703125" style="1114" bestFit="1" customWidth="1"/>
    <col min="6410" max="6657" width="9.140625" style="1114"/>
    <col min="6658" max="6658" width="24.5703125" style="1114" customWidth="1"/>
    <col min="6659" max="6659" width="71.7109375" style="1114" customWidth="1"/>
    <col min="6660" max="6660" width="17.140625" style="1114" bestFit="1" customWidth="1"/>
    <col min="6661" max="6661" width="16.7109375" style="1114" bestFit="1" customWidth="1"/>
    <col min="6662" max="6662" width="16.85546875" style="1114" bestFit="1" customWidth="1"/>
    <col min="6663" max="6663" width="21.42578125" style="1114" customWidth="1"/>
    <col min="6664" max="6664" width="9.140625" style="1114"/>
    <col min="6665" max="6665" width="16.5703125" style="1114" bestFit="1" customWidth="1"/>
    <col min="6666" max="6913" width="9.140625" style="1114"/>
    <col min="6914" max="6914" width="24.5703125" style="1114" customWidth="1"/>
    <col min="6915" max="6915" width="71.7109375" style="1114" customWidth="1"/>
    <col min="6916" max="6916" width="17.140625" style="1114" bestFit="1" customWidth="1"/>
    <col min="6917" max="6917" width="16.7109375" style="1114" bestFit="1" customWidth="1"/>
    <col min="6918" max="6918" width="16.85546875" style="1114" bestFit="1" customWidth="1"/>
    <col min="6919" max="6919" width="21.42578125" style="1114" customWidth="1"/>
    <col min="6920" max="6920" width="9.140625" style="1114"/>
    <col min="6921" max="6921" width="16.5703125" style="1114" bestFit="1" customWidth="1"/>
    <col min="6922" max="7169" width="9.140625" style="1114"/>
    <col min="7170" max="7170" width="24.5703125" style="1114" customWidth="1"/>
    <col min="7171" max="7171" width="71.7109375" style="1114" customWidth="1"/>
    <col min="7172" max="7172" width="17.140625" style="1114" bestFit="1" customWidth="1"/>
    <col min="7173" max="7173" width="16.7109375" style="1114" bestFit="1" customWidth="1"/>
    <col min="7174" max="7174" width="16.85546875" style="1114" bestFit="1" customWidth="1"/>
    <col min="7175" max="7175" width="21.42578125" style="1114" customWidth="1"/>
    <col min="7176" max="7176" width="9.140625" style="1114"/>
    <col min="7177" max="7177" width="16.5703125" style="1114" bestFit="1" customWidth="1"/>
    <col min="7178" max="7425" width="9.140625" style="1114"/>
    <col min="7426" max="7426" width="24.5703125" style="1114" customWidth="1"/>
    <col min="7427" max="7427" width="71.7109375" style="1114" customWidth="1"/>
    <col min="7428" max="7428" width="17.140625" style="1114" bestFit="1" customWidth="1"/>
    <col min="7429" max="7429" width="16.7109375" style="1114" bestFit="1" customWidth="1"/>
    <col min="7430" max="7430" width="16.85546875" style="1114" bestFit="1" customWidth="1"/>
    <col min="7431" max="7431" width="21.42578125" style="1114" customWidth="1"/>
    <col min="7432" max="7432" width="9.140625" style="1114"/>
    <col min="7433" max="7433" width="16.5703125" style="1114" bestFit="1" customWidth="1"/>
    <col min="7434" max="7681" width="9.140625" style="1114"/>
    <col min="7682" max="7682" width="24.5703125" style="1114" customWidth="1"/>
    <col min="7683" max="7683" width="71.7109375" style="1114" customWidth="1"/>
    <col min="7684" max="7684" width="17.140625" style="1114" bestFit="1" customWidth="1"/>
    <col min="7685" max="7685" width="16.7109375" style="1114" bestFit="1" customWidth="1"/>
    <col min="7686" max="7686" width="16.85546875" style="1114" bestFit="1" customWidth="1"/>
    <col min="7687" max="7687" width="21.42578125" style="1114" customWidth="1"/>
    <col min="7688" max="7688" width="9.140625" style="1114"/>
    <col min="7689" max="7689" width="16.5703125" style="1114" bestFit="1" customWidth="1"/>
    <col min="7690" max="7937" width="9.140625" style="1114"/>
    <col min="7938" max="7938" width="24.5703125" style="1114" customWidth="1"/>
    <col min="7939" max="7939" width="71.7109375" style="1114" customWidth="1"/>
    <col min="7940" max="7940" width="17.140625" style="1114" bestFit="1" customWidth="1"/>
    <col min="7941" max="7941" width="16.7109375" style="1114" bestFit="1" customWidth="1"/>
    <col min="7942" max="7942" width="16.85546875" style="1114" bestFit="1" customWidth="1"/>
    <col min="7943" max="7943" width="21.42578125" style="1114" customWidth="1"/>
    <col min="7944" max="7944" width="9.140625" style="1114"/>
    <col min="7945" max="7945" width="16.5703125" style="1114" bestFit="1" customWidth="1"/>
    <col min="7946" max="8193" width="9.140625" style="1114"/>
    <col min="8194" max="8194" width="24.5703125" style="1114" customWidth="1"/>
    <col min="8195" max="8195" width="71.7109375" style="1114" customWidth="1"/>
    <col min="8196" max="8196" width="17.140625" style="1114" bestFit="1" customWidth="1"/>
    <col min="8197" max="8197" width="16.7109375" style="1114" bestFit="1" customWidth="1"/>
    <col min="8198" max="8198" width="16.85546875" style="1114" bestFit="1" customWidth="1"/>
    <col min="8199" max="8199" width="21.42578125" style="1114" customWidth="1"/>
    <col min="8200" max="8200" width="9.140625" style="1114"/>
    <col min="8201" max="8201" width="16.5703125" style="1114" bestFit="1" customWidth="1"/>
    <col min="8202" max="8449" width="9.140625" style="1114"/>
    <col min="8450" max="8450" width="24.5703125" style="1114" customWidth="1"/>
    <col min="8451" max="8451" width="71.7109375" style="1114" customWidth="1"/>
    <col min="8452" max="8452" width="17.140625" style="1114" bestFit="1" customWidth="1"/>
    <col min="8453" max="8453" width="16.7109375" style="1114" bestFit="1" customWidth="1"/>
    <col min="8454" max="8454" width="16.85546875" style="1114" bestFit="1" customWidth="1"/>
    <col min="8455" max="8455" width="21.42578125" style="1114" customWidth="1"/>
    <col min="8456" max="8456" width="9.140625" style="1114"/>
    <col min="8457" max="8457" width="16.5703125" style="1114" bestFit="1" customWidth="1"/>
    <col min="8458" max="8705" width="9.140625" style="1114"/>
    <col min="8706" max="8706" width="24.5703125" style="1114" customWidth="1"/>
    <col min="8707" max="8707" width="71.7109375" style="1114" customWidth="1"/>
    <col min="8708" max="8708" width="17.140625" style="1114" bestFit="1" customWidth="1"/>
    <col min="8709" max="8709" width="16.7109375" style="1114" bestFit="1" customWidth="1"/>
    <col min="8710" max="8710" width="16.85546875" style="1114" bestFit="1" customWidth="1"/>
    <col min="8711" max="8711" width="21.42578125" style="1114" customWidth="1"/>
    <col min="8712" max="8712" width="9.140625" style="1114"/>
    <col min="8713" max="8713" width="16.5703125" style="1114" bestFit="1" customWidth="1"/>
    <col min="8714" max="8961" width="9.140625" style="1114"/>
    <col min="8962" max="8962" width="24.5703125" style="1114" customWidth="1"/>
    <col min="8963" max="8963" width="71.7109375" style="1114" customWidth="1"/>
    <col min="8964" max="8964" width="17.140625" style="1114" bestFit="1" customWidth="1"/>
    <col min="8965" max="8965" width="16.7109375" style="1114" bestFit="1" customWidth="1"/>
    <col min="8966" max="8966" width="16.85546875" style="1114" bestFit="1" customWidth="1"/>
    <col min="8967" max="8967" width="21.42578125" style="1114" customWidth="1"/>
    <col min="8968" max="8968" width="9.140625" style="1114"/>
    <col min="8969" max="8969" width="16.5703125" style="1114" bestFit="1" customWidth="1"/>
    <col min="8970" max="9217" width="9.140625" style="1114"/>
    <col min="9218" max="9218" width="24.5703125" style="1114" customWidth="1"/>
    <col min="9219" max="9219" width="71.7109375" style="1114" customWidth="1"/>
    <col min="9220" max="9220" width="17.140625" style="1114" bestFit="1" customWidth="1"/>
    <col min="9221" max="9221" width="16.7109375" style="1114" bestFit="1" customWidth="1"/>
    <col min="9222" max="9222" width="16.85546875" style="1114" bestFit="1" customWidth="1"/>
    <col min="9223" max="9223" width="21.42578125" style="1114" customWidth="1"/>
    <col min="9224" max="9224" width="9.140625" style="1114"/>
    <col min="9225" max="9225" width="16.5703125" style="1114" bestFit="1" customWidth="1"/>
    <col min="9226" max="9473" width="9.140625" style="1114"/>
    <col min="9474" max="9474" width="24.5703125" style="1114" customWidth="1"/>
    <col min="9475" max="9475" width="71.7109375" style="1114" customWidth="1"/>
    <col min="9476" max="9476" width="17.140625" style="1114" bestFit="1" customWidth="1"/>
    <col min="9477" max="9477" width="16.7109375" style="1114" bestFit="1" customWidth="1"/>
    <col min="9478" max="9478" width="16.85546875" style="1114" bestFit="1" customWidth="1"/>
    <col min="9479" max="9479" width="21.42578125" style="1114" customWidth="1"/>
    <col min="9480" max="9480" width="9.140625" style="1114"/>
    <col min="9481" max="9481" width="16.5703125" style="1114" bestFit="1" customWidth="1"/>
    <col min="9482" max="9729" width="9.140625" style="1114"/>
    <col min="9730" max="9730" width="24.5703125" style="1114" customWidth="1"/>
    <col min="9731" max="9731" width="71.7109375" style="1114" customWidth="1"/>
    <col min="9732" max="9732" width="17.140625" style="1114" bestFit="1" customWidth="1"/>
    <col min="9733" max="9733" width="16.7109375" style="1114" bestFit="1" customWidth="1"/>
    <col min="9734" max="9734" width="16.85546875" style="1114" bestFit="1" customWidth="1"/>
    <col min="9735" max="9735" width="21.42578125" style="1114" customWidth="1"/>
    <col min="9736" max="9736" width="9.140625" style="1114"/>
    <col min="9737" max="9737" width="16.5703125" style="1114" bestFit="1" customWidth="1"/>
    <col min="9738" max="9985" width="9.140625" style="1114"/>
    <col min="9986" max="9986" width="24.5703125" style="1114" customWidth="1"/>
    <col min="9987" max="9987" width="71.7109375" style="1114" customWidth="1"/>
    <col min="9988" max="9988" width="17.140625" style="1114" bestFit="1" customWidth="1"/>
    <col min="9989" max="9989" width="16.7109375" style="1114" bestFit="1" customWidth="1"/>
    <col min="9990" max="9990" width="16.85546875" style="1114" bestFit="1" customWidth="1"/>
    <col min="9991" max="9991" width="21.42578125" style="1114" customWidth="1"/>
    <col min="9992" max="9992" width="9.140625" style="1114"/>
    <col min="9993" max="9993" width="16.5703125" style="1114" bestFit="1" customWidth="1"/>
    <col min="9994" max="10241" width="9.140625" style="1114"/>
    <col min="10242" max="10242" width="24.5703125" style="1114" customWidth="1"/>
    <col min="10243" max="10243" width="71.7109375" style="1114" customWidth="1"/>
    <col min="10244" max="10244" width="17.140625" style="1114" bestFit="1" customWidth="1"/>
    <col min="10245" max="10245" width="16.7109375" style="1114" bestFit="1" customWidth="1"/>
    <col min="10246" max="10246" width="16.85546875" style="1114" bestFit="1" customWidth="1"/>
    <col min="10247" max="10247" width="21.42578125" style="1114" customWidth="1"/>
    <col min="10248" max="10248" width="9.140625" style="1114"/>
    <col min="10249" max="10249" width="16.5703125" style="1114" bestFit="1" customWidth="1"/>
    <col min="10250" max="10497" width="9.140625" style="1114"/>
    <col min="10498" max="10498" width="24.5703125" style="1114" customWidth="1"/>
    <col min="10499" max="10499" width="71.7109375" style="1114" customWidth="1"/>
    <col min="10500" max="10500" width="17.140625" style="1114" bestFit="1" customWidth="1"/>
    <col min="10501" max="10501" width="16.7109375" style="1114" bestFit="1" customWidth="1"/>
    <col min="10502" max="10502" width="16.85546875" style="1114" bestFit="1" customWidth="1"/>
    <col min="10503" max="10503" width="21.42578125" style="1114" customWidth="1"/>
    <col min="10504" max="10504" width="9.140625" style="1114"/>
    <col min="10505" max="10505" width="16.5703125" style="1114" bestFit="1" customWidth="1"/>
    <col min="10506" max="10753" width="9.140625" style="1114"/>
    <col min="10754" max="10754" width="24.5703125" style="1114" customWidth="1"/>
    <col min="10755" max="10755" width="71.7109375" style="1114" customWidth="1"/>
    <col min="10756" max="10756" width="17.140625" style="1114" bestFit="1" customWidth="1"/>
    <col min="10757" max="10757" width="16.7109375" style="1114" bestFit="1" customWidth="1"/>
    <col min="10758" max="10758" width="16.85546875" style="1114" bestFit="1" customWidth="1"/>
    <col min="10759" max="10759" width="21.42578125" style="1114" customWidth="1"/>
    <col min="10760" max="10760" width="9.140625" style="1114"/>
    <col min="10761" max="10761" width="16.5703125" style="1114" bestFit="1" customWidth="1"/>
    <col min="10762" max="11009" width="9.140625" style="1114"/>
    <col min="11010" max="11010" width="24.5703125" style="1114" customWidth="1"/>
    <col min="11011" max="11011" width="71.7109375" style="1114" customWidth="1"/>
    <col min="11012" max="11012" width="17.140625" style="1114" bestFit="1" customWidth="1"/>
    <col min="11013" max="11013" width="16.7109375" style="1114" bestFit="1" customWidth="1"/>
    <col min="11014" max="11014" width="16.85546875" style="1114" bestFit="1" customWidth="1"/>
    <col min="11015" max="11015" width="21.42578125" style="1114" customWidth="1"/>
    <col min="11016" max="11016" width="9.140625" style="1114"/>
    <col min="11017" max="11017" width="16.5703125" style="1114" bestFit="1" customWidth="1"/>
    <col min="11018" max="11265" width="9.140625" style="1114"/>
    <col min="11266" max="11266" width="24.5703125" style="1114" customWidth="1"/>
    <col min="11267" max="11267" width="71.7109375" style="1114" customWidth="1"/>
    <col min="11268" max="11268" width="17.140625" style="1114" bestFit="1" customWidth="1"/>
    <col min="11269" max="11269" width="16.7109375" style="1114" bestFit="1" customWidth="1"/>
    <col min="11270" max="11270" width="16.85546875" style="1114" bestFit="1" customWidth="1"/>
    <col min="11271" max="11271" width="21.42578125" style="1114" customWidth="1"/>
    <col min="11272" max="11272" width="9.140625" style="1114"/>
    <col min="11273" max="11273" width="16.5703125" style="1114" bestFit="1" customWidth="1"/>
    <col min="11274" max="11521" width="9.140625" style="1114"/>
    <col min="11522" max="11522" width="24.5703125" style="1114" customWidth="1"/>
    <col min="11523" max="11523" width="71.7109375" style="1114" customWidth="1"/>
    <col min="11524" max="11524" width="17.140625" style="1114" bestFit="1" customWidth="1"/>
    <col min="11525" max="11525" width="16.7109375" style="1114" bestFit="1" customWidth="1"/>
    <col min="11526" max="11526" width="16.85546875" style="1114" bestFit="1" customWidth="1"/>
    <col min="11527" max="11527" width="21.42578125" style="1114" customWidth="1"/>
    <col min="11528" max="11528" width="9.140625" style="1114"/>
    <col min="11529" max="11529" width="16.5703125" style="1114" bestFit="1" customWidth="1"/>
    <col min="11530" max="11777" width="9.140625" style="1114"/>
    <col min="11778" max="11778" width="24.5703125" style="1114" customWidth="1"/>
    <col min="11779" max="11779" width="71.7109375" style="1114" customWidth="1"/>
    <col min="11780" max="11780" width="17.140625" style="1114" bestFit="1" customWidth="1"/>
    <col min="11781" max="11781" width="16.7109375" style="1114" bestFit="1" customWidth="1"/>
    <col min="11782" max="11782" width="16.85546875" style="1114" bestFit="1" customWidth="1"/>
    <col min="11783" max="11783" width="21.42578125" style="1114" customWidth="1"/>
    <col min="11784" max="11784" width="9.140625" style="1114"/>
    <col min="11785" max="11785" width="16.5703125" style="1114" bestFit="1" customWidth="1"/>
    <col min="11786" max="12033" width="9.140625" style="1114"/>
    <col min="12034" max="12034" width="24.5703125" style="1114" customWidth="1"/>
    <col min="12035" max="12035" width="71.7109375" style="1114" customWidth="1"/>
    <col min="12036" max="12036" width="17.140625" style="1114" bestFit="1" customWidth="1"/>
    <col min="12037" max="12037" width="16.7109375" style="1114" bestFit="1" customWidth="1"/>
    <col min="12038" max="12038" width="16.85546875" style="1114" bestFit="1" customWidth="1"/>
    <col min="12039" max="12039" width="21.42578125" style="1114" customWidth="1"/>
    <col min="12040" max="12040" width="9.140625" style="1114"/>
    <col min="12041" max="12041" width="16.5703125" style="1114" bestFit="1" customWidth="1"/>
    <col min="12042" max="12289" width="9.140625" style="1114"/>
    <col min="12290" max="12290" width="24.5703125" style="1114" customWidth="1"/>
    <col min="12291" max="12291" width="71.7109375" style="1114" customWidth="1"/>
    <col min="12292" max="12292" width="17.140625" style="1114" bestFit="1" customWidth="1"/>
    <col min="12293" max="12293" width="16.7109375" style="1114" bestFit="1" customWidth="1"/>
    <col min="12294" max="12294" width="16.85546875" style="1114" bestFit="1" customWidth="1"/>
    <col min="12295" max="12295" width="21.42578125" style="1114" customWidth="1"/>
    <col min="12296" max="12296" width="9.140625" style="1114"/>
    <col min="12297" max="12297" width="16.5703125" style="1114" bestFit="1" customWidth="1"/>
    <col min="12298" max="12545" width="9.140625" style="1114"/>
    <col min="12546" max="12546" width="24.5703125" style="1114" customWidth="1"/>
    <col min="12547" max="12547" width="71.7109375" style="1114" customWidth="1"/>
    <col min="12548" max="12548" width="17.140625" style="1114" bestFit="1" customWidth="1"/>
    <col min="12549" max="12549" width="16.7109375" style="1114" bestFit="1" customWidth="1"/>
    <col min="12550" max="12550" width="16.85546875" style="1114" bestFit="1" customWidth="1"/>
    <col min="12551" max="12551" width="21.42578125" style="1114" customWidth="1"/>
    <col min="12552" max="12552" width="9.140625" style="1114"/>
    <col min="12553" max="12553" width="16.5703125" style="1114" bestFit="1" customWidth="1"/>
    <col min="12554" max="12801" width="9.140625" style="1114"/>
    <col min="12802" max="12802" width="24.5703125" style="1114" customWidth="1"/>
    <col min="12803" max="12803" width="71.7109375" style="1114" customWidth="1"/>
    <col min="12804" max="12804" width="17.140625" style="1114" bestFit="1" customWidth="1"/>
    <col min="12805" max="12805" width="16.7109375" style="1114" bestFit="1" customWidth="1"/>
    <col min="12806" max="12806" width="16.85546875" style="1114" bestFit="1" customWidth="1"/>
    <col min="12807" max="12807" width="21.42578125" style="1114" customWidth="1"/>
    <col min="12808" max="12808" width="9.140625" style="1114"/>
    <col min="12809" max="12809" width="16.5703125" style="1114" bestFit="1" customWidth="1"/>
    <col min="12810" max="13057" width="9.140625" style="1114"/>
    <col min="13058" max="13058" width="24.5703125" style="1114" customWidth="1"/>
    <col min="13059" max="13059" width="71.7109375" style="1114" customWidth="1"/>
    <col min="13060" max="13060" width="17.140625" style="1114" bestFit="1" customWidth="1"/>
    <col min="13061" max="13061" width="16.7109375" style="1114" bestFit="1" customWidth="1"/>
    <col min="13062" max="13062" width="16.85546875" style="1114" bestFit="1" customWidth="1"/>
    <col min="13063" max="13063" width="21.42578125" style="1114" customWidth="1"/>
    <col min="13064" max="13064" width="9.140625" style="1114"/>
    <col min="13065" max="13065" width="16.5703125" style="1114" bestFit="1" customWidth="1"/>
    <col min="13066" max="13313" width="9.140625" style="1114"/>
    <col min="13314" max="13314" width="24.5703125" style="1114" customWidth="1"/>
    <col min="13315" max="13315" width="71.7109375" style="1114" customWidth="1"/>
    <col min="13316" max="13316" width="17.140625" style="1114" bestFit="1" customWidth="1"/>
    <col min="13317" max="13317" width="16.7109375" style="1114" bestFit="1" customWidth="1"/>
    <col min="13318" max="13318" width="16.85546875" style="1114" bestFit="1" customWidth="1"/>
    <col min="13319" max="13319" width="21.42578125" style="1114" customWidth="1"/>
    <col min="13320" max="13320" width="9.140625" style="1114"/>
    <col min="13321" max="13321" width="16.5703125" style="1114" bestFit="1" customWidth="1"/>
    <col min="13322" max="13569" width="9.140625" style="1114"/>
    <col min="13570" max="13570" width="24.5703125" style="1114" customWidth="1"/>
    <col min="13571" max="13571" width="71.7109375" style="1114" customWidth="1"/>
    <col min="13572" max="13572" width="17.140625" style="1114" bestFit="1" customWidth="1"/>
    <col min="13573" max="13573" width="16.7109375" style="1114" bestFit="1" customWidth="1"/>
    <col min="13574" max="13574" width="16.85546875" style="1114" bestFit="1" customWidth="1"/>
    <col min="13575" max="13575" width="21.42578125" style="1114" customWidth="1"/>
    <col min="13576" max="13576" width="9.140625" style="1114"/>
    <col min="13577" max="13577" width="16.5703125" style="1114" bestFit="1" customWidth="1"/>
    <col min="13578" max="13825" width="9.140625" style="1114"/>
    <col min="13826" max="13826" width="24.5703125" style="1114" customWidth="1"/>
    <col min="13827" max="13827" width="71.7109375" style="1114" customWidth="1"/>
    <col min="13828" max="13828" width="17.140625" style="1114" bestFit="1" customWidth="1"/>
    <col min="13829" max="13829" width="16.7109375" style="1114" bestFit="1" customWidth="1"/>
    <col min="13830" max="13830" width="16.85546875" style="1114" bestFit="1" customWidth="1"/>
    <col min="13831" max="13831" width="21.42578125" style="1114" customWidth="1"/>
    <col min="13832" max="13832" width="9.140625" style="1114"/>
    <col min="13833" max="13833" width="16.5703125" style="1114" bestFit="1" customWidth="1"/>
    <col min="13834" max="14081" width="9.140625" style="1114"/>
    <col min="14082" max="14082" width="24.5703125" style="1114" customWidth="1"/>
    <col min="14083" max="14083" width="71.7109375" style="1114" customWidth="1"/>
    <col min="14084" max="14084" width="17.140625" style="1114" bestFit="1" customWidth="1"/>
    <col min="14085" max="14085" width="16.7109375" style="1114" bestFit="1" customWidth="1"/>
    <col min="14086" max="14086" width="16.85546875" style="1114" bestFit="1" customWidth="1"/>
    <col min="14087" max="14087" width="21.42578125" style="1114" customWidth="1"/>
    <col min="14088" max="14088" width="9.140625" style="1114"/>
    <col min="14089" max="14089" width="16.5703125" style="1114" bestFit="1" customWidth="1"/>
    <col min="14090" max="14337" width="9.140625" style="1114"/>
    <col min="14338" max="14338" width="24.5703125" style="1114" customWidth="1"/>
    <col min="14339" max="14339" width="71.7109375" style="1114" customWidth="1"/>
    <col min="14340" max="14340" width="17.140625" style="1114" bestFit="1" customWidth="1"/>
    <col min="14341" max="14341" width="16.7109375" style="1114" bestFit="1" customWidth="1"/>
    <col min="14342" max="14342" width="16.85546875" style="1114" bestFit="1" customWidth="1"/>
    <col min="14343" max="14343" width="21.42578125" style="1114" customWidth="1"/>
    <col min="14344" max="14344" width="9.140625" style="1114"/>
    <col min="14345" max="14345" width="16.5703125" style="1114" bestFit="1" customWidth="1"/>
    <col min="14346" max="14593" width="9.140625" style="1114"/>
    <col min="14594" max="14594" width="24.5703125" style="1114" customWidth="1"/>
    <col min="14595" max="14595" width="71.7109375" style="1114" customWidth="1"/>
    <col min="14596" max="14596" width="17.140625" style="1114" bestFit="1" customWidth="1"/>
    <col min="14597" max="14597" width="16.7109375" style="1114" bestFit="1" customWidth="1"/>
    <col min="14598" max="14598" width="16.85546875" style="1114" bestFit="1" customWidth="1"/>
    <col min="14599" max="14599" width="21.42578125" style="1114" customWidth="1"/>
    <col min="14600" max="14600" width="9.140625" style="1114"/>
    <col min="14601" max="14601" width="16.5703125" style="1114" bestFit="1" customWidth="1"/>
    <col min="14602" max="14849" width="9.140625" style="1114"/>
    <col min="14850" max="14850" width="24.5703125" style="1114" customWidth="1"/>
    <col min="14851" max="14851" width="71.7109375" style="1114" customWidth="1"/>
    <col min="14852" max="14852" width="17.140625" style="1114" bestFit="1" customWidth="1"/>
    <col min="14853" max="14853" width="16.7109375" style="1114" bestFit="1" customWidth="1"/>
    <col min="14854" max="14854" width="16.85546875" style="1114" bestFit="1" customWidth="1"/>
    <col min="14855" max="14855" width="21.42578125" style="1114" customWidth="1"/>
    <col min="14856" max="14856" width="9.140625" style="1114"/>
    <col min="14857" max="14857" width="16.5703125" style="1114" bestFit="1" customWidth="1"/>
    <col min="14858" max="15105" width="9.140625" style="1114"/>
    <col min="15106" max="15106" width="24.5703125" style="1114" customWidth="1"/>
    <col min="15107" max="15107" width="71.7109375" style="1114" customWidth="1"/>
    <col min="15108" max="15108" width="17.140625" style="1114" bestFit="1" customWidth="1"/>
    <col min="15109" max="15109" width="16.7109375" style="1114" bestFit="1" customWidth="1"/>
    <col min="15110" max="15110" width="16.85546875" style="1114" bestFit="1" customWidth="1"/>
    <col min="15111" max="15111" width="21.42578125" style="1114" customWidth="1"/>
    <col min="15112" max="15112" width="9.140625" style="1114"/>
    <col min="15113" max="15113" width="16.5703125" style="1114" bestFit="1" customWidth="1"/>
    <col min="15114" max="15361" width="9.140625" style="1114"/>
    <col min="15362" max="15362" width="24.5703125" style="1114" customWidth="1"/>
    <col min="15363" max="15363" width="71.7109375" style="1114" customWidth="1"/>
    <col min="15364" max="15364" width="17.140625" style="1114" bestFit="1" customWidth="1"/>
    <col min="15365" max="15365" width="16.7109375" style="1114" bestFit="1" customWidth="1"/>
    <col min="15366" max="15366" width="16.85546875" style="1114" bestFit="1" customWidth="1"/>
    <col min="15367" max="15367" width="21.42578125" style="1114" customWidth="1"/>
    <col min="15368" max="15368" width="9.140625" style="1114"/>
    <col min="15369" max="15369" width="16.5703125" style="1114" bestFit="1" customWidth="1"/>
    <col min="15370" max="15617" width="9.140625" style="1114"/>
    <col min="15618" max="15618" width="24.5703125" style="1114" customWidth="1"/>
    <col min="15619" max="15619" width="71.7109375" style="1114" customWidth="1"/>
    <col min="15620" max="15620" width="17.140625" style="1114" bestFit="1" customWidth="1"/>
    <col min="15621" max="15621" width="16.7109375" style="1114" bestFit="1" customWidth="1"/>
    <col min="15622" max="15622" width="16.85546875" style="1114" bestFit="1" customWidth="1"/>
    <col min="15623" max="15623" width="21.42578125" style="1114" customWidth="1"/>
    <col min="15624" max="15624" width="9.140625" style="1114"/>
    <col min="15625" max="15625" width="16.5703125" style="1114" bestFit="1" customWidth="1"/>
    <col min="15626" max="15873" width="9.140625" style="1114"/>
    <col min="15874" max="15874" width="24.5703125" style="1114" customWidth="1"/>
    <col min="15875" max="15875" width="71.7109375" style="1114" customWidth="1"/>
    <col min="15876" max="15876" width="17.140625" style="1114" bestFit="1" customWidth="1"/>
    <col min="15877" max="15877" width="16.7109375" style="1114" bestFit="1" customWidth="1"/>
    <col min="15878" max="15878" width="16.85546875" style="1114" bestFit="1" customWidth="1"/>
    <col min="15879" max="15879" width="21.42578125" style="1114" customWidth="1"/>
    <col min="15880" max="15880" width="9.140625" style="1114"/>
    <col min="15881" max="15881" width="16.5703125" style="1114" bestFit="1" customWidth="1"/>
    <col min="15882" max="16129" width="9.140625" style="1114"/>
    <col min="16130" max="16130" width="24.5703125" style="1114" customWidth="1"/>
    <col min="16131" max="16131" width="71.7109375" style="1114" customWidth="1"/>
    <col min="16132" max="16132" width="17.140625" style="1114" bestFit="1" customWidth="1"/>
    <col min="16133" max="16133" width="16.7109375" style="1114" bestFit="1" customWidth="1"/>
    <col min="16134" max="16134" width="16.85546875" style="1114" bestFit="1" customWidth="1"/>
    <col min="16135" max="16135" width="21.42578125" style="1114" customWidth="1"/>
    <col min="16136" max="16136" width="9.140625" style="1114"/>
    <col min="16137" max="16137" width="16.5703125" style="1114" bestFit="1" customWidth="1"/>
    <col min="16138" max="16384" width="9.140625" style="1114"/>
  </cols>
  <sheetData>
    <row r="3" spans="1:9" ht="15">
      <c r="A3" s="401" t="s">
        <v>218</v>
      </c>
    </row>
    <row r="4" spans="1:9" ht="15.75" thickBot="1">
      <c r="A4" s="401" t="s">
        <v>219</v>
      </c>
    </row>
    <row r="5" spans="1:9" s="407" customFormat="1" ht="6" thickBot="1">
      <c r="B5" s="402"/>
      <c r="C5" s="403"/>
      <c r="D5" s="404"/>
      <c r="E5" s="405"/>
      <c r="F5" s="405"/>
      <c r="G5" s="406"/>
    </row>
    <row r="6" spans="1:9" s="411" customFormat="1" ht="60" customHeight="1" thickBot="1">
      <c r="A6" s="408"/>
      <c r="B6" s="409"/>
      <c r="C6" s="410" t="s">
        <v>2</v>
      </c>
      <c r="D6" s="2548" t="str">
        <f>'ORÇAMENTO '!I5</f>
        <v>Ref.: Tabela de Serviços
SINAPI (MARÇO/2020)                                                          
e/ou composições PiniTCPO</v>
      </c>
      <c r="E6" s="2549"/>
      <c r="F6" s="2627"/>
      <c r="G6" s="2628"/>
    </row>
    <row r="7" spans="1:9" s="411" customFormat="1" ht="51.75" customHeight="1" thickBot="1">
      <c r="A7" s="408"/>
      <c r="B7" s="412"/>
      <c r="C7" s="413" t="s">
        <v>3</v>
      </c>
      <c r="D7" s="198" t="s">
        <v>5</v>
      </c>
      <c r="E7" s="414">
        <f>'BDI '!I30</f>
        <v>0.20349999999999999</v>
      </c>
      <c r="F7" s="2629"/>
      <c r="G7" s="2630"/>
    </row>
    <row r="8" spans="1:9" s="415" customFormat="1" ht="15" customHeight="1" thickBot="1">
      <c r="B8" s="2604" t="s">
        <v>246</v>
      </c>
      <c r="C8" s="2605"/>
      <c r="D8" s="2605"/>
      <c r="E8" s="2605"/>
      <c r="F8" s="2605"/>
      <c r="G8" s="2606"/>
    </row>
    <row r="9" spans="1:9" s="407" customFormat="1" ht="6" thickBot="1">
      <c r="B9" s="402"/>
      <c r="C9" s="403"/>
      <c r="D9" s="404"/>
      <c r="E9" s="405"/>
      <c r="F9" s="405"/>
      <c r="G9" s="406"/>
    </row>
    <row r="10" spans="1:9" s="416" customFormat="1" ht="15" customHeight="1">
      <c r="B10" s="497" t="s">
        <v>6</v>
      </c>
      <c r="C10" s="418" t="str">
        <f>'ORÇAMENTO '!G10</f>
        <v>CONSTRUÇÃO E REVITALIZAÇÃO DE PRAÇA PÚBLICA</v>
      </c>
      <c r="D10" s="418"/>
      <c r="E10" s="418"/>
      <c r="F10" s="498" t="s">
        <v>7</v>
      </c>
      <c r="G10" s="499">
        <f>'ORÇAMENTO '!M10</f>
        <v>44103</v>
      </c>
    </row>
    <row r="11" spans="1:9" s="423" customFormat="1" ht="16.5" thickBot="1">
      <c r="B11" s="479" t="s">
        <v>8</v>
      </c>
      <c r="C11" s="425" t="str">
        <f>'ORÇAMENTO '!G11</f>
        <v>AV PRESIDENTE DUTRA, S/N, KM 264, SETOR INDUSTRIAL, SÃO PEDRO DA CIPA/MT</v>
      </c>
      <c r="D11" s="425"/>
      <c r="E11" s="425"/>
      <c r="F11" s="481" t="s">
        <v>9</v>
      </c>
      <c r="G11" s="482">
        <f>'ORÇAMENTO '!M11</f>
        <v>1.157</v>
      </c>
    </row>
    <row r="12" spans="1:9" s="556" customFormat="1" ht="6" thickBot="1">
      <c r="B12" s="483"/>
      <c r="C12" s="437"/>
      <c r="D12" s="438"/>
      <c r="E12" s="439"/>
      <c r="F12" s="439"/>
      <c r="G12" s="484"/>
    </row>
    <row r="13" spans="1:9" s="423" customFormat="1" ht="18.75" thickBot="1">
      <c r="B13" s="2826" t="s">
        <v>930</v>
      </c>
      <c r="C13" s="2598"/>
      <c r="D13" s="2598"/>
      <c r="E13" s="2598"/>
      <c r="F13" s="2598"/>
      <c r="G13" s="2827"/>
    </row>
    <row r="14" spans="1:9" s="556" customFormat="1" ht="6" thickBot="1">
      <c r="B14" s="483"/>
      <c r="C14" s="437"/>
      <c r="D14" s="438"/>
      <c r="E14" s="439"/>
      <c r="F14" s="439"/>
      <c r="G14" s="484"/>
    </row>
    <row r="15" spans="1:9" s="555" customFormat="1" ht="16.5" thickBot="1">
      <c r="B15" s="542"/>
      <c r="C15" s="543"/>
      <c r="D15" s="543"/>
      <c r="E15" s="543"/>
      <c r="F15" s="543"/>
      <c r="G15" s="543"/>
    </row>
    <row r="16" spans="1:9" s="1111" customFormat="1" ht="32.25" customHeight="1">
      <c r="B16" s="1103" t="s">
        <v>1004</v>
      </c>
      <c r="C16" s="2533" t="e">
        <f>CONCATENATE("FORNECIMENTO E INSTALAÇÃO DE ",C19)</f>
        <v>#REF!</v>
      </c>
      <c r="D16" s="2533"/>
      <c r="E16" s="2533"/>
      <c r="F16" s="2533"/>
      <c r="G16" s="1104" t="s">
        <v>23</v>
      </c>
      <c r="H16" s="1091" t="e">
        <f>G23</f>
        <v>#REF!</v>
      </c>
      <c r="I16" s="1087"/>
    </row>
    <row r="17" spans="1:9" s="1111" customFormat="1" ht="31.5">
      <c r="B17" s="1317" t="s">
        <v>144</v>
      </c>
      <c r="C17" s="1486" t="s">
        <v>75</v>
      </c>
      <c r="D17" s="1486" t="s">
        <v>23</v>
      </c>
      <c r="E17" s="1486" t="s">
        <v>76</v>
      </c>
      <c r="F17" s="1487" t="s">
        <v>77</v>
      </c>
      <c r="G17" s="1492" t="s">
        <v>78</v>
      </c>
      <c r="I17" s="1087"/>
    </row>
    <row r="18" spans="1:9" s="1111" customFormat="1" ht="15.75">
      <c r="B18" s="2575" t="s">
        <v>79</v>
      </c>
      <c r="C18" s="2576"/>
      <c r="D18" s="2576"/>
      <c r="E18" s="2576"/>
      <c r="F18" s="2576"/>
      <c r="G18" s="2577"/>
      <c r="I18" s="1087"/>
    </row>
    <row r="19" spans="1:9" s="1111" customFormat="1" ht="15.75">
      <c r="A19" s="1112" t="s">
        <v>218</v>
      </c>
      <c r="B19" s="1516">
        <v>39467</v>
      </c>
      <c r="C19" s="1299" t="e">
        <f>IF($A19="INSUMO",VLOOKUP($B19,#REF!,2,FALSE),VLOOKUP($B19,#REF!,2,FALSE))</f>
        <v>#REF!</v>
      </c>
      <c r="D19" s="1304" t="e">
        <f>IF($A19="INSUMO",VLOOKUP($B19,#REF!,3,FALSE),VLOOKUP($B19,#REF!,3,FALSE))</f>
        <v>#REF!</v>
      </c>
      <c r="E19" s="1513">
        <v>1</v>
      </c>
      <c r="F19" s="1322" t="e">
        <f>IF($A19="INSUMO",VLOOKUP($B19,#REF!,4,FALSE),VLOOKUP($B19,#REF!,4,FALSE))</f>
        <v>#REF!</v>
      </c>
      <c r="G19" s="1517" t="e">
        <f>TRUNC(F19*E19,2)</f>
        <v>#REF!</v>
      </c>
      <c r="I19" s="1087"/>
    </row>
    <row r="20" spans="1:9" s="1111" customFormat="1" ht="15.75">
      <c r="B20" s="2575" t="s">
        <v>80</v>
      </c>
      <c r="C20" s="2576"/>
      <c r="D20" s="2576"/>
      <c r="E20" s="2576"/>
      <c r="F20" s="2576"/>
      <c r="G20" s="2577"/>
      <c r="I20" s="1087"/>
    </row>
    <row r="21" spans="1:9" s="1111" customFormat="1" ht="15.75">
      <c r="A21" s="1112" t="s">
        <v>219</v>
      </c>
      <c r="B21" s="1518">
        <v>88264</v>
      </c>
      <c r="C21" s="1299" t="e">
        <f>IF($A21="INSUMO",VLOOKUP($B21,#REF!,2,FALSE),VLOOKUP($B21,#REF!,2,FALSE))</f>
        <v>#REF!</v>
      </c>
      <c r="D21" s="1304" t="e">
        <f>IF($A21="INSUMO",VLOOKUP($B21,#REF!,3,FALSE),VLOOKUP($B21,#REF!,3,FALSE))</f>
        <v>#REF!</v>
      </c>
      <c r="E21" s="1514">
        <v>0.3</v>
      </c>
      <c r="F21" s="1322" t="e">
        <f>IF($A21="INSUMO",VLOOKUP($B21,#REF!,4,FALSE),VLOOKUP($B21,#REF!,4,FALSE))</f>
        <v>#REF!</v>
      </c>
      <c r="G21" s="1517" t="e">
        <f>TRUNC(F21*E21,2)</f>
        <v>#REF!</v>
      </c>
      <c r="I21" s="1087"/>
    </row>
    <row r="22" spans="1:9" s="1111" customFormat="1" ht="16.5" thickBot="1">
      <c r="A22" s="1112" t="s">
        <v>219</v>
      </c>
      <c r="B22" s="1105">
        <v>88316</v>
      </c>
      <c r="C22" s="1303" t="e">
        <f>IF($A22="INSUMO",VLOOKUP($B22,#REF!,2,FALSE),VLOOKUP($B22,#REF!,2,FALSE))</f>
        <v>#REF!</v>
      </c>
      <c r="D22" s="1300" t="e">
        <f>IF($A22="INSUMO",VLOOKUP($B22,#REF!,3,FALSE),VLOOKUP($B22,#REF!,3,FALSE))</f>
        <v>#REF!</v>
      </c>
      <c r="E22" s="1519">
        <v>0.3</v>
      </c>
      <c r="F22" s="1324" t="e">
        <f>IF($A22="INSUMO",VLOOKUP($B22,#REF!,4,FALSE),VLOOKUP($B22,#REF!,4,FALSE))</f>
        <v>#REF!</v>
      </c>
      <c r="G22" s="1106" t="e">
        <f>TRUNC(F22*E22,2)</f>
        <v>#REF!</v>
      </c>
      <c r="I22" s="1087"/>
    </row>
    <row r="23" spans="1:9" s="1111" customFormat="1" ht="16.5" thickBot="1">
      <c r="B23" s="2831" t="s">
        <v>1006</v>
      </c>
      <c r="C23" s="2831"/>
      <c r="D23" s="2831"/>
      <c r="E23" s="2832"/>
      <c r="F23" s="538" t="s">
        <v>81</v>
      </c>
      <c r="G23" s="539" t="e">
        <f>SUM(G18:G22)</f>
        <v>#REF!</v>
      </c>
      <c r="I23" s="1087"/>
    </row>
    <row r="24" spans="1:9" s="1089" customFormat="1" ht="16.5" thickBot="1">
      <c r="B24" s="487"/>
      <c r="C24" s="388"/>
      <c r="D24" s="388"/>
      <c r="E24" s="388"/>
      <c r="F24" s="392"/>
      <c r="G24" s="393"/>
    </row>
    <row r="25" spans="1:9" s="1087" customFormat="1" ht="36.75" customHeight="1">
      <c r="A25" s="1111"/>
      <c r="B25" s="1103" t="str">
        <f>IF(COUNT($H$16:H25)&lt;10,CONCATENATE("AMM IP 00",COUNT($H$16:H25)),CONCATENATE("AMM IP 0",COUNT($H$16:H25)))</f>
        <v>AMM IP 000</v>
      </c>
      <c r="C25" s="2533" t="e">
        <f>CONCATENATE("FORNECIMENTO E INSTALAÇÃO DE ",C28)</f>
        <v>#REF!</v>
      </c>
      <c r="D25" s="2533"/>
      <c r="E25" s="2533"/>
      <c r="F25" s="2533"/>
      <c r="G25" s="1104" t="e">
        <f>D28</f>
        <v>#REF!</v>
      </c>
      <c r="H25" s="1091" t="e">
        <f>G31</f>
        <v>#REF!</v>
      </c>
    </row>
    <row r="26" spans="1:9" s="1087" customFormat="1" ht="31.5">
      <c r="A26" s="1111"/>
      <c r="B26" s="1317" t="s">
        <v>144</v>
      </c>
      <c r="C26" s="1486" t="s">
        <v>75</v>
      </c>
      <c r="D26" s="1486" t="s">
        <v>23</v>
      </c>
      <c r="E26" s="1486" t="s">
        <v>76</v>
      </c>
      <c r="F26" s="1487" t="s">
        <v>77</v>
      </c>
      <c r="G26" s="1492" t="s">
        <v>78</v>
      </c>
      <c r="H26" s="1111"/>
    </row>
    <row r="27" spans="1:9" s="1087" customFormat="1" ht="15.75">
      <c r="A27" s="1111"/>
      <c r="B27" s="2575" t="s">
        <v>79</v>
      </c>
      <c r="C27" s="2576"/>
      <c r="D27" s="2576"/>
      <c r="E27" s="2576"/>
      <c r="F27" s="2576"/>
      <c r="G27" s="2577"/>
      <c r="H27" s="1111"/>
    </row>
    <row r="28" spans="1:9" s="1111" customFormat="1" ht="15.75">
      <c r="A28" s="1112" t="s">
        <v>218</v>
      </c>
      <c r="B28" s="1516">
        <v>39246</v>
      </c>
      <c r="C28" s="1299" t="e">
        <f>IF($A28="INSUMO",VLOOKUP($B28,#REF!,2,FALSE),VLOOKUP($B28,#REF!,2,FALSE))</f>
        <v>#REF!</v>
      </c>
      <c r="D28" s="1304" t="e">
        <f>IF($A28="INSUMO",VLOOKUP($B28,#REF!,3,FALSE),VLOOKUP($B28,#REF!,3,FALSE))</f>
        <v>#REF!</v>
      </c>
      <c r="E28" s="1587">
        <v>1.0149999999999999</v>
      </c>
      <c r="F28" s="1322" t="e">
        <f>IF($A28="INSUMO",VLOOKUP($B28,#REF!,4,FALSE),VLOOKUP($B28,#REF!,4,FALSE))</f>
        <v>#REF!</v>
      </c>
      <c r="G28" s="1517" t="e">
        <f>TRUNC(F28*E28,2)</f>
        <v>#REF!</v>
      </c>
      <c r="I28" s="1087"/>
    </row>
    <row r="29" spans="1:9" s="1087" customFormat="1" ht="15.75">
      <c r="A29" s="1111"/>
      <c r="B29" s="2575" t="s">
        <v>80</v>
      </c>
      <c r="C29" s="2576"/>
      <c r="D29" s="2576"/>
      <c r="E29" s="2576"/>
      <c r="F29" s="2576"/>
      <c r="G29" s="2577"/>
      <c r="H29" s="1111"/>
    </row>
    <row r="30" spans="1:9" s="1087" customFormat="1" ht="16.5" thickBot="1">
      <c r="A30" s="1112" t="s">
        <v>219</v>
      </c>
      <c r="B30" s="1105">
        <v>88316</v>
      </c>
      <c r="C30" s="1303" t="e">
        <f>IF($A30="INSUMO",VLOOKUP($B30,#REF!,2,FALSE),VLOOKUP($B30,#REF!,2,FALSE))</f>
        <v>#REF!</v>
      </c>
      <c r="D30" s="1300" t="e">
        <f>IF($A30="INSUMO",VLOOKUP($B30,#REF!,3,FALSE),VLOOKUP($B30,#REF!,3,FALSE))</f>
        <v>#REF!</v>
      </c>
      <c r="E30" s="1544">
        <v>0.45</v>
      </c>
      <c r="F30" s="1324" t="e">
        <f>IF($A30="INSUMO",VLOOKUP($B30,#REF!,4,FALSE),VLOOKUP($B30,#REF!,4,FALSE))</f>
        <v>#REF!</v>
      </c>
      <c r="G30" s="1106" t="e">
        <f>TRUNC(F30*E30,2)</f>
        <v>#REF!</v>
      </c>
      <c r="H30" s="1111"/>
    </row>
    <row r="31" spans="1:9" s="1087" customFormat="1" ht="16.5" thickBot="1">
      <c r="A31" s="1111"/>
      <c r="B31" s="2626" t="s">
        <v>1005</v>
      </c>
      <c r="C31" s="2626"/>
      <c r="D31" s="2626"/>
      <c r="E31" s="2626"/>
      <c r="F31" s="538" t="s">
        <v>81</v>
      </c>
      <c r="G31" s="539" t="e">
        <f>SUM(G28:G30)</f>
        <v>#REF!</v>
      </c>
      <c r="H31" s="1111"/>
    </row>
    <row r="32" spans="1:9" s="1087" customFormat="1" ht="6.75" customHeight="1">
      <c r="A32" s="1111"/>
      <c r="B32" s="2626"/>
      <c r="C32" s="2626"/>
      <c r="D32" s="2626"/>
      <c r="E32" s="2626"/>
      <c r="F32" s="1179"/>
      <c r="G32" s="1179"/>
      <c r="H32" s="1111"/>
    </row>
    <row r="33" spans="1:8" ht="13.5" thickBot="1"/>
    <row r="34" spans="1:8" ht="15.75">
      <c r="A34" s="1111"/>
      <c r="B34" s="1103" t="str">
        <f>IF(COUNT($H$16:H34)&lt;10,CONCATENATE("AMM IP 00",COUNT($H$16:H34)),CONCATENATE("AMM IP 0",COUNT($H$16:H34)))</f>
        <v>AMM IP 000</v>
      </c>
      <c r="C34" s="2533" t="s">
        <v>1008</v>
      </c>
      <c r="D34" s="2533"/>
      <c r="E34" s="2533"/>
      <c r="F34" s="2533"/>
      <c r="G34" s="1104" t="e">
        <f>D37</f>
        <v>#REF!</v>
      </c>
      <c r="H34" s="1091" t="e">
        <f>G41</f>
        <v>#REF!</v>
      </c>
    </row>
    <row r="35" spans="1:8" ht="47.25">
      <c r="A35" s="1111"/>
      <c r="B35" s="1317" t="s">
        <v>931</v>
      </c>
      <c r="C35" s="1486" t="s">
        <v>75</v>
      </c>
      <c r="D35" s="1486" t="s">
        <v>23</v>
      </c>
      <c r="E35" s="1486" t="s">
        <v>76</v>
      </c>
      <c r="F35" s="1487" t="s">
        <v>77</v>
      </c>
      <c r="G35" s="1492" t="s">
        <v>78</v>
      </c>
      <c r="H35" s="1111"/>
    </row>
    <row r="36" spans="1:8" ht="15.75">
      <c r="A36" s="1111"/>
      <c r="B36" s="2575" t="s">
        <v>79</v>
      </c>
      <c r="C36" s="2576"/>
      <c r="D36" s="2576"/>
      <c r="E36" s="2576"/>
      <c r="F36" s="2576"/>
      <c r="G36" s="2577"/>
      <c r="H36" s="1111"/>
    </row>
    <row r="37" spans="1:8" ht="15.75">
      <c r="A37" s="1112" t="s">
        <v>218</v>
      </c>
      <c r="B37" s="1518">
        <v>39258</v>
      </c>
      <c r="C37" s="1299" t="e">
        <f>IF($A37="INSUMO",VLOOKUP($B37,#REF!,2,FALSE),VLOOKUP($B37,#REF!,2,FALSE))</f>
        <v>#REF!</v>
      </c>
      <c r="D37" s="1304" t="e">
        <f>IF($A37="INSUMO",VLOOKUP($B37,#REF!,3,FALSE),VLOOKUP($B37,#REF!,3,FALSE))</f>
        <v>#REF!</v>
      </c>
      <c r="E37" s="1515">
        <v>1.02</v>
      </c>
      <c r="F37" s="1322" t="e">
        <f>IF($A37="INSUMO",VLOOKUP($B37,#REF!,4,FALSE),VLOOKUP($B37,#REF!,4,FALSE))</f>
        <v>#REF!</v>
      </c>
      <c r="G37" s="1517" t="e">
        <f>TRUNC(F37*E37,2)</f>
        <v>#REF!</v>
      </c>
      <c r="H37" s="1111"/>
    </row>
    <row r="38" spans="1:8" ht="15.75">
      <c r="A38" s="1111"/>
      <c r="B38" s="2575" t="s">
        <v>80</v>
      </c>
      <c r="C38" s="2576"/>
      <c r="D38" s="2576"/>
      <c r="E38" s="2576"/>
      <c r="F38" s="2576"/>
      <c r="G38" s="2577"/>
      <c r="H38" s="1111"/>
    </row>
    <row r="39" spans="1:8" ht="15.75">
      <c r="A39" s="1112" t="s">
        <v>219</v>
      </c>
      <c r="B39" s="1518">
        <v>88316</v>
      </c>
      <c r="C39" s="1299" t="e">
        <f>IF($A39="INSUMO",VLOOKUP($B39,#REF!,2,FALSE),VLOOKUP($B39,#REF!,2,FALSE))</f>
        <v>#REF!</v>
      </c>
      <c r="D39" s="1304" t="e">
        <f>IF($A39="INSUMO",VLOOKUP($B39,#REF!,3,FALSE),VLOOKUP($B39,#REF!,3,FALSE))</f>
        <v>#REF!</v>
      </c>
      <c r="E39" s="1515">
        <v>0.1</v>
      </c>
      <c r="F39" s="1322" t="e">
        <f>IF($A39="INSUMO",VLOOKUP($B39,#REF!,4,FALSE),VLOOKUP($B39,#REF!,4,FALSE))</f>
        <v>#REF!</v>
      </c>
      <c r="G39" s="1517" t="e">
        <f>TRUNC(F39*E39,2)</f>
        <v>#REF!</v>
      </c>
      <c r="H39" s="1111"/>
    </row>
    <row r="40" spans="1:8" ht="16.5" thickBot="1">
      <c r="A40" s="1112" t="s">
        <v>219</v>
      </c>
      <c r="B40" s="1105">
        <v>88264</v>
      </c>
      <c r="C40" s="1303" t="e">
        <f>IF($A40="INSUMO",VLOOKUP($B40,#REF!,2,FALSE),VLOOKUP($B40,#REF!,2,FALSE))</f>
        <v>#REF!</v>
      </c>
      <c r="D40" s="1300" t="e">
        <f>IF($A40="INSUMO",VLOOKUP($B40,#REF!,3,FALSE),VLOOKUP($B40,#REF!,3,FALSE))</f>
        <v>#REF!</v>
      </c>
      <c r="E40" s="1544">
        <v>0.1</v>
      </c>
      <c r="F40" s="1324" t="e">
        <f>IF($A40="INSUMO",VLOOKUP($B40,#REF!,4,FALSE),VLOOKUP($B40,#REF!,4,FALSE))</f>
        <v>#REF!</v>
      </c>
      <c r="G40" s="1106" t="e">
        <f>TRUNC(F40*E40,2)</f>
        <v>#REF!</v>
      </c>
      <c r="H40" s="1111"/>
    </row>
    <row r="41" spans="1:8" ht="16.5" thickBot="1">
      <c r="A41" s="1111"/>
      <c r="B41" s="2639" t="s">
        <v>1007</v>
      </c>
      <c r="C41" s="2639"/>
      <c r="D41" s="2639"/>
      <c r="E41" s="2828"/>
      <c r="F41" s="538" t="s">
        <v>81</v>
      </c>
      <c r="G41" s="539" t="e">
        <f>SUM(G37:G40)</f>
        <v>#REF!</v>
      </c>
      <c r="H41" s="1111"/>
    </row>
    <row r="42" spans="1:8" ht="15.75" thickBot="1">
      <c r="A42" s="1111"/>
      <c r="B42" s="2639"/>
      <c r="C42" s="2639"/>
      <c r="D42" s="2639"/>
      <c r="E42" s="2639"/>
      <c r="F42" s="1179"/>
      <c r="G42" s="1179"/>
      <c r="H42" s="1111"/>
    </row>
    <row r="43" spans="1:8" ht="34.5" customHeight="1">
      <c r="A43" s="1111"/>
      <c r="B43" s="1103" t="str">
        <f>IF(COUNT($H$16:H43)&lt;10,CONCATENATE("AMM IP 00",COUNT($H$16:H43)),CONCATENATE("AMM IP 0",COUNT($H$16:H43)))</f>
        <v>AMM IP 000</v>
      </c>
      <c r="C43" s="2533" t="str">
        <f>CONCATENATE("FORNECIMENTO E INSTALAÇÃO DE ",C46)</f>
        <v>FORNECIMENTO E INSTALAÇÃO DE  CAIXA DE PROTEÇÃO METÁLICA PARA COMANDO E PROTEÇÃO DA ILUMINAÇÃO PÚBLICA</v>
      </c>
      <c r="D43" s="2533"/>
      <c r="E43" s="2533"/>
      <c r="F43" s="2533"/>
      <c r="G43" s="362" t="str">
        <f>D46</f>
        <v>UN</v>
      </c>
      <c r="H43" s="1091" t="e">
        <f>G50</f>
        <v>#REF!</v>
      </c>
    </row>
    <row r="44" spans="1:8" ht="47.25">
      <c r="A44" s="1111"/>
      <c r="B44" s="1317" t="s">
        <v>931</v>
      </c>
      <c r="C44" s="1486" t="s">
        <v>75</v>
      </c>
      <c r="D44" s="1486" t="s">
        <v>23</v>
      </c>
      <c r="E44" s="1486" t="s">
        <v>76</v>
      </c>
      <c r="F44" s="1487" t="s">
        <v>77</v>
      </c>
      <c r="G44" s="1492" t="s">
        <v>78</v>
      </c>
      <c r="H44" s="1111"/>
    </row>
    <row r="45" spans="1:8" ht="15.75">
      <c r="A45" s="1111"/>
      <c r="B45" s="2575" t="s">
        <v>79</v>
      </c>
      <c r="C45" s="2576"/>
      <c r="D45" s="2576"/>
      <c r="E45" s="2576"/>
      <c r="F45" s="2576"/>
      <c r="G45" s="2577"/>
      <c r="H45" s="1111"/>
    </row>
    <row r="46" spans="1:8" ht="30">
      <c r="A46" s="1111"/>
      <c r="B46" s="1529" t="s">
        <v>98</v>
      </c>
      <c r="C46" s="1520" t="str">
        <f>C52</f>
        <v xml:space="preserve"> CAIXA DE PROTEÇÃO METÁLICA PARA COMANDO E PROTEÇÃO DA ILUMINAÇÃO PÚBLICA</v>
      </c>
      <c r="D46" s="1555" t="str">
        <f>G52</f>
        <v>UN</v>
      </c>
      <c r="E46" s="1483">
        <v>1</v>
      </c>
      <c r="F46" s="1521">
        <f>D57</f>
        <v>131.63999999999999</v>
      </c>
      <c r="G46" s="1517">
        <f>TRUNC(F46*E46,2)</f>
        <v>131.63999999999999</v>
      </c>
      <c r="H46" s="1111"/>
    </row>
    <row r="47" spans="1:8" ht="15.75">
      <c r="A47" s="1111"/>
      <c r="B47" s="2575" t="s">
        <v>80</v>
      </c>
      <c r="C47" s="2576"/>
      <c r="D47" s="2576"/>
      <c r="E47" s="2576"/>
      <c r="F47" s="2576"/>
      <c r="G47" s="2577"/>
      <c r="H47" s="1111"/>
    </row>
    <row r="48" spans="1:8" ht="15.75">
      <c r="A48" s="1112" t="s">
        <v>219</v>
      </c>
      <c r="B48" s="1518">
        <v>88264</v>
      </c>
      <c r="C48" s="1299" t="e">
        <f>IF($A48="INSUMO",VLOOKUP($B48,#REF!,2,FALSE),VLOOKUP($B48,#REF!,2,FALSE))</f>
        <v>#REF!</v>
      </c>
      <c r="D48" s="1304" t="e">
        <f>IF($A48="INSUMO",VLOOKUP($B48,#REF!,3,FALSE),VLOOKUP($B48,#REF!,3,FALSE))</f>
        <v>#REF!</v>
      </c>
      <c r="E48" s="1514">
        <v>2</v>
      </c>
      <c r="F48" s="1322" t="e">
        <f>IF($A48="INSUMO",VLOOKUP($B48,#REF!,4,FALSE),VLOOKUP($B48,#REF!,4,FALSE))</f>
        <v>#REF!</v>
      </c>
      <c r="G48" s="1517" t="e">
        <f>TRUNC(F48*E48,2)</f>
        <v>#REF!</v>
      </c>
      <c r="H48" s="1111"/>
    </row>
    <row r="49" spans="1:8" ht="16.5" thickBot="1">
      <c r="A49" s="1112" t="s">
        <v>219</v>
      </c>
      <c r="B49" s="1105">
        <v>88316</v>
      </c>
      <c r="C49" s="1303" t="e">
        <f>IF($A49="INSUMO",VLOOKUP($B49,#REF!,2,FALSE),VLOOKUP($B49,#REF!,2,FALSE))</f>
        <v>#REF!</v>
      </c>
      <c r="D49" s="1300" t="e">
        <f>IF($A49="INSUMO",VLOOKUP($B49,#REF!,3,FALSE),VLOOKUP($B49,#REF!,3,FALSE))</f>
        <v>#REF!</v>
      </c>
      <c r="E49" s="1519">
        <v>2</v>
      </c>
      <c r="F49" s="1324" t="e">
        <f>IF($A49="INSUMO",VLOOKUP($B49,#REF!,4,FALSE),VLOOKUP($B49,#REF!,4,FALSE))</f>
        <v>#REF!</v>
      </c>
      <c r="G49" s="1106" t="e">
        <f>TRUNC(F49*E49,2)</f>
        <v>#REF!</v>
      </c>
      <c r="H49" s="1111"/>
    </row>
    <row r="50" spans="1:8" ht="16.5" thickBot="1">
      <c r="A50" s="1111"/>
      <c r="B50" s="2639" t="s">
        <v>1009</v>
      </c>
      <c r="C50" s="2639"/>
      <c r="D50" s="2639"/>
      <c r="E50" s="2828"/>
      <c r="F50" s="538" t="s">
        <v>81</v>
      </c>
      <c r="G50" s="539" t="e">
        <f>SUM(G46:G49)</f>
        <v>#REF!</v>
      </c>
      <c r="H50" s="1111"/>
    </row>
    <row r="51" spans="1:8" ht="15.75" thickBot="1">
      <c r="A51" s="1111"/>
      <c r="B51" s="2639"/>
      <c r="C51" s="2639"/>
      <c r="D51" s="2639"/>
      <c r="E51" s="2639"/>
      <c r="F51" s="1179"/>
      <c r="G51" s="1179"/>
      <c r="H51" s="1111"/>
    </row>
    <row r="52" spans="1:8" ht="31.5">
      <c r="A52" s="1111"/>
      <c r="B52" s="1365"/>
      <c r="C52" s="342" t="s">
        <v>932</v>
      </c>
      <c r="D52" s="1366"/>
      <c r="E52" s="1367"/>
      <c r="F52" s="1364"/>
      <c r="G52" s="360" t="s">
        <v>23</v>
      </c>
      <c r="H52" s="1239" t="s">
        <v>1054</v>
      </c>
    </row>
    <row r="53" spans="1:8" ht="31.5">
      <c r="A53" s="1111"/>
      <c r="B53" s="1458" t="s">
        <v>91</v>
      </c>
      <c r="C53" s="1459" t="s">
        <v>92</v>
      </c>
      <c r="D53" s="1460" t="s">
        <v>93</v>
      </c>
      <c r="E53" s="1461" t="s">
        <v>94</v>
      </c>
      <c r="F53" s="1504" t="s">
        <v>95</v>
      </c>
      <c r="G53" s="1463" t="s">
        <v>96</v>
      </c>
      <c r="H53" s="1111"/>
    </row>
    <row r="54" spans="1:8" ht="15.75">
      <c r="A54" s="1111"/>
      <c r="B54" s="1759">
        <v>43565</v>
      </c>
      <c r="C54" s="1737" t="s">
        <v>1137</v>
      </c>
      <c r="D54" s="1775">
        <v>131.63999999999999</v>
      </c>
      <c r="E54" s="1739" t="s">
        <v>428</v>
      </c>
      <c r="F54" s="1740" t="s">
        <v>429</v>
      </c>
      <c r="G54" s="1741" t="s">
        <v>1261</v>
      </c>
      <c r="H54"/>
    </row>
    <row r="55" spans="1:8" ht="15.75">
      <c r="A55" s="1111"/>
      <c r="B55" s="1763">
        <v>43566</v>
      </c>
      <c r="C55" s="1737" t="s">
        <v>341</v>
      </c>
      <c r="D55" s="1738">
        <v>189.95</v>
      </c>
      <c r="E55" s="1739" t="s">
        <v>342</v>
      </c>
      <c r="F55" s="1740" t="s">
        <v>343</v>
      </c>
      <c r="G55" s="1741" t="s">
        <v>1262</v>
      </c>
      <c r="H55"/>
    </row>
    <row r="56" spans="1:8" ht="15.75">
      <c r="A56" s="1111"/>
      <c r="B56" s="1759">
        <v>43469</v>
      </c>
      <c r="C56" s="1765" t="s">
        <v>1223</v>
      </c>
      <c r="D56" s="1766">
        <v>121.59</v>
      </c>
      <c r="E56" s="1761" t="s">
        <v>113</v>
      </c>
      <c r="F56" s="1762" t="s">
        <v>114</v>
      </c>
      <c r="G56" s="1741" t="s">
        <v>1145</v>
      </c>
      <c r="H56"/>
    </row>
    <row r="57" spans="1:8" ht="16.5" thickBot="1">
      <c r="A57" s="1111"/>
      <c r="B57" s="1095"/>
      <c r="C57" s="1335" t="s">
        <v>97</v>
      </c>
      <c r="D57" s="1336">
        <f>IF(COUNT(D53:D56)=3,MEDIAN(D53:D56),SMALL(D54:D56,1))</f>
        <v>131.63999999999999</v>
      </c>
      <c r="E57" s="1337"/>
      <c r="F57" s="1338"/>
      <c r="G57" s="587"/>
      <c r="H57" s="1111"/>
    </row>
    <row r="58" spans="1:8" ht="13.5" thickBot="1"/>
    <row r="59" spans="1:8" ht="15.75">
      <c r="A59" s="1111"/>
      <c r="B59" s="1103" t="str">
        <f>IF(COUNT($H$16:H59)&lt;10,CONCATENATE("AMM IP 00",COUNT($H$16:H59)),CONCATENATE("AMM IP 0",COUNT($H$16:H59)))</f>
        <v>AMM IP 000</v>
      </c>
      <c r="C59" s="2533" t="str">
        <f>CONCATENATE("FORNECIMENTO E INSTALAÇÃO DE ",C62)</f>
        <v>FORNECIMENTO E INSTALAÇÃO DE CONECTOR TIPO CUNHA CN13 VERMELHO</v>
      </c>
      <c r="D59" s="2533"/>
      <c r="E59" s="2533"/>
      <c r="F59" s="2533"/>
      <c r="G59" s="362" t="str">
        <f>D62</f>
        <v>UN</v>
      </c>
      <c r="H59" s="1091" t="e">
        <f>G65</f>
        <v>#REF!</v>
      </c>
    </row>
    <row r="60" spans="1:8" ht="47.25">
      <c r="A60" s="1111"/>
      <c r="B60" s="1317" t="s">
        <v>931</v>
      </c>
      <c r="C60" s="1486" t="s">
        <v>75</v>
      </c>
      <c r="D60" s="1486" t="s">
        <v>23</v>
      </c>
      <c r="E60" s="1486" t="s">
        <v>76</v>
      </c>
      <c r="F60" s="1487" t="s">
        <v>77</v>
      </c>
      <c r="G60" s="1492" t="s">
        <v>78</v>
      </c>
      <c r="H60" s="1111"/>
    </row>
    <row r="61" spans="1:8" ht="15.75">
      <c r="A61" s="1111"/>
      <c r="B61" s="2575" t="s">
        <v>79</v>
      </c>
      <c r="C61" s="2576"/>
      <c r="D61" s="2576"/>
      <c r="E61" s="2576"/>
      <c r="F61" s="2576"/>
      <c r="G61" s="2577"/>
      <c r="H61" s="1111"/>
    </row>
    <row r="62" spans="1:8" ht="15">
      <c r="A62" s="1111"/>
      <c r="B62" s="1529" t="s">
        <v>98</v>
      </c>
      <c r="C62" s="1520" t="str">
        <f>C67</f>
        <v>CONECTOR TIPO CUNHA CN13 VERMELHO</v>
      </c>
      <c r="D62" s="1555" t="str">
        <f>G67</f>
        <v>UN</v>
      </c>
      <c r="E62" s="1483">
        <v>1</v>
      </c>
      <c r="F62" s="1521">
        <f>D72</f>
        <v>4.57</v>
      </c>
      <c r="G62" s="1517">
        <f>TRUNC(F62*E62,2)</f>
        <v>4.57</v>
      </c>
      <c r="H62" s="1111"/>
    </row>
    <row r="63" spans="1:8" ht="15.75">
      <c r="A63" s="1111"/>
      <c r="B63" s="2575" t="s">
        <v>80</v>
      </c>
      <c r="C63" s="2576"/>
      <c r="D63" s="2576"/>
      <c r="E63" s="2576"/>
      <c r="F63" s="2576"/>
      <c r="G63" s="2577"/>
      <c r="H63" s="1111"/>
    </row>
    <row r="64" spans="1:8" ht="16.5" thickBot="1">
      <c r="A64" s="1112" t="s">
        <v>219</v>
      </c>
      <c r="B64" s="1105">
        <v>88264</v>
      </c>
      <c r="C64" s="1303" t="e">
        <f>IF($A64="INSUMO",VLOOKUP($B64,#REF!,2,FALSE),VLOOKUP($B64,#REF!,2,FALSE))</f>
        <v>#REF!</v>
      </c>
      <c r="D64" s="1300" t="e">
        <f>IF($A64="INSUMO",VLOOKUP($B64,#REF!,3,FALSE),VLOOKUP($B64,#REF!,3,FALSE))</f>
        <v>#REF!</v>
      </c>
      <c r="E64" s="1519">
        <v>7.0000000000000007E-2</v>
      </c>
      <c r="F64" s="1324" t="e">
        <f>IF($A64="INSUMO",VLOOKUP($B64,#REF!,4,FALSE),VLOOKUP($B64,#REF!,4,FALSE))</f>
        <v>#REF!</v>
      </c>
      <c r="G64" s="1106" t="e">
        <f>TRUNC(F64*E64,2)</f>
        <v>#REF!</v>
      </c>
      <c r="H64" s="1111"/>
    </row>
    <row r="65" spans="1:8" ht="16.5" thickBot="1">
      <c r="A65" s="1111"/>
      <c r="B65" s="2639" t="s">
        <v>1010</v>
      </c>
      <c r="C65" s="2639"/>
      <c r="D65" s="2639"/>
      <c r="E65" s="2828"/>
      <c r="F65" s="538" t="s">
        <v>81</v>
      </c>
      <c r="G65" s="539" t="e">
        <f>SUM(G61:G64)</f>
        <v>#REF!</v>
      </c>
      <c r="H65" s="1111"/>
    </row>
    <row r="66" spans="1:8" ht="15.75" thickBot="1">
      <c r="A66" s="1111"/>
      <c r="B66" s="2639"/>
      <c r="C66" s="2639"/>
      <c r="D66" s="2639"/>
      <c r="E66" s="2639"/>
      <c r="F66" s="1179"/>
      <c r="G66" s="1179"/>
      <c r="H66" s="1111"/>
    </row>
    <row r="67" spans="1:8" ht="20.25">
      <c r="A67" s="1111"/>
      <c r="B67" s="1365"/>
      <c r="C67" s="342" t="s">
        <v>933</v>
      </c>
      <c r="D67" s="1366"/>
      <c r="E67" s="1367"/>
      <c r="F67" s="1364"/>
      <c r="G67" s="360" t="s">
        <v>23</v>
      </c>
      <c r="H67" s="1239" t="s">
        <v>1054</v>
      </c>
    </row>
    <row r="68" spans="1:8" ht="31.5">
      <c r="A68" s="1111"/>
      <c r="B68" s="1458" t="s">
        <v>91</v>
      </c>
      <c r="C68" s="1459" t="s">
        <v>92</v>
      </c>
      <c r="D68" s="1460" t="s">
        <v>93</v>
      </c>
      <c r="E68" s="1461" t="s">
        <v>94</v>
      </c>
      <c r="F68" s="1504" t="s">
        <v>95</v>
      </c>
      <c r="G68" s="1463" t="s">
        <v>96</v>
      </c>
      <c r="H68" s="1111"/>
    </row>
    <row r="69" spans="1:8" ht="15.75">
      <c r="A69" s="1111"/>
      <c r="B69" s="1742">
        <v>43560</v>
      </c>
      <c r="C69" s="1737" t="s">
        <v>1184</v>
      </c>
      <c r="D69" s="1738">
        <v>4.68</v>
      </c>
      <c r="E69" s="1770" t="s">
        <v>1138</v>
      </c>
      <c r="F69" s="1740" t="s">
        <v>1144</v>
      </c>
      <c r="G69" s="1741" t="s">
        <v>1263</v>
      </c>
      <c r="H69"/>
    </row>
    <row r="70" spans="1:8" ht="15.75">
      <c r="A70" s="1111"/>
      <c r="B70" s="1736">
        <v>43560</v>
      </c>
      <c r="C70" s="1737" t="s">
        <v>958</v>
      </c>
      <c r="D70" s="1738">
        <v>4.12</v>
      </c>
      <c r="E70" s="1739" t="s">
        <v>113</v>
      </c>
      <c r="F70" s="1740" t="s">
        <v>114</v>
      </c>
      <c r="G70" s="1741" t="s">
        <v>1258</v>
      </c>
      <c r="H70"/>
    </row>
    <row r="71" spans="1:8" ht="15.75">
      <c r="A71" s="1111"/>
      <c r="B71" s="1742">
        <v>43560</v>
      </c>
      <c r="C71" s="1737" t="s">
        <v>119</v>
      </c>
      <c r="D71" s="1738">
        <v>4.57</v>
      </c>
      <c r="E71" s="1761" t="s">
        <v>120</v>
      </c>
      <c r="F71" s="1762" t="s">
        <v>1260</v>
      </c>
      <c r="G71" s="1741" t="s">
        <v>426</v>
      </c>
      <c r="H71"/>
    </row>
    <row r="72" spans="1:8" ht="16.5" thickBot="1">
      <c r="A72" s="1111"/>
      <c r="B72" s="1095"/>
      <c r="C72" s="1335" t="s">
        <v>97</v>
      </c>
      <c r="D72" s="1336">
        <f>IF(COUNT(D68:D71)=3,MEDIAN(D68:D71),SMALL(D69:D71,1))</f>
        <v>4.57</v>
      </c>
      <c r="E72" s="1337"/>
      <c r="F72" s="1338"/>
      <c r="G72" s="587"/>
      <c r="H72" s="1111"/>
    </row>
    <row r="73" spans="1:8" ht="13.5" thickBot="1"/>
    <row r="74" spans="1:8" ht="15.75">
      <c r="A74" s="1111"/>
      <c r="B74" s="1103" t="str">
        <f>IF(COUNT($H$16:H74)&lt;10,CONCATENATE("AMM IP 00",COUNT($H$16:H74)),CONCATENATE("AMM IP 0",COUNT($H$16:H74)))</f>
        <v>AMM IP 000</v>
      </c>
      <c r="C74" s="2533" t="str">
        <f>CONCATENATE("FORNECIMENTO E INSTALAÇÃO DE ",C77)</f>
        <v>FORNECIMENTO E INSTALAÇÃO DE CONECTOR PERFURANTE 25-120 mm² x 25-120 mm² PARA CABO MULTIPLEXADO</v>
      </c>
      <c r="D74" s="2533"/>
      <c r="E74" s="2533"/>
      <c r="F74" s="2533"/>
      <c r="G74" s="362" t="str">
        <f>D77</f>
        <v>UN</v>
      </c>
      <c r="H74" s="1091" t="e">
        <f>G81</f>
        <v>#REF!</v>
      </c>
    </row>
    <row r="75" spans="1:8" ht="47.25">
      <c r="A75" s="1111"/>
      <c r="B75" s="1317" t="s">
        <v>931</v>
      </c>
      <c r="C75" s="1486" t="s">
        <v>75</v>
      </c>
      <c r="D75" s="1486" t="s">
        <v>23</v>
      </c>
      <c r="E75" s="1486" t="s">
        <v>76</v>
      </c>
      <c r="F75" s="1487" t="s">
        <v>77</v>
      </c>
      <c r="G75" s="1492" t="s">
        <v>78</v>
      </c>
      <c r="H75" s="1111"/>
    </row>
    <row r="76" spans="1:8" ht="15.75">
      <c r="A76" s="1111"/>
      <c r="B76" s="2575" t="s">
        <v>79</v>
      </c>
      <c r="C76" s="2576"/>
      <c r="D76" s="2576"/>
      <c r="E76" s="2576"/>
      <c r="F76" s="2576"/>
      <c r="G76" s="2577"/>
      <c r="H76" s="1111"/>
    </row>
    <row r="77" spans="1:8" ht="30">
      <c r="A77" s="1111"/>
      <c r="B77" s="1529" t="s">
        <v>98</v>
      </c>
      <c r="C77" s="1520" t="str">
        <f>C83</f>
        <v>CONECTOR PERFURANTE 25-120 mm² x 25-120 mm² PARA CABO MULTIPLEXADO</v>
      </c>
      <c r="D77" s="1555" t="s">
        <v>23</v>
      </c>
      <c r="E77" s="1483">
        <v>1</v>
      </c>
      <c r="F77" s="1521">
        <f>D88</f>
        <v>12.99</v>
      </c>
      <c r="G77" s="1517">
        <f>TRUNC(F77*E77,2)</f>
        <v>12.99</v>
      </c>
      <c r="H77" s="1111"/>
    </row>
    <row r="78" spans="1:8" ht="15.75">
      <c r="A78" s="1111"/>
      <c r="B78" s="2575" t="s">
        <v>80</v>
      </c>
      <c r="C78" s="2576"/>
      <c r="D78" s="2576"/>
      <c r="E78" s="2576"/>
      <c r="F78" s="2576"/>
      <c r="G78" s="2577"/>
      <c r="H78" s="1111"/>
    </row>
    <row r="79" spans="1:8" ht="15.75">
      <c r="A79" s="1112" t="s">
        <v>219</v>
      </c>
      <c r="B79" s="1518">
        <v>88247</v>
      </c>
      <c r="C79" s="1299" t="e">
        <f>IF($A79="INSUMO",VLOOKUP($B79,#REF!,2,FALSE),VLOOKUP($B79,#REF!,2,FALSE))</f>
        <v>#REF!</v>
      </c>
      <c r="D79" s="1304" t="e">
        <f>IF($A79="INSUMO",VLOOKUP($B79,#REF!,3,FALSE),VLOOKUP($B79,#REF!,3,FALSE))</f>
        <v>#REF!</v>
      </c>
      <c r="E79" s="1515">
        <v>5.6000000000000001E-2</v>
      </c>
      <c r="F79" s="1322" t="e">
        <f>IF($A79="INSUMO",VLOOKUP($B79,#REF!,4,FALSE),VLOOKUP($B79,#REF!,4,FALSE))</f>
        <v>#REF!</v>
      </c>
      <c r="G79" s="1517" t="e">
        <f>TRUNC(F79*E79,2)</f>
        <v>#REF!</v>
      </c>
      <c r="H79" s="1111"/>
    </row>
    <row r="80" spans="1:8" ht="16.5" thickBot="1">
      <c r="A80" s="1112" t="s">
        <v>219</v>
      </c>
      <c r="B80" s="1105">
        <v>88264</v>
      </c>
      <c r="C80" s="1303" t="e">
        <f>IF($A80="INSUMO",VLOOKUP($B80,#REF!,2,FALSE),VLOOKUP($B80,#REF!,2,FALSE))</f>
        <v>#REF!</v>
      </c>
      <c r="D80" s="1300" t="e">
        <f>IF($A80="INSUMO",VLOOKUP($B80,#REF!,3,FALSE),VLOOKUP($B80,#REF!,3,FALSE))</f>
        <v>#REF!</v>
      </c>
      <c r="E80" s="1544">
        <v>5.6000000000000001E-2</v>
      </c>
      <c r="F80" s="1324" t="e">
        <f>IF($A80="INSUMO",VLOOKUP($B80,#REF!,4,FALSE),VLOOKUP($B80,#REF!,4,FALSE))</f>
        <v>#REF!</v>
      </c>
      <c r="G80" s="1106" t="e">
        <f>TRUNC(F80*E80,2)</f>
        <v>#REF!</v>
      </c>
      <c r="H80" s="1111"/>
    </row>
    <row r="81" spans="1:8" ht="16.5" thickBot="1">
      <c r="A81" s="1111"/>
      <c r="B81" s="2639" t="s">
        <v>1011</v>
      </c>
      <c r="C81" s="2639"/>
      <c r="D81" s="2639"/>
      <c r="E81" s="2828"/>
      <c r="F81" s="538" t="s">
        <v>81</v>
      </c>
      <c r="G81" s="539" t="e">
        <f>SUM(G77:G80)</f>
        <v>#REF!</v>
      </c>
      <c r="H81" s="1111"/>
    </row>
    <row r="82" spans="1:8" ht="15.75" thickBot="1">
      <c r="A82" s="1111"/>
      <c r="B82" s="2639"/>
      <c r="C82" s="2639"/>
      <c r="D82" s="2639"/>
      <c r="E82" s="2639"/>
      <c r="F82" s="1179"/>
      <c r="G82" s="1179"/>
      <c r="H82" s="1111"/>
    </row>
    <row r="83" spans="1:8" ht="31.5">
      <c r="A83" s="1111"/>
      <c r="B83" s="1365"/>
      <c r="C83" s="342" t="s">
        <v>934</v>
      </c>
      <c r="D83" s="1366"/>
      <c r="E83" s="1367"/>
      <c r="F83" s="1364"/>
      <c r="G83" s="360" t="s">
        <v>23</v>
      </c>
      <c r="H83" s="1239" t="s">
        <v>1054</v>
      </c>
    </row>
    <row r="84" spans="1:8" ht="31.5">
      <c r="A84" s="1111"/>
      <c r="B84" s="1458" t="s">
        <v>91</v>
      </c>
      <c r="C84" s="1459" t="s">
        <v>92</v>
      </c>
      <c r="D84" s="1460" t="s">
        <v>93</v>
      </c>
      <c r="E84" s="1461" t="s">
        <v>94</v>
      </c>
      <c r="F84" s="1504" t="s">
        <v>95</v>
      </c>
      <c r="G84" s="1463" t="s">
        <v>96</v>
      </c>
      <c r="H84" s="1111"/>
    </row>
    <row r="85" spans="1:8" ht="15.75">
      <c r="A85" s="1111"/>
      <c r="B85" s="1742">
        <v>43418</v>
      </c>
      <c r="C85" s="1737" t="s">
        <v>119</v>
      </c>
      <c r="D85" s="1738">
        <v>15.82</v>
      </c>
      <c r="E85" s="1773" t="s">
        <v>120</v>
      </c>
      <c r="F85" s="1774" t="s">
        <v>1125</v>
      </c>
      <c r="G85" s="1741" t="s">
        <v>651</v>
      </c>
      <c r="H85"/>
    </row>
    <row r="86" spans="1:8" ht="15.75">
      <c r="A86" s="1111"/>
      <c r="B86" s="1736">
        <v>43567</v>
      </c>
      <c r="C86" s="1737" t="s">
        <v>1180</v>
      </c>
      <c r="D86" s="1775">
        <v>9.68</v>
      </c>
      <c r="E86" s="1739" t="s">
        <v>110</v>
      </c>
      <c r="F86" s="1740" t="s">
        <v>111</v>
      </c>
      <c r="G86" s="1741" t="s">
        <v>1181</v>
      </c>
      <c r="H86"/>
    </row>
    <row r="87" spans="1:8" ht="15.75">
      <c r="A87" s="1111"/>
      <c r="B87" s="1759">
        <v>43469</v>
      </c>
      <c r="C87" s="1765" t="s">
        <v>1223</v>
      </c>
      <c r="D87" s="1766">
        <v>12.99</v>
      </c>
      <c r="E87" s="1761" t="s">
        <v>113</v>
      </c>
      <c r="F87" s="1762" t="s">
        <v>114</v>
      </c>
      <c r="G87" s="1741" t="s">
        <v>1145</v>
      </c>
      <c r="H87"/>
    </row>
    <row r="88" spans="1:8" ht="16.5" thickBot="1">
      <c r="A88" s="1111"/>
      <c r="B88" s="1095"/>
      <c r="C88" s="1335" t="s">
        <v>97</v>
      </c>
      <c r="D88" s="1336">
        <f>IF(COUNT(D84:D87)=3,MEDIAN(D84:D87),SMALL(D85:D87,1))</f>
        <v>12.99</v>
      </c>
      <c r="E88" s="1337"/>
      <c r="F88" s="1338"/>
      <c r="G88" s="587"/>
      <c r="H88" s="1111"/>
    </row>
    <row r="89" spans="1:8" ht="13.5" thickBot="1"/>
    <row r="90" spans="1:8" ht="33.75" customHeight="1">
      <c r="A90" s="1111"/>
      <c r="B90" s="1103" t="str">
        <f>IF(COUNT($H$16:H90)&lt;10,CONCATENATE("AMM IP 00",COUNT($H$16:H90)),CONCATENATE("AMM IP 0",COUNT($H$16:H90)))</f>
        <v>AMM IP 000</v>
      </c>
      <c r="C90" s="2533" t="e">
        <f>CONCATENATE("FORNECIMENTO E INSTALAÇÃO DE ",C93)</f>
        <v>#REF!</v>
      </c>
      <c r="D90" s="2533"/>
      <c r="E90" s="2533"/>
      <c r="F90" s="2533"/>
      <c r="G90" s="1104" t="s">
        <v>1013</v>
      </c>
      <c r="H90" s="1091" t="e">
        <f>G98</f>
        <v>#REF!</v>
      </c>
    </row>
    <row r="91" spans="1:8" ht="47.25">
      <c r="A91" s="1111"/>
      <c r="B91" s="1317" t="s">
        <v>931</v>
      </c>
      <c r="C91" s="1486" t="s">
        <v>75</v>
      </c>
      <c r="D91" s="1486" t="s">
        <v>23</v>
      </c>
      <c r="E91" s="1486" t="s">
        <v>76</v>
      </c>
      <c r="F91" s="1487" t="s">
        <v>77</v>
      </c>
      <c r="G91" s="1492" t="s">
        <v>78</v>
      </c>
      <c r="H91" s="1111"/>
    </row>
    <row r="92" spans="1:8" ht="15.75">
      <c r="A92" s="1111"/>
      <c r="B92" s="2575" t="s">
        <v>79</v>
      </c>
      <c r="C92" s="2576"/>
      <c r="D92" s="2576"/>
      <c r="E92" s="2576"/>
      <c r="F92" s="2576"/>
      <c r="G92" s="2577"/>
      <c r="H92" s="1111"/>
    </row>
    <row r="93" spans="1:8" ht="15.75">
      <c r="A93" s="1112" t="s">
        <v>218</v>
      </c>
      <c r="B93" s="1321">
        <v>1091</v>
      </c>
      <c r="C93" s="1299" t="e">
        <f>IF($A93="INSUMO",VLOOKUP($B93,#REF!,2,FALSE),VLOOKUP($B93,#REF!,2,FALSE))</f>
        <v>#REF!</v>
      </c>
      <c r="D93" s="1304" t="e">
        <f>IF($A93="INSUMO",VLOOKUP($B93,#REF!,3,FALSE),VLOOKUP($B93,#REF!,3,FALSE))</f>
        <v>#REF!</v>
      </c>
      <c r="E93" s="1514">
        <v>1</v>
      </c>
      <c r="F93" s="1322" t="e">
        <f>IF($A93="INSUMO",VLOOKUP($B93,#REF!,4,FALSE),VLOOKUP($B93,#REF!,4,FALSE))</f>
        <v>#REF!</v>
      </c>
      <c r="G93" s="1517" t="e">
        <f>TRUNC(F93*E93,2)</f>
        <v>#REF!</v>
      </c>
      <c r="H93" s="1111"/>
    </row>
    <row r="94" spans="1:8" ht="15.75">
      <c r="A94" s="1112" t="s">
        <v>218</v>
      </c>
      <c r="B94" s="1518">
        <v>39158</v>
      </c>
      <c r="C94" s="1299" t="e">
        <f>IF($A94="INSUMO",VLOOKUP($B94,#REF!,2,FALSE),VLOOKUP($B94,#REF!,2,FALSE))</f>
        <v>#REF!</v>
      </c>
      <c r="D94" s="1304" t="e">
        <f>IF($A94="INSUMO",VLOOKUP($B94,#REF!,3,FALSE),VLOOKUP($B94,#REF!,3,FALSE))</f>
        <v>#REF!</v>
      </c>
      <c r="E94" s="1514">
        <v>1</v>
      </c>
      <c r="F94" s="1322" t="e">
        <f>IF($A94="INSUMO",VLOOKUP($B94,#REF!,4,FALSE),VLOOKUP($B94,#REF!,4,FALSE))</f>
        <v>#REF!</v>
      </c>
      <c r="G94" s="1517" t="e">
        <f>TRUNC(F94*E94,2)</f>
        <v>#REF!</v>
      </c>
      <c r="H94" s="1111"/>
    </row>
    <row r="95" spans="1:8" ht="15.75">
      <c r="A95" s="1111"/>
      <c r="B95" s="2575" t="s">
        <v>80</v>
      </c>
      <c r="C95" s="2576"/>
      <c r="D95" s="2576"/>
      <c r="E95" s="2576"/>
      <c r="F95" s="2576"/>
      <c r="G95" s="2577"/>
      <c r="H95" s="1111"/>
    </row>
    <row r="96" spans="1:8" ht="15.75">
      <c r="A96" s="1112" t="s">
        <v>219</v>
      </c>
      <c r="B96" s="1518">
        <v>88247</v>
      </c>
      <c r="C96" s="1299" t="e">
        <f>IF($A96="INSUMO",VLOOKUP($B96,#REF!,2,FALSE),VLOOKUP($B96,#REF!,2,FALSE))</f>
        <v>#REF!</v>
      </c>
      <c r="D96" s="1304" t="e">
        <f>IF($A96="INSUMO",VLOOKUP($B96,#REF!,3,FALSE),VLOOKUP($B96,#REF!,3,FALSE))</f>
        <v>#REF!</v>
      </c>
      <c r="E96" s="1514">
        <v>1.5</v>
      </c>
      <c r="F96" s="1322" t="e">
        <f>IF($A96="INSUMO",VLOOKUP($B96,#REF!,4,FALSE),VLOOKUP($B96,#REF!,4,FALSE))</f>
        <v>#REF!</v>
      </c>
      <c r="G96" s="1517" t="e">
        <f>TRUNC(F96*E96,2)</f>
        <v>#REF!</v>
      </c>
      <c r="H96" s="1111"/>
    </row>
    <row r="97" spans="1:8" ht="16.5" thickBot="1">
      <c r="A97" s="1112" t="s">
        <v>219</v>
      </c>
      <c r="B97" s="1105">
        <v>88264</v>
      </c>
      <c r="C97" s="1303" t="e">
        <f>IF($A97="INSUMO",VLOOKUP($B97,#REF!,2,FALSE),VLOOKUP($B97,#REF!,2,FALSE))</f>
        <v>#REF!</v>
      </c>
      <c r="D97" s="1300" t="e">
        <f>IF($A97="INSUMO",VLOOKUP($B97,#REF!,3,FALSE),VLOOKUP($B97,#REF!,3,FALSE))</f>
        <v>#REF!</v>
      </c>
      <c r="E97" s="1519">
        <v>1.5</v>
      </c>
      <c r="F97" s="1324" t="e">
        <f>IF($A97="INSUMO",VLOOKUP($B97,#REF!,4,FALSE),VLOOKUP($B97,#REF!,4,FALSE))</f>
        <v>#REF!</v>
      </c>
      <c r="G97" s="1106" t="e">
        <f>TRUNC(F97*E97,2)</f>
        <v>#REF!</v>
      </c>
      <c r="H97" s="1111"/>
    </row>
    <row r="98" spans="1:8" ht="16.5" thickBot="1">
      <c r="A98" s="1111"/>
      <c r="B98" s="2639" t="s">
        <v>1012</v>
      </c>
      <c r="C98" s="2639"/>
      <c r="D98" s="2639"/>
      <c r="E98" s="2828"/>
      <c r="F98" s="538" t="s">
        <v>81</v>
      </c>
      <c r="G98" s="539" t="e">
        <f>SUM(G93:G97)</f>
        <v>#REF!</v>
      </c>
      <c r="H98" s="1111"/>
    </row>
    <row r="99" spans="1:8" ht="15.75" thickBot="1">
      <c r="A99" s="1111"/>
      <c r="B99" s="2639"/>
      <c r="C99" s="2639"/>
      <c r="D99" s="2639"/>
      <c r="E99" s="2639"/>
      <c r="F99" s="1179"/>
      <c r="G99" s="1179"/>
      <c r="H99" s="1111"/>
    </row>
    <row r="100" spans="1:8" ht="36.75" customHeight="1">
      <c r="A100" s="1111"/>
      <c r="B100" s="1103" t="str">
        <f>IF(COUNT($H$16:H100)&lt;10,CONCATENATE("AMM IP 00",COUNT($H$16:H100)),CONCATENATE("AMM IP 0",COUNT($H$16:H100)))</f>
        <v>AMM IP 000</v>
      </c>
      <c r="C100" s="2533" t="e">
        <f>CONCATENATE("FORNECIMENTO E INSTALAÇÃO DE ",C103)</f>
        <v>#REF!</v>
      </c>
      <c r="D100" s="2533"/>
      <c r="E100" s="2533"/>
      <c r="F100" s="2533"/>
      <c r="G100" s="1104" t="e">
        <f>D103</f>
        <v>#REF!</v>
      </c>
      <c r="H100" s="1091" t="e">
        <f>G108</f>
        <v>#REF!</v>
      </c>
    </row>
    <row r="101" spans="1:8" ht="47.25">
      <c r="A101" s="1111"/>
      <c r="B101" s="1317" t="s">
        <v>931</v>
      </c>
      <c r="C101" s="1486" t="s">
        <v>75</v>
      </c>
      <c r="D101" s="1486" t="s">
        <v>23</v>
      </c>
      <c r="E101" s="1486" t="s">
        <v>76</v>
      </c>
      <c r="F101" s="1487" t="s">
        <v>77</v>
      </c>
      <c r="G101" s="1492" t="s">
        <v>78</v>
      </c>
      <c r="H101" s="1111"/>
    </row>
    <row r="102" spans="1:8" ht="15.75">
      <c r="A102" s="1111"/>
      <c r="B102" s="2575" t="s">
        <v>79</v>
      </c>
      <c r="C102" s="2576"/>
      <c r="D102" s="2576"/>
      <c r="E102" s="2576"/>
      <c r="F102" s="2576"/>
      <c r="G102" s="2577"/>
      <c r="H102" s="1111"/>
    </row>
    <row r="103" spans="1:8" ht="15.75">
      <c r="A103" s="1112" t="s">
        <v>218</v>
      </c>
      <c r="B103" s="1321">
        <v>940</v>
      </c>
      <c r="C103" s="1299" t="e">
        <f>IF($A103="INSUMO",VLOOKUP($B103,#REF!,2,FALSE),VLOOKUP($B103,#REF!,2,FALSE))</f>
        <v>#REF!</v>
      </c>
      <c r="D103" s="1304" t="e">
        <f>IF($A103="INSUMO",VLOOKUP($B103,#REF!,3,FALSE),VLOOKUP($B103,#REF!,3,FALSE))</f>
        <v>#REF!</v>
      </c>
      <c r="E103" s="1515">
        <v>1.19</v>
      </c>
      <c r="F103" s="1322" t="e">
        <f>IF($A103="INSUMO",VLOOKUP($B103,#REF!,4,FALSE),VLOOKUP($B103,#REF!,4,FALSE))</f>
        <v>#REF!</v>
      </c>
      <c r="G103" s="1517" t="e">
        <f>TRUNC(F103*E103,2)</f>
        <v>#REF!</v>
      </c>
      <c r="H103" s="1111"/>
    </row>
    <row r="104" spans="1:8" ht="15.75">
      <c r="A104" s="1112" t="s">
        <v>218</v>
      </c>
      <c r="B104" s="1321">
        <v>21127</v>
      </c>
      <c r="C104" s="1299" t="e">
        <f>IF($A104="INSUMO",VLOOKUP($B104,#REF!,2,FALSE),VLOOKUP($B104,#REF!,2,FALSE))</f>
        <v>#REF!</v>
      </c>
      <c r="D104" s="1304" t="e">
        <f>IF($A104="INSUMO",VLOOKUP($B104,#REF!,3,FALSE),VLOOKUP($B104,#REF!,3,FALSE))</f>
        <v>#REF!</v>
      </c>
      <c r="E104" s="1515">
        <v>8.9999999999999993E-3</v>
      </c>
      <c r="F104" s="1322" t="e">
        <f>IF($A104="INSUMO",VLOOKUP($B104,#REF!,4,FALSE),VLOOKUP($B104,#REF!,4,FALSE))</f>
        <v>#REF!</v>
      </c>
      <c r="G104" s="1517" t="e">
        <f>TRUNC(F104*E104,2)</f>
        <v>#REF!</v>
      </c>
      <c r="H104" s="1111"/>
    </row>
    <row r="105" spans="1:8" ht="15.75">
      <c r="A105" s="1111"/>
      <c r="B105" s="2575" t="s">
        <v>80</v>
      </c>
      <c r="C105" s="2576"/>
      <c r="D105" s="2576"/>
      <c r="E105" s="2576"/>
      <c r="F105" s="2576"/>
      <c r="G105" s="2577"/>
      <c r="H105" s="1111"/>
    </row>
    <row r="106" spans="1:8" ht="15.75">
      <c r="A106" s="1112" t="s">
        <v>219</v>
      </c>
      <c r="B106" s="1518">
        <v>88247</v>
      </c>
      <c r="C106" s="1299" t="e">
        <f>IF($A106="INSUMO",VLOOKUP($B106,#REF!,2,FALSE),VLOOKUP($B106,#REF!,2,FALSE))</f>
        <v>#REF!</v>
      </c>
      <c r="D106" s="1304" t="e">
        <f>IF($A106="INSUMO",VLOOKUP($B106,#REF!,3,FALSE),VLOOKUP($B106,#REF!,3,FALSE))</f>
        <v>#REF!</v>
      </c>
      <c r="E106" s="1515">
        <v>5.1999999999999998E-2</v>
      </c>
      <c r="F106" s="1322" t="e">
        <f>IF($A106="INSUMO",VLOOKUP($B106,#REF!,4,FALSE),VLOOKUP($B106,#REF!,4,FALSE))</f>
        <v>#REF!</v>
      </c>
      <c r="G106" s="1517" t="e">
        <f>TRUNC(F106*E106,2)</f>
        <v>#REF!</v>
      </c>
      <c r="H106" s="1111"/>
    </row>
    <row r="107" spans="1:8" ht="16.5" thickBot="1">
      <c r="A107" s="1112" t="s">
        <v>219</v>
      </c>
      <c r="B107" s="1105">
        <v>88264</v>
      </c>
      <c r="C107" s="1303" t="e">
        <f>IF($A107="INSUMO",VLOOKUP($B107,#REF!,2,FALSE),VLOOKUP($B107,#REF!,2,FALSE))</f>
        <v>#REF!</v>
      </c>
      <c r="D107" s="1300" t="e">
        <f>IF($A107="INSUMO",VLOOKUP($B107,#REF!,3,FALSE),VLOOKUP($B107,#REF!,3,FALSE))</f>
        <v>#REF!</v>
      </c>
      <c r="E107" s="1544">
        <v>5.1999999999999998E-2</v>
      </c>
      <c r="F107" s="1324" t="e">
        <f>IF($A107="INSUMO",VLOOKUP($B107,#REF!,4,FALSE),VLOOKUP($B107,#REF!,4,FALSE))</f>
        <v>#REF!</v>
      </c>
      <c r="G107" s="1106" t="e">
        <f>TRUNC(F107*E107,2)</f>
        <v>#REF!</v>
      </c>
      <c r="H107" s="1111"/>
    </row>
    <row r="108" spans="1:8" ht="16.5" thickBot="1">
      <c r="A108" s="1111"/>
      <c r="B108" s="2831" t="s">
        <v>1014</v>
      </c>
      <c r="C108" s="2831"/>
      <c r="D108" s="2831"/>
      <c r="E108" s="2831"/>
      <c r="F108" s="538" t="s">
        <v>81</v>
      </c>
      <c r="G108" s="539" t="e">
        <f>SUM(G103:G107)</f>
        <v>#REF!</v>
      </c>
      <c r="H108" s="1111"/>
    </row>
    <row r="109" spans="1:8">
      <c r="B109" s="2831"/>
      <c r="C109" s="2831"/>
      <c r="D109" s="2831"/>
      <c r="E109" s="2831"/>
    </row>
    <row r="110" spans="1:8" ht="13.5" thickBot="1"/>
    <row r="111" spans="1:8" ht="33.75" customHeight="1">
      <c r="A111" s="1111"/>
      <c r="B111" s="1103" t="str">
        <f>IF(COUNT($H$16:H111)&lt;10,CONCATENATE("AMM IP 00",COUNT($H$16:H111)),CONCATENATE("AMM IP 0",COUNT($H$16:H111)))</f>
        <v>AMM IP 000</v>
      </c>
      <c r="C111" s="2533" t="e">
        <f>CONCATENATE("FORNECIMENTO E INSTALAÇÃO DE ",C114)</f>
        <v>#REF!</v>
      </c>
      <c r="D111" s="2533"/>
      <c r="E111" s="2533"/>
      <c r="F111" s="2533"/>
      <c r="G111" s="362" t="e">
        <f>D114</f>
        <v>#REF!</v>
      </c>
      <c r="H111" s="1091" t="e">
        <f>G119</f>
        <v>#REF!</v>
      </c>
    </row>
    <row r="112" spans="1:8" ht="47.25">
      <c r="A112" s="1111"/>
      <c r="B112" s="1317" t="s">
        <v>931</v>
      </c>
      <c r="C112" s="1486" t="s">
        <v>75</v>
      </c>
      <c r="D112" s="1486" t="s">
        <v>23</v>
      </c>
      <c r="E112" s="1486" t="s">
        <v>76</v>
      </c>
      <c r="F112" s="1487" t="s">
        <v>77</v>
      </c>
      <c r="G112" s="1492" t="s">
        <v>78</v>
      </c>
      <c r="H112" s="1111"/>
    </row>
    <row r="113" spans="1:8" ht="15.75">
      <c r="A113" s="1111"/>
      <c r="B113" s="2575" t="s">
        <v>79</v>
      </c>
      <c r="C113" s="2576"/>
      <c r="D113" s="2576"/>
      <c r="E113" s="2576"/>
      <c r="F113" s="2576"/>
      <c r="G113" s="2577"/>
      <c r="H113" s="1111"/>
    </row>
    <row r="114" spans="1:8" ht="15.75">
      <c r="A114" s="1112" t="s">
        <v>218</v>
      </c>
      <c r="B114" s="1518">
        <v>1614</v>
      </c>
      <c r="C114" s="1299" t="e">
        <f>IF($A114="INSUMO",VLOOKUP($B114,#REF!,2,FALSE),VLOOKUP($B114,#REF!,2,FALSE))</f>
        <v>#REF!</v>
      </c>
      <c r="D114" s="1304" t="e">
        <f>IF($A114="INSUMO",VLOOKUP($B114,#REF!,3,FALSE),VLOOKUP($B114,#REF!,3,FALSE))</f>
        <v>#REF!</v>
      </c>
      <c r="E114" s="1514">
        <v>1</v>
      </c>
      <c r="F114" s="1322" t="e">
        <f>IF($A114="INSUMO",VLOOKUP($B114,#REF!,4,FALSE),VLOOKUP($B114,#REF!,4,FALSE))</f>
        <v>#REF!</v>
      </c>
      <c r="G114" s="1517" t="e">
        <f>TRUNC(F114*E114,2)</f>
        <v>#REF!</v>
      </c>
      <c r="H114" s="1111"/>
    </row>
    <row r="115" spans="1:8" ht="15.75">
      <c r="A115" s="1111"/>
      <c r="B115" s="2575" t="s">
        <v>80</v>
      </c>
      <c r="C115" s="2576"/>
      <c r="D115" s="2576"/>
      <c r="E115" s="2576"/>
      <c r="F115" s="2576"/>
      <c r="G115" s="2577"/>
      <c r="H115" s="1111"/>
    </row>
    <row r="116" spans="1:8" ht="15.75">
      <c r="A116" s="1112" t="s">
        <v>219</v>
      </c>
      <c r="B116" s="1518">
        <v>88247</v>
      </c>
      <c r="C116" s="1299" t="e">
        <f>IF($A116="INSUMO",VLOOKUP($B116,#REF!,2,FALSE),VLOOKUP($B116,#REF!,2,FALSE))</f>
        <v>#REF!</v>
      </c>
      <c r="D116" s="1304" t="e">
        <f>IF($A116="INSUMO",VLOOKUP($B116,#REF!,3,FALSE),VLOOKUP($B116,#REF!,3,FALSE))</f>
        <v>#REF!</v>
      </c>
      <c r="E116" s="1514">
        <v>3.8</v>
      </c>
      <c r="F116" s="1322" t="e">
        <f>IF($A116="INSUMO",VLOOKUP($B116,#REF!,4,FALSE),VLOOKUP($B116,#REF!,4,FALSE))</f>
        <v>#REF!</v>
      </c>
      <c r="G116" s="1517" t="e">
        <f>TRUNC(F116*E116,2)</f>
        <v>#REF!</v>
      </c>
      <c r="H116" s="1111"/>
    </row>
    <row r="117" spans="1:8" ht="15.75">
      <c r="A117" s="1112" t="s">
        <v>219</v>
      </c>
      <c r="B117" s="1518">
        <v>88264</v>
      </c>
      <c r="C117" s="1299" t="e">
        <f>IF($A117="INSUMO",VLOOKUP($B117,#REF!,2,FALSE),VLOOKUP($B117,#REF!,2,FALSE))</f>
        <v>#REF!</v>
      </c>
      <c r="D117" s="1304" t="e">
        <f>IF($A117="INSUMO",VLOOKUP($B117,#REF!,3,FALSE),VLOOKUP($B117,#REF!,3,FALSE))</f>
        <v>#REF!</v>
      </c>
      <c r="E117" s="1514">
        <v>3.8</v>
      </c>
      <c r="F117" s="1322" t="e">
        <f>IF($A117="INSUMO",VLOOKUP($B117,#REF!,4,FALSE),VLOOKUP($B117,#REF!,4,FALSE))</f>
        <v>#REF!</v>
      </c>
      <c r="G117" s="1517" t="e">
        <f>TRUNC(F117*E117,2)</f>
        <v>#REF!</v>
      </c>
      <c r="H117" s="1111"/>
    </row>
    <row r="118" spans="1:8" ht="16.5" thickBot="1">
      <c r="A118" s="1112" t="s">
        <v>219</v>
      </c>
      <c r="B118" s="1105">
        <v>88266</v>
      </c>
      <c r="C118" s="1303" t="e">
        <f>IF($A118="INSUMO",VLOOKUP($B118,#REF!,2,FALSE),VLOOKUP($B118,#REF!,2,FALSE))</f>
        <v>#REF!</v>
      </c>
      <c r="D118" s="1300" t="e">
        <f>IF($A118="INSUMO",VLOOKUP($B118,#REF!,3,FALSE),VLOOKUP($B118,#REF!,3,FALSE))</f>
        <v>#REF!</v>
      </c>
      <c r="E118" s="1519">
        <v>0.5</v>
      </c>
      <c r="F118" s="1324" t="e">
        <f>IF($A118="INSUMO",VLOOKUP($B118,#REF!,4,FALSE),VLOOKUP($B118,#REF!,4,FALSE))</f>
        <v>#REF!</v>
      </c>
      <c r="G118" s="1106" t="e">
        <f>TRUNC(F118*E118,2)</f>
        <v>#REF!</v>
      </c>
      <c r="H118" s="1111"/>
    </row>
    <row r="119" spans="1:8" ht="16.5" thickBot="1">
      <c r="A119" s="1111"/>
      <c r="B119" s="2639" t="s">
        <v>1015</v>
      </c>
      <c r="C119" s="2639"/>
      <c r="D119" s="2639"/>
      <c r="E119" s="2828"/>
      <c r="F119" s="538" t="s">
        <v>81</v>
      </c>
      <c r="G119" s="539" t="e">
        <f>SUM(G114:G118)</f>
        <v>#REF!</v>
      </c>
      <c r="H119" s="1111"/>
    </row>
    <row r="120" spans="1:8" ht="15.75" thickBot="1">
      <c r="A120" s="1111"/>
      <c r="B120" s="2639"/>
      <c r="C120" s="2639"/>
      <c r="D120" s="2639"/>
      <c r="E120" s="2639"/>
      <c r="F120" s="1179"/>
      <c r="G120" s="1179"/>
      <c r="H120" s="1111"/>
    </row>
    <row r="121" spans="1:8" ht="35.25" customHeight="1">
      <c r="A121" s="1111"/>
      <c r="B121" s="1103" t="str">
        <f>IF(COUNT($H$16:H121)&lt;10,CONCATENATE("AMM IP 00",COUNT($H$16:H121)),CONCATENATE("AMM IP 0",COUNT($H$16:H121)))</f>
        <v>AMM IP 000</v>
      </c>
      <c r="C121" s="2533" t="e">
        <f>CONCATENATE("FORNECIMENTO E INSTALAÇÃO DE ",C124)</f>
        <v>#REF!</v>
      </c>
      <c r="D121" s="2533"/>
      <c r="E121" s="2533"/>
      <c r="F121" s="2533"/>
      <c r="G121" s="362" t="e">
        <f>D124</f>
        <v>#REF!</v>
      </c>
      <c r="H121" s="1091" t="e">
        <f>G129</f>
        <v>#REF!</v>
      </c>
    </row>
    <row r="122" spans="1:8" ht="47.25">
      <c r="A122" s="1111"/>
      <c r="B122" s="1317" t="s">
        <v>931</v>
      </c>
      <c r="C122" s="1486" t="s">
        <v>75</v>
      </c>
      <c r="D122" s="1486" t="s">
        <v>23</v>
      </c>
      <c r="E122" s="1486" t="s">
        <v>76</v>
      </c>
      <c r="F122" s="1487" t="s">
        <v>77</v>
      </c>
      <c r="G122" s="1492" t="s">
        <v>78</v>
      </c>
      <c r="H122" s="1111"/>
    </row>
    <row r="123" spans="1:8" ht="15.75">
      <c r="A123" s="1111"/>
      <c r="B123" s="2575" t="s">
        <v>79</v>
      </c>
      <c r="C123" s="2576"/>
      <c r="D123" s="2576"/>
      <c r="E123" s="2576"/>
      <c r="F123" s="2576"/>
      <c r="G123" s="2577"/>
      <c r="H123" s="1111"/>
    </row>
    <row r="124" spans="1:8" ht="15.75">
      <c r="A124" s="1112" t="s">
        <v>218</v>
      </c>
      <c r="B124" s="1518">
        <v>1621</v>
      </c>
      <c r="C124" s="1299" t="e">
        <f>IF($A124="INSUMO",VLOOKUP($B124,#REF!,2,FALSE),VLOOKUP($B124,#REF!,2,FALSE))</f>
        <v>#REF!</v>
      </c>
      <c r="D124" s="1304" t="e">
        <f>IF($A124="INSUMO",VLOOKUP($B124,#REF!,3,FALSE),VLOOKUP($B124,#REF!,3,FALSE))</f>
        <v>#REF!</v>
      </c>
      <c r="E124" s="1514">
        <v>1</v>
      </c>
      <c r="F124" s="1322" t="e">
        <f>IF($A124="INSUMO",VLOOKUP($B124,#REF!,4,FALSE),VLOOKUP($B124,#REF!,4,FALSE))</f>
        <v>#REF!</v>
      </c>
      <c r="G124" s="1517" t="e">
        <f>TRUNC(F124*E124,2)</f>
        <v>#REF!</v>
      </c>
      <c r="H124" s="1111"/>
    </row>
    <row r="125" spans="1:8" ht="15.75">
      <c r="A125" s="1111"/>
      <c r="B125" s="2575" t="s">
        <v>80</v>
      </c>
      <c r="C125" s="2576"/>
      <c r="D125" s="2576"/>
      <c r="E125" s="2576"/>
      <c r="F125" s="2576"/>
      <c r="G125" s="2577"/>
      <c r="H125" s="1111"/>
    </row>
    <row r="126" spans="1:8" ht="15.75">
      <c r="A126" s="1112" t="s">
        <v>219</v>
      </c>
      <c r="B126" s="1518">
        <v>88247</v>
      </c>
      <c r="C126" s="1299" t="e">
        <f>IF($A126="INSUMO",VLOOKUP($B126,#REF!,2,FALSE),VLOOKUP($B126,#REF!,2,FALSE))</f>
        <v>#REF!</v>
      </c>
      <c r="D126" s="1304" t="e">
        <f>IF($A126="INSUMO",VLOOKUP($B126,#REF!,3,FALSE),VLOOKUP($B126,#REF!,3,FALSE))</f>
        <v>#REF!</v>
      </c>
      <c r="E126" s="1514">
        <v>3.8</v>
      </c>
      <c r="F126" s="1322" t="e">
        <f>IF($A126="INSUMO",VLOOKUP($B126,#REF!,4,FALSE),VLOOKUP($B126,#REF!,4,FALSE))</f>
        <v>#REF!</v>
      </c>
      <c r="G126" s="1517" t="e">
        <f>TRUNC(F126*E126,2)</f>
        <v>#REF!</v>
      </c>
      <c r="H126" s="1111"/>
    </row>
    <row r="127" spans="1:8" ht="15.75">
      <c r="A127" s="1112" t="s">
        <v>219</v>
      </c>
      <c r="B127" s="1518">
        <v>88264</v>
      </c>
      <c r="C127" s="1299" t="e">
        <f>IF($A127="INSUMO",VLOOKUP($B127,#REF!,2,FALSE),VLOOKUP($B127,#REF!,2,FALSE))</f>
        <v>#REF!</v>
      </c>
      <c r="D127" s="1304" t="e">
        <f>IF($A127="INSUMO",VLOOKUP($B127,#REF!,3,FALSE),VLOOKUP($B127,#REF!,3,FALSE))</f>
        <v>#REF!</v>
      </c>
      <c r="E127" s="1514">
        <v>3.8</v>
      </c>
      <c r="F127" s="1322" t="e">
        <f>IF($A127="INSUMO",VLOOKUP($B127,#REF!,4,FALSE),VLOOKUP($B127,#REF!,4,FALSE))</f>
        <v>#REF!</v>
      </c>
      <c r="G127" s="1517" t="e">
        <f>TRUNC(F127*E127,2)</f>
        <v>#REF!</v>
      </c>
      <c r="H127" s="1111"/>
    </row>
    <row r="128" spans="1:8" ht="16.5" thickBot="1">
      <c r="A128" s="1112" t="s">
        <v>219</v>
      </c>
      <c r="B128" s="1105">
        <v>88266</v>
      </c>
      <c r="C128" s="1303" t="e">
        <f>IF($A128="INSUMO",VLOOKUP($B128,#REF!,2,FALSE),VLOOKUP($B128,#REF!,2,FALSE))</f>
        <v>#REF!</v>
      </c>
      <c r="D128" s="1300" t="e">
        <f>IF($A128="INSUMO",VLOOKUP($B128,#REF!,3,FALSE),VLOOKUP($B128,#REF!,3,FALSE))</f>
        <v>#REF!</v>
      </c>
      <c r="E128" s="1519">
        <v>0.5</v>
      </c>
      <c r="F128" s="1324" t="e">
        <f>IF($A128="INSUMO",VLOOKUP($B128,#REF!,4,FALSE),VLOOKUP($B128,#REF!,4,FALSE))</f>
        <v>#REF!</v>
      </c>
      <c r="G128" s="1106" t="e">
        <f>TRUNC(F128*E128,2)</f>
        <v>#REF!</v>
      </c>
      <c r="H128" s="1111"/>
    </row>
    <row r="129" spans="1:8" ht="16.5" thickBot="1">
      <c r="A129" s="1111"/>
      <c r="B129" s="2639" t="s">
        <v>1015</v>
      </c>
      <c r="C129" s="2639"/>
      <c r="D129" s="2639"/>
      <c r="E129" s="2828"/>
      <c r="F129" s="538" t="s">
        <v>81</v>
      </c>
      <c r="G129" s="539" t="e">
        <f>SUM(G123:G128)</f>
        <v>#REF!</v>
      </c>
      <c r="H129" s="1111"/>
    </row>
    <row r="130" spans="1:8" ht="15.75" thickBot="1">
      <c r="A130" s="1111"/>
      <c r="B130" s="2639"/>
      <c r="C130" s="2639"/>
      <c r="D130" s="2639"/>
      <c r="E130" s="2639"/>
      <c r="F130" s="1179"/>
      <c r="G130" s="1179"/>
      <c r="H130" s="1111"/>
    </row>
    <row r="131" spans="1:8" ht="42" customHeight="1">
      <c r="A131" s="1111"/>
      <c r="B131" s="1103" t="str">
        <f>IF(COUNT($H$16:H131)&lt;10,CONCATENATE("AMM IP 00",COUNT($H$16:H131)),CONCATENATE("AMM IP 0",COUNT($H$16:H131)))</f>
        <v>AMM IP 000</v>
      </c>
      <c r="C131" s="2533" t="str">
        <f>CONCATENATE("FORNECIMENTO E INSTALAÇÃO DE ",C134)</f>
        <v>FORNECIMENTO E INSTALAÇÃO DE CABO MULTIPLEXADO DE ALUMÍNIO QUADRIPLEX 3X1X16+16, COM ISOLAÇÃO XLPE (veias coloridas)</v>
      </c>
      <c r="D131" s="2533"/>
      <c r="E131" s="2533"/>
      <c r="F131" s="2533"/>
      <c r="G131" s="362" t="str">
        <f>D134</f>
        <v>M</v>
      </c>
      <c r="H131" s="1091" t="e">
        <f>G138</f>
        <v>#REF!</v>
      </c>
    </row>
    <row r="132" spans="1:8" ht="47.25">
      <c r="A132" s="1111"/>
      <c r="B132" s="1317" t="s">
        <v>931</v>
      </c>
      <c r="C132" s="1486" t="s">
        <v>75</v>
      </c>
      <c r="D132" s="1486" t="s">
        <v>23</v>
      </c>
      <c r="E132" s="1486" t="s">
        <v>76</v>
      </c>
      <c r="F132" s="1487" t="s">
        <v>77</v>
      </c>
      <c r="G132" s="1492" t="s">
        <v>78</v>
      </c>
      <c r="H132" s="1111"/>
    </row>
    <row r="133" spans="1:8" ht="15.75">
      <c r="A133" s="1111"/>
      <c r="B133" s="2575" t="s">
        <v>79</v>
      </c>
      <c r="C133" s="2576"/>
      <c r="D133" s="2576"/>
      <c r="E133" s="2576"/>
      <c r="F133" s="2576"/>
      <c r="G133" s="2577"/>
      <c r="H133" s="1111"/>
    </row>
    <row r="134" spans="1:8" ht="30">
      <c r="A134" s="1111"/>
      <c r="B134" s="1529" t="s">
        <v>98</v>
      </c>
      <c r="C134" s="1520" t="str">
        <f>C140</f>
        <v>CABO MULTIPLEXADO DE ALUMÍNIO QUADRIPLEX 3X1X16+16, COM ISOLAÇÃO XLPE (veias coloridas)</v>
      </c>
      <c r="D134" s="1555" t="str">
        <f>G140</f>
        <v>M</v>
      </c>
      <c r="E134" s="1523">
        <v>1</v>
      </c>
      <c r="F134" s="1521">
        <f>D145</f>
        <v>5.87</v>
      </c>
      <c r="G134" s="1517">
        <f>TRUNC(F134*E134,2)</f>
        <v>5.87</v>
      </c>
      <c r="H134" s="1111"/>
    </row>
    <row r="135" spans="1:8" ht="15.75">
      <c r="A135" s="1111"/>
      <c r="B135" s="2575" t="s">
        <v>80</v>
      </c>
      <c r="C135" s="2576"/>
      <c r="D135" s="2576"/>
      <c r="E135" s="2576"/>
      <c r="F135" s="2576"/>
      <c r="G135" s="2577"/>
      <c r="H135" s="1111"/>
    </row>
    <row r="136" spans="1:8" ht="15.75">
      <c r="A136" s="1112" t="s">
        <v>219</v>
      </c>
      <c r="B136" s="1518">
        <v>88247</v>
      </c>
      <c r="C136" s="1299" t="e">
        <f>IF($A136="INSUMO",VLOOKUP($B136,#REF!,2,FALSE),VLOOKUP($B136,#REF!,2,FALSE))</f>
        <v>#REF!</v>
      </c>
      <c r="D136" s="1304" t="e">
        <f>IF($A136="INSUMO",VLOOKUP($B136,#REF!,3,FALSE),VLOOKUP($B136,#REF!,3,FALSE))</f>
        <v>#REF!</v>
      </c>
      <c r="E136" s="1514">
        <v>0.05</v>
      </c>
      <c r="F136" s="1322" t="e">
        <f>IF($A136="INSUMO",VLOOKUP($B136,#REF!,4,FALSE),VLOOKUP($B136,#REF!,4,FALSE))</f>
        <v>#REF!</v>
      </c>
      <c r="G136" s="1517" t="e">
        <f>TRUNC(F136*E136,2)</f>
        <v>#REF!</v>
      </c>
      <c r="H136" s="1111"/>
    </row>
    <row r="137" spans="1:8" ht="16.5" thickBot="1">
      <c r="A137" s="1112" t="s">
        <v>219</v>
      </c>
      <c r="B137" s="1105">
        <v>88264</v>
      </c>
      <c r="C137" s="1303" t="e">
        <f>IF($A137="INSUMO",VLOOKUP($B137,#REF!,2,FALSE),VLOOKUP($B137,#REF!,2,FALSE))</f>
        <v>#REF!</v>
      </c>
      <c r="D137" s="1300" t="e">
        <f>IF($A137="INSUMO",VLOOKUP($B137,#REF!,3,FALSE),VLOOKUP($B137,#REF!,3,FALSE))</f>
        <v>#REF!</v>
      </c>
      <c r="E137" s="1519">
        <v>0.1</v>
      </c>
      <c r="F137" s="1324" t="e">
        <f>IF($A137="INSUMO",VLOOKUP($B137,#REF!,4,FALSE),VLOOKUP($B137,#REF!,4,FALSE))</f>
        <v>#REF!</v>
      </c>
      <c r="G137" s="1106" t="e">
        <f>TRUNC(F137*E137,2)</f>
        <v>#REF!</v>
      </c>
      <c r="H137" s="1111"/>
    </row>
    <row r="138" spans="1:8" ht="16.5" thickBot="1">
      <c r="A138" s="1111"/>
      <c r="B138" s="2639" t="s">
        <v>1016</v>
      </c>
      <c r="C138" s="2639"/>
      <c r="D138" s="2639"/>
      <c r="E138" s="2828"/>
      <c r="F138" s="538" t="s">
        <v>81</v>
      </c>
      <c r="G138" s="539" t="e">
        <f>SUM(G134:G137)</f>
        <v>#REF!</v>
      </c>
      <c r="H138" s="1111"/>
    </row>
    <row r="139" spans="1:8" ht="15.75" thickBot="1">
      <c r="A139" s="1111"/>
      <c r="B139" s="2639"/>
      <c r="C139" s="2639"/>
      <c r="D139" s="2639"/>
      <c r="E139" s="2639"/>
      <c r="F139" s="1179"/>
      <c r="G139" s="1179"/>
      <c r="H139" s="1111"/>
    </row>
    <row r="140" spans="1:8" ht="31.5">
      <c r="A140" s="1111"/>
      <c r="B140" s="1365"/>
      <c r="C140" s="1366" t="s">
        <v>935</v>
      </c>
      <c r="D140" s="1366"/>
      <c r="E140" s="1367"/>
      <c r="F140" s="1364" t="s">
        <v>23</v>
      </c>
      <c r="G140" s="360" t="s">
        <v>22</v>
      </c>
      <c r="H140" s="1239" t="s">
        <v>1054</v>
      </c>
    </row>
    <row r="141" spans="1:8" ht="31.5">
      <c r="A141" s="1111"/>
      <c r="B141" s="1552" t="s">
        <v>91</v>
      </c>
      <c r="C141" s="1318" t="s">
        <v>92</v>
      </c>
      <c r="D141" s="1319" t="s">
        <v>93</v>
      </c>
      <c r="E141" s="1549" t="s">
        <v>94</v>
      </c>
      <c r="F141" s="1550" t="s">
        <v>95</v>
      </c>
      <c r="G141" s="1553" t="s">
        <v>96</v>
      </c>
      <c r="H141" s="1111"/>
    </row>
    <row r="142" spans="1:8" ht="15.75">
      <c r="A142" s="1111"/>
      <c r="B142" s="1763">
        <v>43566</v>
      </c>
      <c r="C142" s="1737" t="s">
        <v>341</v>
      </c>
      <c r="D142" s="1738">
        <v>8.18</v>
      </c>
      <c r="E142" s="1739" t="s">
        <v>342</v>
      </c>
      <c r="F142" s="1740" t="s">
        <v>343</v>
      </c>
      <c r="G142" s="1741" t="s">
        <v>1262</v>
      </c>
      <c r="H142"/>
    </row>
    <row r="143" spans="1:8" ht="15.75">
      <c r="A143" s="1111"/>
      <c r="B143" s="1759">
        <v>43565</v>
      </c>
      <c r="C143" s="1765" t="s">
        <v>1128</v>
      </c>
      <c r="D143" s="1775">
        <v>5.87</v>
      </c>
      <c r="E143" s="1789" t="s">
        <v>1138</v>
      </c>
      <c r="F143" s="1768" t="s">
        <v>1144</v>
      </c>
      <c r="G143" s="1769" t="s">
        <v>1261</v>
      </c>
      <c r="H143"/>
    </row>
    <row r="144" spans="1:8" ht="15.75">
      <c r="A144" s="1111"/>
      <c r="B144" s="1759">
        <v>43469</v>
      </c>
      <c r="C144" s="1765" t="s">
        <v>1223</v>
      </c>
      <c r="D144" s="1766">
        <v>5.8</v>
      </c>
      <c r="E144" s="1761" t="s">
        <v>113</v>
      </c>
      <c r="F144" s="1762" t="s">
        <v>114</v>
      </c>
      <c r="G144" s="1741" t="s">
        <v>1145</v>
      </c>
      <c r="H144"/>
    </row>
    <row r="145" spans="1:8" ht="16.5" thickBot="1">
      <c r="A145" s="1111"/>
      <c r="B145" s="1095"/>
      <c r="C145" s="1335" t="s">
        <v>97</v>
      </c>
      <c r="D145" s="1336">
        <f>IF(COUNT(D141:D144)=3,MEDIAN(D141:D144),SMALL(D142:D144,1))</f>
        <v>5.87</v>
      </c>
      <c r="E145" s="1337"/>
      <c r="F145" s="1338"/>
      <c r="G145" s="587"/>
      <c r="H145" s="1111"/>
    </row>
    <row r="146" spans="1:8" ht="13.5" thickBot="1"/>
    <row r="147" spans="1:8" ht="42" customHeight="1">
      <c r="A147" s="1111"/>
      <c r="B147" s="1103" t="str">
        <f>IF(COUNT($H$16:H147)&lt;10,CONCATENATE("AMM IP 00",COUNT($H$16:H147)),CONCATENATE("AMM IP 0",COUNT($H$16:H147)))</f>
        <v>AMM IP 000</v>
      </c>
      <c r="C147" s="2533" t="str">
        <f>CONCATENATE("FORNECIMENTO E INSTALAÇÃO DE ",C150)</f>
        <v>FORNECIMENTO E INSTALAÇÃO DE CABO MULTIPLEXADO DE ALUMÍNIO QUADRIPLEX 3X1X25+25, COM ISOLAÇÃO XLPE (VEIAS COLORIDAS)</v>
      </c>
      <c r="D147" s="2533"/>
      <c r="E147" s="2533"/>
      <c r="F147" s="2533"/>
      <c r="G147" s="362" t="str">
        <f>D150</f>
        <v>M</v>
      </c>
      <c r="H147" s="1091" t="e">
        <f>G154</f>
        <v>#REF!</v>
      </c>
    </row>
    <row r="148" spans="1:8" ht="47.25">
      <c r="A148" s="1111"/>
      <c r="B148" s="1317" t="s">
        <v>931</v>
      </c>
      <c r="C148" s="1486" t="s">
        <v>75</v>
      </c>
      <c r="D148" s="1486" t="s">
        <v>23</v>
      </c>
      <c r="E148" s="1486" t="s">
        <v>76</v>
      </c>
      <c r="F148" s="1487" t="s">
        <v>77</v>
      </c>
      <c r="G148" s="1492" t="s">
        <v>78</v>
      </c>
      <c r="H148" s="1111"/>
    </row>
    <row r="149" spans="1:8" ht="15.75">
      <c r="A149" s="1111"/>
      <c r="B149" s="2575" t="s">
        <v>79</v>
      </c>
      <c r="C149" s="2576"/>
      <c r="D149" s="2576"/>
      <c r="E149" s="2576"/>
      <c r="F149" s="2576"/>
      <c r="G149" s="2577"/>
      <c r="H149" s="1111"/>
    </row>
    <row r="150" spans="1:8" ht="30">
      <c r="A150" s="1111"/>
      <c r="B150" s="1529" t="s">
        <v>98</v>
      </c>
      <c r="C150" s="1520" t="str">
        <f>C156</f>
        <v>CABO MULTIPLEXADO DE ALUMÍNIO QUADRIPLEX 3X1X25+25, COM ISOLAÇÃO XLPE (VEIAS COLORIDAS)</v>
      </c>
      <c r="D150" s="1555" t="str">
        <f>G156</f>
        <v>M</v>
      </c>
      <c r="E150" s="1523">
        <v>1</v>
      </c>
      <c r="F150" s="1521">
        <f>D161</f>
        <v>10.07</v>
      </c>
      <c r="G150" s="1517">
        <f>TRUNC(F150*E150,2)</f>
        <v>10.07</v>
      </c>
      <c r="H150" s="1111"/>
    </row>
    <row r="151" spans="1:8" ht="15.75">
      <c r="A151" s="1111"/>
      <c r="B151" s="2575" t="s">
        <v>80</v>
      </c>
      <c r="C151" s="2576"/>
      <c r="D151" s="2576"/>
      <c r="E151" s="2576"/>
      <c r="F151" s="2576"/>
      <c r="G151" s="2577"/>
      <c r="H151" s="1111"/>
    </row>
    <row r="152" spans="1:8" ht="15.75">
      <c r="A152" s="1112" t="s">
        <v>219</v>
      </c>
      <c r="B152" s="1518">
        <v>88247</v>
      </c>
      <c r="C152" s="1299" t="e">
        <f>IF($A152="INSUMO",VLOOKUP($B152,#REF!,2,FALSE),VLOOKUP($B152,#REF!,2,FALSE))</f>
        <v>#REF!</v>
      </c>
      <c r="D152" s="1304" t="e">
        <f>IF($A152="INSUMO",VLOOKUP($B152,#REF!,3,FALSE),VLOOKUP($B152,#REF!,3,FALSE))</f>
        <v>#REF!</v>
      </c>
      <c r="E152" s="1514">
        <v>0.05</v>
      </c>
      <c r="F152" s="1322" t="e">
        <f>IF($A152="INSUMO",VLOOKUP($B152,#REF!,4,FALSE),VLOOKUP($B152,#REF!,4,FALSE))</f>
        <v>#REF!</v>
      </c>
      <c r="G152" s="1517" t="e">
        <f>TRUNC(F152*E152,2)</f>
        <v>#REF!</v>
      </c>
      <c r="H152" s="1111"/>
    </row>
    <row r="153" spans="1:8" ht="16.5" thickBot="1">
      <c r="A153" s="1112" t="s">
        <v>219</v>
      </c>
      <c r="B153" s="1105">
        <v>88264</v>
      </c>
      <c r="C153" s="1303" t="e">
        <f>IF($A153="INSUMO",VLOOKUP($B153,#REF!,2,FALSE),VLOOKUP($B153,#REF!,2,FALSE))</f>
        <v>#REF!</v>
      </c>
      <c r="D153" s="1300" t="e">
        <f>IF($A153="INSUMO",VLOOKUP($B153,#REF!,3,FALSE),VLOOKUP($B153,#REF!,3,FALSE))</f>
        <v>#REF!</v>
      </c>
      <c r="E153" s="1519">
        <v>0.1</v>
      </c>
      <c r="F153" s="1324" t="e">
        <f>IF($A153="INSUMO",VLOOKUP($B153,#REF!,4,FALSE),VLOOKUP($B153,#REF!,4,FALSE))</f>
        <v>#REF!</v>
      </c>
      <c r="G153" s="1106" t="e">
        <f>TRUNC(F153*E153,2)</f>
        <v>#REF!</v>
      </c>
      <c r="H153" s="1111"/>
    </row>
    <row r="154" spans="1:8" ht="16.5" customHeight="1" thickBot="1">
      <c r="A154" s="1111"/>
      <c r="B154" s="2639" t="s">
        <v>1017</v>
      </c>
      <c r="C154" s="2639"/>
      <c r="D154" s="2639"/>
      <c r="E154" s="2639"/>
      <c r="F154" s="538" t="s">
        <v>81</v>
      </c>
      <c r="G154" s="539" t="e">
        <f>SUM(G150:G153)</f>
        <v>#REF!</v>
      </c>
      <c r="H154" s="1111"/>
    </row>
    <row r="155" spans="1:8" ht="15.75" thickBot="1">
      <c r="A155" s="1111"/>
      <c r="B155" s="2639"/>
      <c r="C155" s="2639"/>
      <c r="D155" s="2639"/>
      <c r="E155" s="2639"/>
      <c r="F155" s="1179"/>
      <c r="G155" s="1179"/>
      <c r="H155" s="1111"/>
    </row>
    <row r="156" spans="1:8" ht="31.5">
      <c r="A156" s="1111"/>
      <c r="B156" s="1365"/>
      <c r="C156" s="1366" t="s">
        <v>1018</v>
      </c>
      <c r="D156" s="1366"/>
      <c r="E156" s="1367"/>
      <c r="F156" s="1364" t="s">
        <v>23</v>
      </c>
      <c r="G156" s="360" t="s">
        <v>22</v>
      </c>
      <c r="H156" s="1239" t="s">
        <v>1054</v>
      </c>
    </row>
    <row r="157" spans="1:8" ht="31.5">
      <c r="A157" s="1111"/>
      <c r="B157" s="1552" t="s">
        <v>91</v>
      </c>
      <c r="C157" s="1318" t="s">
        <v>92</v>
      </c>
      <c r="D157" s="1319" t="s">
        <v>93</v>
      </c>
      <c r="E157" s="1549" t="s">
        <v>94</v>
      </c>
      <c r="F157" s="1550" t="s">
        <v>95</v>
      </c>
      <c r="G157" s="1553" t="s">
        <v>96</v>
      </c>
      <c r="H157" s="1111"/>
    </row>
    <row r="158" spans="1:8" ht="15.75">
      <c r="A158" s="1111"/>
      <c r="B158" s="1763">
        <v>43566</v>
      </c>
      <c r="C158" s="1737" t="s">
        <v>341</v>
      </c>
      <c r="D158" s="1738">
        <v>12.58</v>
      </c>
      <c r="E158" s="1739" t="s">
        <v>342</v>
      </c>
      <c r="F158" s="1740" t="s">
        <v>343</v>
      </c>
      <c r="G158" s="1741" t="s">
        <v>1262</v>
      </c>
      <c r="H158"/>
    </row>
    <row r="159" spans="1:8" ht="15.75">
      <c r="A159" s="1111"/>
      <c r="B159" s="1759">
        <v>43565</v>
      </c>
      <c r="C159" s="1765" t="s">
        <v>1128</v>
      </c>
      <c r="D159" s="1775">
        <v>9.1</v>
      </c>
      <c r="E159" s="1789" t="s">
        <v>1138</v>
      </c>
      <c r="F159" s="1768" t="s">
        <v>1144</v>
      </c>
      <c r="G159" s="1769" t="s">
        <v>1261</v>
      </c>
      <c r="H159"/>
    </row>
    <row r="160" spans="1:8" ht="15.75">
      <c r="A160" s="1111"/>
      <c r="B160" s="1759">
        <v>43565</v>
      </c>
      <c r="C160" s="1760" t="s">
        <v>738</v>
      </c>
      <c r="D160" s="1775">
        <v>10.07</v>
      </c>
      <c r="E160" s="1761" t="s">
        <v>385</v>
      </c>
      <c r="F160" s="1762" t="s">
        <v>1186</v>
      </c>
      <c r="G160" s="1741" t="s">
        <v>427</v>
      </c>
      <c r="H160"/>
    </row>
    <row r="161" spans="1:8" ht="16.5" thickBot="1">
      <c r="A161" s="1111"/>
      <c r="B161" s="1095"/>
      <c r="C161" s="1335" t="s">
        <v>97</v>
      </c>
      <c r="D161" s="1336">
        <f>IF(COUNT(D157:D160)=3,MEDIAN(D157:D160),SMALL(D158:D160,1))</f>
        <v>10.07</v>
      </c>
      <c r="E161" s="1337"/>
      <c r="F161" s="1338"/>
      <c r="G161" s="587"/>
      <c r="H161" s="1111"/>
    </row>
    <row r="162" spans="1:8" ht="13.5" thickBot="1"/>
    <row r="163" spans="1:8" ht="15.75">
      <c r="A163" s="1111"/>
      <c r="B163" s="1103" t="str">
        <f>IF(COUNT($H$16:H163)&lt;10,CONCATENATE("AMM IP 00",COUNT($H$16:H163)),CONCATENATE("AMM IP 0",COUNT($H$16:H163)))</f>
        <v>AMM IP 000</v>
      </c>
      <c r="C163" s="2533" t="str">
        <f>CONCATENATE("FORNECIMENTO E INSTALAÇÃO DE ",C166)</f>
        <v>FORNECIMENTO E INSTALAÇÃO DE FITA PLÁSTICA DE SINALIZAÇÃO "CUIDADO REDE ELÉTRICA ABRAIXO"</v>
      </c>
      <c r="D163" s="2533"/>
      <c r="E163" s="2533"/>
      <c r="F163" s="2533"/>
      <c r="G163" s="1104" t="str">
        <f>D166</f>
        <v>M</v>
      </c>
      <c r="H163" s="1091" t="e">
        <f>G169</f>
        <v>#REF!</v>
      </c>
    </row>
    <row r="164" spans="1:8" ht="47.25">
      <c r="A164" s="1111"/>
      <c r="B164" s="1317" t="s">
        <v>931</v>
      </c>
      <c r="C164" s="1486" t="s">
        <v>75</v>
      </c>
      <c r="D164" s="1486" t="s">
        <v>23</v>
      </c>
      <c r="E164" s="1486" t="s">
        <v>76</v>
      </c>
      <c r="F164" s="1487" t="s">
        <v>77</v>
      </c>
      <c r="G164" s="1492" t="s">
        <v>78</v>
      </c>
      <c r="H164" s="1111"/>
    </row>
    <row r="165" spans="1:8" ht="15.75">
      <c r="A165" s="1111"/>
      <c r="B165" s="2575" t="s">
        <v>79</v>
      </c>
      <c r="C165" s="2576"/>
      <c r="D165" s="2576"/>
      <c r="E165" s="2576"/>
      <c r="F165" s="2576"/>
      <c r="G165" s="2577"/>
      <c r="H165" s="1111"/>
    </row>
    <row r="166" spans="1:8" ht="30">
      <c r="A166" s="1111"/>
      <c r="B166" s="1529" t="s">
        <v>98</v>
      </c>
      <c r="C166" s="1520" t="str">
        <f>C171</f>
        <v>FITA PLÁSTICA DE SINALIZAÇÃO "CUIDADO REDE ELÉTRICA ABRAIXO"</v>
      </c>
      <c r="D166" s="1555" t="str">
        <f>G179</f>
        <v>M</v>
      </c>
      <c r="E166" s="1523">
        <v>1</v>
      </c>
      <c r="F166" s="1521">
        <f>D185</f>
        <v>1.0593000000000001</v>
      </c>
      <c r="G166" s="1517">
        <f>TRUNC(F166*E166,2)</f>
        <v>1.05</v>
      </c>
      <c r="H166" s="1111"/>
    </row>
    <row r="167" spans="1:8" ht="15.75">
      <c r="A167" s="1111"/>
      <c r="B167" s="2575" t="s">
        <v>80</v>
      </c>
      <c r="C167" s="2576"/>
      <c r="D167" s="2576"/>
      <c r="E167" s="2576"/>
      <c r="F167" s="2576"/>
      <c r="G167" s="2577"/>
      <c r="H167" s="1111"/>
    </row>
    <row r="168" spans="1:8" ht="16.5" thickBot="1">
      <c r="A168" s="1112" t="s">
        <v>219</v>
      </c>
      <c r="B168" s="1105">
        <v>88316</v>
      </c>
      <c r="C168" s="1303" t="e">
        <f>IF($A168="INSUMO",VLOOKUP($B168,#REF!,2,FALSE),VLOOKUP($B168,#REF!,2,FALSE))</f>
        <v>#REF!</v>
      </c>
      <c r="D168" s="1300" t="e">
        <f>IF($A168="INSUMO",VLOOKUP($B168,#REF!,3,FALSE),VLOOKUP($B168,#REF!,3,FALSE))</f>
        <v>#REF!</v>
      </c>
      <c r="E168" s="1519">
        <v>0.05</v>
      </c>
      <c r="F168" s="1324" t="e">
        <f>IF($A168="INSUMO",VLOOKUP($B168,#REF!,4,FALSE),VLOOKUP($B168,#REF!,4,FALSE))</f>
        <v>#REF!</v>
      </c>
      <c r="G168" s="1106" t="e">
        <f>TRUNC(F168*E168,2)</f>
        <v>#REF!</v>
      </c>
      <c r="H168" s="1111"/>
    </row>
    <row r="169" spans="1:8" ht="16.5" thickBot="1">
      <c r="A169" s="1111"/>
      <c r="B169" s="2639" t="s">
        <v>1019</v>
      </c>
      <c r="C169" s="2639"/>
      <c r="D169" s="2639"/>
      <c r="E169" s="2828"/>
      <c r="F169" s="538" t="s">
        <v>81</v>
      </c>
      <c r="G169" s="539" t="e">
        <f>SUM(G166:G168)</f>
        <v>#REF!</v>
      </c>
      <c r="H169" s="1111"/>
    </row>
    <row r="170" spans="1:8" ht="15.75" thickBot="1">
      <c r="A170" s="1111"/>
      <c r="B170" s="2639"/>
      <c r="C170" s="2639"/>
      <c r="D170" s="2639"/>
      <c r="E170" s="2639"/>
      <c r="F170" s="1179"/>
      <c r="G170" s="1179"/>
      <c r="H170" s="1111"/>
    </row>
    <row r="171" spans="1:8" ht="31.5">
      <c r="A171" s="1111"/>
      <c r="B171" s="1365"/>
      <c r="C171" s="1366" t="s">
        <v>936</v>
      </c>
      <c r="D171" s="1366"/>
      <c r="E171" s="1367"/>
      <c r="F171" s="1364"/>
      <c r="G171" s="1110" t="s">
        <v>23</v>
      </c>
      <c r="H171" s="1239" t="s">
        <v>1054</v>
      </c>
    </row>
    <row r="172" spans="1:8" ht="15.75">
      <c r="A172" s="1111"/>
      <c r="B172" s="2867" t="s">
        <v>937</v>
      </c>
      <c r="C172" s="2868"/>
      <c r="D172" s="2868"/>
      <c r="E172" s="2868"/>
      <c r="F172" s="2868"/>
      <c r="G172" s="2869"/>
      <c r="H172" s="1111"/>
    </row>
    <row r="173" spans="1:8" ht="31.5">
      <c r="A173" s="1111"/>
      <c r="B173" s="1458" t="s">
        <v>91</v>
      </c>
      <c r="C173" s="1459" t="s">
        <v>92</v>
      </c>
      <c r="D173" s="1460" t="s">
        <v>93</v>
      </c>
      <c r="E173" s="1461" t="s">
        <v>94</v>
      </c>
      <c r="F173" s="1504" t="s">
        <v>95</v>
      </c>
      <c r="G173" s="1463" t="s">
        <v>96</v>
      </c>
      <c r="H173" s="1111"/>
    </row>
    <row r="174" spans="1:8" ht="15">
      <c r="A174" s="1111"/>
      <c r="B174" s="1742">
        <v>43560</v>
      </c>
      <c r="C174" s="1760" t="s">
        <v>938</v>
      </c>
      <c r="D174" s="1738">
        <v>122.37</v>
      </c>
      <c r="E174" s="1761" t="s">
        <v>939</v>
      </c>
      <c r="F174" s="1762" t="s">
        <v>1273</v>
      </c>
      <c r="G174" s="1741" t="s">
        <v>338</v>
      </c>
      <c r="H174" s="1111"/>
    </row>
    <row r="175" spans="1:8" ht="15">
      <c r="A175" s="1111"/>
      <c r="B175" s="1480">
        <v>43122</v>
      </c>
      <c r="C175" s="1478" t="s">
        <v>940</v>
      </c>
      <c r="D175" s="1565">
        <f>347.7</f>
        <v>347.7</v>
      </c>
      <c r="E175" s="1528" t="s">
        <v>729</v>
      </c>
      <c r="F175" s="1563" t="s">
        <v>941</v>
      </c>
      <c r="G175" s="1508" t="s">
        <v>1078</v>
      </c>
      <c r="H175" s="1111"/>
    </row>
    <row r="176" spans="1:8" ht="15">
      <c r="A176" s="1111"/>
      <c r="B176" s="1480">
        <v>43118</v>
      </c>
      <c r="C176" s="1478" t="s">
        <v>738</v>
      </c>
      <c r="D176" s="1466">
        <f>105.93</f>
        <v>105.93</v>
      </c>
      <c r="E176" s="1528" t="s">
        <v>385</v>
      </c>
      <c r="F176" s="1510" t="s">
        <v>386</v>
      </c>
      <c r="G176" s="1469" t="s">
        <v>427</v>
      </c>
      <c r="H176" s="1111"/>
    </row>
    <row r="177" spans="1:8" ht="16.5" thickBot="1">
      <c r="B177" s="1095"/>
      <c r="C177" s="1335" t="s">
        <v>97</v>
      </c>
      <c r="D177" s="1336">
        <f>IF(COUNT(D173:D176)=3,MEDIAN(D173:D176),SMALL(D174:D176,1))</f>
        <v>122.37</v>
      </c>
      <c r="E177" s="1337"/>
      <c r="F177" s="1338"/>
      <c r="G177" s="587"/>
    </row>
    <row r="178" spans="1:8" ht="15.75" thickBot="1">
      <c r="B178" s="2859"/>
      <c r="C178" s="2840"/>
      <c r="D178" s="2840"/>
      <c r="E178" s="2840"/>
      <c r="F178" s="2840"/>
      <c r="G178" s="2860"/>
    </row>
    <row r="179" spans="1:8" ht="31.5">
      <c r="B179" s="1365"/>
      <c r="C179" s="1366" t="s">
        <v>1274</v>
      </c>
      <c r="D179" s="1366"/>
      <c r="E179" s="1367"/>
      <c r="F179" s="1364"/>
      <c r="G179" s="1110" t="s">
        <v>22</v>
      </c>
    </row>
    <row r="180" spans="1:8" ht="15.75">
      <c r="B180" s="2867" t="s">
        <v>942</v>
      </c>
      <c r="C180" s="2868"/>
      <c r="D180" s="2868"/>
      <c r="E180" s="2868"/>
      <c r="F180" s="2868"/>
      <c r="G180" s="2869"/>
    </row>
    <row r="181" spans="1:8" ht="31.5">
      <c r="B181" s="1458" t="s">
        <v>91</v>
      </c>
      <c r="C181" s="1459" t="s">
        <v>92</v>
      </c>
      <c r="D181" s="1460" t="s">
        <v>93</v>
      </c>
      <c r="E181" s="1461" t="s">
        <v>94</v>
      </c>
      <c r="F181" s="1504" t="s">
        <v>95</v>
      </c>
      <c r="G181" s="1463" t="s">
        <v>96</v>
      </c>
    </row>
    <row r="182" spans="1:8" ht="15">
      <c r="B182" s="1742">
        <v>43560</v>
      </c>
      <c r="C182" s="1760" t="s">
        <v>938</v>
      </c>
      <c r="D182" s="1788">
        <f>D174/300</f>
        <v>0.40790000000000004</v>
      </c>
      <c r="E182" s="1761" t="s">
        <v>939</v>
      </c>
      <c r="F182" s="1762" t="s">
        <v>1273</v>
      </c>
      <c r="G182" s="1741" t="s">
        <v>338</v>
      </c>
    </row>
    <row r="183" spans="1:8" ht="15">
      <c r="B183" s="1742">
        <v>43581</v>
      </c>
      <c r="C183" s="1760" t="s">
        <v>940</v>
      </c>
      <c r="D183" s="1788">
        <f>D175/300</f>
        <v>1.159</v>
      </c>
      <c r="E183" s="1773" t="s">
        <v>729</v>
      </c>
      <c r="F183" s="1818" t="s">
        <v>941</v>
      </c>
      <c r="G183" s="1794" t="s">
        <v>1078</v>
      </c>
    </row>
    <row r="184" spans="1:8" ht="15">
      <c r="B184" s="1742">
        <v>43581</v>
      </c>
      <c r="C184" s="1760" t="s">
        <v>1285</v>
      </c>
      <c r="D184" s="1788">
        <f>D176/100</f>
        <v>1.0593000000000001</v>
      </c>
      <c r="E184" s="1773" t="s">
        <v>1286</v>
      </c>
      <c r="F184" s="1762" t="s">
        <v>1287</v>
      </c>
      <c r="G184" s="1741" t="s">
        <v>241</v>
      </c>
    </row>
    <row r="185" spans="1:8" ht="16.5" thickBot="1">
      <c r="B185" s="888"/>
      <c r="C185" s="889" t="s">
        <v>97</v>
      </c>
      <c r="D185" s="1336">
        <f>IF(COUNT(D181:D184)=3,MEDIAN(D181:D184),SMALL(D182:D184,1))</f>
        <v>1.0593000000000001</v>
      </c>
      <c r="E185" s="890"/>
      <c r="F185" s="1250"/>
      <c r="G185" s="891"/>
    </row>
    <row r="186" spans="1:8" ht="13.5" thickBot="1"/>
    <row r="187" spans="1:8" ht="37.5" customHeight="1">
      <c r="A187" s="1111"/>
      <c r="B187" s="1103" t="str">
        <f>IF(COUNT($H$16:H187)&lt;10,CONCATENATE("AMM IP 00",COUNT($H$16:H187)),CONCATENATE("AMM IP 0",COUNT($H$16:H187)))</f>
        <v>AMM IP 000</v>
      </c>
      <c r="C187" s="2533" t="str">
        <f>CONCATENATE("FORNECIMENTO E INSTALAÇÃO DE ",C190)</f>
        <v>FORNECIMENTO E INSTALAÇÃO DE  CONECTOR DE DERIVAÇÃO PERFURANTE PARA CABO DE COBRE DE 16MM² PARA 2,5MM²</v>
      </c>
      <c r="D187" s="2533"/>
      <c r="E187" s="2533"/>
      <c r="F187" s="2533"/>
      <c r="G187" s="362" t="str">
        <f>D190</f>
        <v>UN</v>
      </c>
      <c r="H187" s="1091" t="e">
        <f>G193</f>
        <v>#REF!</v>
      </c>
    </row>
    <row r="188" spans="1:8" ht="47.25">
      <c r="A188" s="1111"/>
      <c r="B188" s="1317" t="s">
        <v>931</v>
      </c>
      <c r="C188" s="1486" t="s">
        <v>75</v>
      </c>
      <c r="D188" s="1486" t="s">
        <v>23</v>
      </c>
      <c r="E188" s="1486" t="s">
        <v>76</v>
      </c>
      <c r="F188" s="1487" t="s">
        <v>77</v>
      </c>
      <c r="G188" s="1492" t="s">
        <v>78</v>
      </c>
      <c r="H188" s="1111"/>
    </row>
    <row r="189" spans="1:8" ht="15.75">
      <c r="A189" s="1111"/>
      <c r="B189" s="2575" t="s">
        <v>79</v>
      </c>
      <c r="C189" s="2576"/>
      <c r="D189" s="2576"/>
      <c r="E189" s="2576"/>
      <c r="F189" s="2576"/>
      <c r="G189" s="2577"/>
      <c r="H189" s="1111"/>
    </row>
    <row r="190" spans="1:8" ht="30">
      <c r="A190" s="1111"/>
      <c r="B190" s="1529" t="s">
        <v>98</v>
      </c>
      <c r="C190" s="1520" t="str">
        <f>C195</f>
        <v xml:space="preserve"> CONECTOR DE DERIVAÇÃO PERFURANTE PARA CABO DE COBRE DE 16MM² PARA 2,5MM²</v>
      </c>
      <c r="D190" s="1601" t="s">
        <v>23</v>
      </c>
      <c r="E190" s="1523">
        <v>1</v>
      </c>
      <c r="F190" s="1521">
        <f>D200</f>
        <v>4.47</v>
      </c>
      <c r="G190" s="1517">
        <f>TRUNC(F190*E190,2)</f>
        <v>4.47</v>
      </c>
      <c r="H190" s="1111"/>
    </row>
    <row r="191" spans="1:8" ht="15.75">
      <c r="A191" s="1111"/>
      <c r="B191" s="2575" t="s">
        <v>80</v>
      </c>
      <c r="C191" s="2576"/>
      <c r="D191" s="2576"/>
      <c r="E191" s="2576"/>
      <c r="F191" s="2576"/>
      <c r="G191" s="2577"/>
      <c r="H191" s="1111"/>
    </row>
    <row r="192" spans="1:8" ht="16.5" thickBot="1">
      <c r="A192" s="1112" t="s">
        <v>219</v>
      </c>
      <c r="B192" s="1105">
        <v>88264</v>
      </c>
      <c r="C192" s="1303" t="e">
        <f>IF($A192="INSUMO",VLOOKUP($B192,#REF!,2,FALSE),VLOOKUP($B192,#REF!,2,FALSE))</f>
        <v>#REF!</v>
      </c>
      <c r="D192" s="1300" t="e">
        <f>IF($A192="INSUMO",VLOOKUP($B192,#REF!,3,FALSE),VLOOKUP($B192,#REF!,3,FALSE))</f>
        <v>#REF!</v>
      </c>
      <c r="E192" s="1519">
        <v>7.0000000000000007E-2</v>
      </c>
      <c r="F192" s="1324" t="e">
        <f>IF($A192="INSUMO",VLOOKUP($B192,#REF!,4,FALSE),VLOOKUP($B192,#REF!,4,FALSE))</f>
        <v>#REF!</v>
      </c>
      <c r="G192" s="1106" t="e">
        <f>TRUNC(F192*E192,2)</f>
        <v>#REF!</v>
      </c>
      <c r="H192" s="1111"/>
    </row>
    <row r="193" spans="1:8" ht="16.5" thickBot="1">
      <c r="A193" s="1111"/>
      <c r="B193" s="2639" t="s">
        <v>1020</v>
      </c>
      <c r="C193" s="2639"/>
      <c r="D193" s="2639"/>
      <c r="E193" s="2828"/>
      <c r="F193" s="538" t="s">
        <v>81</v>
      </c>
      <c r="G193" s="539" t="e">
        <f>SUM(G190:G192)</f>
        <v>#REF!</v>
      </c>
      <c r="H193" s="1111"/>
    </row>
    <row r="194" spans="1:8" ht="15.75" thickBot="1">
      <c r="A194" s="1111"/>
      <c r="B194" s="2639"/>
      <c r="C194" s="2639"/>
      <c r="D194" s="2639"/>
      <c r="E194" s="2639"/>
      <c r="F194" s="1179"/>
      <c r="G194" s="1179"/>
      <c r="H194" s="1111"/>
    </row>
    <row r="195" spans="1:8" ht="31.5">
      <c r="A195" s="1111"/>
      <c r="B195" s="1365"/>
      <c r="C195" s="342" t="s">
        <v>943</v>
      </c>
      <c r="D195" s="1366"/>
      <c r="E195" s="1367"/>
      <c r="F195" s="1364"/>
      <c r="G195" s="360" t="s">
        <v>22</v>
      </c>
      <c r="H195" s="1239" t="s">
        <v>1054</v>
      </c>
    </row>
    <row r="196" spans="1:8" ht="31.5">
      <c r="A196" s="1111"/>
      <c r="B196" s="1552" t="s">
        <v>91</v>
      </c>
      <c r="C196" s="1318" t="s">
        <v>92</v>
      </c>
      <c r="D196" s="1319" t="s">
        <v>93</v>
      </c>
      <c r="E196" s="1549" t="s">
        <v>94</v>
      </c>
      <c r="F196" s="1550" t="s">
        <v>95</v>
      </c>
      <c r="G196" s="1553" t="s">
        <v>96</v>
      </c>
      <c r="H196" s="1111"/>
    </row>
    <row r="197" spans="1:8" ht="15">
      <c r="A197" s="1111"/>
      <c r="B197" s="1736">
        <v>43572</v>
      </c>
      <c r="C197" s="1737" t="s">
        <v>958</v>
      </c>
      <c r="D197" s="1738">
        <v>4.84</v>
      </c>
      <c r="E197" s="1739" t="s">
        <v>113</v>
      </c>
      <c r="F197" s="1740" t="s">
        <v>114</v>
      </c>
      <c r="G197" s="1741" t="s">
        <v>1258</v>
      </c>
      <c r="H197" s="1204"/>
    </row>
    <row r="198" spans="1:8" ht="15">
      <c r="A198" s="1111"/>
      <c r="B198" s="1742">
        <v>43560</v>
      </c>
      <c r="C198" s="1737" t="s">
        <v>119</v>
      </c>
      <c r="D198" s="1738">
        <v>4.47</v>
      </c>
      <c r="E198" s="1761" t="s">
        <v>120</v>
      </c>
      <c r="F198" s="1762" t="s">
        <v>1260</v>
      </c>
      <c r="G198" s="1741" t="s">
        <v>426</v>
      </c>
      <c r="H198" s="1204"/>
    </row>
    <row r="199" spans="1:8" ht="15">
      <c r="A199" s="1111"/>
      <c r="B199" s="1742">
        <v>43570</v>
      </c>
      <c r="C199" s="1765" t="s">
        <v>1096</v>
      </c>
      <c r="D199" s="1766">
        <v>4</v>
      </c>
      <c r="E199" s="1761" t="s">
        <v>1097</v>
      </c>
      <c r="F199" s="1762" t="s">
        <v>1065</v>
      </c>
      <c r="G199" s="1741" t="s">
        <v>1182</v>
      </c>
      <c r="H199" s="1205"/>
    </row>
    <row r="200" spans="1:8" ht="16.5" thickBot="1">
      <c r="A200" s="1111"/>
      <c r="B200" s="1095"/>
      <c r="C200" s="1335" t="s">
        <v>97</v>
      </c>
      <c r="D200" s="1336">
        <f>IF(COUNT(D196:D199)=3,MEDIAN(D196:D199),SMALL(D197:D199,1))</f>
        <v>4.47</v>
      </c>
      <c r="E200" s="1337"/>
      <c r="F200" s="1338"/>
      <c r="G200" s="587"/>
      <c r="H200" s="1111"/>
    </row>
    <row r="201" spans="1:8" ht="13.5" thickBot="1"/>
    <row r="202" spans="1:8" ht="37.5" customHeight="1">
      <c r="A202" s="1111"/>
      <c r="B202" s="1103" t="str">
        <f>IF(COUNT($H$16:H202)&lt;10,CONCATENATE("AMM IP 00",COUNT($H$16:H202)),CONCATENATE("AMM IP 0",COUNT($H$16:H202)))</f>
        <v>AMM IP 000</v>
      </c>
      <c r="C202" s="2533" t="str">
        <f>CONCATENATE("FORNECIMENTO E INSTALAÇÃO DE ",C205)</f>
        <v>FORNECIMENTO E INSTALAÇÃO DE  CONECTOR DE DERIVAÇÃO PERFURANTE PARA CABO DE COBRE DE 25MM² PARA 2,5MM²</v>
      </c>
      <c r="D202" s="2533"/>
      <c r="E202" s="2533"/>
      <c r="F202" s="2533"/>
      <c r="G202" s="362" t="str">
        <f>D205</f>
        <v>UN</v>
      </c>
      <c r="H202" s="1091" t="e">
        <f>G208</f>
        <v>#REF!</v>
      </c>
    </row>
    <row r="203" spans="1:8" ht="47.25">
      <c r="A203" s="1111"/>
      <c r="B203" s="1317" t="s">
        <v>931</v>
      </c>
      <c r="C203" s="1486" t="s">
        <v>75</v>
      </c>
      <c r="D203" s="1486" t="s">
        <v>23</v>
      </c>
      <c r="E203" s="1486" t="s">
        <v>76</v>
      </c>
      <c r="F203" s="1487" t="s">
        <v>77</v>
      </c>
      <c r="G203" s="1492" t="s">
        <v>78</v>
      </c>
      <c r="H203" s="1111"/>
    </row>
    <row r="204" spans="1:8" ht="15.75">
      <c r="A204" s="1111"/>
      <c r="B204" s="2575" t="s">
        <v>79</v>
      </c>
      <c r="C204" s="2576"/>
      <c r="D204" s="2576"/>
      <c r="E204" s="2576"/>
      <c r="F204" s="2576"/>
      <c r="G204" s="2577"/>
      <c r="H204" s="1111"/>
    </row>
    <row r="205" spans="1:8" ht="30">
      <c r="A205" s="1111"/>
      <c r="B205" s="1529" t="s">
        <v>98</v>
      </c>
      <c r="C205" s="1520" t="str">
        <f>C210</f>
        <v xml:space="preserve"> CONECTOR DE DERIVAÇÃO PERFURANTE PARA CABO DE COBRE DE 25MM² PARA 2,5MM²</v>
      </c>
      <c r="D205" s="1601" t="s">
        <v>23</v>
      </c>
      <c r="E205" s="1523">
        <v>1</v>
      </c>
      <c r="F205" s="1521">
        <f>D215</f>
        <v>14.03</v>
      </c>
      <c r="G205" s="1517">
        <f>TRUNC(F205*E205,2)</f>
        <v>14.03</v>
      </c>
      <c r="H205" s="1111"/>
    </row>
    <row r="206" spans="1:8" ht="15.75">
      <c r="A206" s="1111"/>
      <c r="B206" s="2575" t="s">
        <v>80</v>
      </c>
      <c r="C206" s="2576"/>
      <c r="D206" s="2576"/>
      <c r="E206" s="2576"/>
      <c r="F206" s="2576"/>
      <c r="G206" s="2577"/>
      <c r="H206" s="1111"/>
    </row>
    <row r="207" spans="1:8" ht="16.5" thickBot="1">
      <c r="A207" s="1112" t="s">
        <v>219</v>
      </c>
      <c r="B207" s="1105">
        <v>88264</v>
      </c>
      <c r="C207" s="1303" t="e">
        <f>IF($A207="INSUMO",VLOOKUP($B207,#REF!,2,FALSE),VLOOKUP($B207,#REF!,2,FALSE))</f>
        <v>#REF!</v>
      </c>
      <c r="D207" s="1300" t="e">
        <f>IF($A207="INSUMO",VLOOKUP($B207,#REF!,3,FALSE),VLOOKUP($B207,#REF!,3,FALSE))</f>
        <v>#REF!</v>
      </c>
      <c r="E207" s="1519">
        <v>7.0000000000000007E-2</v>
      </c>
      <c r="F207" s="1324" t="e">
        <f>IF($A207="INSUMO",VLOOKUP($B207,#REF!,4,FALSE),VLOOKUP($B207,#REF!,4,FALSE))</f>
        <v>#REF!</v>
      </c>
      <c r="G207" s="1106" t="e">
        <f>TRUNC(F207*E207,2)</f>
        <v>#REF!</v>
      </c>
      <c r="H207" s="1111"/>
    </row>
    <row r="208" spans="1:8" ht="16.5" customHeight="1" thickBot="1">
      <c r="A208" s="1111"/>
      <c r="B208" s="2639" t="s">
        <v>1021</v>
      </c>
      <c r="C208" s="2639"/>
      <c r="D208" s="2639"/>
      <c r="E208" s="2639"/>
      <c r="F208" s="538" t="s">
        <v>81</v>
      </c>
      <c r="G208" s="539" t="e">
        <f>SUM(G205:G207)</f>
        <v>#REF!</v>
      </c>
      <c r="H208" s="1111"/>
    </row>
    <row r="209" spans="1:8" ht="15.75" thickBot="1">
      <c r="A209" s="1111"/>
      <c r="B209" s="2639"/>
      <c r="C209" s="2639"/>
      <c r="D209" s="2639"/>
      <c r="E209" s="2639"/>
      <c r="F209" s="1179"/>
      <c r="G209" s="1179"/>
      <c r="H209" s="1111"/>
    </row>
    <row r="210" spans="1:8" ht="31.5">
      <c r="A210" s="1111"/>
      <c r="B210" s="1365"/>
      <c r="C210" s="342" t="s">
        <v>944</v>
      </c>
      <c r="D210" s="1366"/>
      <c r="E210" s="1367"/>
      <c r="F210" s="1364"/>
      <c r="G210" s="360" t="s">
        <v>22</v>
      </c>
      <c r="H210" s="1239" t="s">
        <v>1054</v>
      </c>
    </row>
    <row r="211" spans="1:8" ht="31.5">
      <c r="A211" s="1111"/>
      <c r="B211" s="1458" t="s">
        <v>91</v>
      </c>
      <c r="C211" s="1459" t="s">
        <v>92</v>
      </c>
      <c r="D211" s="1460" t="s">
        <v>93</v>
      </c>
      <c r="E211" s="1461" t="s">
        <v>94</v>
      </c>
      <c r="F211" s="1504" t="s">
        <v>95</v>
      </c>
      <c r="G211" s="1463" t="s">
        <v>96</v>
      </c>
      <c r="H211" s="1111"/>
    </row>
    <row r="212" spans="1:8" ht="15">
      <c r="A212" s="1111"/>
      <c r="B212" s="1742">
        <v>43420</v>
      </c>
      <c r="C212" s="1765" t="s">
        <v>1128</v>
      </c>
      <c r="D212" s="1775">
        <v>14.35</v>
      </c>
      <c r="E212" s="1789" t="s">
        <v>1138</v>
      </c>
      <c r="F212" s="1768" t="s">
        <v>1144</v>
      </c>
      <c r="G212" s="1769" t="s">
        <v>1185</v>
      </c>
      <c r="H212" s="1204"/>
    </row>
    <row r="213" spans="1:8" ht="15">
      <c r="A213" s="1111"/>
      <c r="B213" s="1736">
        <v>43572</v>
      </c>
      <c r="C213" s="1737" t="s">
        <v>958</v>
      </c>
      <c r="D213" s="1738">
        <v>12.84</v>
      </c>
      <c r="E213" s="1739" t="s">
        <v>113</v>
      </c>
      <c r="F213" s="1740" t="s">
        <v>114</v>
      </c>
      <c r="G213" s="1741" t="s">
        <v>1258</v>
      </c>
      <c r="H213" s="1204"/>
    </row>
    <row r="214" spans="1:8" ht="15">
      <c r="A214" s="1111"/>
      <c r="B214" s="1759">
        <v>43565</v>
      </c>
      <c r="C214" s="1760" t="s">
        <v>738</v>
      </c>
      <c r="D214" s="1775">
        <v>14.03</v>
      </c>
      <c r="E214" s="1761" t="s">
        <v>385</v>
      </c>
      <c r="F214" s="1762" t="s">
        <v>1186</v>
      </c>
      <c r="G214" s="1741" t="s">
        <v>427</v>
      </c>
      <c r="H214" s="1205"/>
    </row>
    <row r="215" spans="1:8" ht="16.5" thickBot="1">
      <c r="A215" s="1111"/>
      <c r="B215" s="1095"/>
      <c r="C215" s="1335" t="s">
        <v>97</v>
      </c>
      <c r="D215" s="1336">
        <f>IF(COUNT(D211:D214)=3,MEDIAN(D211:D214),SMALL(D212:D214,1))</f>
        <v>14.03</v>
      </c>
      <c r="E215" s="1337"/>
      <c r="F215" s="1338"/>
      <c r="G215" s="587"/>
      <c r="H215" s="1111"/>
    </row>
    <row r="216" spans="1:8" ht="13.5" thickBot="1"/>
    <row r="217" spans="1:8" ht="37.5" customHeight="1">
      <c r="A217" s="1111"/>
      <c r="B217" s="1103" t="str">
        <f>IF(COUNT($H$16:H217)&lt;10,CONCATENATE("AMM IP 00",COUNT($H$16:H217)),CONCATENATE("AMM IP 0",COUNT($H$16:H217)))</f>
        <v>AMM IP 000</v>
      </c>
      <c r="C217" s="2533" t="str">
        <f>CONCATENATE("FORNECIMENTO E INSTALAÇÃO DE ",C220)</f>
        <v>FORNECIMENTO E INSTALAÇÃO DE POSTE COLAPSÍVEL H=9M EM PRFV, INTEIRIÇO, RETO, FLANGEADO, COM ACABAMENTO LIXADO E PINTADO EM TINTA PU (CONFORMIDADE COM NBR15486:2016)</v>
      </c>
      <c r="D217" s="2617"/>
      <c r="E217" s="2617"/>
      <c r="F217" s="2617"/>
      <c r="G217" s="362" t="str">
        <f>G225</f>
        <v>UN</v>
      </c>
      <c r="H217" s="1091" t="e">
        <f>G223</f>
        <v>#REF!</v>
      </c>
    </row>
    <row r="218" spans="1:8" ht="31.5">
      <c r="A218" s="1111"/>
      <c r="B218" s="1317" t="s">
        <v>144</v>
      </c>
      <c r="C218" s="1318" t="s">
        <v>75</v>
      </c>
      <c r="D218" s="1486" t="s">
        <v>23</v>
      </c>
      <c r="E218" s="1318" t="s">
        <v>76</v>
      </c>
      <c r="F218" s="1319" t="s">
        <v>77</v>
      </c>
      <c r="G218" s="1320" t="s">
        <v>78</v>
      </c>
      <c r="H218" s="1111"/>
    </row>
    <row r="219" spans="1:8" ht="15.75">
      <c r="A219" s="1111"/>
      <c r="B219" s="2818" t="s">
        <v>79</v>
      </c>
      <c r="C219" s="2819"/>
      <c r="D219" s="2819"/>
      <c r="E219" s="2819"/>
      <c r="F219" s="2819"/>
      <c r="G219" s="2820"/>
      <c r="H219" s="1111"/>
    </row>
    <row r="220" spans="1:8" ht="45">
      <c r="A220" s="1111"/>
      <c r="B220" s="1551" t="s">
        <v>98</v>
      </c>
      <c r="C220" s="1547" t="str">
        <f>C225</f>
        <v>POSTE COLAPSÍVEL H=9M EM PRFV, INTEIRIÇO, RETO, FLANGEADO, COM ACABAMENTO LIXADO E PINTADO EM TINTA PU (CONFORMIDADE COM NBR15486:2016)</v>
      </c>
      <c r="D220" s="1554" t="str">
        <f>G225</f>
        <v>UN</v>
      </c>
      <c r="E220" s="1535">
        <v>1</v>
      </c>
      <c r="F220" s="1535">
        <f>D252</f>
        <v>2284.6</v>
      </c>
      <c r="G220" s="1540">
        <f>TRUNC(F220*E220,2)</f>
        <v>2284.6</v>
      </c>
      <c r="H220" s="1111"/>
    </row>
    <row r="221" spans="1:8" ht="15.75">
      <c r="A221" s="1111"/>
      <c r="B221" s="2818" t="s">
        <v>80</v>
      </c>
      <c r="C221" s="2819"/>
      <c r="D221" s="2819"/>
      <c r="E221" s="2819"/>
      <c r="F221" s="2819"/>
      <c r="G221" s="2820"/>
      <c r="H221" s="1111"/>
    </row>
    <row r="222" spans="1:8" ht="16.5" thickBot="1">
      <c r="A222" s="1112" t="s">
        <v>219</v>
      </c>
      <c r="B222" s="1105">
        <v>88264</v>
      </c>
      <c r="C222" s="1303" t="e">
        <f>IF($A222="INSUMO",VLOOKUP($B222,#REF!,2,FALSE),VLOOKUP($B222,#REF!,2,FALSE))</f>
        <v>#REF!</v>
      </c>
      <c r="D222" s="1300" t="e">
        <f>IF($A222="INSUMO",VLOOKUP($B222,#REF!,3,FALSE),VLOOKUP($B222,#REF!,3,FALSE))</f>
        <v>#REF!</v>
      </c>
      <c r="E222" s="1544">
        <v>7</v>
      </c>
      <c r="F222" s="1324" t="e">
        <f>IF($A222="INSUMO",VLOOKUP($B222,#REF!,4,FALSE),VLOOKUP($B222,#REF!,4,FALSE))</f>
        <v>#REF!</v>
      </c>
      <c r="G222" s="1106" t="e">
        <f>TRUNC(F222*E222,2)</f>
        <v>#REF!</v>
      </c>
      <c r="H222" s="1111"/>
    </row>
    <row r="223" spans="1:8" ht="16.5" thickBot="1">
      <c r="A223" s="1111"/>
      <c r="B223" s="2639" t="s">
        <v>1022</v>
      </c>
      <c r="C223" s="2639"/>
      <c r="D223" s="2639"/>
      <c r="E223" s="2639"/>
      <c r="F223" s="538" t="s">
        <v>81</v>
      </c>
      <c r="G223" s="539" t="e">
        <f>SUM(G219:G222)</f>
        <v>#REF!</v>
      </c>
      <c r="H223" s="1111"/>
    </row>
    <row r="224" spans="1:8" ht="16.5" thickBot="1">
      <c r="A224" s="1111"/>
      <c r="B224" s="2639"/>
      <c r="C224" s="2639"/>
      <c r="D224" s="2639"/>
      <c r="E224" s="2639"/>
      <c r="F224" s="540"/>
      <c r="G224" s="541"/>
      <c r="H224" s="1111"/>
    </row>
    <row r="225" spans="1:8" ht="47.25">
      <c r="A225" s="1111"/>
      <c r="B225" s="1365"/>
      <c r="C225" s="1363" t="s">
        <v>945</v>
      </c>
      <c r="D225" s="1366"/>
      <c r="E225" s="1367"/>
      <c r="F225" s="1364"/>
      <c r="G225" s="360" t="s">
        <v>23</v>
      </c>
      <c r="H225" s="1239" t="s">
        <v>1054</v>
      </c>
    </row>
    <row r="226" spans="1:8" ht="31.5">
      <c r="A226" s="1111"/>
      <c r="B226" s="1333" t="s">
        <v>91</v>
      </c>
      <c r="C226" s="1329" t="s">
        <v>92</v>
      </c>
      <c r="D226" s="1330" t="s">
        <v>93</v>
      </c>
      <c r="E226" s="1331" t="s">
        <v>94</v>
      </c>
      <c r="F226" s="1332" t="s">
        <v>95</v>
      </c>
      <c r="G226" s="1334" t="s">
        <v>96</v>
      </c>
      <c r="H226" s="1111"/>
    </row>
    <row r="227" spans="1:8" ht="15">
      <c r="A227" s="395"/>
      <c r="B227" s="2870" t="s">
        <v>351</v>
      </c>
      <c r="C227" s="2871"/>
      <c r="D227" s="2871"/>
      <c r="E227" s="2871"/>
      <c r="F227" s="2871"/>
      <c r="G227" s="2872"/>
      <c r="H227" s="1184"/>
    </row>
    <row r="228" spans="1:8" ht="31.5">
      <c r="A228" s="395"/>
      <c r="B228" s="1458" t="s">
        <v>91</v>
      </c>
      <c r="C228" s="1459" t="s">
        <v>92</v>
      </c>
      <c r="D228" s="1460" t="s">
        <v>93</v>
      </c>
      <c r="E228" s="1461" t="s">
        <v>94</v>
      </c>
      <c r="F228" s="1504" t="s">
        <v>95</v>
      </c>
      <c r="G228" s="1463" t="s">
        <v>96</v>
      </c>
      <c r="H228" s="1185"/>
    </row>
    <row r="229" spans="1:8" ht="15">
      <c r="A229" s="395"/>
      <c r="B229" s="1480">
        <v>43126</v>
      </c>
      <c r="C229" s="1583" t="s">
        <v>948</v>
      </c>
      <c r="D229" s="1580">
        <v>2326.4699999999998</v>
      </c>
      <c r="E229" s="1581" t="s">
        <v>946</v>
      </c>
      <c r="F229" s="1582" t="s">
        <v>947</v>
      </c>
      <c r="G229" s="1586" t="s">
        <v>1079</v>
      </c>
      <c r="H229" s="1205"/>
    </row>
    <row r="230" spans="1:8" ht="15">
      <c r="A230" s="395"/>
      <c r="B230" s="1480">
        <v>43133</v>
      </c>
      <c r="C230" s="1564" t="s">
        <v>1140</v>
      </c>
      <c r="D230" s="1580">
        <v>1872.63</v>
      </c>
      <c r="E230" s="1581" t="s">
        <v>1141</v>
      </c>
      <c r="F230" s="1511" t="s">
        <v>1142</v>
      </c>
      <c r="G230" s="1508" t="s">
        <v>1143</v>
      </c>
      <c r="H230" s="1205"/>
    </row>
    <row r="231" spans="1:8" ht="15">
      <c r="A231" s="395"/>
      <c r="B231" s="1480"/>
      <c r="C231" s="1583"/>
      <c r="D231" s="1584"/>
      <c r="E231" s="1581"/>
      <c r="F231" s="1585"/>
      <c r="G231" s="1566"/>
      <c r="H231" s="1205"/>
    </row>
    <row r="232" spans="1:8" ht="15">
      <c r="A232" s="395"/>
      <c r="B232" s="2870" t="s">
        <v>352</v>
      </c>
      <c r="C232" s="2871"/>
      <c r="D232" s="2871"/>
      <c r="E232" s="2871"/>
      <c r="F232" s="2871"/>
      <c r="G232" s="2872"/>
      <c r="H232" s="1184"/>
    </row>
    <row r="233" spans="1:8" ht="31.5">
      <c r="A233" s="395"/>
      <c r="B233" s="1458" t="s">
        <v>950</v>
      </c>
      <c r="C233" s="1459" t="s">
        <v>92</v>
      </c>
      <c r="D233" s="1460" t="s">
        <v>93</v>
      </c>
      <c r="E233" s="1461" t="s">
        <v>94</v>
      </c>
      <c r="F233" s="1504" t="s">
        <v>95</v>
      </c>
      <c r="G233" s="1463" t="s">
        <v>96</v>
      </c>
      <c r="H233" s="1185"/>
    </row>
    <row r="234" spans="1:8" ht="15">
      <c r="A234" s="395"/>
      <c r="B234" s="1328">
        <f>B229</f>
        <v>43126</v>
      </c>
      <c r="C234" s="1505" t="str">
        <f>C229</f>
        <v>PETROFISA</v>
      </c>
      <c r="D234" s="1326">
        <v>0</v>
      </c>
      <c r="E234" s="1327" t="str">
        <f t="shared" ref="E234:G235" si="0">E229</f>
        <v>19.731.423/0001-00</v>
      </c>
      <c r="F234" s="1506" t="str">
        <f t="shared" si="0"/>
        <v>(19) 3546-2764</v>
      </c>
      <c r="G234" s="1507" t="str">
        <f t="shared" si="0"/>
        <v>LIEGE</v>
      </c>
      <c r="H234" s="1205"/>
    </row>
    <row r="235" spans="1:8" ht="15">
      <c r="A235" s="395"/>
      <c r="B235" s="1328">
        <f>B230</f>
        <v>43133</v>
      </c>
      <c r="C235" s="1325" t="str">
        <f>C230</f>
        <v>TECHNOFIX</v>
      </c>
      <c r="D235" s="1326">
        <v>0</v>
      </c>
      <c r="E235" s="1325" t="str">
        <f t="shared" si="0"/>
        <v>11.265.801/0001-03</v>
      </c>
      <c r="F235" s="1325" t="str">
        <f t="shared" si="0"/>
        <v>(41) 3289-6060</v>
      </c>
      <c r="G235" s="1603" t="str">
        <f t="shared" si="0"/>
        <v>THIAGO</v>
      </c>
      <c r="H235" s="1205"/>
    </row>
    <row r="236" spans="1:8" ht="15">
      <c r="A236" s="395"/>
      <c r="B236" s="1328"/>
      <c r="C236" s="1505"/>
      <c r="D236" s="1326"/>
      <c r="E236" s="1327"/>
      <c r="F236" s="1506"/>
      <c r="G236" s="1507"/>
      <c r="H236" s="1205"/>
    </row>
    <row r="237" spans="1:8" ht="15">
      <c r="A237" s="395"/>
      <c r="B237" s="2870" t="s">
        <v>731</v>
      </c>
      <c r="C237" s="2871"/>
      <c r="D237" s="2871"/>
      <c r="E237" s="2871"/>
      <c r="F237" s="2871"/>
      <c r="G237" s="2872"/>
      <c r="H237" s="1184"/>
    </row>
    <row r="238" spans="1:8" ht="31.5">
      <c r="A238" s="395"/>
      <c r="B238" s="1458" t="s">
        <v>91</v>
      </c>
      <c r="C238" s="1459" t="s">
        <v>92</v>
      </c>
      <c r="D238" s="1460" t="s">
        <v>93</v>
      </c>
      <c r="E238" s="1461" t="s">
        <v>94</v>
      </c>
      <c r="F238" s="1504" t="s">
        <v>95</v>
      </c>
      <c r="G238" s="1463" t="s">
        <v>96</v>
      </c>
      <c r="H238" s="1185"/>
    </row>
    <row r="239" spans="1:8" ht="15">
      <c r="A239" s="395"/>
      <c r="B239" s="1328">
        <f>B234</f>
        <v>43126</v>
      </c>
      <c r="C239" s="1564" t="str">
        <f>C234</f>
        <v>PETROFISA</v>
      </c>
      <c r="D239" s="1565">
        <f>TRUNC((D229+D234)*0.07,2)</f>
        <v>162.85</v>
      </c>
      <c r="E239" s="1327" t="str">
        <f t="shared" ref="E239:G240" si="1">E234</f>
        <v>19.731.423/0001-00</v>
      </c>
      <c r="F239" s="1506" t="str">
        <f t="shared" si="1"/>
        <v>(19) 3546-2764</v>
      </c>
      <c r="G239" s="1507" t="str">
        <f t="shared" si="1"/>
        <v>LIEGE</v>
      </c>
      <c r="H239" s="1205"/>
    </row>
    <row r="240" spans="1:8" ht="15">
      <c r="A240" s="395"/>
      <c r="B240" s="1328">
        <f>B235</f>
        <v>43133</v>
      </c>
      <c r="C240" s="1602" t="str">
        <f>C235</f>
        <v>TECHNOFIX</v>
      </c>
      <c r="D240" s="1565">
        <f>TRUNC((D230+D235)*0.07,2)</f>
        <v>131.08000000000001</v>
      </c>
      <c r="E240" s="1602" t="str">
        <f t="shared" si="1"/>
        <v>11.265.801/0001-03</v>
      </c>
      <c r="F240" s="1602" t="str">
        <f t="shared" si="1"/>
        <v>(41) 3289-6060</v>
      </c>
      <c r="G240" s="1507" t="str">
        <f t="shared" si="1"/>
        <v>THIAGO</v>
      </c>
      <c r="H240" s="1205"/>
    </row>
    <row r="241" spans="1:8" ht="15">
      <c r="A241" s="395"/>
      <c r="B241" s="1328"/>
      <c r="C241" s="1564"/>
      <c r="D241" s="1565"/>
      <c r="E241" s="1327"/>
      <c r="F241" s="1506"/>
      <c r="G241" s="1507"/>
      <c r="H241" s="1205"/>
    </row>
    <row r="242" spans="1:8" ht="15">
      <c r="A242" s="395"/>
      <c r="B242" s="2870" t="s">
        <v>732</v>
      </c>
      <c r="C242" s="2871"/>
      <c r="D242" s="2871"/>
      <c r="E242" s="2871"/>
      <c r="F242" s="2871"/>
      <c r="G242" s="2872"/>
      <c r="H242" s="1184"/>
    </row>
    <row r="243" spans="1:8" ht="31.5">
      <c r="A243" s="395"/>
      <c r="B243" s="1458" t="s">
        <v>91</v>
      </c>
      <c r="C243" s="1459" t="s">
        <v>92</v>
      </c>
      <c r="D243" s="1460" t="s">
        <v>93</v>
      </c>
      <c r="E243" s="1461" t="s">
        <v>94</v>
      </c>
      <c r="F243" s="1504" t="s">
        <v>95</v>
      </c>
      <c r="G243" s="1463" t="s">
        <v>96</v>
      </c>
      <c r="H243" s="1185"/>
    </row>
    <row r="244" spans="1:8" ht="15">
      <c r="A244" s="395"/>
      <c r="B244" s="1328">
        <f>B239</f>
        <v>43126</v>
      </c>
      <c r="C244" s="1564" t="str">
        <f>C239</f>
        <v>PETROFISA</v>
      </c>
      <c r="D244" s="1565">
        <f>D229*0.15</f>
        <v>348.97049999999996</v>
      </c>
      <c r="E244" s="1327" t="str">
        <f t="shared" ref="E244:G245" si="2">E239</f>
        <v>19.731.423/0001-00</v>
      </c>
      <c r="F244" s="1506" t="str">
        <f t="shared" si="2"/>
        <v>(19) 3546-2764</v>
      </c>
      <c r="G244" s="1507" t="str">
        <f t="shared" si="2"/>
        <v>LIEGE</v>
      </c>
      <c r="H244" s="1205"/>
    </row>
    <row r="245" spans="1:8" ht="15">
      <c r="A245" s="395"/>
      <c r="B245" s="1328">
        <f>B240</f>
        <v>43133</v>
      </c>
      <c r="C245" s="1602" t="str">
        <f>C240</f>
        <v>TECHNOFIX</v>
      </c>
      <c r="D245" s="1565">
        <f>D230*0.15</f>
        <v>280.89449999999999</v>
      </c>
      <c r="E245" s="1602" t="str">
        <f t="shared" si="2"/>
        <v>11.265.801/0001-03</v>
      </c>
      <c r="F245" s="1602" t="str">
        <f t="shared" si="2"/>
        <v>(41) 3289-6060</v>
      </c>
      <c r="G245" s="1507" t="str">
        <f t="shared" si="2"/>
        <v>THIAGO</v>
      </c>
      <c r="H245" s="1205"/>
    </row>
    <row r="246" spans="1:8" ht="15">
      <c r="A246" s="395"/>
      <c r="B246" s="1328"/>
      <c r="C246" s="1564"/>
      <c r="D246" s="1565"/>
      <c r="E246" s="1327"/>
      <c r="F246" s="1506"/>
      <c r="G246" s="1507"/>
      <c r="H246" s="1205"/>
    </row>
    <row r="247" spans="1:8" ht="15">
      <c r="A247" s="395"/>
      <c r="B247" s="2870" t="s">
        <v>353</v>
      </c>
      <c r="C247" s="2871"/>
      <c r="D247" s="2871"/>
      <c r="E247" s="2871"/>
      <c r="F247" s="2871"/>
      <c r="G247" s="2872"/>
      <c r="H247" s="1184"/>
    </row>
    <row r="248" spans="1:8" ht="31.5">
      <c r="A248" s="395"/>
      <c r="B248" s="1458" t="s">
        <v>91</v>
      </c>
      <c r="C248" s="1459" t="s">
        <v>92</v>
      </c>
      <c r="D248" s="1460" t="s">
        <v>93</v>
      </c>
      <c r="E248" s="1461" t="s">
        <v>94</v>
      </c>
      <c r="F248" s="1504" t="s">
        <v>95</v>
      </c>
      <c r="G248" s="1463" t="s">
        <v>96</v>
      </c>
      <c r="H248" s="1185"/>
    </row>
    <row r="249" spans="1:8" ht="15">
      <c r="A249" s="395"/>
      <c r="B249" s="1328">
        <f>B239</f>
        <v>43126</v>
      </c>
      <c r="C249" s="1505" t="str">
        <f>C239</f>
        <v>PETROFISA</v>
      </c>
      <c r="D249" s="1565">
        <f>TRUNC(D229+D234+D239+D244,2)</f>
        <v>2838.29</v>
      </c>
      <c r="E249" s="1327" t="str">
        <f>E239</f>
        <v>19.731.423/0001-00</v>
      </c>
      <c r="F249" s="1506" t="str">
        <f>F239</f>
        <v>(19) 3546-2764</v>
      </c>
      <c r="G249" s="1507" t="str">
        <f>G239</f>
        <v>LIEGE</v>
      </c>
      <c r="H249" s="1205"/>
    </row>
    <row r="250" spans="1:8" ht="15">
      <c r="A250" s="395"/>
      <c r="B250" s="1328">
        <f>B245</f>
        <v>43133</v>
      </c>
      <c r="C250" s="1602" t="str">
        <f>C245</f>
        <v>TECHNOFIX</v>
      </c>
      <c r="D250" s="1565">
        <f>TRUNC(D230+D235+D240+D245,2)</f>
        <v>2284.6</v>
      </c>
      <c r="E250" s="1602" t="str">
        <f>E245</f>
        <v>11.265.801/0001-03</v>
      </c>
      <c r="F250" s="1602" t="str">
        <f>F245</f>
        <v>(41) 3289-6060</v>
      </c>
      <c r="G250" s="1507" t="str">
        <f>G245</f>
        <v>THIAGO</v>
      </c>
      <c r="H250" s="1205"/>
    </row>
    <row r="251" spans="1:8" ht="15">
      <c r="A251" s="395"/>
      <c r="B251" s="1328"/>
      <c r="C251" s="1505"/>
      <c r="D251" s="1565"/>
      <c r="E251" s="1327"/>
      <c r="F251" s="1506"/>
      <c r="G251" s="1507"/>
      <c r="H251" s="1205"/>
    </row>
    <row r="252" spans="1:8" ht="16.5" thickBot="1">
      <c r="A252" s="395"/>
      <c r="B252" s="1095"/>
      <c r="C252" s="1335" t="s">
        <v>97</v>
      </c>
      <c r="D252" s="1336">
        <f>IF(COUNT(D248:D251)=3,MEDIAN(D248:D251),SMALL(D249:D251,1))</f>
        <v>2284.6</v>
      </c>
      <c r="E252" s="1337"/>
      <c r="F252" s="1338"/>
      <c r="G252" s="587"/>
      <c r="H252" s="1186"/>
    </row>
    <row r="253" spans="1:8" ht="13.5" thickBot="1"/>
    <row r="254" spans="1:8" ht="15.75">
      <c r="B254" s="1103" t="str">
        <f>IF(COUNT($H$16:H254)&lt;10,CONCATENATE("AMM IP 00",COUNT($H$16:H254)),CONCATENATE("AMM IP 0",COUNT($H$16:H254)))</f>
        <v>AMM IP 000</v>
      </c>
      <c r="C254" s="2533" t="str">
        <f>CONCATENATE("FORNECIMENTO E INSTALAÇÃO DE ",C260)</f>
        <v>FORNECIMENTO E INSTALAÇÃO DE POSTE DE CONRETO DT 11/600</v>
      </c>
      <c r="D254" s="2533"/>
      <c r="E254" s="2533"/>
      <c r="F254" s="2533"/>
      <c r="G254" s="1202" t="s">
        <v>23</v>
      </c>
      <c r="H254" s="1091" t="e">
        <f>G263</f>
        <v>#REF!</v>
      </c>
    </row>
    <row r="255" spans="1:8" ht="47.25">
      <c r="B255" s="1317" t="s">
        <v>931</v>
      </c>
      <c r="C255" s="1486" t="s">
        <v>75</v>
      </c>
      <c r="D255" s="1486" t="s">
        <v>23</v>
      </c>
      <c r="E255" s="1486" t="s">
        <v>76</v>
      </c>
      <c r="F255" s="1487" t="s">
        <v>77</v>
      </c>
      <c r="G255" s="1492" t="s">
        <v>78</v>
      </c>
    </row>
    <row r="256" spans="1:8" ht="15.75">
      <c r="B256" s="2575" t="s">
        <v>79</v>
      </c>
      <c r="C256" s="2576"/>
      <c r="D256" s="2576"/>
      <c r="E256" s="2576"/>
      <c r="F256" s="2576"/>
      <c r="G256" s="2577"/>
    </row>
    <row r="257" spans="1:8" ht="15">
      <c r="B257" s="1518">
        <v>94969</v>
      </c>
      <c r="C257" s="1299" t="e">
        <f>IF($A257="INSUMO",VLOOKUP($B257,#REF!,2,FALSE),VLOOKUP($B257,#REF!,2,FALSE))</f>
        <v>#REF!</v>
      </c>
      <c r="D257" s="1304" t="e">
        <f>IF($A257="INSUMO",VLOOKUP($B257,#REF!,3,FALSE),VLOOKUP($B257,#REF!,3,FALSE))</f>
        <v>#REF!</v>
      </c>
      <c r="E257" s="1514">
        <v>0.2</v>
      </c>
      <c r="F257" s="1322" t="e">
        <f>IF($A257="INSUMO",VLOOKUP($B257,#REF!,4,FALSE),VLOOKUP($B257,#REF!,4,FALSE))</f>
        <v>#REF!</v>
      </c>
      <c r="G257" s="1517" t="e">
        <f>TRUNC(F257*E257,2)</f>
        <v>#REF!</v>
      </c>
    </row>
    <row r="258" spans="1:8" ht="15">
      <c r="B258" s="1518">
        <v>91634</v>
      </c>
      <c r="C258" s="1299" t="e">
        <f>IF($A258="INSUMO",VLOOKUP($B258,#REF!,2,FALSE),VLOOKUP($B258,#REF!,2,FALSE))</f>
        <v>#REF!</v>
      </c>
      <c r="D258" s="1304" t="e">
        <f>IF($A258="INSUMO",VLOOKUP($B258,#REF!,3,FALSE),VLOOKUP($B258,#REF!,3,FALSE))</f>
        <v>#REF!</v>
      </c>
      <c r="E258" s="1514">
        <v>1.5</v>
      </c>
      <c r="F258" s="1322" t="e">
        <f>IF($A258="INSUMO",VLOOKUP($B258,#REF!,4,FALSE),VLOOKUP($B258,#REF!,4,FALSE))</f>
        <v>#REF!</v>
      </c>
      <c r="G258" s="1517" t="e">
        <f>TRUNC(F258*E258,2)</f>
        <v>#REF!</v>
      </c>
    </row>
    <row r="259" spans="1:8" ht="15">
      <c r="B259" s="1518">
        <v>92873</v>
      </c>
      <c r="C259" s="1299" t="e">
        <f>IF($A259="INSUMO",VLOOKUP($B259,#REF!,2,FALSE),VLOOKUP($B259,#REF!,2,FALSE))</f>
        <v>#REF!</v>
      </c>
      <c r="D259" s="1304" t="e">
        <f>IF($A259="INSUMO",VLOOKUP($B259,#REF!,3,FALSE),VLOOKUP($B259,#REF!,3,FALSE))</f>
        <v>#REF!</v>
      </c>
      <c r="E259" s="1514">
        <v>0.2</v>
      </c>
      <c r="F259" s="1322" t="e">
        <f>IF($A259="INSUMO",VLOOKUP($B259,#REF!,4,FALSE),VLOOKUP($B259,#REF!,4,FALSE))</f>
        <v>#REF!</v>
      </c>
      <c r="G259" s="1517" t="e">
        <f>TRUNC(F259*E259,2)</f>
        <v>#REF!</v>
      </c>
    </row>
    <row r="260" spans="1:8" ht="15">
      <c r="B260" s="1518" t="s">
        <v>98</v>
      </c>
      <c r="C260" s="1299" t="str">
        <f>C265</f>
        <v>POSTE DE CONRETO DT 11/600</v>
      </c>
      <c r="D260" s="1604" t="str">
        <f>G265</f>
        <v>UN</v>
      </c>
      <c r="E260" s="1514">
        <v>1</v>
      </c>
      <c r="F260" s="1322">
        <f>D270</f>
        <v>1411.47</v>
      </c>
      <c r="G260" s="1517">
        <f>TRUNC(F260*E260,2)</f>
        <v>1411.47</v>
      </c>
    </row>
    <row r="261" spans="1:8" ht="15.75">
      <c r="B261" s="2575" t="s">
        <v>80</v>
      </c>
      <c r="C261" s="2576"/>
      <c r="D261" s="2576"/>
      <c r="E261" s="2576"/>
      <c r="F261" s="2576"/>
      <c r="G261" s="2577"/>
    </row>
    <row r="262" spans="1:8" ht="15.75" thickBot="1">
      <c r="B262" s="1105">
        <v>88316</v>
      </c>
      <c r="C262" s="1303" t="e">
        <f>IF($A262="INSUMO",VLOOKUP($B262,#REF!,2,FALSE),VLOOKUP($B262,#REF!,2,FALSE))</f>
        <v>#REF!</v>
      </c>
      <c r="D262" s="1300" t="e">
        <f>IF($A262="INSUMO",VLOOKUP($B262,#REF!,3,FALSE),VLOOKUP($B262,#REF!,3,FALSE))</f>
        <v>#REF!</v>
      </c>
      <c r="E262" s="1519">
        <v>6</v>
      </c>
      <c r="F262" s="1324" t="e">
        <f>IF($A262="INSUMO",VLOOKUP($B262,#REF!,4,FALSE),VLOOKUP($B262,#REF!,4,FALSE))</f>
        <v>#REF!</v>
      </c>
      <c r="G262" s="1106" t="e">
        <f>TRUNC(F262*E262,2)</f>
        <v>#REF!</v>
      </c>
    </row>
    <row r="263" spans="1:8" ht="16.5" thickBot="1">
      <c r="B263" s="2639" t="s">
        <v>1023</v>
      </c>
      <c r="C263" s="2639"/>
      <c r="D263" s="2639"/>
      <c r="E263" s="2828"/>
      <c r="F263" s="538" t="s">
        <v>81</v>
      </c>
      <c r="G263" s="539" t="e">
        <f>SUM(G256:G262)</f>
        <v>#REF!</v>
      </c>
    </row>
    <row r="264" spans="1:8" ht="15.75" thickBot="1">
      <c r="B264" s="2639"/>
      <c r="C264" s="2639"/>
      <c r="D264" s="2639"/>
      <c r="E264" s="2639"/>
      <c r="F264" s="1179"/>
      <c r="G264" s="1179"/>
    </row>
    <row r="265" spans="1:8" ht="15.75">
      <c r="B265" s="1365"/>
      <c r="C265" s="1363" t="s">
        <v>951</v>
      </c>
      <c r="D265" s="1366"/>
      <c r="E265" s="1367"/>
      <c r="F265" s="1364"/>
      <c r="G265" s="360" t="s">
        <v>23</v>
      </c>
      <c r="H265" s="1223" t="s">
        <v>1064</v>
      </c>
    </row>
    <row r="266" spans="1:8" ht="31.5">
      <c r="B266" s="1458" t="s">
        <v>91</v>
      </c>
      <c r="C266" s="1459" t="s">
        <v>92</v>
      </c>
      <c r="D266" s="1460" t="s">
        <v>93</v>
      </c>
      <c r="E266" s="1461" t="s">
        <v>94</v>
      </c>
      <c r="F266" s="1504" t="s">
        <v>95</v>
      </c>
      <c r="G266" s="1463" t="s">
        <v>96</v>
      </c>
    </row>
    <row r="267" spans="1:8" ht="15">
      <c r="B267" s="1751">
        <v>43581</v>
      </c>
      <c r="C267" s="1737" t="s">
        <v>1281</v>
      </c>
      <c r="D267" s="1738">
        <v>1390</v>
      </c>
      <c r="E267" s="1817" t="s">
        <v>1282</v>
      </c>
      <c r="F267" s="1774" t="s">
        <v>1283</v>
      </c>
      <c r="G267" s="1750" t="s">
        <v>1284</v>
      </c>
    </row>
    <row r="268" spans="1:8" ht="15">
      <c r="B268" s="1742">
        <v>43572</v>
      </c>
      <c r="C268" s="1760" t="s">
        <v>1183</v>
      </c>
      <c r="D268" s="1775">
        <v>1550</v>
      </c>
      <c r="E268" s="1761" t="s">
        <v>1097</v>
      </c>
      <c r="F268" s="1762" t="s">
        <v>1065</v>
      </c>
      <c r="G268" s="1741" t="s">
        <v>1275</v>
      </c>
    </row>
    <row r="269" spans="1:8" ht="15">
      <c r="B269" s="1736">
        <v>43572</v>
      </c>
      <c r="C269" s="1737" t="s">
        <v>958</v>
      </c>
      <c r="D269" s="1738">
        <v>1411.47</v>
      </c>
      <c r="E269" s="1739" t="s">
        <v>113</v>
      </c>
      <c r="F269" s="1740" t="s">
        <v>114</v>
      </c>
      <c r="G269" s="1741" t="s">
        <v>1258</v>
      </c>
    </row>
    <row r="270" spans="1:8" ht="16.5" thickBot="1">
      <c r="B270" s="1095"/>
      <c r="C270" s="1335" t="s">
        <v>97</v>
      </c>
      <c r="D270" s="1336">
        <f>IF(COUNT(D266:D269)=3,MEDIAN(D266:D269),SMALL(D267:D269,1))</f>
        <v>1411.47</v>
      </c>
      <c r="E270" s="1337"/>
      <c r="F270" s="1338"/>
      <c r="G270" s="587"/>
    </row>
    <row r="271" spans="1:8" ht="13.5" thickBot="1"/>
    <row r="272" spans="1:8" ht="36.75" customHeight="1">
      <c r="A272" s="1111"/>
      <c r="B272" s="1103" t="str">
        <f>IF(COUNT($H$16:H272)&lt;10,CONCATENATE("AMM IP 00",COUNT($H$16:H272)),CONCATENATE("AMM IP 0",COUNT($H$16:H272)))</f>
        <v>AMM IP 000</v>
      </c>
      <c r="C272" s="2533" t="s">
        <v>952</v>
      </c>
      <c r="D272" s="2617"/>
      <c r="E272" s="2617"/>
      <c r="F272" s="2617"/>
      <c r="G272" s="1104" t="s">
        <v>23</v>
      </c>
      <c r="H272" s="1092" t="e">
        <f>G304</f>
        <v>#REF!</v>
      </c>
    </row>
    <row r="273" spans="1:7" ht="31.5">
      <c r="A273" s="1111"/>
      <c r="B273" s="1317" t="s">
        <v>90</v>
      </c>
      <c r="C273" s="1318" t="s">
        <v>75</v>
      </c>
      <c r="D273" s="1486" t="s">
        <v>23</v>
      </c>
      <c r="E273" s="1318" t="s">
        <v>76</v>
      </c>
      <c r="F273" s="1319" t="s">
        <v>77</v>
      </c>
      <c r="G273" s="1320" t="s">
        <v>78</v>
      </c>
    </row>
    <row r="274" spans="1:7" ht="15.75">
      <c r="A274" s="1111"/>
      <c r="B274" s="2818" t="s">
        <v>79</v>
      </c>
      <c r="C274" s="2819"/>
      <c r="D274" s="2819"/>
      <c r="E274" s="2819"/>
      <c r="F274" s="2819"/>
      <c r="G274" s="2820"/>
    </row>
    <row r="275" spans="1:7" ht="15.75">
      <c r="A275" s="1112" t="s">
        <v>218</v>
      </c>
      <c r="B275" s="1608">
        <v>34519</v>
      </c>
      <c r="C275" s="1546" t="e">
        <f>IF($A275="INSUMO",VLOOKUP($B275,#REF!,2,FALSE),VLOOKUP($B275,#REF!,2,FALSE))</f>
        <v>#REF!</v>
      </c>
      <c r="D275" s="1605" t="e">
        <f>IF($A275="INSUMO",VLOOKUP($B275,#REF!,3,FALSE),VLOOKUP($B275,#REF!,3,FALSE))</f>
        <v>#REF!</v>
      </c>
      <c r="E275" s="1482">
        <v>2</v>
      </c>
      <c r="F275" s="1606" t="e">
        <f>IF($A275="INSUMO",VLOOKUP($B275,#REF!,4,FALSE),VLOOKUP($B275,#REF!,4,FALSE))</f>
        <v>#REF!</v>
      </c>
      <c r="G275" s="1609" t="e">
        <f t="shared" ref="G275:G299" si="3">TRUNC(F275*E275,2)</f>
        <v>#REF!</v>
      </c>
    </row>
    <row r="276" spans="1:7" ht="15.75">
      <c r="A276" s="1112"/>
      <c r="B276" s="1610" t="str">
        <f>B306</f>
        <v>COT-01</v>
      </c>
      <c r="C276" s="1546" t="str">
        <f>C306</f>
        <v>MÃO FRANCESA PLANA 619MM</v>
      </c>
      <c r="D276" s="1561" t="str">
        <f>G306</f>
        <v>UN</v>
      </c>
      <c r="E276" s="1535">
        <v>4</v>
      </c>
      <c r="F276" s="1322">
        <f>D311</f>
        <v>7.13</v>
      </c>
      <c r="G276" s="1540">
        <f t="shared" si="3"/>
        <v>28.52</v>
      </c>
    </row>
    <row r="277" spans="1:7" ht="15.75">
      <c r="A277" s="1112" t="s">
        <v>218</v>
      </c>
      <c r="B277" s="1611">
        <v>430</v>
      </c>
      <c r="C277" s="1299" t="e">
        <f>IF($A277="INSUMO",VLOOKUP($B277,#REF!,2,FALSE),VLOOKUP($B277,#REF!,2,FALSE))</f>
        <v>#REF!</v>
      </c>
      <c r="D277" s="1304" t="e">
        <f>IF($A277="INSUMO",VLOOKUP($B277,#REF!,3,FALSE),VLOOKUP($B277,#REF!,3,FALSE))</f>
        <v>#REF!</v>
      </c>
      <c r="E277" s="1535">
        <v>3</v>
      </c>
      <c r="F277" s="1322" t="e">
        <f>IF($A277="INSUMO",VLOOKUP($B277,#REF!,4,FALSE),VLOOKUP($B277,#REF!,4,FALSE))</f>
        <v>#REF!</v>
      </c>
      <c r="G277" s="1540" t="e">
        <f t="shared" si="3"/>
        <v>#REF!</v>
      </c>
    </row>
    <row r="278" spans="1:7" ht="15.75">
      <c r="A278" s="1112"/>
      <c r="B278" s="1611" t="str">
        <f>B313</f>
        <v>COT-02</v>
      </c>
      <c r="C278" s="1599" t="str">
        <f>C313</f>
        <v xml:space="preserve">ISOLADOR PILAR 110KV; </v>
      </c>
      <c r="D278" s="1561" t="str">
        <f>G313</f>
        <v>UN</v>
      </c>
      <c r="E278" s="1535">
        <v>4</v>
      </c>
      <c r="F278" s="1322">
        <f>D318</f>
        <v>72.22</v>
      </c>
      <c r="G278" s="1540">
        <f t="shared" si="3"/>
        <v>288.88</v>
      </c>
    </row>
    <row r="279" spans="1:7" ht="15.75">
      <c r="A279" s="1112"/>
      <c r="B279" s="1611" t="str">
        <f>B320</f>
        <v>COT-03</v>
      </c>
      <c r="C279" s="1599" t="str">
        <f>C320</f>
        <v xml:space="preserve"> PINO AUTO-TRAVANTE –140 MM PARA ISOLADOR PILAR; </v>
      </c>
      <c r="D279" s="1561" t="str">
        <f>G320</f>
        <v>UN</v>
      </c>
      <c r="E279" s="1535">
        <v>4</v>
      </c>
      <c r="F279" s="1322">
        <f>D325</f>
        <v>10</v>
      </c>
      <c r="G279" s="1540">
        <f t="shared" si="3"/>
        <v>40</v>
      </c>
    </row>
    <row r="280" spans="1:7" ht="15.75">
      <c r="A280" s="1112" t="s">
        <v>218</v>
      </c>
      <c r="B280" s="1611">
        <v>5047</v>
      </c>
      <c r="C280" s="1299" t="e">
        <f>IF($A280="INSUMO",VLOOKUP($B280,#REF!,2,FALSE),VLOOKUP($B280,#REF!,2,FALSE))</f>
        <v>#REF!</v>
      </c>
      <c r="D280" s="1304" t="e">
        <f>IF($A280="INSUMO",VLOOKUP($B280,#REF!,3,FALSE),VLOOKUP($B280,#REF!,3,FALSE))</f>
        <v>#REF!</v>
      </c>
      <c r="E280" s="1535">
        <v>3</v>
      </c>
      <c r="F280" s="1322" t="e">
        <f>IF($A280="INSUMO",VLOOKUP($B280,#REF!,4,FALSE),VLOOKUP($B280,#REF!,4,FALSE))</f>
        <v>#REF!</v>
      </c>
      <c r="G280" s="1540" t="e">
        <f t="shared" si="3"/>
        <v>#REF!</v>
      </c>
    </row>
    <row r="281" spans="1:7" ht="15.75">
      <c r="A281" s="1112"/>
      <c r="B281" s="1610" t="str">
        <f>B327</f>
        <v>COT-04</v>
      </c>
      <c r="C281" s="1546" t="str">
        <f>C327</f>
        <v>ELO FUSÍVEL DE ALTA TENSÃO 1H</v>
      </c>
      <c r="D281" s="1561" t="s">
        <v>23</v>
      </c>
      <c r="E281" s="1535">
        <v>3</v>
      </c>
      <c r="F281" s="1322">
        <f>D332</f>
        <v>1.8</v>
      </c>
      <c r="G281" s="1540">
        <f t="shared" si="3"/>
        <v>5.4</v>
      </c>
    </row>
    <row r="282" spans="1:7" ht="15.75">
      <c r="A282" s="1112" t="s">
        <v>218</v>
      </c>
      <c r="B282" s="1612">
        <v>4276</v>
      </c>
      <c r="C282" s="1299" t="e">
        <f>IF($A282="INSUMO",VLOOKUP($B282,#REF!,2,FALSE),VLOOKUP($B282,#REF!,2,FALSE))</f>
        <v>#REF!</v>
      </c>
      <c r="D282" s="1304" t="e">
        <f>IF($A282="INSUMO",VLOOKUP($B282,#REF!,3,FALSE),VLOOKUP($B282,#REF!,3,FALSE))</f>
        <v>#REF!</v>
      </c>
      <c r="E282" s="1482">
        <v>3</v>
      </c>
      <c r="F282" s="1322" t="e">
        <f>IF($A282="INSUMO",VLOOKUP($B282,#REF!,4,FALSE),VLOOKUP($B282,#REF!,4,FALSE))</f>
        <v>#REF!</v>
      </c>
      <c r="G282" s="1540" t="e">
        <f t="shared" si="3"/>
        <v>#REF!</v>
      </c>
    </row>
    <row r="283" spans="1:7" ht="15.75">
      <c r="A283" s="1112" t="s">
        <v>218</v>
      </c>
      <c r="B283" s="1612">
        <v>431</v>
      </c>
      <c r="C283" s="1299" t="e">
        <f>IF($A283="INSUMO",VLOOKUP($B283,#REF!,2,FALSE),VLOOKUP($B283,#REF!,2,FALSE))</f>
        <v>#REF!</v>
      </c>
      <c r="D283" s="1304" t="e">
        <f>IF($A283="INSUMO",VLOOKUP($B283,#REF!,3,FALSE),VLOOKUP($B283,#REF!,3,FALSE))</f>
        <v>#REF!</v>
      </c>
      <c r="E283" s="1482">
        <v>1</v>
      </c>
      <c r="F283" s="1322" t="e">
        <f>IF($A283="INSUMO",VLOOKUP($B283,#REF!,4,FALSE),VLOOKUP($B283,#REF!,4,FALSE))</f>
        <v>#REF!</v>
      </c>
      <c r="G283" s="1540" t="e">
        <f t="shared" si="3"/>
        <v>#REF!</v>
      </c>
    </row>
    <row r="284" spans="1:7" ht="15.75">
      <c r="A284" s="1112" t="s">
        <v>218</v>
      </c>
      <c r="B284" s="1612">
        <v>432</v>
      </c>
      <c r="C284" s="1299" t="e">
        <f>IF($A284="INSUMO",VLOOKUP($B284,#REF!,2,FALSE),VLOOKUP($B284,#REF!,2,FALSE))</f>
        <v>#REF!</v>
      </c>
      <c r="D284" s="1304" t="e">
        <f>IF($A284="INSUMO",VLOOKUP($B284,#REF!,3,FALSE),VLOOKUP($B284,#REF!,3,FALSE))</f>
        <v>#REF!</v>
      </c>
      <c r="E284" s="1482">
        <v>2</v>
      </c>
      <c r="F284" s="1322" t="e">
        <f>IF($A284="INSUMO",VLOOKUP($B284,#REF!,4,FALSE),VLOOKUP($B284,#REF!,4,FALSE))</f>
        <v>#REF!</v>
      </c>
      <c r="G284" s="1540" t="e">
        <f t="shared" si="3"/>
        <v>#REF!</v>
      </c>
    </row>
    <row r="285" spans="1:7" ht="15.75">
      <c r="A285" s="1112" t="s">
        <v>218</v>
      </c>
      <c r="B285" s="1612">
        <v>429</v>
      </c>
      <c r="C285" s="1299" t="e">
        <f>IF($A285="INSUMO",VLOOKUP($B285,#REF!,2,FALSE),VLOOKUP($B285,#REF!,2,FALSE))</f>
        <v>#REF!</v>
      </c>
      <c r="D285" s="1304" t="e">
        <f>IF($A285="INSUMO",VLOOKUP($B285,#REF!,3,FALSE),VLOOKUP($B285,#REF!,3,FALSE))</f>
        <v>#REF!</v>
      </c>
      <c r="E285" s="1482">
        <v>5</v>
      </c>
      <c r="F285" s="1322" t="e">
        <f>IF($A285="INSUMO",VLOOKUP($B285,#REF!,4,FALSE),VLOOKUP($B285,#REF!,4,FALSE))</f>
        <v>#REF!</v>
      </c>
      <c r="G285" s="1540" t="e">
        <f t="shared" si="3"/>
        <v>#REF!</v>
      </c>
    </row>
    <row r="286" spans="1:7" ht="15.75">
      <c r="A286" s="1112"/>
      <c r="B286" s="1611" t="str">
        <f>B341</f>
        <v>COT-06</v>
      </c>
      <c r="C286" s="1546" t="str">
        <f>C341</f>
        <v>PROTETOR DE BUCHA DE TRANSFORMADOR AT 15KV</v>
      </c>
      <c r="D286" s="1561" t="s">
        <v>23</v>
      </c>
      <c r="E286" s="1535">
        <v>3</v>
      </c>
      <c r="F286" s="1322">
        <f>D346</f>
        <v>10.19</v>
      </c>
      <c r="G286" s="1540">
        <f t="shared" si="3"/>
        <v>30.57</v>
      </c>
    </row>
    <row r="287" spans="1:7" ht="15.75">
      <c r="A287" s="1112" t="s">
        <v>218</v>
      </c>
      <c r="B287" s="1612">
        <v>7576</v>
      </c>
      <c r="C287" s="1299" t="e">
        <f>IF($A287="INSUMO",VLOOKUP($B287,#REF!,2,FALSE),VLOOKUP($B287,#REF!,2,FALSE))</f>
        <v>#REF!</v>
      </c>
      <c r="D287" s="1304" t="e">
        <f>IF($A287="INSUMO",VLOOKUP($B287,#REF!,3,FALSE),VLOOKUP($B287,#REF!,3,FALSE))</f>
        <v>#REF!</v>
      </c>
      <c r="E287" s="1482">
        <v>2</v>
      </c>
      <c r="F287" s="1322" t="e">
        <f>IF($A287="INSUMO",VLOOKUP($B287,#REF!,4,FALSE),VLOOKUP($B287,#REF!,4,FALSE))</f>
        <v>#REF!</v>
      </c>
      <c r="G287" s="1540" t="e">
        <f t="shared" si="3"/>
        <v>#REF!</v>
      </c>
    </row>
    <row r="288" spans="1:7" ht="30">
      <c r="A288" s="1112"/>
      <c r="B288" s="1610" t="str">
        <f>B390</f>
        <v>COT-13</v>
      </c>
      <c r="C288" s="1607" t="str">
        <f>C390</f>
        <v>CABO DE ALUMÍNIO CA, COBERTO COM POLIETILENO RETICULADO (XLPE) 8,7/15kV, 16MM²</v>
      </c>
      <c r="D288" s="1605" t="s">
        <v>22</v>
      </c>
      <c r="E288" s="1482">
        <v>12</v>
      </c>
      <c r="F288" s="1606">
        <f>D395</f>
        <v>11</v>
      </c>
      <c r="G288" s="1540">
        <f t="shared" si="3"/>
        <v>132</v>
      </c>
    </row>
    <row r="289" spans="1:7" ht="15.75">
      <c r="A289" s="1112"/>
      <c r="B289" s="1610" t="str">
        <f>B348</f>
        <v>COT-07</v>
      </c>
      <c r="C289" s="1607" t="str">
        <f>C348</f>
        <v>LAÇO PRE-FORMADO DE TOPO</v>
      </c>
      <c r="D289" s="1561" t="str">
        <f>G348</f>
        <v>UN</v>
      </c>
      <c r="E289" s="1535">
        <v>3</v>
      </c>
      <c r="F289" s="1322">
        <f>D353</f>
        <v>5.43</v>
      </c>
      <c r="G289" s="1540">
        <f t="shared" si="3"/>
        <v>16.29</v>
      </c>
    </row>
    <row r="290" spans="1:7" ht="30">
      <c r="A290" s="1112" t="s">
        <v>218</v>
      </c>
      <c r="B290" s="1611" t="str">
        <f>B362</f>
        <v>COT-09</v>
      </c>
      <c r="C290" s="1299" t="str">
        <f>C362</f>
        <v xml:space="preserve"> CONECTOR DERIVAÇÃO CUNHA ESTRIBO NORMAL 2-4 (VERMELHO);</v>
      </c>
      <c r="D290" s="1604" t="str">
        <f>G362</f>
        <v>UN</v>
      </c>
      <c r="E290" s="1535">
        <v>3</v>
      </c>
      <c r="F290" s="1322">
        <f>D367</f>
        <v>14.88</v>
      </c>
      <c r="G290" s="1540">
        <f t="shared" si="3"/>
        <v>44.64</v>
      </c>
    </row>
    <row r="291" spans="1:7" ht="15.75">
      <c r="A291" s="1112"/>
      <c r="B291" s="1610" t="str">
        <f>B383</f>
        <v>COT-12</v>
      </c>
      <c r="C291" s="1546" t="str">
        <f>C383</f>
        <v xml:space="preserve"> CARTUCHO PARA CONECTOR CUNHA VERMELHO; </v>
      </c>
      <c r="D291" s="1561" t="str">
        <f>G383</f>
        <v>UN</v>
      </c>
      <c r="E291" s="1535">
        <v>3</v>
      </c>
      <c r="F291" s="1322">
        <f>D388</f>
        <v>1</v>
      </c>
      <c r="G291" s="1540">
        <f t="shared" si="3"/>
        <v>3</v>
      </c>
    </row>
    <row r="292" spans="1:7" ht="15.75">
      <c r="A292" s="1112"/>
      <c r="B292" s="1610" t="str">
        <f>B355</f>
        <v>COT-08</v>
      </c>
      <c r="C292" s="1546" t="str">
        <f>C355</f>
        <v>CONECTOR DERIVAÇÃO PARA LINHA VIVA 6-250</v>
      </c>
      <c r="D292" s="1561" t="s">
        <v>23</v>
      </c>
      <c r="E292" s="1535">
        <v>3</v>
      </c>
      <c r="F292" s="1322">
        <f>D360</f>
        <v>17.399999999999999</v>
      </c>
      <c r="G292" s="1540">
        <f t="shared" si="3"/>
        <v>52.2</v>
      </c>
    </row>
    <row r="293" spans="1:7" ht="15.75">
      <c r="A293" s="1112" t="s">
        <v>218</v>
      </c>
      <c r="B293" s="1610">
        <v>3380</v>
      </c>
      <c r="C293" s="1299" t="e">
        <f>IF($A293="INSUMO",VLOOKUP($B293,#REF!,2,FALSE),VLOOKUP($B293,#REF!,2,FALSE))</f>
        <v>#REF!</v>
      </c>
      <c r="D293" s="1304" t="e">
        <f>IF($A293="INSUMO",VLOOKUP($B293,#REF!,3,FALSE),VLOOKUP($B293,#REF!,3,FALSE))</f>
        <v>#REF!</v>
      </c>
      <c r="E293" s="1535">
        <v>3</v>
      </c>
      <c r="F293" s="1322" t="e">
        <f>IF($A293="INSUMO",VLOOKUP($B293,#REF!,4,FALSE),VLOOKUP($B293,#REF!,4,FALSE))</f>
        <v>#REF!</v>
      </c>
      <c r="G293" s="1540" t="e">
        <f t="shared" si="3"/>
        <v>#REF!</v>
      </c>
    </row>
    <row r="294" spans="1:7" ht="15.75">
      <c r="A294" s="1112" t="s">
        <v>218</v>
      </c>
      <c r="B294" s="1611">
        <v>867</v>
      </c>
      <c r="C294" s="1299" t="e">
        <f>IF($A294="INSUMO",VLOOKUP($B294,#REF!,2,FALSE),VLOOKUP($B294,#REF!,2,FALSE))</f>
        <v>#REF!</v>
      </c>
      <c r="D294" s="1304" t="e">
        <f>IF($A294="INSUMO",VLOOKUP($B294,#REF!,3,FALSE),VLOOKUP($B294,#REF!,3,FALSE))</f>
        <v>#REF!</v>
      </c>
      <c r="E294" s="1535">
        <v>10</v>
      </c>
      <c r="F294" s="1322" t="e">
        <f>IF($A294="INSUMO",VLOOKUP($B294,#REF!,4,FALSE),VLOOKUP($B294,#REF!,4,FALSE))</f>
        <v>#REF!</v>
      </c>
      <c r="G294" s="1540" t="e">
        <f t="shared" si="3"/>
        <v>#REF!</v>
      </c>
    </row>
    <row r="295" spans="1:7" ht="15.75">
      <c r="A295" s="1112"/>
      <c r="B295" s="1611" t="str">
        <f>B376</f>
        <v>COMP-11</v>
      </c>
      <c r="C295" s="1599" t="str">
        <f>C376</f>
        <v>CABO DE AÇO GALVANIZADO 6,4 MM</v>
      </c>
      <c r="D295" s="1304" t="s">
        <v>22</v>
      </c>
      <c r="E295" s="1535">
        <v>13</v>
      </c>
      <c r="F295" s="1322">
        <f>D381</f>
        <v>2.2999999999999998</v>
      </c>
      <c r="G295" s="1540">
        <f t="shared" si="3"/>
        <v>29.9</v>
      </c>
    </row>
    <row r="296" spans="1:7" ht="15.75">
      <c r="A296" s="1112" t="s">
        <v>218</v>
      </c>
      <c r="B296" s="1611">
        <v>980</v>
      </c>
      <c r="C296" s="1299" t="e">
        <f>IF($A296="INSUMO",VLOOKUP($B296,#REF!,2,FALSE),VLOOKUP($B296,#REF!,2,FALSE))</f>
        <v>#REF!</v>
      </c>
      <c r="D296" s="1304" t="e">
        <f>IF($A296="INSUMO",VLOOKUP($B296,#REF!,3,FALSE),VLOOKUP($B296,#REF!,3,FALSE))</f>
        <v>#REF!</v>
      </c>
      <c r="E296" s="1535">
        <v>2</v>
      </c>
      <c r="F296" s="1322" t="e">
        <f>IF($A296="INSUMO",VLOOKUP($B296,#REF!,4,FALSE),VLOOKUP($B296,#REF!,4,FALSE))</f>
        <v>#REF!</v>
      </c>
      <c r="G296" s="1540" t="e">
        <f t="shared" si="3"/>
        <v>#REF!</v>
      </c>
    </row>
    <row r="297" spans="1:7" ht="15.75">
      <c r="A297" s="1112"/>
      <c r="B297" s="1611" t="str">
        <f>B369</f>
        <v>COT-10</v>
      </c>
      <c r="C297" s="1599" t="str">
        <f>C369</f>
        <v>CONECTOR DERIVAÇÃO TIPO CUNHA - AMP TIPO II</v>
      </c>
      <c r="D297" s="1561" t="s">
        <v>23</v>
      </c>
      <c r="E297" s="1535">
        <v>1</v>
      </c>
      <c r="F297" s="1322">
        <f>D374</f>
        <v>3</v>
      </c>
      <c r="G297" s="1540">
        <f t="shared" si="3"/>
        <v>3</v>
      </c>
    </row>
    <row r="298" spans="1:7" ht="15.75">
      <c r="A298" s="1112" t="s">
        <v>218</v>
      </c>
      <c r="B298" s="1613">
        <v>2674</v>
      </c>
      <c r="C298" s="1299" t="e">
        <f>IF($A298="INSUMO",VLOOKUP($B298,#REF!,2,FALSE),VLOOKUP($B298,#REF!,2,FALSE))</f>
        <v>#REF!</v>
      </c>
      <c r="D298" s="1304" t="e">
        <f>IF($A298="INSUMO",VLOOKUP($B298,#REF!,3,FALSE),VLOOKUP($B298,#REF!,3,FALSE))</f>
        <v>#REF!</v>
      </c>
      <c r="E298" s="1535">
        <v>12</v>
      </c>
      <c r="F298" s="1322" t="e">
        <f>IF($A298="INSUMO",VLOOKUP($B298,#REF!,4,FALSE),VLOOKUP($B298,#REF!,4,FALSE))</f>
        <v>#REF!</v>
      </c>
      <c r="G298" s="1540" t="e">
        <f t="shared" si="3"/>
        <v>#REF!</v>
      </c>
    </row>
    <row r="299" spans="1:7" ht="15.75">
      <c r="A299" s="1112" t="s">
        <v>219</v>
      </c>
      <c r="B299" s="1613">
        <v>83446</v>
      </c>
      <c r="C299" s="1299" t="e">
        <f>IF($A299="INSUMO",VLOOKUP($B299,#REF!,2,FALSE),VLOOKUP($B299,#REF!,2,FALSE))</f>
        <v>#REF!</v>
      </c>
      <c r="D299" s="1304" t="e">
        <f>IF($A299="INSUMO",VLOOKUP($B299,#REF!,3,FALSE),VLOOKUP($B299,#REF!,3,FALSE))</f>
        <v>#REF!</v>
      </c>
      <c r="E299" s="1535">
        <v>1</v>
      </c>
      <c r="F299" s="1322" t="e">
        <f>IF($A299="INSUMO",VLOOKUP($B299,#REF!,4,FALSE),VLOOKUP($B299,#REF!,4,FALSE))</f>
        <v>#REF!</v>
      </c>
      <c r="G299" s="1540" t="e">
        <f t="shared" si="3"/>
        <v>#REF!</v>
      </c>
    </row>
    <row r="300" spans="1:7" ht="15.75">
      <c r="A300" s="1111"/>
      <c r="B300" s="2818" t="s">
        <v>80</v>
      </c>
      <c r="C300" s="2819"/>
      <c r="D300" s="2819"/>
      <c r="E300" s="2819"/>
      <c r="F300" s="2819"/>
      <c r="G300" s="2820"/>
    </row>
    <row r="301" spans="1:7" ht="15.75">
      <c r="A301" s="1112" t="s">
        <v>219</v>
      </c>
      <c r="B301" s="1518">
        <v>88264</v>
      </c>
      <c r="C301" s="1299" t="e">
        <f>IF($A301="INSUMO",VLOOKUP($B301,#REF!,2,FALSE),VLOOKUP($B301,#REF!,2,FALSE))</f>
        <v>#REF!</v>
      </c>
      <c r="D301" s="1304" t="e">
        <f>IF($A301="INSUMO",VLOOKUP($B301,#REF!,3,FALSE),VLOOKUP($B301,#REF!,3,FALSE))</f>
        <v>#REF!</v>
      </c>
      <c r="E301" s="1514">
        <v>27</v>
      </c>
      <c r="F301" s="1322" t="e">
        <f>IF($A301="INSUMO",VLOOKUP($B301,#REF!,4,FALSE),VLOOKUP($B301,#REF!,4,FALSE))</f>
        <v>#REF!</v>
      </c>
      <c r="G301" s="1517" t="e">
        <f>TRUNC(F301*E301,2)</f>
        <v>#REF!</v>
      </c>
    </row>
    <row r="302" spans="1:7" ht="15.75">
      <c r="A302" s="1112" t="s">
        <v>219</v>
      </c>
      <c r="B302" s="1518">
        <v>88247</v>
      </c>
      <c r="C302" s="1299" t="e">
        <f>IF($A302="INSUMO",VLOOKUP($B302,#REF!,2,FALSE),VLOOKUP($B302,#REF!,2,FALSE))</f>
        <v>#REF!</v>
      </c>
      <c r="D302" s="1304" t="e">
        <f>IF($A302="INSUMO",VLOOKUP($B302,#REF!,3,FALSE),VLOOKUP($B302,#REF!,3,FALSE))</f>
        <v>#REF!</v>
      </c>
      <c r="E302" s="1514">
        <v>27</v>
      </c>
      <c r="F302" s="1322" t="e">
        <f>IF($A302="INSUMO",VLOOKUP($B302,#REF!,4,FALSE),VLOOKUP($B302,#REF!,4,FALSE))</f>
        <v>#REF!</v>
      </c>
      <c r="G302" s="1517" t="e">
        <f>TRUNC(F302*E302,2)</f>
        <v>#REF!</v>
      </c>
    </row>
    <row r="303" spans="1:7" ht="16.5" thickBot="1">
      <c r="A303" s="1112" t="s">
        <v>219</v>
      </c>
      <c r="B303" s="1105">
        <v>88266</v>
      </c>
      <c r="C303" s="1303" t="e">
        <f>IF($A303="INSUMO",VLOOKUP($B303,#REF!,2,FALSE),VLOOKUP($B303,#REF!,2,FALSE))</f>
        <v>#REF!</v>
      </c>
      <c r="D303" s="1300" t="e">
        <f>IF($A303="INSUMO",VLOOKUP($B303,#REF!,3,FALSE),VLOOKUP($B303,#REF!,3,FALSE))</f>
        <v>#REF!</v>
      </c>
      <c r="E303" s="1519">
        <v>27</v>
      </c>
      <c r="F303" s="1324" t="e">
        <f>IF($A303="INSUMO",VLOOKUP($B303,#REF!,4,FALSE),VLOOKUP($B303,#REF!,4,FALSE))</f>
        <v>#REF!</v>
      </c>
      <c r="G303" s="1106" t="e">
        <f>TRUNC(F303*E303,2)</f>
        <v>#REF!</v>
      </c>
    </row>
    <row r="304" spans="1:7" ht="16.5" thickBot="1">
      <c r="A304" s="1111"/>
      <c r="B304" s="2831" t="s">
        <v>953</v>
      </c>
      <c r="C304" s="2831"/>
      <c r="D304" s="2831"/>
      <c r="E304" s="2831"/>
      <c r="F304" s="538" t="s">
        <v>81</v>
      </c>
      <c r="G304" s="539" t="e">
        <f>SUM(G274:G303)</f>
        <v>#REF!</v>
      </c>
    </row>
    <row r="305" spans="2:8" ht="13.5" thickBot="1"/>
    <row r="306" spans="2:8" ht="15.75">
      <c r="B306" s="1365" t="s">
        <v>954</v>
      </c>
      <c r="C306" s="1363" t="s">
        <v>955</v>
      </c>
      <c r="D306" s="1366"/>
      <c r="E306" s="1367"/>
      <c r="F306" s="1364"/>
      <c r="G306" s="1110" t="s">
        <v>23</v>
      </c>
      <c r="H306" s="1238" t="s">
        <v>1064</v>
      </c>
    </row>
    <row r="307" spans="2:8" ht="31.5">
      <c r="B307" s="1458" t="s">
        <v>91</v>
      </c>
      <c r="C307" s="1459" t="s">
        <v>92</v>
      </c>
      <c r="D307" s="1460" t="s">
        <v>93</v>
      </c>
      <c r="E307" s="1461" t="s">
        <v>94</v>
      </c>
      <c r="F307" s="1504" t="s">
        <v>95</v>
      </c>
      <c r="G307" s="1463" t="s">
        <v>96</v>
      </c>
    </row>
    <row r="308" spans="2:8" ht="15">
      <c r="B308" s="1751">
        <v>43581</v>
      </c>
      <c r="C308" s="1737" t="s">
        <v>1281</v>
      </c>
      <c r="D308" s="1738">
        <v>6.08</v>
      </c>
      <c r="E308" s="1817" t="s">
        <v>1282</v>
      </c>
      <c r="F308" s="1774" t="s">
        <v>1283</v>
      </c>
      <c r="G308" s="1750" t="s">
        <v>1284</v>
      </c>
    </row>
    <row r="309" spans="2:8" ht="15">
      <c r="B309" s="1736">
        <v>43572</v>
      </c>
      <c r="C309" s="1737" t="s">
        <v>958</v>
      </c>
      <c r="D309" s="1738">
        <v>7.13</v>
      </c>
      <c r="E309" s="1739" t="s">
        <v>113</v>
      </c>
      <c r="F309" s="1740" t="s">
        <v>114</v>
      </c>
      <c r="G309" s="1741" t="s">
        <v>1258</v>
      </c>
    </row>
    <row r="310" spans="2:8" ht="15">
      <c r="B310" s="1736">
        <v>43567</v>
      </c>
      <c r="C310" s="1737" t="s">
        <v>1180</v>
      </c>
      <c r="D310" s="1775">
        <v>11.25</v>
      </c>
      <c r="E310" s="1739" t="s">
        <v>110</v>
      </c>
      <c r="F310" s="1740" t="s">
        <v>111</v>
      </c>
      <c r="G310" s="1741" t="s">
        <v>1181</v>
      </c>
      <c r="H310"/>
    </row>
    <row r="311" spans="2:8" ht="16.5" thickBot="1">
      <c r="B311" s="1095"/>
      <c r="C311" s="1335" t="s">
        <v>97</v>
      </c>
      <c r="D311" s="1336">
        <f>IF(COUNT(D307:D310)=3,MEDIAN(D307:D310),SMALL(D308:D310,1))</f>
        <v>7.13</v>
      </c>
      <c r="E311" s="1337"/>
      <c r="F311" s="1338"/>
      <c r="G311" s="587"/>
    </row>
    <row r="312" spans="2:8" ht="16.5" thickBot="1">
      <c r="B312" s="1178"/>
      <c r="C312" s="1178"/>
      <c r="D312" s="473"/>
      <c r="E312" s="382"/>
      <c r="F312" s="474"/>
      <c r="G312" s="475"/>
    </row>
    <row r="313" spans="2:8" ht="15.75">
      <c r="B313" s="1365" t="s">
        <v>956</v>
      </c>
      <c r="C313" s="1363" t="s">
        <v>957</v>
      </c>
      <c r="D313" s="1366"/>
      <c r="E313" s="1367"/>
      <c r="F313" s="1364"/>
      <c r="G313" s="360" t="s">
        <v>23</v>
      </c>
      <c r="H313" s="1238"/>
    </row>
    <row r="314" spans="2:8" ht="31.5">
      <c r="B314" s="1458" t="s">
        <v>91</v>
      </c>
      <c r="C314" s="1459" t="s">
        <v>92</v>
      </c>
      <c r="D314" s="1460" t="s">
        <v>93</v>
      </c>
      <c r="E314" s="1461" t="s">
        <v>94</v>
      </c>
      <c r="F314" s="1504" t="s">
        <v>95</v>
      </c>
      <c r="G314" s="1463" t="s">
        <v>96</v>
      </c>
    </row>
    <row r="315" spans="2:8" ht="15">
      <c r="B315" s="1464">
        <v>43420</v>
      </c>
      <c r="C315" s="1465" t="s">
        <v>1137</v>
      </c>
      <c r="D315" s="1466">
        <v>72.22</v>
      </c>
      <c r="E315" s="1468" t="s">
        <v>1138</v>
      </c>
      <c r="F315" s="1522" t="s">
        <v>1144</v>
      </c>
      <c r="G315" s="1469" t="s">
        <v>1185</v>
      </c>
    </row>
    <row r="316" spans="2:8" ht="15">
      <c r="B316" s="1464">
        <v>43418</v>
      </c>
      <c r="C316" s="1465" t="s">
        <v>119</v>
      </c>
      <c r="D316" s="1466">
        <v>72.62</v>
      </c>
      <c r="E316" s="1468" t="s">
        <v>120</v>
      </c>
      <c r="F316" s="1522" t="s">
        <v>1125</v>
      </c>
      <c r="G316" s="1469" t="s">
        <v>651</v>
      </c>
    </row>
    <row r="317" spans="2:8" ht="15">
      <c r="B317" s="1480">
        <v>43426</v>
      </c>
      <c r="C317" s="1505" t="s">
        <v>1180</v>
      </c>
      <c r="D317" s="1326">
        <v>58.9</v>
      </c>
      <c r="E317" s="1509" t="s">
        <v>110</v>
      </c>
      <c r="F317" s="1506" t="s">
        <v>111</v>
      </c>
      <c r="G317" s="1507" t="s">
        <v>1188</v>
      </c>
    </row>
    <row r="318" spans="2:8" ht="16.5" thickBot="1">
      <c r="B318" s="1095"/>
      <c r="C318" s="1335" t="s">
        <v>97</v>
      </c>
      <c r="D318" s="1336">
        <f>IF(COUNT(D314:D317)=3,MEDIAN(D314:D317),SMALL(D315:D317,1))</f>
        <v>72.22</v>
      </c>
      <c r="E318" s="1337"/>
      <c r="F318" s="1338"/>
      <c r="G318" s="587"/>
    </row>
    <row r="319" spans="2:8" ht="16.5" thickBot="1">
      <c r="B319" s="1178"/>
      <c r="C319" s="1178"/>
      <c r="D319" s="473"/>
      <c r="E319" s="382"/>
      <c r="F319" s="474"/>
      <c r="G319" s="475"/>
    </row>
    <row r="320" spans="2:8" ht="15.75">
      <c r="B320" s="1365" t="s">
        <v>960</v>
      </c>
      <c r="C320" s="1363" t="s">
        <v>961</v>
      </c>
      <c r="D320" s="1366"/>
      <c r="E320" s="1367"/>
      <c r="F320" s="1364"/>
      <c r="G320" s="360" t="s">
        <v>23</v>
      </c>
      <c r="H320" s="1238" t="s">
        <v>1064</v>
      </c>
    </row>
    <row r="321" spans="1:9" ht="31.5">
      <c r="B321" s="1458" t="s">
        <v>91</v>
      </c>
      <c r="C321" s="1459" t="s">
        <v>92</v>
      </c>
      <c r="D321" s="1460" t="s">
        <v>93</v>
      </c>
      <c r="E321" s="1461" t="s">
        <v>94</v>
      </c>
      <c r="F321" s="1504" t="s">
        <v>95</v>
      </c>
      <c r="G321" s="1463" t="s">
        <v>96</v>
      </c>
    </row>
    <row r="322" spans="1:9" ht="15">
      <c r="B322" s="1736">
        <v>43420</v>
      </c>
      <c r="C322" s="1737" t="s">
        <v>1137</v>
      </c>
      <c r="D322" s="1775">
        <v>6.02</v>
      </c>
      <c r="E322" s="1739" t="s">
        <v>1138</v>
      </c>
      <c r="F322" s="1740" t="s">
        <v>1144</v>
      </c>
      <c r="G322" s="1741" t="s">
        <v>1185</v>
      </c>
      <c r="H322"/>
    </row>
    <row r="323" spans="1:9" ht="15">
      <c r="B323" s="1742">
        <v>43570</v>
      </c>
      <c r="C323" s="1760" t="s">
        <v>1183</v>
      </c>
      <c r="D323" s="1775">
        <v>10</v>
      </c>
      <c r="E323" s="1761" t="s">
        <v>1097</v>
      </c>
      <c r="F323" s="1762" t="s">
        <v>1065</v>
      </c>
      <c r="G323" s="1741" t="s">
        <v>1182</v>
      </c>
      <c r="H323"/>
    </row>
    <row r="324" spans="1:9" ht="15">
      <c r="B324" s="1736">
        <v>43567</v>
      </c>
      <c r="C324" s="1737" t="s">
        <v>1180</v>
      </c>
      <c r="D324" s="1775">
        <v>10.69</v>
      </c>
      <c r="E324" s="1739" t="s">
        <v>110</v>
      </c>
      <c r="F324" s="1740" t="s">
        <v>111</v>
      </c>
      <c r="G324" s="1741" t="s">
        <v>1181</v>
      </c>
      <c r="H324"/>
    </row>
    <row r="325" spans="1:9" ht="16.5" thickBot="1">
      <c r="B325" s="1095"/>
      <c r="C325" s="1335" t="s">
        <v>97</v>
      </c>
      <c r="D325" s="1336">
        <f>IF(COUNT(D321:D324)=3,MEDIAN(D321:D324),SMALL(D322:D324,1))</f>
        <v>10</v>
      </c>
      <c r="E325" s="1337"/>
      <c r="F325" s="1338"/>
      <c r="G325" s="587"/>
    </row>
    <row r="326" spans="1:9" ht="16.5" thickBot="1">
      <c r="A326" s="1111"/>
      <c r="B326" s="1180"/>
      <c r="C326" s="1180"/>
      <c r="D326" s="1180"/>
      <c r="E326" s="1180"/>
      <c r="F326" s="558"/>
      <c r="G326" s="1187"/>
    </row>
    <row r="327" spans="1:9" ht="15.75">
      <c r="A327" s="1111"/>
      <c r="B327" s="1365" t="s">
        <v>962</v>
      </c>
      <c r="C327" s="1363" t="s">
        <v>963</v>
      </c>
      <c r="D327" s="1366"/>
      <c r="E327" s="1367"/>
      <c r="F327" s="1364"/>
      <c r="G327" s="1110" t="s">
        <v>23</v>
      </c>
      <c r="H327" s="1238" t="s">
        <v>1064</v>
      </c>
    </row>
    <row r="328" spans="1:9" ht="31.5">
      <c r="A328" s="1111"/>
      <c r="B328" s="1458" t="s">
        <v>91</v>
      </c>
      <c r="C328" s="1459" t="s">
        <v>92</v>
      </c>
      <c r="D328" s="1460" t="s">
        <v>93</v>
      </c>
      <c r="E328" s="1461" t="s">
        <v>94</v>
      </c>
      <c r="F328" s="1504" t="s">
        <v>95</v>
      </c>
      <c r="G328" s="1463" t="s">
        <v>96</v>
      </c>
    </row>
    <row r="329" spans="1:9" ht="15.75">
      <c r="A329" s="1111"/>
      <c r="B329" s="1763">
        <v>43565</v>
      </c>
      <c r="C329" s="1737" t="s">
        <v>1137</v>
      </c>
      <c r="D329" s="1775">
        <v>1.8</v>
      </c>
      <c r="E329" s="1739" t="s">
        <v>1138</v>
      </c>
      <c r="F329" s="1740" t="s">
        <v>1144</v>
      </c>
      <c r="G329" s="1741" t="s">
        <v>1266</v>
      </c>
      <c r="H329"/>
    </row>
    <row r="330" spans="1:9" ht="15.75">
      <c r="A330" s="1111"/>
      <c r="B330" s="1736">
        <v>43567</v>
      </c>
      <c r="C330" s="1737" t="s">
        <v>1180</v>
      </c>
      <c r="D330" s="1775">
        <v>1.83</v>
      </c>
      <c r="E330" s="1739" t="s">
        <v>110</v>
      </c>
      <c r="F330" s="1740" t="s">
        <v>111</v>
      </c>
      <c r="G330" s="1741" t="s">
        <v>1181</v>
      </c>
      <c r="H330"/>
    </row>
    <row r="331" spans="1:9" ht="15.75">
      <c r="A331" s="1111"/>
      <c r="B331" s="1742">
        <v>43566</v>
      </c>
      <c r="C331" s="1765" t="s">
        <v>1264</v>
      </c>
      <c r="D331" s="1766">
        <v>1.23</v>
      </c>
      <c r="E331" s="1761" t="s">
        <v>120</v>
      </c>
      <c r="F331" s="1762" t="s">
        <v>1265</v>
      </c>
      <c r="G331" s="1741" t="s">
        <v>426</v>
      </c>
      <c r="H331"/>
    </row>
    <row r="332" spans="1:9" ht="16.5" thickBot="1">
      <c r="A332" s="1111"/>
      <c r="B332" s="1095"/>
      <c r="C332" s="1335" t="s">
        <v>97</v>
      </c>
      <c r="D332" s="1336">
        <f>IF(COUNT(D328:D331)=3,MEDIAN(D328:D331),SMALL(D329:D331,1))</f>
        <v>1.8</v>
      </c>
      <c r="E332" s="1337"/>
      <c r="F332" s="1338"/>
      <c r="G332" s="587"/>
    </row>
    <row r="333" spans="1:9" ht="16.5" thickBot="1">
      <c r="A333" s="1111"/>
      <c r="B333" s="1180"/>
      <c r="C333" s="1180"/>
      <c r="D333" s="1180"/>
      <c r="E333" s="1180"/>
      <c r="F333" s="558"/>
      <c r="G333" s="1187"/>
    </row>
    <row r="334" spans="1:9" ht="15.75">
      <c r="A334" s="1111"/>
      <c r="B334" s="1365" t="s">
        <v>964</v>
      </c>
      <c r="C334" s="1363" t="s">
        <v>965</v>
      </c>
      <c r="D334" s="1366"/>
      <c r="E334" s="1367"/>
      <c r="F334" s="1364"/>
      <c r="G334" s="1110" t="s">
        <v>23</v>
      </c>
      <c r="H334" s="1238" t="s">
        <v>1064</v>
      </c>
      <c r="I334" s="1114">
        <v>1</v>
      </c>
    </row>
    <row r="335" spans="1:9" ht="31.5">
      <c r="A335" s="1111"/>
      <c r="B335" s="1458" t="s">
        <v>91</v>
      </c>
      <c r="C335" s="1459" t="s">
        <v>92</v>
      </c>
      <c r="D335" s="1460" t="s">
        <v>93</v>
      </c>
      <c r="E335" s="1461" t="s">
        <v>94</v>
      </c>
      <c r="F335" s="1504" t="s">
        <v>95</v>
      </c>
      <c r="G335" s="1463" t="s">
        <v>96</v>
      </c>
    </row>
    <row r="336" spans="1:9" ht="15.75">
      <c r="A336" s="1111"/>
      <c r="B336" s="1736">
        <v>43572</v>
      </c>
      <c r="C336" s="1737" t="s">
        <v>958</v>
      </c>
      <c r="D336" s="1786">
        <v>62.9</v>
      </c>
      <c r="E336" s="1739" t="s">
        <v>113</v>
      </c>
      <c r="F336" s="1740" t="s">
        <v>114</v>
      </c>
      <c r="G336" s="1741" t="s">
        <v>1258</v>
      </c>
      <c r="H336"/>
    </row>
    <row r="337" spans="1:8" ht="15.75">
      <c r="A337" s="1111"/>
      <c r="B337" s="1742">
        <v>43572</v>
      </c>
      <c r="C337" s="1760" t="s">
        <v>1183</v>
      </c>
      <c r="D337" s="1775">
        <v>130</v>
      </c>
      <c r="E337" s="1761" t="s">
        <v>1097</v>
      </c>
      <c r="F337" s="1762" t="s">
        <v>1065</v>
      </c>
      <c r="G337" s="1741" t="s">
        <v>1275</v>
      </c>
      <c r="H337"/>
    </row>
    <row r="338" spans="1:8" ht="15.75">
      <c r="A338" s="1111"/>
      <c r="B338" s="1736">
        <v>43567</v>
      </c>
      <c r="C338" s="1737" t="s">
        <v>1180</v>
      </c>
      <c r="D338" s="1775">
        <v>152.83000000000001</v>
      </c>
      <c r="E338" s="1739" t="s">
        <v>110</v>
      </c>
      <c r="F338" s="1740" t="s">
        <v>111</v>
      </c>
      <c r="G338" s="1741" t="s">
        <v>1181</v>
      </c>
      <c r="H338"/>
    </row>
    <row r="339" spans="1:8" ht="16.5" thickBot="1">
      <c r="A339" s="1111"/>
      <c r="B339" s="1095"/>
      <c r="C339" s="1335" t="s">
        <v>97</v>
      </c>
      <c r="D339" s="1336">
        <f>IF(COUNT(D335:D338)=3,MEDIAN(D335:D338),SMALL(D336:D338,1))</f>
        <v>130</v>
      </c>
      <c r="E339" s="1337"/>
      <c r="F339" s="1338"/>
      <c r="G339" s="587"/>
      <c r="H339"/>
    </row>
    <row r="340" spans="1:8" ht="16.5" thickBot="1">
      <c r="A340" s="1111"/>
      <c r="B340" s="1180"/>
      <c r="C340" s="1180"/>
      <c r="D340" s="1180"/>
      <c r="E340" s="1180"/>
      <c r="F340" s="558"/>
      <c r="G340" s="1187"/>
    </row>
    <row r="341" spans="1:8" ht="15.75">
      <c r="A341" s="1111"/>
      <c r="B341" s="1365" t="s">
        <v>966</v>
      </c>
      <c r="C341" s="1363" t="s">
        <v>967</v>
      </c>
      <c r="D341" s="1366"/>
      <c r="E341" s="1367"/>
      <c r="F341" s="1364"/>
      <c r="G341" s="1110" t="s">
        <v>23</v>
      </c>
      <c r="H341" s="1238" t="s">
        <v>1064</v>
      </c>
    </row>
    <row r="342" spans="1:8" ht="31.5">
      <c r="A342" s="1111"/>
      <c r="B342" s="1458" t="s">
        <v>91</v>
      </c>
      <c r="C342" s="1459" t="s">
        <v>92</v>
      </c>
      <c r="D342" s="1460" t="s">
        <v>93</v>
      </c>
      <c r="E342" s="1461" t="s">
        <v>94</v>
      </c>
      <c r="F342" s="1504" t="s">
        <v>95</v>
      </c>
      <c r="G342" s="1463" t="s">
        <v>96</v>
      </c>
    </row>
    <row r="343" spans="1:8" ht="15">
      <c r="A343" s="1111"/>
      <c r="B343" s="1742">
        <v>43566</v>
      </c>
      <c r="C343" s="1765" t="s">
        <v>1264</v>
      </c>
      <c r="D343" s="1766">
        <v>11.27</v>
      </c>
      <c r="E343" s="1761" t="s">
        <v>120</v>
      </c>
      <c r="F343" s="1762" t="s">
        <v>1265</v>
      </c>
      <c r="G343" s="1741" t="s">
        <v>426</v>
      </c>
    </row>
    <row r="344" spans="1:8" ht="15.75">
      <c r="A344" s="1111"/>
      <c r="B344" s="1742">
        <v>43572</v>
      </c>
      <c r="C344" s="1760" t="s">
        <v>1183</v>
      </c>
      <c r="D344" s="1775">
        <v>10</v>
      </c>
      <c r="E344" s="1761" t="s">
        <v>1097</v>
      </c>
      <c r="F344" s="1762" t="s">
        <v>1065</v>
      </c>
      <c r="G344" s="1741" t="s">
        <v>1275</v>
      </c>
      <c r="H344"/>
    </row>
    <row r="345" spans="1:8" ht="15.75">
      <c r="A345" s="1111"/>
      <c r="B345" s="1736">
        <v>43567</v>
      </c>
      <c r="C345" s="1737" t="s">
        <v>1180</v>
      </c>
      <c r="D345" s="1775">
        <v>10.19</v>
      </c>
      <c r="E345" s="1739" t="s">
        <v>110</v>
      </c>
      <c r="F345" s="1740" t="s">
        <v>111</v>
      </c>
      <c r="G345" s="1741" t="s">
        <v>1181</v>
      </c>
      <c r="H345"/>
    </row>
    <row r="346" spans="1:8" ht="16.5" thickBot="1">
      <c r="A346" s="1111"/>
      <c r="B346" s="1095"/>
      <c r="C346" s="1335" t="s">
        <v>97</v>
      </c>
      <c r="D346" s="1336">
        <f>IF(COUNT(D342:D345)=3,MEDIAN(D342:D345),SMALL(D343:D345,1))</f>
        <v>10.19</v>
      </c>
      <c r="E346" s="1337"/>
      <c r="F346" s="1338"/>
      <c r="G346" s="587"/>
      <c r="H346"/>
    </row>
    <row r="347" spans="1:8" ht="16.5" thickBot="1">
      <c r="A347" s="1111"/>
      <c r="B347" s="1180"/>
      <c r="C347" s="1180"/>
      <c r="D347" s="1180"/>
      <c r="E347" s="1180"/>
      <c r="F347" s="558"/>
      <c r="G347" s="1187"/>
    </row>
    <row r="348" spans="1:8" ht="15.75">
      <c r="A348" s="1111"/>
      <c r="B348" s="1365" t="s">
        <v>968</v>
      </c>
      <c r="C348" s="1363" t="s">
        <v>969</v>
      </c>
      <c r="D348" s="1366"/>
      <c r="E348" s="1367"/>
      <c r="F348" s="1364"/>
      <c r="G348" s="1110" t="s">
        <v>23</v>
      </c>
      <c r="H348" s="1238" t="s">
        <v>1064</v>
      </c>
    </row>
    <row r="349" spans="1:8" ht="31.5">
      <c r="A349" s="1111"/>
      <c r="B349" s="1458" t="s">
        <v>91</v>
      </c>
      <c r="C349" s="1459" t="s">
        <v>92</v>
      </c>
      <c r="D349" s="1460" t="s">
        <v>93</v>
      </c>
      <c r="E349" s="1461" t="s">
        <v>94</v>
      </c>
      <c r="F349" s="1504" t="s">
        <v>95</v>
      </c>
      <c r="G349" s="1463" t="s">
        <v>96</v>
      </c>
      <c r="H349"/>
    </row>
    <row r="350" spans="1:8" ht="15.75">
      <c r="A350" s="1111"/>
      <c r="B350" s="1736">
        <v>43572</v>
      </c>
      <c r="C350" s="1737" t="s">
        <v>958</v>
      </c>
      <c r="D350" s="1738">
        <v>9.27</v>
      </c>
      <c r="E350" s="1739" t="s">
        <v>113</v>
      </c>
      <c r="F350" s="1740" t="s">
        <v>114</v>
      </c>
      <c r="G350" s="1741" t="s">
        <v>1258</v>
      </c>
      <c r="H350"/>
    </row>
    <row r="351" spans="1:8" ht="15.75">
      <c r="A351" s="1111"/>
      <c r="B351" s="1742">
        <v>43572</v>
      </c>
      <c r="C351" s="1760" t="s">
        <v>1183</v>
      </c>
      <c r="D351" s="1775">
        <v>3</v>
      </c>
      <c r="E351" s="1761" t="s">
        <v>1097</v>
      </c>
      <c r="F351" s="1762" t="s">
        <v>1065</v>
      </c>
      <c r="G351" s="1741" t="s">
        <v>1275</v>
      </c>
      <c r="H351"/>
    </row>
    <row r="352" spans="1:8" ht="15.75">
      <c r="A352" s="1111"/>
      <c r="B352" s="1742">
        <v>43566</v>
      </c>
      <c r="C352" s="1765" t="s">
        <v>1264</v>
      </c>
      <c r="D352" s="1766">
        <v>5.43</v>
      </c>
      <c r="E352" s="1761" t="s">
        <v>120</v>
      </c>
      <c r="F352" s="1762" t="s">
        <v>1265</v>
      </c>
      <c r="G352" s="1741" t="s">
        <v>426</v>
      </c>
      <c r="H352"/>
    </row>
    <row r="353" spans="1:8" ht="16.5" thickBot="1">
      <c r="A353" s="1111"/>
      <c r="B353" s="1095"/>
      <c r="C353" s="1335" t="s">
        <v>97</v>
      </c>
      <c r="D353" s="1336">
        <f>IF(COUNT(D349:D352)=3,MEDIAN(D349:D352),SMALL(D350:D352,1))</f>
        <v>5.43</v>
      </c>
      <c r="E353" s="1337"/>
      <c r="F353" s="1338"/>
      <c r="G353" s="587"/>
    </row>
    <row r="354" spans="1:8" ht="16.5" thickBot="1">
      <c r="A354" s="1111"/>
      <c r="B354" s="1180"/>
      <c r="C354" s="1180"/>
      <c r="D354" s="1180"/>
      <c r="E354" s="1180"/>
      <c r="F354" s="558"/>
      <c r="G354" s="1187"/>
    </row>
    <row r="355" spans="1:8" ht="15.75">
      <c r="A355" s="1111"/>
      <c r="B355" s="1365" t="s">
        <v>970</v>
      </c>
      <c r="C355" s="1363" t="s">
        <v>971</v>
      </c>
      <c r="D355" s="1366"/>
      <c r="E355" s="1367"/>
      <c r="F355" s="1364"/>
      <c r="G355" s="1110" t="s">
        <v>23</v>
      </c>
      <c r="H355" s="1238" t="s">
        <v>1064</v>
      </c>
    </row>
    <row r="356" spans="1:8" ht="31.5">
      <c r="A356" s="1111"/>
      <c r="B356" s="1458" t="s">
        <v>91</v>
      </c>
      <c r="C356" s="1459" t="s">
        <v>92</v>
      </c>
      <c r="D356" s="1460" t="s">
        <v>93</v>
      </c>
      <c r="E356" s="1461" t="s">
        <v>94</v>
      </c>
      <c r="F356" s="1504" t="s">
        <v>95</v>
      </c>
      <c r="G356" s="1463" t="s">
        <v>96</v>
      </c>
    </row>
    <row r="357" spans="1:8" ht="15.75">
      <c r="A357" s="1111"/>
      <c r="B357" s="1736">
        <v>43567</v>
      </c>
      <c r="C357" s="1737" t="s">
        <v>1180</v>
      </c>
      <c r="D357" s="1775">
        <v>17.559999999999999</v>
      </c>
      <c r="E357" s="1739" t="s">
        <v>110</v>
      </c>
      <c r="F357" s="1740" t="s">
        <v>111</v>
      </c>
      <c r="G357" s="1741" t="s">
        <v>1181</v>
      </c>
      <c r="H357"/>
    </row>
    <row r="358" spans="1:8" ht="15.75">
      <c r="A358" s="1111"/>
      <c r="B358" s="1742">
        <v>43566</v>
      </c>
      <c r="C358" s="1765" t="s">
        <v>1264</v>
      </c>
      <c r="D358" s="1766">
        <v>17.399999999999999</v>
      </c>
      <c r="E358" s="1761" t="s">
        <v>120</v>
      </c>
      <c r="F358" s="1762" t="s">
        <v>1265</v>
      </c>
      <c r="G358" s="1741" t="s">
        <v>426</v>
      </c>
      <c r="H358"/>
    </row>
    <row r="359" spans="1:8" ht="15.75">
      <c r="A359" s="1111"/>
      <c r="B359" s="1742">
        <v>43572</v>
      </c>
      <c r="C359" s="1760" t="s">
        <v>1183</v>
      </c>
      <c r="D359" s="1775">
        <v>15</v>
      </c>
      <c r="E359" s="1761" t="s">
        <v>1097</v>
      </c>
      <c r="F359" s="1762" t="s">
        <v>1065</v>
      </c>
      <c r="G359" s="1741" t="s">
        <v>1275</v>
      </c>
      <c r="H359"/>
    </row>
    <row r="360" spans="1:8" ht="16.5" thickBot="1">
      <c r="A360" s="1111"/>
      <c r="B360" s="1095"/>
      <c r="C360" s="1335" t="s">
        <v>97</v>
      </c>
      <c r="D360" s="1336">
        <f>IF(COUNT(D356:D359)=3,MEDIAN(D356:D359),SMALL(D357:D359,1))</f>
        <v>17.399999999999999</v>
      </c>
      <c r="E360" s="1337"/>
      <c r="F360" s="1338"/>
      <c r="G360" s="587"/>
    </row>
    <row r="361" spans="1:8" ht="16.5" thickBot="1">
      <c r="A361" s="1111"/>
      <c r="B361" s="1180"/>
      <c r="C361" s="1180"/>
      <c r="D361" s="1180"/>
      <c r="E361" s="1180"/>
      <c r="F361" s="558"/>
      <c r="G361" s="1187"/>
    </row>
    <row r="362" spans="1:8" ht="31.5">
      <c r="A362" s="1111"/>
      <c r="B362" s="1365" t="s">
        <v>972</v>
      </c>
      <c r="C362" s="1363" t="s">
        <v>973</v>
      </c>
      <c r="D362" s="1366"/>
      <c r="E362" s="1367"/>
      <c r="F362" s="1364"/>
      <c r="G362" s="360" t="s">
        <v>23</v>
      </c>
      <c r="H362" s="1238" t="s">
        <v>1064</v>
      </c>
    </row>
    <row r="363" spans="1:8" ht="31.5">
      <c r="A363" s="1111"/>
      <c r="B363" s="1458" t="s">
        <v>91</v>
      </c>
      <c r="C363" s="1459" t="s">
        <v>92</v>
      </c>
      <c r="D363" s="1460" t="s">
        <v>93</v>
      </c>
      <c r="E363" s="1461" t="s">
        <v>94</v>
      </c>
      <c r="F363" s="1504" t="s">
        <v>95</v>
      </c>
      <c r="G363" s="1463" t="s">
        <v>96</v>
      </c>
    </row>
    <row r="364" spans="1:8" ht="15">
      <c r="A364" s="1111"/>
      <c r="B364" s="1742">
        <v>43572</v>
      </c>
      <c r="C364" s="1760" t="s">
        <v>1183</v>
      </c>
      <c r="D364" s="1775">
        <v>15</v>
      </c>
      <c r="E364" s="1761" t="s">
        <v>1097</v>
      </c>
      <c r="F364" s="1762" t="s">
        <v>1065</v>
      </c>
      <c r="G364" s="1741" t="s">
        <v>1275</v>
      </c>
    </row>
    <row r="365" spans="1:8" ht="15">
      <c r="A365" s="1111"/>
      <c r="B365" s="1736">
        <v>43567</v>
      </c>
      <c r="C365" s="1737" t="s">
        <v>1180</v>
      </c>
      <c r="D365" s="1775">
        <v>14.88</v>
      </c>
      <c r="E365" s="1739" t="s">
        <v>110</v>
      </c>
      <c r="F365" s="1740" t="s">
        <v>111</v>
      </c>
      <c r="G365" s="1741" t="s">
        <v>1181</v>
      </c>
    </row>
    <row r="366" spans="1:8" ht="15">
      <c r="A366" s="1111"/>
      <c r="B366" s="1742">
        <v>43566</v>
      </c>
      <c r="C366" s="1765" t="s">
        <v>1264</v>
      </c>
      <c r="D366" s="1766">
        <v>14.86</v>
      </c>
      <c r="E366" s="1761" t="s">
        <v>120</v>
      </c>
      <c r="F366" s="1762" t="s">
        <v>1265</v>
      </c>
      <c r="G366" s="1741" t="s">
        <v>426</v>
      </c>
    </row>
    <row r="367" spans="1:8" ht="16.5" thickBot="1">
      <c r="A367" s="1111"/>
      <c r="B367" s="1095"/>
      <c r="C367" s="1335" t="s">
        <v>97</v>
      </c>
      <c r="D367" s="1336">
        <f>IF(COUNT(D363:D366)=3,MEDIAN(D363:D366),SMALL(D364:D366,1))</f>
        <v>14.88</v>
      </c>
      <c r="E367" s="1337"/>
      <c r="F367" s="1338"/>
      <c r="G367" s="587"/>
    </row>
    <row r="368" spans="1:8" ht="16.5" thickBot="1">
      <c r="A368" s="1111"/>
      <c r="B368" s="1180"/>
      <c r="C368" s="1180"/>
      <c r="D368" s="1180"/>
      <c r="E368" s="1180"/>
      <c r="F368" s="558"/>
      <c r="G368" s="1187"/>
    </row>
    <row r="369" spans="1:8" ht="15.75">
      <c r="A369" s="1111"/>
      <c r="B369" s="1365" t="s">
        <v>974</v>
      </c>
      <c r="C369" s="1363" t="s">
        <v>975</v>
      </c>
      <c r="D369" s="1366"/>
      <c r="E369" s="1367"/>
      <c r="F369" s="1364"/>
      <c r="G369" s="1110" t="s">
        <v>23</v>
      </c>
      <c r="H369" s="1238" t="s">
        <v>1064</v>
      </c>
    </row>
    <row r="370" spans="1:8" ht="31.5">
      <c r="A370" s="1111"/>
      <c r="B370" s="1458" t="s">
        <v>91</v>
      </c>
      <c r="C370" s="1459" t="s">
        <v>92</v>
      </c>
      <c r="D370" s="1460" t="s">
        <v>93</v>
      </c>
      <c r="E370" s="1461" t="s">
        <v>94</v>
      </c>
      <c r="F370" s="1504" t="s">
        <v>95</v>
      </c>
      <c r="G370" s="1463" t="s">
        <v>96</v>
      </c>
    </row>
    <row r="371" spans="1:8" ht="15.75">
      <c r="A371" s="1111"/>
      <c r="B371" s="1742">
        <v>43566</v>
      </c>
      <c r="C371" s="1765" t="s">
        <v>1264</v>
      </c>
      <c r="D371" s="1766">
        <v>3.54</v>
      </c>
      <c r="E371" s="1761" t="s">
        <v>120</v>
      </c>
      <c r="F371" s="1762" t="s">
        <v>1265</v>
      </c>
      <c r="G371" s="1741" t="s">
        <v>426</v>
      </c>
      <c r="H371"/>
    </row>
    <row r="372" spans="1:8" ht="15.75">
      <c r="A372" s="1111"/>
      <c r="B372" s="1742">
        <v>43572</v>
      </c>
      <c r="C372" s="1760" t="s">
        <v>1183</v>
      </c>
      <c r="D372" s="1775">
        <v>3</v>
      </c>
      <c r="E372" s="1761" t="s">
        <v>1097</v>
      </c>
      <c r="F372" s="1762" t="s">
        <v>1065</v>
      </c>
      <c r="G372" s="1741" t="s">
        <v>1275</v>
      </c>
      <c r="H372"/>
    </row>
    <row r="373" spans="1:8" ht="15.75">
      <c r="A373" s="1111"/>
      <c r="B373" s="1736">
        <v>43567</v>
      </c>
      <c r="C373" s="1737" t="s">
        <v>1180</v>
      </c>
      <c r="D373" s="1775">
        <v>1.99</v>
      </c>
      <c r="E373" s="1739" t="s">
        <v>110</v>
      </c>
      <c r="F373" s="1740" t="s">
        <v>111</v>
      </c>
      <c r="G373" s="1741" t="s">
        <v>1181</v>
      </c>
      <c r="H373"/>
    </row>
    <row r="374" spans="1:8" ht="16.5" thickBot="1">
      <c r="A374" s="1111"/>
      <c r="B374" s="1095"/>
      <c r="C374" s="1335" t="s">
        <v>97</v>
      </c>
      <c r="D374" s="1336">
        <f>IF(COUNT(D370:D373)=3,MEDIAN(D370:D373),SMALL(D371:D373,1))</f>
        <v>3</v>
      </c>
      <c r="E374" s="1337"/>
      <c r="F374" s="1338"/>
      <c r="G374" s="587"/>
      <c r="H374"/>
    </row>
    <row r="375" spans="1:8" ht="16.5" thickBot="1">
      <c r="A375" s="1111"/>
      <c r="B375" s="1180"/>
      <c r="C375" s="1180"/>
      <c r="D375" s="1180"/>
      <c r="E375" s="1180"/>
      <c r="F375" s="558"/>
      <c r="G375" s="1187"/>
    </row>
    <row r="376" spans="1:8" ht="15.75">
      <c r="A376" s="1111"/>
      <c r="B376" s="1365" t="s">
        <v>976</v>
      </c>
      <c r="C376" s="1363" t="s">
        <v>977</v>
      </c>
      <c r="D376" s="1366"/>
      <c r="E376" s="1367"/>
      <c r="F376" s="1364"/>
      <c r="G376" s="1110" t="s">
        <v>22</v>
      </c>
      <c r="H376" s="1238" t="s">
        <v>1064</v>
      </c>
    </row>
    <row r="377" spans="1:8" ht="31.5">
      <c r="A377" s="1111"/>
      <c r="B377" s="1458" t="s">
        <v>91</v>
      </c>
      <c r="C377" s="1459" t="s">
        <v>92</v>
      </c>
      <c r="D377" s="1460" t="s">
        <v>93</v>
      </c>
      <c r="E377" s="1461" t="s">
        <v>94</v>
      </c>
      <c r="F377" s="1504" t="s">
        <v>95</v>
      </c>
      <c r="G377" s="1463" t="s">
        <v>96</v>
      </c>
    </row>
    <row r="378" spans="1:8" ht="15">
      <c r="A378" s="1111"/>
      <c r="B378" s="1480">
        <v>43418</v>
      </c>
      <c r="C378" s="1478" t="s">
        <v>1183</v>
      </c>
      <c r="D378" s="1473">
        <v>2.2999999999999998</v>
      </c>
      <c r="E378" s="1479" t="s">
        <v>1097</v>
      </c>
      <c r="F378" s="1510" t="s">
        <v>1065</v>
      </c>
      <c r="G378" s="1469" t="s">
        <v>1182</v>
      </c>
    </row>
    <row r="379" spans="1:8" ht="15">
      <c r="A379" s="1111"/>
      <c r="B379" s="1530">
        <v>43427</v>
      </c>
      <c r="C379" s="1465" t="s">
        <v>1180</v>
      </c>
      <c r="D379" s="1473">
        <v>2.6</v>
      </c>
      <c r="E379" s="1468" t="s">
        <v>110</v>
      </c>
      <c r="F379" s="1522" t="s">
        <v>111</v>
      </c>
      <c r="G379" s="1469" t="s">
        <v>376</v>
      </c>
    </row>
    <row r="380" spans="1:8" ht="15">
      <c r="A380" s="1111"/>
      <c r="B380" s="1480">
        <v>43434</v>
      </c>
      <c r="C380" s="1465" t="s">
        <v>738</v>
      </c>
      <c r="D380" s="1466">
        <v>2.2200000000000002</v>
      </c>
      <c r="E380" s="1468" t="s">
        <v>385</v>
      </c>
      <c r="F380" s="1522" t="s">
        <v>735</v>
      </c>
      <c r="G380" s="1469" t="s">
        <v>1187</v>
      </c>
    </row>
    <row r="381" spans="1:8" ht="16.5" thickBot="1">
      <c r="A381" s="1111"/>
      <c r="B381" s="1095"/>
      <c r="C381" s="1335" t="s">
        <v>97</v>
      </c>
      <c r="D381" s="1336">
        <f>IF(COUNT(D377:D380)=3,MEDIAN(D377:D380),SMALL(D378:D380,1))</f>
        <v>2.2999999999999998</v>
      </c>
      <c r="E381" s="1337"/>
      <c r="F381" s="1338"/>
      <c r="G381" s="587"/>
    </row>
    <row r="382" spans="1:8" ht="16.5" thickBot="1">
      <c r="A382" s="1111"/>
      <c r="B382" s="1183"/>
      <c r="C382" s="1188"/>
      <c r="D382" s="1189"/>
      <c r="E382" s="1190"/>
      <c r="F382" s="1191"/>
      <c r="G382" s="1192"/>
    </row>
    <row r="383" spans="1:8" ht="15.75">
      <c r="A383" s="1111"/>
      <c r="B383" s="1365" t="s">
        <v>978</v>
      </c>
      <c r="C383" s="1363" t="s">
        <v>979</v>
      </c>
      <c r="D383" s="1366"/>
      <c r="E383" s="1367"/>
      <c r="F383" s="1364"/>
      <c r="G383" s="360" t="s">
        <v>23</v>
      </c>
      <c r="H383" s="1238" t="s">
        <v>1064</v>
      </c>
    </row>
    <row r="384" spans="1:8" ht="31.5">
      <c r="A384" s="1111"/>
      <c r="B384" s="1458" t="s">
        <v>91</v>
      </c>
      <c r="C384" s="1459" t="s">
        <v>92</v>
      </c>
      <c r="D384" s="1460" t="s">
        <v>93</v>
      </c>
      <c r="E384" s="1461" t="s">
        <v>94</v>
      </c>
      <c r="F384" s="1504" t="s">
        <v>95</v>
      </c>
      <c r="G384" s="1463" t="s">
        <v>96</v>
      </c>
    </row>
    <row r="385" spans="1:8" ht="15">
      <c r="A385" s="1111"/>
      <c r="B385" s="1736">
        <v>43572</v>
      </c>
      <c r="C385" s="1737" t="s">
        <v>958</v>
      </c>
      <c r="D385" s="1738">
        <v>1</v>
      </c>
      <c r="E385" s="1739" t="s">
        <v>113</v>
      </c>
      <c r="F385" s="1740" t="s">
        <v>114</v>
      </c>
      <c r="G385" s="1741" t="s">
        <v>1258</v>
      </c>
    </row>
    <row r="386" spans="1:8" ht="15.75">
      <c r="A386" s="1111"/>
      <c r="B386" s="1742">
        <v>43418</v>
      </c>
      <c r="C386" s="1760" t="s">
        <v>1183</v>
      </c>
      <c r="D386" s="1775">
        <v>2</v>
      </c>
      <c r="E386" s="1761" t="s">
        <v>1097</v>
      </c>
      <c r="F386" s="1762" t="s">
        <v>1065</v>
      </c>
      <c r="G386" s="1741" t="s">
        <v>1182</v>
      </c>
      <c r="H386"/>
    </row>
    <row r="387" spans="1:8" ht="15">
      <c r="A387" s="1111"/>
      <c r="B387" s="1742">
        <v>43566</v>
      </c>
      <c r="C387" s="1765" t="s">
        <v>1264</v>
      </c>
      <c r="D387" s="1766">
        <v>0.74</v>
      </c>
      <c r="E387" s="1761" t="s">
        <v>120</v>
      </c>
      <c r="F387" s="1762" t="s">
        <v>1265</v>
      </c>
      <c r="G387" s="1741" t="s">
        <v>426</v>
      </c>
    </row>
    <row r="388" spans="1:8" ht="16.5" thickBot="1">
      <c r="A388" s="1111"/>
      <c r="B388" s="1095"/>
      <c r="C388" s="1335" t="s">
        <v>97</v>
      </c>
      <c r="D388" s="1336">
        <f>IF(COUNT(D384:D387)=3,MEDIAN(D384:D387),SMALL(D385:D387,1))</f>
        <v>1</v>
      </c>
      <c r="E388" s="1337"/>
      <c r="F388" s="1338"/>
      <c r="G388" s="587"/>
    </row>
    <row r="389" spans="1:8" ht="16.5" thickBot="1">
      <c r="A389" s="1111"/>
      <c r="B389" s="1193"/>
      <c r="C389" s="1193"/>
      <c r="D389" s="295"/>
      <c r="E389" s="296"/>
      <c r="F389" s="501"/>
      <c r="G389" s="297"/>
    </row>
    <row r="390" spans="1:8" ht="31.5">
      <c r="A390" s="1111"/>
      <c r="B390" s="1365" t="s">
        <v>980</v>
      </c>
      <c r="C390" s="1363" t="s">
        <v>981</v>
      </c>
      <c r="D390" s="1366"/>
      <c r="E390" s="1367"/>
      <c r="F390" s="1367"/>
      <c r="G390" s="1110" t="s">
        <v>22</v>
      </c>
      <c r="H390" s="1238" t="s">
        <v>1064</v>
      </c>
    </row>
    <row r="391" spans="1:8" ht="31.5">
      <c r="A391" s="1111"/>
      <c r="B391" s="1458" t="s">
        <v>91</v>
      </c>
      <c r="C391" s="1459" t="s">
        <v>92</v>
      </c>
      <c r="D391" s="1460" t="s">
        <v>93</v>
      </c>
      <c r="E391" s="1459" t="s">
        <v>94</v>
      </c>
      <c r="F391" s="1459" t="s">
        <v>95</v>
      </c>
      <c r="G391" s="1614" t="s">
        <v>96</v>
      </c>
    </row>
    <row r="392" spans="1:8" ht="15">
      <c r="A392" s="1111"/>
      <c r="B392" s="1742">
        <v>43572</v>
      </c>
      <c r="C392" s="1760" t="s">
        <v>1183</v>
      </c>
      <c r="D392" s="1775">
        <v>11</v>
      </c>
      <c r="E392" s="1761" t="s">
        <v>1097</v>
      </c>
      <c r="F392" s="1762" t="s">
        <v>1065</v>
      </c>
      <c r="G392" s="1741" t="s">
        <v>1275</v>
      </c>
    </row>
    <row r="393" spans="1:8" ht="15">
      <c r="A393" s="1111"/>
      <c r="B393" s="1742">
        <v>43566</v>
      </c>
      <c r="C393" s="1765" t="s">
        <v>1264</v>
      </c>
      <c r="D393" s="1766">
        <v>9.84</v>
      </c>
      <c r="E393" s="1761" t="s">
        <v>120</v>
      </c>
      <c r="F393" s="1762" t="s">
        <v>1265</v>
      </c>
      <c r="G393" s="1741" t="s">
        <v>426</v>
      </c>
    </row>
    <row r="394" spans="1:8" ht="15">
      <c r="A394" s="1111"/>
      <c r="B394" s="1736">
        <v>43567</v>
      </c>
      <c r="C394" s="1737" t="s">
        <v>1180</v>
      </c>
      <c r="D394" s="1775">
        <v>11.46</v>
      </c>
      <c r="E394" s="1739" t="s">
        <v>110</v>
      </c>
      <c r="F394" s="1740" t="s">
        <v>111</v>
      </c>
      <c r="G394" s="1741" t="s">
        <v>1181</v>
      </c>
    </row>
    <row r="395" spans="1:8" ht="16.5" thickBot="1">
      <c r="A395" s="1111"/>
      <c r="B395" s="338"/>
      <c r="C395" s="1335" t="s">
        <v>97</v>
      </c>
      <c r="D395" s="1336">
        <f>IF(COUNT(D391:D394)=3,MEDIAN(D391:D394),SMALL(D392:D394,1))</f>
        <v>11</v>
      </c>
      <c r="E395" s="1335"/>
      <c r="F395" s="1335"/>
      <c r="G395" s="339"/>
    </row>
    <row r="396" spans="1:8" ht="13.5" thickBot="1"/>
    <row r="397" spans="1:8" ht="34.5" customHeight="1">
      <c r="B397" s="1103" t="str">
        <f>IF(COUNT($H$16:H397)&lt;10,CONCATENATE("AMM IP 00",COUNT($H$16:H397)),CONCATENATE("AMM IP 0",COUNT($H$16:H397)))</f>
        <v>AMM IP 000</v>
      </c>
      <c r="C397" s="2533" t="e">
        <f>CONCATENATE("FORNECIMENTO E INSTALAÇÃO DE ",C400)</f>
        <v>#REF!</v>
      </c>
      <c r="D397" s="2533"/>
      <c r="E397" s="2533"/>
      <c r="F397" s="2533"/>
      <c r="G397" s="1202" t="s">
        <v>23</v>
      </c>
      <c r="H397" s="1091" t="e">
        <f>G405</f>
        <v>#REF!</v>
      </c>
    </row>
    <row r="398" spans="1:8" ht="47.25">
      <c r="B398" s="1317" t="s">
        <v>931</v>
      </c>
      <c r="C398" s="1486" t="s">
        <v>75</v>
      </c>
      <c r="D398" s="1486" t="s">
        <v>23</v>
      </c>
      <c r="E398" s="1486" t="s">
        <v>76</v>
      </c>
      <c r="F398" s="1487" t="s">
        <v>77</v>
      </c>
      <c r="G398" s="1492" t="s">
        <v>78</v>
      </c>
    </row>
    <row r="399" spans="1:8" ht="15.75">
      <c r="B399" s="2575" t="s">
        <v>79</v>
      </c>
      <c r="C399" s="2576"/>
      <c r="D399" s="2576"/>
      <c r="E399" s="2576"/>
      <c r="F399" s="2576"/>
      <c r="G399" s="2577"/>
    </row>
    <row r="400" spans="1:8" ht="15">
      <c r="A400" s="1113" t="s">
        <v>218</v>
      </c>
      <c r="B400" s="1518">
        <v>12076</v>
      </c>
      <c r="C400" s="1299" t="e">
        <f>IF($A400="INSUMO",VLOOKUP($B400,#REF!,2,FALSE),VLOOKUP($B400,#REF!,2,FALSE))</f>
        <v>#REF!</v>
      </c>
      <c r="D400" s="1304" t="e">
        <f>IF($A400="INSUMO",VLOOKUP($B400,#REF!,3,FALSE),VLOOKUP($B400,#REF!,3,FALSE))</f>
        <v>#REF!</v>
      </c>
      <c r="E400" s="1514">
        <v>1</v>
      </c>
      <c r="F400" s="1322" t="e">
        <f>IF($A400="INSUMO",VLOOKUP($B400,#REF!,4,FALSE),VLOOKUP($B400,#REF!,4,FALSE))</f>
        <v>#REF!</v>
      </c>
      <c r="G400" s="1517" t="e">
        <f>TRUNC(F400*E400,2)</f>
        <v>#REF!</v>
      </c>
    </row>
    <row r="401" spans="1:8" ht="15">
      <c r="B401" s="1518">
        <v>91634</v>
      </c>
      <c r="C401" s="1299" t="e">
        <f>IF($A401="INSUMO",VLOOKUP($B401,#REF!,2,FALSE),VLOOKUP($B401,#REF!,2,FALSE))</f>
        <v>#REF!</v>
      </c>
      <c r="D401" s="1304" t="e">
        <f>IF($A401="INSUMO",VLOOKUP($B401,#REF!,3,FALSE),VLOOKUP($B401,#REF!,3,FALSE))</f>
        <v>#REF!</v>
      </c>
      <c r="E401" s="1514">
        <v>1.5</v>
      </c>
      <c r="F401" s="1322" t="e">
        <f>IF($A401="INSUMO",VLOOKUP($B401,#REF!,4,FALSE),VLOOKUP($B401,#REF!,4,FALSE))</f>
        <v>#REF!</v>
      </c>
      <c r="G401" s="1517" t="e">
        <f>TRUNC(F401*E401,2)</f>
        <v>#REF!</v>
      </c>
    </row>
    <row r="402" spans="1:8" ht="15.75">
      <c r="B402" s="2575" t="s">
        <v>80</v>
      </c>
      <c r="C402" s="2576"/>
      <c r="D402" s="2576"/>
      <c r="E402" s="2576"/>
      <c r="F402" s="2576"/>
      <c r="G402" s="2577"/>
    </row>
    <row r="403" spans="1:8" ht="15">
      <c r="B403" s="1518">
        <v>88247</v>
      </c>
      <c r="C403" s="1299" t="e">
        <f>IF($A403="INSUMO",VLOOKUP($B403,#REF!,2,FALSE),VLOOKUP($B403,#REF!,2,FALSE))</f>
        <v>#REF!</v>
      </c>
      <c r="D403" s="1304" t="e">
        <f>IF($A403="INSUMO",VLOOKUP($B403,#REF!,3,FALSE),VLOOKUP($B403,#REF!,3,FALSE))</f>
        <v>#REF!</v>
      </c>
      <c r="E403" s="1514">
        <v>1</v>
      </c>
      <c r="F403" s="1322" t="e">
        <f>IF($A403="INSUMO",VLOOKUP($B403,#REF!,4,FALSE),VLOOKUP($B403,#REF!,4,FALSE))</f>
        <v>#REF!</v>
      </c>
      <c r="G403" s="1517" t="e">
        <f>TRUNC(F403*E403,2)</f>
        <v>#REF!</v>
      </c>
    </row>
    <row r="404" spans="1:8" ht="15.75" thickBot="1">
      <c r="B404" s="1105">
        <v>88264</v>
      </c>
      <c r="C404" s="1303" t="e">
        <f>IF($A404="INSUMO",VLOOKUP($B404,#REF!,2,FALSE),VLOOKUP($B404,#REF!,2,FALSE))</f>
        <v>#REF!</v>
      </c>
      <c r="D404" s="1300" t="e">
        <f>IF($A404="INSUMO",VLOOKUP($B404,#REF!,3,FALSE),VLOOKUP($B404,#REF!,3,FALSE))</f>
        <v>#REF!</v>
      </c>
      <c r="E404" s="1519">
        <v>1</v>
      </c>
      <c r="F404" s="1324" t="e">
        <f>IF($A404="INSUMO",VLOOKUP($B404,#REF!,4,FALSE),VLOOKUP($B404,#REF!,4,FALSE))</f>
        <v>#REF!</v>
      </c>
      <c r="G404" s="1106" t="e">
        <f>TRUNC(F404*E404,2)</f>
        <v>#REF!</v>
      </c>
    </row>
    <row r="405" spans="1:8" ht="16.5" thickBot="1">
      <c r="B405" s="2831" t="s">
        <v>1024</v>
      </c>
      <c r="C405" s="2831"/>
      <c r="D405" s="2831"/>
      <c r="E405" s="2831"/>
      <c r="F405" s="538" t="s">
        <v>81</v>
      </c>
      <c r="G405" s="539" t="e">
        <f>SUM(G399:G404)</f>
        <v>#REF!</v>
      </c>
    </row>
    <row r="406" spans="1:8" ht="13.5" thickBot="1"/>
    <row r="407" spans="1:8" ht="15.75">
      <c r="A407" s="1194"/>
      <c r="B407" s="1103" t="str">
        <f>IF(COUNT($H$16:H407)&lt;10,CONCATENATE("AMM IP 00",COUNT($H$16:H407)),CONCATENATE("AMM IP 0",COUNT($H$16:H407)))</f>
        <v>AMM IP 000</v>
      </c>
      <c r="C407" s="2533" t="s">
        <v>1025</v>
      </c>
      <c r="D407" s="2533"/>
      <c r="E407" s="2533"/>
      <c r="F407" s="2533"/>
      <c r="G407" s="1104" t="e">
        <f>D410</f>
        <v>#REF!</v>
      </c>
      <c r="H407" s="1195" t="e">
        <f>G414</f>
        <v>#REF!</v>
      </c>
    </row>
    <row r="408" spans="1:8" ht="31.5">
      <c r="A408" s="1111"/>
      <c r="B408" s="1317" t="s">
        <v>90</v>
      </c>
      <c r="C408" s="1318" t="s">
        <v>75</v>
      </c>
      <c r="D408" s="1486" t="s">
        <v>23</v>
      </c>
      <c r="E408" s="1318" t="s">
        <v>76</v>
      </c>
      <c r="F408" s="1319" t="s">
        <v>77</v>
      </c>
      <c r="G408" s="1320" t="s">
        <v>78</v>
      </c>
    </row>
    <row r="409" spans="1:8" ht="15.75">
      <c r="A409" s="1111"/>
      <c r="B409" s="2818" t="s">
        <v>79</v>
      </c>
      <c r="C409" s="2819"/>
      <c r="D409" s="2819"/>
      <c r="E409" s="2819"/>
      <c r="F409" s="2819"/>
      <c r="G409" s="2820"/>
    </row>
    <row r="410" spans="1:8" ht="15.75">
      <c r="A410" s="1112" t="s">
        <v>218</v>
      </c>
      <c r="B410" s="1518">
        <v>420</v>
      </c>
      <c r="C410" s="1299" t="e">
        <f>IF($A410="INSUMO",VLOOKUP($B410,#REF!,2,FALSE),VLOOKUP($B410,#REF!,2,FALSE))</f>
        <v>#REF!</v>
      </c>
      <c r="D410" s="1304" t="e">
        <f>IF($A410="INSUMO",VLOOKUP($B410,#REF!,3,FALSE),VLOOKUP($B410,#REF!,3,FALSE))</f>
        <v>#REF!</v>
      </c>
      <c r="E410" s="1514">
        <v>1</v>
      </c>
      <c r="F410" s="1322" t="e">
        <f>IF($A410="INSUMO",VLOOKUP($B410,#REF!,4,FALSE),VLOOKUP($B410,#REF!,4,FALSE))</f>
        <v>#REF!</v>
      </c>
      <c r="G410" s="1517" t="e">
        <f>TRUNC(F410*E410,2)</f>
        <v>#REF!</v>
      </c>
      <c r="H410" s="1111"/>
    </row>
    <row r="411" spans="1:8" ht="15.75">
      <c r="A411" s="1111"/>
      <c r="B411" s="2818" t="s">
        <v>80</v>
      </c>
      <c r="C411" s="2819"/>
      <c r="D411" s="2819"/>
      <c r="E411" s="2819"/>
      <c r="F411" s="2819"/>
      <c r="G411" s="2820"/>
    </row>
    <row r="412" spans="1:8" ht="15.75">
      <c r="A412" s="1112" t="s">
        <v>219</v>
      </c>
      <c r="B412" s="1518">
        <v>88264</v>
      </c>
      <c r="C412" s="1299" t="e">
        <f>IF($A412="INSUMO",VLOOKUP($B412,#REF!,2,FALSE),VLOOKUP($B412,#REF!,2,FALSE))</f>
        <v>#REF!</v>
      </c>
      <c r="D412" s="1304" t="e">
        <f>IF($A412="INSUMO",VLOOKUP($B412,#REF!,3,FALSE),VLOOKUP($B412,#REF!,3,FALSE))</f>
        <v>#REF!</v>
      </c>
      <c r="E412" s="1514">
        <v>0.5</v>
      </c>
      <c r="F412" s="1322" t="e">
        <f>IF($A412="INSUMO",VLOOKUP($B412,#REF!,4,FALSE),VLOOKUP($B412,#REF!,4,FALSE))</f>
        <v>#REF!</v>
      </c>
      <c r="G412" s="1517" t="e">
        <f>TRUNC(F412*E412,2)</f>
        <v>#REF!</v>
      </c>
      <c r="H412" s="1111"/>
    </row>
    <row r="413" spans="1:8" ht="16.5" thickBot="1">
      <c r="A413" s="1112" t="s">
        <v>219</v>
      </c>
      <c r="B413" s="1105">
        <v>88247</v>
      </c>
      <c r="C413" s="1303" t="e">
        <f>IF($A413="INSUMO",VLOOKUP($B413,#REF!,2,FALSE),VLOOKUP($B413,#REF!,2,FALSE))</f>
        <v>#REF!</v>
      </c>
      <c r="D413" s="1300" t="e">
        <f>IF($A413="INSUMO",VLOOKUP($B413,#REF!,3,FALSE),VLOOKUP($B413,#REF!,3,FALSE))</f>
        <v>#REF!</v>
      </c>
      <c r="E413" s="1519">
        <v>0.25</v>
      </c>
      <c r="F413" s="1324" t="e">
        <f>IF($A413="INSUMO",VLOOKUP($B413,#REF!,4,FALSE),VLOOKUP($B413,#REF!,4,FALSE))</f>
        <v>#REF!</v>
      </c>
      <c r="G413" s="1106" t="e">
        <f>TRUNC(F413*E413,2)</f>
        <v>#REF!</v>
      </c>
      <c r="H413" s="1111"/>
    </row>
    <row r="414" spans="1:8" ht="16.5" thickBot="1">
      <c r="A414" s="1111"/>
      <c r="B414" s="2639" t="s">
        <v>1026</v>
      </c>
      <c r="C414" s="2639"/>
      <c r="D414" s="2639"/>
      <c r="E414" s="2639"/>
      <c r="F414" s="538" t="s">
        <v>81</v>
      </c>
      <c r="G414" s="539" t="e">
        <f>SUM(G409:G413)</f>
        <v>#REF!</v>
      </c>
    </row>
    <row r="415" spans="1:8" ht="16.5" thickBot="1">
      <c r="A415" s="1111"/>
      <c r="B415" s="2639"/>
      <c r="C415" s="2639"/>
      <c r="D415" s="2639"/>
      <c r="E415" s="2639"/>
      <c r="F415" s="540"/>
      <c r="G415" s="541"/>
    </row>
    <row r="416" spans="1:8" ht="15.75">
      <c r="A416" s="375"/>
      <c r="B416" s="1103" t="str">
        <f>IF(COUNT($H$16:H416)&lt;10,CONCATENATE("AMM IP 00",COUNT($H$16:H416)),CONCATENATE("AMM IP 0",COUNT($H$16:H416)))</f>
        <v>AMM IP 000</v>
      </c>
      <c r="C416" s="2533" t="str">
        <f>CONCATENATE("FORNECIMENTO E INSTALAÇÃO DE ",C430)</f>
        <v>FORNECIMENTO E INSTALAÇÃO DE DEFENSA MET. MALEÁVEL SIMPLES</v>
      </c>
      <c r="D416" s="2533"/>
      <c r="E416" s="2533"/>
      <c r="F416" s="2533"/>
      <c r="G416" s="1196" t="s">
        <v>22</v>
      </c>
      <c r="H416" s="1092" t="e">
        <f>G432</f>
        <v>#REF!</v>
      </c>
    </row>
    <row r="417" spans="1:7" ht="47.25">
      <c r="A417" s="375"/>
      <c r="B417" s="1616" t="s">
        <v>982</v>
      </c>
      <c r="C417" s="1318" t="s">
        <v>75</v>
      </c>
      <c r="D417" s="1318" t="s">
        <v>23</v>
      </c>
      <c r="E417" s="1318" t="s">
        <v>76</v>
      </c>
      <c r="F417" s="1319" t="s">
        <v>77</v>
      </c>
      <c r="G417" s="1320" t="s">
        <v>78</v>
      </c>
    </row>
    <row r="418" spans="1:7" ht="15.75">
      <c r="A418" s="1112"/>
      <c r="B418" s="2575" t="s">
        <v>82</v>
      </c>
      <c r="C418" s="2576"/>
      <c r="D418" s="2576"/>
      <c r="E418" s="2576"/>
      <c r="F418" s="2576"/>
      <c r="G418" s="2577"/>
    </row>
    <row r="419" spans="1:7" ht="15.75">
      <c r="A419" s="1112" t="s">
        <v>219</v>
      </c>
      <c r="B419" s="1321">
        <v>53865</v>
      </c>
      <c r="C419" s="1299" t="e">
        <f>IF($A419="INSUMO",VLOOKUP($B419,#REF!,2,FALSE),VLOOKUP($B419,#REF!,2,FALSE))</f>
        <v>#REF!</v>
      </c>
      <c r="D419" s="1304" t="e">
        <f>IF($A419="INSUMO",VLOOKUP($B419,#REF!,3,FALSE),VLOOKUP($B419,#REF!,3,FALSE))</f>
        <v>#REF!</v>
      </c>
      <c r="E419" s="1615">
        <v>1</v>
      </c>
      <c r="F419" s="1322" t="e">
        <f>IF($A419="INSUMO",VLOOKUP($B419,#REF!,4,FALSE),VLOOKUP($B419,#REF!,4,FALSE))</f>
        <v>#REF!</v>
      </c>
      <c r="G419" s="1455" t="e">
        <f>TRUNC(E419*F419,2)</f>
        <v>#REF!</v>
      </c>
    </row>
    <row r="420" spans="1:7" ht="15.75">
      <c r="A420" s="1112" t="s">
        <v>219</v>
      </c>
      <c r="B420" s="1321">
        <v>53863</v>
      </c>
      <c r="C420" s="1299" t="e">
        <f>IF($A420="INSUMO",VLOOKUP($B420,#REF!,2,FALSE),VLOOKUP($B420,#REF!,2,FALSE))</f>
        <v>#REF!</v>
      </c>
      <c r="D420" s="1304" t="e">
        <f>IF($A420="INSUMO",VLOOKUP($B420,#REF!,3,FALSE),VLOOKUP($B420,#REF!,3,FALSE))</f>
        <v>#REF!</v>
      </c>
      <c r="E420" s="1615">
        <v>1</v>
      </c>
      <c r="F420" s="1322" t="e">
        <f>IF($A420="INSUMO",VLOOKUP($B420,#REF!,4,FALSE),VLOOKUP($B420,#REF!,4,FALSE))</f>
        <v>#REF!</v>
      </c>
      <c r="G420" s="1455" t="e">
        <f>TRUNC(E420*F420,2)</f>
        <v>#REF!</v>
      </c>
    </row>
    <row r="421" spans="1:7" ht="15.75">
      <c r="A421" s="1112" t="s">
        <v>219</v>
      </c>
      <c r="B421" s="1321">
        <v>73335</v>
      </c>
      <c r="C421" s="1299" t="e">
        <f>IF($A421="INSUMO",VLOOKUP($B421,#REF!,2,FALSE),VLOOKUP($B421,#REF!,2,FALSE))</f>
        <v>#REF!</v>
      </c>
      <c r="D421" s="1304" t="e">
        <f>IF($A421="INSUMO",VLOOKUP($B421,#REF!,3,FALSE),VLOOKUP($B421,#REF!,3,FALSE))</f>
        <v>#REF!</v>
      </c>
      <c r="E421" s="1615">
        <v>1</v>
      </c>
      <c r="F421" s="1322" t="e">
        <f>IF($A421="INSUMO",VLOOKUP($B421,#REF!,4,FALSE),VLOOKUP($B421,#REF!,4,FALSE))</f>
        <v>#REF!</v>
      </c>
      <c r="G421" s="1455" t="e">
        <f>TRUNC(E421*F421,2)</f>
        <v>#REF!</v>
      </c>
    </row>
    <row r="422" spans="1:7" ht="15.75">
      <c r="A422" s="1112" t="s">
        <v>219</v>
      </c>
      <c r="B422" s="1321">
        <v>73335</v>
      </c>
      <c r="C422" s="1299" t="e">
        <f>IF($A422="INSUMO",VLOOKUP($B422,#REF!,2,FALSE),VLOOKUP($B422,#REF!,2,FALSE))</f>
        <v>#REF!</v>
      </c>
      <c r="D422" s="1304" t="e">
        <f>IF($A422="INSUMO",VLOOKUP($B422,#REF!,3,FALSE),VLOOKUP($B422,#REF!,3,FALSE))</f>
        <v>#REF!</v>
      </c>
      <c r="E422" s="1615">
        <v>1</v>
      </c>
      <c r="F422" s="1322" t="e">
        <f>IF($A422="INSUMO",VLOOKUP($B422,#REF!,4,FALSE),VLOOKUP($B422,#REF!,4,FALSE))</f>
        <v>#REF!</v>
      </c>
      <c r="G422" s="1455" t="e">
        <f>TRUNC(E422*F422,2)</f>
        <v>#REF!</v>
      </c>
    </row>
    <row r="423" spans="1:7" ht="15.75">
      <c r="A423" s="1112"/>
      <c r="B423" s="2575" t="s">
        <v>83</v>
      </c>
      <c r="C423" s="2576"/>
      <c r="D423" s="2576"/>
      <c r="E423" s="2576"/>
      <c r="F423" s="2576"/>
      <c r="G423" s="2577"/>
    </row>
    <row r="424" spans="1:7" ht="15.75">
      <c r="A424" s="1112" t="s">
        <v>219</v>
      </c>
      <c r="B424" s="1321">
        <v>90776</v>
      </c>
      <c r="C424" s="1299" t="e">
        <f>IF($A424="INSUMO",VLOOKUP($B424,#REF!,2,FALSE),VLOOKUP($B424,#REF!,2,FALSE))</f>
        <v>#REF!</v>
      </c>
      <c r="D424" s="1304" t="e">
        <f>IF($A424="INSUMO",VLOOKUP($B424,#REF!,3,FALSE),VLOOKUP($B424,#REF!,3,FALSE))</f>
        <v>#REF!</v>
      </c>
      <c r="E424" s="1615">
        <v>1</v>
      </c>
      <c r="F424" s="1322" t="e">
        <f>IF($A424="INSUMO",VLOOKUP($B424,#REF!,4,FALSE),VLOOKUP($B424,#REF!,4,FALSE))</f>
        <v>#REF!</v>
      </c>
      <c r="G424" s="1455" t="e">
        <f>TRUNC(E424*F424,2)</f>
        <v>#REF!</v>
      </c>
    </row>
    <row r="425" spans="1:7" ht="15.75">
      <c r="A425" s="1112" t="s">
        <v>219</v>
      </c>
      <c r="B425" s="1321">
        <v>88278</v>
      </c>
      <c r="C425" s="1299" t="e">
        <f>IF($A425="INSUMO",VLOOKUP($B425,#REF!,2,FALSE),VLOOKUP($B425,#REF!,2,FALSE))</f>
        <v>#REF!</v>
      </c>
      <c r="D425" s="1304" t="e">
        <f>IF($A425="INSUMO",VLOOKUP($B425,#REF!,3,FALSE),VLOOKUP($B425,#REF!,3,FALSE))</f>
        <v>#REF!</v>
      </c>
      <c r="E425" s="1615">
        <v>2</v>
      </c>
      <c r="F425" s="1322" t="e">
        <f>IF($A425="INSUMO",VLOOKUP($B425,#REF!,4,FALSE),VLOOKUP($B425,#REF!,4,FALSE))</f>
        <v>#REF!</v>
      </c>
      <c r="G425" s="1455" t="e">
        <f>TRUNC(E425*F425,2)</f>
        <v>#REF!</v>
      </c>
    </row>
    <row r="426" spans="1:7" ht="16.5" thickBot="1">
      <c r="A426" s="1112" t="s">
        <v>219</v>
      </c>
      <c r="B426" s="1386">
        <v>88243</v>
      </c>
      <c r="C426" s="1303" t="e">
        <f>IF($A426="INSUMO",VLOOKUP($B426,#REF!,2,FALSE),VLOOKUP($B426,#REF!,2,FALSE))</f>
        <v>#REF!</v>
      </c>
      <c r="D426" s="1300" t="e">
        <f>IF($A426="INSUMO",VLOOKUP($B426,#REF!,3,FALSE),VLOOKUP($B426,#REF!,3,FALSE))</f>
        <v>#REF!</v>
      </c>
      <c r="E426" s="1457">
        <v>4</v>
      </c>
      <c r="F426" s="1324" t="e">
        <f>IF($A426="INSUMO",VLOOKUP($B426,#REF!,4,FALSE),VLOOKUP($B426,#REF!,4,FALSE))</f>
        <v>#REF!</v>
      </c>
      <c r="G426" s="472" t="e">
        <f>TRUNC(E426*F426,2)</f>
        <v>#REF!</v>
      </c>
    </row>
    <row r="427" spans="1:7" ht="16.5" thickBot="1">
      <c r="A427" s="375"/>
      <c r="B427" s="2873" t="s">
        <v>983</v>
      </c>
      <c r="C427" s="2874"/>
      <c r="D427" s="2874"/>
      <c r="E427" s="2875"/>
      <c r="F427" s="1197" t="s">
        <v>81</v>
      </c>
      <c r="G427" s="1198" t="e">
        <f>TRUNC(SUM(G419:G426),2)</f>
        <v>#REF!</v>
      </c>
    </row>
    <row r="428" spans="1:7" ht="16.5" thickBot="1">
      <c r="A428" s="375"/>
      <c r="B428" s="2873" t="s">
        <v>984</v>
      </c>
      <c r="C428" s="2874"/>
      <c r="D428" s="2874"/>
      <c r="E428" s="2875"/>
      <c r="F428" s="1199" t="s">
        <v>985</v>
      </c>
      <c r="G428" s="1200" t="e">
        <f>TRUNC(G427/25,2)</f>
        <v>#REF!</v>
      </c>
    </row>
    <row r="429" spans="1:7" ht="15.75">
      <c r="A429" s="375"/>
      <c r="B429" s="2855" t="s">
        <v>82</v>
      </c>
      <c r="C429" s="2856"/>
      <c r="D429" s="2856"/>
      <c r="E429" s="2856"/>
      <c r="F429" s="2856"/>
      <c r="G429" s="2857"/>
    </row>
    <row r="430" spans="1:7" ht="15.75" thickBot="1">
      <c r="A430" s="375"/>
      <c r="B430" s="1386" t="s">
        <v>98</v>
      </c>
      <c r="C430" s="1303" t="str">
        <f>C434</f>
        <v>DEFENSA MET. MALEÁVEL SIMPLES</v>
      </c>
      <c r="D430" s="1456" t="s">
        <v>986</v>
      </c>
      <c r="E430" s="1457">
        <v>1</v>
      </c>
      <c r="F430" s="1534">
        <f>D439</f>
        <v>150</v>
      </c>
      <c r="G430" s="472">
        <f>TRUNC(E430*F430,2)</f>
        <v>150</v>
      </c>
    </row>
    <row r="431" spans="1:7" ht="16.5" thickBot="1">
      <c r="A431" s="923"/>
      <c r="B431" s="2637" t="s">
        <v>987</v>
      </c>
      <c r="C431" s="2637"/>
      <c r="D431" s="2637"/>
      <c r="E431" s="2876"/>
      <c r="F431" s="1197" t="s">
        <v>988</v>
      </c>
      <c r="G431" s="1198">
        <f>TRUNC(SUM(G430),2)</f>
        <v>150</v>
      </c>
    </row>
    <row r="432" spans="1:7" ht="16.5" thickBot="1">
      <c r="A432" s="923"/>
      <c r="B432" s="2637" t="s">
        <v>989</v>
      </c>
      <c r="C432" s="2637"/>
      <c r="D432" s="2637"/>
      <c r="E432" s="2876"/>
      <c r="F432" s="1197" t="s">
        <v>990</v>
      </c>
      <c r="G432" s="1198" t="e">
        <f>G428+G431</f>
        <v>#REF!</v>
      </c>
    </row>
    <row r="433" spans="1:8" ht="16.5" thickBot="1">
      <c r="A433" s="1112"/>
      <c r="B433" s="1177"/>
      <c r="C433" s="1176"/>
      <c r="D433" s="1176"/>
      <c r="E433" s="1176"/>
      <c r="F433" s="1176"/>
      <c r="G433" s="1176"/>
    </row>
    <row r="434" spans="1:8" ht="15.75">
      <c r="A434" s="1089"/>
      <c r="B434" s="1107">
        <v>1</v>
      </c>
      <c r="C434" s="1093" t="s">
        <v>991</v>
      </c>
      <c r="D434" s="1108"/>
      <c r="E434" s="1109"/>
      <c r="F434" s="1094"/>
      <c r="G434" s="1110" t="str">
        <f>D430</f>
        <v>MOD</v>
      </c>
    </row>
    <row r="435" spans="1:8" ht="31.5">
      <c r="A435" s="375"/>
      <c r="B435" s="1244" t="s">
        <v>91</v>
      </c>
      <c r="C435" s="1228" t="s">
        <v>92</v>
      </c>
      <c r="D435" s="1229" t="s">
        <v>93</v>
      </c>
      <c r="E435" s="1230" t="s">
        <v>94</v>
      </c>
      <c r="F435" s="1231" t="s">
        <v>95</v>
      </c>
      <c r="G435" s="1234" t="s">
        <v>96</v>
      </c>
    </row>
    <row r="436" spans="1:8" ht="15">
      <c r="A436" s="1089"/>
      <c r="B436" s="1006">
        <v>42935</v>
      </c>
      <c r="C436" s="1219" t="s">
        <v>992</v>
      </c>
      <c r="D436" s="1220">
        <v>150</v>
      </c>
      <c r="E436" s="1222" t="s">
        <v>993</v>
      </c>
      <c r="F436" s="1216" t="s">
        <v>994</v>
      </c>
      <c r="G436" s="1225" t="s">
        <v>995</v>
      </c>
    </row>
    <row r="437" spans="1:8" ht="15">
      <c r="A437" s="1089"/>
      <c r="B437" s="1006"/>
      <c r="C437" s="1219"/>
      <c r="D437" s="1220"/>
      <c r="E437" s="1222"/>
      <c r="F437" s="1216"/>
      <c r="G437" s="1225"/>
    </row>
    <row r="438" spans="1:8" ht="15">
      <c r="A438" s="375"/>
      <c r="B438" s="1006"/>
      <c r="C438" s="1219"/>
      <c r="D438" s="1220"/>
      <c r="E438" s="1215"/>
      <c r="F438" s="1216"/>
      <c r="G438" s="1225"/>
    </row>
    <row r="439" spans="1:8" ht="16.5" thickBot="1">
      <c r="A439" s="375"/>
      <c r="B439" s="1095"/>
      <c r="C439" s="1096" t="s">
        <v>97</v>
      </c>
      <c r="D439" s="1336">
        <f>IF(COUNT(D435:D438)=3,MEDIAN(D435:D438),SMALL(D436:D438,1))</f>
        <v>150</v>
      </c>
      <c r="E439" s="1097"/>
      <c r="F439" s="1098"/>
      <c r="G439" s="587"/>
    </row>
    <row r="440" spans="1:8" ht="15.75">
      <c r="A440" s="375"/>
      <c r="B440" s="1201" t="s">
        <v>996</v>
      </c>
      <c r="C440" s="1178"/>
      <c r="D440" s="473"/>
      <c r="E440" s="382"/>
      <c r="F440" s="474"/>
      <c r="G440" s="475"/>
    </row>
    <row r="441" spans="1:8" ht="13.5" thickBot="1"/>
    <row r="442" spans="1:8" ht="15.75">
      <c r="A442" s="1111"/>
      <c r="B442" s="1103" t="str">
        <f>IF(COUNT($H$16:H442)&lt;10,CONCATENATE("AMM IP 00",COUNT($H$16:H442)),CONCATENATE("AMM IP 0",COUNT($H$16:H442)))</f>
        <v>AMM IP 000</v>
      </c>
      <c r="C442" s="2533" t="e">
        <f>CONCATENATE("FORNECIMENTO E INSTALAÇÃO DE ",C445)</f>
        <v>#REF!</v>
      </c>
      <c r="D442" s="2533"/>
      <c r="E442" s="2533"/>
      <c r="F442" s="2533"/>
      <c r="G442" s="1104" t="s">
        <v>23</v>
      </c>
      <c r="H442" s="1091" t="e">
        <f>G448</f>
        <v>#REF!</v>
      </c>
    </row>
    <row r="443" spans="1:8" ht="31.5">
      <c r="A443" s="1111"/>
      <c r="B443" s="1317" t="s">
        <v>144</v>
      </c>
      <c r="C443" s="1486" t="s">
        <v>75</v>
      </c>
      <c r="D443" s="1486" t="s">
        <v>23</v>
      </c>
      <c r="E443" s="1486" t="s">
        <v>76</v>
      </c>
      <c r="F443" s="1487" t="s">
        <v>77</v>
      </c>
      <c r="G443" s="1492" t="s">
        <v>78</v>
      </c>
      <c r="H443" s="1111"/>
    </row>
    <row r="444" spans="1:8" ht="15.75">
      <c r="A444" s="1111"/>
      <c r="B444" s="2575" t="s">
        <v>79</v>
      </c>
      <c r="C444" s="2576"/>
      <c r="D444" s="2576"/>
      <c r="E444" s="2576"/>
      <c r="F444" s="2576"/>
      <c r="G444" s="2577"/>
      <c r="H444" s="1111"/>
    </row>
    <row r="445" spans="1:8" ht="15.75">
      <c r="A445" s="1112" t="s">
        <v>218</v>
      </c>
      <c r="B445" s="1531">
        <v>39376</v>
      </c>
      <c r="C445" s="1299" t="e">
        <f>IF($A445="INSUMO",VLOOKUP($B445,#REF!,2,FALSE),VLOOKUP($B445,#REF!,2,FALSE))</f>
        <v>#REF!</v>
      </c>
      <c r="D445" s="1304" t="e">
        <f>IF($A445="INSUMO",VLOOKUP($B445,#REF!,3,FALSE),VLOOKUP($B445,#REF!,3,FALSE))</f>
        <v>#REF!</v>
      </c>
      <c r="E445" s="1523">
        <v>1</v>
      </c>
      <c r="F445" s="1322" t="e">
        <f>IF($A445="INSUMO",VLOOKUP($B445,#REF!,4,FALSE),VLOOKUP($B445,#REF!,4,FALSE))</f>
        <v>#REF!</v>
      </c>
      <c r="G445" s="1517" t="e">
        <f>TRUNC(F445*E445,2)</f>
        <v>#REF!</v>
      </c>
      <c r="H445" s="1111"/>
    </row>
    <row r="446" spans="1:8" ht="15.75">
      <c r="A446" s="1111"/>
      <c r="B446" s="2575" t="s">
        <v>80</v>
      </c>
      <c r="C446" s="2576"/>
      <c r="D446" s="2576"/>
      <c r="E446" s="2576"/>
      <c r="F446" s="2576"/>
      <c r="G446" s="2577"/>
      <c r="H446" s="1111"/>
    </row>
    <row r="447" spans="1:8" ht="16.5" thickBot="1">
      <c r="A447" s="1112" t="s">
        <v>219</v>
      </c>
      <c r="B447" s="492">
        <v>88264</v>
      </c>
      <c r="C447" s="1303" t="e">
        <f>IF($A447="INSUMO",VLOOKUP($B447,#REF!,2,FALSE),VLOOKUP($B447,#REF!,2,FALSE))</f>
        <v>#REF!</v>
      </c>
      <c r="D447" s="1300" t="e">
        <f>IF($A447="INSUMO",VLOOKUP($B447,#REF!,3,FALSE),VLOOKUP($B447,#REF!,3,FALSE))</f>
        <v>#REF!</v>
      </c>
      <c r="E447" s="1519">
        <v>0.2</v>
      </c>
      <c r="F447" s="1324" t="e">
        <f>IF($A447="INSUMO",VLOOKUP($B447,#REF!,4,FALSE),VLOOKUP($B447,#REF!,4,FALSE))</f>
        <v>#REF!</v>
      </c>
      <c r="G447" s="1106" t="e">
        <f>TRUNC(F447*E447,2)</f>
        <v>#REF!</v>
      </c>
      <c r="H447" s="1111"/>
    </row>
    <row r="448" spans="1:8" ht="16.5" thickBot="1">
      <c r="A448" s="1111"/>
      <c r="B448" s="2626" t="s">
        <v>1028</v>
      </c>
      <c r="C448" s="2626"/>
      <c r="D448" s="2626"/>
      <c r="E448" s="2626"/>
      <c r="F448" s="538" t="s">
        <v>81</v>
      </c>
      <c r="G448" s="539" t="e">
        <f>SUM(G445:G447)</f>
        <v>#REF!</v>
      </c>
      <c r="H448" s="1111"/>
    </row>
    <row r="449" spans="1:8" ht="16.5" thickBot="1">
      <c r="A449" s="555"/>
      <c r="B449" s="542"/>
      <c r="C449" s="543"/>
      <c r="D449" s="543"/>
      <c r="E449" s="543"/>
      <c r="F449" s="543"/>
      <c r="G449" s="543"/>
      <c r="H449" s="555"/>
    </row>
    <row r="450" spans="1:8" ht="15.75">
      <c r="A450" s="1111"/>
      <c r="B450" s="1103" t="str">
        <f>IF(COUNT($H$16:H450)&lt;10,CONCATENATE("AMM IP 00",COUNT($H$16:H450)),CONCATENATE("AMM IP 0",COUNT($H$16:H450)))</f>
        <v>AMM IP 000</v>
      </c>
      <c r="C450" s="2533" t="str">
        <f>CONCATENATE("FORNECIMENTO E INSTALAÇÃO DE ",C453)</f>
        <v>FORNECIMENTO E INSTALAÇÃO DE REATOR PARA LÂMPADA DE VAPOR METÁLICO DE 150W</v>
      </c>
      <c r="D450" s="2533"/>
      <c r="E450" s="2533"/>
      <c r="F450" s="2533"/>
      <c r="G450" s="1104" t="s">
        <v>23</v>
      </c>
      <c r="H450" s="1091" t="e">
        <f>G457</f>
        <v>#REF!</v>
      </c>
    </row>
    <row r="451" spans="1:8" ht="31.5">
      <c r="A451" s="1111"/>
      <c r="B451" s="1317" t="s">
        <v>144</v>
      </c>
      <c r="C451" s="1486" t="s">
        <v>75</v>
      </c>
      <c r="D451" s="1486" t="s">
        <v>23</v>
      </c>
      <c r="E451" s="1486" t="s">
        <v>76</v>
      </c>
      <c r="F451" s="1487" t="s">
        <v>77</v>
      </c>
      <c r="G451" s="1492" t="s">
        <v>78</v>
      </c>
      <c r="H451" s="1111"/>
    </row>
    <row r="452" spans="1:8" ht="15.75">
      <c r="A452" s="1111"/>
      <c r="B452" s="2575" t="s">
        <v>79</v>
      </c>
      <c r="C452" s="2576"/>
      <c r="D452" s="2576"/>
      <c r="E452" s="2576"/>
      <c r="F452" s="2576"/>
      <c r="G452" s="2577"/>
      <c r="H452" s="1111"/>
    </row>
    <row r="453" spans="1:8" ht="15">
      <c r="A453" s="1111"/>
      <c r="B453" s="1529" t="s">
        <v>98</v>
      </c>
      <c r="C453" s="1520" t="s">
        <v>115</v>
      </c>
      <c r="D453" s="1524" t="s">
        <v>23</v>
      </c>
      <c r="E453" s="1525">
        <v>1</v>
      </c>
      <c r="F453" s="1526">
        <f>D464</f>
        <v>70.510000000000005</v>
      </c>
      <c r="G453" s="1517">
        <f>TRUNC(F453*E453,2)</f>
        <v>70.510000000000005</v>
      </c>
      <c r="H453" s="1111"/>
    </row>
    <row r="454" spans="1:8" ht="15.75">
      <c r="A454" s="1111"/>
      <c r="B454" s="2575" t="s">
        <v>80</v>
      </c>
      <c r="C454" s="2576"/>
      <c r="D454" s="2576"/>
      <c r="E454" s="2576"/>
      <c r="F454" s="2576"/>
      <c r="G454" s="2577"/>
      <c r="H454" s="1111"/>
    </row>
    <row r="455" spans="1:8" ht="15.75">
      <c r="A455" s="1112" t="s">
        <v>219</v>
      </c>
      <c r="B455" s="1532">
        <v>88264</v>
      </c>
      <c r="C455" s="1299" t="e">
        <f>IF($A455="INSUMO",VLOOKUP($B455,#REF!,2,FALSE),VLOOKUP($B455,#REF!,2,FALSE))</f>
        <v>#REF!</v>
      </c>
      <c r="D455" s="1304" t="e">
        <f>IF($A455="INSUMO",VLOOKUP($B455,#REF!,3,FALSE),VLOOKUP($B455,#REF!,3,FALSE))</f>
        <v>#REF!</v>
      </c>
      <c r="E455" s="1523">
        <v>0.6</v>
      </c>
      <c r="F455" s="1322" t="e">
        <f>IF($A455="INSUMO",VLOOKUP($B455,#REF!,4,FALSE),VLOOKUP($B455,#REF!,4,FALSE))</f>
        <v>#REF!</v>
      </c>
      <c r="G455" s="1533" t="e">
        <f>TRUNC(F455*E455,2)</f>
        <v>#REF!</v>
      </c>
      <c r="H455" s="1111"/>
    </row>
    <row r="456" spans="1:8" ht="16.5" thickBot="1">
      <c r="A456" s="1112" t="s">
        <v>219</v>
      </c>
      <c r="B456" s="490">
        <v>88247</v>
      </c>
      <c r="C456" s="1303" t="e">
        <f>IF($A456="INSUMO",VLOOKUP($B456,#REF!,2,FALSE),VLOOKUP($B456,#REF!,2,FALSE))</f>
        <v>#REF!</v>
      </c>
      <c r="D456" s="1300" t="e">
        <f>IF($A456="INSUMO",VLOOKUP($B456,#REF!,3,FALSE),VLOOKUP($B456,#REF!,3,FALSE))</f>
        <v>#REF!</v>
      </c>
      <c r="E456" s="1534">
        <v>0.6</v>
      </c>
      <c r="F456" s="1324" t="e">
        <f>IF($A456="INSUMO",VLOOKUP($B456,#REF!,4,FALSE),VLOOKUP($B456,#REF!,4,FALSE))</f>
        <v>#REF!</v>
      </c>
      <c r="G456" s="491" t="e">
        <f>TRUNC(F456*E456,2)</f>
        <v>#REF!</v>
      </c>
      <c r="H456" s="1111"/>
    </row>
    <row r="457" spans="1:8" ht="16.5" thickBot="1">
      <c r="A457" s="1111"/>
      <c r="B457" s="2626" t="s">
        <v>1027</v>
      </c>
      <c r="C457" s="2626"/>
      <c r="D457" s="2626"/>
      <c r="E457" s="2626"/>
      <c r="F457" s="538" t="s">
        <v>81</v>
      </c>
      <c r="G457" s="1203" t="e">
        <f>SUM(G453:G456)</f>
        <v>#REF!</v>
      </c>
      <c r="H457" s="1111"/>
    </row>
    <row r="458" spans="1:8" ht="15.75" thickBot="1">
      <c r="A458" s="1111"/>
      <c r="B458" s="1115"/>
      <c r="C458" s="1115"/>
      <c r="D458" s="1115"/>
      <c r="E458" s="1115"/>
      <c r="F458" s="1115"/>
      <c r="G458" s="1115"/>
      <c r="H458" s="1111"/>
    </row>
    <row r="459" spans="1:8" ht="15.75">
      <c r="A459" s="1111"/>
      <c r="B459" s="1365"/>
      <c r="C459" s="1363" t="s">
        <v>115</v>
      </c>
      <c r="D459" s="1366"/>
      <c r="E459" s="1367"/>
      <c r="F459" s="1364" t="s">
        <v>23</v>
      </c>
      <c r="G459" s="1110" t="s">
        <v>23</v>
      </c>
      <c r="H459" s="1223" t="s">
        <v>1080</v>
      </c>
    </row>
    <row r="460" spans="1:8" ht="31.5">
      <c r="A460" s="1111"/>
      <c r="B460" s="1333" t="s">
        <v>91</v>
      </c>
      <c r="C460" s="1329" t="s">
        <v>92</v>
      </c>
      <c r="D460" s="1330" t="s">
        <v>93</v>
      </c>
      <c r="E460" s="1331" t="s">
        <v>94</v>
      </c>
      <c r="F460" s="1332" t="s">
        <v>95</v>
      </c>
      <c r="G460" s="1334" t="s">
        <v>96</v>
      </c>
      <c r="H460" s="1111"/>
    </row>
    <row r="461" spans="1:8" ht="15.75">
      <c r="A461" s="1111"/>
      <c r="B461" s="1742">
        <v>43560</v>
      </c>
      <c r="C461" s="1737" t="s">
        <v>1137</v>
      </c>
      <c r="D461" s="1738">
        <v>70.510000000000005</v>
      </c>
      <c r="E461" s="1739" t="s">
        <v>428</v>
      </c>
      <c r="F461" s="1740" t="s">
        <v>429</v>
      </c>
      <c r="G461" s="1741" t="s">
        <v>730</v>
      </c>
      <c r="H461"/>
    </row>
    <row r="462" spans="1:8" ht="15.75">
      <c r="A462" s="1111"/>
      <c r="B462" s="1742">
        <v>43560</v>
      </c>
      <c r="C462" s="1737" t="s">
        <v>322</v>
      </c>
      <c r="D462" s="1738">
        <v>67.83</v>
      </c>
      <c r="E462" s="1739" t="s">
        <v>959</v>
      </c>
      <c r="F462" s="1740" t="s">
        <v>114</v>
      </c>
      <c r="G462" s="1741" t="s">
        <v>1258</v>
      </c>
      <c r="H462"/>
    </row>
    <row r="463" spans="1:8" ht="15.75">
      <c r="A463" s="1111"/>
      <c r="B463" s="1736">
        <v>43560</v>
      </c>
      <c r="C463" s="1737" t="s">
        <v>341</v>
      </c>
      <c r="D463" s="1738">
        <v>73.06</v>
      </c>
      <c r="E463" s="1739" t="s">
        <v>342</v>
      </c>
      <c r="F463" s="1740" t="s">
        <v>343</v>
      </c>
      <c r="G463" s="1741" t="s">
        <v>1257</v>
      </c>
      <c r="H463"/>
    </row>
    <row r="464" spans="1:8" ht="16.5" thickBot="1">
      <c r="A464" s="1111"/>
      <c r="B464" s="1095"/>
      <c r="C464" s="1335" t="s">
        <v>97</v>
      </c>
      <c r="D464" s="1336">
        <f>IF(COUNT(D460:D463)=3,MEDIAN(D460:D463),SMALL(D461:D463,1))</f>
        <v>70.510000000000005</v>
      </c>
      <c r="E464" s="1337"/>
      <c r="F464" s="1338"/>
      <c r="G464" s="587"/>
      <c r="H464" s="1111"/>
    </row>
    <row r="465" spans="1:8" ht="13.5" thickBot="1"/>
    <row r="466" spans="1:8" ht="30" customHeight="1">
      <c r="A466" s="1111"/>
      <c r="B466" s="1103" t="str">
        <f>IF(COUNT($H$16:H466)&lt;10,CONCATENATE("AMM IP 00",COUNT($H$16:H466)),CONCATENATE("AMM IP 0",COUNT($H$16:H466)))</f>
        <v>AMM IP 000</v>
      </c>
      <c r="C466" s="2533" t="e">
        <f>CONCATENATE("FORNECIMENTO E INSTALAÇÃO DE ",C469)</f>
        <v>#REF!</v>
      </c>
      <c r="D466" s="2533"/>
      <c r="E466" s="2533"/>
      <c r="F466" s="2533"/>
      <c r="G466" s="1104" t="s">
        <v>23</v>
      </c>
      <c r="H466" s="1091" t="e">
        <f>G473</f>
        <v>#REF!</v>
      </c>
    </row>
    <row r="467" spans="1:8" ht="31.5">
      <c r="A467" s="1111"/>
      <c r="B467" s="1317" t="s">
        <v>144</v>
      </c>
      <c r="C467" s="1486" t="s">
        <v>75</v>
      </c>
      <c r="D467" s="1486" t="s">
        <v>23</v>
      </c>
      <c r="E467" s="1486" t="s">
        <v>76</v>
      </c>
      <c r="F467" s="1487" t="s">
        <v>77</v>
      </c>
      <c r="G467" s="1492" t="s">
        <v>78</v>
      </c>
      <c r="H467" s="1111"/>
    </row>
    <row r="468" spans="1:8" ht="15.75">
      <c r="A468" s="1111"/>
      <c r="B468" s="2575" t="s">
        <v>79</v>
      </c>
      <c r="C468" s="2576"/>
      <c r="D468" s="2576"/>
      <c r="E468" s="2576"/>
      <c r="F468" s="2576"/>
      <c r="G468" s="2577"/>
      <c r="H468" s="1111"/>
    </row>
    <row r="469" spans="1:8" ht="15.75">
      <c r="A469" s="1112" t="s">
        <v>218</v>
      </c>
      <c r="B469" s="1531">
        <v>39374</v>
      </c>
      <c r="C469" s="1299" t="e">
        <f>IF($A469="INSUMO",VLOOKUP($B469,#REF!,2,FALSE),VLOOKUP($B469,#REF!,2,FALSE))</f>
        <v>#REF!</v>
      </c>
      <c r="D469" s="1304" t="e">
        <f>IF($A469="INSUMO",VLOOKUP($B469,#REF!,3,FALSE),VLOOKUP($B469,#REF!,3,FALSE))</f>
        <v>#REF!</v>
      </c>
      <c r="E469" s="1523">
        <v>1</v>
      </c>
      <c r="F469" s="1322" t="e">
        <f>IF($A469="INSUMO",VLOOKUP($B469,#REF!,4,FALSE),VLOOKUP($B469,#REF!,4,FALSE))</f>
        <v>#REF!</v>
      </c>
      <c r="G469" s="1517" t="e">
        <f>TRUNC(F469*E469,2)</f>
        <v>#REF!</v>
      </c>
      <c r="H469" s="1111"/>
    </row>
    <row r="470" spans="1:8" ht="15.75">
      <c r="A470" s="1111"/>
      <c r="B470" s="2575" t="s">
        <v>80</v>
      </c>
      <c r="C470" s="2576"/>
      <c r="D470" s="2576"/>
      <c r="E470" s="2576"/>
      <c r="F470" s="2576"/>
      <c r="G470" s="2577"/>
      <c r="H470" s="1111"/>
    </row>
    <row r="471" spans="1:8" ht="15.75">
      <c r="A471" s="1112" t="s">
        <v>219</v>
      </c>
      <c r="B471" s="1618">
        <v>88264</v>
      </c>
      <c r="C471" s="1299" t="e">
        <f>IF($A471="INSUMO",VLOOKUP($B471,#REF!,2,FALSE),VLOOKUP($B471,#REF!,2,FALSE))</f>
        <v>#REF!</v>
      </c>
      <c r="D471" s="1304" t="e">
        <f>IF($A471="INSUMO",VLOOKUP($B471,#REF!,3,FALSE),VLOOKUP($B471,#REF!,3,FALSE))</f>
        <v>#REF!</v>
      </c>
      <c r="E471" s="1514">
        <v>0.8</v>
      </c>
      <c r="F471" s="1322" t="e">
        <f>IF($A471="INSUMO",VLOOKUP($B471,#REF!,4,FALSE),VLOOKUP($B471,#REF!,4,FALSE))</f>
        <v>#REF!</v>
      </c>
      <c r="G471" s="1517" t="e">
        <f>TRUNC(F471*E471,2)</f>
        <v>#REF!</v>
      </c>
      <c r="H471" s="1111"/>
    </row>
    <row r="472" spans="1:8" ht="16.5" thickBot="1">
      <c r="A472" s="1112" t="s">
        <v>219</v>
      </c>
      <c r="B472" s="492">
        <v>88247</v>
      </c>
      <c r="C472" s="1303" t="e">
        <f>IF($A472="INSUMO",VLOOKUP($B472,#REF!,2,FALSE),VLOOKUP($B472,#REF!,2,FALSE))</f>
        <v>#REF!</v>
      </c>
      <c r="D472" s="1300" t="e">
        <f>IF($A472="INSUMO",VLOOKUP($B472,#REF!,3,FALSE),VLOOKUP($B472,#REF!,3,FALSE))</f>
        <v>#REF!</v>
      </c>
      <c r="E472" s="1519">
        <v>0.8</v>
      </c>
      <c r="F472" s="1324" t="e">
        <f>IF($A472="INSUMO",VLOOKUP($B472,#REF!,4,FALSE),VLOOKUP($B472,#REF!,4,FALSE))</f>
        <v>#REF!</v>
      </c>
      <c r="G472" s="1106" t="e">
        <f>TRUNC(F472*E472,2)</f>
        <v>#REF!</v>
      </c>
      <c r="H472" s="1111"/>
    </row>
    <row r="473" spans="1:8" ht="16.5" thickBot="1">
      <c r="A473" s="1111"/>
      <c r="B473" s="2626" t="s">
        <v>1029</v>
      </c>
      <c r="C473" s="2626"/>
      <c r="D473" s="2626"/>
      <c r="E473" s="2626"/>
      <c r="F473" s="538" t="s">
        <v>81</v>
      </c>
      <c r="G473" s="539" t="e">
        <f>SUM(G469:G472)</f>
        <v>#REF!</v>
      </c>
      <c r="H473" s="1111"/>
    </row>
    <row r="474" spans="1:8" ht="13.5" thickBot="1"/>
    <row r="475" spans="1:8" ht="15.75">
      <c r="A475" s="1111"/>
      <c r="B475" s="1103" t="str">
        <f>IF(COUNT($H$16:H475)&lt;10,CONCATENATE("AMM IP 00",COUNT($H$16:H475)),CONCATENATE("AMM IP 0",COUNT($H$16:H475)))</f>
        <v>AMM IP 000</v>
      </c>
      <c r="C475" s="2533" t="str">
        <f>CONCATENATE("FORNECIMENTO E INSTALAÇÃO DE ",C479)</f>
        <v>FORNECIMENTO E INSTALAÇÃO DE BRAÇO DE AÇO GALVANIZADO C= 3 M PARA ILUMINÇÃO PUBLICA</v>
      </c>
      <c r="D475" s="2533"/>
      <c r="E475" s="2533"/>
      <c r="F475" s="2533"/>
      <c r="G475" s="362" t="str">
        <f>D479</f>
        <v>UN</v>
      </c>
      <c r="H475" s="1091" t="e">
        <f>G483</f>
        <v>#REF!</v>
      </c>
    </row>
    <row r="476" spans="1:8" ht="47.25">
      <c r="A476" s="1111"/>
      <c r="B476" s="1317" t="s">
        <v>931</v>
      </c>
      <c r="C476" s="1486" t="s">
        <v>75</v>
      </c>
      <c r="D476" s="1486" t="s">
        <v>23</v>
      </c>
      <c r="E476" s="1486" t="s">
        <v>76</v>
      </c>
      <c r="F476" s="1487" t="s">
        <v>77</v>
      </c>
      <c r="G476" s="1492" t="s">
        <v>78</v>
      </c>
      <c r="H476" s="1111"/>
    </row>
    <row r="477" spans="1:8" ht="15.75">
      <c r="A477" s="1111"/>
      <c r="B477" s="2575" t="s">
        <v>79</v>
      </c>
      <c r="C477" s="2576"/>
      <c r="D477" s="2576"/>
      <c r="E477" s="2576"/>
      <c r="F477" s="2576"/>
      <c r="G477" s="2577"/>
      <c r="H477" s="1111"/>
    </row>
    <row r="478" spans="1:8" ht="15.75">
      <c r="A478" s="1112" t="s">
        <v>219</v>
      </c>
      <c r="B478" s="1531">
        <v>5928</v>
      </c>
      <c r="C478" s="1299" t="e">
        <f>IF($A478="INSUMO",VLOOKUP($B478,#REF!,2,FALSE),VLOOKUP($B478,#REF!,2,FALSE))</f>
        <v>#REF!</v>
      </c>
      <c r="D478" s="1304" t="e">
        <f>IF($A478="INSUMO",VLOOKUP($B478,#REF!,3,FALSE),VLOOKUP($B478,#REF!,3,FALSE))</f>
        <v>#REF!</v>
      </c>
      <c r="E478" s="1617">
        <v>0.17369999999999999</v>
      </c>
      <c r="F478" s="1322" t="e">
        <f>IF($A478="INSUMO",VLOOKUP($B478,#REF!,4,FALSE),VLOOKUP($B478,#REF!,4,FALSE))</f>
        <v>#REF!</v>
      </c>
      <c r="G478" s="1517" t="e">
        <f>TRUNC(F478*E478,2)</f>
        <v>#REF!</v>
      </c>
      <c r="H478" s="1111"/>
    </row>
    <row r="479" spans="1:8" ht="15">
      <c r="A479" s="1111"/>
      <c r="B479" s="1529" t="s">
        <v>98</v>
      </c>
      <c r="C479" s="1520" t="str">
        <f>C485</f>
        <v>BRAÇO DE AÇO GALVANIZADO C= 3 M PARA ILUMINÇÃO PUBLICA</v>
      </c>
      <c r="D479" s="1555" t="str">
        <f>G485</f>
        <v>UN</v>
      </c>
      <c r="E479" s="1483">
        <v>1</v>
      </c>
      <c r="F479" s="1521">
        <f>D490</f>
        <v>69.06</v>
      </c>
      <c r="G479" s="1517">
        <f>TRUNC(F479*E479,2)</f>
        <v>69.06</v>
      </c>
      <c r="H479" s="1111"/>
    </row>
    <row r="480" spans="1:8" ht="15.75">
      <c r="A480" s="1111"/>
      <c r="B480" s="2575" t="s">
        <v>80</v>
      </c>
      <c r="C480" s="2576"/>
      <c r="D480" s="2576"/>
      <c r="E480" s="2576"/>
      <c r="F480" s="2576"/>
      <c r="G480" s="2577"/>
      <c r="H480" s="1111"/>
    </row>
    <row r="481" spans="1:8" ht="15.75">
      <c r="A481" s="1112" t="s">
        <v>219</v>
      </c>
      <c r="B481" s="1518">
        <v>88264</v>
      </c>
      <c r="C481" s="1299" t="e">
        <f>IF($A481="INSUMO",VLOOKUP($B481,#REF!,2,FALSE),VLOOKUP($B481,#REF!,2,FALSE))</f>
        <v>#REF!</v>
      </c>
      <c r="D481" s="1304" t="e">
        <f>IF($A481="INSUMO",VLOOKUP($B481,#REF!,3,FALSE),VLOOKUP($B481,#REF!,3,FALSE))</f>
        <v>#REF!</v>
      </c>
      <c r="E481" s="1515">
        <v>1.2</v>
      </c>
      <c r="F481" s="1322" t="e">
        <f>IF($A481="INSUMO",VLOOKUP($B481,#REF!,4,FALSE),VLOOKUP($B481,#REF!,4,FALSE))</f>
        <v>#REF!</v>
      </c>
      <c r="G481" s="1517" t="e">
        <f>TRUNC(F481*E481,2)</f>
        <v>#REF!</v>
      </c>
      <c r="H481" s="1111"/>
    </row>
    <row r="482" spans="1:8" ht="16.5" thickBot="1">
      <c r="A482" s="1112" t="s">
        <v>219</v>
      </c>
      <c r="B482" s="1105">
        <v>88316</v>
      </c>
      <c r="C482" s="1303" t="e">
        <f>IF($A482="INSUMO",VLOOKUP($B482,#REF!,2,FALSE),VLOOKUP($B482,#REF!,2,FALSE))</f>
        <v>#REF!</v>
      </c>
      <c r="D482" s="1300" t="e">
        <f>IF($A482="INSUMO",VLOOKUP($B482,#REF!,3,FALSE),VLOOKUP($B482,#REF!,3,FALSE))</f>
        <v>#REF!</v>
      </c>
      <c r="E482" s="1544">
        <v>1.63</v>
      </c>
      <c r="F482" s="1324" t="e">
        <f>IF($A482="INSUMO",VLOOKUP($B482,#REF!,4,FALSE),VLOOKUP($B482,#REF!,4,FALSE))</f>
        <v>#REF!</v>
      </c>
      <c r="G482" s="1106" t="e">
        <f>TRUNC(F482*E482,2)</f>
        <v>#REF!</v>
      </c>
      <c r="H482" s="1111"/>
    </row>
    <row r="483" spans="1:8" ht="16.5" thickBot="1">
      <c r="A483" s="1111"/>
      <c r="B483" s="2639" t="s">
        <v>1030</v>
      </c>
      <c r="C483" s="2639"/>
      <c r="D483" s="2639"/>
      <c r="E483" s="2828"/>
      <c r="F483" s="538" t="s">
        <v>81</v>
      </c>
      <c r="G483" s="539" t="e">
        <f>SUM(G478:G482)</f>
        <v>#REF!</v>
      </c>
      <c r="H483" s="1111"/>
    </row>
    <row r="484" spans="1:8" ht="15.75" thickBot="1">
      <c r="A484" s="1111"/>
      <c r="B484" s="2639"/>
      <c r="C484" s="2639"/>
      <c r="D484" s="2639"/>
      <c r="E484" s="2639"/>
      <c r="F484" s="1179"/>
      <c r="G484" s="1179"/>
      <c r="H484" s="1111"/>
    </row>
    <row r="485" spans="1:8" ht="15.75">
      <c r="A485" s="1111"/>
      <c r="B485" s="1365"/>
      <c r="C485" s="357" t="s">
        <v>997</v>
      </c>
      <c r="D485" s="1366"/>
      <c r="E485" s="1367"/>
      <c r="F485" s="1364"/>
      <c r="G485" s="360" t="s">
        <v>23</v>
      </c>
      <c r="H485" s="1223" t="s">
        <v>1080</v>
      </c>
    </row>
    <row r="486" spans="1:8" ht="31.5">
      <c r="A486" s="1111"/>
      <c r="B486" s="1552" t="s">
        <v>91</v>
      </c>
      <c r="C486" s="1318" t="s">
        <v>92</v>
      </c>
      <c r="D486" s="1319" t="s">
        <v>93</v>
      </c>
      <c r="E486" s="1549" t="s">
        <v>94</v>
      </c>
      <c r="F486" s="1550" t="s">
        <v>95</v>
      </c>
      <c r="G486" s="1553" t="s">
        <v>96</v>
      </c>
      <c r="H486" s="1111"/>
    </row>
    <row r="487" spans="1:8" ht="15.75">
      <c r="A487" s="1111"/>
      <c r="B487" s="1742">
        <v>43560</v>
      </c>
      <c r="C487" s="1737" t="s">
        <v>1137</v>
      </c>
      <c r="D487" s="1738">
        <v>69.06</v>
      </c>
      <c r="E487" s="1739" t="s">
        <v>428</v>
      </c>
      <c r="F487" s="1740" t="s">
        <v>429</v>
      </c>
      <c r="G487" s="1741" t="s">
        <v>730</v>
      </c>
      <c r="H487"/>
    </row>
    <row r="488" spans="1:8" ht="15.75">
      <c r="A488" s="1111"/>
      <c r="B488" s="1480">
        <v>43564</v>
      </c>
      <c r="C488" s="1760" t="s">
        <v>1180</v>
      </c>
      <c r="D488" s="1775">
        <v>75</v>
      </c>
      <c r="E488" s="1792" t="s">
        <v>110</v>
      </c>
      <c r="F488" s="1762" t="s">
        <v>111</v>
      </c>
      <c r="G488" s="1778" t="s">
        <v>1181</v>
      </c>
      <c r="H488"/>
    </row>
    <row r="489" spans="1:8" ht="15.75">
      <c r="A489" s="1111"/>
      <c r="B489" s="1736">
        <v>43560</v>
      </c>
      <c r="C489" s="1737" t="s">
        <v>958</v>
      </c>
      <c r="D489" s="1738">
        <v>66.040000000000006</v>
      </c>
      <c r="E489" s="1739" t="s">
        <v>113</v>
      </c>
      <c r="F489" s="1740" t="s">
        <v>114</v>
      </c>
      <c r="G489" s="1741" t="s">
        <v>1258</v>
      </c>
      <c r="H489"/>
    </row>
    <row r="490" spans="1:8" ht="16.5" thickBot="1">
      <c r="A490" s="1111"/>
      <c r="B490" s="1095"/>
      <c r="C490" s="1335" t="s">
        <v>97</v>
      </c>
      <c r="D490" s="1336">
        <f>IF(COUNT(D486:D489)=3,MEDIAN(D486:D489),SMALL(D487:D489,1))</f>
        <v>69.06</v>
      </c>
      <c r="E490" s="1337"/>
      <c r="F490" s="1338"/>
      <c r="G490" s="587"/>
      <c r="H490" s="1111"/>
    </row>
    <row r="491" spans="1:8" ht="13.5" thickBot="1"/>
    <row r="492" spans="1:8" ht="15.75">
      <c r="A492" s="1111"/>
      <c r="B492" s="1103" t="str">
        <f>IF(COUNT($H$16:H492)&lt;10,CONCATENATE("AMM IP 00",COUNT($H$16:H492)),CONCATENATE("AMM IP 0",COUNT($H$16:H492)))</f>
        <v>AMM IP 000</v>
      </c>
      <c r="C492" s="2533" t="e">
        <f>CONCATENATE("FORNECIMENTO E INSTALAÇÃO DE ",C495)</f>
        <v>#REF!</v>
      </c>
      <c r="D492" s="2617"/>
      <c r="E492" s="2617"/>
      <c r="F492" s="2617"/>
      <c r="G492" s="1104" t="e">
        <f>D495</f>
        <v>#REF!</v>
      </c>
      <c r="H492" s="1091" t="e">
        <f>G499</f>
        <v>#REF!</v>
      </c>
    </row>
    <row r="493" spans="1:8" ht="31.5">
      <c r="A493" s="1111"/>
      <c r="B493" s="1317" t="s">
        <v>144</v>
      </c>
      <c r="C493" s="1318" t="s">
        <v>75</v>
      </c>
      <c r="D493" s="1486" t="s">
        <v>23</v>
      </c>
      <c r="E493" s="1318" t="s">
        <v>76</v>
      </c>
      <c r="F493" s="1319" t="s">
        <v>77</v>
      </c>
      <c r="G493" s="1320" t="s">
        <v>78</v>
      </c>
      <c r="H493" s="1111"/>
    </row>
    <row r="494" spans="1:8" ht="15.75">
      <c r="A494" s="1111"/>
      <c r="B494" s="2818" t="s">
        <v>79</v>
      </c>
      <c r="C494" s="2819"/>
      <c r="D494" s="2819"/>
      <c r="E494" s="2819"/>
      <c r="F494" s="2819"/>
      <c r="G494" s="2820"/>
      <c r="H494" s="1111"/>
    </row>
    <row r="495" spans="1:8" ht="15.75">
      <c r="A495" s="1112" t="s">
        <v>218</v>
      </c>
      <c r="B495" s="1321">
        <v>342</v>
      </c>
      <c r="C495" s="1299" t="e">
        <f>IF($A495="INSUMO",VLOOKUP($B495,#REF!,2,FALSE),VLOOKUP($B495,#REF!,2,FALSE))</f>
        <v>#REF!</v>
      </c>
      <c r="D495" s="1304" t="e">
        <f>IF($A495="INSUMO",VLOOKUP($B495,#REF!,3,FALSE),VLOOKUP($B495,#REF!,3,FALSE))</f>
        <v>#REF!</v>
      </c>
      <c r="E495" s="1535">
        <v>0.01</v>
      </c>
      <c r="F495" s="1322" t="e">
        <f>IF($A495="INSUMO",VLOOKUP($B495,#REF!,4,FALSE),VLOOKUP($B495,#REF!,4,FALSE))</f>
        <v>#REF!</v>
      </c>
      <c r="G495" s="1540" t="e">
        <f>TRUNC(F495*E495,2)</f>
        <v>#REF!</v>
      </c>
      <c r="H495" s="1111"/>
    </row>
    <row r="496" spans="1:8" ht="15.75">
      <c r="A496" s="1111"/>
      <c r="B496" s="2818" t="s">
        <v>80</v>
      </c>
      <c r="C496" s="2819"/>
      <c r="D496" s="2819"/>
      <c r="E496" s="2819"/>
      <c r="F496" s="2819"/>
      <c r="G496" s="2820"/>
      <c r="H496" s="1111"/>
    </row>
    <row r="497" spans="1:12" ht="15.75">
      <c r="A497" s="1112" t="s">
        <v>219</v>
      </c>
      <c r="B497" s="1518">
        <v>88264</v>
      </c>
      <c r="C497" s="1299" t="e">
        <f>IF($A497="INSUMO",VLOOKUP($B497,#REF!,2,FALSE),VLOOKUP($B497,#REF!,2,FALSE))</f>
        <v>#REF!</v>
      </c>
      <c r="D497" s="1304" t="e">
        <f>IF($A497="INSUMO",VLOOKUP($B497,#REF!,3,FALSE),VLOOKUP($B497,#REF!,3,FALSE))</f>
        <v>#REF!</v>
      </c>
      <c r="E497" s="1515">
        <v>1.7000000000000001E-2</v>
      </c>
      <c r="F497" s="1322" t="e">
        <f>IF($A497="INSUMO",VLOOKUP($B497,#REF!,4,FALSE),VLOOKUP($B497,#REF!,4,FALSE))</f>
        <v>#REF!</v>
      </c>
      <c r="G497" s="1517" t="e">
        <f>TRUNC(F497*E497,2)</f>
        <v>#REF!</v>
      </c>
      <c r="H497" s="1111"/>
    </row>
    <row r="498" spans="1:12" ht="16.5" thickBot="1">
      <c r="A498" s="1112" t="s">
        <v>219</v>
      </c>
      <c r="B498" s="1105">
        <v>88247</v>
      </c>
      <c r="C498" s="1303" t="e">
        <f>IF($A498="INSUMO",VLOOKUP($B498,#REF!,2,FALSE),VLOOKUP($B498,#REF!,2,FALSE))</f>
        <v>#REF!</v>
      </c>
      <c r="D498" s="1300" t="e">
        <f>IF($A498="INSUMO",VLOOKUP($B498,#REF!,3,FALSE),VLOOKUP($B498,#REF!,3,FALSE))</f>
        <v>#REF!</v>
      </c>
      <c r="E498" s="1544">
        <v>1.7000000000000001E-2</v>
      </c>
      <c r="F498" s="1324" t="e">
        <f>IF($A498="INSUMO",VLOOKUP($B498,#REF!,4,FALSE),VLOOKUP($B498,#REF!,4,FALSE))</f>
        <v>#REF!</v>
      </c>
      <c r="G498" s="1106" t="e">
        <f>TRUNC(F498*E498,2)</f>
        <v>#REF!</v>
      </c>
      <c r="H498" s="1111"/>
    </row>
    <row r="499" spans="1:12" ht="16.5" thickBot="1">
      <c r="A499" s="1111"/>
      <c r="B499" s="2639" t="s">
        <v>1031</v>
      </c>
      <c r="C499" s="2639"/>
      <c r="D499" s="2639"/>
      <c r="E499" s="2639"/>
      <c r="F499" s="538" t="s">
        <v>81</v>
      </c>
      <c r="G499" s="539" t="e">
        <f>SUM(G494:G498)</f>
        <v>#REF!</v>
      </c>
      <c r="H499" s="1111"/>
    </row>
    <row r="500" spans="1:12" ht="15">
      <c r="A500" s="1111"/>
      <c r="B500" s="2639"/>
      <c r="C500" s="2639"/>
      <c r="D500" s="2639"/>
      <c r="E500" s="2639"/>
      <c r="F500" s="1181"/>
      <c r="G500" s="1181"/>
      <c r="H500" s="1111"/>
    </row>
    <row r="501" spans="1:12" ht="15.75" customHeight="1">
      <c r="A501" s="1111"/>
      <c r="B501" s="2639"/>
      <c r="C501" s="2639"/>
      <c r="D501" s="2639"/>
      <c r="E501" s="2639"/>
      <c r="F501" s="1181"/>
      <c r="G501" s="1181"/>
      <c r="H501" s="1111"/>
    </row>
    <row r="502" spans="1:12" ht="18.75" customHeight="1">
      <c r="B502" s="2837" t="s">
        <v>887</v>
      </c>
      <c r="C502" s="2837"/>
      <c r="D502" s="2837"/>
      <c r="E502" s="2837"/>
      <c r="F502" s="2837"/>
      <c r="G502" s="2837"/>
    </row>
    <row r="503" spans="1:12" ht="15" customHeight="1">
      <c r="B503" s="2838" t="s">
        <v>888</v>
      </c>
      <c r="C503" s="2838"/>
      <c r="D503" s="2838"/>
      <c r="E503" s="2838"/>
      <c r="F503" s="2838"/>
      <c r="G503" s="2838"/>
      <c r="K503" s="1113"/>
    </row>
    <row r="504" spans="1:12" ht="15" customHeight="1">
      <c r="B504" s="2838"/>
      <c r="C504" s="2838"/>
      <c r="D504" s="2838"/>
      <c r="E504" s="2838"/>
      <c r="F504" s="2838"/>
      <c r="G504" s="2838"/>
      <c r="I504" s="1182"/>
      <c r="K504" s="1113"/>
      <c r="L504" s="1182"/>
    </row>
    <row r="505" spans="1:12" ht="30" customHeight="1">
      <c r="B505" s="2838"/>
      <c r="C505" s="2838"/>
      <c r="D505" s="2838"/>
      <c r="E505" s="2838"/>
      <c r="F505" s="2838"/>
      <c r="G505" s="2838"/>
    </row>
    <row r="506" spans="1:12" s="555" customFormat="1" ht="16.5" thickBot="1">
      <c r="B506" s="542"/>
      <c r="C506" s="543"/>
      <c r="D506" s="543"/>
      <c r="E506" s="543"/>
      <c r="F506" s="543"/>
      <c r="G506" s="543"/>
    </row>
    <row r="507" spans="1:12" ht="38.25" customHeight="1">
      <c r="A507" s="1111"/>
      <c r="B507" s="1103" t="str">
        <f>IF(COUNT($H$16:H507)&lt;10,CONCATENATE("AMM IP 00",COUNT($H$16:H507)),CONCATENATE("AMM IP 0",COUNT($H$16:H507)))</f>
        <v>AMM IP 000</v>
      </c>
      <c r="C507" s="2533" t="e">
        <f>CONCATENATE("FORNECIMENTO E INSTALAÇÃO DE ",C510)</f>
        <v>#REF!</v>
      </c>
      <c r="D507" s="2617"/>
      <c r="E507" s="2617"/>
      <c r="F507" s="2617"/>
      <c r="G507" s="1104" t="s">
        <v>23</v>
      </c>
      <c r="H507" s="1091" t="e">
        <f>G514</f>
        <v>#REF!</v>
      </c>
    </row>
    <row r="508" spans="1:12" ht="31.5">
      <c r="A508" s="1111"/>
      <c r="B508" s="1317" t="s">
        <v>144</v>
      </c>
      <c r="C508" s="1318" t="s">
        <v>75</v>
      </c>
      <c r="D508" s="1486" t="s">
        <v>23</v>
      </c>
      <c r="E508" s="1318" t="s">
        <v>76</v>
      </c>
      <c r="F508" s="1319" t="s">
        <v>77</v>
      </c>
      <c r="G508" s="1320" t="s">
        <v>78</v>
      </c>
      <c r="H508" s="1111"/>
    </row>
    <row r="509" spans="1:12" ht="15.75">
      <c r="A509" s="1111"/>
      <c r="B509" s="2818" t="s">
        <v>79</v>
      </c>
      <c r="C509" s="2819"/>
      <c r="D509" s="2819"/>
      <c r="E509" s="2819"/>
      <c r="F509" s="2819"/>
      <c r="G509" s="2820"/>
      <c r="H509" s="1111"/>
    </row>
    <row r="510" spans="1:12" ht="15.75">
      <c r="A510" s="1112" t="s">
        <v>218</v>
      </c>
      <c r="B510" s="1321">
        <v>2617</v>
      </c>
      <c r="C510" s="1299" t="e">
        <f>IF($A510="INSUMO",VLOOKUP($B510,#REF!,2,FALSE),VLOOKUP($B510,#REF!,2,FALSE))</f>
        <v>#REF!</v>
      </c>
      <c r="D510" s="1304" t="e">
        <f>IF($A510="INSUMO",VLOOKUP($B510,#REF!,3,FALSE),VLOOKUP($B510,#REF!,3,FALSE))</f>
        <v>#REF!</v>
      </c>
      <c r="E510" s="1535">
        <v>1</v>
      </c>
      <c r="F510" s="1322" t="e">
        <f>IF($A510="INSUMO",VLOOKUP($B510,#REF!,4,FALSE),VLOOKUP($B510,#REF!,4,FALSE))</f>
        <v>#REF!</v>
      </c>
      <c r="G510" s="1540" t="e">
        <f>TRUNC(F510*E510,2)</f>
        <v>#REF!</v>
      </c>
      <c r="H510" s="1111"/>
    </row>
    <row r="511" spans="1:12" ht="15.75">
      <c r="A511" s="1111"/>
      <c r="B511" s="2818" t="s">
        <v>80</v>
      </c>
      <c r="C511" s="2819"/>
      <c r="D511" s="2819"/>
      <c r="E511" s="2819"/>
      <c r="F511" s="2819"/>
      <c r="G511" s="2820"/>
      <c r="H511" s="1111"/>
    </row>
    <row r="512" spans="1:12" ht="15.75">
      <c r="A512" s="1112" t="s">
        <v>219</v>
      </c>
      <c r="B512" s="1518">
        <v>88264</v>
      </c>
      <c r="C512" s="1299" t="e">
        <f>IF($A512="INSUMO",VLOOKUP($B512,#REF!,2,FALSE),VLOOKUP($B512,#REF!,2,FALSE))</f>
        <v>#REF!</v>
      </c>
      <c r="D512" s="1304" t="e">
        <f>IF($A512="INSUMO",VLOOKUP($B512,#REF!,3,FALSE),VLOOKUP($B512,#REF!,3,FALSE))</f>
        <v>#REF!</v>
      </c>
      <c r="E512" s="1513">
        <v>0.14000000000000001</v>
      </c>
      <c r="F512" s="1322" t="e">
        <f>IF($A512="INSUMO",VLOOKUP($B512,#REF!,4,FALSE),VLOOKUP($B512,#REF!,4,FALSE))</f>
        <v>#REF!</v>
      </c>
      <c r="G512" s="1517" t="e">
        <f>TRUNC(F512*E512,2)</f>
        <v>#REF!</v>
      </c>
      <c r="H512" s="1111"/>
    </row>
    <row r="513" spans="1:8" ht="16.5" thickBot="1">
      <c r="A513" s="1112" t="s">
        <v>219</v>
      </c>
      <c r="B513" s="1105">
        <v>88247</v>
      </c>
      <c r="C513" s="1303" t="e">
        <f>IF($A513="INSUMO",VLOOKUP($B513,#REF!,2,FALSE),VLOOKUP($B513,#REF!,2,FALSE))</f>
        <v>#REF!</v>
      </c>
      <c r="D513" s="1300" t="e">
        <f>IF($A513="INSUMO",VLOOKUP($B513,#REF!,3,FALSE),VLOOKUP($B513,#REF!,3,FALSE))</f>
        <v>#REF!</v>
      </c>
      <c r="E513" s="1542">
        <v>0.14000000000000001</v>
      </c>
      <c r="F513" s="1324" t="e">
        <f>IF($A513="INSUMO",VLOOKUP($B513,#REF!,4,FALSE),VLOOKUP($B513,#REF!,4,FALSE))</f>
        <v>#REF!</v>
      </c>
      <c r="G513" s="1106" t="e">
        <f>TRUNC(F513*E513,2)</f>
        <v>#REF!</v>
      </c>
      <c r="H513" s="1111"/>
    </row>
    <row r="514" spans="1:8" ht="16.5" thickBot="1">
      <c r="A514" s="1111"/>
      <c r="B514" s="2831" t="s">
        <v>831</v>
      </c>
      <c r="C514" s="2831"/>
      <c r="D514" s="2831"/>
      <c r="E514" s="2831"/>
      <c r="F514" s="538" t="s">
        <v>81</v>
      </c>
      <c r="G514" s="539" t="e">
        <f>SUM(G509:G513)</f>
        <v>#REF!</v>
      </c>
      <c r="H514" s="1111"/>
    </row>
    <row r="515" spans="1:8" ht="15.75" thickBot="1">
      <c r="A515" s="1111"/>
      <c r="B515" s="1181"/>
      <c r="C515" s="1181"/>
      <c r="D515" s="1181"/>
      <c r="E515" s="1181"/>
      <c r="F515" s="1087"/>
      <c r="G515" s="1087"/>
      <c r="H515" s="1111"/>
    </row>
    <row r="516" spans="1:8" ht="36.75" customHeight="1">
      <c r="A516" s="1111"/>
      <c r="B516" s="1103" t="str">
        <f>IF(COUNT($H$16:H516)&lt;10,CONCATENATE("AMM IP 00",COUNT($H$16:H516)),CONCATENATE("AMM IP 0",COUNT($H$16:H516)))</f>
        <v>AMM IP 000</v>
      </c>
      <c r="C516" s="2533" t="e">
        <f>CONCATENATE("FORNECIMENTO E INSTALAÇÃO DE ",C519)</f>
        <v>#REF!</v>
      </c>
      <c r="D516" s="2617"/>
      <c r="E516" s="2617"/>
      <c r="F516" s="2617"/>
      <c r="G516" s="1104" t="s">
        <v>23</v>
      </c>
      <c r="H516" s="1091" t="e">
        <f>G523</f>
        <v>#REF!</v>
      </c>
    </row>
    <row r="517" spans="1:8" ht="31.5">
      <c r="A517" s="1111"/>
      <c r="B517" s="1317" t="s">
        <v>144</v>
      </c>
      <c r="C517" s="1318" t="s">
        <v>75</v>
      </c>
      <c r="D517" s="1486" t="s">
        <v>23</v>
      </c>
      <c r="E517" s="1318" t="s">
        <v>76</v>
      </c>
      <c r="F517" s="1319" t="s">
        <v>77</v>
      </c>
      <c r="G517" s="1320" t="s">
        <v>78</v>
      </c>
      <c r="H517" s="1111"/>
    </row>
    <row r="518" spans="1:8" ht="15.75">
      <c r="A518" s="1111"/>
      <c r="B518" s="2818" t="s">
        <v>79</v>
      </c>
      <c r="C518" s="2819"/>
      <c r="D518" s="2819"/>
      <c r="E518" s="2819"/>
      <c r="F518" s="2819"/>
      <c r="G518" s="2820"/>
      <c r="H518" s="1111"/>
    </row>
    <row r="519" spans="1:8" ht="15.75">
      <c r="A519" s="1112" t="s">
        <v>218</v>
      </c>
      <c r="B519" s="1321">
        <v>2638</v>
      </c>
      <c r="C519" s="1299" t="e">
        <f>IF($A519="INSUMO",VLOOKUP($B519,#REF!,2,FALSE),VLOOKUP($B519,#REF!,2,FALSE))</f>
        <v>#REF!</v>
      </c>
      <c r="D519" s="1304" t="e">
        <f>IF($A519="INSUMO",VLOOKUP($B519,#REF!,3,FALSE),VLOOKUP($B519,#REF!,3,FALSE))</f>
        <v>#REF!</v>
      </c>
      <c r="E519" s="1535">
        <v>1</v>
      </c>
      <c r="F519" s="1322" t="e">
        <f>IF($A519="INSUMO",VLOOKUP($B519,#REF!,4,FALSE),VLOOKUP($B519,#REF!,4,FALSE))</f>
        <v>#REF!</v>
      </c>
      <c r="G519" s="1540" t="e">
        <f>TRUNC(F519*E519,2)</f>
        <v>#REF!</v>
      </c>
      <c r="H519" s="1111"/>
    </row>
    <row r="520" spans="1:8" ht="15.75">
      <c r="A520" s="1111"/>
      <c r="B520" s="2818" t="s">
        <v>80</v>
      </c>
      <c r="C520" s="2819"/>
      <c r="D520" s="2819"/>
      <c r="E520" s="2819"/>
      <c r="F520" s="2819"/>
      <c r="G520" s="2820"/>
      <c r="H520" s="1111"/>
    </row>
    <row r="521" spans="1:8" ht="15.75">
      <c r="A521" s="1112" t="s">
        <v>219</v>
      </c>
      <c r="B521" s="1518">
        <v>88264</v>
      </c>
      <c r="C521" s="1299" t="e">
        <f>IF($A521="INSUMO",VLOOKUP($B521,#REF!,2,FALSE),VLOOKUP($B521,#REF!,2,FALSE))</f>
        <v>#REF!</v>
      </c>
      <c r="D521" s="1304" t="e">
        <f>IF($A521="INSUMO",VLOOKUP($B521,#REF!,3,FALSE),VLOOKUP($B521,#REF!,3,FALSE))</f>
        <v>#REF!</v>
      </c>
      <c r="E521" s="1514">
        <v>0.06</v>
      </c>
      <c r="F521" s="1322" t="e">
        <f>IF($A521="INSUMO",VLOOKUP($B521,#REF!,4,FALSE),VLOOKUP($B521,#REF!,4,FALSE))</f>
        <v>#REF!</v>
      </c>
      <c r="G521" s="1517" t="e">
        <f>TRUNC(F521*E521,2)</f>
        <v>#REF!</v>
      </c>
      <c r="H521" s="1111"/>
    </row>
    <row r="522" spans="1:8" ht="16.5" thickBot="1">
      <c r="A522" s="1112" t="s">
        <v>219</v>
      </c>
      <c r="B522" s="1105">
        <v>88247</v>
      </c>
      <c r="C522" s="1303" t="e">
        <f>IF($A522="INSUMO",VLOOKUP($B522,#REF!,2,FALSE),VLOOKUP($B522,#REF!,2,FALSE))</f>
        <v>#REF!</v>
      </c>
      <c r="D522" s="1300" t="e">
        <f>IF($A522="INSUMO",VLOOKUP($B522,#REF!,3,FALSE),VLOOKUP($B522,#REF!,3,FALSE))</f>
        <v>#REF!</v>
      </c>
      <c r="E522" s="1519">
        <v>0.06</v>
      </c>
      <c r="F522" s="1324" t="e">
        <f>IF($A522="INSUMO",VLOOKUP($B522,#REF!,4,FALSE),VLOOKUP($B522,#REF!,4,FALSE))</f>
        <v>#REF!</v>
      </c>
      <c r="G522" s="1106" t="e">
        <f>TRUNC(F522*E522,2)</f>
        <v>#REF!</v>
      </c>
      <c r="H522" s="1111"/>
    </row>
    <row r="523" spans="1:8" ht="16.5" thickBot="1">
      <c r="A523" s="1111"/>
      <c r="B523" s="2877" t="s">
        <v>830</v>
      </c>
      <c r="C523" s="2877"/>
      <c r="D523" s="2877"/>
      <c r="E523" s="2877"/>
      <c r="F523" s="538" t="s">
        <v>81</v>
      </c>
      <c r="G523" s="539" t="e">
        <f>SUM(G518:G522)</f>
        <v>#REF!</v>
      </c>
      <c r="H523" s="1111"/>
    </row>
    <row r="524" spans="1:8" ht="13.5" thickBot="1"/>
    <row r="525" spans="1:8" ht="15.75">
      <c r="A525" s="1112"/>
      <c r="B525" s="1103" t="str">
        <f>IF(COUNT($H$16:H525)&lt;10,CONCATENATE("AMM IP 00",COUNT($H$16:H525)),CONCATENATE("AMM IP 0",COUNT($H$16:H525)))</f>
        <v>AMM IP 000</v>
      </c>
      <c r="C525" s="2533" t="s">
        <v>244</v>
      </c>
      <c r="D525" s="2533"/>
      <c r="E525" s="2533"/>
      <c r="F525" s="2533"/>
      <c r="G525" s="1104" t="s">
        <v>23</v>
      </c>
      <c r="H525" s="1004" t="e">
        <f>G530</f>
        <v>#REF!</v>
      </c>
    </row>
    <row r="526" spans="1:8" ht="31.5">
      <c r="A526" s="1112"/>
      <c r="B526" s="1317" t="s">
        <v>144</v>
      </c>
      <c r="C526" s="1318" t="s">
        <v>75</v>
      </c>
      <c r="D526" s="1318" t="s">
        <v>23</v>
      </c>
      <c r="E526" s="1318" t="s">
        <v>76</v>
      </c>
      <c r="F526" s="1319" t="s">
        <v>77</v>
      </c>
      <c r="G526" s="1320" t="s">
        <v>78</v>
      </c>
      <c r="H526" s="1089"/>
    </row>
    <row r="527" spans="1:8" ht="15.75">
      <c r="A527" s="1112"/>
      <c r="B527" s="2847" t="s">
        <v>83</v>
      </c>
      <c r="C527" s="2848"/>
      <c r="D527" s="2848"/>
      <c r="E527" s="2848"/>
      <c r="F527" s="2848"/>
      <c r="G527" s="2849"/>
      <c r="H527" s="1089"/>
    </row>
    <row r="528" spans="1:8" ht="15.75">
      <c r="A528" s="1112" t="s">
        <v>219</v>
      </c>
      <c r="B528" s="1321">
        <v>90780</v>
      </c>
      <c r="C528" s="1299" t="e">
        <f>IF($A528="INSUMO",VLOOKUP($B528,#REF!,2,FALSE),VLOOKUP($B528,#REF!,2,FALSE))</f>
        <v>#REF!</v>
      </c>
      <c r="D528" s="1304" t="e">
        <f>IF($A528="INSUMO",VLOOKUP($B528,#REF!,3,FALSE),VLOOKUP($B528,#REF!,3,FALSE))</f>
        <v>#REF!</v>
      </c>
      <c r="E528" s="1615">
        <f>8*5*4*6</f>
        <v>960</v>
      </c>
      <c r="F528" s="1322" t="e">
        <f>IF($A528="INSUMO",VLOOKUP($B528,#REF!,4,FALSE),VLOOKUP($B528,#REF!,4,FALSE))</f>
        <v>#REF!</v>
      </c>
      <c r="G528" s="1455" t="e">
        <f>TRUNC(E528*F528,2)</f>
        <v>#REF!</v>
      </c>
      <c r="H528" s="1089"/>
    </row>
    <row r="529" spans="1:8" ht="16.5" thickBot="1">
      <c r="A529" s="1112" t="s">
        <v>219</v>
      </c>
      <c r="B529" s="1386">
        <v>90777</v>
      </c>
      <c r="C529" s="1303" t="e">
        <f>IF($A529="INSUMO",VLOOKUP($B529,#REF!,2,FALSE),VLOOKUP($B529,#REF!,2,FALSE))</f>
        <v>#REF!</v>
      </c>
      <c r="D529" s="1300" t="e">
        <f>IF($A529="INSUMO",VLOOKUP($B529,#REF!,3,FALSE),VLOOKUP($B529,#REF!,3,FALSE))</f>
        <v>#REF!</v>
      </c>
      <c r="E529" s="1457">
        <f>3*5*4*6</f>
        <v>360</v>
      </c>
      <c r="F529" s="1324" t="e">
        <f>IF($A529="INSUMO",VLOOKUP($B529,#REF!,4,FALSE),VLOOKUP($B529,#REF!,4,FALSE))</f>
        <v>#REF!</v>
      </c>
      <c r="G529" s="472" t="e">
        <f>TRUNC(E529*F529,2)</f>
        <v>#REF!</v>
      </c>
      <c r="H529" s="1089"/>
    </row>
    <row r="530" spans="1:8" ht="16.5" thickBot="1">
      <c r="A530" s="1112"/>
      <c r="B530" s="2557"/>
      <c r="C530" s="2537"/>
      <c r="D530" s="2537"/>
      <c r="E530" s="2538"/>
      <c r="F530" s="348" t="s">
        <v>84</v>
      </c>
      <c r="G530" s="647" t="e">
        <f>SUM(G528:G529)</f>
        <v>#REF!</v>
      </c>
      <c r="H530" s="1089"/>
    </row>
    <row r="531" spans="1:8" ht="13.5" thickBot="1"/>
    <row r="532" spans="1:8" ht="36.75" customHeight="1">
      <c r="A532" s="1111"/>
      <c r="B532" s="1103" t="str">
        <f>IF(COUNT($H$16:H532)&lt;10,CONCATENATE("AMM IP 00",COUNT($H$16:H532)),CONCATENATE("AMM IP 0",COUNT($H$16:H532)))</f>
        <v>AMM IP 000</v>
      </c>
      <c r="C532" s="2533" t="s">
        <v>998</v>
      </c>
      <c r="D532" s="2617"/>
      <c r="E532" s="2617"/>
      <c r="F532" s="2617"/>
      <c r="G532" s="1104" t="s">
        <v>23</v>
      </c>
      <c r="H532" s="1092" t="e">
        <f>G569</f>
        <v>#REF!</v>
      </c>
    </row>
    <row r="533" spans="1:8" ht="31.5">
      <c r="A533" s="1111"/>
      <c r="B533" s="1317" t="s">
        <v>90</v>
      </c>
      <c r="C533" s="1318" t="s">
        <v>75</v>
      </c>
      <c r="D533" s="1486" t="s">
        <v>23</v>
      </c>
      <c r="E533" s="1318" t="s">
        <v>76</v>
      </c>
      <c r="F533" s="1319" t="s">
        <v>77</v>
      </c>
      <c r="G533" s="1320" t="s">
        <v>78</v>
      </c>
    </row>
    <row r="534" spans="1:8" ht="15.75">
      <c r="A534" s="1111"/>
      <c r="B534" s="2818" t="s">
        <v>79</v>
      </c>
      <c r="C534" s="2819"/>
      <c r="D534" s="2819"/>
      <c r="E534" s="2819"/>
      <c r="F534" s="2819"/>
      <c r="G534" s="2820"/>
    </row>
    <row r="535" spans="1:8" ht="15.75">
      <c r="A535" s="1112" t="s">
        <v>218</v>
      </c>
      <c r="B535" s="1611">
        <v>34519</v>
      </c>
      <c r="C535" s="1299" t="e">
        <f>IF($A535="INSUMO",VLOOKUP($B535,#REF!,2,FALSE),VLOOKUP($B535,#REF!,2,FALSE))</f>
        <v>#REF!</v>
      </c>
      <c r="D535" s="1304" t="e">
        <f>IF($A535="INSUMO",VLOOKUP($B535,#REF!,3,FALSE),VLOOKUP($B535,#REF!,3,FALSE))</f>
        <v>#REF!</v>
      </c>
      <c r="E535" s="1535">
        <v>3</v>
      </c>
      <c r="F535" s="1322" t="e">
        <f>IF($A535="INSUMO",VLOOKUP($B535,#REF!,4,FALSE),VLOOKUP($B535,#REF!,4,FALSE))</f>
        <v>#REF!</v>
      </c>
      <c r="G535" s="1540" t="e">
        <f t="shared" ref="G535:G564" si="4">TRUNC(F535*E535,2)</f>
        <v>#REF!</v>
      </c>
    </row>
    <row r="536" spans="1:8" ht="15.75">
      <c r="A536" s="1112"/>
      <c r="B536" s="1610" t="str">
        <f>B571</f>
        <v>COT-01</v>
      </c>
      <c r="C536" s="1546" t="str">
        <f>C571</f>
        <v>MÃO FRANCESA PLANA 619MM</v>
      </c>
      <c r="D536" s="1561" t="str">
        <f>G571</f>
        <v>UN</v>
      </c>
      <c r="E536" s="1535">
        <v>5</v>
      </c>
      <c r="F536" s="1322">
        <f>D576</f>
        <v>7.13</v>
      </c>
      <c r="G536" s="1540">
        <f t="shared" si="4"/>
        <v>35.65</v>
      </c>
    </row>
    <row r="537" spans="1:8" ht="15.75">
      <c r="A537" s="1112" t="s">
        <v>218</v>
      </c>
      <c r="B537" s="1611">
        <v>430</v>
      </c>
      <c r="C537" s="1299" t="e">
        <f>IF($A537="INSUMO",VLOOKUP($B537,#REF!,2,FALSE),VLOOKUP($B537,#REF!,2,FALSE))</f>
        <v>#REF!</v>
      </c>
      <c r="D537" s="1304" t="e">
        <f>IF($A537="INSUMO",VLOOKUP($B537,#REF!,3,FALSE),VLOOKUP($B537,#REF!,3,FALSE))</f>
        <v>#REF!</v>
      </c>
      <c r="E537" s="1535">
        <v>6</v>
      </c>
      <c r="F537" s="1322" t="e">
        <f>IF($A537="INSUMO",VLOOKUP($B537,#REF!,4,FALSE),VLOOKUP($B537,#REF!,4,FALSE))</f>
        <v>#REF!</v>
      </c>
      <c r="G537" s="1540" t="e">
        <f t="shared" si="4"/>
        <v>#REF!</v>
      </c>
    </row>
    <row r="538" spans="1:8" ht="15.75">
      <c r="A538" s="1112" t="s">
        <v>218</v>
      </c>
      <c r="B538" s="1611">
        <v>379</v>
      </c>
      <c r="C538" s="1299" t="e">
        <f>IF($A538="INSUMO",VLOOKUP($B538,#REF!,2,FALSE),VLOOKUP($B538,#REF!,2,FALSE))</f>
        <v>#REF!</v>
      </c>
      <c r="D538" s="1304" t="e">
        <f>IF($A538="INSUMO",VLOOKUP($B538,#REF!,3,FALSE),VLOOKUP($B538,#REF!,3,FALSE))</f>
        <v>#REF!</v>
      </c>
      <c r="E538" s="1535">
        <v>19</v>
      </c>
      <c r="F538" s="1322" t="e">
        <f>IF($A538="INSUMO",VLOOKUP($B538,#REF!,4,FALSE),VLOOKUP($B538,#REF!,4,FALSE))</f>
        <v>#REF!</v>
      </c>
      <c r="G538" s="1540" t="e">
        <f t="shared" si="4"/>
        <v>#REF!</v>
      </c>
    </row>
    <row r="539" spans="1:8" ht="15.75">
      <c r="A539" s="1112" t="s">
        <v>218</v>
      </c>
      <c r="B539" s="1611">
        <v>421</v>
      </c>
      <c r="C539" s="1299" t="e">
        <f>IF($A539="INSUMO",VLOOKUP($B539,#REF!,2,FALSE),VLOOKUP($B539,#REF!,2,FALSE))</f>
        <v>#REF!</v>
      </c>
      <c r="D539" s="1304" t="e">
        <f>IF($A539="INSUMO",VLOOKUP($B539,#REF!,3,FALSE),VLOOKUP($B539,#REF!,3,FALSE))</f>
        <v>#REF!</v>
      </c>
      <c r="E539" s="1535">
        <v>3</v>
      </c>
      <c r="F539" s="1322" t="e">
        <f>IF($A539="INSUMO",VLOOKUP($B539,#REF!,4,FALSE),VLOOKUP($B539,#REF!,4,FALSE))</f>
        <v>#REF!</v>
      </c>
      <c r="G539" s="1540" t="e">
        <f t="shared" si="4"/>
        <v>#REF!</v>
      </c>
    </row>
    <row r="540" spans="1:8" ht="15.75">
      <c r="A540" s="1112" t="s">
        <v>218</v>
      </c>
      <c r="B540" s="1611">
        <v>3405</v>
      </c>
      <c r="C540" s="1299" t="e">
        <f>IF($A540="INSUMO",VLOOKUP($B540,#REF!,2,FALSE),VLOOKUP($B540,#REF!,2,FALSE))</f>
        <v>#REF!</v>
      </c>
      <c r="D540" s="1304" t="e">
        <f>IF($A540="INSUMO",VLOOKUP($B540,#REF!,3,FALSE),VLOOKUP($B540,#REF!,3,FALSE))</f>
        <v>#REF!</v>
      </c>
      <c r="E540" s="1535">
        <v>9</v>
      </c>
      <c r="F540" s="1322" t="e">
        <f>IF($A540="INSUMO",VLOOKUP($B540,#REF!,4,FALSE),VLOOKUP($B540,#REF!,4,FALSE))</f>
        <v>#REF!</v>
      </c>
      <c r="G540" s="1540" t="e">
        <f t="shared" si="4"/>
        <v>#REF!</v>
      </c>
    </row>
    <row r="541" spans="1:8" ht="15.75">
      <c r="A541" s="1112" t="s">
        <v>218</v>
      </c>
      <c r="B541" s="1611">
        <v>402</v>
      </c>
      <c r="C541" s="1299" t="e">
        <f>IF($A541="INSUMO",VLOOKUP($B541,#REF!,2,FALSE),VLOOKUP($B541,#REF!,2,FALSE))</f>
        <v>#REF!</v>
      </c>
      <c r="D541" s="1304" t="e">
        <f>IF($A541="INSUMO",VLOOKUP($B541,#REF!,3,FALSE),VLOOKUP($B541,#REF!,3,FALSE))</f>
        <v>#REF!</v>
      </c>
      <c r="E541" s="1535">
        <v>3</v>
      </c>
      <c r="F541" s="1322" t="e">
        <f>IF($A541="INSUMO",VLOOKUP($B541,#REF!,4,FALSE),VLOOKUP($B541,#REF!,4,FALSE))</f>
        <v>#REF!</v>
      </c>
      <c r="G541" s="1540" t="e">
        <f t="shared" si="4"/>
        <v>#REF!</v>
      </c>
    </row>
    <row r="542" spans="1:8" ht="15.75">
      <c r="A542" s="1112"/>
      <c r="B542" s="1611" t="str">
        <f>B578</f>
        <v>COT-02</v>
      </c>
      <c r="C542" s="1599" t="str">
        <f>C578</f>
        <v xml:space="preserve">ISOLADOR PILAR 110KV; </v>
      </c>
      <c r="D542" s="1561" t="str">
        <f>G578</f>
        <v>UN</v>
      </c>
      <c r="E542" s="1535">
        <v>1</v>
      </c>
      <c r="F542" s="1322">
        <f>D583</f>
        <v>72.22</v>
      </c>
      <c r="G542" s="1540">
        <f t="shared" si="4"/>
        <v>72.22</v>
      </c>
    </row>
    <row r="543" spans="1:8" ht="15.75">
      <c r="A543" s="1112"/>
      <c r="B543" s="1611" t="str">
        <f>B585</f>
        <v>COT-03</v>
      </c>
      <c r="C543" s="1599" t="str">
        <f>C585</f>
        <v xml:space="preserve"> PINO AUTO-TRAVANTE –140 MM PARA ISOLADOR PILAR; </v>
      </c>
      <c r="D543" s="1561" t="str">
        <f>G585</f>
        <v>UN</v>
      </c>
      <c r="E543" s="1535">
        <v>1</v>
      </c>
      <c r="F543" s="1322">
        <f>D590</f>
        <v>10</v>
      </c>
      <c r="G543" s="1540">
        <f t="shared" si="4"/>
        <v>10</v>
      </c>
    </row>
    <row r="544" spans="1:8" ht="15.75">
      <c r="A544" s="1112" t="s">
        <v>218</v>
      </c>
      <c r="B544" s="1611">
        <v>5047</v>
      </c>
      <c r="C544" s="1299" t="e">
        <f>IF($A544="INSUMO",VLOOKUP($B544,#REF!,2,FALSE),VLOOKUP($B544,#REF!,2,FALSE))</f>
        <v>#REF!</v>
      </c>
      <c r="D544" s="1304" t="e">
        <f>IF($A544="INSUMO",VLOOKUP($B544,#REF!,3,FALSE),VLOOKUP($B544,#REF!,3,FALSE))</f>
        <v>#REF!</v>
      </c>
      <c r="E544" s="1535">
        <v>3</v>
      </c>
      <c r="F544" s="1322" t="e">
        <f>IF($A544="INSUMO",VLOOKUP($B544,#REF!,4,FALSE),VLOOKUP($B544,#REF!,4,FALSE))</f>
        <v>#REF!</v>
      </c>
      <c r="G544" s="1540" t="e">
        <f t="shared" si="4"/>
        <v>#REF!</v>
      </c>
    </row>
    <row r="545" spans="1:7" ht="15.75">
      <c r="A545" s="1112"/>
      <c r="B545" s="1610" t="str">
        <f>B592</f>
        <v>COT-04</v>
      </c>
      <c r="C545" s="1546" t="str">
        <f>C592</f>
        <v>ELO FUSÍVEL DE ALTA TENSÃO 1H</v>
      </c>
      <c r="D545" s="1561" t="s">
        <v>23</v>
      </c>
      <c r="E545" s="1535">
        <v>3</v>
      </c>
      <c r="F545" s="1322">
        <f>D597</f>
        <v>1.8</v>
      </c>
      <c r="G545" s="1540">
        <f t="shared" si="4"/>
        <v>5.4</v>
      </c>
    </row>
    <row r="546" spans="1:7" ht="15.75">
      <c r="A546" s="1112" t="s">
        <v>218</v>
      </c>
      <c r="B546" s="1612">
        <v>4276</v>
      </c>
      <c r="C546" s="1299" t="e">
        <f>IF($A546="INSUMO",VLOOKUP($B546,#REF!,2,FALSE),VLOOKUP($B546,#REF!,2,FALSE))</f>
        <v>#REF!</v>
      </c>
      <c r="D546" s="1304" t="e">
        <f>IF($A546="INSUMO",VLOOKUP($B546,#REF!,3,FALSE),VLOOKUP($B546,#REF!,3,FALSE))</f>
        <v>#REF!</v>
      </c>
      <c r="E546" s="1482">
        <v>3</v>
      </c>
      <c r="F546" s="1322" t="e">
        <f>IF($A546="INSUMO",VLOOKUP($B546,#REF!,4,FALSE),VLOOKUP($B546,#REF!,4,FALSE))</f>
        <v>#REF!</v>
      </c>
      <c r="G546" s="1540" t="e">
        <f t="shared" si="4"/>
        <v>#REF!</v>
      </c>
    </row>
    <row r="547" spans="1:7" ht="15.75">
      <c r="A547" s="1112" t="s">
        <v>218</v>
      </c>
      <c r="B547" s="1612">
        <v>431</v>
      </c>
      <c r="C547" s="1299" t="e">
        <f>IF($A547="INSUMO",VLOOKUP($B547,#REF!,2,FALSE),VLOOKUP($B547,#REF!,2,FALSE))</f>
        <v>#REF!</v>
      </c>
      <c r="D547" s="1304" t="e">
        <f>IF($A547="INSUMO",VLOOKUP($B547,#REF!,3,FALSE),VLOOKUP($B547,#REF!,3,FALSE))</f>
        <v>#REF!</v>
      </c>
      <c r="E547" s="1482">
        <v>2</v>
      </c>
      <c r="F547" s="1322" t="e">
        <f>IF($A547="INSUMO",VLOOKUP($B547,#REF!,4,FALSE),VLOOKUP($B547,#REF!,4,FALSE))</f>
        <v>#REF!</v>
      </c>
      <c r="G547" s="1540" t="e">
        <f t="shared" si="4"/>
        <v>#REF!</v>
      </c>
    </row>
    <row r="548" spans="1:7" ht="15.75">
      <c r="A548" s="1112" t="s">
        <v>218</v>
      </c>
      <c r="B548" s="1612">
        <v>429</v>
      </c>
      <c r="C548" s="1299" t="e">
        <f>IF($A548="INSUMO",VLOOKUP($B548,#REF!,2,FALSE),VLOOKUP($B548,#REF!,2,FALSE))</f>
        <v>#REF!</v>
      </c>
      <c r="D548" s="1304" t="e">
        <f>IF($A548="INSUMO",VLOOKUP($B548,#REF!,3,FALSE),VLOOKUP($B548,#REF!,3,FALSE))</f>
        <v>#REF!</v>
      </c>
      <c r="E548" s="1482">
        <v>5</v>
      </c>
      <c r="F548" s="1322" t="e">
        <f>IF($A548="INSUMO",VLOOKUP($B548,#REF!,4,FALSE),VLOOKUP($B548,#REF!,4,FALSE))</f>
        <v>#REF!</v>
      </c>
      <c r="G548" s="1540" t="e">
        <f t="shared" si="4"/>
        <v>#REF!</v>
      </c>
    </row>
    <row r="549" spans="1:7" ht="15.75">
      <c r="A549" s="1112" t="s">
        <v>218</v>
      </c>
      <c r="B549" s="1612">
        <v>437</v>
      </c>
      <c r="C549" s="1299" t="e">
        <f>IF($A549="INSUMO",VLOOKUP($B549,#REF!,2,FALSE),VLOOKUP($B549,#REF!,2,FALSE))</f>
        <v>#REF!</v>
      </c>
      <c r="D549" s="1304" t="e">
        <f>IF($A549="INSUMO",VLOOKUP($B549,#REF!,3,FALSE),VLOOKUP($B549,#REF!,3,FALSE))</f>
        <v>#REF!</v>
      </c>
      <c r="E549" s="1482">
        <v>3</v>
      </c>
      <c r="F549" s="1322" t="e">
        <f>IF($A549="INSUMO",VLOOKUP($B549,#REF!,4,FALSE),VLOOKUP($B549,#REF!,4,FALSE))</f>
        <v>#REF!</v>
      </c>
      <c r="G549" s="1540" t="e">
        <f t="shared" si="4"/>
        <v>#REF!</v>
      </c>
    </row>
    <row r="550" spans="1:7" ht="15.75">
      <c r="A550" s="1112"/>
      <c r="B550" s="1611" t="str">
        <f>B606</f>
        <v>COT-06</v>
      </c>
      <c r="C550" s="1546" t="str">
        <f>C606</f>
        <v>PROTETOR DE BUCHA DE TRANSFORMADOR AT 15KV</v>
      </c>
      <c r="D550" s="1561" t="s">
        <v>23</v>
      </c>
      <c r="E550" s="1535">
        <v>6</v>
      </c>
      <c r="F550" s="1322">
        <f>D611</f>
        <v>10.19</v>
      </c>
      <c r="G550" s="1540">
        <f t="shared" si="4"/>
        <v>61.14</v>
      </c>
    </row>
    <row r="551" spans="1:7" ht="15.75">
      <c r="A551" s="1112" t="s">
        <v>218</v>
      </c>
      <c r="B551" s="1612">
        <v>7576</v>
      </c>
      <c r="C551" s="1299" t="e">
        <f>IF($A551="INSUMO",VLOOKUP($B551,#REF!,2,FALSE),VLOOKUP($B551,#REF!,2,FALSE))</f>
        <v>#REF!</v>
      </c>
      <c r="D551" s="1304" t="e">
        <f>IF($A551="INSUMO",VLOOKUP($B551,#REF!,3,FALSE),VLOOKUP($B551,#REF!,3,FALSE))</f>
        <v>#REF!</v>
      </c>
      <c r="E551" s="1482">
        <v>2</v>
      </c>
      <c r="F551" s="1322" t="e">
        <f>IF($A551="INSUMO",VLOOKUP($B551,#REF!,4,FALSE),VLOOKUP($B551,#REF!,4,FALSE))</f>
        <v>#REF!</v>
      </c>
      <c r="G551" s="1540" t="e">
        <f t="shared" si="4"/>
        <v>#REF!</v>
      </c>
    </row>
    <row r="552" spans="1:7" ht="30">
      <c r="A552" s="1112"/>
      <c r="B552" s="1610" t="str">
        <f>B655</f>
        <v>COT-13</v>
      </c>
      <c r="C552" s="1607" t="str">
        <f>C655</f>
        <v>CABO DE ALUMÍNIO CA, COBERTO COM POLIETILENO RETICULADO (XLPE) 8,7/15kV, 16MM²</v>
      </c>
      <c r="D552" s="1605" t="s">
        <v>22</v>
      </c>
      <c r="E552" s="1482">
        <v>12</v>
      </c>
      <c r="F552" s="1606">
        <f>D660</f>
        <v>11</v>
      </c>
      <c r="G552" s="1540">
        <f t="shared" si="4"/>
        <v>132</v>
      </c>
    </row>
    <row r="553" spans="1:7" ht="15.75">
      <c r="A553" s="1112"/>
      <c r="B553" s="1610" t="str">
        <f>B613</f>
        <v>COT-07</v>
      </c>
      <c r="C553" s="1607" t="str">
        <f>C613</f>
        <v>MANILHA SAPATILHA</v>
      </c>
      <c r="D553" s="1561" t="str">
        <f>G613</f>
        <v>UN</v>
      </c>
      <c r="E553" s="1535">
        <v>3</v>
      </c>
      <c r="F553" s="1322">
        <f>D618</f>
        <v>10.73</v>
      </c>
      <c r="G553" s="1540">
        <f t="shared" si="4"/>
        <v>32.19</v>
      </c>
    </row>
    <row r="554" spans="1:7" ht="15.75">
      <c r="A554" s="1112" t="s">
        <v>218</v>
      </c>
      <c r="B554" s="1612">
        <v>11272</v>
      </c>
      <c r="C554" s="1299" t="e">
        <f>IF($A554="INSUMO",VLOOKUP($B554,#REF!,2,FALSE),VLOOKUP($B554,#REF!,2,FALSE))</f>
        <v>#REF!</v>
      </c>
      <c r="D554" s="1304" t="e">
        <f>IF($A554="INSUMO",VLOOKUP($B554,#REF!,3,FALSE),VLOOKUP($B554,#REF!,3,FALSE))</f>
        <v>#REF!</v>
      </c>
      <c r="E554" s="1482">
        <v>3</v>
      </c>
      <c r="F554" s="1322" t="e">
        <f>IF($A554="INSUMO",VLOOKUP($B554,#REF!,4,FALSE),VLOOKUP($B554,#REF!,4,FALSE))</f>
        <v>#REF!</v>
      </c>
      <c r="G554" s="1540" t="e">
        <f t="shared" si="4"/>
        <v>#REF!</v>
      </c>
    </row>
    <row r="555" spans="1:7" ht="30">
      <c r="A555" s="1112" t="s">
        <v>218</v>
      </c>
      <c r="B555" s="1611" t="str">
        <f>B627</f>
        <v>COT-09</v>
      </c>
      <c r="C555" s="1546" t="str">
        <f>C627</f>
        <v xml:space="preserve"> CONECTOR DERIVAÇÃO CUNHA ESTRIBO NORMAL 2-4 (VERMELHO);</v>
      </c>
      <c r="D555" s="1604" t="str">
        <f>G627</f>
        <v>UN</v>
      </c>
      <c r="E555" s="1535">
        <v>3</v>
      </c>
      <c r="F555" s="1322">
        <f>D632</f>
        <v>14.88</v>
      </c>
      <c r="G555" s="1540">
        <f t="shared" si="4"/>
        <v>44.64</v>
      </c>
    </row>
    <row r="556" spans="1:7" ht="15.75">
      <c r="A556" s="1112"/>
      <c r="B556" s="1610" t="str">
        <f>B648</f>
        <v>COT-12</v>
      </c>
      <c r="C556" s="1546" t="str">
        <f>C648</f>
        <v xml:space="preserve"> CARTUCHO PARA CONECTOR CUNHA VERMELHO; </v>
      </c>
      <c r="D556" s="1561" t="str">
        <f>G648</f>
        <v>UN</v>
      </c>
      <c r="E556" s="1535">
        <v>3</v>
      </c>
      <c r="F556" s="1322">
        <f>D653</f>
        <v>1</v>
      </c>
      <c r="G556" s="1540">
        <f t="shared" si="4"/>
        <v>3</v>
      </c>
    </row>
    <row r="557" spans="1:7" ht="15.75">
      <c r="A557" s="1112"/>
      <c r="B557" s="1610" t="str">
        <f>B620</f>
        <v>COT-08</v>
      </c>
      <c r="C557" s="1546" t="str">
        <f>C620</f>
        <v>CONECTOR DERIVAÇÃO PARA LINHA VIVA 6-250</v>
      </c>
      <c r="D557" s="1561" t="s">
        <v>23</v>
      </c>
      <c r="E557" s="1535">
        <v>3</v>
      </c>
      <c r="F557" s="1322">
        <f>D625</f>
        <v>17.399999999999999</v>
      </c>
      <c r="G557" s="1540">
        <f t="shared" si="4"/>
        <v>52.2</v>
      </c>
    </row>
    <row r="558" spans="1:7" ht="15.75">
      <c r="A558" s="1112" t="s">
        <v>218</v>
      </c>
      <c r="B558" s="1610">
        <v>3380</v>
      </c>
      <c r="C558" s="1299" t="e">
        <f>IF($A558="INSUMO",VLOOKUP($B558,#REF!,2,FALSE),VLOOKUP($B558,#REF!,2,FALSE))</f>
        <v>#REF!</v>
      </c>
      <c r="D558" s="1304" t="e">
        <f>IF($A558="INSUMO",VLOOKUP($B558,#REF!,3,FALSE),VLOOKUP($B558,#REF!,3,FALSE))</f>
        <v>#REF!</v>
      </c>
      <c r="E558" s="1535">
        <v>3</v>
      </c>
      <c r="F558" s="1322" t="e">
        <f>IF($A558="INSUMO",VLOOKUP($B558,#REF!,4,FALSE),VLOOKUP($B558,#REF!,4,FALSE))</f>
        <v>#REF!</v>
      </c>
      <c r="G558" s="1540" t="e">
        <f t="shared" si="4"/>
        <v>#REF!</v>
      </c>
    </row>
    <row r="559" spans="1:7" ht="15.75">
      <c r="A559" s="1112" t="s">
        <v>218</v>
      </c>
      <c r="B559" s="1611">
        <v>867</v>
      </c>
      <c r="C559" s="1299" t="e">
        <f>IF($A559="INSUMO",VLOOKUP($B559,#REF!,2,FALSE),VLOOKUP($B559,#REF!,2,FALSE))</f>
        <v>#REF!</v>
      </c>
      <c r="D559" s="1304" t="e">
        <f>IF($A559="INSUMO",VLOOKUP($B559,#REF!,3,FALSE),VLOOKUP($B559,#REF!,3,FALSE))</f>
        <v>#REF!</v>
      </c>
      <c r="E559" s="1535">
        <v>10</v>
      </c>
      <c r="F559" s="1322" t="e">
        <f>IF($A559="INSUMO",VLOOKUP($B559,#REF!,4,FALSE),VLOOKUP($B559,#REF!,4,FALSE))</f>
        <v>#REF!</v>
      </c>
      <c r="G559" s="1540" t="e">
        <f t="shared" si="4"/>
        <v>#REF!</v>
      </c>
    </row>
    <row r="560" spans="1:7" ht="15.75">
      <c r="A560" s="1112"/>
      <c r="B560" s="1611" t="str">
        <f>B641</f>
        <v>COMP-11</v>
      </c>
      <c r="C560" s="1599" t="str">
        <f>C641</f>
        <v>CABO DE AÇO GALVANIZADO 6,4 MM</v>
      </c>
      <c r="D560" s="1304" t="s">
        <v>22</v>
      </c>
      <c r="E560" s="1535">
        <v>13</v>
      </c>
      <c r="F560" s="1322">
        <f>D646</f>
        <v>2.2999999999999998</v>
      </c>
      <c r="G560" s="1540">
        <f t="shared" si="4"/>
        <v>29.9</v>
      </c>
    </row>
    <row r="561" spans="1:8" ht="15.75">
      <c r="A561" s="1112" t="s">
        <v>218</v>
      </c>
      <c r="B561" s="1611">
        <v>980</v>
      </c>
      <c r="C561" s="1299" t="e">
        <f>IF($A561="INSUMO",VLOOKUP($B561,#REF!,2,FALSE),VLOOKUP($B561,#REF!,2,FALSE))</f>
        <v>#REF!</v>
      </c>
      <c r="D561" s="1304" t="e">
        <f>IF($A561="INSUMO",VLOOKUP($B561,#REF!,3,FALSE),VLOOKUP($B561,#REF!,3,FALSE))</f>
        <v>#REF!</v>
      </c>
      <c r="E561" s="1535">
        <v>2</v>
      </c>
      <c r="F561" s="1322" t="e">
        <f>IF($A561="INSUMO",VLOOKUP($B561,#REF!,4,FALSE),VLOOKUP($B561,#REF!,4,FALSE))</f>
        <v>#REF!</v>
      </c>
      <c r="G561" s="1540" t="e">
        <f t="shared" si="4"/>
        <v>#REF!</v>
      </c>
    </row>
    <row r="562" spans="1:8" ht="15.75">
      <c r="A562" s="1112"/>
      <c r="B562" s="1611" t="str">
        <f>B634</f>
        <v>COT-10</v>
      </c>
      <c r="C562" s="1599" t="str">
        <f>C634</f>
        <v>CONECTOR DERIVAÇÃO TIPO CUNHA - AMP TIPO II</v>
      </c>
      <c r="D562" s="1561" t="s">
        <v>23</v>
      </c>
      <c r="E562" s="1535">
        <v>1</v>
      </c>
      <c r="F562" s="1322">
        <f>D639</f>
        <v>3</v>
      </c>
      <c r="G562" s="1540">
        <f t="shared" si="4"/>
        <v>3</v>
      </c>
    </row>
    <row r="563" spans="1:8" ht="15.75">
      <c r="A563" s="1112" t="s">
        <v>218</v>
      </c>
      <c r="B563" s="1613">
        <v>2674</v>
      </c>
      <c r="C563" s="1299" t="e">
        <f>IF($A563="INSUMO",VLOOKUP($B563,#REF!,2,FALSE),VLOOKUP($B563,#REF!,2,FALSE))</f>
        <v>#REF!</v>
      </c>
      <c r="D563" s="1304" t="e">
        <f>IF($A563="INSUMO",VLOOKUP($B563,#REF!,3,FALSE),VLOOKUP($B563,#REF!,3,FALSE))</f>
        <v>#REF!</v>
      </c>
      <c r="E563" s="1535">
        <v>12</v>
      </c>
      <c r="F563" s="1322" t="e">
        <f>IF($A563="INSUMO",VLOOKUP($B563,#REF!,4,FALSE),VLOOKUP($B563,#REF!,4,FALSE))</f>
        <v>#REF!</v>
      </c>
      <c r="G563" s="1540" t="e">
        <f t="shared" si="4"/>
        <v>#REF!</v>
      </c>
    </row>
    <row r="564" spans="1:8" ht="15.75">
      <c r="A564" s="1112" t="s">
        <v>219</v>
      </c>
      <c r="B564" s="1613">
        <v>83446</v>
      </c>
      <c r="C564" s="1299" t="e">
        <f>IF($A564="INSUMO",VLOOKUP($B564,#REF!,2,FALSE),VLOOKUP($B564,#REF!,2,FALSE))</f>
        <v>#REF!</v>
      </c>
      <c r="D564" s="1304" t="e">
        <f>IF($A564="INSUMO",VLOOKUP($B564,#REF!,3,FALSE),VLOOKUP($B564,#REF!,3,FALSE))</f>
        <v>#REF!</v>
      </c>
      <c r="E564" s="1535">
        <v>1</v>
      </c>
      <c r="F564" s="1322" t="e">
        <f>IF($A564="INSUMO",VLOOKUP($B564,#REF!,4,FALSE),VLOOKUP($B564,#REF!,4,FALSE))</f>
        <v>#REF!</v>
      </c>
      <c r="G564" s="1540" t="e">
        <f t="shared" si="4"/>
        <v>#REF!</v>
      </c>
    </row>
    <row r="565" spans="1:8" ht="15.75">
      <c r="A565" s="1111"/>
      <c r="B565" s="2818" t="s">
        <v>80</v>
      </c>
      <c r="C565" s="2819"/>
      <c r="D565" s="2819"/>
      <c r="E565" s="2819"/>
      <c r="F565" s="2819"/>
      <c r="G565" s="2820"/>
    </row>
    <row r="566" spans="1:8" ht="15.75">
      <c r="A566" s="1112" t="s">
        <v>219</v>
      </c>
      <c r="B566" s="1518">
        <v>88264</v>
      </c>
      <c r="C566" s="1299" t="e">
        <f>IF($A566="INSUMO",VLOOKUP($B566,#REF!,2,FALSE),VLOOKUP($B566,#REF!,2,FALSE))</f>
        <v>#REF!</v>
      </c>
      <c r="D566" s="1304" t="e">
        <f>IF($A566="INSUMO",VLOOKUP($B566,#REF!,3,FALSE),VLOOKUP($B566,#REF!,3,FALSE))</f>
        <v>#REF!</v>
      </c>
      <c r="E566" s="1514">
        <v>27</v>
      </c>
      <c r="F566" s="1322" t="e">
        <f>IF($A566="INSUMO",VLOOKUP($B566,#REF!,4,FALSE),VLOOKUP($B566,#REF!,4,FALSE))</f>
        <v>#REF!</v>
      </c>
      <c r="G566" s="1517" t="e">
        <f>TRUNC(F566*E566,2)</f>
        <v>#REF!</v>
      </c>
    </row>
    <row r="567" spans="1:8" ht="15.75">
      <c r="A567" s="1112" t="s">
        <v>219</v>
      </c>
      <c r="B567" s="1518">
        <v>88247</v>
      </c>
      <c r="C567" s="1299" t="e">
        <f>IF($A567="INSUMO",VLOOKUP($B567,#REF!,2,FALSE),VLOOKUP($B567,#REF!,2,FALSE))</f>
        <v>#REF!</v>
      </c>
      <c r="D567" s="1304" t="e">
        <f>IF($A567="INSUMO",VLOOKUP($B567,#REF!,3,FALSE),VLOOKUP($B567,#REF!,3,FALSE))</f>
        <v>#REF!</v>
      </c>
      <c r="E567" s="1514">
        <v>27</v>
      </c>
      <c r="F567" s="1322" t="e">
        <f>IF($A567="INSUMO",VLOOKUP($B567,#REF!,4,FALSE),VLOOKUP($B567,#REF!,4,FALSE))</f>
        <v>#REF!</v>
      </c>
      <c r="G567" s="1517" t="e">
        <f>TRUNC(F567*E567,2)</f>
        <v>#REF!</v>
      </c>
    </row>
    <row r="568" spans="1:8" ht="16.5" thickBot="1">
      <c r="A568" s="1112" t="s">
        <v>219</v>
      </c>
      <c r="B568" s="1105">
        <v>88266</v>
      </c>
      <c r="C568" s="1303" t="e">
        <f>IF($A568="INSUMO",VLOOKUP($B568,#REF!,2,FALSE),VLOOKUP($B568,#REF!,2,FALSE))</f>
        <v>#REF!</v>
      </c>
      <c r="D568" s="1300" t="e">
        <f>IF($A568="INSUMO",VLOOKUP($B568,#REF!,3,FALSE),VLOOKUP($B568,#REF!,3,FALSE))</f>
        <v>#REF!</v>
      </c>
      <c r="E568" s="1519">
        <v>27</v>
      </c>
      <c r="F568" s="1324" t="e">
        <f>IF($A568="INSUMO",VLOOKUP($B568,#REF!,4,FALSE),VLOOKUP($B568,#REF!,4,FALSE))</f>
        <v>#REF!</v>
      </c>
      <c r="G568" s="1106" t="e">
        <f>TRUNC(F568*E568,2)</f>
        <v>#REF!</v>
      </c>
    </row>
    <row r="569" spans="1:8" ht="16.5" thickBot="1">
      <c r="A569" s="1111"/>
      <c r="B569" s="2831" t="s">
        <v>1032</v>
      </c>
      <c r="C569" s="2831"/>
      <c r="D569" s="2831"/>
      <c r="E569" s="2831"/>
      <c r="F569" s="538" t="s">
        <v>81</v>
      </c>
      <c r="G569" s="539" t="e">
        <f>SUM(G534:G568)</f>
        <v>#REF!</v>
      </c>
    </row>
    <row r="570" spans="1:8" ht="13.5" thickBot="1"/>
    <row r="571" spans="1:8" ht="15.75">
      <c r="B571" s="1365" t="s">
        <v>954</v>
      </c>
      <c r="C571" s="357" t="s">
        <v>955</v>
      </c>
      <c r="D571" s="1366"/>
      <c r="E571" s="1367"/>
      <c r="F571" s="1364"/>
      <c r="G571" s="1110" t="s">
        <v>23</v>
      </c>
      <c r="H571" s="1238" t="s">
        <v>1080</v>
      </c>
    </row>
    <row r="572" spans="1:8" ht="31.5">
      <c r="B572" s="1458" t="s">
        <v>91</v>
      </c>
      <c r="C572" s="1459" t="s">
        <v>92</v>
      </c>
      <c r="D572" s="1460" t="s">
        <v>93</v>
      </c>
      <c r="E572" s="1461" t="s">
        <v>94</v>
      </c>
      <c r="F572" s="1504" t="s">
        <v>95</v>
      </c>
      <c r="G572" s="1463" t="s">
        <v>96</v>
      </c>
    </row>
    <row r="573" spans="1:8" ht="15">
      <c r="B573" s="1751">
        <v>43581</v>
      </c>
      <c r="C573" s="1737" t="s">
        <v>1281</v>
      </c>
      <c r="D573" s="1738">
        <v>6.08</v>
      </c>
      <c r="E573" s="1817" t="s">
        <v>1282</v>
      </c>
      <c r="F573" s="1774" t="s">
        <v>1283</v>
      </c>
      <c r="G573" s="1750" t="s">
        <v>1284</v>
      </c>
    </row>
    <row r="574" spans="1:8" ht="15">
      <c r="B574" s="1736">
        <v>43572</v>
      </c>
      <c r="C574" s="1737" t="s">
        <v>958</v>
      </c>
      <c r="D574" s="1738">
        <v>7.13</v>
      </c>
      <c r="E574" s="1739" t="s">
        <v>113</v>
      </c>
      <c r="F574" s="1740" t="s">
        <v>114</v>
      </c>
      <c r="G574" s="1741" t="s">
        <v>1258</v>
      </c>
    </row>
    <row r="575" spans="1:8" ht="15">
      <c r="B575" s="1736">
        <v>43567</v>
      </c>
      <c r="C575" s="1737" t="s">
        <v>1180</v>
      </c>
      <c r="D575" s="1775">
        <v>11.25</v>
      </c>
      <c r="E575" s="1739" t="s">
        <v>110</v>
      </c>
      <c r="F575" s="1740" t="s">
        <v>111</v>
      </c>
      <c r="G575" s="1741" t="s">
        <v>1181</v>
      </c>
    </row>
    <row r="576" spans="1:8" ht="16.5" thickBot="1">
      <c r="B576" s="1095"/>
      <c r="C576" s="1335" t="s">
        <v>97</v>
      </c>
      <c r="D576" s="1336">
        <f>IF(COUNT(D572:D575)=3,MEDIAN(D572:D575),SMALL(D573:D575,1))</f>
        <v>7.13</v>
      </c>
      <c r="E576" s="1337"/>
      <c r="F576" s="1338"/>
      <c r="G576" s="587"/>
    </row>
    <row r="577" spans="1:8" ht="16.5" thickBot="1">
      <c r="B577" s="1178"/>
      <c r="C577" s="1178"/>
      <c r="D577" s="473"/>
      <c r="E577" s="382"/>
      <c r="F577" s="474"/>
      <c r="G577" s="475"/>
    </row>
    <row r="578" spans="1:8" ht="15.75">
      <c r="B578" s="1365" t="s">
        <v>956</v>
      </c>
      <c r="C578" s="357" t="s">
        <v>957</v>
      </c>
      <c r="D578" s="1366"/>
      <c r="E578" s="1367"/>
      <c r="F578" s="1364"/>
      <c r="G578" s="360" t="s">
        <v>23</v>
      </c>
      <c r="H578" s="1238" t="s">
        <v>1080</v>
      </c>
    </row>
    <row r="579" spans="1:8" ht="31.5">
      <c r="B579" s="1458" t="s">
        <v>91</v>
      </c>
      <c r="C579" s="1459" t="s">
        <v>92</v>
      </c>
      <c r="D579" s="1460" t="s">
        <v>93</v>
      </c>
      <c r="E579" s="1461" t="s">
        <v>94</v>
      </c>
      <c r="F579" s="1504" t="s">
        <v>95</v>
      </c>
      <c r="G579" s="1463" t="s">
        <v>96</v>
      </c>
    </row>
    <row r="580" spans="1:8" ht="15">
      <c r="B580" s="1464">
        <v>43420</v>
      </c>
      <c r="C580" s="1465" t="s">
        <v>1137</v>
      </c>
      <c r="D580" s="1466">
        <v>72.22</v>
      </c>
      <c r="E580" s="1468" t="s">
        <v>1138</v>
      </c>
      <c r="F580" s="1522" t="s">
        <v>1144</v>
      </c>
      <c r="G580" s="1469" t="s">
        <v>1185</v>
      </c>
    </row>
    <row r="581" spans="1:8" ht="15">
      <c r="B581" s="1464">
        <v>43418</v>
      </c>
      <c r="C581" s="1465" t="s">
        <v>119</v>
      </c>
      <c r="D581" s="1466">
        <v>72.62</v>
      </c>
      <c r="E581" s="1468" t="s">
        <v>120</v>
      </c>
      <c r="F581" s="1522" t="s">
        <v>1125</v>
      </c>
      <c r="G581" s="1469" t="s">
        <v>651</v>
      </c>
    </row>
    <row r="582" spans="1:8" ht="15">
      <c r="B582" s="1480">
        <v>43426</v>
      </c>
      <c r="C582" s="1505" t="s">
        <v>1180</v>
      </c>
      <c r="D582" s="1326">
        <v>58.9</v>
      </c>
      <c r="E582" s="1509" t="s">
        <v>110</v>
      </c>
      <c r="F582" s="1506" t="s">
        <v>111</v>
      </c>
      <c r="G582" s="1507" t="s">
        <v>1188</v>
      </c>
    </row>
    <row r="583" spans="1:8" ht="16.5" thickBot="1">
      <c r="B583" s="1095"/>
      <c r="C583" s="1335" t="s">
        <v>97</v>
      </c>
      <c r="D583" s="1336">
        <f>IF(COUNT(D579:D582)=3,MEDIAN(D579:D582),SMALL(D580:D582,1))</f>
        <v>72.22</v>
      </c>
      <c r="E583" s="1337"/>
      <c r="F583" s="1338"/>
      <c r="G583" s="587"/>
    </row>
    <row r="584" spans="1:8" ht="16.5" thickBot="1">
      <c r="B584" s="1178"/>
      <c r="C584" s="1178"/>
      <c r="D584" s="473"/>
      <c r="E584" s="382"/>
      <c r="F584" s="474"/>
      <c r="G584" s="475"/>
    </row>
    <row r="585" spans="1:8" ht="15.75">
      <c r="B585" s="1365" t="s">
        <v>960</v>
      </c>
      <c r="C585" s="357" t="s">
        <v>961</v>
      </c>
      <c r="D585" s="1366"/>
      <c r="E585" s="1367"/>
      <c r="F585" s="1364"/>
      <c r="G585" s="360" t="s">
        <v>23</v>
      </c>
      <c r="H585" s="1238" t="s">
        <v>1080</v>
      </c>
    </row>
    <row r="586" spans="1:8" ht="31.5">
      <c r="B586" s="1458" t="s">
        <v>91</v>
      </c>
      <c r="C586" s="1459" t="s">
        <v>92</v>
      </c>
      <c r="D586" s="1460" t="s">
        <v>93</v>
      </c>
      <c r="E586" s="1461" t="s">
        <v>94</v>
      </c>
      <c r="F586" s="1504" t="s">
        <v>95</v>
      </c>
      <c r="G586" s="1463" t="s">
        <v>96</v>
      </c>
    </row>
    <row r="587" spans="1:8" ht="15">
      <c r="B587" s="1736">
        <v>43420</v>
      </c>
      <c r="C587" s="1737" t="s">
        <v>1137</v>
      </c>
      <c r="D587" s="1775">
        <v>6.02</v>
      </c>
      <c r="E587" s="1739" t="s">
        <v>1138</v>
      </c>
      <c r="F587" s="1740" t="s">
        <v>1144</v>
      </c>
      <c r="G587" s="1741" t="s">
        <v>1185</v>
      </c>
    </row>
    <row r="588" spans="1:8" ht="15">
      <c r="B588" s="1742">
        <v>43570</v>
      </c>
      <c r="C588" s="1760" t="s">
        <v>1183</v>
      </c>
      <c r="D588" s="1775">
        <v>10</v>
      </c>
      <c r="E588" s="1761" t="s">
        <v>1097</v>
      </c>
      <c r="F588" s="1762" t="s">
        <v>1065</v>
      </c>
      <c r="G588" s="1741" t="s">
        <v>1182</v>
      </c>
    </row>
    <row r="589" spans="1:8" ht="15">
      <c r="B589" s="1736">
        <v>43567</v>
      </c>
      <c r="C589" s="1737" t="s">
        <v>1180</v>
      </c>
      <c r="D589" s="1775">
        <v>10.69</v>
      </c>
      <c r="E589" s="1739" t="s">
        <v>110</v>
      </c>
      <c r="F589" s="1740" t="s">
        <v>111</v>
      </c>
      <c r="G589" s="1741" t="s">
        <v>1181</v>
      </c>
    </row>
    <row r="590" spans="1:8" ht="16.5" thickBot="1">
      <c r="B590" s="1095"/>
      <c r="C590" s="1335" t="s">
        <v>97</v>
      </c>
      <c r="D590" s="1336">
        <f>IF(COUNT(D586:D589)=3,MEDIAN(D586:D589),SMALL(D587:D589,1))</f>
        <v>10</v>
      </c>
      <c r="E590" s="1337"/>
      <c r="F590" s="1338"/>
      <c r="G590" s="587"/>
    </row>
    <row r="591" spans="1:8" ht="16.5" thickBot="1">
      <c r="A591" s="1111"/>
      <c r="B591" s="1180"/>
      <c r="C591" s="1180"/>
      <c r="D591" s="1180"/>
      <c r="E591" s="1180"/>
      <c r="F591" s="558"/>
      <c r="G591" s="1187"/>
    </row>
    <row r="592" spans="1:8" ht="15.75">
      <c r="A592" s="1111"/>
      <c r="B592" s="1365" t="s">
        <v>962</v>
      </c>
      <c r="C592" s="357" t="s">
        <v>963</v>
      </c>
      <c r="D592" s="1366"/>
      <c r="E592" s="1367"/>
      <c r="F592" s="1364"/>
      <c r="G592" s="1110" t="s">
        <v>23</v>
      </c>
      <c r="H592" s="1238" t="s">
        <v>1080</v>
      </c>
    </row>
    <row r="593" spans="1:10" ht="31.5">
      <c r="A593" s="1111"/>
      <c r="B593" s="1458" t="s">
        <v>91</v>
      </c>
      <c r="C593" s="1459" t="s">
        <v>92</v>
      </c>
      <c r="D593" s="1460" t="s">
        <v>93</v>
      </c>
      <c r="E593" s="1461" t="s">
        <v>94</v>
      </c>
      <c r="F593" s="1504" t="s">
        <v>95</v>
      </c>
      <c r="G593" s="1463" t="s">
        <v>96</v>
      </c>
    </row>
    <row r="594" spans="1:10" ht="15.75">
      <c r="A594" s="1111"/>
      <c r="B594" s="1763">
        <v>43565</v>
      </c>
      <c r="C594" s="1737" t="s">
        <v>1137</v>
      </c>
      <c r="D594" s="1775">
        <v>1.8</v>
      </c>
      <c r="E594" s="1739" t="s">
        <v>1138</v>
      </c>
      <c r="F594" s="1740" t="s">
        <v>1144</v>
      </c>
      <c r="G594" s="1741" t="s">
        <v>1266</v>
      </c>
      <c r="H594"/>
    </row>
    <row r="595" spans="1:10" ht="15.75">
      <c r="A595" s="1111"/>
      <c r="B595" s="1736">
        <v>43567</v>
      </c>
      <c r="C595" s="1737" t="s">
        <v>1180</v>
      </c>
      <c r="D595" s="1775">
        <v>1.83</v>
      </c>
      <c r="E595" s="1739" t="s">
        <v>110</v>
      </c>
      <c r="F595" s="1740" t="s">
        <v>111</v>
      </c>
      <c r="G595" s="1741" t="s">
        <v>1181</v>
      </c>
      <c r="H595"/>
    </row>
    <row r="596" spans="1:10" ht="15.75">
      <c r="A596" s="1111"/>
      <c r="B596" s="1742">
        <v>43566</v>
      </c>
      <c r="C596" s="1765" t="s">
        <v>1264</v>
      </c>
      <c r="D596" s="1766">
        <v>1.23</v>
      </c>
      <c r="E596" s="1761" t="s">
        <v>120</v>
      </c>
      <c r="F596" s="1762" t="s">
        <v>1265</v>
      </c>
      <c r="G596" s="1741" t="s">
        <v>426</v>
      </c>
      <c r="H596"/>
    </row>
    <row r="597" spans="1:10" ht="16.5" thickBot="1">
      <c r="A597" s="1111"/>
      <c r="B597" s="1095"/>
      <c r="C597" s="1335" t="s">
        <v>97</v>
      </c>
      <c r="D597" s="1336">
        <f>IF(COUNT(D593:D596)=3,MEDIAN(D593:D596),SMALL(D594:D596,1))</f>
        <v>1.8</v>
      </c>
      <c r="E597" s="1337"/>
      <c r="F597" s="1338"/>
      <c r="G597" s="587"/>
      <c r="I597" s="1113"/>
      <c r="J597" s="1113"/>
    </row>
    <row r="598" spans="1:10" ht="16.5" thickBot="1">
      <c r="A598" s="1111"/>
      <c r="B598" s="1180"/>
      <c r="C598" s="1180"/>
      <c r="D598" s="1180"/>
      <c r="E598" s="1180"/>
      <c r="F598" s="558"/>
      <c r="G598" s="1187"/>
      <c r="I598" s="1113"/>
      <c r="J598" s="1113"/>
    </row>
    <row r="599" spans="1:10" ht="15.75">
      <c r="A599" s="1111"/>
      <c r="B599" s="1365" t="s">
        <v>964</v>
      </c>
      <c r="C599" s="357" t="s">
        <v>965</v>
      </c>
      <c r="D599" s="1366"/>
      <c r="E599" s="1367"/>
      <c r="F599" s="1364"/>
      <c r="G599" s="1110" t="s">
        <v>23</v>
      </c>
      <c r="H599" s="1238" t="s">
        <v>1080</v>
      </c>
      <c r="I599" s="1206"/>
      <c r="J599" s="1113"/>
    </row>
    <row r="600" spans="1:10" ht="31.5">
      <c r="A600" s="1111"/>
      <c r="B600" s="1458" t="s">
        <v>91</v>
      </c>
      <c r="C600" s="1459" t="s">
        <v>92</v>
      </c>
      <c r="D600" s="1460" t="s">
        <v>93</v>
      </c>
      <c r="E600" s="1461" t="s">
        <v>94</v>
      </c>
      <c r="F600" s="1504" t="s">
        <v>95</v>
      </c>
      <c r="G600" s="1463" t="s">
        <v>96</v>
      </c>
      <c r="I600" s="1113"/>
      <c r="J600" s="1113"/>
    </row>
    <row r="601" spans="1:10" ht="15">
      <c r="A601" s="1111"/>
      <c r="B601" s="1736">
        <v>43572</v>
      </c>
      <c r="C601" s="1737" t="s">
        <v>958</v>
      </c>
      <c r="D601" s="1786">
        <v>62.9</v>
      </c>
      <c r="E601" s="1739" t="s">
        <v>113</v>
      </c>
      <c r="F601" s="1740" t="s">
        <v>114</v>
      </c>
      <c r="G601" s="1741" t="s">
        <v>1258</v>
      </c>
      <c r="I601" s="1113"/>
      <c r="J601" s="1113"/>
    </row>
    <row r="602" spans="1:10" ht="15">
      <c r="A602" s="1111"/>
      <c r="B602" s="1742">
        <v>43572</v>
      </c>
      <c r="C602" s="1760" t="s">
        <v>1183</v>
      </c>
      <c r="D602" s="1775">
        <v>130</v>
      </c>
      <c r="E602" s="1761" t="s">
        <v>1097</v>
      </c>
      <c r="F602" s="1762" t="s">
        <v>1065</v>
      </c>
      <c r="G602" s="1741" t="s">
        <v>1275</v>
      </c>
      <c r="I602" s="1113"/>
      <c r="J602" s="1113"/>
    </row>
    <row r="603" spans="1:10" ht="15">
      <c r="A603" s="1111"/>
      <c r="B603" s="1736">
        <v>43567</v>
      </c>
      <c r="C603" s="1737" t="s">
        <v>1180</v>
      </c>
      <c r="D603" s="1775">
        <v>152.83000000000001</v>
      </c>
      <c r="E603" s="1739" t="s">
        <v>110</v>
      </c>
      <c r="F603" s="1740" t="s">
        <v>111</v>
      </c>
      <c r="G603" s="1741" t="s">
        <v>1181</v>
      </c>
      <c r="I603" s="1113"/>
      <c r="J603" s="1113"/>
    </row>
    <row r="604" spans="1:10" ht="16.5" thickBot="1">
      <c r="A604" s="1111"/>
      <c r="B604" s="1095"/>
      <c r="C604" s="1335" t="s">
        <v>97</v>
      </c>
      <c r="D604" s="1336">
        <f>IF(COUNT(D600:D603)=3,MEDIAN(D600:D603),SMALL(D601:D603,1))</f>
        <v>130</v>
      </c>
      <c r="E604" s="1337"/>
      <c r="F604" s="1338"/>
      <c r="G604" s="587"/>
      <c r="I604" s="1113"/>
      <c r="J604" s="1113"/>
    </row>
    <row r="605" spans="1:10" ht="16.5" thickBot="1">
      <c r="A605" s="1111"/>
      <c r="B605" s="1180"/>
      <c r="C605" s="1180"/>
      <c r="D605" s="1180"/>
      <c r="E605" s="1180"/>
      <c r="F605" s="558"/>
      <c r="G605" s="1187"/>
      <c r="I605" s="1113"/>
      <c r="J605" s="1113"/>
    </row>
    <row r="606" spans="1:10" ht="15.75">
      <c r="A606" s="1111"/>
      <c r="B606" s="1365" t="s">
        <v>966</v>
      </c>
      <c r="C606" s="357" t="s">
        <v>967</v>
      </c>
      <c r="D606" s="1366"/>
      <c r="E606" s="1367"/>
      <c r="F606" s="1364"/>
      <c r="G606" s="1110" t="s">
        <v>23</v>
      </c>
      <c r="H606" s="1238" t="s">
        <v>1080</v>
      </c>
      <c r="I606" s="1206"/>
      <c r="J606" s="1113"/>
    </row>
    <row r="607" spans="1:10" ht="31.5">
      <c r="A607" s="1111"/>
      <c r="B607" s="1458" t="s">
        <v>91</v>
      </c>
      <c r="C607" s="1459" t="s">
        <v>92</v>
      </c>
      <c r="D607" s="1460" t="s">
        <v>93</v>
      </c>
      <c r="E607" s="1461" t="s">
        <v>94</v>
      </c>
      <c r="F607" s="1504" t="s">
        <v>95</v>
      </c>
      <c r="G607" s="1463" t="s">
        <v>96</v>
      </c>
      <c r="I607" s="1113"/>
      <c r="J607" s="1113"/>
    </row>
    <row r="608" spans="1:10" ht="15">
      <c r="A608" s="1111"/>
      <c r="B608" s="1742">
        <v>43566</v>
      </c>
      <c r="C608" s="1765" t="s">
        <v>1264</v>
      </c>
      <c r="D608" s="1766">
        <v>11.27</v>
      </c>
      <c r="E608" s="1761" t="s">
        <v>120</v>
      </c>
      <c r="F608" s="1762" t="s">
        <v>1265</v>
      </c>
      <c r="G608" s="1741" t="s">
        <v>426</v>
      </c>
    </row>
    <row r="609" spans="1:11" ht="15">
      <c r="A609" s="1111"/>
      <c r="B609" s="1742">
        <v>43572</v>
      </c>
      <c r="C609" s="1760" t="s">
        <v>1183</v>
      </c>
      <c r="D609" s="1775">
        <v>10</v>
      </c>
      <c r="E609" s="1761" t="s">
        <v>1097</v>
      </c>
      <c r="F609" s="1762" t="s">
        <v>1065</v>
      </c>
      <c r="G609" s="1741" t="s">
        <v>1275</v>
      </c>
    </row>
    <row r="610" spans="1:11" ht="15">
      <c r="A610" s="1111"/>
      <c r="B610" s="1736">
        <v>43567</v>
      </c>
      <c r="C610" s="1737" t="s">
        <v>1180</v>
      </c>
      <c r="D610" s="1775">
        <v>10.19</v>
      </c>
      <c r="E610" s="1739" t="s">
        <v>110</v>
      </c>
      <c r="F610" s="1740" t="s">
        <v>111</v>
      </c>
      <c r="G610" s="1741" t="s">
        <v>1181</v>
      </c>
    </row>
    <row r="611" spans="1:11" ht="16.5" thickBot="1">
      <c r="A611" s="1111"/>
      <c r="B611" s="1095"/>
      <c r="C611" s="1335" t="s">
        <v>97</v>
      </c>
      <c r="D611" s="1336">
        <f>IF(COUNT(D607:D610)=3,MEDIAN(D607:D610),SMALL(D608:D610,1))</f>
        <v>10.19</v>
      </c>
      <c r="E611" s="1337"/>
      <c r="F611" s="1338"/>
      <c r="G611" s="587"/>
    </row>
    <row r="612" spans="1:11" ht="16.5" thickBot="1">
      <c r="A612" s="1111"/>
      <c r="B612" s="1180"/>
      <c r="C612" s="1180"/>
      <c r="D612" s="1180"/>
      <c r="E612" s="1180"/>
      <c r="F612" s="558"/>
      <c r="G612" s="1187"/>
    </row>
    <row r="613" spans="1:11" ht="15.75">
      <c r="A613" s="1111"/>
      <c r="B613" s="1365" t="s">
        <v>968</v>
      </c>
      <c r="C613" s="357" t="s">
        <v>999</v>
      </c>
      <c r="D613" s="1366"/>
      <c r="E613" s="1367"/>
      <c r="F613" s="1364"/>
      <c r="G613" s="1110" t="s">
        <v>23</v>
      </c>
    </row>
    <row r="614" spans="1:11" ht="31.5">
      <c r="A614" s="1111"/>
      <c r="B614" s="1458" t="s">
        <v>91</v>
      </c>
      <c r="C614" s="1459" t="s">
        <v>92</v>
      </c>
      <c r="D614" s="1460" t="s">
        <v>93</v>
      </c>
      <c r="E614" s="1461" t="s">
        <v>94</v>
      </c>
      <c r="F614" s="1504" t="s">
        <v>95</v>
      </c>
      <c r="G614" s="1463" t="s">
        <v>96</v>
      </c>
    </row>
    <row r="615" spans="1:11" ht="15.75">
      <c r="A615" s="1111"/>
      <c r="B615" s="1742">
        <v>43566</v>
      </c>
      <c r="C615" s="1765" t="s">
        <v>1264</v>
      </c>
      <c r="D615" s="1766">
        <v>11.05</v>
      </c>
      <c r="E615" s="1761" t="s">
        <v>120</v>
      </c>
      <c r="F615" s="1762" t="s">
        <v>1265</v>
      </c>
      <c r="G615" s="1741" t="s">
        <v>426</v>
      </c>
      <c r="H615"/>
    </row>
    <row r="616" spans="1:11" ht="15.75">
      <c r="A616" s="1111"/>
      <c r="B616" s="1742">
        <v>43572</v>
      </c>
      <c r="C616" s="1760" t="s">
        <v>1183</v>
      </c>
      <c r="D616" s="1775">
        <v>7</v>
      </c>
      <c r="E616" s="1761" t="s">
        <v>1097</v>
      </c>
      <c r="F616" s="1762" t="s">
        <v>1065</v>
      </c>
      <c r="G616" s="1741" t="s">
        <v>1275</v>
      </c>
      <c r="H616"/>
    </row>
    <row r="617" spans="1:11" ht="15.75">
      <c r="A617" s="1111"/>
      <c r="B617" s="1736">
        <v>43567</v>
      </c>
      <c r="C617" s="1737" t="s">
        <v>1180</v>
      </c>
      <c r="D617" s="1775">
        <v>10.73</v>
      </c>
      <c r="E617" s="1739" t="s">
        <v>110</v>
      </c>
      <c r="F617" s="1740" t="s">
        <v>111</v>
      </c>
      <c r="G617" s="1741" t="s">
        <v>1181</v>
      </c>
      <c r="H617"/>
    </row>
    <row r="618" spans="1:11" ht="16.5" thickBot="1">
      <c r="A618" s="1111"/>
      <c r="B618" s="1095"/>
      <c r="C618" s="1335" t="s">
        <v>97</v>
      </c>
      <c r="D618" s="1336">
        <f>IF(COUNT(D614:D617)=3,MEDIAN(D614:D617),SMALL(D615:D617,1))</f>
        <v>10.73</v>
      </c>
      <c r="E618" s="1337"/>
      <c r="F618" s="1338"/>
      <c r="G618" s="587"/>
      <c r="H618"/>
    </row>
    <row r="619" spans="1:11" ht="16.5" thickBot="1">
      <c r="A619" s="1111"/>
      <c r="B619" s="1180"/>
      <c r="C619" s="1180"/>
      <c r="D619" s="1180"/>
      <c r="E619" s="1180"/>
      <c r="F619" s="558"/>
      <c r="G619" s="1187"/>
    </row>
    <row r="620" spans="1:11" ht="15.75">
      <c r="A620" s="1111"/>
      <c r="B620" s="1365" t="s">
        <v>970</v>
      </c>
      <c r="C620" s="357" t="s">
        <v>971</v>
      </c>
      <c r="D620" s="1366"/>
      <c r="E620" s="1367"/>
      <c r="F620" s="1364"/>
      <c r="G620" s="1110" t="s">
        <v>23</v>
      </c>
      <c r="H620" s="1238" t="s">
        <v>1080</v>
      </c>
      <c r="K620" s="1206"/>
    </row>
    <row r="621" spans="1:11" ht="31.5">
      <c r="A621" s="1111"/>
      <c r="B621" s="1458" t="s">
        <v>91</v>
      </c>
      <c r="C621" s="1459" t="s">
        <v>92</v>
      </c>
      <c r="D621" s="1460" t="s">
        <v>93</v>
      </c>
      <c r="E621" s="1461" t="s">
        <v>94</v>
      </c>
      <c r="F621" s="1504" t="s">
        <v>95</v>
      </c>
      <c r="G621" s="1463" t="s">
        <v>96</v>
      </c>
      <c r="K621" s="1113"/>
    </row>
    <row r="622" spans="1:11" ht="15">
      <c r="A622" s="1111"/>
      <c r="B622" s="1736">
        <v>43567</v>
      </c>
      <c r="C622" s="1737" t="s">
        <v>1180</v>
      </c>
      <c r="D622" s="1775">
        <v>17.559999999999999</v>
      </c>
      <c r="E622" s="1739" t="s">
        <v>110</v>
      </c>
      <c r="F622" s="1740" t="s">
        <v>111</v>
      </c>
      <c r="G622" s="1741" t="s">
        <v>1181</v>
      </c>
      <c r="K622" s="1113"/>
    </row>
    <row r="623" spans="1:11" ht="15">
      <c r="A623" s="1111"/>
      <c r="B623" s="1742">
        <v>43566</v>
      </c>
      <c r="C623" s="1765" t="s">
        <v>1264</v>
      </c>
      <c r="D623" s="1766">
        <v>17.399999999999999</v>
      </c>
      <c r="E623" s="1761" t="s">
        <v>120</v>
      </c>
      <c r="F623" s="1762" t="s">
        <v>1265</v>
      </c>
      <c r="G623" s="1741" t="s">
        <v>426</v>
      </c>
      <c r="K623" s="1113"/>
    </row>
    <row r="624" spans="1:11" ht="15">
      <c r="A624" s="1111"/>
      <c r="B624" s="1742">
        <v>43572</v>
      </c>
      <c r="C624" s="1760" t="s">
        <v>1183</v>
      </c>
      <c r="D624" s="1775">
        <v>15</v>
      </c>
      <c r="E624" s="1761" t="s">
        <v>1097</v>
      </c>
      <c r="F624" s="1762" t="s">
        <v>1065</v>
      </c>
      <c r="G624" s="1741" t="s">
        <v>1275</v>
      </c>
      <c r="K624" s="1113"/>
    </row>
    <row r="625" spans="1:11" ht="16.5" thickBot="1">
      <c r="A625" s="1111"/>
      <c r="B625" s="1095"/>
      <c r="C625" s="1335" t="s">
        <v>97</v>
      </c>
      <c r="D625" s="1336">
        <f>IF(COUNT(D621:D624)=3,MEDIAN(D621:D624),SMALL(D622:D624,1))</f>
        <v>17.399999999999999</v>
      </c>
      <c r="E625" s="1337"/>
      <c r="F625" s="1338"/>
      <c r="G625" s="587"/>
      <c r="K625" s="1113"/>
    </row>
    <row r="626" spans="1:11" ht="16.5" thickBot="1">
      <c r="A626" s="1111"/>
      <c r="B626" s="1180"/>
      <c r="C626" s="1180"/>
      <c r="D626" s="1180"/>
      <c r="E626" s="1180"/>
      <c r="F626" s="558"/>
      <c r="G626" s="1187"/>
      <c r="K626" s="1113"/>
    </row>
    <row r="627" spans="1:11" ht="31.5">
      <c r="A627" s="1111"/>
      <c r="B627" s="1365" t="s">
        <v>972</v>
      </c>
      <c r="C627" s="357" t="s">
        <v>973</v>
      </c>
      <c r="D627" s="1366"/>
      <c r="E627" s="1367"/>
      <c r="F627" s="1364"/>
      <c r="G627" s="360" t="s">
        <v>23</v>
      </c>
      <c r="H627" s="1238" t="s">
        <v>1080</v>
      </c>
      <c r="K627" s="1113"/>
    </row>
    <row r="628" spans="1:11" ht="31.5">
      <c r="A628" s="1111"/>
      <c r="B628" s="1458" t="s">
        <v>91</v>
      </c>
      <c r="C628" s="1459" t="s">
        <v>92</v>
      </c>
      <c r="D628" s="1460" t="s">
        <v>93</v>
      </c>
      <c r="E628" s="1461" t="s">
        <v>94</v>
      </c>
      <c r="F628" s="1504" t="s">
        <v>95</v>
      </c>
      <c r="G628" s="1463" t="s">
        <v>96</v>
      </c>
      <c r="K628" s="1113"/>
    </row>
    <row r="629" spans="1:11" ht="15">
      <c r="A629" s="1111"/>
      <c r="B629" s="1742">
        <v>43572</v>
      </c>
      <c r="C629" s="1760" t="s">
        <v>1183</v>
      </c>
      <c r="D629" s="1775">
        <v>15</v>
      </c>
      <c r="E629" s="1761" t="s">
        <v>1097</v>
      </c>
      <c r="F629" s="1762" t="s">
        <v>1065</v>
      </c>
      <c r="G629" s="1741" t="s">
        <v>1275</v>
      </c>
      <c r="K629" s="1113"/>
    </row>
    <row r="630" spans="1:11" ht="15">
      <c r="A630" s="1111"/>
      <c r="B630" s="1736">
        <v>43567</v>
      </c>
      <c r="C630" s="1737" t="s">
        <v>1180</v>
      </c>
      <c r="D630" s="1775">
        <v>14.88</v>
      </c>
      <c r="E630" s="1739" t="s">
        <v>110</v>
      </c>
      <c r="F630" s="1740" t="s">
        <v>111</v>
      </c>
      <c r="G630" s="1741" t="s">
        <v>1181</v>
      </c>
      <c r="K630" s="1113"/>
    </row>
    <row r="631" spans="1:11" ht="15">
      <c r="A631" s="1111"/>
      <c r="B631" s="1742">
        <v>43566</v>
      </c>
      <c r="C631" s="1765" t="s">
        <v>1264</v>
      </c>
      <c r="D631" s="1766">
        <v>14.86</v>
      </c>
      <c r="E631" s="1761" t="s">
        <v>120</v>
      </c>
      <c r="F631" s="1762" t="s">
        <v>1265</v>
      </c>
      <c r="G631" s="1741" t="s">
        <v>426</v>
      </c>
      <c r="K631" s="1113"/>
    </row>
    <row r="632" spans="1:11" ht="16.5" thickBot="1">
      <c r="A632" s="1111"/>
      <c r="B632" s="1095"/>
      <c r="C632" s="1335" t="s">
        <v>97</v>
      </c>
      <c r="D632" s="1336">
        <f>IF(COUNT(D628:D631)=3,MEDIAN(D628:D631),SMALL(D629:D631,1))</f>
        <v>14.88</v>
      </c>
      <c r="E632" s="1337"/>
      <c r="F632" s="1338"/>
      <c r="G632" s="587"/>
      <c r="K632" s="1113"/>
    </row>
    <row r="633" spans="1:11" ht="16.5" thickBot="1">
      <c r="A633" s="1111"/>
      <c r="B633" s="1180"/>
      <c r="C633" s="1180"/>
      <c r="D633" s="1180"/>
      <c r="E633" s="1180"/>
      <c r="F633" s="558"/>
      <c r="G633" s="1187"/>
      <c r="K633" s="1113"/>
    </row>
    <row r="634" spans="1:11" ht="15.75">
      <c r="A634" s="1111"/>
      <c r="B634" s="1365" t="s">
        <v>974</v>
      </c>
      <c r="C634" s="357" t="s">
        <v>975</v>
      </c>
      <c r="D634" s="1366"/>
      <c r="E634" s="1367"/>
      <c r="F634" s="1364"/>
      <c r="G634" s="1110" t="s">
        <v>23</v>
      </c>
      <c r="H634" s="1238" t="s">
        <v>1080</v>
      </c>
      <c r="K634" s="1206"/>
    </row>
    <row r="635" spans="1:11" ht="31.5">
      <c r="A635" s="1111"/>
      <c r="B635" s="1458" t="s">
        <v>91</v>
      </c>
      <c r="C635" s="1459" t="s">
        <v>92</v>
      </c>
      <c r="D635" s="1460" t="s">
        <v>93</v>
      </c>
      <c r="E635" s="1461" t="s">
        <v>94</v>
      </c>
      <c r="F635" s="1504" t="s">
        <v>95</v>
      </c>
      <c r="G635" s="1463" t="s">
        <v>96</v>
      </c>
      <c r="K635" s="1113"/>
    </row>
    <row r="636" spans="1:11" ht="15">
      <c r="A636" s="1111"/>
      <c r="B636" s="1742">
        <v>43566</v>
      </c>
      <c r="C636" s="1765" t="s">
        <v>1264</v>
      </c>
      <c r="D636" s="1766">
        <v>3.54</v>
      </c>
      <c r="E636" s="1761" t="s">
        <v>120</v>
      </c>
      <c r="F636" s="1762" t="s">
        <v>1265</v>
      </c>
      <c r="G636" s="1741" t="s">
        <v>426</v>
      </c>
      <c r="K636" s="1113"/>
    </row>
    <row r="637" spans="1:11" ht="15">
      <c r="A637" s="1111"/>
      <c r="B637" s="1742">
        <v>43572</v>
      </c>
      <c r="C637" s="1760" t="s">
        <v>1183</v>
      </c>
      <c r="D637" s="1775">
        <v>3</v>
      </c>
      <c r="E637" s="1761" t="s">
        <v>1097</v>
      </c>
      <c r="F637" s="1762" t="s">
        <v>1065</v>
      </c>
      <c r="G637" s="1741" t="s">
        <v>1275</v>
      </c>
      <c r="K637" s="1113"/>
    </row>
    <row r="638" spans="1:11" ht="15">
      <c r="A638" s="1111"/>
      <c r="B638" s="1736">
        <v>43567</v>
      </c>
      <c r="C638" s="1737" t="s">
        <v>1180</v>
      </c>
      <c r="D638" s="1775">
        <v>1.99</v>
      </c>
      <c r="E638" s="1739" t="s">
        <v>110</v>
      </c>
      <c r="F638" s="1740" t="s">
        <v>111</v>
      </c>
      <c r="G638" s="1741" t="s">
        <v>1181</v>
      </c>
      <c r="K638" s="1113"/>
    </row>
    <row r="639" spans="1:11" ht="16.5" thickBot="1">
      <c r="A639" s="1111"/>
      <c r="B639" s="1095"/>
      <c r="C639" s="1335" t="s">
        <v>97</v>
      </c>
      <c r="D639" s="1336">
        <f>IF(COUNT(D635:D638)=3,MEDIAN(D635:D638),SMALL(D636:D638,1))</f>
        <v>3</v>
      </c>
      <c r="E639" s="1337"/>
      <c r="F639" s="1338"/>
      <c r="G639" s="587"/>
      <c r="K639" s="1113"/>
    </row>
    <row r="640" spans="1:11" ht="16.5" thickBot="1">
      <c r="A640" s="1111"/>
      <c r="B640" s="1180"/>
      <c r="C640" s="1180"/>
      <c r="D640" s="1180"/>
      <c r="E640" s="1180"/>
      <c r="F640" s="558"/>
      <c r="G640" s="1187"/>
      <c r="K640" s="1113"/>
    </row>
    <row r="641" spans="1:12" ht="15.75">
      <c r="A641" s="1111"/>
      <c r="B641" s="1365" t="s">
        <v>976</v>
      </c>
      <c r="C641" s="357" t="s">
        <v>977</v>
      </c>
      <c r="D641" s="1366"/>
      <c r="E641" s="1367"/>
      <c r="F641" s="1364"/>
      <c r="G641" s="1110" t="s">
        <v>22</v>
      </c>
      <c r="H641" s="1238" t="s">
        <v>1080</v>
      </c>
      <c r="K641" s="1206"/>
    </row>
    <row r="642" spans="1:12" ht="31.5">
      <c r="A642" s="1111"/>
      <c r="B642" s="1458" t="s">
        <v>91</v>
      </c>
      <c r="C642" s="1459" t="s">
        <v>92</v>
      </c>
      <c r="D642" s="1460" t="s">
        <v>93</v>
      </c>
      <c r="E642" s="1461" t="s">
        <v>94</v>
      </c>
      <c r="F642" s="1504" t="s">
        <v>95</v>
      </c>
      <c r="G642" s="1463" t="s">
        <v>96</v>
      </c>
    </row>
    <row r="643" spans="1:12" ht="15">
      <c r="A643" s="1111"/>
      <c r="B643" s="1480">
        <v>43418</v>
      </c>
      <c r="C643" s="1478" t="s">
        <v>1183</v>
      </c>
      <c r="D643" s="1473">
        <v>2.2999999999999998</v>
      </c>
      <c r="E643" s="1479" t="s">
        <v>1097</v>
      </c>
      <c r="F643" s="1510" t="s">
        <v>1065</v>
      </c>
      <c r="G643" s="1469" t="s">
        <v>1182</v>
      </c>
    </row>
    <row r="644" spans="1:12" ht="15">
      <c r="A644" s="1111"/>
      <c r="B644" s="1530">
        <v>43427</v>
      </c>
      <c r="C644" s="1465" t="s">
        <v>1180</v>
      </c>
      <c r="D644" s="1473">
        <v>2.6</v>
      </c>
      <c r="E644" s="1468" t="s">
        <v>110</v>
      </c>
      <c r="F644" s="1522" t="s">
        <v>111</v>
      </c>
      <c r="G644" s="1469" t="s">
        <v>376</v>
      </c>
    </row>
    <row r="645" spans="1:12" ht="15">
      <c r="A645" s="1111"/>
      <c r="B645" s="1480">
        <v>43434</v>
      </c>
      <c r="C645" s="1465" t="s">
        <v>738</v>
      </c>
      <c r="D645" s="1466">
        <v>2.2200000000000002</v>
      </c>
      <c r="E645" s="1468" t="s">
        <v>385</v>
      </c>
      <c r="F645" s="1522" t="s">
        <v>735</v>
      </c>
      <c r="G645" s="1469" t="s">
        <v>1187</v>
      </c>
    </row>
    <row r="646" spans="1:12" ht="16.5" thickBot="1">
      <c r="A646" s="1111"/>
      <c r="B646" s="1095"/>
      <c r="C646" s="1335" t="s">
        <v>97</v>
      </c>
      <c r="D646" s="1336">
        <f>IF(COUNT(D642:D645)=3,MEDIAN(D642:D645),SMALL(D643:D645,1))</f>
        <v>2.2999999999999998</v>
      </c>
      <c r="E646" s="1337"/>
      <c r="F646" s="1338"/>
      <c r="G646" s="587"/>
    </row>
    <row r="647" spans="1:12" ht="16.5" thickBot="1">
      <c r="A647" s="1111"/>
      <c r="B647" s="1183"/>
      <c r="C647" s="1188"/>
      <c r="D647" s="1189"/>
      <c r="E647" s="1190"/>
      <c r="F647" s="1191"/>
      <c r="G647" s="1192"/>
    </row>
    <row r="648" spans="1:12" ht="15.75">
      <c r="A648" s="1111"/>
      <c r="B648" s="1365" t="s">
        <v>978</v>
      </c>
      <c r="C648" s="357" t="s">
        <v>979</v>
      </c>
      <c r="D648" s="1366"/>
      <c r="E648" s="1367"/>
      <c r="F648" s="1364"/>
      <c r="G648" s="360" t="s">
        <v>23</v>
      </c>
      <c r="H648" s="1238" t="s">
        <v>1080</v>
      </c>
    </row>
    <row r="649" spans="1:12" ht="31.5">
      <c r="A649" s="1111"/>
      <c r="B649" s="1458" t="s">
        <v>91</v>
      </c>
      <c r="C649" s="1459" t="s">
        <v>92</v>
      </c>
      <c r="D649" s="1460" t="s">
        <v>93</v>
      </c>
      <c r="E649" s="1461" t="s">
        <v>94</v>
      </c>
      <c r="F649" s="1504" t="s">
        <v>95</v>
      </c>
      <c r="G649" s="1463" t="s">
        <v>96</v>
      </c>
    </row>
    <row r="650" spans="1:12" ht="15">
      <c r="A650" s="1111"/>
      <c r="B650" s="1736">
        <v>43572</v>
      </c>
      <c r="C650" s="1737" t="s">
        <v>958</v>
      </c>
      <c r="D650" s="1738">
        <v>1</v>
      </c>
      <c r="E650" s="1739" t="s">
        <v>113</v>
      </c>
      <c r="F650" s="1740" t="s">
        <v>114</v>
      </c>
      <c r="G650" s="1741" t="s">
        <v>1258</v>
      </c>
    </row>
    <row r="651" spans="1:12" ht="15">
      <c r="A651" s="1111"/>
      <c r="B651" s="1742">
        <v>43418</v>
      </c>
      <c r="C651" s="1760" t="s">
        <v>1183</v>
      </c>
      <c r="D651" s="1775">
        <v>2</v>
      </c>
      <c r="E651" s="1761" t="s">
        <v>1097</v>
      </c>
      <c r="F651" s="1762" t="s">
        <v>1065</v>
      </c>
      <c r="G651" s="1741" t="s">
        <v>1182</v>
      </c>
    </row>
    <row r="652" spans="1:12" ht="15">
      <c r="A652" s="1111"/>
      <c r="B652" s="1742">
        <v>43566</v>
      </c>
      <c r="C652" s="1765" t="s">
        <v>1264</v>
      </c>
      <c r="D652" s="1766">
        <v>0.74</v>
      </c>
      <c r="E652" s="1761" t="s">
        <v>120</v>
      </c>
      <c r="F652" s="1762" t="s">
        <v>1265</v>
      </c>
      <c r="G652" s="1741" t="s">
        <v>426</v>
      </c>
    </row>
    <row r="653" spans="1:12" ht="16.5" thickBot="1">
      <c r="A653" s="1111"/>
      <c r="B653" s="1095"/>
      <c r="C653" s="1335" t="s">
        <v>97</v>
      </c>
      <c r="D653" s="1336">
        <f>IF(COUNT(D649:D652)=3,MEDIAN(D649:D652),SMALL(D650:D652,1))</f>
        <v>1</v>
      </c>
      <c r="E653" s="1337"/>
      <c r="F653" s="1338"/>
      <c r="G653" s="587"/>
    </row>
    <row r="654" spans="1:12" ht="16.5" thickBot="1">
      <c r="A654" s="1111"/>
      <c r="B654" s="1193"/>
      <c r="C654" s="1193"/>
      <c r="D654" s="295"/>
      <c r="E654" s="296"/>
      <c r="F654" s="501"/>
      <c r="G654" s="297"/>
    </row>
    <row r="655" spans="1:12" ht="31.5">
      <c r="A655" s="1111"/>
      <c r="B655" s="1365" t="s">
        <v>980</v>
      </c>
      <c r="C655" s="357" t="s">
        <v>981</v>
      </c>
      <c r="D655" s="1366"/>
      <c r="E655" s="1367"/>
      <c r="F655" s="1367"/>
      <c r="G655" s="1110" t="s">
        <v>22</v>
      </c>
      <c r="H655" s="1238" t="s">
        <v>1080</v>
      </c>
      <c r="L655" s="1206"/>
    </row>
    <row r="656" spans="1:12" ht="31.5">
      <c r="A656" s="1111"/>
      <c r="B656" s="1458" t="s">
        <v>91</v>
      </c>
      <c r="C656" s="1459" t="s">
        <v>92</v>
      </c>
      <c r="D656" s="1460" t="s">
        <v>93</v>
      </c>
      <c r="E656" s="1459" t="s">
        <v>94</v>
      </c>
      <c r="F656" s="1459" t="s">
        <v>95</v>
      </c>
      <c r="G656" s="1614" t="s">
        <v>96</v>
      </c>
    </row>
    <row r="657" spans="1:8" ht="15">
      <c r="A657" s="1111"/>
      <c r="B657" s="1742">
        <v>43572</v>
      </c>
      <c r="C657" s="1760" t="s">
        <v>1183</v>
      </c>
      <c r="D657" s="1775">
        <v>11</v>
      </c>
      <c r="E657" s="1761" t="s">
        <v>1097</v>
      </c>
      <c r="F657" s="1762" t="s">
        <v>1065</v>
      </c>
      <c r="G657" s="1741" t="s">
        <v>1275</v>
      </c>
    </row>
    <row r="658" spans="1:8" ht="15">
      <c r="A658" s="1111"/>
      <c r="B658" s="1742">
        <v>43566</v>
      </c>
      <c r="C658" s="1765" t="s">
        <v>1264</v>
      </c>
      <c r="D658" s="1766">
        <v>9.84</v>
      </c>
      <c r="E658" s="1761" t="s">
        <v>120</v>
      </c>
      <c r="F658" s="1762" t="s">
        <v>1265</v>
      </c>
      <c r="G658" s="1741" t="s">
        <v>426</v>
      </c>
    </row>
    <row r="659" spans="1:8" ht="15">
      <c r="A659" s="1111"/>
      <c r="B659" s="1736">
        <v>43567</v>
      </c>
      <c r="C659" s="1737" t="s">
        <v>1180</v>
      </c>
      <c r="D659" s="1775">
        <v>11.46</v>
      </c>
      <c r="E659" s="1739" t="s">
        <v>110</v>
      </c>
      <c r="F659" s="1740" t="s">
        <v>111</v>
      </c>
      <c r="G659" s="1741" t="s">
        <v>1181</v>
      </c>
    </row>
    <row r="660" spans="1:8" ht="16.5" thickBot="1">
      <c r="A660" s="1111"/>
      <c r="B660" s="338"/>
      <c r="C660" s="1335" t="s">
        <v>97</v>
      </c>
      <c r="D660" s="1336">
        <f>IF(COUNT(D656:D659)=3,MEDIAN(D656:D659),SMALL(D657:D659,1))</f>
        <v>11</v>
      </c>
      <c r="E660" s="1335"/>
      <c r="F660" s="1335"/>
      <c r="G660" s="339"/>
    </row>
    <row r="661" spans="1:8" ht="13.5" thickBot="1"/>
    <row r="662" spans="1:8" ht="36.75" customHeight="1">
      <c r="A662" s="1111"/>
      <c r="B662" s="1103" t="str">
        <f>IF(COUNT($H$16:H662)&lt;10,CONCATENATE("AMM IP 00",COUNT($H$16:H662)),CONCATENATE("AMM IP 0",COUNT($H$16:H662)))</f>
        <v>AMM IP 000</v>
      </c>
      <c r="C662" s="2533" t="s">
        <v>1000</v>
      </c>
      <c r="D662" s="2617"/>
      <c r="E662" s="2617"/>
      <c r="F662" s="2617"/>
      <c r="G662" s="1104" t="s">
        <v>23</v>
      </c>
      <c r="H662" s="1092" t="e">
        <f>G677</f>
        <v>#REF!</v>
      </c>
    </row>
    <row r="663" spans="1:8" ht="31.5">
      <c r="A663" s="1111"/>
      <c r="B663" s="1317" t="s">
        <v>90</v>
      </c>
      <c r="C663" s="1318" t="s">
        <v>75</v>
      </c>
      <c r="D663" s="1486" t="s">
        <v>23</v>
      </c>
      <c r="E663" s="1318" t="s">
        <v>76</v>
      </c>
      <c r="F663" s="1319" t="s">
        <v>77</v>
      </c>
      <c r="G663" s="1320" t="s">
        <v>78</v>
      </c>
    </row>
    <row r="664" spans="1:8" ht="15.75">
      <c r="A664" s="1111"/>
      <c r="B664" s="2818" t="s">
        <v>79</v>
      </c>
      <c r="C664" s="2819"/>
      <c r="D664" s="2819"/>
      <c r="E664" s="2819"/>
      <c r="F664" s="2819"/>
      <c r="G664" s="2820"/>
    </row>
    <row r="665" spans="1:8" ht="15.75">
      <c r="A665" s="1112" t="s">
        <v>218</v>
      </c>
      <c r="B665" s="1611">
        <v>34519</v>
      </c>
      <c r="C665" s="1299" t="e">
        <f>IF($A665="INSUMO",VLOOKUP($B665,#REF!,2,FALSE),VLOOKUP($B665,#REF!,2,FALSE))</f>
        <v>#REF!</v>
      </c>
      <c r="D665" s="1304" t="e">
        <f>IF($A665="INSUMO",VLOOKUP($B665,#REF!,3,FALSE),VLOOKUP($B665,#REF!,3,FALSE))</f>
        <v>#REF!</v>
      </c>
      <c r="E665" s="1535">
        <v>1</v>
      </c>
      <c r="F665" s="1322" t="e">
        <f>IF($A665="INSUMO",VLOOKUP($B665,#REF!,4,FALSE),VLOOKUP($B665,#REF!,4,FALSE))</f>
        <v>#REF!</v>
      </c>
      <c r="G665" s="1540" t="e">
        <f t="shared" ref="G665:G673" si="5">TRUNC(F665*E665,2)</f>
        <v>#REF!</v>
      </c>
    </row>
    <row r="666" spans="1:8" ht="15.75">
      <c r="A666" s="1112"/>
      <c r="B666" s="1610" t="str">
        <f>B679</f>
        <v>COT-01</v>
      </c>
      <c r="C666" s="1546" t="str">
        <f>C679</f>
        <v>MÃO FRANCESA PLANA 619MM</v>
      </c>
      <c r="D666" s="1561" t="str">
        <f>G679</f>
        <v>UN</v>
      </c>
      <c r="E666" s="1535">
        <v>2</v>
      </c>
      <c r="F666" s="1322">
        <f>D684</f>
        <v>7.13</v>
      </c>
      <c r="G666" s="1540">
        <f t="shared" si="5"/>
        <v>14.26</v>
      </c>
    </row>
    <row r="667" spans="1:8" ht="15.75">
      <c r="A667" s="1112" t="s">
        <v>218</v>
      </c>
      <c r="B667" s="1611">
        <v>430</v>
      </c>
      <c r="C667" s="1299" t="e">
        <f>IF($A667="INSUMO",VLOOKUP($B667,#REF!,2,FALSE),VLOOKUP($B667,#REF!,2,FALSE))</f>
        <v>#REF!</v>
      </c>
      <c r="D667" s="1304" t="e">
        <f>IF($A667="INSUMO",VLOOKUP($B667,#REF!,3,FALSE),VLOOKUP($B667,#REF!,3,FALSE))</f>
        <v>#REF!</v>
      </c>
      <c r="E667" s="1535">
        <v>2</v>
      </c>
      <c r="F667" s="1322" t="e">
        <f>IF($A667="INSUMO",VLOOKUP($B667,#REF!,4,FALSE),VLOOKUP($B667,#REF!,4,FALSE))</f>
        <v>#REF!</v>
      </c>
      <c r="G667" s="1540" t="e">
        <f t="shared" si="5"/>
        <v>#REF!</v>
      </c>
    </row>
    <row r="668" spans="1:8" ht="15.75">
      <c r="A668" s="1112"/>
      <c r="B668" s="1611" t="str">
        <f>B686</f>
        <v>COT-02</v>
      </c>
      <c r="C668" s="1599" t="str">
        <f>C686</f>
        <v xml:space="preserve">ISOLADOR PILAR 110KV; </v>
      </c>
      <c r="D668" s="1561" t="str">
        <f>G686</f>
        <v>UN</v>
      </c>
      <c r="E668" s="1535">
        <v>3</v>
      </c>
      <c r="F668" s="1322">
        <f>D691</f>
        <v>72.22</v>
      </c>
      <c r="G668" s="1540">
        <f t="shared" si="5"/>
        <v>216.66</v>
      </c>
    </row>
    <row r="669" spans="1:8" ht="15.75">
      <c r="A669" s="1112"/>
      <c r="B669" s="1611" t="str">
        <f>B693</f>
        <v>COT-03</v>
      </c>
      <c r="C669" s="1599" t="str">
        <f>C693</f>
        <v xml:space="preserve"> PINO AUTO-TRAVANTE –140 MM PARA ISOLADOR PILAR; </v>
      </c>
      <c r="D669" s="1561" t="str">
        <f>G693</f>
        <v>UN</v>
      </c>
      <c r="E669" s="1535">
        <v>3</v>
      </c>
      <c r="F669" s="1322">
        <f>D698</f>
        <v>10</v>
      </c>
      <c r="G669" s="1540">
        <f t="shared" si="5"/>
        <v>30</v>
      </c>
    </row>
    <row r="670" spans="1:8" ht="15.75">
      <c r="A670" s="1112" t="s">
        <v>218</v>
      </c>
      <c r="B670" s="1611">
        <v>379</v>
      </c>
      <c r="C670" s="1299" t="e">
        <f>IF($A670="INSUMO",VLOOKUP($B670,#REF!,2,FALSE),VLOOKUP($B670,#REF!,2,FALSE))</f>
        <v>#REF!</v>
      </c>
      <c r="D670" s="1304" t="e">
        <f>IF($A670="INSUMO",VLOOKUP($B670,#REF!,3,FALSE),VLOOKUP($B670,#REF!,3,FALSE))</f>
        <v>#REF!</v>
      </c>
      <c r="E670" s="1535">
        <v>5</v>
      </c>
      <c r="F670" s="1322" t="e">
        <f>IF($A670="INSUMO",VLOOKUP($B670,#REF!,4,FALSE),VLOOKUP($B670,#REF!,4,FALSE))</f>
        <v>#REF!</v>
      </c>
      <c r="G670" s="1540" t="e">
        <f t="shared" si="5"/>
        <v>#REF!</v>
      </c>
    </row>
    <row r="671" spans="1:8" ht="15.75">
      <c r="A671" s="1112" t="s">
        <v>218</v>
      </c>
      <c r="B671" s="1612">
        <v>431</v>
      </c>
      <c r="C671" s="1299" t="e">
        <f>IF($A671="INSUMO",VLOOKUP($B671,#REF!,2,FALSE),VLOOKUP($B671,#REF!,2,FALSE))</f>
        <v>#REF!</v>
      </c>
      <c r="D671" s="1304" t="e">
        <f>IF($A671="INSUMO",VLOOKUP($B671,#REF!,3,FALSE),VLOOKUP($B671,#REF!,3,FALSE))</f>
        <v>#REF!</v>
      </c>
      <c r="E671" s="1482">
        <v>1</v>
      </c>
      <c r="F671" s="1322" t="e">
        <f>IF($A671="INSUMO",VLOOKUP($B671,#REF!,4,FALSE),VLOOKUP($B671,#REF!,4,FALSE))</f>
        <v>#REF!</v>
      </c>
      <c r="G671" s="1540" t="e">
        <f t="shared" si="5"/>
        <v>#REF!</v>
      </c>
    </row>
    <row r="672" spans="1:8" ht="15.75">
      <c r="A672" s="1112" t="s">
        <v>218</v>
      </c>
      <c r="B672" s="1612">
        <v>432</v>
      </c>
      <c r="C672" s="1299" t="e">
        <f>IF($A672="INSUMO",VLOOKUP($B672,#REF!,2,FALSE),VLOOKUP($B672,#REF!,2,FALSE))</f>
        <v>#REF!</v>
      </c>
      <c r="D672" s="1304" t="e">
        <f>IF($A672="INSUMO",VLOOKUP($B672,#REF!,3,FALSE),VLOOKUP($B672,#REF!,3,FALSE))</f>
        <v>#REF!</v>
      </c>
      <c r="E672" s="1482">
        <v>1</v>
      </c>
      <c r="F672" s="1322" t="e">
        <f>IF($A672="INSUMO",VLOOKUP($B672,#REF!,4,FALSE),VLOOKUP($B672,#REF!,4,FALSE))</f>
        <v>#REF!</v>
      </c>
      <c r="G672" s="1540" t="e">
        <f t="shared" si="5"/>
        <v>#REF!</v>
      </c>
    </row>
    <row r="673" spans="1:8" ht="15.75">
      <c r="A673" s="1112"/>
      <c r="B673" s="1610" t="str">
        <f>B700</f>
        <v>COT-07</v>
      </c>
      <c r="C673" s="1607" t="str">
        <f>C700</f>
        <v>LAÇO PRE-FORMADO DE TOPO</v>
      </c>
      <c r="D673" s="1561" t="str">
        <f>G700</f>
        <v>UN</v>
      </c>
      <c r="E673" s="1535">
        <v>3</v>
      </c>
      <c r="F673" s="1322">
        <f>D705</f>
        <v>5.43</v>
      </c>
      <c r="G673" s="1540">
        <f t="shared" si="5"/>
        <v>16.29</v>
      </c>
    </row>
    <row r="674" spans="1:8" ht="15.75">
      <c r="A674" s="1111"/>
      <c r="B674" s="2818" t="s">
        <v>80</v>
      </c>
      <c r="C674" s="2819"/>
      <c r="D674" s="2819"/>
      <c r="E674" s="2819"/>
      <c r="F674" s="2819"/>
      <c r="G674" s="2820"/>
    </row>
    <row r="675" spans="1:8" ht="15.75">
      <c r="A675" s="1112" t="s">
        <v>219</v>
      </c>
      <c r="B675" s="1518">
        <v>88264</v>
      </c>
      <c r="C675" s="1299" t="e">
        <f>IF($A675="INSUMO",VLOOKUP($B675,#REF!,2,FALSE),VLOOKUP($B675,#REF!,2,FALSE))</f>
        <v>#REF!</v>
      </c>
      <c r="D675" s="1304" t="e">
        <f>IF($A675="INSUMO",VLOOKUP($B675,#REF!,3,FALSE),VLOOKUP($B675,#REF!,3,FALSE))</f>
        <v>#REF!</v>
      </c>
      <c r="E675" s="1514">
        <v>4</v>
      </c>
      <c r="F675" s="1322" t="e">
        <f>IF($A675="INSUMO",VLOOKUP($B675,#REF!,4,FALSE),VLOOKUP($B675,#REF!,4,FALSE))</f>
        <v>#REF!</v>
      </c>
      <c r="G675" s="1517" t="e">
        <f>TRUNC(F675*E675,2)</f>
        <v>#REF!</v>
      </c>
    </row>
    <row r="676" spans="1:8" ht="16.5" thickBot="1">
      <c r="A676" s="1112" t="s">
        <v>219</v>
      </c>
      <c r="B676" s="1105">
        <v>88247</v>
      </c>
      <c r="C676" s="1303" t="e">
        <f>IF($A676="INSUMO",VLOOKUP($B676,#REF!,2,FALSE),VLOOKUP($B676,#REF!,2,FALSE))</f>
        <v>#REF!</v>
      </c>
      <c r="D676" s="1300" t="e">
        <f>IF($A676="INSUMO",VLOOKUP($B676,#REF!,3,FALSE),VLOOKUP($B676,#REF!,3,FALSE))</f>
        <v>#REF!</v>
      </c>
      <c r="E676" s="1519">
        <v>4</v>
      </c>
      <c r="F676" s="1324" t="e">
        <f>IF($A676="INSUMO",VLOOKUP($B676,#REF!,4,FALSE),VLOOKUP($B676,#REF!,4,FALSE))</f>
        <v>#REF!</v>
      </c>
      <c r="G676" s="1106" t="e">
        <f>TRUNC(F676*E676,2)</f>
        <v>#REF!</v>
      </c>
    </row>
    <row r="677" spans="1:8" ht="16.5" thickBot="1">
      <c r="A677" s="1111"/>
      <c r="B677" s="2831" t="s">
        <v>1032</v>
      </c>
      <c r="C677" s="2831"/>
      <c r="D677" s="2831"/>
      <c r="E677" s="2831"/>
      <c r="F677" s="538" t="s">
        <v>81</v>
      </c>
      <c r="G677" s="539" t="e">
        <f>SUM(G664:G676)</f>
        <v>#REF!</v>
      </c>
    </row>
    <row r="678" spans="1:8" ht="13.5" thickBot="1"/>
    <row r="679" spans="1:8" ht="15.75">
      <c r="B679" s="1365" t="s">
        <v>954</v>
      </c>
      <c r="C679" s="357" t="s">
        <v>955</v>
      </c>
      <c r="D679" s="1366"/>
      <c r="E679" s="1367"/>
      <c r="F679" s="1364"/>
      <c r="G679" s="1110" t="s">
        <v>23</v>
      </c>
      <c r="H679" s="1238" t="s">
        <v>1080</v>
      </c>
    </row>
    <row r="680" spans="1:8" ht="31.5">
      <c r="B680" s="1458" t="s">
        <v>91</v>
      </c>
      <c r="C680" s="1459" t="s">
        <v>92</v>
      </c>
      <c r="D680" s="1460" t="s">
        <v>93</v>
      </c>
      <c r="E680" s="1461" t="s">
        <v>94</v>
      </c>
      <c r="F680" s="1504" t="s">
        <v>95</v>
      </c>
      <c r="G680" s="1463" t="s">
        <v>96</v>
      </c>
    </row>
    <row r="681" spans="1:8" ht="15">
      <c r="B681" s="1751">
        <v>43581</v>
      </c>
      <c r="C681" s="1737" t="s">
        <v>1281</v>
      </c>
      <c r="D681" s="1738">
        <v>6.08</v>
      </c>
      <c r="E681" s="1817" t="s">
        <v>1282</v>
      </c>
      <c r="F681" s="1774" t="s">
        <v>1283</v>
      </c>
      <c r="G681" s="1750" t="s">
        <v>1284</v>
      </c>
    </row>
    <row r="682" spans="1:8" ht="15">
      <c r="B682" s="1736">
        <v>43572</v>
      </c>
      <c r="C682" s="1737" t="s">
        <v>958</v>
      </c>
      <c r="D682" s="1738">
        <v>7.13</v>
      </c>
      <c r="E682" s="1739" t="s">
        <v>113</v>
      </c>
      <c r="F682" s="1740" t="s">
        <v>114</v>
      </c>
      <c r="G682" s="1741" t="s">
        <v>1258</v>
      </c>
    </row>
    <row r="683" spans="1:8" ht="15">
      <c r="B683" s="1736">
        <v>43567</v>
      </c>
      <c r="C683" s="1737" t="s">
        <v>1180</v>
      </c>
      <c r="D683" s="1775">
        <v>11.25</v>
      </c>
      <c r="E683" s="1739" t="s">
        <v>110</v>
      </c>
      <c r="F683" s="1740" t="s">
        <v>111</v>
      </c>
      <c r="G683" s="1741" t="s">
        <v>1181</v>
      </c>
    </row>
    <row r="684" spans="1:8" ht="16.5" thickBot="1">
      <c r="B684" s="1095"/>
      <c r="C684" s="1335" t="s">
        <v>97</v>
      </c>
      <c r="D684" s="1336">
        <f>IF(COUNT(D680:D683)=3,MEDIAN(D680:D683),SMALL(D681:D683,1))</f>
        <v>7.13</v>
      </c>
      <c r="E684" s="1337"/>
      <c r="F684" s="1338"/>
      <c r="G684" s="587"/>
    </row>
    <row r="685" spans="1:8" ht="16.5" thickBot="1">
      <c r="B685" s="1414"/>
      <c r="C685" s="1414"/>
      <c r="D685" s="473"/>
      <c r="E685" s="382"/>
      <c r="F685" s="474"/>
      <c r="G685" s="475"/>
    </row>
    <row r="686" spans="1:8" ht="15.75">
      <c r="B686" s="1365" t="s">
        <v>956</v>
      </c>
      <c r="C686" s="357" t="s">
        <v>957</v>
      </c>
      <c r="D686" s="1366"/>
      <c r="E686" s="1367"/>
      <c r="F686" s="1364"/>
      <c r="G686" s="360" t="s">
        <v>23</v>
      </c>
      <c r="H686" s="1238" t="s">
        <v>1080</v>
      </c>
    </row>
    <row r="687" spans="1:8" ht="31.5">
      <c r="B687" s="1458" t="s">
        <v>91</v>
      </c>
      <c r="C687" s="1459" t="s">
        <v>92</v>
      </c>
      <c r="D687" s="1460" t="s">
        <v>93</v>
      </c>
      <c r="E687" s="1461" t="s">
        <v>94</v>
      </c>
      <c r="F687" s="1504" t="s">
        <v>95</v>
      </c>
      <c r="G687" s="1463" t="s">
        <v>96</v>
      </c>
    </row>
    <row r="688" spans="1:8" ht="15">
      <c r="B688" s="1464">
        <v>43420</v>
      </c>
      <c r="C688" s="1465" t="s">
        <v>1137</v>
      </c>
      <c r="D688" s="1466">
        <v>72.22</v>
      </c>
      <c r="E688" s="1468" t="s">
        <v>1138</v>
      </c>
      <c r="F688" s="1522" t="s">
        <v>1144</v>
      </c>
      <c r="G688" s="1469" t="s">
        <v>1185</v>
      </c>
    </row>
    <row r="689" spans="1:8" ht="15">
      <c r="B689" s="1464">
        <v>43418</v>
      </c>
      <c r="C689" s="1465" t="s">
        <v>119</v>
      </c>
      <c r="D689" s="1466">
        <v>72.62</v>
      </c>
      <c r="E689" s="1468" t="s">
        <v>120</v>
      </c>
      <c r="F689" s="1522" t="s">
        <v>1125</v>
      </c>
      <c r="G689" s="1469" t="s">
        <v>651</v>
      </c>
    </row>
    <row r="690" spans="1:8" ht="15">
      <c r="B690" s="1480">
        <v>43426</v>
      </c>
      <c r="C690" s="1505" t="s">
        <v>1180</v>
      </c>
      <c r="D690" s="1326">
        <v>58.9</v>
      </c>
      <c r="E690" s="1509" t="s">
        <v>110</v>
      </c>
      <c r="F690" s="1506" t="s">
        <v>111</v>
      </c>
      <c r="G690" s="1507" t="s">
        <v>1188</v>
      </c>
    </row>
    <row r="691" spans="1:8" ht="16.5" thickBot="1">
      <c r="B691" s="1095"/>
      <c r="C691" s="1335" t="s">
        <v>97</v>
      </c>
      <c r="D691" s="1336">
        <f>IF(COUNT(D687:D690)=3,MEDIAN(D687:D690),SMALL(D688:D690,1))</f>
        <v>72.22</v>
      </c>
      <c r="E691" s="1337"/>
      <c r="F691" s="1338"/>
      <c r="G691" s="587"/>
    </row>
    <row r="692" spans="1:8" ht="16.5" thickBot="1">
      <c r="B692" s="1178"/>
      <c r="C692" s="1178"/>
      <c r="D692" s="473"/>
      <c r="E692" s="382"/>
      <c r="F692" s="474"/>
      <c r="G692" s="475"/>
    </row>
    <row r="693" spans="1:8" ht="15.75">
      <c r="B693" s="1365" t="s">
        <v>960</v>
      </c>
      <c r="C693" s="357" t="s">
        <v>961</v>
      </c>
      <c r="D693" s="1366"/>
      <c r="E693" s="1367"/>
      <c r="F693" s="1364"/>
      <c r="G693" s="360" t="s">
        <v>23</v>
      </c>
      <c r="H693" s="1238" t="s">
        <v>1080</v>
      </c>
    </row>
    <row r="694" spans="1:8" ht="31.5">
      <c r="B694" s="1458" t="s">
        <v>91</v>
      </c>
      <c r="C694" s="1459" t="s">
        <v>92</v>
      </c>
      <c r="D694" s="1460" t="s">
        <v>93</v>
      </c>
      <c r="E694" s="1461" t="s">
        <v>94</v>
      </c>
      <c r="F694" s="1504" t="s">
        <v>95</v>
      </c>
      <c r="G694" s="1463" t="s">
        <v>96</v>
      </c>
    </row>
    <row r="695" spans="1:8" ht="15">
      <c r="B695" s="1736">
        <v>43420</v>
      </c>
      <c r="C695" s="1737" t="s">
        <v>1137</v>
      </c>
      <c r="D695" s="1775">
        <v>6.02</v>
      </c>
      <c r="E695" s="1739" t="s">
        <v>1138</v>
      </c>
      <c r="F695" s="1740" t="s">
        <v>1144</v>
      </c>
      <c r="G695" s="1741" t="s">
        <v>1185</v>
      </c>
    </row>
    <row r="696" spans="1:8" ht="15">
      <c r="B696" s="1742">
        <v>43570</v>
      </c>
      <c r="C696" s="1760" t="s">
        <v>1183</v>
      </c>
      <c r="D696" s="1775">
        <v>10</v>
      </c>
      <c r="E696" s="1761" t="s">
        <v>1097</v>
      </c>
      <c r="F696" s="1762" t="s">
        <v>1065</v>
      </c>
      <c r="G696" s="1741" t="s">
        <v>1182</v>
      </c>
    </row>
    <row r="697" spans="1:8" ht="15">
      <c r="B697" s="1736">
        <v>43567</v>
      </c>
      <c r="C697" s="1737" t="s">
        <v>1180</v>
      </c>
      <c r="D697" s="1775">
        <v>10.69</v>
      </c>
      <c r="E697" s="1739" t="s">
        <v>110</v>
      </c>
      <c r="F697" s="1740" t="s">
        <v>111</v>
      </c>
      <c r="G697" s="1741" t="s">
        <v>1181</v>
      </c>
    </row>
    <row r="698" spans="1:8" ht="16.5" thickBot="1">
      <c r="B698" s="1095"/>
      <c r="C698" s="1335" t="s">
        <v>97</v>
      </c>
      <c r="D698" s="1336">
        <f>IF(COUNT(D694:D697)=3,MEDIAN(D694:D697),SMALL(D695:D697,1))</f>
        <v>10</v>
      </c>
      <c r="E698" s="1337"/>
      <c r="F698" s="1338"/>
      <c r="G698" s="587"/>
    </row>
    <row r="699" spans="1:8" ht="16.5" thickBot="1">
      <c r="A699" s="1111"/>
      <c r="B699" s="1180"/>
      <c r="C699" s="1180"/>
      <c r="D699" s="1180"/>
      <c r="E699" s="1180"/>
      <c r="F699" s="558"/>
      <c r="G699" s="1187"/>
    </row>
    <row r="700" spans="1:8" ht="15.75">
      <c r="A700" s="1111"/>
      <c r="B700" s="1365" t="s">
        <v>968</v>
      </c>
      <c r="C700" s="357" t="s">
        <v>969</v>
      </c>
      <c r="D700" s="1366"/>
      <c r="E700" s="1367"/>
      <c r="F700" s="1364"/>
      <c r="G700" s="1110" t="s">
        <v>23</v>
      </c>
      <c r="H700" s="1238" t="s">
        <v>1080</v>
      </c>
    </row>
    <row r="701" spans="1:8" ht="31.5">
      <c r="A701" s="1111"/>
      <c r="B701" s="1458" t="s">
        <v>91</v>
      </c>
      <c r="C701" s="1459" t="s">
        <v>92</v>
      </c>
      <c r="D701" s="1460" t="s">
        <v>93</v>
      </c>
      <c r="E701" s="1461" t="s">
        <v>94</v>
      </c>
      <c r="F701" s="1504" t="s">
        <v>95</v>
      </c>
      <c r="G701" s="1463" t="s">
        <v>96</v>
      </c>
    </row>
    <row r="702" spans="1:8" ht="15">
      <c r="A702" s="1111"/>
      <c r="B702" s="1736">
        <v>43572</v>
      </c>
      <c r="C702" s="1737" t="s">
        <v>958</v>
      </c>
      <c r="D702" s="1738">
        <v>9.27</v>
      </c>
      <c r="E702" s="1739" t="s">
        <v>113</v>
      </c>
      <c r="F702" s="1740" t="s">
        <v>114</v>
      </c>
      <c r="G702" s="1741" t="s">
        <v>1258</v>
      </c>
    </row>
    <row r="703" spans="1:8" ht="15">
      <c r="A703" s="1111"/>
      <c r="B703" s="1742">
        <v>43572</v>
      </c>
      <c r="C703" s="1760" t="s">
        <v>1183</v>
      </c>
      <c r="D703" s="1775">
        <v>3</v>
      </c>
      <c r="E703" s="1761" t="s">
        <v>1097</v>
      </c>
      <c r="F703" s="1762" t="s">
        <v>1065</v>
      </c>
      <c r="G703" s="1741" t="s">
        <v>1275</v>
      </c>
    </row>
    <row r="704" spans="1:8" ht="15">
      <c r="A704" s="1111"/>
      <c r="B704" s="1742">
        <v>43566</v>
      </c>
      <c r="C704" s="1765" t="s">
        <v>1264</v>
      </c>
      <c r="D704" s="1766">
        <v>5.43</v>
      </c>
      <c r="E704" s="1761" t="s">
        <v>120</v>
      </c>
      <c r="F704" s="1762" t="s">
        <v>1265</v>
      </c>
      <c r="G704" s="1741" t="s">
        <v>426</v>
      </c>
    </row>
    <row r="705" spans="1:8" ht="16.5" thickBot="1">
      <c r="A705" s="1111"/>
      <c r="B705" s="1095"/>
      <c r="C705" s="1335" t="s">
        <v>97</v>
      </c>
      <c r="D705" s="1336">
        <f>IF(COUNT(D701:D704)=3,MEDIAN(D701:D704),SMALL(D702:D704,1))</f>
        <v>5.43</v>
      </c>
      <c r="E705" s="1337"/>
      <c r="F705" s="1338"/>
      <c r="G705" s="587"/>
    </row>
    <row r="706" spans="1:8" ht="16.5" thickBot="1">
      <c r="A706" s="1111"/>
      <c r="B706" s="1180"/>
      <c r="C706" s="1180"/>
      <c r="D706" s="1180"/>
      <c r="E706" s="1180"/>
      <c r="F706" s="558"/>
      <c r="G706" s="1187"/>
    </row>
    <row r="707" spans="1:8" ht="15.75">
      <c r="A707" s="1111"/>
      <c r="B707" s="1103" t="str">
        <f>IF(COUNT($H$16:H707)&lt;10,CONCATENATE("AMM IP 00",COUNT($H$16:H707)),CONCATENATE("AMM IP 0",COUNT($H$16:H707)))</f>
        <v>AMM IP 000</v>
      </c>
      <c r="C707" s="2533" t="s">
        <v>1001</v>
      </c>
      <c r="D707" s="2617"/>
      <c r="E707" s="2617"/>
      <c r="F707" s="2617"/>
      <c r="G707" s="1104" t="s">
        <v>23</v>
      </c>
      <c r="H707" s="1092" t="e">
        <f>G724</f>
        <v>#REF!</v>
      </c>
    </row>
    <row r="708" spans="1:8" ht="31.5">
      <c r="A708" s="1111"/>
      <c r="B708" s="1317" t="s">
        <v>90</v>
      </c>
      <c r="C708" s="1318" t="s">
        <v>75</v>
      </c>
      <c r="D708" s="1486" t="s">
        <v>23</v>
      </c>
      <c r="E708" s="1318" t="s">
        <v>76</v>
      </c>
      <c r="F708" s="1319" t="s">
        <v>77</v>
      </c>
      <c r="G708" s="1320" t="s">
        <v>78</v>
      </c>
    </row>
    <row r="709" spans="1:8" ht="15.75">
      <c r="A709" s="1111"/>
      <c r="B709" s="2818" t="s">
        <v>79</v>
      </c>
      <c r="C709" s="2819"/>
      <c r="D709" s="2819"/>
      <c r="E709" s="2819"/>
      <c r="F709" s="2819"/>
      <c r="G709" s="2820"/>
    </row>
    <row r="710" spans="1:8" ht="15.75">
      <c r="A710" s="1112" t="s">
        <v>218</v>
      </c>
      <c r="B710" s="1608">
        <v>34519</v>
      </c>
      <c r="C710" s="1299" t="e">
        <f>IF($A710="INSUMO",VLOOKUP($B710,#REF!,2,FALSE),VLOOKUP($B710,#REF!,2,FALSE))</f>
        <v>#REF!</v>
      </c>
      <c r="D710" s="1304" t="e">
        <f>IF($A710="INSUMO",VLOOKUP($B710,#REF!,3,FALSE),VLOOKUP($B710,#REF!,3,FALSE))</f>
        <v>#REF!</v>
      </c>
      <c r="E710" s="1482">
        <v>2</v>
      </c>
      <c r="F710" s="1322" t="e">
        <f>IF($A710="INSUMO",VLOOKUP($B710,#REF!,4,FALSE),VLOOKUP($B710,#REF!,4,FALSE))</f>
        <v>#REF!</v>
      </c>
      <c r="G710" s="1609" t="e">
        <f t="shared" ref="G710:G720" si="6">TRUNC(F710*E710,2)</f>
        <v>#REF!</v>
      </c>
    </row>
    <row r="711" spans="1:8" ht="15.75">
      <c r="A711" s="1112"/>
      <c r="B711" s="1620" t="str">
        <f>B726</f>
        <v>COT-01</v>
      </c>
      <c r="C711" s="1546" t="str">
        <f>C726</f>
        <v>MÃO FRANCESA PLANA 619MM</v>
      </c>
      <c r="D711" s="1619" t="str">
        <f>G726</f>
        <v>UN</v>
      </c>
      <c r="E711" s="1482">
        <v>4</v>
      </c>
      <c r="F711" s="1606">
        <f>D731</f>
        <v>7.13</v>
      </c>
      <c r="G711" s="1609">
        <f t="shared" si="6"/>
        <v>28.52</v>
      </c>
    </row>
    <row r="712" spans="1:8" ht="15.75">
      <c r="A712" s="1112" t="s">
        <v>218</v>
      </c>
      <c r="B712" s="1608">
        <v>421</v>
      </c>
      <c r="C712" s="1299" t="e">
        <f>IF($A712="INSUMO",VLOOKUP($B712,#REF!,2,FALSE),VLOOKUP($B712,#REF!,2,FALSE))</f>
        <v>#REF!</v>
      </c>
      <c r="D712" s="1304" t="e">
        <f>IF($A712="INSUMO",VLOOKUP($B712,#REF!,3,FALSE),VLOOKUP($B712,#REF!,3,FALSE))</f>
        <v>#REF!</v>
      </c>
      <c r="E712" s="1482">
        <v>3</v>
      </c>
      <c r="F712" s="1322" t="e">
        <f>IF($A712="INSUMO",VLOOKUP($B712,#REF!,4,FALSE),VLOOKUP($B712,#REF!,4,FALSE))</f>
        <v>#REF!</v>
      </c>
      <c r="G712" s="1609" t="e">
        <f t="shared" si="6"/>
        <v>#REF!</v>
      </c>
    </row>
    <row r="713" spans="1:8" ht="15.75">
      <c r="A713" s="1112" t="s">
        <v>218</v>
      </c>
      <c r="B713" s="1608">
        <v>3405</v>
      </c>
      <c r="C713" s="1299" t="e">
        <f>IF($A713="INSUMO",VLOOKUP($B713,#REF!,2,FALSE),VLOOKUP($B713,#REF!,2,FALSE))</f>
        <v>#REF!</v>
      </c>
      <c r="D713" s="1304" t="e">
        <f>IF($A713="INSUMO",VLOOKUP($B713,#REF!,3,FALSE),VLOOKUP($B713,#REF!,3,FALSE))</f>
        <v>#REF!</v>
      </c>
      <c r="E713" s="1482">
        <v>9</v>
      </c>
      <c r="F713" s="1322" t="e">
        <f>IF($A713="INSUMO",VLOOKUP($B713,#REF!,4,FALSE),VLOOKUP($B713,#REF!,4,FALSE))</f>
        <v>#REF!</v>
      </c>
      <c r="G713" s="1609" t="e">
        <f t="shared" si="6"/>
        <v>#REF!</v>
      </c>
    </row>
    <row r="714" spans="1:8" ht="15.75">
      <c r="A714" s="1112" t="s">
        <v>218</v>
      </c>
      <c r="B714" s="1608">
        <v>430</v>
      </c>
      <c r="C714" s="1299" t="e">
        <f>IF($A714="INSUMO",VLOOKUP($B714,#REF!,2,FALSE),VLOOKUP($B714,#REF!,2,FALSE))</f>
        <v>#REF!</v>
      </c>
      <c r="D714" s="1304" t="e">
        <f>IF($A714="INSUMO",VLOOKUP($B714,#REF!,3,FALSE),VLOOKUP($B714,#REF!,3,FALSE))</f>
        <v>#REF!</v>
      </c>
      <c r="E714" s="1482">
        <v>4</v>
      </c>
      <c r="F714" s="1322" t="e">
        <f>IF($A714="INSUMO",VLOOKUP($B714,#REF!,4,FALSE),VLOOKUP($B714,#REF!,4,FALSE))</f>
        <v>#REF!</v>
      </c>
      <c r="G714" s="1609" t="e">
        <f t="shared" si="6"/>
        <v>#REF!</v>
      </c>
    </row>
    <row r="715" spans="1:8" ht="15.75">
      <c r="A715" s="1112" t="s">
        <v>218</v>
      </c>
      <c r="B715" s="1608">
        <v>402</v>
      </c>
      <c r="C715" s="1299" t="e">
        <f>IF($A715="INSUMO",VLOOKUP($B715,#REF!,2,FALSE),VLOOKUP($B715,#REF!,2,FALSE))</f>
        <v>#REF!</v>
      </c>
      <c r="D715" s="1304" t="e">
        <f>IF($A715="INSUMO",VLOOKUP($B715,#REF!,3,FALSE),VLOOKUP($B715,#REF!,3,FALSE))</f>
        <v>#REF!</v>
      </c>
      <c r="E715" s="1482">
        <v>3</v>
      </c>
      <c r="F715" s="1322" t="e">
        <f>IF($A715="INSUMO",VLOOKUP($B715,#REF!,4,FALSE),VLOOKUP($B715,#REF!,4,FALSE))</f>
        <v>#REF!</v>
      </c>
      <c r="G715" s="1609" t="e">
        <f t="shared" si="6"/>
        <v>#REF!</v>
      </c>
    </row>
    <row r="716" spans="1:8" ht="15.75">
      <c r="A716" s="1112"/>
      <c r="B716" s="1608" t="str">
        <f>B733</f>
        <v>COT-14</v>
      </c>
      <c r="C716" s="1599" t="str">
        <f>C733</f>
        <v>SAPATILHA</v>
      </c>
      <c r="D716" s="1619" t="str">
        <f>G733</f>
        <v>UN</v>
      </c>
      <c r="E716" s="1482">
        <v>3</v>
      </c>
      <c r="F716" s="1606">
        <f>D738</f>
        <v>2</v>
      </c>
      <c r="G716" s="1609">
        <f t="shared" si="6"/>
        <v>6</v>
      </c>
    </row>
    <row r="717" spans="1:8" ht="15.75">
      <c r="A717" s="1112" t="s">
        <v>218</v>
      </c>
      <c r="B717" s="1608">
        <v>379</v>
      </c>
      <c r="C717" s="1299" t="e">
        <f>IF($A717="INSUMO",VLOOKUP($B717,#REF!,2,FALSE),VLOOKUP($B717,#REF!,2,FALSE))</f>
        <v>#REF!</v>
      </c>
      <c r="D717" s="1304" t="e">
        <f>IF($A717="INSUMO",VLOOKUP($B717,#REF!,3,FALSE),VLOOKUP($B717,#REF!,3,FALSE))</f>
        <v>#REF!</v>
      </c>
      <c r="E717" s="1482">
        <v>11</v>
      </c>
      <c r="F717" s="1322" t="e">
        <f>IF($A717="INSUMO",VLOOKUP($B717,#REF!,4,FALSE),VLOOKUP($B717,#REF!,4,FALSE))</f>
        <v>#REF!</v>
      </c>
      <c r="G717" s="1609" t="e">
        <f t="shared" si="6"/>
        <v>#REF!</v>
      </c>
    </row>
    <row r="718" spans="1:8" ht="15.75">
      <c r="A718" s="1112" t="s">
        <v>218</v>
      </c>
      <c r="B718" s="1612">
        <v>437</v>
      </c>
      <c r="C718" s="1299" t="e">
        <f>IF($A718="INSUMO",VLOOKUP($B718,#REF!,2,FALSE),VLOOKUP($B718,#REF!,2,FALSE))</f>
        <v>#REF!</v>
      </c>
      <c r="D718" s="1304" t="e">
        <f>IF($A718="INSUMO",VLOOKUP($B718,#REF!,3,FALSE),VLOOKUP($B718,#REF!,3,FALSE))</f>
        <v>#REF!</v>
      </c>
      <c r="E718" s="1482">
        <v>3</v>
      </c>
      <c r="F718" s="1322" t="e">
        <f>IF($A718="INSUMO",VLOOKUP($B718,#REF!,4,FALSE),VLOOKUP($B718,#REF!,4,FALSE))</f>
        <v>#REF!</v>
      </c>
      <c r="G718" s="1609" t="e">
        <f t="shared" si="6"/>
        <v>#REF!</v>
      </c>
    </row>
    <row r="719" spans="1:8" ht="15.75">
      <c r="A719" s="1112" t="s">
        <v>218</v>
      </c>
      <c r="B719" s="1612">
        <v>432</v>
      </c>
      <c r="C719" s="1299" t="e">
        <f>IF($A719="INSUMO",VLOOKUP($B719,#REF!,2,FALSE),VLOOKUP($B719,#REF!,2,FALSE))</f>
        <v>#REF!</v>
      </c>
      <c r="D719" s="1304" t="e">
        <f>IF($A719="INSUMO",VLOOKUP($B719,#REF!,3,FALSE),VLOOKUP($B719,#REF!,3,FALSE))</f>
        <v>#REF!</v>
      </c>
      <c r="E719" s="1482">
        <v>1</v>
      </c>
      <c r="F719" s="1322" t="e">
        <f>IF($A719="INSUMO",VLOOKUP($B719,#REF!,4,FALSE),VLOOKUP($B719,#REF!,4,FALSE))</f>
        <v>#REF!</v>
      </c>
      <c r="G719" s="1609" t="e">
        <f t="shared" si="6"/>
        <v>#REF!</v>
      </c>
    </row>
    <row r="720" spans="1:8" ht="15.75">
      <c r="A720" s="1112" t="s">
        <v>218</v>
      </c>
      <c r="B720" s="1612">
        <v>11272</v>
      </c>
      <c r="C720" s="1299" t="e">
        <f>IF($A720="INSUMO",VLOOKUP($B720,#REF!,2,FALSE),VLOOKUP($B720,#REF!,2,FALSE))</f>
        <v>#REF!</v>
      </c>
      <c r="D720" s="1304" t="e">
        <f>IF($A720="INSUMO",VLOOKUP($B720,#REF!,3,FALSE),VLOOKUP($B720,#REF!,3,FALSE))</f>
        <v>#REF!</v>
      </c>
      <c r="E720" s="1482">
        <v>3</v>
      </c>
      <c r="F720" s="1322" t="e">
        <f>IF($A720="INSUMO",VLOOKUP($B720,#REF!,4,FALSE),VLOOKUP($B720,#REF!,4,FALSE))</f>
        <v>#REF!</v>
      </c>
      <c r="G720" s="1609" t="e">
        <f t="shared" si="6"/>
        <v>#REF!</v>
      </c>
    </row>
    <row r="721" spans="1:8" ht="15.75">
      <c r="A721" s="1111"/>
      <c r="B721" s="2818" t="s">
        <v>80</v>
      </c>
      <c r="C721" s="2819"/>
      <c r="D721" s="2819"/>
      <c r="E721" s="2819"/>
      <c r="F721" s="2819"/>
      <c r="G721" s="2820"/>
    </row>
    <row r="722" spans="1:8" ht="15.75">
      <c r="A722" s="1112" t="s">
        <v>219</v>
      </c>
      <c r="B722" s="1518">
        <v>88264</v>
      </c>
      <c r="C722" s="1299" t="e">
        <f>IF($A722="INSUMO",VLOOKUP($B722,#REF!,2,FALSE),VLOOKUP($B722,#REF!,2,FALSE))</f>
        <v>#REF!</v>
      </c>
      <c r="D722" s="1304" t="e">
        <f>IF($A722="INSUMO",VLOOKUP($B722,#REF!,3,FALSE),VLOOKUP($B722,#REF!,3,FALSE))</f>
        <v>#REF!</v>
      </c>
      <c r="E722" s="1514">
        <v>4</v>
      </c>
      <c r="F722" s="1322" t="e">
        <f>IF($A722="INSUMO",VLOOKUP($B722,#REF!,4,FALSE),VLOOKUP($B722,#REF!,4,FALSE))</f>
        <v>#REF!</v>
      </c>
      <c r="G722" s="1517" t="e">
        <f>TRUNC(F722*E722,2)</f>
        <v>#REF!</v>
      </c>
    </row>
    <row r="723" spans="1:8" ht="16.5" thickBot="1">
      <c r="A723" s="1112" t="s">
        <v>219</v>
      </c>
      <c r="B723" s="1105">
        <v>88247</v>
      </c>
      <c r="C723" s="1303" t="e">
        <f>IF($A723="INSUMO",VLOOKUP($B723,#REF!,2,FALSE),VLOOKUP($B723,#REF!,2,FALSE))</f>
        <v>#REF!</v>
      </c>
      <c r="D723" s="1300" t="e">
        <f>IF($A723="INSUMO",VLOOKUP($B723,#REF!,3,FALSE),VLOOKUP($B723,#REF!,3,FALSE))</f>
        <v>#REF!</v>
      </c>
      <c r="E723" s="1519">
        <v>4</v>
      </c>
      <c r="F723" s="1324" t="e">
        <f>IF($A723="INSUMO",VLOOKUP($B723,#REF!,4,FALSE),VLOOKUP($B723,#REF!,4,FALSE))</f>
        <v>#REF!</v>
      </c>
      <c r="G723" s="1106" t="e">
        <f>TRUNC(F723*E723,2)</f>
        <v>#REF!</v>
      </c>
    </row>
    <row r="724" spans="1:8" ht="16.5" thickBot="1">
      <c r="A724" s="1111"/>
      <c r="B724" s="2831" t="s">
        <v>953</v>
      </c>
      <c r="C724" s="2831"/>
      <c r="D724" s="2831"/>
      <c r="E724" s="2831"/>
      <c r="F724" s="538" t="s">
        <v>81</v>
      </c>
      <c r="G724" s="539" t="e">
        <f>SUM(G709:G723)</f>
        <v>#REF!</v>
      </c>
    </row>
    <row r="725" spans="1:8" ht="13.5" thickBot="1"/>
    <row r="726" spans="1:8" ht="15.75">
      <c r="B726" s="1365" t="s">
        <v>954</v>
      </c>
      <c r="C726" s="357" t="s">
        <v>955</v>
      </c>
      <c r="D726" s="1366"/>
      <c r="E726" s="1367"/>
      <c r="F726" s="1364"/>
      <c r="G726" s="1110" t="s">
        <v>23</v>
      </c>
      <c r="H726" s="1223" t="s">
        <v>1080</v>
      </c>
    </row>
    <row r="727" spans="1:8" ht="31.5">
      <c r="B727" s="1458" t="s">
        <v>91</v>
      </c>
      <c r="C727" s="1459" t="s">
        <v>92</v>
      </c>
      <c r="D727" s="1460" t="s">
        <v>93</v>
      </c>
      <c r="E727" s="1461" t="s">
        <v>94</v>
      </c>
      <c r="F727" s="1504" t="s">
        <v>95</v>
      </c>
      <c r="G727" s="1463" t="s">
        <v>96</v>
      </c>
    </row>
    <row r="728" spans="1:8" ht="15">
      <c r="B728" s="1751">
        <v>43581</v>
      </c>
      <c r="C728" s="1737" t="s">
        <v>1281</v>
      </c>
      <c r="D728" s="1738">
        <v>6.08</v>
      </c>
      <c r="E728" s="1817" t="s">
        <v>1282</v>
      </c>
      <c r="F728" s="1774" t="s">
        <v>1283</v>
      </c>
      <c r="G728" s="1750" t="s">
        <v>1284</v>
      </c>
    </row>
    <row r="729" spans="1:8" ht="15">
      <c r="B729" s="1736">
        <v>43572</v>
      </c>
      <c r="C729" s="1737" t="s">
        <v>958</v>
      </c>
      <c r="D729" s="1738">
        <v>7.13</v>
      </c>
      <c r="E729" s="1739" t="s">
        <v>113</v>
      </c>
      <c r="F729" s="1740" t="s">
        <v>114</v>
      </c>
      <c r="G729" s="1741" t="s">
        <v>1258</v>
      </c>
    </row>
    <row r="730" spans="1:8" ht="15">
      <c r="B730" s="1736">
        <v>43567</v>
      </c>
      <c r="C730" s="1737" t="s">
        <v>1180</v>
      </c>
      <c r="D730" s="1775">
        <v>11.25</v>
      </c>
      <c r="E730" s="1739" t="s">
        <v>110</v>
      </c>
      <c r="F730" s="1740" t="s">
        <v>111</v>
      </c>
      <c r="G730" s="1741" t="s">
        <v>1181</v>
      </c>
    </row>
    <row r="731" spans="1:8" ht="16.5" thickBot="1">
      <c r="B731" s="1095"/>
      <c r="C731" s="1335" t="s">
        <v>97</v>
      </c>
      <c r="D731" s="1336">
        <f>IF(COUNT(D727:D730)=3,MEDIAN(D727:D730),SMALL(D728:D730,1))</f>
        <v>7.13</v>
      </c>
      <c r="E731" s="1337"/>
      <c r="F731" s="1338"/>
      <c r="G731" s="587"/>
    </row>
    <row r="732" spans="1:8" ht="16.5" thickBot="1">
      <c r="B732" s="1178"/>
      <c r="C732" s="1178"/>
      <c r="D732" s="473"/>
      <c r="E732" s="382"/>
      <c r="F732" s="474"/>
      <c r="G732" s="475"/>
    </row>
    <row r="733" spans="1:8" ht="15.75">
      <c r="B733" s="1365" t="s">
        <v>1002</v>
      </c>
      <c r="C733" s="357" t="s">
        <v>1003</v>
      </c>
      <c r="D733" s="1366"/>
      <c r="E733" s="1367"/>
      <c r="F733" s="1364"/>
      <c r="G733" s="360" t="s">
        <v>23</v>
      </c>
      <c r="H733" s="1223" t="s">
        <v>1080</v>
      </c>
    </row>
    <row r="734" spans="1:8" ht="31.5">
      <c r="B734" s="1458" t="s">
        <v>91</v>
      </c>
      <c r="C734" s="1459" t="s">
        <v>92</v>
      </c>
      <c r="D734" s="1460" t="s">
        <v>93</v>
      </c>
      <c r="E734" s="1461" t="s">
        <v>94</v>
      </c>
      <c r="F734" s="1504" t="s">
        <v>95</v>
      </c>
      <c r="G734" s="1463" t="s">
        <v>96</v>
      </c>
    </row>
    <row r="735" spans="1:8" ht="15">
      <c r="B735" s="1736">
        <v>43567</v>
      </c>
      <c r="C735" s="1737" t="s">
        <v>1180</v>
      </c>
      <c r="D735" s="1775">
        <v>2</v>
      </c>
      <c r="E735" s="1739" t="s">
        <v>110</v>
      </c>
      <c r="F735" s="1740" t="s">
        <v>111</v>
      </c>
      <c r="G735" s="1741" t="s">
        <v>1181</v>
      </c>
      <c r="H735"/>
    </row>
    <row r="736" spans="1:8" ht="15">
      <c r="B736" s="1742">
        <v>43566</v>
      </c>
      <c r="C736" s="1765" t="s">
        <v>1264</v>
      </c>
      <c r="D736" s="1766">
        <v>2.35</v>
      </c>
      <c r="E736" s="1761" t="s">
        <v>120</v>
      </c>
      <c r="F736" s="1762" t="s">
        <v>1265</v>
      </c>
      <c r="G736" s="1741" t="s">
        <v>426</v>
      </c>
      <c r="H736"/>
    </row>
    <row r="737" spans="1:8" ht="15">
      <c r="B737" s="1742">
        <v>43572</v>
      </c>
      <c r="C737" s="1760" t="s">
        <v>1183</v>
      </c>
      <c r="D737" s="1775">
        <v>2</v>
      </c>
      <c r="E737" s="1761" t="s">
        <v>1097</v>
      </c>
      <c r="F737" s="1762" t="s">
        <v>1065</v>
      </c>
      <c r="G737" s="1741" t="s">
        <v>1275</v>
      </c>
    </row>
    <row r="738" spans="1:8" ht="16.5" thickBot="1">
      <c r="B738" s="1095"/>
      <c r="C738" s="1335" t="s">
        <v>97</v>
      </c>
      <c r="D738" s="1336">
        <f>IF(COUNT(D734:D737)=3,MEDIAN(D734:D737),SMALL(D735:D737,1))</f>
        <v>2</v>
      </c>
      <c r="E738" s="1337"/>
      <c r="F738" s="1338"/>
      <c r="G738" s="587"/>
    </row>
    <row r="739" spans="1:8" ht="16.5" thickBot="1">
      <c r="B739" s="1178"/>
      <c r="C739" s="1178"/>
      <c r="D739" s="473"/>
      <c r="E739" s="382"/>
      <c r="F739" s="474"/>
      <c r="G739" s="475"/>
    </row>
    <row r="740" spans="1:8" ht="27" customHeight="1">
      <c r="A740" s="1111"/>
      <c r="B740" s="1103" t="str">
        <f>IF(COUNT($H$16:H740)&lt;10,CONCATENATE("AMM IP 00",COUNT($H$16:H740)),CONCATENATE("AMM IP 0",COUNT($H$16:H740)))</f>
        <v>AMM IP 000</v>
      </c>
      <c r="C740" s="2533" t="e">
        <f>CONCATENATE("FORNECIMENTO E INSTALAÇÃO DE ",C743)</f>
        <v>#REF!</v>
      </c>
      <c r="D740" s="2617"/>
      <c r="E740" s="2617"/>
      <c r="F740" s="2617"/>
      <c r="G740" s="1104" t="e">
        <f>D743</f>
        <v>#REF!</v>
      </c>
      <c r="H740" s="1091" t="e">
        <f>G747</f>
        <v>#REF!</v>
      </c>
    </row>
    <row r="741" spans="1:8" ht="31.5">
      <c r="A741" s="1111"/>
      <c r="B741" s="1317" t="s">
        <v>144</v>
      </c>
      <c r="C741" s="1318" t="s">
        <v>75</v>
      </c>
      <c r="D741" s="1486" t="s">
        <v>23</v>
      </c>
      <c r="E741" s="1318" t="s">
        <v>76</v>
      </c>
      <c r="F741" s="1319" t="s">
        <v>77</v>
      </c>
      <c r="G741" s="1320" t="s">
        <v>78</v>
      </c>
      <c r="H741" s="1111"/>
    </row>
    <row r="742" spans="1:8" ht="15.75">
      <c r="A742" s="1111"/>
      <c r="B742" s="2818" t="s">
        <v>79</v>
      </c>
      <c r="C742" s="2819"/>
      <c r="D742" s="2819"/>
      <c r="E742" s="2819"/>
      <c r="F742" s="2819"/>
      <c r="G742" s="2820"/>
      <c r="H742" s="1111"/>
    </row>
    <row r="743" spans="1:8" ht="15.75">
      <c r="A743" s="1112" t="s">
        <v>218</v>
      </c>
      <c r="B743" s="1321">
        <v>25002</v>
      </c>
      <c r="C743" s="1299" t="e">
        <f>IF($A743="INSUMO",VLOOKUP($B743,#REF!,2,FALSE),VLOOKUP($B743,#REF!,2,FALSE))</f>
        <v>#REF!</v>
      </c>
      <c r="D743" s="1304" t="e">
        <f>IF($A743="INSUMO",VLOOKUP($B743,#REF!,3,FALSE),VLOOKUP($B743,#REF!,3,FALSE))</f>
        <v>#REF!</v>
      </c>
      <c r="E743" s="1535">
        <v>1</v>
      </c>
      <c r="F743" s="1322" t="e">
        <f>IF($A743="INSUMO",VLOOKUP($B743,#REF!,4,FALSE),VLOOKUP($B743,#REF!,4,FALSE))</f>
        <v>#REF!</v>
      </c>
      <c r="G743" s="1540" t="e">
        <f>TRUNC(F743*E743,2)</f>
        <v>#REF!</v>
      </c>
      <c r="H743" s="1111"/>
    </row>
    <row r="744" spans="1:8" ht="15.75">
      <c r="A744" s="1111"/>
      <c r="B744" s="2818" t="s">
        <v>80</v>
      </c>
      <c r="C744" s="2819"/>
      <c r="D744" s="2819"/>
      <c r="E744" s="2819"/>
      <c r="F744" s="2819"/>
      <c r="G744" s="2820"/>
      <c r="H744" s="1111"/>
    </row>
    <row r="745" spans="1:8" ht="15.75">
      <c r="A745" s="1112" t="s">
        <v>219</v>
      </c>
      <c r="B745" s="1518">
        <v>88247</v>
      </c>
      <c r="C745" s="1299" t="e">
        <f>IF($A745="INSUMO",VLOOKUP($B745,#REF!,2,FALSE),VLOOKUP($B745,#REF!,2,FALSE))</f>
        <v>#REF!</v>
      </c>
      <c r="D745" s="1304" t="e">
        <f>IF($A745="INSUMO",VLOOKUP($B745,#REF!,3,FALSE),VLOOKUP($B745,#REF!,3,FALSE))</f>
        <v>#REF!</v>
      </c>
      <c r="E745" s="1514">
        <v>0.1</v>
      </c>
      <c r="F745" s="1322" t="e">
        <f>IF($A745="INSUMO",VLOOKUP($B745,#REF!,4,FALSE),VLOOKUP($B745,#REF!,4,FALSE))</f>
        <v>#REF!</v>
      </c>
      <c r="G745" s="1517" t="e">
        <f>TRUNC(F745*E745,2)</f>
        <v>#REF!</v>
      </c>
      <c r="H745" s="1111"/>
    </row>
    <row r="746" spans="1:8" ht="16.5" thickBot="1">
      <c r="A746" s="1112" t="s">
        <v>219</v>
      </c>
      <c r="B746" s="1105">
        <v>88264</v>
      </c>
      <c r="C746" s="1303" t="e">
        <f>IF($A746="INSUMO",VLOOKUP($B746,#REF!,2,FALSE),VLOOKUP($B746,#REF!,2,FALSE))</f>
        <v>#REF!</v>
      </c>
      <c r="D746" s="1300" t="e">
        <f>IF($A746="INSUMO",VLOOKUP($B746,#REF!,3,FALSE),VLOOKUP($B746,#REF!,3,FALSE))</f>
        <v>#REF!</v>
      </c>
      <c r="E746" s="1519">
        <v>0.2</v>
      </c>
      <c r="F746" s="1324" t="e">
        <f>IF($A746="INSUMO",VLOOKUP($B746,#REF!,4,FALSE),VLOOKUP($B746,#REF!,4,FALSE))</f>
        <v>#REF!</v>
      </c>
      <c r="G746" s="1106" t="e">
        <f>TRUNC(F746*E746,2)</f>
        <v>#REF!</v>
      </c>
      <c r="H746" s="1111"/>
    </row>
    <row r="747" spans="1:8" ht="16.5" thickBot="1">
      <c r="A747" s="1111"/>
      <c r="B747" s="2877" t="s">
        <v>1033</v>
      </c>
      <c r="C747" s="2877"/>
      <c r="D747" s="2877"/>
      <c r="E747" s="2877"/>
      <c r="F747" s="538" t="s">
        <v>81</v>
      </c>
      <c r="G747" s="539" t="e">
        <f>SUM(G742:G746)</f>
        <v>#REF!</v>
      </c>
      <c r="H747" s="1111"/>
    </row>
    <row r="748" spans="1:8" ht="13.5" thickBot="1"/>
    <row r="749" spans="1:8" ht="33.75" customHeight="1">
      <c r="A749" s="1111"/>
      <c r="B749" s="1103" t="str">
        <f>IF(COUNT($H$16:H749)&lt;10,CONCATENATE("AMM IP 00",COUNT($H$16:H749)),CONCATENATE("AMM IP 0",COUNT($H$16:H749)))</f>
        <v>AMM IP 000</v>
      </c>
      <c r="C749" s="2533" t="s">
        <v>1222</v>
      </c>
      <c r="D749" s="2617"/>
      <c r="E749" s="2617"/>
      <c r="F749" s="2617"/>
      <c r="G749" s="1104" t="str">
        <f>D750</f>
        <v>UN</v>
      </c>
      <c r="H749" s="1091" t="e">
        <f>G758</f>
        <v>#REF!</v>
      </c>
    </row>
    <row r="750" spans="1:8" ht="31.5">
      <c r="A750" s="1111"/>
      <c r="B750" s="1317" t="s">
        <v>144</v>
      </c>
      <c r="C750" s="1318" t="s">
        <v>75</v>
      </c>
      <c r="D750" s="1486" t="s">
        <v>23</v>
      </c>
      <c r="E750" s="1318" t="s">
        <v>76</v>
      </c>
      <c r="F750" s="1319" t="s">
        <v>77</v>
      </c>
      <c r="G750" s="1320" t="s">
        <v>78</v>
      </c>
      <c r="H750" s="1111"/>
    </row>
    <row r="751" spans="1:8" ht="15.75">
      <c r="A751" s="1111"/>
      <c r="B751" s="2818" t="s">
        <v>79</v>
      </c>
      <c r="C751" s="2819"/>
      <c r="D751" s="2819"/>
      <c r="E751" s="2819"/>
      <c r="F751" s="2819"/>
      <c r="G751" s="2820"/>
      <c r="H751" s="1111"/>
    </row>
    <row r="752" spans="1:8" ht="33" customHeight="1">
      <c r="A752" s="1387" t="s">
        <v>218</v>
      </c>
      <c r="B752" s="1321">
        <v>5057</v>
      </c>
      <c r="C752" s="1299" t="e">
        <f>IF($A752="INSUMO",VLOOKUP($B752,#REF!,2,FALSE),VLOOKUP($B752,#REF!,2,FALSE))</f>
        <v>#REF!</v>
      </c>
      <c r="D752" s="1304" t="e">
        <f>IF($A752="INSUMO",VLOOKUP($B752,#REF!,3,FALSE),VLOOKUP($B752,#REF!,3,FALSE))</f>
        <v>#REF!</v>
      </c>
      <c r="E752" s="1535">
        <v>1</v>
      </c>
      <c r="F752" s="1322" t="e">
        <f>IF($A752="INSUMO",VLOOKUP($B752,#REF!,4,FALSE),VLOOKUP($B752,#REF!,4,FALSE))</f>
        <v>#REF!</v>
      </c>
      <c r="G752" s="1540" t="e">
        <f>TRUNC(F752*E752,2)</f>
        <v>#REF!</v>
      </c>
      <c r="H752" s="1111"/>
    </row>
    <row r="753" spans="1:8" ht="15.75">
      <c r="A753" s="1387" t="s">
        <v>219</v>
      </c>
      <c r="B753" s="1321">
        <v>91634</v>
      </c>
      <c r="C753" s="1299" t="e">
        <f>IF($A753="INSUMO",VLOOKUP($B753,#REF!,2,FALSE),VLOOKUP($B753,#REF!,2,FALSE))</f>
        <v>#REF!</v>
      </c>
      <c r="D753" s="1304" t="e">
        <f>IF($A753="INSUMO",VLOOKUP($B753,#REF!,3,FALSE),VLOOKUP($B753,#REF!,3,FALSE))</f>
        <v>#REF!</v>
      </c>
      <c r="E753" s="1535">
        <v>1.375</v>
      </c>
      <c r="F753" s="1322" t="e">
        <f>IF($A753="INSUMO",VLOOKUP($B753,#REF!,4,FALSE),VLOOKUP($B753,#REF!,4,FALSE))</f>
        <v>#REF!</v>
      </c>
      <c r="G753" s="1540" t="e">
        <f>TRUNC(F753*E753,2)</f>
        <v>#REF!</v>
      </c>
      <c r="H753" s="1111"/>
    </row>
    <row r="754" spans="1:8" ht="15.75">
      <c r="A754" s="1387" t="s">
        <v>219</v>
      </c>
      <c r="B754" s="1321">
        <v>92873</v>
      </c>
      <c r="C754" s="1299" t="e">
        <f>IF($A754="INSUMO",VLOOKUP($B754,#REF!,2,FALSE),VLOOKUP($B754,#REF!,2,FALSE))</f>
        <v>#REF!</v>
      </c>
      <c r="D754" s="1304" t="e">
        <f>IF($A754="INSUMO",VLOOKUP($B754,#REF!,3,FALSE),VLOOKUP($B754,#REF!,3,FALSE))</f>
        <v>#REF!</v>
      </c>
      <c r="E754" s="1543">
        <v>0.17499999999999999</v>
      </c>
      <c r="F754" s="1322" t="e">
        <f>IF($A754="INSUMO",VLOOKUP($B754,#REF!,4,FALSE),VLOOKUP($B754,#REF!,4,FALSE))</f>
        <v>#REF!</v>
      </c>
      <c r="G754" s="1540" t="e">
        <f>TRUNC(F754*E754,2)</f>
        <v>#REF!</v>
      </c>
      <c r="H754" s="1111"/>
    </row>
    <row r="755" spans="1:8" ht="15.75">
      <c r="A755" s="1387" t="s">
        <v>219</v>
      </c>
      <c r="B755" s="1321">
        <v>94969</v>
      </c>
      <c r="C755" s="1299" t="e">
        <f>IF($A755="INSUMO",VLOOKUP($B755,#REF!,2,FALSE),VLOOKUP($B755,#REF!,2,FALSE))</f>
        <v>#REF!</v>
      </c>
      <c r="D755" s="1304" t="e">
        <f>IF($A755="INSUMO",VLOOKUP($B755,#REF!,3,FALSE),VLOOKUP($B755,#REF!,3,FALSE))</f>
        <v>#REF!</v>
      </c>
      <c r="E755" s="1543">
        <v>0.17499999999999999</v>
      </c>
      <c r="F755" s="1322" t="e">
        <f>IF($A755="INSUMO",VLOOKUP($B755,#REF!,4,FALSE),VLOOKUP($B755,#REF!,4,FALSE))</f>
        <v>#REF!</v>
      </c>
      <c r="G755" s="1540" t="e">
        <f>TRUNC(F755*E755,2)</f>
        <v>#REF!</v>
      </c>
      <c r="H755" s="1111"/>
    </row>
    <row r="756" spans="1:8" ht="15.75">
      <c r="A756" s="1111"/>
      <c r="B756" s="2818" t="s">
        <v>80</v>
      </c>
      <c r="C756" s="2819"/>
      <c r="D756" s="2819"/>
      <c r="E756" s="2819"/>
      <c r="F756" s="2819"/>
      <c r="G756" s="2820"/>
      <c r="H756" s="1111"/>
    </row>
    <row r="757" spans="1:8" ht="15.75">
      <c r="A757" s="1387" t="s">
        <v>219</v>
      </c>
      <c r="B757" s="1518">
        <v>88316</v>
      </c>
      <c r="C757" s="1299" t="e">
        <f>IF($A757="INSUMO",VLOOKUP($B757,#REF!,2,FALSE),VLOOKUP($B757,#REF!,2,FALSE))</f>
        <v>#REF!</v>
      </c>
      <c r="D757" s="1304" t="e">
        <f>IF($A757="INSUMO",VLOOKUP($B757,#REF!,3,FALSE),VLOOKUP($B757,#REF!,3,FALSE))</f>
        <v>#REF!</v>
      </c>
      <c r="E757" s="1514">
        <v>6</v>
      </c>
      <c r="F757" s="1322" t="e">
        <f>IF($A757="INSUMO",VLOOKUP($B757,#REF!,4,FALSE),VLOOKUP($B757,#REF!,4,FALSE))</f>
        <v>#REF!</v>
      </c>
      <c r="G757" s="1517" t="e">
        <f>TRUNC(F757*E757,2)</f>
        <v>#REF!</v>
      </c>
      <c r="H757" s="1111"/>
    </row>
    <row r="758" spans="1:8" ht="16.5" customHeight="1" thickBot="1">
      <c r="A758" s="1111"/>
      <c r="B758" s="2626" t="s">
        <v>1221</v>
      </c>
      <c r="C758" s="2626"/>
      <c r="D758" s="2626"/>
      <c r="E758" s="2626"/>
      <c r="F758" s="538" t="s">
        <v>81</v>
      </c>
      <c r="G758" s="539" t="e">
        <f>SUM(G751:G757)</f>
        <v>#REF!</v>
      </c>
      <c r="H758" s="1111"/>
    </row>
  </sheetData>
  <mergeCells count="153">
    <mergeCell ref="C740:F740"/>
    <mergeCell ref="B742:G742"/>
    <mergeCell ref="B744:G744"/>
    <mergeCell ref="B747:E747"/>
    <mergeCell ref="B108:E109"/>
    <mergeCell ref="B674:G674"/>
    <mergeCell ref="B677:E677"/>
    <mergeCell ref="C707:F707"/>
    <mergeCell ref="B709:G709"/>
    <mergeCell ref="B721:G721"/>
    <mergeCell ref="B724:E724"/>
    <mergeCell ref="C532:F532"/>
    <mergeCell ref="B534:G534"/>
    <mergeCell ref="B565:G565"/>
    <mergeCell ref="B569:E569"/>
    <mergeCell ref="C662:F662"/>
    <mergeCell ref="B664:G664"/>
    <mergeCell ref="B518:G518"/>
    <mergeCell ref="B520:G520"/>
    <mergeCell ref="B523:E523"/>
    <mergeCell ref="C525:F525"/>
    <mergeCell ref="B527:G527"/>
    <mergeCell ref="B530:E530"/>
    <mergeCell ref="B499:E501"/>
    <mergeCell ref="C507:F507"/>
    <mergeCell ref="B509:G509"/>
    <mergeCell ref="B511:G511"/>
    <mergeCell ref="B514:E514"/>
    <mergeCell ref="C516:F516"/>
    <mergeCell ref="B477:G477"/>
    <mergeCell ref="B480:G480"/>
    <mergeCell ref="B483:E484"/>
    <mergeCell ref="C492:F492"/>
    <mergeCell ref="B494:G494"/>
    <mergeCell ref="B496:G496"/>
    <mergeCell ref="B457:E457"/>
    <mergeCell ref="C466:F466"/>
    <mergeCell ref="B468:G468"/>
    <mergeCell ref="B470:G470"/>
    <mergeCell ref="B473:E473"/>
    <mergeCell ref="C475:F475"/>
    <mergeCell ref="B444:G444"/>
    <mergeCell ref="B446:G446"/>
    <mergeCell ref="B448:E448"/>
    <mergeCell ref="C450:F450"/>
    <mergeCell ref="B452:G452"/>
    <mergeCell ref="B454:G454"/>
    <mergeCell ref="B427:E427"/>
    <mergeCell ref="B428:E428"/>
    <mergeCell ref="B429:G429"/>
    <mergeCell ref="B431:E431"/>
    <mergeCell ref="B432:E432"/>
    <mergeCell ref="C442:F442"/>
    <mergeCell ref="B409:G409"/>
    <mergeCell ref="B411:G411"/>
    <mergeCell ref="B414:E415"/>
    <mergeCell ref="C416:F416"/>
    <mergeCell ref="B418:G418"/>
    <mergeCell ref="B423:G423"/>
    <mergeCell ref="B304:E304"/>
    <mergeCell ref="C397:F397"/>
    <mergeCell ref="B399:G399"/>
    <mergeCell ref="B402:G402"/>
    <mergeCell ref="B405:E405"/>
    <mergeCell ref="C407:F407"/>
    <mergeCell ref="B256:G256"/>
    <mergeCell ref="B261:G261"/>
    <mergeCell ref="B263:E264"/>
    <mergeCell ref="C272:F272"/>
    <mergeCell ref="B274:G274"/>
    <mergeCell ref="B300:G300"/>
    <mergeCell ref="B232:G232"/>
    <mergeCell ref="B237:G237"/>
    <mergeCell ref="B242:G242"/>
    <mergeCell ref="B247:G247"/>
    <mergeCell ref="C254:F254"/>
    <mergeCell ref="B208:E209"/>
    <mergeCell ref="C217:F217"/>
    <mergeCell ref="B219:G219"/>
    <mergeCell ref="B221:G221"/>
    <mergeCell ref="B223:E224"/>
    <mergeCell ref="B227:G227"/>
    <mergeCell ref="B189:G189"/>
    <mergeCell ref="B191:G191"/>
    <mergeCell ref="B193:E194"/>
    <mergeCell ref="C202:F202"/>
    <mergeCell ref="B204:G204"/>
    <mergeCell ref="B206:G206"/>
    <mergeCell ref="B167:G167"/>
    <mergeCell ref="B169:E170"/>
    <mergeCell ref="B172:G172"/>
    <mergeCell ref="B178:G178"/>
    <mergeCell ref="B180:G180"/>
    <mergeCell ref="C187:F187"/>
    <mergeCell ref="C147:F147"/>
    <mergeCell ref="B149:G149"/>
    <mergeCell ref="B151:G151"/>
    <mergeCell ref="B154:E155"/>
    <mergeCell ref="C163:F163"/>
    <mergeCell ref="B165:G165"/>
    <mergeCell ref="B125:G125"/>
    <mergeCell ref="B129:E130"/>
    <mergeCell ref="C131:F131"/>
    <mergeCell ref="B133:G133"/>
    <mergeCell ref="B135:G135"/>
    <mergeCell ref="B138:E139"/>
    <mergeCell ref="C111:F111"/>
    <mergeCell ref="B113:G113"/>
    <mergeCell ref="B115:G115"/>
    <mergeCell ref="B119:E120"/>
    <mergeCell ref="C121:F121"/>
    <mergeCell ref="B123:G123"/>
    <mergeCell ref="B92:G92"/>
    <mergeCell ref="B95:G95"/>
    <mergeCell ref="B98:E99"/>
    <mergeCell ref="C100:F100"/>
    <mergeCell ref="B102:G102"/>
    <mergeCell ref="B105:G105"/>
    <mergeCell ref="C74:F74"/>
    <mergeCell ref="B76:G76"/>
    <mergeCell ref="B78:G78"/>
    <mergeCell ref="B81:E82"/>
    <mergeCell ref="C90:F90"/>
    <mergeCell ref="B45:G45"/>
    <mergeCell ref="B47:G47"/>
    <mergeCell ref="B50:E51"/>
    <mergeCell ref="C59:F59"/>
    <mergeCell ref="B61:G61"/>
    <mergeCell ref="B63:G63"/>
    <mergeCell ref="C749:F749"/>
    <mergeCell ref="B751:G751"/>
    <mergeCell ref="B756:G756"/>
    <mergeCell ref="B758:E758"/>
    <mergeCell ref="D6:E6"/>
    <mergeCell ref="F6:G7"/>
    <mergeCell ref="B8:G8"/>
    <mergeCell ref="B13:G13"/>
    <mergeCell ref="B503:G505"/>
    <mergeCell ref="B502:G502"/>
    <mergeCell ref="B31:E32"/>
    <mergeCell ref="C34:F34"/>
    <mergeCell ref="B36:G36"/>
    <mergeCell ref="B38:G38"/>
    <mergeCell ref="B41:E42"/>
    <mergeCell ref="C43:F43"/>
    <mergeCell ref="C16:F16"/>
    <mergeCell ref="B18:G18"/>
    <mergeCell ref="B20:G20"/>
    <mergeCell ref="C25:F25"/>
    <mergeCell ref="B27:G27"/>
    <mergeCell ref="B29:G29"/>
    <mergeCell ref="B23:E23"/>
    <mergeCell ref="B65:E66"/>
  </mergeCells>
  <dataValidations disablePrompts="1" count="1">
    <dataValidation type="list" allowBlank="1" showInputMessage="1" showErrorMessage="1" sqref="A21:A22 A19 A30 A39:A40 A48:A49 A64 A79:A80 A96:A97 A93:A94 A106:A107 A37 A116:A118 A136:A137 A168 A192 A28 A301:A303 A275:A299 A222 A412:A413 A152:A153 A207 A126:A128 A424:A426 A419:A422 A447 A455:A456 A445 A471:A472 A469 A481:A482 A495 A497:A498 A510 A512:A513 A519 A521:A522 A528:A529 A478 A566:A568 A535:A564 A675:A676 A665:A673 A722:A723 A710:A720 A743 A745:A746 A103:A104 A114 A124 A410 A757 A752:A755">
      <formula1>$A$3:$A$4</formula1>
    </dataValidation>
  </dataValidations>
  <hyperlinks>
    <hyperlink ref="G182" r:id="rId1" display="www.seton.com.br"/>
    <hyperlink ref="C369" r:id="rId2"/>
    <hyperlink ref="C376" r:id="rId3"/>
    <hyperlink ref="C390" r:id="rId4" display="CABO FLEX HEPR 1 KV 95,0 MM2 PT"/>
    <hyperlink ref="C485" r:id="rId5"/>
    <hyperlink ref="G174" r:id="rId6" display="www.seton.com.br"/>
  </hyperlinks>
  <printOptions horizontalCentered="1"/>
  <pageMargins left="0.78740157480314965" right="0.19685039370078741" top="0.39370078740157483" bottom="0.78740157480314965" header="0.19685039370078741" footer="0.19685039370078741"/>
  <pageSetup paperSize="9" scale="49" fitToHeight="100" orientation="portrait" r:id="rId7"/>
  <headerFooter scaleWithDoc="0" alignWithMargins="0">
    <oddHeader>&amp;RPágina &amp;P de &amp;N</oddHeader>
  </headerFooter>
  <rowBreaks count="4" manualBreakCount="4">
    <brk id="138" min="1" max="6" man="1"/>
    <brk id="252" min="1" max="6" man="1"/>
    <brk id="304" min="1" max="6" man="1"/>
    <brk id="440" min="1" max="6" man="1"/>
  </rowBreaks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pageSetUpPr fitToPage="1"/>
  </sheetPr>
  <dimension ref="A1:U244"/>
  <sheetViews>
    <sheetView view="pageBreakPreview" zoomScale="85" zoomScaleNormal="100" zoomScaleSheetLayoutView="85" workbookViewId="0">
      <selection activeCell="E13" sqref="E13"/>
    </sheetView>
  </sheetViews>
  <sheetFormatPr defaultRowHeight="12.75"/>
  <cols>
    <col min="1" max="1" width="9.140625" style="1114"/>
    <col min="2" max="2" width="10.140625" style="1114" bestFit="1" customWidth="1"/>
    <col min="3" max="3" width="48.28515625" style="1114" customWidth="1"/>
    <col min="4" max="4" width="23.28515625" style="1114" customWidth="1"/>
    <col min="5" max="6" width="26.28515625" style="1114" customWidth="1"/>
    <col min="7" max="7" width="2.7109375" style="1254" customWidth="1"/>
    <col min="8" max="8" width="15.28515625" style="1114" customWidth="1"/>
    <col min="9" max="9" width="7.42578125" style="1114" bestFit="1" customWidth="1"/>
    <col min="10" max="10" width="3.28515625" style="1114" customWidth="1"/>
    <col min="11" max="11" width="14.140625" style="1114" bestFit="1" customWidth="1"/>
    <col min="12" max="12" width="13.7109375" style="1114" bestFit="1" customWidth="1"/>
    <col min="13" max="13" width="13.140625" style="1114" bestFit="1" customWidth="1"/>
    <col min="14" max="14" width="1.85546875" style="1114" customWidth="1"/>
    <col min="15" max="16" width="13.140625" style="1114" bestFit="1" customWidth="1"/>
    <col min="17" max="17" width="16.42578125" style="1114" customWidth="1"/>
    <col min="18" max="18" width="9.140625" style="1114"/>
    <col min="19" max="19" width="58.140625" style="1114" customWidth="1"/>
    <col min="20" max="20" width="13.85546875" style="1114" bestFit="1" customWidth="1"/>
    <col min="21" max="21" width="4.28515625" style="1114" customWidth="1"/>
    <col min="22" max="257" width="9.140625" style="1114"/>
    <col min="258" max="258" width="10.140625" style="1114" bestFit="1" customWidth="1"/>
    <col min="259" max="259" width="56.5703125" style="1114" customWidth="1"/>
    <col min="260" max="262" width="19.7109375" style="1114" customWidth="1"/>
    <col min="263" max="263" width="2.7109375" style="1114" customWidth="1"/>
    <col min="264" max="264" width="15.28515625" style="1114" customWidth="1"/>
    <col min="265" max="265" width="7.42578125" style="1114" bestFit="1" customWidth="1"/>
    <col min="266" max="266" width="3.28515625" style="1114" customWidth="1"/>
    <col min="267" max="267" width="13.140625" style="1114" bestFit="1" customWidth="1"/>
    <col min="268" max="268" width="13.7109375" style="1114" bestFit="1" customWidth="1"/>
    <col min="269" max="269" width="12" style="1114" customWidth="1"/>
    <col min="270" max="270" width="1.85546875" style="1114" customWidth="1"/>
    <col min="271" max="272" width="13.140625" style="1114" bestFit="1" customWidth="1"/>
    <col min="273" max="273" width="16.42578125" style="1114" customWidth="1"/>
    <col min="274" max="274" width="9.140625" style="1114"/>
    <col min="275" max="275" width="48.7109375" style="1114" customWidth="1"/>
    <col min="276" max="276" width="12" style="1114" bestFit="1" customWidth="1"/>
    <col min="277" max="277" width="4.28515625" style="1114" customWidth="1"/>
    <col min="278" max="513" width="9.140625" style="1114"/>
    <col min="514" max="514" width="10.140625" style="1114" bestFit="1" customWidth="1"/>
    <col min="515" max="515" width="56.5703125" style="1114" customWidth="1"/>
    <col min="516" max="518" width="19.7109375" style="1114" customWidth="1"/>
    <col min="519" max="519" width="2.7109375" style="1114" customWidth="1"/>
    <col min="520" max="520" width="15.28515625" style="1114" customWidth="1"/>
    <col min="521" max="521" width="7.42578125" style="1114" bestFit="1" customWidth="1"/>
    <col min="522" max="522" width="3.28515625" style="1114" customWidth="1"/>
    <col min="523" max="523" width="13.140625" style="1114" bestFit="1" customWidth="1"/>
    <col min="524" max="524" width="13.7109375" style="1114" bestFit="1" customWidth="1"/>
    <col min="525" max="525" width="12" style="1114" customWidth="1"/>
    <col min="526" max="526" width="1.85546875" style="1114" customWidth="1"/>
    <col min="527" max="528" width="13.140625" style="1114" bestFit="1" customWidth="1"/>
    <col min="529" max="529" width="16.42578125" style="1114" customWidth="1"/>
    <col min="530" max="530" width="9.140625" style="1114"/>
    <col min="531" max="531" width="48.7109375" style="1114" customWidth="1"/>
    <col min="532" max="532" width="12" style="1114" bestFit="1" customWidth="1"/>
    <col min="533" max="533" width="4.28515625" style="1114" customWidth="1"/>
    <col min="534" max="769" width="9.140625" style="1114"/>
    <col min="770" max="770" width="10.140625" style="1114" bestFit="1" customWidth="1"/>
    <col min="771" max="771" width="56.5703125" style="1114" customWidth="1"/>
    <col min="772" max="774" width="19.7109375" style="1114" customWidth="1"/>
    <col min="775" max="775" width="2.7109375" style="1114" customWidth="1"/>
    <col min="776" max="776" width="15.28515625" style="1114" customWidth="1"/>
    <col min="777" max="777" width="7.42578125" style="1114" bestFit="1" customWidth="1"/>
    <col min="778" max="778" width="3.28515625" style="1114" customWidth="1"/>
    <col min="779" max="779" width="13.140625" style="1114" bestFit="1" customWidth="1"/>
    <col min="780" max="780" width="13.7109375" style="1114" bestFit="1" customWidth="1"/>
    <col min="781" max="781" width="12" style="1114" customWidth="1"/>
    <col min="782" max="782" width="1.85546875" style="1114" customWidth="1"/>
    <col min="783" max="784" width="13.140625" style="1114" bestFit="1" customWidth="1"/>
    <col min="785" max="785" width="16.42578125" style="1114" customWidth="1"/>
    <col min="786" max="786" width="9.140625" style="1114"/>
    <col min="787" max="787" width="48.7109375" style="1114" customWidth="1"/>
    <col min="788" max="788" width="12" style="1114" bestFit="1" customWidth="1"/>
    <col min="789" max="789" width="4.28515625" style="1114" customWidth="1"/>
    <col min="790" max="1025" width="9.140625" style="1114"/>
    <col min="1026" max="1026" width="10.140625" style="1114" bestFit="1" customWidth="1"/>
    <col min="1027" max="1027" width="56.5703125" style="1114" customWidth="1"/>
    <col min="1028" max="1030" width="19.7109375" style="1114" customWidth="1"/>
    <col min="1031" max="1031" width="2.7109375" style="1114" customWidth="1"/>
    <col min="1032" max="1032" width="15.28515625" style="1114" customWidth="1"/>
    <col min="1033" max="1033" width="7.42578125" style="1114" bestFit="1" customWidth="1"/>
    <col min="1034" max="1034" width="3.28515625" style="1114" customWidth="1"/>
    <col min="1035" max="1035" width="13.140625" style="1114" bestFit="1" customWidth="1"/>
    <col min="1036" max="1036" width="13.7109375" style="1114" bestFit="1" customWidth="1"/>
    <col min="1037" max="1037" width="12" style="1114" customWidth="1"/>
    <col min="1038" max="1038" width="1.85546875" style="1114" customWidth="1"/>
    <col min="1039" max="1040" width="13.140625" style="1114" bestFit="1" customWidth="1"/>
    <col min="1041" max="1041" width="16.42578125" style="1114" customWidth="1"/>
    <col min="1042" max="1042" width="9.140625" style="1114"/>
    <col min="1043" max="1043" width="48.7109375" style="1114" customWidth="1"/>
    <col min="1044" max="1044" width="12" style="1114" bestFit="1" customWidth="1"/>
    <col min="1045" max="1045" width="4.28515625" style="1114" customWidth="1"/>
    <col min="1046" max="1281" width="9.140625" style="1114"/>
    <col min="1282" max="1282" width="10.140625" style="1114" bestFit="1" customWidth="1"/>
    <col min="1283" max="1283" width="56.5703125" style="1114" customWidth="1"/>
    <col min="1284" max="1286" width="19.7109375" style="1114" customWidth="1"/>
    <col min="1287" max="1287" width="2.7109375" style="1114" customWidth="1"/>
    <col min="1288" max="1288" width="15.28515625" style="1114" customWidth="1"/>
    <col min="1289" max="1289" width="7.42578125" style="1114" bestFit="1" customWidth="1"/>
    <col min="1290" max="1290" width="3.28515625" style="1114" customWidth="1"/>
    <col min="1291" max="1291" width="13.140625" style="1114" bestFit="1" customWidth="1"/>
    <col min="1292" max="1292" width="13.7109375" style="1114" bestFit="1" customWidth="1"/>
    <col min="1293" max="1293" width="12" style="1114" customWidth="1"/>
    <col min="1294" max="1294" width="1.85546875" style="1114" customWidth="1"/>
    <col min="1295" max="1296" width="13.140625" style="1114" bestFit="1" customWidth="1"/>
    <col min="1297" max="1297" width="16.42578125" style="1114" customWidth="1"/>
    <col min="1298" max="1298" width="9.140625" style="1114"/>
    <col min="1299" max="1299" width="48.7109375" style="1114" customWidth="1"/>
    <col min="1300" max="1300" width="12" style="1114" bestFit="1" customWidth="1"/>
    <col min="1301" max="1301" width="4.28515625" style="1114" customWidth="1"/>
    <col min="1302" max="1537" width="9.140625" style="1114"/>
    <col min="1538" max="1538" width="10.140625" style="1114" bestFit="1" customWidth="1"/>
    <col min="1539" max="1539" width="56.5703125" style="1114" customWidth="1"/>
    <col min="1540" max="1542" width="19.7109375" style="1114" customWidth="1"/>
    <col min="1543" max="1543" width="2.7109375" style="1114" customWidth="1"/>
    <col min="1544" max="1544" width="15.28515625" style="1114" customWidth="1"/>
    <col min="1545" max="1545" width="7.42578125" style="1114" bestFit="1" customWidth="1"/>
    <col min="1546" max="1546" width="3.28515625" style="1114" customWidth="1"/>
    <col min="1547" max="1547" width="13.140625" style="1114" bestFit="1" customWidth="1"/>
    <col min="1548" max="1548" width="13.7109375" style="1114" bestFit="1" customWidth="1"/>
    <col min="1549" max="1549" width="12" style="1114" customWidth="1"/>
    <col min="1550" max="1550" width="1.85546875" style="1114" customWidth="1"/>
    <col min="1551" max="1552" width="13.140625" style="1114" bestFit="1" customWidth="1"/>
    <col min="1553" max="1553" width="16.42578125" style="1114" customWidth="1"/>
    <col min="1554" max="1554" width="9.140625" style="1114"/>
    <col min="1555" max="1555" width="48.7109375" style="1114" customWidth="1"/>
    <col min="1556" max="1556" width="12" style="1114" bestFit="1" customWidth="1"/>
    <col min="1557" max="1557" width="4.28515625" style="1114" customWidth="1"/>
    <col min="1558" max="1793" width="9.140625" style="1114"/>
    <col min="1794" max="1794" width="10.140625" style="1114" bestFit="1" customWidth="1"/>
    <col min="1795" max="1795" width="56.5703125" style="1114" customWidth="1"/>
    <col min="1796" max="1798" width="19.7109375" style="1114" customWidth="1"/>
    <col min="1799" max="1799" width="2.7109375" style="1114" customWidth="1"/>
    <col min="1800" max="1800" width="15.28515625" style="1114" customWidth="1"/>
    <col min="1801" max="1801" width="7.42578125" style="1114" bestFit="1" customWidth="1"/>
    <col min="1802" max="1802" width="3.28515625" style="1114" customWidth="1"/>
    <col min="1803" max="1803" width="13.140625" style="1114" bestFit="1" customWidth="1"/>
    <col min="1804" max="1804" width="13.7109375" style="1114" bestFit="1" customWidth="1"/>
    <col min="1805" max="1805" width="12" style="1114" customWidth="1"/>
    <col min="1806" max="1806" width="1.85546875" style="1114" customWidth="1"/>
    <col min="1807" max="1808" width="13.140625" style="1114" bestFit="1" customWidth="1"/>
    <col min="1809" max="1809" width="16.42578125" style="1114" customWidth="1"/>
    <col min="1810" max="1810" width="9.140625" style="1114"/>
    <col min="1811" max="1811" width="48.7109375" style="1114" customWidth="1"/>
    <col min="1812" max="1812" width="12" style="1114" bestFit="1" customWidth="1"/>
    <col min="1813" max="1813" width="4.28515625" style="1114" customWidth="1"/>
    <col min="1814" max="2049" width="9.140625" style="1114"/>
    <col min="2050" max="2050" width="10.140625" style="1114" bestFit="1" customWidth="1"/>
    <col min="2051" max="2051" width="56.5703125" style="1114" customWidth="1"/>
    <col min="2052" max="2054" width="19.7109375" style="1114" customWidth="1"/>
    <col min="2055" max="2055" width="2.7109375" style="1114" customWidth="1"/>
    <col min="2056" max="2056" width="15.28515625" style="1114" customWidth="1"/>
    <col min="2057" max="2057" width="7.42578125" style="1114" bestFit="1" customWidth="1"/>
    <col min="2058" max="2058" width="3.28515625" style="1114" customWidth="1"/>
    <col min="2059" max="2059" width="13.140625" style="1114" bestFit="1" customWidth="1"/>
    <col min="2060" max="2060" width="13.7109375" style="1114" bestFit="1" customWidth="1"/>
    <col min="2061" max="2061" width="12" style="1114" customWidth="1"/>
    <col min="2062" max="2062" width="1.85546875" style="1114" customWidth="1"/>
    <col min="2063" max="2064" width="13.140625" style="1114" bestFit="1" customWidth="1"/>
    <col min="2065" max="2065" width="16.42578125" style="1114" customWidth="1"/>
    <col min="2066" max="2066" width="9.140625" style="1114"/>
    <col min="2067" max="2067" width="48.7109375" style="1114" customWidth="1"/>
    <col min="2068" max="2068" width="12" style="1114" bestFit="1" customWidth="1"/>
    <col min="2069" max="2069" width="4.28515625" style="1114" customWidth="1"/>
    <col min="2070" max="2305" width="9.140625" style="1114"/>
    <col min="2306" max="2306" width="10.140625" style="1114" bestFit="1" customWidth="1"/>
    <col min="2307" max="2307" width="56.5703125" style="1114" customWidth="1"/>
    <col min="2308" max="2310" width="19.7109375" style="1114" customWidth="1"/>
    <col min="2311" max="2311" width="2.7109375" style="1114" customWidth="1"/>
    <col min="2312" max="2312" width="15.28515625" style="1114" customWidth="1"/>
    <col min="2313" max="2313" width="7.42578125" style="1114" bestFit="1" customWidth="1"/>
    <col min="2314" max="2314" width="3.28515625" style="1114" customWidth="1"/>
    <col min="2315" max="2315" width="13.140625" style="1114" bestFit="1" customWidth="1"/>
    <col min="2316" max="2316" width="13.7109375" style="1114" bestFit="1" customWidth="1"/>
    <col min="2317" max="2317" width="12" style="1114" customWidth="1"/>
    <col min="2318" max="2318" width="1.85546875" style="1114" customWidth="1"/>
    <col min="2319" max="2320" width="13.140625" style="1114" bestFit="1" customWidth="1"/>
    <col min="2321" max="2321" width="16.42578125" style="1114" customWidth="1"/>
    <col min="2322" max="2322" width="9.140625" style="1114"/>
    <col min="2323" max="2323" width="48.7109375" style="1114" customWidth="1"/>
    <col min="2324" max="2324" width="12" style="1114" bestFit="1" customWidth="1"/>
    <col min="2325" max="2325" width="4.28515625" style="1114" customWidth="1"/>
    <col min="2326" max="2561" width="9.140625" style="1114"/>
    <col min="2562" max="2562" width="10.140625" style="1114" bestFit="1" customWidth="1"/>
    <col min="2563" max="2563" width="56.5703125" style="1114" customWidth="1"/>
    <col min="2564" max="2566" width="19.7109375" style="1114" customWidth="1"/>
    <col min="2567" max="2567" width="2.7109375" style="1114" customWidth="1"/>
    <col min="2568" max="2568" width="15.28515625" style="1114" customWidth="1"/>
    <col min="2569" max="2569" width="7.42578125" style="1114" bestFit="1" customWidth="1"/>
    <col min="2570" max="2570" width="3.28515625" style="1114" customWidth="1"/>
    <col min="2571" max="2571" width="13.140625" style="1114" bestFit="1" customWidth="1"/>
    <col min="2572" max="2572" width="13.7109375" style="1114" bestFit="1" customWidth="1"/>
    <col min="2573" max="2573" width="12" style="1114" customWidth="1"/>
    <col min="2574" max="2574" width="1.85546875" style="1114" customWidth="1"/>
    <col min="2575" max="2576" width="13.140625" style="1114" bestFit="1" customWidth="1"/>
    <col min="2577" max="2577" width="16.42578125" style="1114" customWidth="1"/>
    <col min="2578" max="2578" width="9.140625" style="1114"/>
    <col min="2579" max="2579" width="48.7109375" style="1114" customWidth="1"/>
    <col min="2580" max="2580" width="12" style="1114" bestFit="1" customWidth="1"/>
    <col min="2581" max="2581" width="4.28515625" style="1114" customWidth="1"/>
    <col min="2582" max="2817" width="9.140625" style="1114"/>
    <col min="2818" max="2818" width="10.140625" style="1114" bestFit="1" customWidth="1"/>
    <col min="2819" max="2819" width="56.5703125" style="1114" customWidth="1"/>
    <col min="2820" max="2822" width="19.7109375" style="1114" customWidth="1"/>
    <col min="2823" max="2823" width="2.7109375" style="1114" customWidth="1"/>
    <col min="2824" max="2824" width="15.28515625" style="1114" customWidth="1"/>
    <col min="2825" max="2825" width="7.42578125" style="1114" bestFit="1" customWidth="1"/>
    <col min="2826" max="2826" width="3.28515625" style="1114" customWidth="1"/>
    <col min="2827" max="2827" width="13.140625" style="1114" bestFit="1" customWidth="1"/>
    <col min="2828" max="2828" width="13.7109375" style="1114" bestFit="1" customWidth="1"/>
    <col min="2829" max="2829" width="12" style="1114" customWidth="1"/>
    <col min="2830" max="2830" width="1.85546875" style="1114" customWidth="1"/>
    <col min="2831" max="2832" width="13.140625" style="1114" bestFit="1" customWidth="1"/>
    <col min="2833" max="2833" width="16.42578125" style="1114" customWidth="1"/>
    <col min="2834" max="2834" width="9.140625" style="1114"/>
    <col min="2835" max="2835" width="48.7109375" style="1114" customWidth="1"/>
    <col min="2836" max="2836" width="12" style="1114" bestFit="1" customWidth="1"/>
    <col min="2837" max="2837" width="4.28515625" style="1114" customWidth="1"/>
    <col min="2838" max="3073" width="9.140625" style="1114"/>
    <col min="3074" max="3074" width="10.140625" style="1114" bestFit="1" customWidth="1"/>
    <col min="3075" max="3075" width="56.5703125" style="1114" customWidth="1"/>
    <col min="3076" max="3078" width="19.7109375" style="1114" customWidth="1"/>
    <col min="3079" max="3079" width="2.7109375" style="1114" customWidth="1"/>
    <col min="3080" max="3080" width="15.28515625" style="1114" customWidth="1"/>
    <col min="3081" max="3081" width="7.42578125" style="1114" bestFit="1" customWidth="1"/>
    <col min="3082" max="3082" width="3.28515625" style="1114" customWidth="1"/>
    <col min="3083" max="3083" width="13.140625" style="1114" bestFit="1" customWidth="1"/>
    <col min="3084" max="3084" width="13.7109375" style="1114" bestFit="1" customWidth="1"/>
    <col min="3085" max="3085" width="12" style="1114" customWidth="1"/>
    <col min="3086" max="3086" width="1.85546875" style="1114" customWidth="1"/>
    <col min="3087" max="3088" width="13.140625" style="1114" bestFit="1" customWidth="1"/>
    <col min="3089" max="3089" width="16.42578125" style="1114" customWidth="1"/>
    <col min="3090" max="3090" width="9.140625" style="1114"/>
    <col min="3091" max="3091" width="48.7109375" style="1114" customWidth="1"/>
    <col min="3092" max="3092" width="12" style="1114" bestFit="1" customWidth="1"/>
    <col min="3093" max="3093" width="4.28515625" style="1114" customWidth="1"/>
    <col min="3094" max="3329" width="9.140625" style="1114"/>
    <col min="3330" max="3330" width="10.140625" style="1114" bestFit="1" customWidth="1"/>
    <col min="3331" max="3331" width="56.5703125" style="1114" customWidth="1"/>
    <col min="3332" max="3334" width="19.7109375" style="1114" customWidth="1"/>
    <col min="3335" max="3335" width="2.7109375" style="1114" customWidth="1"/>
    <col min="3336" max="3336" width="15.28515625" style="1114" customWidth="1"/>
    <col min="3337" max="3337" width="7.42578125" style="1114" bestFit="1" customWidth="1"/>
    <col min="3338" max="3338" width="3.28515625" style="1114" customWidth="1"/>
    <col min="3339" max="3339" width="13.140625" style="1114" bestFit="1" customWidth="1"/>
    <col min="3340" max="3340" width="13.7109375" style="1114" bestFit="1" customWidth="1"/>
    <col min="3341" max="3341" width="12" style="1114" customWidth="1"/>
    <col min="3342" max="3342" width="1.85546875" style="1114" customWidth="1"/>
    <col min="3343" max="3344" width="13.140625" style="1114" bestFit="1" customWidth="1"/>
    <col min="3345" max="3345" width="16.42578125" style="1114" customWidth="1"/>
    <col min="3346" max="3346" width="9.140625" style="1114"/>
    <col min="3347" max="3347" width="48.7109375" style="1114" customWidth="1"/>
    <col min="3348" max="3348" width="12" style="1114" bestFit="1" customWidth="1"/>
    <col min="3349" max="3349" width="4.28515625" style="1114" customWidth="1"/>
    <col min="3350" max="3585" width="9.140625" style="1114"/>
    <col min="3586" max="3586" width="10.140625" style="1114" bestFit="1" customWidth="1"/>
    <col min="3587" max="3587" width="56.5703125" style="1114" customWidth="1"/>
    <col min="3588" max="3590" width="19.7109375" style="1114" customWidth="1"/>
    <col min="3591" max="3591" width="2.7109375" style="1114" customWidth="1"/>
    <col min="3592" max="3592" width="15.28515625" style="1114" customWidth="1"/>
    <col min="3593" max="3593" width="7.42578125" style="1114" bestFit="1" customWidth="1"/>
    <col min="3594" max="3594" width="3.28515625" style="1114" customWidth="1"/>
    <col min="3595" max="3595" width="13.140625" style="1114" bestFit="1" customWidth="1"/>
    <col min="3596" max="3596" width="13.7109375" style="1114" bestFit="1" customWidth="1"/>
    <col min="3597" max="3597" width="12" style="1114" customWidth="1"/>
    <col min="3598" max="3598" width="1.85546875" style="1114" customWidth="1"/>
    <col min="3599" max="3600" width="13.140625" style="1114" bestFit="1" customWidth="1"/>
    <col min="3601" max="3601" width="16.42578125" style="1114" customWidth="1"/>
    <col min="3602" max="3602" width="9.140625" style="1114"/>
    <col min="3603" max="3603" width="48.7109375" style="1114" customWidth="1"/>
    <col min="3604" max="3604" width="12" style="1114" bestFit="1" customWidth="1"/>
    <col min="3605" max="3605" width="4.28515625" style="1114" customWidth="1"/>
    <col min="3606" max="3841" width="9.140625" style="1114"/>
    <col min="3842" max="3842" width="10.140625" style="1114" bestFit="1" customWidth="1"/>
    <col min="3843" max="3843" width="56.5703125" style="1114" customWidth="1"/>
    <col min="3844" max="3846" width="19.7109375" style="1114" customWidth="1"/>
    <col min="3847" max="3847" width="2.7109375" style="1114" customWidth="1"/>
    <col min="3848" max="3848" width="15.28515625" style="1114" customWidth="1"/>
    <col min="3849" max="3849" width="7.42578125" style="1114" bestFit="1" customWidth="1"/>
    <col min="3850" max="3850" width="3.28515625" style="1114" customWidth="1"/>
    <col min="3851" max="3851" width="13.140625" style="1114" bestFit="1" customWidth="1"/>
    <col min="3852" max="3852" width="13.7109375" style="1114" bestFit="1" customWidth="1"/>
    <col min="3853" max="3853" width="12" style="1114" customWidth="1"/>
    <col min="3854" max="3854" width="1.85546875" style="1114" customWidth="1"/>
    <col min="3855" max="3856" width="13.140625" style="1114" bestFit="1" customWidth="1"/>
    <col min="3857" max="3857" width="16.42578125" style="1114" customWidth="1"/>
    <col min="3858" max="3858" width="9.140625" style="1114"/>
    <col min="3859" max="3859" width="48.7109375" style="1114" customWidth="1"/>
    <col min="3860" max="3860" width="12" style="1114" bestFit="1" customWidth="1"/>
    <col min="3861" max="3861" width="4.28515625" style="1114" customWidth="1"/>
    <col min="3862" max="4097" width="9.140625" style="1114"/>
    <col min="4098" max="4098" width="10.140625" style="1114" bestFit="1" customWidth="1"/>
    <col min="4099" max="4099" width="56.5703125" style="1114" customWidth="1"/>
    <col min="4100" max="4102" width="19.7109375" style="1114" customWidth="1"/>
    <col min="4103" max="4103" width="2.7109375" style="1114" customWidth="1"/>
    <col min="4104" max="4104" width="15.28515625" style="1114" customWidth="1"/>
    <col min="4105" max="4105" width="7.42578125" style="1114" bestFit="1" customWidth="1"/>
    <col min="4106" max="4106" width="3.28515625" style="1114" customWidth="1"/>
    <col min="4107" max="4107" width="13.140625" style="1114" bestFit="1" customWidth="1"/>
    <col min="4108" max="4108" width="13.7109375" style="1114" bestFit="1" customWidth="1"/>
    <col min="4109" max="4109" width="12" style="1114" customWidth="1"/>
    <col min="4110" max="4110" width="1.85546875" style="1114" customWidth="1"/>
    <col min="4111" max="4112" width="13.140625" style="1114" bestFit="1" customWidth="1"/>
    <col min="4113" max="4113" width="16.42578125" style="1114" customWidth="1"/>
    <col min="4114" max="4114" width="9.140625" style="1114"/>
    <col min="4115" max="4115" width="48.7109375" style="1114" customWidth="1"/>
    <col min="4116" max="4116" width="12" style="1114" bestFit="1" customWidth="1"/>
    <col min="4117" max="4117" width="4.28515625" style="1114" customWidth="1"/>
    <col min="4118" max="4353" width="9.140625" style="1114"/>
    <col min="4354" max="4354" width="10.140625" style="1114" bestFit="1" customWidth="1"/>
    <col min="4355" max="4355" width="56.5703125" style="1114" customWidth="1"/>
    <col min="4356" max="4358" width="19.7109375" style="1114" customWidth="1"/>
    <col min="4359" max="4359" width="2.7109375" style="1114" customWidth="1"/>
    <col min="4360" max="4360" width="15.28515625" style="1114" customWidth="1"/>
    <col min="4361" max="4361" width="7.42578125" style="1114" bestFit="1" customWidth="1"/>
    <col min="4362" max="4362" width="3.28515625" style="1114" customWidth="1"/>
    <col min="4363" max="4363" width="13.140625" style="1114" bestFit="1" customWidth="1"/>
    <col min="4364" max="4364" width="13.7109375" style="1114" bestFit="1" customWidth="1"/>
    <col min="4365" max="4365" width="12" style="1114" customWidth="1"/>
    <col min="4366" max="4366" width="1.85546875" style="1114" customWidth="1"/>
    <col min="4367" max="4368" width="13.140625" style="1114" bestFit="1" customWidth="1"/>
    <col min="4369" max="4369" width="16.42578125" style="1114" customWidth="1"/>
    <col min="4370" max="4370" width="9.140625" style="1114"/>
    <col min="4371" max="4371" width="48.7109375" style="1114" customWidth="1"/>
    <col min="4372" max="4372" width="12" style="1114" bestFit="1" customWidth="1"/>
    <col min="4373" max="4373" width="4.28515625" style="1114" customWidth="1"/>
    <col min="4374" max="4609" width="9.140625" style="1114"/>
    <col min="4610" max="4610" width="10.140625" style="1114" bestFit="1" customWidth="1"/>
    <col min="4611" max="4611" width="56.5703125" style="1114" customWidth="1"/>
    <col min="4612" max="4614" width="19.7109375" style="1114" customWidth="1"/>
    <col min="4615" max="4615" width="2.7109375" style="1114" customWidth="1"/>
    <col min="4616" max="4616" width="15.28515625" style="1114" customWidth="1"/>
    <col min="4617" max="4617" width="7.42578125" style="1114" bestFit="1" customWidth="1"/>
    <col min="4618" max="4618" width="3.28515625" style="1114" customWidth="1"/>
    <col min="4619" max="4619" width="13.140625" style="1114" bestFit="1" customWidth="1"/>
    <col min="4620" max="4620" width="13.7109375" style="1114" bestFit="1" customWidth="1"/>
    <col min="4621" max="4621" width="12" style="1114" customWidth="1"/>
    <col min="4622" max="4622" width="1.85546875" style="1114" customWidth="1"/>
    <col min="4623" max="4624" width="13.140625" style="1114" bestFit="1" customWidth="1"/>
    <col min="4625" max="4625" width="16.42578125" style="1114" customWidth="1"/>
    <col min="4626" max="4626" width="9.140625" style="1114"/>
    <col min="4627" max="4627" width="48.7109375" style="1114" customWidth="1"/>
    <col min="4628" max="4628" width="12" style="1114" bestFit="1" customWidth="1"/>
    <col min="4629" max="4629" width="4.28515625" style="1114" customWidth="1"/>
    <col min="4630" max="4865" width="9.140625" style="1114"/>
    <col min="4866" max="4866" width="10.140625" style="1114" bestFit="1" customWidth="1"/>
    <col min="4867" max="4867" width="56.5703125" style="1114" customWidth="1"/>
    <col min="4868" max="4870" width="19.7109375" style="1114" customWidth="1"/>
    <col min="4871" max="4871" width="2.7109375" style="1114" customWidth="1"/>
    <col min="4872" max="4872" width="15.28515625" style="1114" customWidth="1"/>
    <col min="4873" max="4873" width="7.42578125" style="1114" bestFit="1" customWidth="1"/>
    <col min="4874" max="4874" width="3.28515625" style="1114" customWidth="1"/>
    <col min="4875" max="4875" width="13.140625" style="1114" bestFit="1" customWidth="1"/>
    <col min="4876" max="4876" width="13.7109375" style="1114" bestFit="1" customWidth="1"/>
    <col min="4877" max="4877" width="12" style="1114" customWidth="1"/>
    <col min="4878" max="4878" width="1.85546875" style="1114" customWidth="1"/>
    <col min="4879" max="4880" width="13.140625" style="1114" bestFit="1" customWidth="1"/>
    <col min="4881" max="4881" width="16.42578125" style="1114" customWidth="1"/>
    <col min="4882" max="4882" width="9.140625" style="1114"/>
    <col min="4883" max="4883" width="48.7109375" style="1114" customWidth="1"/>
    <col min="4884" max="4884" width="12" style="1114" bestFit="1" customWidth="1"/>
    <col min="4885" max="4885" width="4.28515625" style="1114" customWidth="1"/>
    <col min="4886" max="5121" width="9.140625" style="1114"/>
    <col min="5122" max="5122" width="10.140625" style="1114" bestFit="1" customWidth="1"/>
    <col min="5123" max="5123" width="56.5703125" style="1114" customWidth="1"/>
    <col min="5124" max="5126" width="19.7109375" style="1114" customWidth="1"/>
    <col min="5127" max="5127" width="2.7109375" style="1114" customWidth="1"/>
    <col min="5128" max="5128" width="15.28515625" style="1114" customWidth="1"/>
    <col min="5129" max="5129" width="7.42578125" style="1114" bestFit="1" customWidth="1"/>
    <col min="5130" max="5130" width="3.28515625" style="1114" customWidth="1"/>
    <col min="5131" max="5131" width="13.140625" style="1114" bestFit="1" customWidth="1"/>
    <col min="5132" max="5132" width="13.7109375" style="1114" bestFit="1" customWidth="1"/>
    <col min="5133" max="5133" width="12" style="1114" customWidth="1"/>
    <col min="5134" max="5134" width="1.85546875" style="1114" customWidth="1"/>
    <col min="5135" max="5136" width="13.140625" style="1114" bestFit="1" customWidth="1"/>
    <col min="5137" max="5137" width="16.42578125" style="1114" customWidth="1"/>
    <col min="5138" max="5138" width="9.140625" style="1114"/>
    <col min="5139" max="5139" width="48.7109375" style="1114" customWidth="1"/>
    <col min="5140" max="5140" width="12" style="1114" bestFit="1" customWidth="1"/>
    <col min="5141" max="5141" width="4.28515625" style="1114" customWidth="1"/>
    <col min="5142" max="5377" width="9.140625" style="1114"/>
    <col min="5378" max="5378" width="10.140625" style="1114" bestFit="1" customWidth="1"/>
    <col min="5379" max="5379" width="56.5703125" style="1114" customWidth="1"/>
    <col min="5380" max="5382" width="19.7109375" style="1114" customWidth="1"/>
    <col min="5383" max="5383" width="2.7109375" style="1114" customWidth="1"/>
    <col min="5384" max="5384" width="15.28515625" style="1114" customWidth="1"/>
    <col min="5385" max="5385" width="7.42578125" style="1114" bestFit="1" customWidth="1"/>
    <col min="5386" max="5386" width="3.28515625" style="1114" customWidth="1"/>
    <col min="5387" max="5387" width="13.140625" style="1114" bestFit="1" customWidth="1"/>
    <col min="5388" max="5388" width="13.7109375" style="1114" bestFit="1" customWidth="1"/>
    <col min="5389" max="5389" width="12" style="1114" customWidth="1"/>
    <col min="5390" max="5390" width="1.85546875" style="1114" customWidth="1"/>
    <col min="5391" max="5392" width="13.140625" style="1114" bestFit="1" customWidth="1"/>
    <col min="5393" max="5393" width="16.42578125" style="1114" customWidth="1"/>
    <col min="5394" max="5394" width="9.140625" style="1114"/>
    <col min="5395" max="5395" width="48.7109375" style="1114" customWidth="1"/>
    <col min="5396" max="5396" width="12" style="1114" bestFit="1" customWidth="1"/>
    <col min="5397" max="5397" width="4.28515625" style="1114" customWidth="1"/>
    <col min="5398" max="5633" width="9.140625" style="1114"/>
    <col min="5634" max="5634" width="10.140625" style="1114" bestFit="1" customWidth="1"/>
    <col min="5635" max="5635" width="56.5703125" style="1114" customWidth="1"/>
    <col min="5636" max="5638" width="19.7109375" style="1114" customWidth="1"/>
    <col min="5639" max="5639" width="2.7109375" style="1114" customWidth="1"/>
    <col min="5640" max="5640" width="15.28515625" style="1114" customWidth="1"/>
    <col min="5641" max="5641" width="7.42578125" style="1114" bestFit="1" customWidth="1"/>
    <col min="5642" max="5642" width="3.28515625" style="1114" customWidth="1"/>
    <col min="5643" max="5643" width="13.140625" style="1114" bestFit="1" customWidth="1"/>
    <col min="5644" max="5644" width="13.7109375" style="1114" bestFit="1" customWidth="1"/>
    <col min="5645" max="5645" width="12" style="1114" customWidth="1"/>
    <col min="5646" max="5646" width="1.85546875" style="1114" customWidth="1"/>
    <col min="5647" max="5648" width="13.140625" style="1114" bestFit="1" customWidth="1"/>
    <col min="5649" max="5649" width="16.42578125" style="1114" customWidth="1"/>
    <col min="5650" max="5650" width="9.140625" style="1114"/>
    <col min="5651" max="5651" width="48.7109375" style="1114" customWidth="1"/>
    <col min="5652" max="5652" width="12" style="1114" bestFit="1" customWidth="1"/>
    <col min="5653" max="5653" width="4.28515625" style="1114" customWidth="1"/>
    <col min="5654" max="5889" width="9.140625" style="1114"/>
    <col min="5890" max="5890" width="10.140625" style="1114" bestFit="1" customWidth="1"/>
    <col min="5891" max="5891" width="56.5703125" style="1114" customWidth="1"/>
    <col min="5892" max="5894" width="19.7109375" style="1114" customWidth="1"/>
    <col min="5895" max="5895" width="2.7109375" style="1114" customWidth="1"/>
    <col min="5896" max="5896" width="15.28515625" style="1114" customWidth="1"/>
    <col min="5897" max="5897" width="7.42578125" style="1114" bestFit="1" customWidth="1"/>
    <col min="5898" max="5898" width="3.28515625" style="1114" customWidth="1"/>
    <col min="5899" max="5899" width="13.140625" style="1114" bestFit="1" customWidth="1"/>
    <col min="5900" max="5900" width="13.7109375" style="1114" bestFit="1" customWidth="1"/>
    <col min="5901" max="5901" width="12" style="1114" customWidth="1"/>
    <col min="5902" max="5902" width="1.85546875" style="1114" customWidth="1"/>
    <col min="5903" max="5904" width="13.140625" style="1114" bestFit="1" customWidth="1"/>
    <col min="5905" max="5905" width="16.42578125" style="1114" customWidth="1"/>
    <col min="5906" max="5906" width="9.140625" style="1114"/>
    <col min="5907" max="5907" width="48.7109375" style="1114" customWidth="1"/>
    <col min="5908" max="5908" width="12" style="1114" bestFit="1" customWidth="1"/>
    <col min="5909" max="5909" width="4.28515625" style="1114" customWidth="1"/>
    <col min="5910" max="6145" width="9.140625" style="1114"/>
    <col min="6146" max="6146" width="10.140625" style="1114" bestFit="1" customWidth="1"/>
    <col min="6147" max="6147" width="56.5703125" style="1114" customWidth="1"/>
    <col min="6148" max="6150" width="19.7109375" style="1114" customWidth="1"/>
    <col min="6151" max="6151" width="2.7109375" style="1114" customWidth="1"/>
    <col min="6152" max="6152" width="15.28515625" style="1114" customWidth="1"/>
    <col min="6153" max="6153" width="7.42578125" style="1114" bestFit="1" customWidth="1"/>
    <col min="6154" max="6154" width="3.28515625" style="1114" customWidth="1"/>
    <col min="6155" max="6155" width="13.140625" style="1114" bestFit="1" customWidth="1"/>
    <col min="6156" max="6156" width="13.7109375" style="1114" bestFit="1" customWidth="1"/>
    <col min="6157" max="6157" width="12" style="1114" customWidth="1"/>
    <col min="6158" max="6158" width="1.85546875" style="1114" customWidth="1"/>
    <col min="6159" max="6160" width="13.140625" style="1114" bestFit="1" customWidth="1"/>
    <col min="6161" max="6161" width="16.42578125" style="1114" customWidth="1"/>
    <col min="6162" max="6162" width="9.140625" style="1114"/>
    <col min="6163" max="6163" width="48.7109375" style="1114" customWidth="1"/>
    <col min="6164" max="6164" width="12" style="1114" bestFit="1" customWidth="1"/>
    <col min="6165" max="6165" width="4.28515625" style="1114" customWidth="1"/>
    <col min="6166" max="6401" width="9.140625" style="1114"/>
    <col min="6402" max="6402" width="10.140625" style="1114" bestFit="1" customWidth="1"/>
    <col min="6403" max="6403" width="56.5703125" style="1114" customWidth="1"/>
    <col min="6404" max="6406" width="19.7109375" style="1114" customWidth="1"/>
    <col min="6407" max="6407" width="2.7109375" style="1114" customWidth="1"/>
    <col min="6408" max="6408" width="15.28515625" style="1114" customWidth="1"/>
    <col min="6409" max="6409" width="7.42578125" style="1114" bestFit="1" customWidth="1"/>
    <col min="6410" max="6410" width="3.28515625" style="1114" customWidth="1"/>
    <col min="6411" max="6411" width="13.140625" style="1114" bestFit="1" customWidth="1"/>
    <col min="6412" max="6412" width="13.7109375" style="1114" bestFit="1" customWidth="1"/>
    <col min="6413" max="6413" width="12" style="1114" customWidth="1"/>
    <col min="6414" max="6414" width="1.85546875" style="1114" customWidth="1"/>
    <col min="6415" max="6416" width="13.140625" style="1114" bestFit="1" customWidth="1"/>
    <col min="6417" max="6417" width="16.42578125" style="1114" customWidth="1"/>
    <col min="6418" max="6418" width="9.140625" style="1114"/>
    <col min="6419" max="6419" width="48.7109375" style="1114" customWidth="1"/>
    <col min="6420" max="6420" width="12" style="1114" bestFit="1" customWidth="1"/>
    <col min="6421" max="6421" width="4.28515625" style="1114" customWidth="1"/>
    <col min="6422" max="6657" width="9.140625" style="1114"/>
    <col min="6658" max="6658" width="10.140625" style="1114" bestFit="1" customWidth="1"/>
    <col min="6659" max="6659" width="56.5703125" style="1114" customWidth="1"/>
    <col min="6660" max="6662" width="19.7109375" style="1114" customWidth="1"/>
    <col min="6663" max="6663" width="2.7109375" style="1114" customWidth="1"/>
    <col min="6664" max="6664" width="15.28515625" style="1114" customWidth="1"/>
    <col min="6665" max="6665" width="7.42578125" style="1114" bestFit="1" customWidth="1"/>
    <col min="6666" max="6666" width="3.28515625" style="1114" customWidth="1"/>
    <col min="6667" max="6667" width="13.140625" style="1114" bestFit="1" customWidth="1"/>
    <col min="6668" max="6668" width="13.7109375" style="1114" bestFit="1" customWidth="1"/>
    <col min="6669" max="6669" width="12" style="1114" customWidth="1"/>
    <col min="6670" max="6670" width="1.85546875" style="1114" customWidth="1"/>
    <col min="6671" max="6672" width="13.140625" style="1114" bestFit="1" customWidth="1"/>
    <col min="6673" max="6673" width="16.42578125" style="1114" customWidth="1"/>
    <col min="6674" max="6674" width="9.140625" style="1114"/>
    <col min="6675" max="6675" width="48.7109375" style="1114" customWidth="1"/>
    <col min="6676" max="6676" width="12" style="1114" bestFit="1" customWidth="1"/>
    <col min="6677" max="6677" width="4.28515625" style="1114" customWidth="1"/>
    <col min="6678" max="6913" width="9.140625" style="1114"/>
    <col min="6914" max="6914" width="10.140625" style="1114" bestFit="1" customWidth="1"/>
    <col min="6915" max="6915" width="56.5703125" style="1114" customWidth="1"/>
    <col min="6916" max="6918" width="19.7109375" style="1114" customWidth="1"/>
    <col min="6919" max="6919" width="2.7109375" style="1114" customWidth="1"/>
    <col min="6920" max="6920" width="15.28515625" style="1114" customWidth="1"/>
    <col min="6921" max="6921" width="7.42578125" style="1114" bestFit="1" customWidth="1"/>
    <col min="6922" max="6922" width="3.28515625" style="1114" customWidth="1"/>
    <col min="6923" max="6923" width="13.140625" style="1114" bestFit="1" customWidth="1"/>
    <col min="6924" max="6924" width="13.7109375" style="1114" bestFit="1" customWidth="1"/>
    <col min="6925" max="6925" width="12" style="1114" customWidth="1"/>
    <col min="6926" max="6926" width="1.85546875" style="1114" customWidth="1"/>
    <col min="6927" max="6928" width="13.140625" style="1114" bestFit="1" customWidth="1"/>
    <col min="6929" max="6929" width="16.42578125" style="1114" customWidth="1"/>
    <col min="6930" max="6930" width="9.140625" style="1114"/>
    <col min="6931" max="6931" width="48.7109375" style="1114" customWidth="1"/>
    <col min="6932" max="6932" width="12" style="1114" bestFit="1" customWidth="1"/>
    <col min="6933" max="6933" width="4.28515625" style="1114" customWidth="1"/>
    <col min="6934" max="7169" width="9.140625" style="1114"/>
    <col min="7170" max="7170" width="10.140625" style="1114" bestFit="1" customWidth="1"/>
    <col min="7171" max="7171" width="56.5703125" style="1114" customWidth="1"/>
    <col min="7172" max="7174" width="19.7109375" style="1114" customWidth="1"/>
    <col min="7175" max="7175" width="2.7109375" style="1114" customWidth="1"/>
    <col min="7176" max="7176" width="15.28515625" style="1114" customWidth="1"/>
    <col min="7177" max="7177" width="7.42578125" style="1114" bestFit="1" customWidth="1"/>
    <col min="7178" max="7178" width="3.28515625" style="1114" customWidth="1"/>
    <col min="7179" max="7179" width="13.140625" style="1114" bestFit="1" customWidth="1"/>
    <col min="7180" max="7180" width="13.7109375" style="1114" bestFit="1" customWidth="1"/>
    <col min="7181" max="7181" width="12" style="1114" customWidth="1"/>
    <col min="7182" max="7182" width="1.85546875" style="1114" customWidth="1"/>
    <col min="7183" max="7184" width="13.140625" style="1114" bestFit="1" customWidth="1"/>
    <col min="7185" max="7185" width="16.42578125" style="1114" customWidth="1"/>
    <col min="7186" max="7186" width="9.140625" style="1114"/>
    <col min="7187" max="7187" width="48.7109375" style="1114" customWidth="1"/>
    <col min="7188" max="7188" width="12" style="1114" bestFit="1" customWidth="1"/>
    <col min="7189" max="7189" width="4.28515625" style="1114" customWidth="1"/>
    <col min="7190" max="7425" width="9.140625" style="1114"/>
    <col min="7426" max="7426" width="10.140625" style="1114" bestFit="1" customWidth="1"/>
    <col min="7427" max="7427" width="56.5703125" style="1114" customWidth="1"/>
    <col min="7428" max="7430" width="19.7109375" style="1114" customWidth="1"/>
    <col min="7431" max="7431" width="2.7109375" style="1114" customWidth="1"/>
    <col min="7432" max="7432" width="15.28515625" style="1114" customWidth="1"/>
    <col min="7433" max="7433" width="7.42578125" style="1114" bestFit="1" customWidth="1"/>
    <col min="7434" max="7434" width="3.28515625" style="1114" customWidth="1"/>
    <col min="7435" max="7435" width="13.140625" style="1114" bestFit="1" customWidth="1"/>
    <col min="7436" max="7436" width="13.7109375" style="1114" bestFit="1" customWidth="1"/>
    <col min="7437" max="7437" width="12" style="1114" customWidth="1"/>
    <col min="7438" max="7438" width="1.85546875" style="1114" customWidth="1"/>
    <col min="7439" max="7440" width="13.140625" style="1114" bestFit="1" customWidth="1"/>
    <col min="7441" max="7441" width="16.42578125" style="1114" customWidth="1"/>
    <col min="7442" max="7442" width="9.140625" style="1114"/>
    <col min="7443" max="7443" width="48.7109375" style="1114" customWidth="1"/>
    <col min="7444" max="7444" width="12" style="1114" bestFit="1" customWidth="1"/>
    <col min="7445" max="7445" width="4.28515625" style="1114" customWidth="1"/>
    <col min="7446" max="7681" width="9.140625" style="1114"/>
    <col min="7682" max="7682" width="10.140625" style="1114" bestFit="1" customWidth="1"/>
    <col min="7683" max="7683" width="56.5703125" style="1114" customWidth="1"/>
    <col min="7684" max="7686" width="19.7109375" style="1114" customWidth="1"/>
    <col min="7687" max="7687" width="2.7109375" style="1114" customWidth="1"/>
    <col min="7688" max="7688" width="15.28515625" style="1114" customWidth="1"/>
    <col min="7689" max="7689" width="7.42578125" style="1114" bestFit="1" customWidth="1"/>
    <col min="7690" max="7690" width="3.28515625" style="1114" customWidth="1"/>
    <col min="7691" max="7691" width="13.140625" style="1114" bestFit="1" customWidth="1"/>
    <col min="7692" max="7692" width="13.7109375" style="1114" bestFit="1" customWidth="1"/>
    <col min="7693" max="7693" width="12" style="1114" customWidth="1"/>
    <col min="7694" max="7694" width="1.85546875" style="1114" customWidth="1"/>
    <col min="7695" max="7696" width="13.140625" style="1114" bestFit="1" customWidth="1"/>
    <col min="7697" max="7697" width="16.42578125" style="1114" customWidth="1"/>
    <col min="7698" max="7698" width="9.140625" style="1114"/>
    <col min="7699" max="7699" width="48.7109375" style="1114" customWidth="1"/>
    <col min="7700" max="7700" width="12" style="1114" bestFit="1" customWidth="1"/>
    <col min="7701" max="7701" width="4.28515625" style="1114" customWidth="1"/>
    <col min="7702" max="7937" width="9.140625" style="1114"/>
    <col min="7938" max="7938" width="10.140625" style="1114" bestFit="1" customWidth="1"/>
    <col min="7939" max="7939" width="56.5703125" style="1114" customWidth="1"/>
    <col min="7940" max="7942" width="19.7109375" style="1114" customWidth="1"/>
    <col min="7943" max="7943" width="2.7109375" style="1114" customWidth="1"/>
    <col min="7944" max="7944" width="15.28515625" style="1114" customWidth="1"/>
    <col min="7945" max="7945" width="7.42578125" style="1114" bestFit="1" customWidth="1"/>
    <col min="7946" max="7946" width="3.28515625" style="1114" customWidth="1"/>
    <col min="7947" max="7947" width="13.140625" style="1114" bestFit="1" customWidth="1"/>
    <col min="7948" max="7948" width="13.7109375" style="1114" bestFit="1" customWidth="1"/>
    <col min="7949" max="7949" width="12" style="1114" customWidth="1"/>
    <col min="7950" max="7950" width="1.85546875" style="1114" customWidth="1"/>
    <col min="7951" max="7952" width="13.140625" style="1114" bestFit="1" customWidth="1"/>
    <col min="7953" max="7953" width="16.42578125" style="1114" customWidth="1"/>
    <col min="7954" max="7954" width="9.140625" style="1114"/>
    <col min="7955" max="7955" width="48.7109375" style="1114" customWidth="1"/>
    <col min="7956" max="7956" width="12" style="1114" bestFit="1" customWidth="1"/>
    <col min="7957" max="7957" width="4.28515625" style="1114" customWidth="1"/>
    <col min="7958" max="8193" width="9.140625" style="1114"/>
    <col min="8194" max="8194" width="10.140625" style="1114" bestFit="1" customWidth="1"/>
    <col min="8195" max="8195" width="56.5703125" style="1114" customWidth="1"/>
    <col min="8196" max="8198" width="19.7109375" style="1114" customWidth="1"/>
    <col min="8199" max="8199" width="2.7109375" style="1114" customWidth="1"/>
    <col min="8200" max="8200" width="15.28515625" style="1114" customWidth="1"/>
    <col min="8201" max="8201" width="7.42578125" style="1114" bestFit="1" customWidth="1"/>
    <col min="8202" max="8202" width="3.28515625" style="1114" customWidth="1"/>
    <col min="8203" max="8203" width="13.140625" style="1114" bestFit="1" customWidth="1"/>
    <col min="8204" max="8204" width="13.7109375" style="1114" bestFit="1" customWidth="1"/>
    <col min="8205" max="8205" width="12" style="1114" customWidth="1"/>
    <col min="8206" max="8206" width="1.85546875" style="1114" customWidth="1"/>
    <col min="8207" max="8208" width="13.140625" style="1114" bestFit="1" customWidth="1"/>
    <col min="8209" max="8209" width="16.42578125" style="1114" customWidth="1"/>
    <col min="8210" max="8210" width="9.140625" style="1114"/>
    <col min="8211" max="8211" width="48.7109375" style="1114" customWidth="1"/>
    <col min="8212" max="8212" width="12" style="1114" bestFit="1" customWidth="1"/>
    <col min="8213" max="8213" width="4.28515625" style="1114" customWidth="1"/>
    <col min="8214" max="8449" width="9.140625" style="1114"/>
    <col min="8450" max="8450" width="10.140625" style="1114" bestFit="1" customWidth="1"/>
    <col min="8451" max="8451" width="56.5703125" style="1114" customWidth="1"/>
    <col min="8452" max="8454" width="19.7109375" style="1114" customWidth="1"/>
    <col min="8455" max="8455" width="2.7109375" style="1114" customWidth="1"/>
    <col min="8456" max="8456" width="15.28515625" style="1114" customWidth="1"/>
    <col min="8457" max="8457" width="7.42578125" style="1114" bestFit="1" customWidth="1"/>
    <col min="8458" max="8458" width="3.28515625" style="1114" customWidth="1"/>
    <col min="8459" max="8459" width="13.140625" style="1114" bestFit="1" customWidth="1"/>
    <col min="8460" max="8460" width="13.7109375" style="1114" bestFit="1" customWidth="1"/>
    <col min="8461" max="8461" width="12" style="1114" customWidth="1"/>
    <col min="8462" max="8462" width="1.85546875" style="1114" customWidth="1"/>
    <col min="8463" max="8464" width="13.140625" style="1114" bestFit="1" customWidth="1"/>
    <col min="8465" max="8465" width="16.42578125" style="1114" customWidth="1"/>
    <col min="8466" max="8466" width="9.140625" style="1114"/>
    <col min="8467" max="8467" width="48.7109375" style="1114" customWidth="1"/>
    <col min="8468" max="8468" width="12" style="1114" bestFit="1" customWidth="1"/>
    <col min="8469" max="8469" width="4.28515625" style="1114" customWidth="1"/>
    <col min="8470" max="8705" width="9.140625" style="1114"/>
    <col min="8706" max="8706" width="10.140625" style="1114" bestFit="1" customWidth="1"/>
    <col min="8707" max="8707" width="56.5703125" style="1114" customWidth="1"/>
    <col min="8708" max="8710" width="19.7109375" style="1114" customWidth="1"/>
    <col min="8711" max="8711" width="2.7109375" style="1114" customWidth="1"/>
    <col min="8712" max="8712" width="15.28515625" style="1114" customWidth="1"/>
    <col min="8713" max="8713" width="7.42578125" style="1114" bestFit="1" customWidth="1"/>
    <col min="8714" max="8714" width="3.28515625" style="1114" customWidth="1"/>
    <col min="8715" max="8715" width="13.140625" style="1114" bestFit="1" customWidth="1"/>
    <col min="8716" max="8716" width="13.7109375" style="1114" bestFit="1" customWidth="1"/>
    <col min="8717" max="8717" width="12" style="1114" customWidth="1"/>
    <col min="8718" max="8718" width="1.85546875" style="1114" customWidth="1"/>
    <col min="8719" max="8720" width="13.140625" style="1114" bestFit="1" customWidth="1"/>
    <col min="8721" max="8721" width="16.42578125" style="1114" customWidth="1"/>
    <col min="8722" max="8722" width="9.140625" style="1114"/>
    <col min="8723" max="8723" width="48.7109375" style="1114" customWidth="1"/>
    <col min="8724" max="8724" width="12" style="1114" bestFit="1" customWidth="1"/>
    <col min="8725" max="8725" width="4.28515625" style="1114" customWidth="1"/>
    <col min="8726" max="8961" width="9.140625" style="1114"/>
    <col min="8962" max="8962" width="10.140625" style="1114" bestFit="1" customWidth="1"/>
    <col min="8963" max="8963" width="56.5703125" style="1114" customWidth="1"/>
    <col min="8964" max="8966" width="19.7109375" style="1114" customWidth="1"/>
    <col min="8967" max="8967" width="2.7109375" style="1114" customWidth="1"/>
    <col min="8968" max="8968" width="15.28515625" style="1114" customWidth="1"/>
    <col min="8969" max="8969" width="7.42578125" style="1114" bestFit="1" customWidth="1"/>
    <col min="8970" max="8970" width="3.28515625" style="1114" customWidth="1"/>
    <col min="8971" max="8971" width="13.140625" style="1114" bestFit="1" customWidth="1"/>
    <col min="8972" max="8972" width="13.7109375" style="1114" bestFit="1" customWidth="1"/>
    <col min="8973" max="8973" width="12" style="1114" customWidth="1"/>
    <col min="8974" max="8974" width="1.85546875" style="1114" customWidth="1"/>
    <col min="8975" max="8976" width="13.140625" style="1114" bestFit="1" customWidth="1"/>
    <col min="8977" max="8977" width="16.42578125" style="1114" customWidth="1"/>
    <col min="8978" max="8978" width="9.140625" style="1114"/>
    <col min="8979" max="8979" width="48.7109375" style="1114" customWidth="1"/>
    <col min="8980" max="8980" width="12" style="1114" bestFit="1" customWidth="1"/>
    <col min="8981" max="8981" width="4.28515625" style="1114" customWidth="1"/>
    <col min="8982" max="9217" width="9.140625" style="1114"/>
    <col min="9218" max="9218" width="10.140625" style="1114" bestFit="1" customWidth="1"/>
    <col min="9219" max="9219" width="56.5703125" style="1114" customWidth="1"/>
    <col min="9220" max="9222" width="19.7109375" style="1114" customWidth="1"/>
    <col min="9223" max="9223" width="2.7109375" style="1114" customWidth="1"/>
    <col min="9224" max="9224" width="15.28515625" style="1114" customWidth="1"/>
    <col min="9225" max="9225" width="7.42578125" style="1114" bestFit="1" customWidth="1"/>
    <col min="9226" max="9226" width="3.28515625" style="1114" customWidth="1"/>
    <col min="9227" max="9227" width="13.140625" style="1114" bestFit="1" customWidth="1"/>
    <col min="9228" max="9228" width="13.7109375" style="1114" bestFit="1" customWidth="1"/>
    <col min="9229" max="9229" width="12" style="1114" customWidth="1"/>
    <col min="9230" max="9230" width="1.85546875" style="1114" customWidth="1"/>
    <col min="9231" max="9232" width="13.140625" style="1114" bestFit="1" customWidth="1"/>
    <col min="9233" max="9233" width="16.42578125" style="1114" customWidth="1"/>
    <col min="9234" max="9234" width="9.140625" style="1114"/>
    <col min="9235" max="9235" width="48.7109375" style="1114" customWidth="1"/>
    <col min="9236" max="9236" width="12" style="1114" bestFit="1" customWidth="1"/>
    <col min="9237" max="9237" width="4.28515625" style="1114" customWidth="1"/>
    <col min="9238" max="9473" width="9.140625" style="1114"/>
    <col min="9474" max="9474" width="10.140625" style="1114" bestFit="1" customWidth="1"/>
    <col min="9475" max="9475" width="56.5703125" style="1114" customWidth="1"/>
    <col min="9476" max="9478" width="19.7109375" style="1114" customWidth="1"/>
    <col min="9479" max="9479" width="2.7109375" style="1114" customWidth="1"/>
    <col min="9480" max="9480" width="15.28515625" style="1114" customWidth="1"/>
    <col min="9481" max="9481" width="7.42578125" style="1114" bestFit="1" customWidth="1"/>
    <col min="9482" max="9482" width="3.28515625" style="1114" customWidth="1"/>
    <col min="9483" max="9483" width="13.140625" style="1114" bestFit="1" customWidth="1"/>
    <col min="9484" max="9484" width="13.7109375" style="1114" bestFit="1" customWidth="1"/>
    <col min="9485" max="9485" width="12" style="1114" customWidth="1"/>
    <col min="9486" max="9486" width="1.85546875" style="1114" customWidth="1"/>
    <col min="9487" max="9488" width="13.140625" style="1114" bestFit="1" customWidth="1"/>
    <col min="9489" max="9489" width="16.42578125" style="1114" customWidth="1"/>
    <col min="9490" max="9490" width="9.140625" style="1114"/>
    <col min="9491" max="9491" width="48.7109375" style="1114" customWidth="1"/>
    <col min="9492" max="9492" width="12" style="1114" bestFit="1" customWidth="1"/>
    <col min="9493" max="9493" width="4.28515625" style="1114" customWidth="1"/>
    <col min="9494" max="9729" width="9.140625" style="1114"/>
    <col min="9730" max="9730" width="10.140625" style="1114" bestFit="1" customWidth="1"/>
    <col min="9731" max="9731" width="56.5703125" style="1114" customWidth="1"/>
    <col min="9732" max="9734" width="19.7109375" style="1114" customWidth="1"/>
    <col min="9735" max="9735" width="2.7109375" style="1114" customWidth="1"/>
    <col min="9736" max="9736" width="15.28515625" style="1114" customWidth="1"/>
    <col min="9737" max="9737" width="7.42578125" style="1114" bestFit="1" customWidth="1"/>
    <col min="9738" max="9738" width="3.28515625" style="1114" customWidth="1"/>
    <col min="9739" max="9739" width="13.140625" style="1114" bestFit="1" customWidth="1"/>
    <col min="9740" max="9740" width="13.7109375" style="1114" bestFit="1" customWidth="1"/>
    <col min="9741" max="9741" width="12" style="1114" customWidth="1"/>
    <col min="9742" max="9742" width="1.85546875" style="1114" customWidth="1"/>
    <col min="9743" max="9744" width="13.140625" style="1114" bestFit="1" customWidth="1"/>
    <col min="9745" max="9745" width="16.42578125" style="1114" customWidth="1"/>
    <col min="9746" max="9746" width="9.140625" style="1114"/>
    <col min="9747" max="9747" width="48.7109375" style="1114" customWidth="1"/>
    <col min="9748" max="9748" width="12" style="1114" bestFit="1" customWidth="1"/>
    <col min="9749" max="9749" width="4.28515625" style="1114" customWidth="1"/>
    <col min="9750" max="9985" width="9.140625" style="1114"/>
    <col min="9986" max="9986" width="10.140625" style="1114" bestFit="1" customWidth="1"/>
    <col min="9987" max="9987" width="56.5703125" style="1114" customWidth="1"/>
    <col min="9988" max="9990" width="19.7109375" style="1114" customWidth="1"/>
    <col min="9991" max="9991" width="2.7109375" style="1114" customWidth="1"/>
    <col min="9992" max="9992" width="15.28515625" style="1114" customWidth="1"/>
    <col min="9993" max="9993" width="7.42578125" style="1114" bestFit="1" customWidth="1"/>
    <col min="9994" max="9994" width="3.28515625" style="1114" customWidth="1"/>
    <col min="9995" max="9995" width="13.140625" style="1114" bestFit="1" customWidth="1"/>
    <col min="9996" max="9996" width="13.7109375" style="1114" bestFit="1" customWidth="1"/>
    <col min="9997" max="9997" width="12" style="1114" customWidth="1"/>
    <col min="9998" max="9998" width="1.85546875" style="1114" customWidth="1"/>
    <col min="9999" max="10000" width="13.140625" style="1114" bestFit="1" customWidth="1"/>
    <col min="10001" max="10001" width="16.42578125" style="1114" customWidth="1"/>
    <col min="10002" max="10002" width="9.140625" style="1114"/>
    <col min="10003" max="10003" width="48.7109375" style="1114" customWidth="1"/>
    <col min="10004" max="10004" width="12" style="1114" bestFit="1" customWidth="1"/>
    <col min="10005" max="10005" width="4.28515625" style="1114" customWidth="1"/>
    <col min="10006" max="10241" width="9.140625" style="1114"/>
    <col min="10242" max="10242" width="10.140625" style="1114" bestFit="1" customWidth="1"/>
    <col min="10243" max="10243" width="56.5703125" style="1114" customWidth="1"/>
    <col min="10244" max="10246" width="19.7109375" style="1114" customWidth="1"/>
    <col min="10247" max="10247" width="2.7109375" style="1114" customWidth="1"/>
    <col min="10248" max="10248" width="15.28515625" style="1114" customWidth="1"/>
    <col min="10249" max="10249" width="7.42578125" style="1114" bestFit="1" customWidth="1"/>
    <col min="10250" max="10250" width="3.28515625" style="1114" customWidth="1"/>
    <col min="10251" max="10251" width="13.140625" style="1114" bestFit="1" customWidth="1"/>
    <col min="10252" max="10252" width="13.7109375" style="1114" bestFit="1" customWidth="1"/>
    <col min="10253" max="10253" width="12" style="1114" customWidth="1"/>
    <col min="10254" max="10254" width="1.85546875" style="1114" customWidth="1"/>
    <col min="10255" max="10256" width="13.140625" style="1114" bestFit="1" customWidth="1"/>
    <col min="10257" max="10257" width="16.42578125" style="1114" customWidth="1"/>
    <col min="10258" max="10258" width="9.140625" style="1114"/>
    <col min="10259" max="10259" width="48.7109375" style="1114" customWidth="1"/>
    <col min="10260" max="10260" width="12" style="1114" bestFit="1" customWidth="1"/>
    <col min="10261" max="10261" width="4.28515625" style="1114" customWidth="1"/>
    <col min="10262" max="10497" width="9.140625" style="1114"/>
    <col min="10498" max="10498" width="10.140625" style="1114" bestFit="1" customWidth="1"/>
    <col min="10499" max="10499" width="56.5703125" style="1114" customWidth="1"/>
    <col min="10500" max="10502" width="19.7109375" style="1114" customWidth="1"/>
    <col min="10503" max="10503" width="2.7109375" style="1114" customWidth="1"/>
    <col min="10504" max="10504" width="15.28515625" style="1114" customWidth="1"/>
    <col min="10505" max="10505" width="7.42578125" style="1114" bestFit="1" customWidth="1"/>
    <col min="10506" max="10506" width="3.28515625" style="1114" customWidth="1"/>
    <col min="10507" max="10507" width="13.140625" style="1114" bestFit="1" customWidth="1"/>
    <col min="10508" max="10508" width="13.7109375" style="1114" bestFit="1" customWidth="1"/>
    <col min="10509" max="10509" width="12" style="1114" customWidth="1"/>
    <col min="10510" max="10510" width="1.85546875" style="1114" customWidth="1"/>
    <col min="10511" max="10512" width="13.140625" style="1114" bestFit="1" customWidth="1"/>
    <col min="10513" max="10513" width="16.42578125" style="1114" customWidth="1"/>
    <col min="10514" max="10514" width="9.140625" style="1114"/>
    <col min="10515" max="10515" width="48.7109375" style="1114" customWidth="1"/>
    <col min="10516" max="10516" width="12" style="1114" bestFit="1" customWidth="1"/>
    <col min="10517" max="10517" width="4.28515625" style="1114" customWidth="1"/>
    <col min="10518" max="10753" width="9.140625" style="1114"/>
    <col min="10754" max="10754" width="10.140625" style="1114" bestFit="1" customWidth="1"/>
    <col min="10755" max="10755" width="56.5703125" style="1114" customWidth="1"/>
    <col min="10756" max="10758" width="19.7109375" style="1114" customWidth="1"/>
    <col min="10759" max="10759" width="2.7109375" style="1114" customWidth="1"/>
    <col min="10760" max="10760" width="15.28515625" style="1114" customWidth="1"/>
    <col min="10761" max="10761" width="7.42578125" style="1114" bestFit="1" customWidth="1"/>
    <col min="10762" max="10762" width="3.28515625" style="1114" customWidth="1"/>
    <col min="10763" max="10763" width="13.140625" style="1114" bestFit="1" customWidth="1"/>
    <col min="10764" max="10764" width="13.7109375" style="1114" bestFit="1" customWidth="1"/>
    <col min="10765" max="10765" width="12" style="1114" customWidth="1"/>
    <col min="10766" max="10766" width="1.85546875" style="1114" customWidth="1"/>
    <col min="10767" max="10768" width="13.140625" style="1114" bestFit="1" customWidth="1"/>
    <col min="10769" max="10769" width="16.42578125" style="1114" customWidth="1"/>
    <col min="10770" max="10770" width="9.140625" style="1114"/>
    <col min="10771" max="10771" width="48.7109375" style="1114" customWidth="1"/>
    <col min="10772" max="10772" width="12" style="1114" bestFit="1" customWidth="1"/>
    <col min="10773" max="10773" width="4.28515625" style="1114" customWidth="1"/>
    <col min="10774" max="11009" width="9.140625" style="1114"/>
    <col min="11010" max="11010" width="10.140625" style="1114" bestFit="1" customWidth="1"/>
    <col min="11011" max="11011" width="56.5703125" style="1114" customWidth="1"/>
    <col min="11012" max="11014" width="19.7109375" style="1114" customWidth="1"/>
    <col min="11015" max="11015" width="2.7109375" style="1114" customWidth="1"/>
    <col min="11016" max="11016" width="15.28515625" style="1114" customWidth="1"/>
    <col min="11017" max="11017" width="7.42578125" style="1114" bestFit="1" customWidth="1"/>
    <col min="11018" max="11018" width="3.28515625" style="1114" customWidth="1"/>
    <col min="11019" max="11019" width="13.140625" style="1114" bestFit="1" customWidth="1"/>
    <col min="11020" max="11020" width="13.7109375" style="1114" bestFit="1" customWidth="1"/>
    <col min="11021" max="11021" width="12" style="1114" customWidth="1"/>
    <col min="11022" max="11022" width="1.85546875" style="1114" customWidth="1"/>
    <col min="11023" max="11024" width="13.140625" style="1114" bestFit="1" customWidth="1"/>
    <col min="11025" max="11025" width="16.42578125" style="1114" customWidth="1"/>
    <col min="11026" max="11026" width="9.140625" style="1114"/>
    <col min="11027" max="11027" width="48.7109375" style="1114" customWidth="1"/>
    <col min="11028" max="11028" width="12" style="1114" bestFit="1" customWidth="1"/>
    <col min="11029" max="11029" width="4.28515625" style="1114" customWidth="1"/>
    <col min="11030" max="11265" width="9.140625" style="1114"/>
    <col min="11266" max="11266" width="10.140625" style="1114" bestFit="1" customWidth="1"/>
    <col min="11267" max="11267" width="56.5703125" style="1114" customWidth="1"/>
    <col min="11268" max="11270" width="19.7109375" style="1114" customWidth="1"/>
    <col min="11271" max="11271" width="2.7109375" style="1114" customWidth="1"/>
    <col min="11272" max="11272" width="15.28515625" style="1114" customWidth="1"/>
    <col min="11273" max="11273" width="7.42578125" style="1114" bestFit="1" customWidth="1"/>
    <col min="11274" max="11274" width="3.28515625" style="1114" customWidth="1"/>
    <col min="11275" max="11275" width="13.140625" style="1114" bestFit="1" customWidth="1"/>
    <col min="11276" max="11276" width="13.7109375" style="1114" bestFit="1" customWidth="1"/>
    <col min="11277" max="11277" width="12" style="1114" customWidth="1"/>
    <col min="11278" max="11278" width="1.85546875" style="1114" customWidth="1"/>
    <col min="11279" max="11280" width="13.140625" style="1114" bestFit="1" customWidth="1"/>
    <col min="11281" max="11281" width="16.42578125" style="1114" customWidth="1"/>
    <col min="11282" max="11282" width="9.140625" style="1114"/>
    <col min="11283" max="11283" width="48.7109375" style="1114" customWidth="1"/>
    <col min="11284" max="11284" width="12" style="1114" bestFit="1" customWidth="1"/>
    <col min="11285" max="11285" width="4.28515625" style="1114" customWidth="1"/>
    <col min="11286" max="11521" width="9.140625" style="1114"/>
    <col min="11522" max="11522" width="10.140625" style="1114" bestFit="1" customWidth="1"/>
    <col min="11523" max="11523" width="56.5703125" style="1114" customWidth="1"/>
    <col min="11524" max="11526" width="19.7109375" style="1114" customWidth="1"/>
    <col min="11527" max="11527" width="2.7109375" style="1114" customWidth="1"/>
    <col min="11528" max="11528" width="15.28515625" style="1114" customWidth="1"/>
    <col min="11529" max="11529" width="7.42578125" style="1114" bestFit="1" customWidth="1"/>
    <col min="11530" max="11530" width="3.28515625" style="1114" customWidth="1"/>
    <col min="11531" max="11531" width="13.140625" style="1114" bestFit="1" customWidth="1"/>
    <col min="11532" max="11532" width="13.7109375" style="1114" bestFit="1" customWidth="1"/>
    <col min="11533" max="11533" width="12" style="1114" customWidth="1"/>
    <col min="11534" max="11534" width="1.85546875" style="1114" customWidth="1"/>
    <col min="11535" max="11536" width="13.140625" style="1114" bestFit="1" customWidth="1"/>
    <col min="11537" max="11537" width="16.42578125" style="1114" customWidth="1"/>
    <col min="11538" max="11538" width="9.140625" style="1114"/>
    <col min="11539" max="11539" width="48.7109375" style="1114" customWidth="1"/>
    <col min="11540" max="11540" width="12" style="1114" bestFit="1" customWidth="1"/>
    <col min="11541" max="11541" width="4.28515625" style="1114" customWidth="1"/>
    <col min="11542" max="11777" width="9.140625" style="1114"/>
    <col min="11778" max="11778" width="10.140625" style="1114" bestFit="1" customWidth="1"/>
    <col min="11779" max="11779" width="56.5703125" style="1114" customWidth="1"/>
    <col min="11780" max="11782" width="19.7109375" style="1114" customWidth="1"/>
    <col min="11783" max="11783" width="2.7109375" style="1114" customWidth="1"/>
    <col min="11784" max="11784" width="15.28515625" style="1114" customWidth="1"/>
    <col min="11785" max="11785" width="7.42578125" style="1114" bestFit="1" customWidth="1"/>
    <col min="11786" max="11786" width="3.28515625" style="1114" customWidth="1"/>
    <col min="11787" max="11787" width="13.140625" style="1114" bestFit="1" customWidth="1"/>
    <col min="11788" max="11788" width="13.7109375" style="1114" bestFit="1" customWidth="1"/>
    <col min="11789" max="11789" width="12" style="1114" customWidth="1"/>
    <col min="11790" max="11790" width="1.85546875" style="1114" customWidth="1"/>
    <col min="11791" max="11792" width="13.140625" style="1114" bestFit="1" customWidth="1"/>
    <col min="11793" max="11793" width="16.42578125" style="1114" customWidth="1"/>
    <col min="11794" max="11794" width="9.140625" style="1114"/>
    <col min="11795" max="11795" width="48.7109375" style="1114" customWidth="1"/>
    <col min="11796" max="11796" width="12" style="1114" bestFit="1" customWidth="1"/>
    <col min="11797" max="11797" width="4.28515625" style="1114" customWidth="1"/>
    <col min="11798" max="12033" width="9.140625" style="1114"/>
    <col min="12034" max="12034" width="10.140625" style="1114" bestFit="1" customWidth="1"/>
    <col min="12035" max="12035" width="56.5703125" style="1114" customWidth="1"/>
    <col min="12036" max="12038" width="19.7109375" style="1114" customWidth="1"/>
    <col min="12039" max="12039" width="2.7109375" style="1114" customWidth="1"/>
    <col min="12040" max="12040" width="15.28515625" style="1114" customWidth="1"/>
    <col min="12041" max="12041" width="7.42578125" style="1114" bestFit="1" customWidth="1"/>
    <col min="12042" max="12042" width="3.28515625" style="1114" customWidth="1"/>
    <col min="12043" max="12043" width="13.140625" style="1114" bestFit="1" customWidth="1"/>
    <col min="12044" max="12044" width="13.7109375" style="1114" bestFit="1" customWidth="1"/>
    <col min="12045" max="12045" width="12" style="1114" customWidth="1"/>
    <col min="12046" max="12046" width="1.85546875" style="1114" customWidth="1"/>
    <col min="12047" max="12048" width="13.140625" style="1114" bestFit="1" customWidth="1"/>
    <col min="12049" max="12049" width="16.42578125" style="1114" customWidth="1"/>
    <col min="12050" max="12050" width="9.140625" style="1114"/>
    <col min="12051" max="12051" width="48.7109375" style="1114" customWidth="1"/>
    <col min="12052" max="12052" width="12" style="1114" bestFit="1" customWidth="1"/>
    <col min="12053" max="12053" width="4.28515625" style="1114" customWidth="1"/>
    <col min="12054" max="12289" width="9.140625" style="1114"/>
    <col min="12290" max="12290" width="10.140625" style="1114" bestFit="1" customWidth="1"/>
    <col min="12291" max="12291" width="56.5703125" style="1114" customWidth="1"/>
    <col min="12292" max="12294" width="19.7109375" style="1114" customWidth="1"/>
    <col min="12295" max="12295" width="2.7109375" style="1114" customWidth="1"/>
    <col min="12296" max="12296" width="15.28515625" style="1114" customWidth="1"/>
    <col min="12297" max="12297" width="7.42578125" style="1114" bestFit="1" customWidth="1"/>
    <col min="12298" max="12298" width="3.28515625" style="1114" customWidth="1"/>
    <col min="12299" max="12299" width="13.140625" style="1114" bestFit="1" customWidth="1"/>
    <col min="12300" max="12300" width="13.7109375" style="1114" bestFit="1" customWidth="1"/>
    <col min="12301" max="12301" width="12" style="1114" customWidth="1"/>
    <col min="12302" max="12302" width="1.85546875" style="1114" customWidth="1"/>
    <col min="12303" max="12304" width="13.140625" style="1114" bestFit="1" customWidth="1"/>
    <col min="12305" max="12305" width="16.42578125" style="1114" customWidth="1"/>
    <col min="12306" max="12306" width="9.140625" style="1114"/>
    <col min="12307" max="12307" width="48.7109375" style="1114" customWidth="1"/>
    <col min="12308" max="12308" width="12" style="1114" bestFit="1" customWidth="1"/>
    <col min="12309" max="12309" width="4.28515625" style="1114" customWidth="1"/>
    <col min="12310" max="12545" width="9.140625" style="1114"/>
    <col min="12546" max="12546" width="10.140625" style="1114" bestFit="1" customWidth="1"/>
    <col min="12547" max="12547" width="56.5703125" style="1114" customWidth="1"/>
    <col min="12548" max="12550" width="19.7109375" style="1114" customWidth="1"/>
    <col min="12551" max="12551" width="2.7109375" style="1114" customWidth="1"/>
    <col min="12552" max="12552" width="15.28515625" style="1114" customWidth="1"/>
    <col min="12553" max="12553" width="7.42578125" style="1114" bestFit="1" customWidth="1"/>
    <col min="12554" max="12554" width="3.28515625" style="1114" customWidth="1"/>
    <col min="12555" max="12555" width="13.140625" style="1114" bestFit="1" customWidth="1"/>
    <col min="12556" max="12556" width="13.7109375" style="1114" bestFit="1" customWidth="1"/>
    <col min="12557" max="12557" width="12" style="1114" customWidth="1"/>
    <col min="12558" max="12558" width="1.85546875" style="1114" customWidth="1"/>
    <col min="12559" max="12560" width="13.140625" style="1114" bestFit="1" customWidth="1"/>
    <col min="12561" max="12561" width="16.42578125" style="1114" customWidth="1"/>
    <col min="12562" max="12562" width="9.140625" style="1114"/>
    <col min="12563" max="12563" width="48.7109375" style="1114" customWidth="1"/>
    <col min="12564" max="12564" width="12" style="1114" bestFit="1" customWidth="1"/>
    <col min="12565" max="12565" width="4.28515625" style="1114" customWidth="1"/>
    <col min="12566" max="12801" width="9.140625" style="1114"/>
    <col min="12802" max="12802" width="10.140625" style="1114" bestFit="1" customWidth="1"/>
    <col min="12803" max="12803" width="56.5703125" style="1114" customWidth="1"/>
    <col min="12804" max="12806" width="19.7109375" style="1114" customWidth="1"/>
    <col min="12807" max="12807" width="2.7109375" style="1114" customWidth="1"/>
    <col min="12808" max="12808" width="15.28515625" style="1114" customWidth="1"/>
    <col min="12809" max="12809" width="7.42578125" style="1114" bestFit="1" customWidth="1"/>
    <col min="12810" max="12810" width="3.28515625" style="1114" customWidth="1"/>
    <col min="12811" max="12811" width="13.140625" style="1114" bestFit="1" customWidth="1"/>
    <col min="12812" max="12812" width="13.7109375" style="1114" bestFit="1" customWidth="1"/>
    <col min="12813" max="12813" width="12" style="1114" customWidth="1"/>
    <col min="12814" max="12814" width="1.85546875" style="1114" customWidth="1"/>
    <col min="12815" max="12816" width="13.140625" style="1114" bestFit="1" customWidth="1"/>
    <col min="12817" max="12817" width="16.42578125" style="1114" customWidth="1"/>
    <col min="12818" max="12818" width="9.140625" style="1114"/>
    <col min="12819" max="12819" width="48.7109375" style="1114" customWidth="1"/>
    <col min="12820" max="12820" width="12" style="1114" bestFit="1" customWidth="1"/>
    <col min="12821" max="12821" width="4.28515625" style="1114" customWidth="1"/>
    <col min="12822" max="13057" width="9.140625" style="1114"/>
    <col min="13058" max="13058" width="10.140625" style="1114" bestFit="1" customWidth="1"/>
    <col min="13059" max="13059" width="56.5703125" style="1114" customWidth="1"/>
    <col min="13060" max="13062" width="19.7109375" style="1114" customWidth="1"/>
    <col min="13063" max="13063" width="2.7109375" style="1114" customWidth="1"/>
    <col min="13064" max="13064" width="15.28515625" style="1114" customWidth="1"/>
    <col min="13065" max="13065" width="7.42578125" style="1114" bestFit="1" customWidth="1"/>
    <col min="13066" max="13066" width="3.28515625" style="1114" customWidth="1"/>
    <col min="13067" max="13067" width="13.140625" style="1114" bestFit="1" customWidth="1"/>
    <col min="13068" max="13068" width="13.7109375" style="1114" bestFit="1" customWidth="1"/>
    <col min="13069" max="13069" width="12" style="1114" customWidth="1"/>
    <col min="13070" max="13070" width="1.85546875" style="1114" customWidth="1"/>
    <col min="13071" max="13072" width="13.140625" style="1114" bestFit="1" customWidth="1"/>
    <col min="13073" max="13073" width="16.42578125" style="1114" customWidth="1"/>
    <col min="13074" max="13074" width="9.140625" style="1114"/>
    <col min="13075" max="13075" width="48.7109375" style="1114" customWidth="1"/>
    <col min="13076" max="13076" width="12" style="1114" bestFit="1" customWidth="1"/>
    <col min="13077" max="13077" width="4.28515625" style="1114" customWidth="1"/>
    <col min="13078" max="13313" width="9.140625" style="1114"/>
    <col min="13314" max="13314" width="10.140625" style="1114" bestFit="1" customWidth="1"/>
    <col min="13315" max="13315" width="56.5703125" style="1114" customWidth="1"/>
    <col min="13316" max="13318" width="19.7109375" style="1114" customWidth="1"/>
    <col min="13319" max="13319" width="2.7109375" style="1114" customWidth="1"/>
    <col min="13320" max="13320" width="15.28515625" style="1114" customWidth="1"/>
    <col min="13321" max="13321" width="7.42578125" style="1114" bestFit="1" customWidth="1"/>
    <col min="13322" max="13322" width="3.28515625" style="1114" customWidth="1"/>
    <col min="13323" max="13323" width="13.140625" style="1114" bestFit="1" customWidth="1"/>
    <col min="13324" max="13324" width="13.7109375" style="1114" bestFit="1" customWidth="1"/>
    <col min="13325" max="13325" width="12" style="1114" customWidth="1"/>
    <col min="13326" max="13326" width="1.85546875" style="1114" customWidth="1"/>
    <col min="13327" max="13328" width="13.140625" style="1114" bestFit="1" customWidth="1"/>
    <col min="13329" max="13329" width="16.42578125" style="1114" customWidth="1"/>
    <col min="13330" max="13330" width="9.140625" style="1114"/>
    <col min="13331" max="13331" width="48.7109375" style="1114" customWidth="1"/>
    <col min="13332" max="13332" width="12" style="1114" bestFit="1" customWidth="1"/>
    <col min="13333" max="13333" width="4.28515625" style="1114" customWidth="1"/>
    <col min="13334" max="13569" width="9.140625" style="1114"/>
    <col min="13570" max="13570" width="10.140625" style="1114" bestFit="1" customWidth="1"/>
    <col min="13571" max="13571" width="56.5703125" style="1114" customWidth="1"/>
    <col min="13572" max="13574" width="19.7109375" style="1114" customWidth="1"/>
    <col min="13575" max="13575" width="2.7109375" style="1114" customWidth="1"/>
    <col min="13576" max="13576" width="15.28515625" style="1114" customWidth="1"/>
    <col min="13577" max="13577" width="7.42578125" style="1114" bestFit="1" customWidth="1"/>
    <col min="13578" max="13578" width="3.28515625" style="1114" customWidth="1"/>
    <col min="13579" max="13579" width="13.140625" style="1114" bestFit="1" customWidth="1"/>
    <col min="13580" max="13580" width="13.7109375" style="1114" bestFit="1" customWidth="1"/>
    <col min="13581" max="13581" width="12" style="1114" customWidth="1"/>
    <col min="13582" max="13582" width="1.85546875" style="1114" customWidth="1"/>
    <col min="13583" max="13584" width="13.140625" style="1114" bestFit="1" customWidth="1"/>
    <col min="13585" max="13585" width="16.42578125" style="1114" customWidth="1"/>
    <col min="13586" max="13586" width="9.140625" style="1114"/>
    <col min="13587" max="13587" width="48.7109375" style="1114" customWidth="1"/>
    <col min="13588" max="13588" width="12" style="1114" bestFit="1" customWidth="1"/>
    <col min="13589" max="13589" width="4.28515625" style="1114" customWidth="1"/>
    <col min="13590" max="13825" width="9.140625" style="1114"/>
    <col min="13826" max="13826" width="10.140625" style="1114" bestFit="1" customWidth="1"/>
    <col min="13827" max="13827" width="56.5703125" style="1114" customWidth="1"/>
    <col min="13828" max="13830" width="19.7109375" style="1114" customWidth="1"/>
    <col min="13831" max="13831" width="2.7109375" style="1114" customWidth="1"/>
    <col min="13832" max="13832" width="15.28515625" style="1114" customWidth="1"/>
    <col min="13833" max="13833" width="7.42578125" style="1114" bestFit="1" customWidth="1"/>
    <col min="13834" max="13834" width="3.28515625" style="1114" customWidth="1"/>
    <col min="13835" max="13835" width="13.140625" style="1114" bestFit="1" customWidth="1"/>
    <col min="13836" max="13836" width="13.7109375" style="1114" bestFit="1" customWidth="1"/>
    <col min="13837" max="13837" width="12" style="1114" customWidth="1"/>
    <col min="13838" max="13838" width="1.85546875" style="1114" customWidth="1"/>
    <col min="13839" max="13840" width="13.140625" style="1114" bestFit="1" customWidth="1"/>
    <col min="13841" max="13841" width="16.42578125" style="1114" customWidth="1"/>
    <col min="13842" max="13842" width="9.140625" style="1114"/>
    <col min="13843" max="13843" width="48.7109375" style="1114" customWidth="1"/>
    <col min="13844" max="13844" width="12" style="1114" bestFit="1" customWidth="1"/>
    <col min="13845" max="13845" width="4.28515625" style="1114" customWidth="1"/>
    <col min="13846" max="14081" width="9.140625" style="1114"/>
    <col min="14082" max="14082" width="10.140625" style="1114" bestFit="1" customWidth="1"/>
    <col min="14083" max="14083" width="56.5703125" style="1114" customWidth="1"/>
    <col min="14084" max="14086" width="19.7109375" style="1114" customWidth="1"/>
    <col min="14087" max="14087" width="2.7109375" style="1114" customWidth="1"/>
    <col min="14088" max="14088" width="15.28515625" style="1114" customWidth="1"/>
    <col min="14089" max="14089" width="7.42578125" style="1114" bestFit="1" customWidth="1"/>
    <col min="14090" max="14090" width="3.28515625" style="1114" customWidth="1"/>
    <col min="14091" max="14091" width="13.140625" style="1114" bestFit="1" customWidth="1"/>
    <col min="14092" max="14092" width="13.7109375" style="1114" bestFit="1" customWidth="1"/>
    <col min="14093" max="14093" width="12" style="1114" customWidth="1"/>
    <col min="14094" max="14094" width="1.85546875" style="1114" customWidth="1"/>
    <col min="14095" max="14096" width="13.140625" style="1114" bestFit="1" customWidth="1"/>
    <col min="14097" max="14097" width="16.42578125" style="1114" customWidth="1"/>
    <col min="14098" max="14098" width="9.140625" style="1114"/>
    <col min="14099" max="14099" width="48.7109375" style="1114" customWidth="1"/>
    <col min="14100" max="14100" width="12" style="1114" bestFit="1" customWidth="1"/>
    <col min="14101" max="14101" width="4.28515625" style="1114" customWidth="1"/>
    <col min="14102" max="14337" width="9.140625" style="1114"/>
    <col min="14338" max="14338" width="10.140625" style="1114" bestFit="1" customWidth="1"/>
    <col min="14339" max="14339" width="56.5703125" style="1114" customWidth="1"/>
    <col min="14340" max="14342" width="19.7109375" style="1114" customWidth="1"/>
    <col min="14343" max="14343" width="2.7109375" style="1114" customWidth="1"/>
    <col min="14344" max="14344" width="15.28515625" style="1114" customWidth="1"/>
    <col min="14345" max="14345" width="7.42578125" style="1114" bestFit="1" customWidth="1"/>
    <col min="14346" max="14346" width="3.28515625" style="1114" customWidth="1"/>
    <col min="14347" max="14347" width="13.140625" style="1114" bestFit="1" customWidth="1"/>
    <col min="14348" max="14348" width="13.7109375" style="1114" bestFit="1" customWidth="1"/>
    <col min="14349" max="14349" width="12" style="1114" customWidth="1"/>
    <col min="14350" max="14350" width="1.85546875" style="1114" customWidth="1"/>
    <col min="14351" max="14352" width="13.140625" style="1114" bestFit="1" customWidth="1"/>
    <col min="14353" max="14353" width="16.42578125" style="1114" customWidth="1"/>
    <col min="14354" max="14354" width="9.140625" style="1114"/>
    <col min="14355" max="14355" width="48.7109375" style="1114" customWidth="1"/>
    <col min="14356" max="14356" width="12" style="1114" bestFit="1" customWidth="1"/>
    <col min="14357" max="14357" width="4.28515625" style="1114" customWidth="1"/>
    <col min="14358" max="14593" width="9.140625" style="1114"/>
    <col min="14594" max="14594" width="10.140625" style="1114" bestFit="1" customWidth="1"/>
    <col min="14595" max="14595" width="56.5703125" style="1114" customWidth="1"/>
    <col min="14596" max="14598" width="19.7109375" style="1114" customWidth="1"/>
    <col min="14599" max="14599" width="2.7109375" style="1114" customWidth="1"/>
    <col min="14600" max="14600" width="15.28515625" style="1114" customWidth="1"/>
    <col min="14601" max="14601" width="7.42578125" style="1114" bestFit="1" customWidth="1"/>
    <col min="14602" max="14602" width="3.28515625" style="1114" customWidth="1"/>
    <col min="14603" max="14603" width="13.140625" style="1114" bestFit="1" customWidth="1"/>
    <col min="14604" max="14604" width="13.7109375" style="1114" bestFit="1" customWidth="1"/>
    <col min="14605" max="14605" width="12" style="1114" customWidth="1"/>
    <col min="14606" max="14606" width="1.85546875" style="1114" customWidth="1"/>
    <col min="14607" max="14608" width="13.140625" style="1114" bestFit="1" customWidth="1"/>
    <col min="14609" max="14609" width="16.42578125" style="1114" customWidth="1"/>
    <col min="14610" max="14610" width="9.140625" style="1114"/>
    <col min="14611" max="14611" width="48.7109375" style="1114" customWidth="1"/>
    <col min="14612" max="14612" width="12" style="1114" bestFit="1" customWidth="1"/>
    <col min="14613" max="14613" width="4.28515625" style="1114" customWidth="1"/>
    <col min="14614" max="14849" width="9.140625" style="1114"/>
    <col min="14850" max="14850" width="10.140625" style="1114" bestFit="1" customWidth="1"/>
    <col min="14851" max="14851" width="56.5703125" style="1114" customWidth="1"/>
    <col min="14852" max="14854" width="19.7109375" style="1114" customWidth="1"/>
    <col min="14855" max="14855" width="2.7109375" style="1114" customWidth="1"/>
    <col min="14856" max="14856" width="15.28515625" style="1114" customWidth="1"/>
    <col min="14857" max="14857" width="7.42578125" style="1114" bestFit="1" customWidth="1"/>
    <col min="14858" max="14858" width="3.28515625" style="1114" customWidth="1"/>
    <col min="14859" max="14859" width="13.140625" style="1114" bestFit="1" customWidth="1"/>
    <col min="14860" max="14860" width="13.7109375" style="1114" bestFit="1" customWidth="1"/>
    <col min="14861" max="14861" width="12" style="1114" customWidth="1"/>
    <col min="14862" max="14862" width="1.85546875" style="1114" customWidth="1"/>
    <col min="14863" max="14864" width="13.140625" style="1114" bestFit="1" customWidth="1"/>
    <col min="14865" max="14865" width="16.42578125" style="1114" customWidth="1"/>
    <col min="14866" max="14866" width="9.140625" style="1114"/>
    <col min="14867" max="14867" width="48.7109375" style="1114" customWidth="1"/>
    <col min="14868" max="14868" width="12" style="1114" bestFit="1" customWidth="1"/>
    <col min="14869" max="14869" width="4.28515625" style="1114" customWidth="1"/>
    <col min="14870" max="15105" width="9.140625" style="1114"/>
    <col min="15106" max="15106" width="10.140625" style="1114" bestFit="1" customWidth="1"/>
    <col min="15107" max="15107" width="56.5703125" style="1114" customWidth="1"/>
    <col min="15108" max="15110" width="19.7109375" style="1114" customWidth="1"/>
    <col min="15111" max="15111" width="2.7109375" style="1114" customWidth="1"/>
    <col min="15112" max="15112" width="15.28515625" style="1114" customWidth="1"/>
    <col min="15113" max="15113" width="7.42578125" style="1114" bestFit="1" customWidth="1"/>
    <col min="15114" max="15114" width="3.28515625" style="1114" customWidth="1"/>
    <col min="15115" max="15115" width="13.140625" style="1114" bestFit="1" customWidth="1"/>
    <col min="15116" max="15116" width="13.7109375" style="1114" bestFit="1" customWidth="1"/>
    <col min="15117" max="15117" width="12" style="1114" customWidth="1"/>
    <col min="15118" max="15118" width="1.85546875" style="1114" customWidth="1"/>
    <col min="15119" max="15120" width="13.140625" style="1114" bestFit="1" customWidth="1"/>
    <col min="15121" max="15121" width="16.42578125" style="1114" customWidth="1"/>
    <col min="15122" max="15122" width="9.140625" style="1114"/>
    <col min="15123" max="15123" width="48.7109375" style="1114" customWidth="1"/>
    <col min="15124" max="15124" width="12" style="1114" bestFit="1" customWidth="1"/>
    <col min="15125" max="15125" width="4.28515625" style="1114" customWidth="1"/>
    <col min="15126" max="15361" width="9.140625" style="1114"/>
    <col min="15362" max="15362" width="10.140625" style="1114" bestFit="1" customWidth="1"/>
    <col min="15363" max="15363" width="56.5703125" style="1114" customWidth="1"/>
    <col min="15364" max="15366" width="19.7109375" style="1114" customWidth="1"/>
    <col min="15367" max="15367" width="2.7109375" style="1114" customWidth="1"/>
    <col min="15368" max="15368" width="15.28515625" style="1114" customWidth="1"/>
    <col min="15369" max="15369" width="7.42578125" style="1114" bestFit="1" customWidth="1"/>
    <col min="15370" max="15370" width="3.28515625" style="1114" customWidth="1"/>
    <col min="15371" max="15371" width="13.140625" style="1114" bestFit="1" customWidth="1"/>
    <col min="15372" max="15372" width="13.7109375" style="1114" bestFit="1" customWidth="1"/>
    <col min="15373" max="15373" width="12" style="1114" customWidth="1"/>
    <col min="15374" max="15374" width="1.85546875" style="1114" customWidth="1"/>
    <col min="15375" max="15376" width="13.140625" style="1114" bestFit="1" customWidth="1"/>
    <col min="15377" max="15377" width="16.42578125" style="1114" customWidth="1"/>
    <col min="15378" max="15378" width="9.140625" style="1114"/>
    <col min="15379" max="15379" width="48.7109375" style="1114" customWidth="1"/>
    <col min="15380" max="15380" width="12" style="1114" bestFit="1" customWidth="1"/>
    <col min="15381" max="15381" width="4.28515625" style="1114" customWidth="1"/>
    <col min="15382" max="15617" width="9.140625" style="1114"/>
    <col min="15618" max="15618" width="10.140625" style="1114" bestFit="1" customWidth="1"/>
    <col min="15619" max="15619" width="56.5703125" style="1114" customWidth="1"/>
    <col min="15620" max="15622" width="19.7109375" style="1114" customWidth="1"/>
    <col min="15623" max="15623" width="2.7109375" style="1114" customWidth="1"/>
    <col min="15624" max="15624" width="15.28515625" style="1114" customWidth="1"/>
    <col min="15625" max="15625" width="7.42578125" style="1114" bestFit="1" customWidth="1"/>
    <col min="15626" max="15626" width="3.28515625" style="1114" customWidth="1"/>
    <col min="15627" max="15627" width="13.140625" style="1114" bestFit="1" customWidth="1"/>
    <col min="15628" max="15628" width="13.7109375" style="1114" bestFit="1" customWidth="1"/>
    <col min="15629" max="15629" width="12" style="1114" customWidth="1"/>
    <col min="15630" max="15630" width="1.85546875" style="1114" customWidth="1"/>
    <col min="15631" max="15632" width="13.140625" style="1114" bestFit="1" customWidth="1"/>
    <col min="15633" max="15633" width="16.42578125" style="1114" customWidth="1"/>
    <col min="15634" max="15634" width="9.140625" style="1114"/>
    <col min="15635" max="15635" width="48.7109375" style="1114" customWidth="1"/>
    <col min="15636" max="15636" width="12" style="1114" bestFit="1" customWidth="1"/>
    <col min="15637" max="15637" width="4.28515625" style="1114" customWidth="1"/>
    <col min="15638" max="15873" width="9.140625" style="1114"/>
    <col min="15874" max="15874" width="10.140625" style="1114" bestFit="1" customWidth="1"/>
    <col min="15875" max="15875" width="56.5703125" style="1114" customWidth="1"/>
    <col min="15876" max="15878" width="19.7109375" style="1114" customWidth="1"/>
    <col min="15879" max="15879" width="2.7109375" style="1114" customWidth="1"/>
    <col min="15880" max="15880" width="15.28515625" style="1114" customWidth="1"/>
    <col min="15881" max="15881" width="7.42578125" style="1114" bestFit="1" customWidth="1"/>
    <col min="15882" max="15882" width="3.28515625" style="1114" customWidth="1"/>
    <col min="15883" max="15883" width="13.140625" style="1114" bestFit="1" customWidth="1"/>
    <col min="15884" max="15884" width="13.7109375" style="1114" bestFit="1" customWidth="1"/>
    <col min="15885" max="15885" width="12" style="1114" customWidth="1"/>
    <col min="15886" max="15886" width="1.85546875" style="1114" customWidth="1"/>
    <col min="15887" max="15888" width="13.140625" style="1114" bestFit="1" customWidth="1"/>
    <col min="15889" max="15889" width="16.42578125" style="1114" customWidth="1"/>
    <col min="15890" max="15890" width="9.140625" style="1114"/>
    <col min="15891" max="15891" width="48.7109375" style="1114" customWidth="1"/>
    <col min="15892" max="15892" width="12" style="1114" bestFit="1" customWidth="1"/>
    <col min="15893" max="15893" width="4.28515625" style="1114" customWidth="1"/>
    <col min="15894" max="16129" width="9.140625" style="1114"/>
    <col min="16130" max="16130" width="10.140625" style="1114" bestFit="1" customWidth="1"/>
    <col min="16131" max="16131" width="56.5703125" style="1114" customWidth="1"/>
    <col min="16132" max="16134" width="19.7109375" style="1114" customWidth="1"/>
    <col min="16135" max="16135" width="2.7109375" style="1114" customWidth="1"/>
    <col min="16136" max="16136" width="15.28515625" style="1114" customWidth="1"/>
    <col min="16137" max="16137" width="7.42578125" style="1114" bestFit="1" customWidth="1"/>
    <col min="16138" max="16138" width="3.28515625" style="1114" customWidth="1"/>
    <col min="16139" max="16139" width="13.140625" style="1114" bestFit="1" customWidth="1"/>
    <col min="16140" max="16140" width="13.7109375" style="1114" bestFit="1" customWidth="1"/>
    <col min="16141" max="16141" width="12" style="1114" customWidth="1"/>
    <col min="16142" max="16142" width="1.85546875" style="1114" customWidth="1"/>
    <col min="16143" max="16144" width="13.140625" style="1114" bestFit="1" customWidth="1"/>
    <col min="16145" max="16145" width="16.42578125" style="1114" customWidth="1"/>
    <col min="16146" max="16146" width="9.140625" style="1114"/>
    <col min="16147" max="16147" width="48.7109375" style="1114" customWidth="1"/>
    <col min="16148" max="16148" width="12" style="1114" bestFit="1" customWidth="1"/>
    <col min="16149" max="16149" width="4.28515625" style="1114" customWidth="1"/>
    <col min="16150" max="16384" width="9.140625" style="1114"/>
  </cols>
  <sheetData>
    <row r="1" spans="1:21" ht="13.5" thickBot="1"/>
    <row r="2" spans="1:21" s="1256" customFormat="1" ht="37.5" customHeight="1">
      <c r="A2" s="1255"/>
      <c r="B2" s="2424" t="s">
        <v>1244</v>
      </c>
      <c r="C2" s="2425"/>
      <c r="D2" s="2425"/>
      <c r="E2" s="2425"/>
      <c r="F2" s="2426"/>
      <c r="G2" s="1259"/>
      <c r="H2" s="593"/>
      <c r="I2" s="1260"/>
    </row>
    <row r="3" spans="1:21" ht="24.75" customHeight="1">
      <c r="A3" s="1113"/>
      <c r="B3" s="2427" t="s">
        <v>1245</v>
      </c>
      <c r="C3" s="2428"/>
      <c r="D3" s="2428"/>
      <c r="E3" s="2428"/>
      <c r="F3" s="2429"/>
      <c r="G3" s="1263"/>
      <c r="H3" s="593"/>
      <c r="I3" s="1260"/>
    </row>
    <row r="4" spans="1:21" ht="27" customHeight="1">
      <c r="A4" s="1113"/>
      <c r="B4" s="2430" t="s">
        <v>1246</v>
      </c>
      <c r="C4" s="2431"/>
      <c r="D4" s="2431"/>
      <c r="E4" s="2431"/>
      <c r="F4" s="2432"/>
      <c r="G4" s="1259"/>
      <c r="H4" s="593"/>
      <c r="I4" s="1260"/>
    </row>
    <row r="5" spans="1:21" ht="24.75" customHeight="1">
      <c r="A5" s="1113"/>
      <c r="B5" s="2430" t="s">
        <v>1251</v>
      </c>
      <c r="C5" s="2431"/>
      <c r="D5" s="2431"/>
      <c r="E5" s="2431"/>
      <c r="F5" s="2432"/>
      <c r="G5" s="1263"/>
      <c r="H5" s="593"/>
      <c r="I5" s="1260"/>
    </row>
    <row r="6" spans="1:21" ht="27" customHeight="1">
      <c r="A6" s="1113"/>
      <c r="B6" s="2430" t="s">
        <v>1247</v>
      </c>
      <c r="C6" s="2431"/>
      <c r="D6" s="2431"/>
      <c r="E6" s="2431"/>
      <c r="F6" s="2432"/>
      <c r="G6" s="1259"/>
      <c r="H6" s="593"/>
      <c r="I6" s="1260"/>
    </row>
    <row r="7" spans="1:21" ht="22.5" customHeight="1">
      <c r="A7" s="1113"/>
      <c r="B7" s="2437" t="s">
        <v>1249</v>
      </c>
      <c r="C7" s="2438"/>
      <c r="D7" s="2438"/>
      <c r="E7" s="2438"/>
      <c r="F7" s="2439"/>
      <c r="G7" s="1263"/>
      <c r="H7" s="593"/>
      <c r="I7" s="1260"/>
    </row>
    <row r="8" spans="1:21" ht="15.75">
      <c r="A8" s="1113"/>
      <c r="B8" s="1660" t="s">
        <v>6</v>
      </c>
      <c r="C8" s="1636" t="str">
        <f>RESUMO!C8</f>
        <v>CONSTRUÇÃO E REVITALIZAÇÃO DE PRAÇA PÚBLICA</v>
      </c>
      <c r="D8" s="1111"/>
      <c r="E8" s="1661"/>
      <c r="F8" s="1673"/>
      <c r="G8" s="1259"/>
      <c r="H8" s="593"/>
      <c r="I8" s="1260"/>
      <c r="J8" s="1261"/>
      <c r="K8" s="1262"/>
      <c r="L8" s="1262"/>
      <c r="M8" s="1262"/>
      <c r="N8" s="1262"/>
      <c r="O8" s="1262"/>
      <c r="P8" s="1262"/>
    </row>
    <row r="9" spans="1:21" ht="15.75" customHeight="1">
      <c r="A9" s="1113"/>
      <c r="B9" s="1660" t="s">
        <v>8</v>
      </c>
      <c r="C9" s="2446" t="str">
        <f>RESUMO!C9</f>
        <v>AV PRESIDENTE DUTRA, S/N, KM 264, SETOR INDUSTRIAL, SÃO PEDRO DA CIPA/MT</v>
      </c>
      <c r="D9" s="2446"/>
      <c r="E9" s="2446"/>
      <c r="F9" s="2447"/>
      <c r="G9" s="1263"/>
      <c r="H9" s="593"/>
      <c r="I9" s="1260"/>
      <c r="J9" s="1261"/>
      <c r="K9" s="1262"/>
      <c r="L9" s="1262"/>
      <c r="M9" s="1262"/>
      <c r="N9" s="1262"/>
      <c r="O9" s="1262"/>
      <c r="P9" s="1262"/>
    </row>
    <row r="10" spans="1:21" ht="16.5" thickBot="1">
      <c r="A10" s="1113"/>
      <c r="B10" s="1664" t="s">
        <v>7</v>
      </c>
      <c r="C10" s="1662">
        <f>RESUMO!I8</f>
        <v>44103</v>
      </c>
      <c r="D10" s="1663"/>
      <c r="E10" s="1111"/>
      <c r="F10" s="1171"/>
      <c r="G10" s="1263"/>
      <c r="H10" s="593"/>
      <c r="I10" s="1260"/>
      <c r="J10" s="1261"/>
      <c r="K10" s="1262"/>
      <c r="L10" s="1262"/>
      <c r="M10" s="1262"/>
      <c r="N10" s="1262"/>
      <c r="O10" s="1262"/>
      <c r="P10" s="1262"/>
    </row>
    <row r="11" spans="1:21" ht="15.75" thickBot="1">
      <c r="B11" s="2440" t="s">
        <v>250</v>
      </c>
      <c r="C11" s="2441"/>
      <c r="D11" s="2444" t="s">
        <v>1248</v>
      </c>
      <c r="E11" s="2444"/>
      <c r="F11" s="2445"/>
      <c r="G11" s="1263"/>
      <c r="H11" s="1262"/>
      <c r="I11" s="1260"/>
      <c r="J11" s="1261"/>
      <c r="K11" s="1262"/>
      <c r="L11" s="1262"/>
      <c r="M11" s="1262"/>
      <c r="N11" s="1262"/>
      <c r="O11" s="1262"/>
      <c r="P11" s="1262"/>
    </row>
    <row r="12" spans="1:21" ht="15.75" thickBot="1">
      <c r="B12" s="2442"/>
      <c r="C12" s="2443"/>
      <c r="D12" s="1674" t="s">
        <v>1085</v>
      </c>
      <c r="E12" s="1675" t="s">
        <v>1086</v>
      </c>
      <c r="F12" s="1676" t="s">
        <v>84</v>
      </c>
      <c r="G12" s="1257"/>
      <c r="H12" s="1262"/>
      <c r="I12" s="1260"/>
      <c r="J12" s="1261"/>
      <c r="K12" s="1262"/>
      <c r="L12" s="1264"/>
      <c r="M12" s="1262"/>
      <c r="N12" s="1262"/>
      <c r="O12" s="2433" t="s">
        <v>1087</v>
      </c>
      <c r="P12" s="2434"/>
      <c r="Q12" s="2435"/>
    </row>
    <row r="13" spans="1:21" ht="30.75" thickBot="1">
      <c r="A13" s="1113"/>
      <c r="B13" s="1665" t="str">
        <f>R13</f>
        <v>1.0</v>
      </c>
      <c r="C13" s="1666" t="str">
        <f>C8</f>
        <v>CONSTRUÇÃO E REVITALIZAÇÃO DE PRAÇA PÚBLICA</v>
      </c>
      <c r="D13" s="1671">
        <f>D16</f>
        <v>477500</v>
      </c>
      <c r="E13" s="1671">
        <f>F13-D13</f>
        <v>20506.039999999746</v>
      </c>
      <c r="F13" s="1672">
        <f>'ORÇAMENTO '!K370</f>
        <v>498006.03999999975</v>
      </c>
      <c r="G13" s="1269"/>
      <c r="H13" s="1270">
        <f>E13+D13</f>
        <v>498006.03999999975</v>
      </c>
      <c r="I13" s="1271">
        <f>T13/$T$16</f>
        <v>1</v>
      </c>
      <c r="J13" s="1261"/>
      <c r="K13" s="1272">
        <f>$D$16*I13</f>
        <v>477500</v>
      </c>
      <c r="L13" s="1273">
        <f>$E$16*I13</f>
        <v>20000</v>
      </c>
      <c r="M13" s="1274">
        <f>K13+L13</f>
        <v>497500</v>
      </c>
      <c r="N13" s="1262"/>
      <c r="O13" s="1678">
        <f>ROUND(K13,2)</f>
        <v>477500</v>
      </c>
      <c r="P13" s="1679">
        <f>ROUND(L13,2)</f>
        <v>20000</v>
      </c>
      <c r="Q13" s="1680">
        <f>SUM(O13+P13)</f>
        <v>497500</v>
      </c>
      <c r="R13" s="1677" t="s">
        <v>1</v>
      </c>
      <c r="S13" s="1275" t="str">
        <f>C13</f>
        <v>CONSTRUÇÃO E REVITALIZAÇÃO DE PRAÇA PÚBLICA</v>
      </c>
      <c r="T13" s="1276">
        <f>RESUMO!H83</f>
        <v>498006.04</v>
      </c>
      <c r="U13" s="1113"/>
    </row>
    <row r="14" spans="1:21" s="1258" customFormat="1" ht="10.5" customHeight="1" thickBot="1">
      <c r="A14" s="924"/>
      <c r="B14" s="1667"/>
      <c r="C14" s="1667"/>
      <c r="D14" s="1667"/>
      <c r="E14" s="1667"/>
      <c r="F14" s="1667"/>
      <c r="G14" s="1265"/>
      <c r="H14" s="1266"/>
      <c r="I14" s="1266"/>
      <c r="J14" s="1266"/>
      <c r="K14" s="1267"/>
      <c r="L14" s="1267"/>
      <c r="M14" s="1266"/>
      <c r="N14" s="1266"/>
      <c r="O14" s="1266"/>
      <c r="P14" s="1266"/>
      <c r="Q14" s="1266"/>
      <c r="R14" s="1266"/>
      <c r="S14" s="1266"/>
      <c r="T14" s="1268"/>
      <c r="U14" s="924"/>
    </row>
    <row r="15" spans="1:21" ht="24" customHeight="1" thickBot="1">
      <c r="A15" s="1113"/>
      <c r="B15" s="2436"/>
      <c r="C15" s="2436"/>
      <c r="D15" s="1668">
        <f>SUM(D13:D14)</f>
        <v>477500</v>
      </c>
      <c r="E15" s="1669">
        <f>SUM(E13:E14)</f>
        <v>20506.039999999746</v>
      </c>
      <c r="F15" s="1670">
        <f>SUM(F13:F14)</f>
        <v>498006.03999999975</v>
      </c>
      <c r="G15" s="1277"/>
      <c r="K15" s="1278"/>
      <c r="L15" s="1278"/>
      <c r="O15" s="1278"/>
      <c r="P15" s="1278"/>
      <c r="R15" s="1279"/>
      <c r="S15" s="1279"/>
      <c r="T15" s="1280"/>
      <c r="U15" s="1113"/>
    </row>
    <row r="16" spans="1:21" s="2035" customFormat="1" ht="25.5" customHeight="1" thickBot="1">
      <c r="B16" s="2036"/>
      <c r="C16" s="2039" t="s">
        <v>1441</v>
      </c>
      <c r="D16" s="2040">
        <v>477500</v>
      </c>
      <c r="E16" s="2041">
        <v>20000</v>
      </c>
      <c r="F16" s="2042">
        <f>SUM(D16:E16)</f>
        <v>497500</v>
      </c>
      <c r="G16" s="2037"/>
      <c r="M16" s="2038"/>
      <c r="Q16" s="2038"/>
      <c r="T16" s="2038">
        <f>SUM(T13:T14)</f>
        <v>498006.04</v>
      </c>
    </row>
    <row r="17" spans="2:17" ht="13.5" thickBot="1">
      <c r="B17" s="615"/>
      <c r="C17" s="615"/>
      <c r="D17" s="1282"/>
      <c r="E17" s="1283"/>
      <c r="F17" s="1282"/>
      <c r="G17" s="1284"/>
      <c r="H17" s="1285"/>
      <c r="I17" s="1286"/>
    </row>
    <row r="18" spans="2:17">
      <c r="D18" s="1287"/>
      <c r="E18" s="1288"/>
      <c r="F18" s="1287"/>
      <c r="G18" s="1281"/>
    </row>
    <row r="19" spans="2:17">
      <c r="D19" s="1287"/>
      <c r="E19" s="1288"/>
      <c r="F19" s="1287"/>
      <c r="G19" s="1281"/>
    </row>
    <row r="20" spans="2:17">
      <c r="B20" s="615"/>
      <c r="C20" s="615"/>
      <c r="D20" s="1282"/>
      <c r="E20" s="1283"/>
      <c r="F20" s="1282"/>
      <c r="G20" s="1284"/>
      <c r="H20" s="615"/>
      <c r="I20" s="615"/>
    </row>
    <row r="21" spans="2:17">
      <c r="D21" s="1287"/>
      <c r="E21" s="1288"/>
      <c r="F21" s="1287"/>
      <c r="G21" s="1284"/>
      <c r="H21" s="615"/>
      <c r="I21" s="615"/>
    </row>
    <row r="22" spans="2:17">
      <c r="D22" s="1287"/>
      <c r="E22" s="1288"/>
      <c r="F22" s="1287"/>
      <c r="G22" s="1281"/>
    </row>
    <row r="23" spans="2:17">
      <c r="D23" s="1287"/>
      <c r="E23" s="1288"/>
      <c r="F23" s="1287"/>
      <c r="G23" s="1281"/>
    </row>
    <row r="24" spans="2:17">
      <c r="D24" s="1287"/>
      <c r="E24" s="1288"/>
      <c r="F24" s="1287"/>
      <c r="G24" s="1281"/>
    </row>
    <row r="25" spans="2:17">
      <c r="D25" s="1287"/>
      <c r="E25" s="1288"/>
      <c r="F25" s="1287"/>
      <c r="G25" s="1281"/>
    </row>
    <row r="26" spans="2:17">
      <c r="D26" s="1287"/>
      <c r="E26" s="1288"/>
      <c r="F26" s="1287"/>
      <c r="G26" s="1281"/>
    </row>
    <row r="27" spans="2:17">
      <c r="D27" s="1287"/>
      <c r="E27" s="1288"/>
      <c r="F27" s="1287"/>
      <c r="G27" s="1281"/>
      <c r="K27" s="1289"/>
      <c r="L27" s="1289"/>
      <c r="M27" s="1289"/>
      <c r="O27" s="1290"/>
      <c r="P27" s="1290"/>
      <c r="Q27" s="1289"/>
    </row>
    <row r="28" spans="2:17">
      <c r="D28" s="1287"/>
      <c r="E28" s="1288"/>
      <c r="F28" s="1287"/>
      <c r="G28" s="1281"/>
    </row>
    <row r="29" spans="2:17">
      <c r="D29" s="1287"/>
      <c r="E29" s="1288"/>
      <c r="F29" s="1287"/>
      <c r="G29" s="1281"/>
    </row>
    <row r="30" spans="2:17">
      <c r="D30" s="1287"/>
      <c r="E30" s="1288"/>
      <c r="F30" s="1287"/>
      <c r="G30" s="1281"/>
    </row>
    <row r="31" spans="2:17">
      <c r="D31" s="1287"/>
      <c r="E31" s="1288"/>
      <c r="F31" s="1287"/>
      <c r="G31" s="1281"/>
    </row>
    <row r="32" spans="2:17">
      <c r="D32" s="1287"/>
      <c r="E32" s="1288"/>
      <c r="F32" s="1287"/>
      <c r="G32" s="1281"/>
    </row>
    <row r="33" spans="2:9">
      <c r="D33" s="1287"/>
      <c r="E33" s="1288"/>
      <c r="F33" s="1287"/>
      <c r="G33" s="1281"/>
    </row>
    <row r="34" spans="2:9">
      <c r="D34" s="1287"/>
      <c r="E34" s="1288"/>
      <c r="F34" s="1287"/>
      <c r="G34" s="1281"/>
    </row>
    <row r="35" spans="2:9">
      <c r="D35" s="1287"/>
      <c r="E35" s="1288"/>
      <c r="F35" s="1287"/>
      <c r="G35" s="1281"/>
    </row>
    <row r="36" spans="2:9">
      <c r="D36" s="1287"/>
      <c r="E36" s="1288"/>
      <c r="F36" s="1287"/>
      <c r="G36" s="1281"/>
    </row>
    <row r="37" spans="2:9">
      <c r="D37" s="1287"/>
      <c r="E37" s="1288"/>
      <c r="F37" s="1287"/>
      <c r="G37" s="1281"/>
    </row>
    <row r="38" spans="2:9">
      <c r="D38" s="1287"/>
      <c r="E38" s="1288"/>
      <c r="F38" s="1287"/>
      <c r="G38" s="1281"/>
    </row>
    <row r="39" spans="2:9">
      <c r="D39" s="1287"/>
      <c r="E39" s="1288"/>
      <c r="F39" s="1287"/>
      <c r="G39" s="1281"/>
    </row>
    <row r="42" spans="2:9">
      <c r="B42" s="615"/>
      <c r="C42" s="615"/>
      <c r="D42" s="615"/>
      <c r="E42" s="615"/>
      <c r="F42" s="615"/>
      <c r="G42" s="1291"/>
      <c r="H42" s="615"/>
      <c r="I42" s="615"/>
    </row>
    <row r="50" spans="4:7">
      <c r="G50" s="1254">
        <v>80.010000000000005</v>
      </c>
    </row>
    <row r="54" spans="4:7">
      <c r="D54" s="1292"/>
      <c r="E54" s="1292"/>
    </row>
    <row r="58" spans="4:7">
      <c r="G58" s="1254">
        <v>743.52</v>
      </c>
    </row>
    <row r="203" spans="3:10">
      <c r="C203" s="1293"/>
      <c r="D203" s="1293"/>
      <c r="E203" s="1294" t="s">
        <v>1088</v>
      </c>
      <c r="F203" s="1293"/>
      <c r="G203" s="1295"/>
      <c r="H203" s="1293"/>
      <c r="I203" s="1296"/>
      <c r="J203" s="1293"/>
    </row>
    <row r="204" spans="3:10">
      <c r="C204" s="1297"/>
      <c r="D204" s="1297"/>
      <c r="E204" s="1297"/>
      <c r="F204" s="1297"/>
      <c r="G204" s="1298"/>
      <c r="H204" s="1297"/>
    </row>
    <row r="205" spans="3:10">
      <c r="C205" s="1297"/>
      <c r="D205" s="1297"/>
      <c r="E205" s="1297"/>
      <c r="F205" s="1297"/>
      <c r="G205" s="1298"/>
      <c r="H205" s="1297"/>
    </row>
    <row r="206" spans="3:10">
      <c r="C206" s="1297"/>
      <c r="D206" s="1297"/>
      <c r="E206" s="1297"/>
      <c r="F206" s="1297"/>
      <c r="G206" s="1298"/>
      <c r="H206" s="1297"/>
    </row>
    <row r="207" spans="3:10">
      <c r="C207" s="1297"/>
      <c r="D207" s="1297"/>
      <c r="E207" s="1297"/>
      <c r="F207" s="1297"/>
      <c r="G207" s="1298"/>
      <c r="H207" s="1297"/>
    </row>
    <row r="208" spans="3:10">
      <c r="C208" s="1297"/>
      <c r="D208" s="1297"/>
      <c r="E208" s="1297"/>
      <c r="F208" s="1297"/>
      <c r="G208" s="1298"/>
      <c r="H208" s="1297"/>
    </row>
    <row r="209" spans="3:8">
      <c r="C209" s="1297"/>
      <c r="D209" s="1297"/>
      <c r="E209" s="1297"/>
      <c r="F209" s="1297"/>
      <c r="G209" s="1298"/>
      <c r="H209" s="1297"/>
    </row>
    <row r="210" spans="3:8">
      <c r="C210" s="1297"/>
      <c r="D210" s="1297"/>
      <c r="E210" s="1297"/>
      <c r="F210" s="1297"/>
      <c r="G210" s="1298"/>
      <c r="H210" s="1297"/>
    </row>
    <row r="211" spans="3:8">
      <c r="C211" s="1297"/>
      <c r="D211" s="1297"/>
      <c r="E211" s="1297"/>
      <c r="F211" s="1297"/>
      <c r="G211" s="1298"/>
      <c r="H211" s="1297"/>
    </row>
    <row r="212" spans="3:8">
      <c r="C212" s="1297"/>
      <c r="D212" s="1297"/>
      <c r="E212" s="1297"/>
      <c r="F212" s="1297"/>
      <c r="G212" s="1298"/>
      <c r="H212" s="1297"/>
    </row>
    <row r="213" spans="3:8">
      <c r="C213" s="1297"/>
      <c r="D213" s="1297"/>
      <c r="E213" s="1297"/>
      <c r="F213" s="1297"/>
      <c r="G213" s="1298"/>
      <c r="H213" s="1297"/>
    </row>
    <row r="214" spans="3:8">
      <c r="C214" s="1297"/>
      <c r="D214" s="1297"/>
      <c r="E214" s="1297"/>
      <c r="F214" s="1297"/>
      <c r="G214" s="1298"/>
      <c r="H214" s="1297"/>
    </row>
    <row r="215" spans="3:8">
      <c r="C215" s="1297"/>
      <c r="D215" s="1297"/>
      <c r="E215" s="1297"/>
      <c r="F215" s="1297"/>
      <c r="G215" s="1298"/>
      <c r="H215" s="1297"/>
    </row>
    <row r="216" spans="3:8">
      <c r="C216" s="1297"/>
      <c r="D216" s="1297"/>
      <c r="E216" s="1297"/>
      <c r="F216" s="1297"/>
      <c r="G216" s="1298"/>
      <c r="H216" s="1297"/>
    </row>
    <row r="217" spans="3:8">
      <c r="C217" s="1297"/>
      <c r="D217" s="1297"/>
      <c r="E217" s="1297"/>
      <c r="F217" s="1297"/>
      <c r="G217" s="1298"/>
      <c r="H217" s="1297"/>
    </row>
    <row r="218" spans="3:8">
      <c r="C218" s="1297"/>
      <c r="D218" s="1297"/>
      <c r="E218" s="1297"/>
      <c r="F218" s="1297"/>
      <c r="G218" s="1298"/>
      <c r="H218" s="1297"/>
    </row>
    <row r="219" spans="3:8">
      <c r="C219" s="1297"/>
      <c r="D219" s="1297"/>
      <c r="E219" s="1297"/>
      <c r="F219" s="1297"/>
      <c r="G219" s="1298"/>
      <c r="H219" s="1297"/>
    </row>
    <row r="220" spans="3:8">
      <c r="C220" s="1297"/>
      <c r="D220" s="1297"/>
      <c r="E220" s="1297"/>
      <c r="F220" s="1297"/>
      <c r="G220" s="1298"/>
      <c r="H220" s="1297"/>
    </row>
    <row r="221" spans="3:8">
      <c r="C221" s="1297"/>
      <c r="D221" s="1297"/>
      <c r="E221" s="1297"/>
      <c r="F221" s="1297"/>
      <c r="G221" s="1298"/>
      <c r="H221" s="1297"/>
    </row>
    <row r="222" spans="3:8">
      <c r="C222" s="1297"/>
      <c r="D222" s="1297"/>
      <c r="E222" s="1297"/>
      <c r="F222" s="1297"/>
      <c r="G222" s="1298"/>
      <c r="H222" s="1297"/>
    </row>
    <row r="223" spans="3:8">
      <c r="C223" s="1297"/>
      <c r="D223" s="1297"/>
      <c r="E223" s="1297"/>
      <c r="F223" s="1297"/>
      <c r="G223" s="1298"/>
      <c r="H223" s="1297"/>
    </row>
    <row r="224" spans="3:8">
      <c r="C224" s="1297"/>
      <c r="D224" s="1297"/>
      <c r="E224" s="1297"/>
      <c r="F224" s="1297"/>
      <c r="G224" s="1298"/>
      <c r="H224" s="1297"/>
    </row>
    <row r="225" spans="3:8">
      <c r="C225" s="1297"/>
      <c r="D225" s="1297"/>
      <c r="E225" s="1297"/>
      <c r="F225" s="1297"/>
      <c r="G225" s="1298"/>
      <c r="H225" s="1297"/>
    </row>
    <row r="226" spans="3:8">
      <c r="C226" s="1297"/>
      <c r="D226" s="1297"/>
      <c r="E226" s="1297"/>
      <c r="F226" s="1297"/>
      <c r="G226" s="1298"/>
      <c r="H226" s="1297"/>
    </row>
    <row r="227" spans="3:8">
      <c r="C227" s="1297"/>
      <c r="D227" s="1297"/>
      <c r="E227" s="1297"/>
      <c r="F227" s="1297"/>
      <c r="G227" s="1298"/>
      <c r="H227" s="1297"/>
    </row>
    <row r="228" spans="3:8">
      <c r="C228" s="1297"/>
      <c r="D228" s="1297"/>
      <c r="E228" s="1297"/>
      <c r="F228" s="1297"/>
      <c r="G228" s="1298"/>
      <c r="H228" s="1297"/>
    </row>
    <row r="229" spans="3:8">
      <c r="C229" s="1297"/>
      <c r="D229" s="1297"/>
      <c r="E229" s="1297"/>
      <c r="F229" s="1297"/>
      <c r="G229" s="1298"/>
      <c r="H229" s="1297"/>
    </row>
    <row r="230" spans="3:8">
      <c r="C230" s="1297"/>
      <c r="D230" s="1297"/>
      <c r="E230" s="1297"/>
      <c r="F230" s="1297"/>
      <c r="G230" s="1298"/>
      <c r="H230" s="1297"/>
    </row>
    <row r="231" spans="3:8">
      <c r="C231" s="1297"/>
      <c r="D231" s="1297"/>
      <c r="E231" s="1297"/>
      <c r="F231" s="1297"/>
      <c r="G231" s="1298"/>
      <c r="H231" s="1297"/>
    </row>
    <row r="232" spans="3:8">
      <c r="C232" s="1297"/>
      <c r="D232" s="1297"/>
      <c r="E232" s="1297"/>
      <c r="F232" s="1297"/>
      <c r="G232" s="1298"/>
      <c r="H232" s="1297"/>
    </row>
    <row r="233" spans="3:8">
      <c r="C233" s="1297"/>
      <c r="D233" s="1297"/>
      <c r="E233" s="1297"/>
      <c r="F233" s="1297"/>
      <c r="G233" s="1298"/>
      <c r="H233" s="1297"/>
    </row>
    <row r="234" spans="3:8">
      <c r="C234" s="1297"/>
      <c r="D234" s="1297"/>
      <c r="E234" s="1297"/>
      <c r="F234" s="1297"/>
      <c r="G234" s="1298"/>
      <c r="H234" s="1297"/>
    </row>
    <row r="235" spans="3:8">
      <c r="C235" s="1297"/>
      <c r="D235" s="1297"/>
      <c r="E235" s="1297"/>
      <c r="F235" s="1297"/>
      <c r="G235" s="1298"/>
      <c r="H235" s="1297"/>
    </row>
    <row r="236" spans="3:8">
      <c r="C236" s="1297"/>
      <c r="D236" s="1297"/>
      <c r="E236" s="1297"/>
      <c r="F236" s="1297"/>
      <c r="G236" s="1298"/>
      <c r="H236" s="1297"/>
    </row>
    <row r="237" spans="3:8">
      <c r="C237" s="1297"/>
      <c r="D237" s="1297"/>
      <c r="E237" s="1297"/>
      <c r="F237" s="1297"/>
      <c r="G237" s="1298"/>
      <c r="H237" s="1297"/>
    </row>
    <row r="238" spans="3:8">
      <c r="C238" s="1297"/>
      <c r="D238" s="1297"/>
      <c r="E238" s="1297"/>
      <c r="F238" s="1297"/>
      <c r="G238" s="1298"/>
      <c r="H238" s="1297"/>
    </row>
    <row r="239" spans="3:8">
      <c r="C239" s="1297"/>
      <c r="D239" s="1297"/>
      <c r="E239" s="1297"/>
      <c r="F239" s="1297"/>
      <c r="G239" s="1298"/>
      <c r="H239" s="1297"/>
    </row>
    <row r="240" spans="3:8">
      <c r="C240" s="1297"/>
      <c r="D240" s="1297"/>
      <c r="E240" s="1297"/>
      <c r="F240" s="1297"/>
      <c r="G240" s="1298"/>
      <c r="H240" s="1297"/>
    </row>
    <row r="241" spans="3:10">
      <c r="C241" s="1297"/>
      <c r="D241" s="1297"/>
      <c r="E241" s="1297"/>
      <c r="F241" s="1297"/>
      <c r="G241" s="1298"/>
      <c r="H241" s="1297"/>
    </row>
    <row r="242" spans="3:10">
      <c r="C242" s="1297"/>
      <c r="D242" s="1297"/>
      <c r="E242" s="1297"/>
      <c r="F242" s="1297"/>
      <c r="G242" s="1298"/>
      <c r="H242" s="1297"/>
    </row>
    <row r="243" spans="3:10">
      <c r="C243" s="1297"/>
      <c r="D243" s="1297"/>
      <c r="E243" s="1297"/>
      <c r="F243" s="1297"/>
      <c r="G243" s="1298"/>
      <c r="H243" s="1297"/>
    </row>
    <row r="244" spans="3:10">
      <c r="J244" s="1114">
        <f>TRUNC(SUM(J144:J243),2)</f>
        <v>0</v>
      </c>
    </row>
  </sheetData>
  <mergeCells count="11">
    <mergeCell ref="O12:Q12"/>
    <mergeCell ref="B15:C15"/>
    <mergeCell ref="B7:F7"/>
    <mergeCell ref="B11:C12"/>
    <mergeCell ref="D11:F11"/>
    <mergeCell ref="C9:F9"/>
    <mergeCell ref="B2:F2"/>
    <mergeCell ref="B3:F3"/>
    <mergeCell ref="B4:F4"/>
    <mergeCell ref="B5:F5"/>
    <mergeCell ref="B6:F6"/>
  </mergeCells>
  <printOptions horizontalCentered="1"/>
  <pageMargins left="0.78740157480314965" right="0.19685039370078741" top="0.78740157480314965" bottom="0.78740157480314965" header="0.31496062992125984" footer="0.31496062992125984"/>
  <pageSetup paperSize="9" scale="69" fitToHeight="100" orientation="portrait" r:id="rId1"/>
  <colBreaks count="1" manualBreakCount="1">
    <brk id="8" min="1" max="43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theme="5" tint="0.39997558519241921"/>
  </sheetPr>
  <dimension ref="A2:H351"/>
  <sheetViews>
    <sheetView view="pageBreakPreview" topLeftCell="A4" zoomScale="70" zoomScaleNormal="100" zoomScaleSheetLayoutView="70" workbookViewId="0">
      <selection activeCell="A4" sqref="A1:XFD1048576"/>
    </sheetView>
  </sheetViews>
  <sheetFormatPr defaultRowHeight="12.75"/>
  <cols>
    <col min="1" max="1" width="18.140625" style="100" customWidth="1"/>
    <col min="2" max="2" width="24.5703125" style="99" customWidth="1"/>
    <col min="3" max="3" width="76.140625" style="99" customWidth="1"/>
    <col min="4" max="4" width="17.140625" style="99" bestFit="1" customWidth="1"/>
    <col min="5" max="5" width="24.5703125" style="99" customWidth="1"/>
    <col min="6" max="6" width="18.140625" style="99" customWidth="1"/>
    <col min="7" max="7" width="21.42578125" style="99" customWidth="1"/>
    <col min="8" max="8" width="15.85546875" style="100" customWidth="1"/>
    <col min="9" max="9" width="16.5703125" style="99" bestFit="1" customWidth="1"/>
    <col min="10" max="257" width="9.140625" style="99"/>
    <col min="258" max="258" width="24.5703125" style="99" customWidth="1"/>
    <col min="259" max="259" width="71.7109375" style="99" customWidth="1"/>
    <col min="260" max="260" width="17.140625" style="99" bestFit="1" customWidth="1"/>
    <col min="261" max="261" width="16.7109375" style="99" bestFit="1" customWidth="1"/>
    <col min="262" max="262" width="16.85546875" style="99" bestFit="1" customWidth="1"/>
    <col min="263" max="263" width="21.42578125" style="99" customWidth="1"/>
    <col min="264" max="264" width="9.140625" style="99"/>
    <col min="265" max="265" width="16.5703125" style="99" bestFit="1" customWidth="1"/>
    <col min="266" max="513" width="9.140625" style="99"/>
    <col min="514" max="514" width="24.5703125" style="99" customWidth="1"/>
    <col min="515" max="515" width="71.7109375" style="99" customWidth="1"/>
    <col min="516" max="516" width="17.140625" style="99" bestFit="1" customWidth="1"/>
    <col min="517" max="517" width="16.7109375" style="99" bestFit="1" customWidth="1"/>
    <col min="518" max="518" width="16.85546875" style="99" bestFit="1" customWidth="1"/>
    <col min="519" max="519" width="21.42578125" style="99" customWidth="1"/>
    <col min="520" max="520" width="9.140625" style="99"/>
    <col min="521" max="521" width="16.5703125" style="99" bestFit="1" customWidth="1"/>
    <col min="522" max="769" width="9.140625" style="99"/>
    <col min="770" max="770" width="24.5703125" style="99" customWidth="1"/>
    <col min="771" max="771" width="71.7109375" style="99" customWidth="1"/>
    <col min="772" max="772" width="17.140625" style="99" bestFit="1" customWidth="1"/>
    <col min="773" max="773" width="16.7109375" style="99" bestFit="1" customWidth="1"/>
    <col min="774" max="774" width="16.85546875" style="99" bestFit="1" customWidth="1"/>
    <col min="775" max="775" width="21.42578125" style="99" customWidth="1"/>
    <col min="776" max="776" width="9.140625" style="99"/>
    <col min="777" max="777" width="16.5703125" style="99" bestFit="1" customWidth="1"/>
    <col min="778" max="1025" width="9.140625" style="99"/>
    <col min="1026" max="1026" width="24.5703125" style="99" customWidth="1"/>
    <col min="1027" max="1027" width="71.7109375" style="99" customWidth="1"/>
    <col min="1028" max="1028" width="17.140625" style="99" bestFit="1" customWidth="1"/>
    <col min="1029" max="1029" width="16.7109375" style="99" bestFit="1" customWidth="1"/>
    <col min="1030" max="1030" width="16.85546875" style="99" bestFit="1" customWidth="1"/>
    <col min="1031" max="1031" width="21.42578125" style="99" customWidth="1"/>
    <col min="1032" max="1032" width="9.140625" style="99"/>
    <col min="1033" max="1033" width="16.5703125" style="99" bestFit="1" customWidth="1"/>
    <col min="1034" max="1281" width="9.140625" style="99"/>
    <col min="1282" max="1282" width="24.5703125" style="99" customWidth="1"/>
    <col min="1283" max="1283" width="71.7109375" style="99" customWidth="1"/>
    <col min="1284" max="1284" width="17.140625" style="99" bestFit="1" customWidth="1"/>
    <col min="1285" max="1285" width="16.7109375" style="99" bestFit="1" customWidth="1"/>
    <col min="1286" max="1286" width="16.85546875" style="99" bestFit="1" customWidth="1"/>
    <col min="1287" max="1287" width="21.42578125" style="99" customWidth="1"/>
    <col min="1288" max="1288" width="9.140625" style="99"/>
    <col min="1289" max="1289" width="16.5703125" style="99" bestFit="1" customWidth="1"/>
    <col min="1290" max="1537" width="9.140625" style="99"/>
    <col min="1538" max="1538" width="24.5703125" style="99" customWidth="1"/>
    <col min="1539" max="1539" width="71.7109375" style="99" customWidth="1"/>
    <col min="1540" max="1540" width="17.140625" style="99" bestFit="1" customWidth="1"/>
    <col min="1541" max="1541" width="16.7109375" style="99" bestFit="1" customWidth="1"/>
    <col min="1542" max="1542" width="16.85546875" style="99" bestFit="1" customWidth="1"/>
    <col min="1543" max="1543" width="21.42578125" style="99" customWidth="1"/>
    <col min="1544" max="1544" width="9.140625" style="99"/>
    <col min="1545" max="1545" width="16.5703125" style="99" bestFit="1" customWidth="1"/>
    <col min="1546" max="1793" width="9.140625" style="99"/>
    <col min="1794" max="1794" width="24.5703125" style="99" customWidth="1"/>
    <col min="1795" max="1795" width="71.7109375" style="99" customWidth="1"/>
    <col min="1796" max="1796" width="17.140625" style="99" bestFit="1" customWidth="1"/>
    <col min="1797" max="1797" width="16.7109375" style="99" bestFit="1" customWidth="1"/>
    <col min="1798" max="1798" width="16.85546875" style="99" bestFit="1" customWidth="1"/>
    <col min="1799" max="1799" width="21.42578125" style="99" customWidth="1"/>
    <col min="1800" max="1800" width="9.140625" style="99"/>
    <col min="1801" max="1801" width="16.5703125" style="99" bestFit="1" customWidth="1"/>
    <col min="1802" max="2049" width="9.140625" style="99"/>
    <col min="2050" max="2050" width="24.5703125" style="99" customWidth="1"/>
    <col min="2051" max="2051" width="71.7109375" style="99" customWidth="1"/>
    <col min="2052" max="2052" width="17.140625" style="99" bestFit="1" customWidth="1"/>
    <col min="2053" max="2053" width="16.7109375" style="99" bestFit="1" customWidth="1"/>
    <col min="2054" max="2054" width="16.85546875" style="99" bestFit="1" customWidth="1"/>
    <col min="2055" max="2055" width="21.42578125" style="99" customWidth="1"/>
    <col min="2056" max="2056" width="9.140625" style="99"/>
    <col min="2057" max="2057" width="16.5703125" style="99" bestFit="1" customWidth="1"/>
    <col min="2058" max="2305" width="9.140625" style="99"/>
    <col min="2306" max="2306" width="24.5703125" style="99" customWidth="1"/>
    <col min="2307" max="2307" width="71.7109375" style="99" customWidth="1"/>
    <col min="2308" max="2308" width="17.140625" style="99" bestFit="1" customWidth="1"/>
    <col min="2309" max="2309" width="16.7109375" style="99" bestFit="1" customWidth="1"/>
    <col min="2310" max="2310" width="16.85546875" style="99" bestFit="1" customWidth="1"/>
    <col min="2311" max="2311" width="21.42578125" style="99" customWidth="1"/>
    <col min="2312" max="2312" width="9.140625" style="99"/>
    <col min="2313" max="2313" width="16.5703125" style="99" bestFit="1" customWidth="1"/>
    <col min="2314" max="2561" width="9.140625" style="99"/>
    <col min="2562" max="2562" width="24.5703125" style="99" customWidth="1"/>
    <col min="2563" max="2563" width="71.7109375" style="99" customWidth="1"/>
    <col min="2564" max="2564" width="17.140625" style="99" bestFit="1" customWidth="1"/>
    <col min="2565" max="2565" width="16.7109375" style="99" bestFit="1" customWidth="1"/>
    <col min="2566" max="2566" width="16.85546875" style="99" bestFit="1" customWidth="1"/>
    <col min="2567" max="2567" width="21.42578125" style="99" customWidth="1"/>
    <col min="2568" max="2568" width="9.140625" style="99"/>
    <col min="2569" max="2569" width="16.5703125" style="99" bestFit="1" customWidth="1"/>
    <col min="2570" max="2817" width="9.140625" style="99"/>
    <col min="2818" max="2818" width="24.5703125" style="99" customWidth="1"/>
    <col min="2819" max="2819" width="71.7109375" style="99" customWidth="1"/>
    <col min="2820" max="2820" width="17.140625" style="99" bestFit="1" customWidth="1"/>
    <col min="2821" max="2821" width="16.7109375" style="99" bestFit="1" customWidth="1"/>
    <col min="2822" max="2822" width="16.85546875" style="99" bestFit="1" customWidth="1"/>
    <col min="2823" max="2823" width="21.42578125" style="99" customWidth="1"/>
    <col min="2824" max="2824" width="9.140625" style="99"/>
    <col min="2825" max="2825" width="16.5703125" style="99" bestFit="1" customWidth="1"/>
    <col min="2826" max="3073" width="9.140625" style="99"/>
    <col min="3074" max="3074" width="24.5703125" style="99" customWidth="1"/>
    <col min="3075" max="3075" width="71.7109375" style="99" customWidth="1"/>
    <col min="3076" max="3076" width="17.140625" style="99" bestFit="1" customWidth="1"/>
    <col min="3077" max="3077" width="16.7109375" style="99" bestFit="1" customWidth="1"/>
    <col min="3078" max="3078" width="16.85546875" style="99" bestFit="1" customWidth="1"/>
    <col min="3079" max="3079" width="21.42578125" style="99" customWidth="1"/>
    <col min="3080" max="3080" width="9.140625" style="99"/>
    <col min="3081" max="3081" width="16.5703125" style="99" bestFit="1" customWidth="1"/>
    <col min="3082" max="3329" width="9.140625" style="99"/>
    <col min="3330" max="3330" width="24.5703125" style="99" customWidth="1"/>
    <col min="3331" max="3331" width="71.7109375" style="99" customWidth="1"/>
    <col min="3332" max="3332" width="17.140625" style="99" bestFit="1" customWidth="1"/>
    <col min="3333" max="3333" width="16.7109375" style="99" bestFit="1" customWidth="1"/>
    <col min="3334" max="3334" width="16.85546875" style="99" bestFit="1" customWidth="1"/>
    <col min="3335" max="3335" width="21.42578125" style="99" customWidth="1"/>
    <col min="3336" max="3336" width="9.140625" style="99"/>
    <col min="3337" max="3337" width="16.5703125" style="99" bestFit="1" customWidth="1"/>
    <col min="3338" max="3585" width="9.140625" style="99"/>
    <col min="3586" max="3586" width="24.5703125" style="99" customWidth="1"/>
    <col min="3587" max="3587" width="71.7109375" style="99" customWidth="1"/>
    <col min="3588" max="3588" width="17.140625" style="99" bestFit="1" customWidth="1"/>
    <col min="3589" max="3589" width="16.7109375" style="99" bestFit="1" customWidth="1"/>
    <col min="3590" max="3590" width="16.85546875" style="99" bestFit="1" customWidth="1"/>
    <col min="3591" max="3591" width="21.42578125" style="99" customWidth="1"/>
    <col min="3592" max="3592" width="9.140625" style="99"/>
    <col min="3593" max="3593" width="16.5703125" style="99" bestFit="1" customWidth="1"/>
    <col min="3594" max="3841" width="9.140625" style="99"/>
    <col min="3842" max="3842" width="24.5703125" style="99" customWidth="1"/>
    <col min="3843" max="3843" width="71.7109375" style="99" customWidth="1"/>
    <col min="3844" max="3844" width="17.140625" style="99" bestFit="1" customWidth="1"/>
    <col min="3845" max="3845" width="16.7109375" style="99" bestFit="1" customWidth="1"/>
    <col min="3846" max="3846" width="16.85546875" style="99" bestFit="1" customWidth="1"/>
    <col min="3847" max="3847" width="21.42578125" style="99" customWidth="1"/>
    <col min="3848" max="3848" width="9.140625" style="99"/>
    <col min="3849" max="3849" width="16.5703125" style="99" bestFit="1" customWidth="1"/>
    <col min="3850" max="4097" width="9.140625" style="99"/>
    <col min="4098" max="4098" width="24.5703125" style="99" customWidth="1"/>
    <col min="4099" max="4099" width="71.7109375" style="99" customWidth="1"/>
    <col min="4100" max="4100" width="17.140625" style="99" bestFit="1" customWidth="1"/>
    <col min="4101" max="4101" width="16.7109375" style="99" bestFit="1" customWidth="1"/>
    <col min="4102" max="4102" width="16.85546875" style="99" bestFit="1" customWidth="1"/>
    <col min="4103" max="4103" width="21.42578125" style="99" customWidth="1"/>
    <col min="4104" max="4104" width="9.140625" style="99"/>
    <col min="4105" max="4105" width="16.5703125" style="99" bestFit="1" customWidth="1"/>
    <col min="4106" max="4353" width="9.140625" style="99"/>
    <col min="4354" max="4354" width="24.5703125" style="99" customWidth="1"/>
    <col min="4355" max="4355" width="71.7109375" style="99" customWidth="1"/>
    <col min="4356" max="4356" width="17.140625" style="99" bestFit="1" customWidth="1"/>
    <col min="4357" max="4357" width="16.7109375" style="99" bestFit="1" customWidth="1"/>
    <col min="4358" max="4358" width="16.85546875" style="99" bestFit="1" customWidth="1"/>
    <col min="4359" max="4359" width="21.42578125" style="99" customWidth="1"/>
    <col min="4360" max="4360" width="9.140625" style="99"/>
    <col min="4361" max="4361" width="16.5703125" style="99" bestFit="1" customWidth="1"/>
    <col min="4362" max="4609" width="9.140625" style="99"/>
    <col min="4610" max="4610" width="24.5703125" style="99" customWidth="1"/>
    <col min="4611" max="4611" width="71.7109375" style="99" customWidth="1"/>
    <col min="4612" max="4612" width="17.140625" style="99" bestFit="1" customWidth="1"/>
    <col min="4613" max="4613" width="16.7109375" style="99" bestFit="1" customWidth="1"/>
    <col min="4614" max="4614" width="16.85546875" style="99" bestFit="1" customWidth="1"/>
    <col min="4615" max="4615" width="21.42578125" style="99" customWidth="1"/>
    <col min="4616" max="4616" width="9.140625" style="99"/>
    <col min="4617" max="4617" width="16.5703125" style="99" bestFit="1" customWidth="1"/>
    <col min="4618" max="4865" width="9.140625" style="99"/>
    <col min="4866" max="4866" width="24.5703125" style="99" customWidth="1"/>
    <col min="4867" max="4867" width="71.7109375" style="99" customWidth="1"/>
    <col min="4868" max="4868" width="17.140625" style="99" bestFit="1" customWidth="1"/>
    <col min="4869" max="4869" width="16.7109375" style="99" bestFit="1" customWidth="1"/>
    <col min="4870" max="4870" width="16.85546875" style="99" bestFit="1" customWidth="1"/>
    <col min="4871" max="4871" width="21.42578125" style="99" customWidth="1"/>
    <col min="4872" max="4872" width="9.140625" style="99"/>
    <col min="4873" max="4873" width="16.5703125" style="99" bestFit="1" customWidth="1"/>
    <col min="4874" max="5121" width="9.140625" style="99"/>
    <col min="5122" max="5122" width="24.5703125" style="99" customWidth="1"/>
    <col min="5123" max="5123" width="71.7109375" style="99" customWidth="1"/>
    <col min="5124" max="5124" width="17.140625" style="99" bestFit="1" customWidth="1"/>
    <col min="5125" max="5125" width="16.7109375" style="99" bestFit="1" customWidth="1"/>
    <col min="5126" max="5126" width="16.85546875" style="99" bestFit="1" customWidth="1"/>
    <col min="5127" max="5127" width="21.42578125" style="99" customWidth="1"/>
    <col min="5128" max="5128" width="9.140625" style="99"/>
    <col min="5129" max="5129" width="16.5703125" style="99" bestFit="1" customWidth="1"/>
    <col min="5130" max="5377" width="9.140625" style="99"/>
    <col min="5378" max="5378" width="24.5703125" style="99" customWidth="1"/>
    <col min="5379" max="5379" width="71.7109375" style="99" customWidth="1"/>
    <col min="5380" max="5380" width="17.140625" style="99" bestFit="1" customWidth="1"/>
    <col min="5381" max="5381" width="16.7109375" style="99" bestFit="1" customWidth="1"/>
    <col min="5382" max="5382" width="16.85546875" style="99" bestFit="1" customWidth="1"/>
    <col min="5383" max="5383" width="21.42578125" style="99" customWidth="1"/>
    <col min="5384" max="5384" width="9.140625" style="99"/>
    <col min="5385" max="5385" width="16.5703125" style="99" bestFit="1" customWidth="1"/>
    <col min="5386" max="5633" width="9.140625" style="99"/>
    <col min="5634" max="5634" width="24.5703125" style="99" customWidth="1"/>
    <col min="5635" max="5635" width="71.7109375" style="99" customWidth="1"/>
    <col min="5636" max="5636" width="17.140625" style="99" bestFit="1" customWidth="1"/>
    <col min="5637" max="5637" width="16.7109375" style="99" bestFit="1" customWidth="1"/>
    <col min="5638" max="5638" width="16.85546875" style="99" bestFit="1" customWidth="1"/>
    <col min="5639" max="5639" width="21.42578125" style="99" customWidth="1"/>
    <col min="5640" max="5640" width="9.140625" style="99"/>
    <col min="5641" max="5641" width="16.5703125" style="99" bestFit="1" customWidth="1"/>
    <col min="5642" max="5889" width="9.140625" style="99"/>
    <col min="5890" max="5890" width="24.5703125" style="99" customWidth="1"/>
    <col min="5891" max="5891" width="71.7109375" style="99" customWidth="1"/>
    <col min="5892" max="5892" width="17.140625" style="99" bestFit="1" customWidth="1"/>
    <col min="5893" max="5893" width="16.7109375" style="99" bestFit="1" customWidth="1"/>
    <col min="5894" max="5894" width="16.85546875" style="99" bestFit="1" customWidth="1"/>
    <col min="5895" max="5895" width="21.42578125" style="99" customWidth="1"/>
    <col min="5896" max="5896" width="9.140625" style="99"/>
    <col min="5897" max="5897" width="16.5703125" style="99" bestFit="1" customWidth="1"/>
    <col min="5898" max="6145" width="9.140625" style="99"/>
    <col min="6146" max="6146" width="24.5703125" style="99" customWidth="1"/>
    <col min="6147" max="6147" width="71.7109375" style="99" customWidth="1"/>
    <col min="6148" max="6148" width="17.140625" style="99" bestFit="1" customWidth="1"/>
    <col min="6149" max="6149" width="16.7109375" style="99" bestFit="1" customWidth="1"/>
    <col min="6150" max="6150" width="16.85546875" style="99" bestFit="1" customWidth="1"/>
    <col min="6151" max="6151" width="21.42578125" style="99" customWidth="1"/>
    <col min="6152" max="6152" width="9.140625" style="99"/>
    <col min="6153" max="6153" width="16.5703125" style="99" bestFit="1" customWidth="1"/>
    <col min="6154" max="6401" width="9.140625" style="99"/>
    <col min="6402" max="6402" width="24.5703125" style="99" customWidth="1"/>
    <col min="6403" max="6403" width="71.7109375" style="99" customWidth="1"/>
    <col min="6404" max="6404" width="17.140625" style="99" bestFit="1" customWidth="1"/>
    <col min="6405" max="6405" width="16.7109375" style="99" bestFit="1" customWidth="1"/>
    <col min="6406" max="6406" width="16.85546875" style="99" bestFit="1" customWidth="1"/>
    <col min="6407" max="6407" width="21.42578125" style="99" customWidth="1"/>
    <col min="6408" max="6408" width="9.140625" style="99"/>
    <col min="6409" max="6409" width="16.5703125" style="99" bestFit="1" customWidth="1"/>
    <col min="6410" max="6657" width="9.140625" style="99"/>
    <col min="6658" max="6658" width="24.5703125" style="99" customWidth="1"/>
    <col min="6659" max="6659" width="71.7109375" style="99" customWidth="1"/>
    <col min="6660" max="6660" width="17.140625" style="99" bestFit="1" customWidth="1"/>
    <col min="6661" max="6661" width="16.7109375" style="99" bestFit="1" customWidth="1"/>
    <col min="6662" max="6662" width="16.85546875" style="99" bestFit="1" customWidth="1"/>
    <col min="6663" max="6663" width="21.42578125" style="99" customWidth="1"/>
    <col min="6664" max="6664" width="9.140625" style="99"/>
    <col min="6665" max="6665" width="16.5703125" style="99" bestFit="1" customWidth="1"/>
    <col min="6666" max="6913" width="9.140625" style="99"/>
    <col min="6914" max="6914" width="24.5703125" style="99" customWidth="1"/>
    <col min="6915" max="6915" width="71.7109375" style="99" customWidth="1"/>
    <col min="6916" max="6916" width="17.140625" style="99" bestFit="1" customWidth="1"/>
    <col min="6917" max="6917" width="16.7109375" style="99" bestFit="1" customWidth="1"/>
    <col min="6918" max="6918" width="16.85546875" style="99" bestFit="1" customWidth="1"/>
    <col min="6919" max="6919" width="21.42578125" style="99" customWidth="1"/>
    <col min="6920" max="6920" width="9.140625" style="99"/>
    <col min="6921" max="6921" width="16.5703125" style="99" bestFit="1" customWidth="1"/>
    <col min="6922" max="7169" width="9.140625" style="99"/>
    <col min="7170" max="7170" width="24.5703125" style="99" customWidth="1"/>
    <col min="7171" max="7171" width="71.7109375" style="99" customWidth="1"/>
    <col min="7172" max="7172" width="17.140625" style="99" bestFit="1" customWidth="1"/>
    <col min="7173" max="7173" width="16.7109375" style="99" bestFit="1" customWidth="1"/>
    <col min="7174" max="7174" width="16.85546875" style="99" bestFit="1" customWidth="1"/>
    <col min="7175" max="7175" width="21.42578125" style="99" customWidth="1"/>
    <col min="7176" max="7176" width="9.140625" style="99"/>
    <col min="7177" max="7177" width="16.5703125" style="99" bestFit="1" customWidth="1"/>
    <col min="7178" max="7425" width="9.140625" style="99"/>
    <col min="7426" max="7426" width="24.5703125" style="99" customWidth="1"/>
    <col min="7427" max="7427" width="71.7109375" style="99" customWidth="1"/>
    <col min="7428" max="7428" width="17.140625" style="99" bestFit="1" customWidth="1"/>
    <col min="7429" max="7429" width="16.7109375" style="99" bestFit="1" customWidth="1"/>
    <col min="7430" max="7430" width="16.85546875" style="99" bestFit="1" customWidth="1"/>
    <col min="7431" max="7431" width="21.42578125" style="99" customWidth="1"/>
    <col min="7432" max="7432" width="9.140625" style="99"/>
    <col min="7433" max="7433" width="16.5703125" style="99" bestFit="1" customWidth="1"/>
    <col min="7434" max="7681" width="9.140625" style="99"/>
    <col min="7682" max="7682" width="24.5703125" style="99" customWidth="1"/>
    <col min="7683" max="7683" width="71.7109375" style="99" customWidth="1"/>
    <col min="7684" max="7684" width="17.140625" style="99" bestFit="1" customWidth="1"/>
    <col min="7685" max="7685" width="16.7109375" style="99" bestFit="1" customWidth="1"/>
    <col min="7686" max="7686" width="16.85546875" style="99" bestFit="1" customWidth="1"/>
    <col min="7687" max="7687" width="21.42578125" style="99" customWidth="1"/>
    <col min="7688" max="7688" width="9.140625" style="99"/>
    <col min="7689" max="7689" width="16.5703125" style="99" bestFit="1" customWidth="1"/>
    <col min="7690" max="7937" width="9.140625" style="99"/>
    <col min="7938" max="7938" width="24.5703125" style="99" customWidth="1"/>
    <col min="7939" max="7939" width="71.7109375" style="99" customWidth="1"/>
    <col min="7940" max="7940" width="17.140625" style="99" bestFit="1" customWidth="1"/>
    <col min="7941" max="7941" width="16.7109375" style="99" bestFit="1" customWidth="1"/>
    <col min="7942" max="7942" width="16.85546875" style="99" bestFit="1" customWidth="1"/>
    <col min="7943" max="7943" width="21.42578125" style="99" customWidth="1"/>
    <col min="7944" max="7944" width="9.140625" style="99"/>
    <col min="7945" max="7945" width="16.5703125" style="99" bestFit="1" customWidth="1"/>
    <col min="7946" max="8193" width="9.140625" style="99"/>
    <col min="8194" max="8194" width="24.5703125" style="99" customWidth="1"/>
    <col min="8195" max="8195" width="71.7109375" style="99" customWidth="1"/>
    <col min="8196" max="8196" width="17.140625" style="99" bestFit="1" customWidth="1"/>
    <col min="8197" max="8197" width="16.7109375" style="99" bestFit="1" customWidth="1"/>
    <col min="8198" max="8198" width="16.85546875" style="99" bestFit="1" customWidth="1"/>
    <col min="8199" max="8199" width="21.42578125" style="99" customWidth="1"/>
    <col min="8200" max="8200" width="9.140625" style="99"/>
    <col min="8201" max="8201" width="16.5703125" style="99" bestFit="1" customWidth="1"/>
    <col min="8202" max="8449" width="9.140625" style="99"/>
    <col min="8450" max="8450" width="24.5703125" style="99" customWidth="1"/>
    <col min="8451" max="8451" width="71.7109375" style="99" customWidth="1"/>
    <col min="8452" max="8452" width="17.140625" style="99" bestFit="1" customWidth="1"/>
    <col min="8453" max="8453" width="16.7109375" style="99" bestFit="1" customWidth="1"/>
    <col min="8454" max="8454" width="16.85546875" style="99" bestFit="1" customWidth="1"/>
    <col min="8455" max="8455" width="21.42578125" style="99" customWidth="1"/>
    <col min="8456" max="8456" width="9.140625" style="99"/>
    <col min="8457" max="8457" width="16.5703125" style="99" bestFit="1" customWidth="1"/>
    <col min="8458" max="8705" width="9.140625" style="99"/>
    <col min="8706" max="8706" width="24.5703125" style="99" customWidth="1"/>
    <col min="8707" max="8707" width="71.7109375" style="99" customWidth="1"/>
    <col min="8708" max="8708" width="17.140625" style="99" bestFit="1" customWidth="1"/>
    <col min="8709" max="8709" width="16.7109375" style="99" bestFit="1" customWidth="1"/>
    <col min="8710" max="8710" width="16.85546875" style="99" bestFit="1" customWidth="1"/>
    <col min="8711" max="8711" width="21.42578125" style="99" customWidth="1"/>
    <col min="8712" max="8712" width="9.140625" style="99"/>
    <col min="8713" max="8713" width="16.5703125" style="99" bestFit="1" customWidth="1"/>
    <col min="8714" max="8961" width="9.140625" style="99"/>
    <col min="8962" max="8962" width="24.5703125" style="99" customWidth="1"/>
    <col min="8963" max="8963" width="71.7109375" style="99" customWidth="1"/>
    <col min="8964" max="8964" width="17.140625" style="99" bestFit="1" customWidth="1"/>
    <col min="8965" max="8965" width="16.7109375" style="99" bestFit="1" customWidth="1"/>
    <col min="8966" max="8966" width="16.85546875" style="99" bestFit="1" customWidth="1"/>
    <col min="8967" max="8967" width="21.42578125" style="99" customWidth="1"/>
    <col min="8968" max="8968" width="9.140625" style="99"/>
    <col min="8969" max="8969" width="16.5703125" style="99" bestFit="1" customWidth="1"/>
    <col min="8970" max="9217" width="9.140625" style="99"/>
    <col min="9218" max="9218" width="24.5703125" style="99" customWidth="1"/>
    <col min="9219" max="9219" width="71.7109375" style="99" customWidth="1"/>
    <col min="9220" max="9220" width="17.140625" style="99" bestFit="1" customWidth="1"/>
    <col min="9221" max="9221" width="16.7109375" style="99" bestFit="1" customWidth="1"/>
    <col min="9222" max="9222" width="16.85546875" style="99" bestFit="1" customWidth="1"/>
    <col min="9223" max="9223" width="21.42578125" style="99" customWidth="1"/>
    <col min="9224" max="9224" width="9.140625" style="99"/>
    <col min="9225" max="9225" width="16.5703125" style="99" bestFit="1" customWidth="1"/>
    <col min="9226" max="9473" width="9.140625" style="99"/>
    <col min="9474" max="9474" width="24.5703125" style="99" customWidth="1"/>
    <col min="9475" max="9475" width="71.7109375" style="99" customWidth="1"/>
    <col min="9476" max="9476" width="17.140625" style="99" bestFit="1" customWidth="1"/>
    <col min="9477" max="9477" width="16.7109375" style="99" bestFit="1" customWidth="1"/>
    <col min="9478" max="9478" width="16.85546875" style="99" bestFit="1" customWidth="1"/>
    <col min="9479" max="9479" width="21.42578125" style="99" customWidth="1"/>
    <col min="9480" max="9480" width="9.140625" style="99"/>
    <col min="9481" max="9481" width="16.5703125" style="99" bestFit="1" customWidth="1"/>
    <col min="9482" max="9729" width="9.140625" style="99"/>
    <col min="9730" max="9730" width="24.5703125" style="99" customWidth="1"/>
    <col min="9731" max="9731" width="71.7109375" style="99" customWidth="1"/>
    <col min="9732" max="9732" width="17.140625" style="99" bestFit="1" customWidth="1"/>
    <col min="9733" max="9733" width="16.7109375" style="99" bestFit="1" customWidth="1"/>
    <col min="9734" max="9734" width="16.85546875" style="99" bestFit="1" customWidth="1"/>
    <col min="9735" max="9735" width="21.42578125" style="99" customWidth="1"/>
    <col min="9736" max="9736" width="9.140625" style="99"/>
    <col min="9737" max="9737" width="16.5703125" style="99" bestFit="1" customWidth="1"/>
    <col min="9738" max="9985" width="9.140625" style="99"/>
    <col min="9986" max="9986" width="24.5703125" style="99" customWidth="1"/>
    <col min="9987" max="9987" width="71.7109375" style="99" customWidth="1"/>
    <col min="9988" max="9988" width="17.140625" style="99" bestFit="1" customWidth="1"/>
    <col min="9989" max="9989" width="16.7109375" style="99" bestFit="1" customWidth="1"/>
    <col min="9990" max="9990" width="16.85546875" style="99" bestFit="1" customWidth="1"/>
    <col min="9991" max="9991" width="21.42578125" style="99" customWidth="1"/>
    <col min="9992" max="9992" width="9.140625" style="99"/>
    <col min="9993" max="9993" width="16.5703125" style="99" bestFit="1" customWidth="1"/>
    <col min="9994" max="10241" width="9.140625" style="99"/>
    <col min="10242" max="10242" width="24.5703125" style="99" customWidth="1"/>
    <col min="10243" max="10243" width="71.7109375" style="99" customWidth="1"/>
    <col min="10244" max="10244" width="17.140625" style="99" bestFit="1" customWidth="1"/>
    <col min="10245" max="10245" width="16.7109375" style="99" bestFit="1" customWidth="1"/>
    <col min="10246" max="10246" width="16.85546875" style="99" bestFit="1" customWidth="1"/>
    <col min="10247" max="10247" width="21.42578125" style="99" customWidth="1"/>
    <col min="10248" max="10248" width="9.140625" style="99"/>
    <col min="10249" max="10249" width="16.5703125" style="99" bestFit="1" customWidth="1"/>
    <col min="10250" max="10497" width="9.140625" style="99"/>
    <col min="10498" max="10498" width="24.5703125" style="99" customWidth="1"/>
    <col min="10499" max="10499" width="71.7109375" style="99" customWidth="1"/>
    <col min="10500" max="10500" width="17.140625" style="99" bestFit="1" customWidth="1"/>
    <col min="10501" max="10501" width="16.7109375" style="99" bestFit="1" customWidth="1"/>
    <col min="10502" max="10502" width="16.85546875" style="99" bestFit="1" customWidth="1"/>
    <col min="10503" max="10503" width="21.42578125" style="99" customWidth="1"/>
    <col min="10504" max="10504" width="9.140625" style="99"/>
    <col min="10505" max="10505" width="16.5703125" style="99" bestFit="1" customWidth="1"/>
    <col min="10506" max="10753" width="9.140625" style="99"/>
    <col min="10754" max="10754" width="24.5703125" style="99" customWidth="1"/>
    <col min="10755" max="10755" width="71.7109375" style="99" customWidth="1"/>
    <col min="10756" max="10756" width="17.140625" style="99" bestFit="1" customWidth="1"/>
    <col min="10757" max="10757" width="16.7109375" style="99" bestFit="1" customWidth="1"/>
    <col min="10758" max="10758" width="16.85546875" style="99" bestFit="1" customWidth="1"/>
    <col min="10759" max="10759" width="21.42578125" style="99" customWidth="1"/>
    <col min="10760" max="10760" width="9.140625" style="99"/>
    <col min="10761" max="10761" width="16.5703125" style="99" bestFit="1" customWidth="1"/>
    <col min="10762" max="11009" width="9.140625" style="99"/>
    <col min="11010" max="11010" width="24.5703125" style="99" customWidth="1"/>
    <col min="11011" max="11011" width="71.7109375" style="99" customWidth="1"/>
    <col min="11012" max="11012" width="17.140625" style="99" bestFit="1" customWidth="1"/>
    <col min="11013" max="11013" width="16.7109375" style="99" bestFit="1" customWidth="1"/>
    <col min="11014" max="11014" width="16.85546875" style="99" bestFit="1" customWidth="1"/>
    <col min="11015" max="11015" width="21.42578125" style="99" customWidth="1"/>
    <col min="11016" max="11016" width="9.140625" style="99"/>
    <col min="11017" max="11017" width="16.5703125" style="99" bestFit="1" customWidth="1"/>
    <col min="11018" max="11265" width="9.140625" style="99"/>
    <col min="11266" max="11266" width="24.5703125" style="99" customWidth="1"/>
    <col min="11267" max="11267" width="71.7109375" style="99" customWidth="1"/>
    <col min="11268" max="11268" width="17.140625" style="99" bestFit="1" customWidth="1"/>
    <col min="11269" max="11269" width="16.7109375" style="99" bestFit="1" customWidth="1"/>
    <col min="11270" max="11270" width="16.85546875" style="99" bestFit="1" customWidth="1"/>
    <col min="11271" max="11271" width="21.42578125" style="99" customWidth="1"/>
    <col min="11272" max="11272" width="9.140625" style="99"/>
    <col min="11273" max="11273" width="16.5703125" style="99" bestFit="1" customWidth="1"/>
    <col min="11274" max="11521" width="9.140625" style="99"/>
    <col min="11522" max="11522" width="24.5703125" style="99" customWidth="1"/>
    <col min="11523" max="11523" width="71.7109375" style="99" customWidth="1"/>
    <col min="11524" max="11524" width="17.140625" style="99" bestFit="1" customWidth="1"/>
    <col min="11525" max="11525" width="16.7109375" style="99" bestFit="1" customWidth="1"/>
    <col min="11526" max="11526" width="16.85546875" style="99" bestFit="1" customWidth="1"/>
    <col min="11527" max="11527" width="21.42578125" style="99" customWidth="1"/>
    <col min="11528" max="11528" width="9.140625" style="99"/>
    <col min="11529" max="11529" width="16.5703125" style="99" bestFit="1" customWidth="1"/>
    <col min="11530" max="11777" width="9.140625" style="99"/>
    <col min="11778" max="11778" width="24.5703125" style="99" customWidth="1"/>
    <col min="11779" max="11779" width="71.7109375" style="99" customWidth="1"/>
    <col min="11780" max="11780" width="17.140625" style="99" bestFit="1" customWidth="1"/>
    <col min="11781" max="11781" width="16.7109375" style="99" bestFit="1" customWidth="1"/>
    <col min="11782" max="11782" width="16.85546875" style="99" bestFit="1" customWidth="1"/>
    <col min="11783" max="11783" width="21.42578125" style="99" customWidth="1"/>
    <col min="11784" max="11784" width="9.140625" style="99"/>
    <col min="11785" max="11785" width="16.5703125" style="99" bestFit="1" customWidth="1"/>
    <col min="11786" max="12033" width="9.140625" style="99"/>
    <col min="12034" max="12034" width="24.5703125" style="99" customWidth="1"/>
    <col min="12035" max="12035" width="71.7109375" style="99" customWidth="1"/>
    <col min="12036" max="12036" width="17.140625" style="99" bestFit="1" customWidth="1"/>
    <col min="12037" max="12037" width="16.7109375" style="99" bestFit="1" customWidth="1"/>
    <col min="12038" max="12038" width="16.85546875" style="99" bestFit="1" customWidth="1"/>
    <col min="12039" max="12039" width="21.42578125" style="99" customWidth="1"/>
    <col min="12040" max="12040" width="9.140625" style="99"/>
    <col min="12041" max="12041" width="16.5703125" style="99" bestFit="1" customWidth="1"/>
    <col min="12042" max="12289" width="9.140625" style="99"/>
    <col min="12290" max="12290" width="24.5703125" style="99" customWidth="1"/>
    <col min="12291" max="12291" width="71.7109375" style="99" customWidth="1"/>
    <col min="12292" max="12292" width="17.140625" style="99" bestFit="1" customWidth="1"/>
    <col min="12293" max="12293" width="16.7109375" style="99" bestFit="1" customWidth="1"/>
    <col min="12294" max="12294" width="16.85546875" style="99" bestFit="1" customWidth="1"/>
    <col min="12295" max="12295" width="21.42578125" style="99" customWidth="1"/>
    <col min="12296" max="12296" width="9.140625" style="99"/>
    <col min="12297" max="12297" width="16.5703125" style="99" bestFit="1" customWidth="1"/>
    <col min="12298" max="12545" width="9.140625" style="99"/>
    <col min="12546" max="12546" width="24.5703125" style="99" customWidth="1"/>
    <col min="12547" max="12547" width="71.7109375" style="99" customWidth="1"/>
    <col min="12548" max="12548" width="17.140625" style="99" bestFit="1" customWidth="1"/>
    <col min="12549" max="12549" width="16.7109375" style="99" bestFit="1" customWidth="1"/>
    <col min="12550" max="12550" width="16.85546875" style="99" bestFit="1" customWidth="1"/>
    <col min="12551" max="12551" width="21.42578125" style="99" customWidth="1"/>
    <col min="12552" max="12552" width="9.140625" style="99"/>
    <col min="12553" max="12553" width="16.5703125" style="99" bestFit="1" customWidth="1"/>
    <col min="12554" max="12801" width="9.140625" style="99"/>
    <col min="12802" max="12802" width="24.5703125" style="99" customWidth="1"/>
    <col min="12803" max="12803" width="71.7109375" style="99" customWidth="1"/>
    <col min="12804" max="12804" width="17.140625" style="99" bestFit="1" customWidth="1"/>
    <col min="12805" max="12805" width="16.7109375" style="99" bestFit="1" customWidth="1"/>
    <col min="12806" max="12806" width="16.85546875" style="99" bestFit="1" customWidth="1"/>
    <col min="12807" max="12807" width="21.42578125" style="99" customWidth="1"/>
    <col min="12808" max="12808" width="9.140625" style="99"/>
    <col min="12809" max="12809" width="16.5703125" style="99" bestFit="1" customWidth="1"/>
    <col min="12810" max="13057" width="9.140625" style="99"/>
    <col min="13058" max="13058" width="24.5703125" style="99" customWidth="1"/>
    <col min="13059" max="13059" width="71.7109375" style="99" customWidth="1"/>
    <col min="13060" max="13060" width="17.140625" style="99" bestFit="1" customWidth="1"/>
    <col min="13061" max="13061" width="16.7109375" style="99" bestFit="1" customWidth="1"/>
    <col min="13062" max="13062" width="16.85546875" style="99" bestFit="1" customWidth="1"/>
    <col min="13063" max="13063" width="21.42578125" style="99" customWidth="1"/>
    <col min="13064" max="13064" width="9.140625" style="99"/>
    <col min="13065" max="13065" width="16.5703125" style="99" bestFit="1" customWidth="1"/>
    <col min="13066" max="13313" width="9.140625" style="99"/>
    <col min="13314" max="13314" width="24.5703125" style="99" customWidth="1"/>
    <col min="13315" max="13315" width="71.7109375" style="99" customWidth="1"/>
    <col min="13316" max="13316" width="17.140625" style="99" bestFit="1" customWidth="1"/>
    <col min="13317" max="13317" width="16.7109375" style="99" bestFit="1" customWidth="1"/>
    <col min="13318" max="13318" width="16.85546875" style="99" bestFit="1" customWidth="1"/>
    <col min="13319" max="13319" width="21.42578125" style="99" customWidth="1"/>
    <col min="13320" max="13320" width="9.140625" style="99"/>
    <col min="13321" max="13321" width="16.5703125" style="99" bestFit="1" customWidth="1"/>
    <col min="13322" max="13569" width="9.140625" style="99"/>
    <col min="13570" max="13570" width="24.5703125" style="99" customWidth="1"/>
    <col min="13571" max="13571" width="71.7109375" style="99" customWidth="1"/>
    <col min="13572" max="13572" width="17.140625" style="99" bestFit="1" customWidth="1"/>
    <col min="13573" max="13573" width="16.7109375" style="99" bestFit="1" customWidth="1"/>
    <col min="13574" max="13574" width="16.85546875" style="99" bestFit="1" customWidth="1"/>
    <col min="13575" max="13575" width="21.42578125" style="99" customWidth="1"/>
    <col min="13576" max="13576" width="9.140625" style="99"/>
    <col min="13577" max="13577" width="16.5703125" style="99" bestFit="1" customWidth="1"/>
    <col min="13578" max="13825" width="9.140625" style="99"/>
    <col min="13826" max="13826" width="24.5703125" style="99" customWidth="1"/>
    <col min="13827" max="13827" width="71.7109375" style="99" customWidth="1"/>
    <col min="13828" max="13828" width="17.140625" style="99" bestFit="1" customWidth="1"/>
    <col min="13829" max="13829" width="16.7109375" style="99" bestFit="1" customWidth="1"/>
    <col min="13830" max="13830" width="16.85546875" style="99" bestFit="1" customWidth="1"/>
    <col min="13831" max="13831" width="21.42578125" style="99" customWidth="1"/>
    <col min="13832" max="13832" width="9.140625" style="99"/>
    <col min="13833" max="13833" width="16.5703125" style="99" bestFit="1" customWidth="1"/>
    <col min="13834" max="14081" width="9.140625" style="99"/>
    <col min="14082" max="14082" width="24.5703125" style="99" customWidth="1"/>
    <col min="14083" max="14083" width="71.7109375" style="99" customWidth="1"/>
    <col min="14084" max="14084" width="17.140625" style="99" bestFit="1" customWidth="1"/>
    <col min="14085" max="14085" width="16.7109375" style="99" bestFit="1" customWidth="1"/>
    <col min="14086" max="14086" width="16.85546875" style="99" bestFit="1" customWidth="1"/>
    <col min="14087" max="14087" width="21.42578125" style="99" customWidth="1"/>
    <col min="14088" max="14088" width="9.140625" style="99"/>
    <col min="14089" max="14089" width="16.5703125" style="99" bestFit="1" customWidth="1"/>
    <col min="14090" max="14337" width="9.140625" style="99"/>
    <col min="14338" max="14338" width="24.5703125" style="99" customWidth="1"/>
    <col min="14339" max="14339" width="71.7109375" style="99" customWidth="1"/>
    <col min="14340" max="14340" width="17.140625" style="99" bestFit="1" customWidth="1"/>
    <col min="14341" max="14341" width="16.7109375" style="99" bestFit="1" customWidth="1"/>
    <col min="14342" max="14342" width="16.85546875" style="99" bestFit="1" customWidth="1"/>
    <col min="14343" max="14343" width="21.42578125" style="99" customWidth="1"/>
    <col min="14344" max="14344" width="9.140625" style="99"/>
    <col min="14345" max="14345" width="16.5703125" style="99" bestFit="1" customWidth="1"/>
    <col min="14346" max="14593" width="9.140625" style="99"/>
    <col min="14594" max="14594" width="24.5703125" style="99" customWidth="1"/>
    <col min="14595" max="14595" width="71.7109375" style="99" customWidth="1"/>
    <col min="14596" max="14596" width="17.140625" style="99" bestFit="1" customWidth="1"/>
    <col min="14597" max="14597" width="16.7109375" style="99" bestFit="1" customWidth="1"/>
    <col min="14598" max="14598" width="16.85546875" style="99" bestFit="1" customWidth="1"/>
    <col min="14599" max="14599" width="21.42578125" style="99" customWidth="1"/>
    <col min="14600" max="14600" width="9.140625" style="99"/>
    <col min="14601" max="14601" width="16.5703125" style="99" bestFit="1" customWidth="1"/>
    <col min="14602" max="14849" width="9.140625" style="99"/>
    <col min="14850" max="14850" width="24.5703125" style="99" customWidth="1"/>
    <col min="14851" max="14851" width="71.7109375" style="99" customWidth="1"/>
    <col min="14852" max="14852" width="17.140625" style="99" bestFit="1" customWidth="1"/>
    <col min="14853" max="14853" width="16.7109375" style="99" bestFit="1" customWidth="1"/>
    <col min="14854" max="14854" width="16.85546875" style="99" bestFit="1" customWidth="1"/>
    <col min="14855" max="14855" width="21.42578125" style="99" customWidth="1"/>
    <col min="14856" max="14856" width="9.140625" style="99"/>
    <col min="14857" max="14857" width="16.5703125" style="99" bestFit="1" customWidth="1"/>
    <col min="14858" max="15105" width="9.140625" style="99"/>
    <col min="15106" max="15106" width="24.5703125" style="99" customWidth="1"/>
    <col min="15107" max="15107" width="71.7109375" style="99" customWidth="1"/>
    <col min="15108" max="15108" width="17.140625" style="99" bestFit="1" customWidth="1"/>
    <col min="15109" max="15109" width="16.7109375" style="99" bestFit="1" customWidth="1"/>
    <col min="15110" max="15110" width="16.85546875" style="99" bestFit="1" customWidth="1"/>
    <col min="15111" max="15111" width="21.42578125" style="99" customWidth="1"/>
    <col min="15112" max="15112" width="9.140625" style="99"/>
    <col min="15113" max="15113" width="16.5703125" style="99" bestFit="1" customWidth="1"/>
    <col min="15114" max="15361" width="9.140625" style="99"/>
    <col min="15362" max="15362" width="24.5703125" style="99" customWidth="1"/>
    <col min="15363" max="15363" width="71.7109375" style="99" customWidth="1"/>
    <col min="15364" max="15364" width="17.140625" style="99" bestFit="1" customWidth="1"/>
    <col min="15365" max="15365" width="16.7109375" style="99" bestFit="1" customWidth="1"/>
    <col min="15366" max="15366" width="16.85546875" style="99" bestFit="1" customWidth="1"/>
    <col min="15367" max="15367" width="21.42578125" style="99" customWidth="1"/>
    <col min="15368" max="15368" width="9.140625" style="99"/>
    <col min="15369" max="15369" width="16.5703125" style="99" bestFit="1" customWidth="1"/>
    <col min="15370" max="15617" width="9.140625" style="99"/>
    <col min="15618" max="15618" width="24.5703125" style="99" customWidth="1"/>
    <col min="15619" max="15619" width="71.7109375" style="99" customWidth="1"/>
    <col min="15620" max="15620" width="17.140625" style="99" bestFit="1" customWidth="1"/>
    <col min="15621" max="15621" width="16.7109375" style="99" bestFit="1" customWidth="1"/>
    <col min="15622" max="15622" width="16.85546875" style="99" bestFit="1" customWidth="1"/>
    <col min="15623" max="15623" width="21.42578125" style="99" customWidth="1"/>
    <col min="15624" max="15624" width="9.140625" style="99"/>
    <col min="15625" max="15625" width="16.5703125" style="99" bestFit="1" customWidth="1"/>
    <col min="15626" max="15873" width="9.140625" style="99"/>
    <col min="15874" max="15874" width="24.5703125" style="99" customWidth="1"/>
    <col min="15875" max="15875" width="71.7109375" style="99" customWidth="1"/>
    <col min="15876" max="15876" width="17.140625" style="99" bestFit="1" customWidth="1"/>
    <col min="15877" max="15877" width="16.7109375" style="99" bestFit="1" customWidth="1"/>
    <col min="15878" max="15878" width="16.85546875" style="99" bestFit="1" customWidth="1"/>
    <col min="15879" max="15879" width="21.42578125" style="99" customWidth="1"/>
    <col min="15880" max="15880" width="9.140625" style="99"/>
    <col min="15881" max="15881" width="16.5703125" style="99" bestFit="1" customWidth="1"/>
    <col min="15882" max="16129" width="9.140625" style="99"/>
    <col min="16130" max="16130" width="24.5703125" style="99" customWidth="1"/>
    <col min="16131" max="16131" width="71.7109375" style="99" customWidth="1"/>
    <col min="16132" max="16132" width="17.140625" style="99" bestFit="1" customWidth="1"/>
    <col min="16133" max="16133" width="16.7109375" style="99" bestFit="1" customWidth="1"/>
    <col min="16134" max="16134" width="16.85546875" style="99" bestFit="1" customWidth="1"/>
    <col min="16135" max="16135" width="21.42578125" style="99" customWidth="1"/>
    <col min="16136" max="16136" width="9.140625" style="99"/>
    <col min="16137" max="16137" width="16.5703125" style="99" bestFit="1" customWidth="1"/>
    <col min="16138" max="16384" width="9.140625" style="99"/>
  </cols>
  <sheetData>
    <row r="2" spans="1:8" s="107" customFormat="1">
      <c r="A2" s="106"/>
      <c r="H2" s="106"/>
    </row>
    <row r="3" spans="1:8" s="107" customFormat="1" ht="15">
      <c r="A3" s="368" t="s">
        <v>218</v>
      </c>
      <c r="H3" s="106"/>
    </row>
    <row r="4" spans="1:8" s="98" customFormat="1" ht="15.75" thickBot="1">
      <c r="A4" s="368" t="s">
        <v>219</v>
      </c>
      <c r="B4" s="93"/>
      <c r="C4" s="94"/>
      <c r="D4" s="95"/>
      <c r="E4" s="96"/>
      <c r="F4" s="97"/>
      <c r="G4" s="95"/>
    </row>
    <row r="5" spans="1:8" s="76" customFormat="1" ht="6" thickBot="1">
      <c r="B5" s="77"/>
      <c r="C5" s="196"/>
      <c r="D5" s="78"/>
      <c r="E5" s="79"/>
      <c r="F5" s="79"/>
      <c r="G5" s="80"/>
    </row>
    <row r="6" spans="1:8" s="82" customFormat="1" ht="60" customHeight="1" thickBot="1">
      <c r="A6" s="81"/>
      <c r="B6" s="199"/>
      <c r="C6" s="201" t="s">
        <v>2</v>
      </c>
      <c r="D6" s="2548" t="s">
        <v>1784</v>
      </c>
      <c r="E6" s="2549"/>
      <c r="F6" s="2880"/>
      <c r="G6" s="2881"/>
    </row>
    <row r="7" spans="1:8" s="105" customFormat="1" ht="52.5" customHeight="1" thickBot="1">
      <c r="A7" s="104"/>
      <c r="B7" s="200"/>
      <c r="C7" s="197" t="s">
        <v>3</v>
      </c>
      <c r="D7" s="198" t="s">
        <v>5</v>
      </c>
      <c r="E7" s="202">
        <v>0.20349999999999999</v>
      </c>
      <c r="F7" s="2882"/>
      <c r="G7" s="2883"/>
    </row>
    <row r="8" spans="1:8" s="83" customFormat="1" ht="15" customHeight="1" thickBot="1">
      <c r="A8" s="83" t="s">
        <v>167</v>
      </c>
      <c r="B8" s="2561" t="s">
        <v>246</v>
      </c>
      <c r="C8" s="2562"/>
      <c r="D8" s="2562"/>
      <c r="E8" s="2562"/>
      <c r="F8" s="2562"/>
      <c r="G8" s="2563"/>
      <c r="H8" s="83" t="e">
        <v>#N/A</v>
      </c>
    </row>
    <row r="9" spans="1:8" s="76" customFormat="1" ht="6" thickBot="1">
      <c r="B9" s="77"/>
      <c r="C9" s="196"/>
      <c r="D9" s="78"/>
      <c r="E9" s="79"/>
      <c r="F9" s="79"/>
      <c r="G9" s="80"/>
    </row>
    <row r="10" spans="1:8" s="84" customFormat="1" ht="15" customHeight="1">
      <c r="B10" s="279" t="s">
        <v>6</v>
      </c>
      <c r="C10" s="2884" t="s">
        <v>1635</v>
      </c>
      <c r="D10" s="2884"/>
      <c r="E10" s="2884"/>
      <c r="F10" s="309" t="s">
        <v>7</v>
      </c>
      <c r="G10" s="310">
        <v>44103</v>
      </c>
    </row>
    <row r="11" spans="1:8" s="102" customFormat="1" ht="16.5" thickBot="1">
      <c r="B11" s="279" t="s">
        <v>8</v>
      </c>
      <c r="C11" s="2884" t="s">
        <v>1636</v>
      </c>
      <c r="D11" s="2884"/>
      <c r="E11" s="2884"/>
      <c r="F11" s="280" t="s">
        <v>9</v>
      </c>
      <c r="G11" s="281">
        <v>1.157</v>
      </c>
    </row>
    <row r="12" spans="1:8" s="86" customFormat="1" ht="6" thickBot="1">
      <c r="B12" s="87"/>
      <c r="C12" s="88"/>
      <c r="D12" s="89"/>
      <c r="E12" s="90"/>
      <c r="F12" s="90"/>
      <c r="G12" s="91"/>
    </row>
    <row r="13" spans="1:8" s="102" customFormat="1" ht="18.75" thickBot="1">
      <c r="B13" s="2554" t="s">
        <v>211</v>
      </c>
      <c r="C13" s="2555"/>
      <c r="D13" s="2555"/>
      <c r="E13" s="2555"/>
      <c r="F13" s="2555"/>
      <c r="G13" s="2556"/>
    </row>
    <row r="14" spans="1:8" s="86" customFormat="1" ht="6" thickBot="1">
      <c r="B14" s="87"/>
      <c r="C14" s="88"/>
      <c r="D14" s="89"/>
      <c r="E14" s="90"/>
      <c r="F14" s="90"/>
      <c r="G14" s="91"/>
    </row>
    <row r="15" spans="1:8" s="379" customFormat="1" ht="16.5" thickBot="1">
      <c r="B15" s="317"/>
      <c r="C15" s="318"/>
      <c r="D15" s="318"/>
      <c r="E15" s="318"/>
      <c r="F15" s="318"/>
      <c r="G15" s="318"/>
    </row>
    <row r="16" spans="1:8" s="315" customFormat="1" ht="45" customHeight="1">
      <c r="A16" s="193"/>
      <c r="B16" s="1103" t="s">
        <v>798</v>
      </c>
      <c r="C16" s="2564" t="s">
        <v>1967</v>
      </c>
      <c r="D16" s="2617"/>
      <c r="E16" s="2617"/>
      <c r="F16" s="2617"/>
      <c r="G16" s="283" t="s">
        <v>23</v>
      </c>
      <c r="H16" s="1143">
        <v>13.43</v>
      </c>
    </row>
    <row r="17" spans="1:8" s="315" customFormat="1" ht="31.5">
      <c r="A17" s="193"/>
      <c r="B17" s="1484" t="s">
        <v>90</v>
      </c>
      <c r="C17" s="1318" t="s">
        <v>75</v>
      </c>
      <c r="D17" s="1486" t="s">
        <v>23</v>
      </c>
      <c r="E17" s="1318" t="s">
        <v>76</v>
      </c>
      <c r="F17" s="1319" t="s">
        <v>77</v>
      </c>
      <c r="G17" s="1320" t="s">
        <v>78</v>
      </c>
      <c r="H17" s="193"/>
    </row>
    <row r="18" spans="1:8" s="315" customFormat="1" ht="15.75">
      <c r="A18" s="193"/>
      <c r="B18" s="2818" t="s">
        <v>79</v>
      </c>
      <c r="C18" s="2819"/>
      <c r="D18" s="2819"/>
      <c r="E18" s="2819"/>
      <c r="F18" s="2819"/>
      <c r="G18" s="2820"/>
      <c r="H18" s="193"/>
    </row>
    <row r="19" spans="1:8" s="315" customFormat="1" ht="60">
      <c r="A19" s="514" t="s">
        <v>218</v>
      </c>
      <c r="B19" s="1627">
        <v>37539</v>
      </c>
      <c r="C19" s="1299" t="s">
        <v>1529</v>
      </c>
      <c r="D19" s="1548" t="s">
        <v>654</v>
      </c>
      <c r="E19" s="1535">
        <v>1</v>
      </c>
      <c r="F19" s="1535">
        <v>10.25</v>
      </c>
      <c r="G19" s="1540">
        <v>10.25</v>
      </c>
      <c r="H19" s="193"/>
    </row>
    <row r="20" spans="1:8" s="315" customFormat="1" ht="15.75">
      <c r="A20" s="193"/>
      <c r="B20" s="2818" t="s">
        <v>80</v>
      </c>
      <c r="C20" s="2819"/>
      <c r="D20" s="2819"/>
      <c r="E20" s="2819"/>
      <c r="F20" s="2819"/>
      <c r="G20" s="2820"/>
      <c r="H20" s="193"/>
    </row>
    <row r="21" spans="1:8" s="315" customFormat="1" ht="16.5" thickBot="1">
      <c r="A21" s="369" t="s">
        <v>219</v>
      </c>
      <c r="B21" s="190">
        <v>88316</v>
      </c>
      <c r="C21" s="1495" t="s">
        <v>58</v>
      </c>
      <c r="D21" s="1300" t="s">
        <v>31</v>
      </c>
      <c r="E21" s="1625">
        <v>0.2</v>
      </c>
      <c r="F21" s="1324">
        <v>15.91</v>
      </c>
      <c r="G21" s="314">
        <v>3.18</v>
      </c>
      <c r="H21" s="193"/>
    </row>
    <row r="22" spans="1:8" s="315" customFormat="1" ht="16.5" thickBot="1">
      <c r="A22" s="193"/>
      <c r="B22" s="316" t="s">
        <v>1335</v>
      </c>
      <c r="C22" s="316"/>
      <c r="D22" s="316"/>
      <c r="E22" s="316"/>
      <c r="F22" s="344" t="s">
        <v>81</v>
      </c>
      <c r="G22" s="345">
        <v>13.43</v>
      </c>
      <c r="H22" s="193"/>
    </row>
    <row r="23" spans="1:8" s="315" customFormat="1" ht="15.75" thickBot="1">
      <c r="A23" s="193"/>
      <c r="B23" s="2879"/>
      <c r="C23" s="2879"/>
      <c r="D23" s="2879"/>
      <c r="E23" s="2879"/>
      <c r="H23" s="193"/>
    </row>
    <row r="24" spans="1:8" s="315" customFormat="1" ht="35.25" customHeight="1">
      <c r="A24" s="193"/>
      <c r="B24" s="1103" t="s">
        <v>799</v>
      </c>
      <c r="C24" s="2564" t="s">
        <v>1964</v>
      </c>
      <c r="D24" s="2617"/>
      <c r="E24" s="2617"/>
      <c r="F24" s="2617"/>
      <c r="G24" s="283" t="s">
        <v>23</v>
      </c>
      <c r="H24" s="1143">
        <v>9.3000000000000007</v>
      </c>
    </row>
    <row r="25" spans="1:8" s="315" customFormat="1" ht="31.5">
      <c r="A25" s="193"/>
      <c r="B25" s="1484" t="s">
        <v>90</v>
      </c>
      <c r="C25" s="1318" t="s">
        <v>75</v>
      </c>
      <c r="D25" s="1486" t="s">
        <v>23</v>
      </c>
      <c r="E25" s="1318" t="s">
        <v>76</v>
      </c>
      <c r="F25" s="1319" t="s">
        <v>77</v>
      </c>
      <c r="G25" s="1320" t="s">
        <v>78</v>
      </c>
      <c r="H25" s="193"/>
    </row>
    <row r="26" spans="1:8" s="315" customFormat="1" ht="15.75">
      <c r="A26" s="193"/>
      <c r="B26" s="2818" t="s">
        <v>79</v>
      </c>
      <c r="C26" s="2819"/>
      <c r="D26" s="2819"/>
      <c r="E26" s="2819"/>
      <c r="F26" s="2819"/>
      <c r="G26" s="2820"/>
      <c r="H26" s="193"/>
    </row>
    <row r="27" spans="1:8" s="315" customFormat="1" ht="60.75">
      <c r="A27" s="513" t="s">
        <v>218</v>
      </c>
      <c r="B27" s="1627">
        <v>37557</v>
      </c>
      <c r="C27" s="1621" t="s">
        <v>1527</v>
      </c>
      <c r="D27" s="1548" t="s">
        <v>654</v>
      </c>
      <c r="E27" s="1535">
        <v>1</v>
      </c>
      <c r="F27" s="1535">
        <v>6.12</v>
      </c>
      <c r="G27" s="1540">
        <v>6.12</v>
      </c>
      <c r="H27" s="193"/>
    </row>
    <row r="28" spans="1:8" s="315" customFormat="1" ht="15.75">
      <c r="A28" s="193"/>
      <c r="B28" s="2818" t="s">
        <v>80</v>
      </c>
      <c r="C28" s="2819"/>
      <c r="D28" s="2819"/>
      <c r="E28" s="2819"/>
      <c r="F28" s="2819"/>
      <c r="G28" s="2820"/>
      <c r="H28" s="193"/>
    </row>
    <row r="29" spans="1:8" s="315" customFormat="1" ht="16.5" thickBot="1">
      <c r="A29" s="369" t="s">
        <v>219</v>
      </c>
      <c r="B29" s="190">
        <v>88316</v>
      </c>
      <c r="C29" s="1495" t="s">
        <v>58</v>
      </c>
      <c r="D29" s="1300" t="s">
        <v>31</v>
      </c>
      <c r="E29" s="1625">
        <v>0.2</v>
      </c>
      <c r="F29" s="1324">
        <v>15.91</v>
      </c>
      <c r="G29" s="314">
        <v>3.18</v>
      </c>
      <c r="H29" s="193"/>
    </row>
    <row r="30" spans="1:8" s="315" customFormat="1" ht="16.5" thickBot="1">
      <c r="A30" s="193"/>
      <c r="B30" s="2537" t="s">
        <v>1335</v>
      </c>
      <c r="C30" s="2537"/>
      <c r="D30" s="2537"/>
      <c r="E30" s="2538"/>
      <c r="F30" s="344" t="s">
        <v>81</v>
      </c>
      <c r="G30" s="345">
        <v>9.3000000000000007</v>
      </c>
      <c r="H30" s="193"/>
    </row>
    <row r="31" spans="1:8" s="315" customFormat="1" ht="15.75" thickBot="1">
      <c r="A31" s="193"/>
      <c r="B31" s="343"/>
      <c r="C31" s="343"/>
      <c r="D31" s="343"/>
      <c r="E31" s="343"/>
      <c r="F31" s="343"/>
      <c r="G31" s="343"/>
      <c r="H31" s="193"/>
    </row>
    <row r="32" spans="1:8" s="315" customFormat="1" ht="15.75">
      <c r="A32" s="193"/>
      <c r="B32" s="1103" t="s">
        <v>800</v>
      </c>
      <c r="C32" s="2564" t="s">
        <v>2073</v>
      </c>
      <c r="D32" s="2617"/>
      <c r="E32" s="2617"/>
      <c r="F32" s="2617"/>
      <c r="G32" s="283" t="s">
        <v>23</v>
      </c>
      <c r="H32" s="1143">
        <v>24.81</v>
      </c>
    </row>
    <row r="33" spans="1:8" s="315" customFormat="1" ht="31.5">
      <c r="A33" s="193"/>
      <c r="B33" s="1484" t="s">
        <v>90</v>
      </c>
      <c r="C33" s="1318" t="s">
        <v>75</v>
      </c>
      <c r="D33" s="1486" t="s">
        <v>23</v>
      </c>
      <c r="E33" s="1318" t="s">
        <v>76</v>
      </c>
      <c r="F33" s="1319" t="s">
        <v>77</v>
      </c>
      <c r="G33" s="1320" t="s">
        <v>78</v>
      </c>
      <c r="H33" s="193"/>
    </row>
    <row r="34" spans="1:8" s="315" customFormat="1" ht="15.75">
      <c r="A34" s="193"/>
      <c r="B34" s="2818" t="s">
        <v>79</v>
      </c>
      <c r="C34" s="2819"/>
      <c r="D34" s="2819"/>
      <c r="E34" s="2819"/>
      <c r="F34" s="2819"/>
      <c r="G34" s="2820"/>
      <c r="H34" s="193"/>
    </row>
    <row r="35" spans="1:8" s="315" customFormat="1" ht="15">
      <c r="A35" s="193"/>
      <c r="B35" s="1551" t="s">
        <v>98</v>
      </c>
      <c r="C35" s="1628" t="s">
        <v>142</v>
      </c>
      <c r="D35" s="1548" t="s">
        <v>23</v>
      </c>
      <c r="E35" s="1535">
        <v>1</v>
      </c>
      <c r="F35" s="1535">
        <v>6.6</v>
      </c>
      <c r="G35" s="1540">
        <v>6.6</v>
      </c>
      <c r="H35" s="193"/>
    </row>
    <row r="36" spans="1:8" s="315" customFormat="1" ht="15.75">
      <c r="A36" s="193"/>
      <c r="B36" s="2818" t="s">
        <v>80</v>
      </c>
      <c r="C36" s="2819"/>
      <c r="D36" s="2819"/>
      <c r="E36" s="2819"/>
      <c r="F36" s="2819"/>
      <c r="G36" s="2820"/>
      <c r="H36" s="193"/>
    </row>
    <row r="37" spans="1:8" s="315" customFormat="1" ht="15.75">
      <c r="A37" s="369" t="s">
        <v>219</v>
      </c>
      <c r="B37" s="1623">
        <v>88264</v>
      </c>
      <c r="C37" s="1489" t="s">
        <v>50</v>
      </c>
      <c r="D37" s="1304" t="s">
        <v>31</v>
      </c>
      <c r="E37" s="1622">
        <v>0.5</v>
      </c>
      <c r="F37" s="1322">
        <v>20.52</v>
      </c>
      <c r="G37" s="1624">
        <v>10.26</v>
      </c>
      <c r="H37" s="193"/>
    </row>
    <row r="38" spans="1:8" s="315" customFormat="1" ht="16.5" thickBot="1">
      <c r="A38" s="369" t="s">
        <v>219</v>
      </c>
      <c r="B38" s="302">
        <v>88316</v>
      </c>
      <c r="C38" s="1495" t="s">
        <v>58</v>
      </c>
      <c r="D38" s="1300" t="s">
        <v>31</v>
      </c>
      <c r="E38" s="1625">
        <v>0.5</v>
      </c>
      <c r="F38" s="1324">
        <v>15.91</v>
      </c>
      <c r="G38" s="314">
        <v>7.95</v>
      </c>
      <c r="H38" s="193"/>
    </row>
    <row r="39" spans="1:8" s="315" customFormat="1" ht="16.5" thickBot="1">
      <c r="A39" s="193"/>
      <c r="B39" s="2639" t="s">
        <v>238</v>
      </c>
      <c r="C39" s="2639"/>
      <c r="D39" s="2639"/>
      <c r="E39" s="2639"/>
      <c r="F39" s="344" t="s">
        <v>81</v>
      </c>
      <c r="G39" s="345">
        <v>24.81</v>
      </c>
      <c r="H39" s="193"/>
    </row>
    <row r="40" spans="1:8" s="315" customFormat="1" ht="15.75" thickBot="1">
      <c r="A40" s="193"/>
      <c r="B40" s="366"/>
      <c r="C40" s="366"/>
      <c r="D40" s="366"/>
      <c r="E40" s="366"/>
      <c r="F40" s="366"/>
      <c r="G40" s="366"/>
      <c r="H40" s="193"/>
    </row>
    <row r="41" spans="1:8" s="315" customFormat="1" ht="15.75">
      <c r="A41" s="193"/>
      <c r="B41" s="1365"/>
      <c r="C41" s="1363" t="s">
        <v>142</v>
      </c>
      <c r="D41" s="1366"/>
      <c r="E41" s="1367"/>
      <c r="F41" s="288" t="s">
        <v>23</v>
      </c>
      <c r="G41" s="341" t="s">
        <v>23</v>
      </c>
      <c r="H41" s="1245" t="s">
        <v>1064</v>
      </c>
    </row>
    <row r="42" spans="1:8" s="315" customFormat="1" ht="31.5">
      <c r="A42" s="193"/>
      <c r="B42" s="1852" t="s">
        <v>91</v>
      </c>
      <c r="C42" s="1779" t="s">
        <v>92</v>
      </c>
      <c r="D42" s="1780" t="s">
        <v>93</v>
      </c>
      <c r="E42" s="1781" t="s">
        <v>94</v>
      </c>
      <c r="F42" s="1853" t="s">
        <v>95</v>
      </c>
      <c r="G42" s="1783" t="s">
        <v>96</v>
      </c>
      <c r="H42" s="193"/>
    </row>
    <row r="43" spans="1:8" s="298" customFormat="1" ht="15">
      <c r="B43" s="1328">
        <v>43427</v>
      </c>
      <c r="C43" s="1737" t="s">
        <v>119</v>
      </c>
      <c r="D43" s="1738">
        <v>5.86</v>
      </c>
      <c r="E43" s="1787" t="s">
        <v>1063</v>
      </c>
      <c r="F43" s="1740" t="s">
        <v>1186</v>
      </c>
      <c r="G43" s="1750" t="s">
        <v>426</v>
      </c>
      <c r="H43"/>
    </row>
    <row r="44" spans="1:8" s="588" customFormat="1" ht="15.75">
      <c r="A44" s="617"/>
      <c r="B44" s="1328">
        <v>43426</v>
      </c>
      <c r="C44" s="1737" t="s">
        <v>1180</v>
      </c>
      <c r="D44" s="1775">
        <v>6.6</v>
      </c>
      <c r="E44" s="1787" t="s">
        <v>110</v>
      </c>
      <c r="F44" s="1774" t="s">
        <v>111</v>
      </c>
      <c r="G44" s="1750" t="s">
        <v>1188</v>
      </c>
      <c r="H44"/>
    </row>
    <row r="45" spans="1:8" s="315" customFormat="1" ht="15.75">
      <c r="A45" s="193"/>
      <c r="B45" s="1480">
        <v>43437</v>
      </c>
      <c r="C45" s="1760" t="s">
        <v>1199</v>
      </c>
      <c r="D45" s="1775">
        <v>11.9</v>
      </c>
      <c r="E45" s="1793" t="s">
        <v>1081</v>
      </c>
      <c r="F45" s="1762" t="s">
        <v>132</v>
      </c>
      <c r="G45" s="1778" t="s">
        <v>1200</v>
      </c>
      <c r="H45"/>
    </row>
    <row r="46" spans="1:8" s="315" customFormat="1" ht="16.5" thickBot="1">
      <c r="A46" s="193"/>
      <c r="B46" s="1752"/>
      <c r="C46" s="1335" t="s">
        <v>97</v>
      </c>
      <c r="D46" s="1336">
        <v>6.6</v>
      </c>
      <c r="E46" s="1337"/>
      <c r="F46" s="1626"/>
      <c r="G46" s="1753"/>
      <c r="H46" s="193"/>
    </row>
    <row r="47" spans="1:8" s="379" customFormat="1" ht="16.5" thickBot="1">
      <c r="B47" s="317"/>
      <c r="C47" s="318"/>
      <c r="D47" s="318"/>
      <c r="E47" s="318"/>
      <c r="F47" s="318"/>
      <c r="G47" s="318"/>
    </row>
    <row r="48" spans="1:8" s="315" customFormat="1" ht="15.75">
      <c r="A48" s="193"/>
      <c r="B48" s="1103" t="s">
        <v>801</v>
      </c>
      <c r="C48" s="2885" t="s">
        <v>2074</v>
      </c>
      <c r="D48" s="2885"/>
      <c r="E48" s="2885"/>
      <c r="F48" s="2885"/>
      <c r="G48" s="1385" t="s">
        <v>23</v>
      </c>
      <c r="H48" s="1143">
        <v>1297.2</v>
      </c>
    </row>
    <row r="49" spans="1:8" s="315" customFormat="1" ht="31.5">
      <c r="A49" s="193"/>
      <c r="B49" s="1947" t="s">
        <v>90</v>
      </c>
      <c r="C49" s="1776" t="s">
        <v>75</v>
      </c>
      <c r="D49" s="1799" t="s">
        <v>23</v>
      </c>
      <c r="E49" s="1776" t="s">
        <v>76</v>
      </c>
      <c r="F49" s="1777" t="s">
        <v>77</v>
      </c>
      <c r="G49" s="1729" t="s">
        <v>78</v>
      </c>
      <c r="H49" s="193"/>
    </row>
    <row r="50" spans="1:8" s="315" customFormat="1" ht="15.75">
      <c r="A50" s="193"/>
      <c r="B50" s="2833" t="s">
        <v>79</v>
      </c>
      <c r="C50" s="2834"/>
      <c r="D50" s="2834"/>
      <c r="E50" s="2834"/>
      <c r="F50" s="2834"/>
      <c r="G50" s="2835"/>
      <c r="H50" s="193"/>
    </row>
    <row r="51" spans="1:8" s="315" customFormat="1" ht="15">
      <c r="A51" s="193"/>
      <c r="B51" s="1812" t="s">
        <v>98</v>
      </c>
      <c r="C51" s="1948" t="s">
        <v>236</v>
      </c>
      <c r="D51" s="1813" t="s">
        <v>23</v>
      </c>
      <c r="E51" s="1809">
        <v>1</v>
      </c>
      <c r="F51" s="1809">
        <v>1276.68</v>
      </c>
      <c r="G51" s="1811">
        <v>1276.68</v>
      </c>
      <c r="H51" s="193"/>
    </row>
    <row r="52" spans="1:8" s="315" customFormat="1" ht="15.75">
      <c r="A52" s="193"/>
      <c r="B52" s="2833" t="s">
        <v>80</v>
      </c>
      <c r="C52" s="2834"/>
      <c r="D52" s="2834"/>
      <c r="E52" s="2834"/>
      <c r="F52" s="2834"/>
      <c r="G52" s="2835"/>
      <c r="H52" s="193"/>
    </row>
    <row r="53" spans="1:8" s="315" customFormat="1" ht="16.5" thickBot="1">
      <c r="A53" s="369" t="s">
        <v>219</v>
      </c>
      <c r="B53" s="1949">
        <v>88264</v>
      </c>
      <c r="C53" s="1863" t="s">
        <v>50</v>
      </c>
      <c r="D53" s="1438" t="s">
        <v>31</v>
      </c>
      <c r="E53" s="1946">
        <v>1</v>
      </c>
      <c r="F53" s="1439">
        <v>20.52</v>
      </c>
      <c r="G53" s="1950">
        <v>20.52</v>
      </c>
      <c r="H53" s="193"/>
    </row>
    <row r="54" spans="1:8" s="315" customFormat="1" ht="16.5" thickBot="1">
      <c r="A54" s="193"/>
      <c r="B54" s="359" t="s">
        <v>1334</v>
      </c>
      <c r="C54" s="316"/>
      <c r="D54" s="328"/>
      <c r="E54" s="328"/>
      <c r="F54" s="348" t="s">
        <v>81</v>
      </c>
      <c r="G54" s="361">
        <v>1297.2</v>
      </c>
      <c r="H54" s="193"/>
    </row>
    <row r="55" spans="1:8" s="315" customFormat="1" ht="16.5" thickBot="1">
      <c r="A55" s="193"/>
      <c r="B55" s="358"/>
      <c r="C55" s="358"/>
      <c r="D55" s="358"/>
      <c r="E55" s="358"/>
      <c r="F55" s="351"/>
      <c r="G55" s="352"/>
      <c r="H55" s="193"/>
    </row>
    <row r="56" spans="1:8" s="315" customFormat="1" ht="15.75">
      <c r="A56" s="193"/>
      <c r="B56" s="1365"/>
      <c r="C56" s="1363" t="s">
        <v>236</v>
      </c>
      <c r="D56" s="1366"/>
      <c r="E56" s="1367"/>
      <c r="F56" s="288" t="s">
        <v>23</v>
      </c>
      <c r="G56" s="341" t="s">
        <v>23</v>
      </c>
      <c r="H56" s="1245" t="s">
        <v>1064</v>
      </c>
    </row>
    <row r="57" spans="1:8" s="315" customFormat="1" ht="31.5">
      <c r="A57" s="193"/>
      <c r="B57" s="1852" t="s">
        <v>91</v>
      </c>
      <c r="C57" s="1779" t="s">
        <v>92</v>
      </c>
      <c r="D57" s="1780" t="s">
        <v>93</v>
      </c>
      <c r="E57" s="1781" t="s">
        <v>94</v>
      </c>
      <c r="F57" s="1853" t="s">
        <v>95</v>
      </c>
      <c r="G57" s="1783" t="s">
        <v>96</v>
      </c>
      <c r="H57" s="193"/>
    </row>
    <row r="58" spans="1:8" s="298" customFormat="1" ht="15">
      <c r="B58" s="2020">
        <v>43622</v>
      </c>
      <c r="C58" s="2064" t="s">
        <v>1476</v>
      </c>
      <c r="D58" s="2065">
        <v>1203</v>
      </c>
      <c r="E58" s="2132" t="s">
        <v>1362</v>
      </c>
      <c r="F58" s="2067" t="s">
        <v>1477</v>
      </c>
      <c r="G58" s="2024" t="s">
        <v>1380</v>
      </c>
      <c r="H58"/>
    </row>
    <row r="59" spans="1:8" s="588" customFormat="1" ht="15.75">
      <c r="A59" s="617"/>
      <c r="B59" s="2105">
        <v>43656</v>
      </c>
      <c r="C59" s="2064" t="s">
        <v>1130</v>
      </c>
      <c r="D59" s="2022">
        <v>1412</v>
      </c>
      <c r="E59" s="2132" t="s">
        <v>333</v>
      </c>
      <c r="F59" s="2023" t="s">
        <v>1475</v>
      </c>
      <c r="G59" s="2024" t="s">
        <v>1279</v>
      </c>
      <c r="H59"/>
    </row>
    <row r="60" spans="1:8" s="315" customFormat="1" ht="15.75">
      <c r="A60" s="193"/>
      <c r="B60" s="2105">
        <v>43669</v>
      </c>
      <c r="C60" s="2064" t="s">
        <v>119</v>
      </c>
      <c r="D60" s="2065">
        <v>1276.68</v>
      </c>
      <c r="E60" s="2132" t="s">
        <v>1063</v>
      </c>
      <c r="F60" s="2067" t="s">
        <v>1186</v>
      </c>
      <c r="G60" s="2024" t="s">
        <v>426</v>
      </c>
      <c r="H60"/>
    </row>
    <row r="61" spans="1:8" s="315" customFormat="1" ht="16.5" thickBot="1">
      <c r="A61" s="193"/>
      <c r="B61" s="1752"/>
      <c r="C61" s="1335" t="s">
        <v>97</v>
      </c>
      <c r="D61" s="1336">
        <v>1276.68</v>
      </c>
      <c r="E61" s="1337"/>
      <c r="F61" s="1626"/>
      <c r="G61" s="1753"/>
      <c r="H61" s="193"/>
    </row>
    <row r="62" spans="1:8" ht="13.5" thickBot="1"/>
    <row r="63" spans="1:8" ht="15.75">
      <c r="B63" s="1103" t="s">
        <v>802</v>
      </c>
      <c r="C63" s="2533" t="s">
        <v>2075</v>
      </c>
      <c r="D63" s="2617"/>
      <c r="E63" s="2617"/>
      <c r="F63" s="2617"/>
      <c r="G63" s="1104" t="s">
        <v>23</v>
      </c>
      <c r="H63" s="1144">
        <v>1200.44</v>
      </c>
    </row>
    <row r="64" spans="1:8" ht="31.5">
      <c r="B64" s="1317" t="s">
        <v>90</v>
      </c>
      <c r="C64" s="1318" t="s">
        <v>75</v>
      </c>
      <c r="D64" s="1486" t="s">
        <v>23</v>
      </c>
      <c r="E64" s="1318" t="s">
        <v>76</v>
      </c>
      <c r="F64" s="1319" t="s">
        <v>77</v>
      </c>
      <c r="G64" s="1320" t="s">
        <v>78</v>
      </c>
    </row>
    <row r="65" spans="1:8" ht="15.75">
      <c r="B65" s="2818" t="s">
        <v>79</v>
      </c>
      <c r="C65" s="2819"/>
      <c r="D65" s="2819"/>
      <c r="E65" s="2819"/>
      <c r="F65" s="2819"/>
      <c r="G65" s="2820"/>
    </row>
    <row r="66" spans="1:8" ht="15.75">
      <c r="A66" s="513" t="s">
        <v>218</v>
      </c>
      <c r="B66" s="1551">
        <v>39624</v>
      </c>
      <c r="C66" s="1489" t="s">
        <v>1489</v>
      </c>
      <c r="D66" s="1304" t="s">
        <v>660</v>
      </c>
      <c r="E66" s="1535">
        <v>1</v>
      </c>
      <c r="F66" s="1535">
        <v>1190.9000000000001</v>
      </c>
      <c r="G66" s="1540">
        <v>1190.9000000000001</v>
      </c>
    </row>
    <row r="67" spans="1:8" ht="15.75">
      <c r="B67" s="2818" t="s">
        <v>80</v>
      </c>
      <c r="C67" s="2819"/>
      <c r="D67" s="2819"/>
      <c r="E67" s="2819"/>
      <c r="F67" s="2819"/>
      <c r="G67" s="2820"/>
    </row>
    <row r="68" spans="1:8" ht="16.5" thickBot="1">
      <c r="A68" s="513" t="s">
        <v>219</v>
      </c>
      <c r="B68" s="561">
        <v>88316</v>
      </c>
      <c r="C68" s="1495" t="s">
        <v>58</v>
      </c>
      <c r="D68" s="1300" t="s">
        <v>31</v>
      </c>
      <c r="E68" s="1536">
        <v>0.6</v>
      </c>
      <c r="F68" s="1324">
        <v>15.91</v>
      </c>
      <c r="G68" s="1106">
        <v>9.5399999999999991</v>
      </c>
    </row>
    <row r="69" spans="1:8" ht="16.5" thickBot="1">
      <c r="B69" s="2537" t="s">
        <v>1340</v>
      </c>
      <c r="C69" s="2537"/>
      <c r="D69" s="2537"/>
      <c r="E69" s="2537"/>
      <c r="F69" s="538" t="s">
        <v>81</v>
      </c>
      <c r="G69" s="539">
        <v>1200.44</v>
      </c>
    </row>
    <row r="70" spans="1:8" ht="13.5" thickBot="1"/>
    <row r="71" spans="1:8" ht="15.75">
      <c r="B71" s="1103" t="s">
        <v>803</v>
      </c>
      <c r="C71" s="2533" t="s">
        <v>2076</v>
      </c>
      <c r="D71" s="2617"/>
      <c r="E71" s="2617"/>
      <c r="F71" s="2617"/>
      <c r="G71" s="535" t="s">
        <v>23</v>
      </c>
      <c r="H71" s="1144">
        <v>613.67999999999995</v>
      </c>
    </row>
    <row r="72" spans="1:8" ht="31.5">
      <c r="B72" s="536" t="s">
        <v>90</v>
      </c>
      <c r="C72" s="545" t="s">
        <v>75</v>
      </c>
      <c r="D72" s="519" t="s">
        <v>23</v>
      </c>
      <c r="E72" s="545" t="s">
        <v>76</v>
      </c>
      <c r="F72" s="546" t="s">
        <v>77</v>
      </c>
      <c r="G72" s="547" t="s">
        <v>78</v>
      </c>
    </row>
    <row r="73" spans="1:8" ht="15.75">
      <c r="B73" s="2777" t="s">
        <v>79</v>
      </c>
      <c r="C73" s="2778"/>
      <c r="D73" s="2778"/>
      <c r="E73" s="2778"/>
      <c r="F73" s="2778"/>
      <c r="G73" s="2779"/>
    </row>
    <row r="74" spans="1:8" ht="30">
      <c r="A74" s="513" t="s">
        <v>218</v>
      </c>
      <c r="B74" s="323">
        <v>39623</v>
      </c>
      <c r="C74" s="534" t="s">
        <v>1490</v>
      </c>
      <c r="D74" s="524" t="s">
        <v>654</v>
      </c>
      <c r="E74" s="531">
        <v>1</v>
      </c>
      <c r="F74" s="531">
        <v>607.78</v>
      </c>
      <c r="G74" s="533">
        <v>607.78</v>
      </c>
    </row>
    <row r="75" spans="1:8" ht="15.75">
      <c r="B75" s="2777" t="s">
        <v>80</v>
      </c>
      <c r="C75" s="2778"/>
      <c r="D75" s="2778"/>
      <c r="E75" s="2778"/>
      <c r="F75" s="2778"/>
      <c r="G75" s="2779"/>
    </row>
    <row r="76" spans="1:8" ht="16.5" thickBot="1">
      <c r="A76" s="513" t="s">
        <v>219</v>
      </c>
      <c r="B76" s="562">
        <v>88262</v>
      </c>
      <c r="C76" s="515" t="s">
        <v>49</v>
      </c>
      <c r="D76" s="527" t="s">
        <v>31</v>
      </c>
      <c r="E76" s="532">
        <v>0.3</v>
      </c>
      <c r="F76" s="529">
        <v>19.670000000000002</v>
      </c>
      <c r="G76" s="537">
        <v>5.9</v>
      </c>
    </row>
    <row r="77" spans="1:8" ht="16.5" thickBot="1">
      <c r="B77" s="2878" t="s">
        <v>1336</v>
      </c>
      <c r="C77" s="2878"/>
      <c r="D77" s="2878"/>
      <c r="E77" s="2878"/>
      <c r="F77" s="538" t="s">
        <v>81</v>
      </c>
      <c r="G77" s="539">
        <v>613.67999999999995</v>
      </c>
    </row>
    <row r="78" spans="1:8" ht="13.5" thickBot="1"/>
    <row r="79" spans="1:8" ht="28.5" customHeight="1">
      <c r="B79" s="1103" t="s">
        <v>804</v>
      </c>
      <c r="C79" s="2533" t="s">
        <v>2077</v>
      </c>
      <c r="D79" s="2617"/>
      <c r="E79" s="2617"/>
      <c r="F79" s="2617"/>
      <c r="G79" s="1104" t="s">
        <v>23</v>
      </c>
      <c r="H79" s="1144">
        <v>39.610000000000007</v>
      </c>
    </row>
    <row r="80" spans="1:8" ht="31.5">
      <c r="B80" s="1435" t="s">
        <v>90</v>
      </c>
      <c r="C80" s="1776" t="s">
        <v>75</v>
      </c>
      <c r="D80" s="1799" t="s">
        <v>23</v>
      </c>
      <c r="E80" s="1776" t="s">
        <v>76</v>
      </c>
      <c r="F80" s="1777" t="s">
        <v>77</v>
      </c>
      <c r="G80" s="1729" t="s">
        <v>78</v>
      </c>
    </row>
    <row r="81" spans="1:8" ht="15.75">
      <c r="B81" s="2833" t="s">
        <v>79</v>
      </c>
      <c r="C81" s="2834"/>
      <c r="D81" s="2834"/>
      <c r="E81" s="2834"/>
      <c r="F81" s="2834"/>
      <c r="G81" s="2835"/>
    </row>
    <row r="82" spans="1:8" ht="30">
      <c r="A82" s="514" t="s">
        <v>218</v>
      </c>
      <c r="B82" s="1951">
        <v>14153</v>
      </c>
      <c r="C82" s="1952" t="s">
        <v>1508</v>
      </c>
      <c r="D82" s="1813" t="s">
        <v>654</v>
      </c>
      <c r="E82" s="1809">
        <v>1</v>
      </c>
      <c r="F82" s="1809">
        <v>38.590000000000003</v>
      </c>
      <c r="G82" s="1811">
        <v>38.590000000000003</v>
      </c>
    </row>
    <row r="83" spans="1:8" ht="15.75">
      <c r="B83" s="2833" t="s">
        <v>80</v>
      </c>
      <c r="C83" s="2834"/>
      <c r="D83" s="2834"/>
      <c r="E83" s="2834"/>
      <c r="F83" s="2834"/>
      <c r="G83" s="2835"/>
    </row>
    <row r="84" spans="1:8" ht="16.5" thickBot="1">
      <c r="A84" s="514" t="s">
        <v>219</v>
      </c>
      <c r="B84" s="1953">
        <v>88264</v>
      </c>
      <c r="C84" s="1863" t="s">
        <v>50</v>
      </c>
      <c r="D84" s="1438" t="s">
        <v>31</v>
      </c>
      <c r="E84" s="1954">
        <v>0.05</v>
      </c>
      <c r="F84" s="1439">
        <v>20.52</v>
      </c>
      <c r="G84" s="1864">
        <v>1.02</v>
      </c>
    </row>
    <row r="85" spans="1:8" ht="16.5" thickBot="1">
      <c r="B85" s="2537" t="s">
        <v>1337</v>
      </c>
      <c r="C85" s="2537"/>
      <c r="D85" s="2537"/>
      <c r="E85" s="2537"/>
      <c r="F85" s="538" t="s">
        <v>81</v>
      </c>
      <c r="G85" s="539">
        <v>39.610000000000007</v>
      </c>
    </row>
    <row r="86" spans="1:8" ht="13.5" thickBot="1"/>
    <row r="87" spans="1:8" ht="36" customHeight="1">
      <c r="B87" s="1103" t="s">
        <v>805</v>
      </c>
      <c r="C87" s="2533" t="s">
        <v>2078</v>
      </c>
      <c r="D87" s="2617"/>
      <c r="E87" s="2617"/>
      <c r="F87" s="2617"/>
      <c r="G87" s="1104" t="s">
        <v>23</v>
      </c>
      <c r="H87" s="1144">
        <v>4.08</v>
      </c>
    </row>
    <row r="88" spans="1:8" ht="31.5">
      <c r="B88" s="1317" t="s">
        <v>90</v>
      </c>
      <c r="C88" s="1318" t="s">
        <v>75</v>
      </c>
      <c r="D88" s="1486" t="s">
        <v>23</v>
      </c>
      <c r="E88" s="1318" t="s">
        <v>76</v>
      </c>
      <c r="F88" s="1319" t="s">
        <v>77</v>
      </c>
      <c r="G88" s="1320" t="s">
        <v>78</v>
      </c>
    </row>
    <row r="89" spans="1:8" ht="15.75">
      <c r="B89" s="2818" t="s">
        <v>79</v>
      </c>
      <c r="C89" s="2819"/>
      <c r="D89" s="2819"/>
      <c r="E89" s="2819"/>
      <c r="F89" s="2819"/>
      <c r="G89" s="2820"/>
    </row>
    <row r="90" spans="1:8" ht="45">
      <c r="A90" s="514" t="s">
        <v>218</v>
      </c>
      <c r="B90" s="1630">
        <v>4350</v>
      </c>
      <c r="C90" s="1629" t="s">
        <v>1493</v>
      </c>
      <c r="D90" s="1548" t="s">
        <v>654</v>
      </c>
      <c r="E90" s="1535">
        <v>1</v>
      </c>
      <c r="F90" s="1535">
        <v>0.44</v>
      </c>
      <c r="G90" s="1540">
        <v>0.44</v>
      </c>
    </row>
    <row r="91" spans="1:8" ht="15.75">
      <c r="A91" s="514"/>
      <c r="B91" s="2818" t="s">
        <v>80</v>
      </c>
      <c r="C91" s="2819"/>
      <c r="D91" s="2819"/>
      <c r="E91" s="2819"/>
      <c r="F91" s="2819"/>
      <c r="G91" s="2820"/>
    </row>
    <row r="92" spans="1:8" ht="15.75">
      <c r="A92" s="514" t="s">
        <v>219</v>
      </c>
      <c r="B92" s="1632">
        <v>88264</v>
      </c>
      <c r="C92" s="1489" t="s">
        <v>50</v>
      </c>
      <c r="D92" s="1304" t="s">
        <v>31</v>
      </c>
      <c r="E92" s="1631">
        <v>0.1</v>
      </c>
      <c r="F92" s="1322">
        <v>20.52</v>
      </c>
      <c r="G92" s="1517">
        <v>2.0499999999999998</v>
      </c>
    </row>
    <row r="93" spans="1:8" ht="16.5" thickBot="1">
      <c r="A93" s="514" t="s">
        <v>219</v>
      </c>
      <c r="B93" s="565">
        <v>88316</v>
      </c>
      <c r="C93" s="1495" t="s">
        <v>58</v>
      </c>
      <c r="D93" s="1300" t="s">
        <v>31</v>
      </c>
      <c r="E93" s="1633">
        <v>0.1</v>
      </c>
      <c r="F93" s="1324">
        <v>15.91</v>
      </c>
      <c r="G93" s="1106">
        <v>1.59</v>
      </c>
    </row>
    <row r="94" spans="1:8" ht="16.5" thickBot="1">
      <c r="B94" s="2639" t="s">
        <v>1410</v>
      </c>
      <c r="C94" s="2639"/>
      <c r="D94" s="2639"/>
      <c r="E94" s="2639"/>
      <c r="F94" s="538" t="s">
        <v>81</v>
      </c>
      <c r="G94" s="539">
        <v>4.08</v>
      </c>
    </row>
    <row r="95" spans="1:8" ht="13.5" thickBot="1"/>
    <row r="96" spans="1:8" ht="33.75" customHeight="1">
      <c r="B96" s="1103" t="s">
        <v>806</v>
      </c>
      <c r="C96" s="2533" t="s">
        <v>2079</v>
      </c>
      <c r="D96" s="2617"/>
      <c r="E96" s="2617"/>
      <c r="F96" s="2617"/>
      <c r="G96" s="1104" t="s">
        <v>23</v>
      </c>
      <c r="H96" s="1144">
        <v>4.8899999999999997</v>
      </c>
    </row>
    <row r="97" spans="1:8" ht="31.5">
      <c r="B97" s="1317" t="s">
        <v>90</v>
      </c>
      <c r="C97" s="1318" t="s">
        <v>75</v>
      </c>
      <c r="D97" s="1486" t="s">
        <v>23</v>
      </c>
      <c r="E97" s="1318" t="s">
        <v>76</v>
      </c>
      <c r="F97" s="1319" t="s">
        <v>77</v>
      </c>
      <c r="G97" s="1320" t="s">
        <v>78</v>
      </c>
    </row>
    <row r="98" spans="1:8" ht="15.75">
      <c r="B98" s="2818" t="s">
        <v>79</v>
      </c>
      <c r="C98" s="2819"/>
      <c r="D98" s="2819"/>
      <c r="E98" s="2819"/>
      <c r="F98" s="2819"/>
      <c r="G98" s="2820"/>
    </row>
    <row r="99" spans="1:8" ht="30">
      <c r="A99" s="514" t="s">
        <v>218</v>
      </c>
      <c r="B99" s="1630">
        <v>392</v>
      </c>
      <c r="C99" s="1629" t="s">
        <v>1481</v>
      </c>
      <c r="D99" s="1548" t="s">
        <v>654</v>
      </c>
      <c r="E99" s="1535">
        <v>1</v>
      </c>
      <c r="F99" s="1535">
        <v>1.31</v>
      </c>
      <c r="G99" s="1540">
        <v>1.31</v>
      </c>
    </row>
    <row r="100" spans="1:8" ht="15.75">
      <c r="A100" s="514"/>
      <c r="B100" s="2818" t="s">
        <v>80</v>
      </c>
      <c r="C100" s="2819"/>
      <c r="D100" s="2819"/>
      <c r="E100" s="2819"/>
      <c r="F100" s="2819"/>
      <c r="G100" s="2820"/>
    </row>
    <row r="101" spans="1:8" ht="30">
      <c r="A101" s="514" t="s">
        <v>219</v>
      </c>
      <c r="B101" s="1632">
        <v>88267</v>
      </c>
      <c r="C101" s="1629" t="s">
        <v>51</v>
      </c>
      <c r="D101" s="1304" t="s">
        <v>31</v>
      </c>
      <c r="E101" s="1535">
        <v>0.1</v>
      </c>
      <c r="F101" s="1322">
        <v>19.899999999999999</v>
      </c>
      <c r="G101" s="1517">
        <v>1.99</v>
      </c>
    </row>
    <row r="102" spans="1:8" ht="16.5" thickBot="1">
      <c r="A102" s="514" t="s">
        <v>219</v>
      </c>
      <c r="B102" s="565">
        <v>88316</v>
      </c>
      <c r="C102" s="1634" t="s">
        <v>58</v>
      </c>
      <c r="D102" s="1300" t="s">
        <v>31</v>
      </c>
      <c r="E102" s="1536">
        <v>0.1</v>
      </c>
      <c r="F102" s="1324">
        <v>15.91</v>
      </c>
      <c r="G102" s="1106">
        <v>1.59</v>
      </c>
    </row>
    <row r="103" spans="1:8" ht="16.5" customHeight="1" thickBot="1">
      <c r="B103" s="2639" t="s">
        <v>1409</v>
      </c>
      <c r="C103" s="2639"/>
      <c r="D103" s="2639"/>
      <c r="E103" s="2639"/>
      <c r="F103" s="538" t="s">
        <v>81</v>
      </c>
      <c r="G103" s="539">
        <v>4.8899999999999997</v>
      </c>
    </row>
    <row r="104" spans="1:8" ht="13.5" thickBot="1"/>
    <row r="105" spans="1:8" ht="15.75">
      <c r="B105" s="1103" t="s">
        <v>807</v>
      </c>
      <c r="C105" s="2564" t="s">
        <v>2080</v>
      </c>
      <c r="D105" s="2617"/>
      <c r="E105" s="2617"/>
      <c r="F105" s="2617"/>
      <c r="G105" s="283" t="s">
        <v>23</v>
      </c>
      <c r="H105" s="1144">
        <v>2096.0700000000002</v>
      </c>
    </row>
    <row r="106" spans="1:8" ht="31.5">
      <c r="B106" s="1484" t="s">
        <v>90</v>
      </c>
      <c r="C106" s="1318" t="s">
        <v>75</v>
      </c>
      <c r="D106" s="1486" t="s">
        <v>23</v>
      </c>
      <c r="E106" s="1318" t="s">
        <v>76</v>
      </c>
      <c r="F106" s="1319" t="s">
        <v>77</v>
      </c>
      <c r="G106" s="1320" t="s">
        <v>78</v>
      </c>
    </row>
    <row r="107" spans="1:8" ht="15.75">
      <c r="B107" s="2818" t="s">
        <v>79</v>
      </c>
      <c r="C107" s="2819"/>
      <c r="D107" s="2819"/>
      <c r="E107" s="2819"/>
      <c r="F107" s="2819"/>
      <c r="G107" s="2820"/>
    </row>
    <row r="108" spans="1:8" ht="30">
      <c r="B108" s="1551" t="s">
        <v>98</v>
      </c>
      <c r="C108" s="1628" t="s">
        <v>141</v>
      </c>
      <c r="D108" s="1548" t="s">
        <v>23</v>
      </c>
      <c r="E108" s="1535">
        <v>1</v>
      </c>
      <c r="F108" s="1535">
        <v>1993.7</v>
      </c>
      <c r="G108" s="1540">
        <v>1993.7</v>
      </c>
    </row>
    <row r="109" spans="1:8" ht="15.75">
      <c r="B109" s="2818" t="s">
        <v>80</v>
      </c>
      <c r="C109" s="2819"/>
      <c r="D109" s="2819"/>
      <c r="E109" s="2819"/>
      <c r="F109" s="2819"/>
      <c r="G109" s="2820"/>
    </row>
    <row r="110" spans="1:8" ht="30">
      <c r="A110" s="513" t="s">
        <v>219</v>
      </c>
      <c r="B110" s="1635">
        <v>88243</v>
      </c>
      <c r="C110" s="1489" t="s">
        <v>44</v>
      </c>
      <c r="D110" s="1304" t="s">
        <v>31</v>
      </c>
      <c r="E110" s="1535">
        <v>2.5</v>
      </c>
      <c r="F110" s="1322">
        <v>19.12</v>
      </c>
      <c r="G110" s="1624">
        <v>47.8</v>
      </c>
    </row>
    <row r="111" spans="1:8" ht="30.75" thickBot="1">
      <c r="A111" s="513" t="s">
        <v>219</v>
      </c>
      <c r="B111" s="190">
        <v>88279</v>
      </c>
      <c r="C111" s="1495" t="s">
        <v>54</v>
      </c>
      <c r="D111" s="1300" t="s">
        <v>31</v>
      </c>
      <c r="E111" s="1536">
        <v>2.5</v>
      </c>
      <c r="F111" s="1324">
        <v>21.83</v>
      </c>
      <c r="G111" s="314">
        <v>54.57</v>
      </c>
    </row>
    <row r="112" spans="1:8" ht="16.5" thickBot="1">
      <c r="B112" s="316" t="s">
        <v>1338</v>
      </c>
      <c r="C112" s="319"/>
      <c r="D112" s="319"/>
      <c r="E112" s="319"/>
      <c r="F112" s="344" t="s">
        <v>81</v>
      </c>
      <c r="G112" s="345">
        <v>2096.0700000000002</v>
      </c>
    </row>
    <row r="113" spans="1:8" ht="16.5" thickBot="1">
      <c r="B113" s="594"/>
      <c r="C113" s="594"/>
      <c r="D113" s="594"/>
      <c r="E113" s="594"/>
      <c r="F113" s="321"/>
      <c r="G113" s="322"/>
    </row>
    <row r="114" spans="1:8" ht="31.5">
      <c r="B114" s="1365"/>
      <c r="C114" s="1363" t="s">
        <v>141</v>
      </c>
      <c r="D114" s="1366"/>
      <c r="E114" s="1367"/>
      <c r="F114" s="288" t="s">
        <v>23</v>
      </c>
      <c r="G114" s="341" t="s">
        <v>23</v>
      </c>
      <c r="H114" s="1246" t="s">
        <v>1064</v>
      </c>
    </row>
    <row r="115" spans="1:8" ht="31.5">
      <c r="B115" s="1852" t="s">
        <v>91</v>
      </c>
      <c r="C115" s="1779" t="s">
        <v>92</v>
      </c>
      <c r="D115" s="1780" t="s">
        <v>93</v>
      </c>
      <c r="E115" s="1781" t="s">
        <v>94</v>
      </c>
      <c r="F115" s="1853" t="s">
        <v>95</v>
      </c>
      <c r="G115" s="1783" t="s">
        <v>96</v>
      </c>
    </row>
    <row r="116" spans="1:8" ht="15">
      <c r="B116" s="1328">
        <v>43568</v>
      </c>
      <c r="C116" s="1737" t="s">
        <v>1082</v>
      </c>
      <c r="D116" s="1738">
        <v>1709.64</v>
      </c>
      <c r="E116" s="1787" t="s">
        <v>685</v>
      </c>
      <c r="F116" s="1740" t="s">
        <v>1146</v>
      </c>
      <c r="G116" s="1750" t="s">
        <v>1198</v>
      </c>
      <c r="H116"/>
    </row>
    <row r="117" spans="1:8" s="298" customFormat="1" ht="15">
      <c r="B117" s="1328">
        <v>43567</v>
      </c>
      <c r="C117" s="1737" t="s">
        <v>1147</v>
      </c>
      <c r="D117" s="1775">
        <v>1993.7</v>
      </c>
      <c r="E117" s="1787" t="s">
        <v>1060</v>
      </c>
      <c r="F117" s="1774" t="s">
        <v>1061</v>
      </c>
      <c r="G117" s="1750" t="s">
        <v>1062</v>
      </c>
      <c r="H117"/>
    </row>
    <row r="118" spans="1:8" s="588" customFormat="1" ht="15.75">
      <c r="A118" s="617"/>
      <c r="B118" s="1480">
        <v>43573</v>
      </c>
      <c r="C118" s="1760" t="s">
        <v>1276</v>
      </c>
      <c r="D118" s="1775">
        <v>3198</v>
      </c>
      <c r="E118" s="1793" t="s">
        <v>1277</v>
      </c>
      <c r="F118" s="1762" t="s">
        <v>1278</v>
      </c>
      <c r="G118" s="1778" t="s">
        <v>1279</v>
      </c>
      <c r="H118"/>
    </row>
    <row r="119" spans="1:8" ht="16.5" thickBot="1">
      <c r="B119" s="1752"/>
      <c r="C119" s="1335" t="s">
        <v>97</v>
      </c>
      <c r="D119" s="1336">
        <v>1993.7</v>
      </c>
      <c r="E119" s="1337"/>
      <c r="F119" s="1626"/>
      <c r="G119" s="1753"/>
    </row>
    <row r="120" spans="1:8" ht="13.5" thickBot="1"/>
    <row r="121" spans="1:8" ht="15.75">
      <c r="B121" s="1103" t="s">
        <v>808</v>
      </c>
      <c r="C121" s="2564" t="s">
        <v>2081</v>
      </c>
      <c r="D121" s="2617"/>
      <c r="E121" s="2617"/>
      <c r="F121" s="2617"/>
      <c r="G121" s="283" t="s">
        <v>23</v>
      </c>
      <c r="H121" s="1144">
        <v>2355.0700000000002</v>
      </c>
    </row>
    <row r="122" spans="1:8" ht="31.5">
      <c r="B122" s="1484" t="s">
        <v>90</v>
      </c>
      <c r="C122" s="1318" t="s">
        <v>75</v>
      </c>
      <c r="D122" s="1486" t="s">
        <v>23</v>
      </c>
      <c r="E122" s="1318" t="s">
        <v>76</v>
      </c>
      <c r="F122" s="1319" t="s">
        <v>77</v>
      </c>
      <c r="G122" s="1320" t="s">
        <v>78</v>
      </c>
    </row>
    <row r="123" spans="1:8" ht="15.75">
      <c r="B123" s="2818" t="s">
        <v>79</v>
      </c>
      <c r="C123" s="2819"/>
      <c r="D123" s="2819"/>
      <c r="E123" s="2819"/>
      <c r="F123" s="2819"/>
      <c r="G123" s="2820"/>
    </row>
    <row r="124" spans="1:8" ht="30">
      <c r="B124" s="1551" t="s">
        <v>98</v>
      </c>
      <c r="C124" s="1628" t="s">
        <v>348</v>
      </c>
      <c r="D124" s="1548" t="s">
        <v>23</v>
      </c>
      <c r="E124" s="1535">
        <v>1</v>
      </c>
      <c r="F124" s="1535">
        <v>2252.6999999999998</v>
      </c>
      <c r="G124" s="1540">
        <v>2252.6999999999998</v>
      </c>
    </row>
    <row r="125" spans="1:8" ht="15.75">
      <c r="B125" s="2818" t="s">
        <v>80</v>
      </c>
      <c r="C125" s="2819"/>
      <c r="D125" s="2819"/>
      <c r="E125" s="2819"/>
      <c r="F125" s="2819"/>
      <c r="G125" s="2820"/>
    </row>
    <row r="126" spans="1:8" ht="30">
      <c r="A126" s="513" t="s">
        <v>219</v>
      </c>
      <c r="B126" s="1635">
        <v>88243</v>
      </c>
      <c r="C126" s="1489" t="s">
        <v>44</v>
      </c>
      <c r="D126" s="1304" t="s">
        <v>31</v>
      </c>
      <c r="E126" s="1535">
        <v>2.5</v>
      </c>
      <c r="F126" s="1322">
        <v>19.12</v>
      </c>
      <c r="G126" s="1624">
        <v>47.8</v>
      </c>
    </row>
    <row r="127" spans="1:8" ht="30.75" thickBot="1">
      <c r="A127" s="513" t="s">
        <v>219</v>
      </c>
      <c r="B127" s="190">
        <v>88279</v>
      </c>
      <c r="C127" s="1495" t="s">
        <v>54</v>
      </c>
      <c r="D127" s="1300" t="s">
        <v>31</v>
      </c>
      <c r="E127" s="1536">
        <v>2.5</v>
      </c>
      <c r="F127" s="1324">
        <v>21.83</v>
      </c>
      <c r="G127" s="314">
        <v>54.57</v>
      </c>
    </row>
    <row r="128" spans="1:8" ht="16.5" thickBot="1">
      <c r="B128" s="316" t="s">
        <v>1338</v>
      </c>
      <c r="C128" s="319"/>
      <c r="D128" s="319"/>
      <c r="E128" s="319"/>
      <c r="F128" s="344" t="s">
        <v>81</v>
      </c>
      <c r="G128" s="345">
        <v>2355.0700000000002</v>
      </c>
    </row>
    <row r="129" spans="1:8" ht="16.5" thickBot="1">
      <c r="B129" s="602"/>
      <c r="C129" s="602"/>
      <c r="D129" s="602"/>
      <c r="E129" s="602"/>
      <c r="F129" s="321"/>
      <c r="G129" s="322"/>
    </row>
    <row r="130" spans="1:8" ht="31.5">
      <c r="B130" s="1365"/>
      <c r="C130" s="1363" t="s">
        <v>348</v>
      </c>
      <c r="D130" s="1366"/>
      <c r="E130" s="1367"/>
      <c r="F130" s="288" t="s">
        <v>23</v>
      </c>
      <c r="G130" s="341" t="s">
        <v>23</v>
      </c>
      <c r="H130" s="1246" t="s">
        <v>1064</v>
      </c>
    </row>
    <row r="131" spans="1:8" ht="31.5">
      <c r="B131" s="1852" t="s">
        <v>91</v>
      </c>
      <c r="C131" s="1779" t="s">
        <v>92</v>
      </c>
      <c r="D131" s="1780" t="s">
        <v>93</v>
      </c>
      <c r="E131" s="1781" t="s">
        <v>94</v>
      </c>
      <c r="F131" s="1853" t="s">
        <v>95</v>
      </c>
      <c r="G131" s="1783" t="s">
        <v>96</v>
      </c>
    </row>
    <row r="132" spans="1:8" s="107" customFormat="1" ht="15">
      <c r="A132" s="106"/>
      <c r="B132" s="1328">
        <v>43567</v>
      </c>
      <c r="C132" s="1737" t="s">
        <v>1147</v>
      </c>
      <c r="D132" s="1738">
        <v>2252.6999999999998</v>
      </c>
      <c r="E132" s="1787" t="s">
        <v>1060</v>
      </c>
      <c r="F132" s="1740" t="s">
        <v>1061</v>
      </c>
      <c r="G132" s="1750" t="s">
        <v>1062</v>
      </c>
      <c r="H132"/>
    </row>
    <row r="133" spans="1:8" s="588" customFormat="1" ht="15.75">
      <c r="A133" s="617"/>
      <c r="B133" s="1328">
        <v>43568</v>
      </c>
      <c r="C133" s="1737" t="s">
        <v>1082</v>
      </c>
      <c r="D133" s="1775">
        <v>1888.14</v>
      </c>
      <c r="E133" s="1787" t="s">
        <v>685</v>
      </c>
      <c r="F133" s="1774" t="s">
        <v>1146</v>
      </c>
      <c r="G133" s="1750" t="s">
        <v>1198</v>
      </c>
      <c r="H133"/>
    </row>
    <row r="134" spans="1:8" ht="15">
      <c r="B134" s="1480">
        <v>43573</v>
      </c>
      <c r="C134" s="1760" t="s">
        <v>1276</v>
      </c>
      <c r="D134" s="1775">
        <v>3450</v>
      </c>
      <c r="E134" s="1793" t="s">
        <v>1277</v>
      </c>
      <c r="F134" s="1762" t="s">
        <v>1278</v>
      </c>
      <c r="G134" s="1778" t="s">
        <v>1279</v>
      </c>
      <c r="H134"/>
    </row>
    <row r="135" spans="1:8" ht="16.5" thickBot="1">
      <c r="B135" s="1752"/>
      <c r="C135" s="1335" t="s">
        <v>97</v>
      </c>
      <c r="D135" s="1336">
        <v>2252.6999999999998</v>
      </c>
      <c r="E135" s="1337"/>
      <c r="F135" s="1626"/>
      <c r="G135" s="1753"/>
      <c r="H135"/>
    </row>
    <row r="136" spans="1:8" ht="13.5" thickBot="1"/>
    <row r="137" spans="1:8" ht="15.75">
      <c r="B137" s="1103" t="s">
        <v>809</v>
      </c>
      <c r="C137" s="2564" t="s">
        <v>2082</v>
      </c>
      <c r="D137" s="2617"/>
      <c r="E137" s="2617"/>
      <c r="F137" s="2617"/>
      <c r="G137" s="283" t="s">
        <v>23</v>
      </c>
      <c r="H137" s="1144">
        <v>2809.59</v>
      </c>
    </row>
    <row r="138" spans="1:8" ht="31.5">
      <c r="B138" s="1484" t="s">
        <v>90</v>
      </c>
      <c r="C138" s="1318" t="s">
        <v>75</v>
      </c>
      <c r="D138" s="1486" t="s">
        <v>23</v>
      </c>
      <c r="E138" s="1318" t="s">
        <v>76</v>
      </c>
      <c r="F138" s="1319" t="s">
        <v>77</v>
      </c>
      <c r="G138" s="1320" t="s">
        <v>78</v>
      </c>
    </row>
    <row r="139" spans="1:8" ht="15.75">
      <c r="B139" s="2818" t="s">
        <v>79</v>
      </c>
      <c r="C139" s="2819"/>
      <c r="D139" s="2819"/>
      <c r="E139" s="2819"/>
      <c r="F139" s="2819"/>
      <c r="G139" s="2820"/>
    </row>
    <row r="140" spans="1:8" ht="30">
      <c r="B140" s="1551" t="s">
        <v>98</v>
      </c>
      <c r="C140" s="1628" t="s">
        <v>349</v>
      </c>
      <c r="D140" s="1548" t="s">
        <v>23</v>
      </c>
      <c r="E140" s="1535">
        <v>1</v>
      </c>
      <c r="F140" s="1535">
        <v>2707.22</v>
      </c>
      <c r="G140" s="1540">
        <v>2707.22</v>
      </c>
    </row>
    <row r="141" spans="1:8" ht="15.75">
      <c r="B141" s="2818" t="s">
        <v>80</v>
      </c>
      <c r="C141" s="2819"/>
      <c r="D141" s="2819"/>
      <c r="E141" s="2819"/>
      <c r="F141" s="2819"/>
      <c r="G141" s="2820"/>
    </row>
    <row r="142" spans="1:8" ht="30">
      <c r="A142" s="369" t="s">
        <v>219</v>
      </c>
      <c r="B142" s="1635">
        <v>88243</v>
      </c>
      <c r="C142" s="1489" t="s">
        <v>44</v>
      </c>
      <c r="D142" s="1304" t="s">
        <v>31</v>
      </c>
      <c r="E142" s="1535">
        <v>2.5</v>
      </c>
      <c r="F142" s="1322">
        <v>19.12</v>
      </c>
      <c r="G142" s="1624">
        <v>47.8</v>
      </c>
    </row>
    <row r="143" spans="1:8" ht="30.75" thickBot="1">
      <c r="A143" s="369" t="s">
        <v>219</v>
      </c>
      <c r="B143" s="190">
        <v>88279</v>
      </c>
      <c r="C143" s="1495" t="s">
        <v>54</v>
      </c>
      <c r="D143" s="1300" t="s">
        <v>31</v>
      </c>
      <c r="E143" s="1536">
        <v>2.5</v>
      </c>
      <c r="F143" s="1324">
        <v>21.83</v>
      </c>
      <c r="G143" s="314">
        <v>54.57</v>
      </c>
    </row>
    <row r="144" spans="1:8" ht="16.5" thickBot="1">
      <c r="B144" s="316" t="s">
        <v>1338</v>
      </c>
      <c r="C144" s="319"/>
      <c r="D144" s="319"/>
      <c r="E144" s="319"/>
      <c r="F144" s="344" t="s">
        <v>81</v>
      </c>
      <c r="G144" s="345">
        <v>2809.59</v>
      </c>
    </row>
    <row r="145" spans="1:8" ht="16.5" thickBot="1">
      <c r="B145" s="603"/>
      <c r="C145" s="603"/>
      <c r="D145" s="603"/>
      <c r="E145" s="603"/>
      <c r="F145" s="321"/>
      <c r="G145" s="322"/>
    </row>
    <row r="146" spans="1:8" ht="31.5">
      <c r="B146" s="1365"/>
      <c r="C146" s="1363" t="s">
        <v>349</v>
      </c>
      <c r="D146" s="1366"/>
      <c r="E146" s="1367"/>
      <c r="F146" s="288" t="s">
        <v>23</v>
      </c>
      <c r="G146" s="341" t="s">
        <v>23</v>
      </c>
      <c r="H146" s="1246" t="s">
        <v>1064</v>
      </c>
    </row>
    <row r="147" spans="1:8" ht="31.5">
      <c r="B147" s="1852" t="s">
        <v>91</v>
      </c>
      <c r="C147" s="1779" t="s">
        <v>92</v>
      </c>
      <c r="D147" s="1780" t="s">
        <v>93</v>
      </c>
      <c r="E147" s="1781" t="s">
        <v>94</v>
      </c>
      <c r="F147" s="1853" t="s">
        <v>95</v>
      </c>
      <c r="G147" s="1783" t="s">
        <v>96</v>
      </c>
    </row>
    <row r="148" spans="1:8" s="107" customFormat="1" ht="15">
      <c r="A148" s="106"/>
      <c r="B148" s="1328">
        <v>43568</v>
      </c>
      <c r="C148" s="1737" t="s">
        <v>1082</v>
      </c>
      <c r="D148" s="1738">
        <v>2391.6799999999998</v>
      </c>
      <c r="E148" s="1787" t="s">
        <v>685</v>
      </c>
      <c r="F148" s="1740" t="s">
        <v>1146</v>
      </c>
      <c r="G148" s="1750" t="s">
        <v>1198</v>
      </c>
      <c r="H148"/>
    </row>
    <row r="149" spans="1:8" s="298" customFormat="1" ht="15">
      <c r="B149" s="1328">
        <v>43567</v>
      </c>
      <c r="C149" s="1737" t="s">
        <v>1147</v>
      </c>
      <c r="D149" s="1775">
        <v>2707.22</v>
      </c>
      <c r="E149" s="1787" t="s">
        <v>1060</v>
      </c>
      <c r="F149" s="1774" t="s">
        <v>1061</v>
      </c>
      <c r="G149" s="1750" t="s">
        <v>1062</v>
      </c>
      <c r="H149"/>
    </row>
    <row r="150" spans="1:8" s="588" customFormat="1" ht="15.75">
      <c r="A150" s="617"/>
      <c r="B150" s="1480">
        <v>43573</v>
      </c>
      <c r="C150" s="1760" t="s">
        <v>1276</v>
      </c>
      <c r="D150" s="1775">
        <v>3855</v>
      </c>
      <c r="E150" s="1793" t="s">
        <v>1277</v>
      </c>
      <c r="F150" s="1762" t="s">
        <v>1278</v>
      </c>
      <c r="G150" s="1778" t="s">
        <v>1279</v>
      </c>
      <c r="H150"/>
    </row>
    <row r="151" spans="1:8" ht="16.5" thickBot="1">
      <c r="B151" s="1752"/>
      <c r="C151" s="1335" t="s">
        <v>97</v>
      </c>
      <c r="D151" s="1336">
        <v>2707.22</v>
      </c>
      <c r="E151" s="1337"/>
      <c r="F151" s="1626"/>
      <c r="G151" s="1753"/>
      <c r="H151"/>
    </row>
    <row r="152" spans="1:8" s="107" customFormat="1" ht="13.5" thickBot="1">
      <c r="A152" s="106"/>
      <c r="H152" s="106"/>
    </row>
    <row r="153" spans="1:8" s="107" customFormat="1" ht="15.75">
      <c r="A153" s="106"/>
      <c r="B153" s="1103" t="s">
        <v>810</v>
      </c>
      <c r="C153" s="2564" t="s">
        <v>2083</v>
      </c>
      <c r="D153" s="2617"/>
      <c r="E153" s="2617"/>
      <c r="F153" s="2617"/>
      <c r="G153" s="283" t="s">
        <v>23</v>
      </c>
      <c r="H153" s="1144">
        <v>3305.3700000000003</v>
      </c>
    </row>
    <row r="154" spans="1:8" s="107" customFormat="1" ht="31.5">
      <c r="A154" s="106"/>
      <c r="B154" s="1484" t="s">
        <v>90</v>
      </c>
      <c r="C154" s="1318" t="s">
        <v>75</v>
      </c>
      <c r="D154" s="1486" t="s">
        <v>23</v>
      </c>
      <c r="E154" s="1318" t="s">
        <v>76</v>
      </c>
      <c r="F154" s="1319" t="s">
        <v>77</v>
      </c>
      <c r="G154" s="1320" t="s">
        <v>78</v>
      </c>
      <c r="H154" s="106"/>
    </row>
    <row r="155" spans="1:8" s="107" customFormat="1" ht="15.75">
      <c r="A155" s="106"/>
      <c r="B155" s="2818" t="s">
        <v>79</v>
      </c>
      <c r="C155" s="2819"/>
      <c r="D155" s="2819"/>
      <c r="E155" s="2819"/>
      <c r="F155" s="2819"/>
      <c r="G155" s="2820"/>
      <c r="H155" s="106"/>
    </row>
    <row r="156" spans="1:8" s="107" customFormat="1" ht="30">
      <c r="A156" s="106"/>
      <c r="B156" s="1551" t="s">
        <v>98</v>
      </c>
      <c r="C156" s="1628" t="s">
        <v>1368</v>
      </c>
      <c r="D156" s="1548" t="s">
        <v>23</v>
      </c>
      <c r="E156" s="1535">
        <v>1</v>
      </c>
      <c r="F156" s="1535">
        <v>3203</v>
      </c>
      <c r="G156" s="1540">
        <v>3203</v>
      </c>
      <c r="H156" s="106"/>
    </row>
    <row r="157" spans="1:8" s="107" customFormat="1" ht="15.75">
      <c r="A157" s="106"/>
      <c r="B157" s="2818" t="s">
        <v>80</v>
      </c>
      <c r="C157" s="2819"/>
      <c r="D157" s="2819"/>
      <c r="E157" s="2819"/>
      <c r="F157" s="2819"/>
      <c r="G157" s="2820"/>
      <c r="H157" s="106"/>
    </row>
    <row r="158" spans="1:8" s="107" customFormat="1" ht="30">
      <c r="A158" s="369" t="s">
        <v>219</v>
      </c>
      <c r="B158" s="1635">
        <v>88243</v>
      </c>
      <c r="C158" s="1489" t="s">
        <v>44</v>
      </c>
      <c r="D158" s="1304" t="s">
        <v>31</v>
      </c>
      <c r="E158" s="1535">
        <v>2.5</v>
      </c>
      <c r="F158" s="1322">
        <v>19.12</v>
      </c>
      <c r="G158" s="1624">
        <v>47.8</v>
      </c>
      <c r="H158" s="106"/>
    </row>
    <row r="159" spans="1:8" s="107" customFormat="1" ht="30.75" thickBot="1">
      <c r="A159" s="369" t="s">
        <v>219</v>
      </c>
      <c r="B159" s="190">
        <v>88279</v>
      </c>
      <c r="C159" s="1495" t="s">
        <v>54</v>
      </c>
      <c r="D159" s="1300" t="s">
        <v>31</v>
      </c>
      <c r="E159" s="1536">
        <v>2.5</v>
      </c>
      <c r="F159" s="1324">
        <v>21.83</v>
      </c>
      <c r="G159" s="314">
        <v>54.57</v>
      </c>
      <c r="H159" s="106"/>
    </row>
    <row r="160" spans="1:8" s="107" customFormat="1" ht="16.5" thickBot="1">
      <c r="A160" s="106"/>
      <c r="B160" s="316" t="s">
        <v>1338</v>
      </c>
      <c r="C160" s="319"/>
      <c r="D160" s="319"/>
      <c r="E160" s="319"/>
      <c r="F160" s="344" t="s">
        <v>81</v>
      </c>
      <c r="G160" s="345">
        <v>3305.3700000000003</v>
      </c>
      <c r="H160" s="106"/>
    </row>
    <row r="161" spans="1:8" s="107" customFormat="1" ht="16.5" thickBot="1">
      <c r="A161" s="106"/>
      <c r="B161" s="1844"/>
      <c r="C161" s="1844"/>
      <c r="D161" s="1844"/>
      <c r="E161" s="1844"/>
      <c r="F161" s="321"/>
      <c r="G161" s="322"/>
      <c r="H161" s="106"/>
    </row>
    <row r="162" spans="1:8" s="107" customFormat="1" ht="31.5">
      <c r="A162" s="106"/>
      <c r="B162" s="1365"/>
      <c r="C162" s="1363" t="s">
        <v>1368</v>
      </c>
      <c r="D162" s="1366"/>
      <c r="E162" s="1367"/>
      <c r="F162" s="288" t="s">
        <v>23</v>
      </c>
      <c r="G162" s="341" t="s">
        <v>23</v>
      </c>
      <c r="H162" s="1246" t="s">
        <v>1064</v>
      </c>
    </row>
    <row r="163" spans="1:8" s="107" customFormat="1" ht="31.5">
      <c r="A163" s="106"/>
      <c r="B163" s="1852" t="s">
        <v>91</v>
      </c>
      <c r="C163" s="1779" t="s">
        <v>92</v>
      </c>
      <c r="D163" s="1780" t="s">
        <v>93</v>
      </c>
      <c r="E163" s="1781" t="s">
        <v>94</v>
      </c>
      <c r="F163" s="1853" t="s">
        <v>95</v>
      </c>
      <c r="G163" s="1783" t="s">
        <v>96</v>
      </c>
      <c r="H163" s="106"/>
    </row>
    <row r="164" spans="1:8" s="107" customFormat="1" ht="15">
      <c r="A164" s="106"/>
      <c r="B164" s="1328">
        <v>43580</v>
      </c>
      <c r="C164" s="1737" t="s">
        <v>1369</v>
      </c>
      <c r="D164" s="1738">
        <v>3186.16</v>
      </c>
      <c r="E164" s="1787" t="s">
        <v>1370</v>
      </c>
      <c r="F164" s="1740" t="s">
        <v>1371</v>
      </c>
      <c r="G164" s="1750" t="s">
        <v>1372</v>
      </c>
      <c r="H164" s="1381"/>
    </row>
    <row r="165" spans="1:8" s="298" customFormat="1" ht="15">
      <c r="B165" s="1328">
        <v>43567</v>
      </c>
      <c r="C165" s="1737" t="s">
        <v>1147</v>
      </c>
      <c r="D165" s="1775">
        <v>3203</v>
      </c>
      <c r="E165" s="1787" t="s">
        <v>1060</v>
      </c>
      <c r="F165" s="1774" t="s">
        <v>1061</v>
      </c>
      <c r="G165" s="1750" t="s">
        <v>1062</v>
      </c>
      <c r="H165" s="1381"/>
    </row>
    <row r="166" spans="1:8" s="1087" customFormat="1" ht="15.75">
      <c r="A166" s="1111"/>
      <c r="B166" s="1480">
        <v>43573</v>
      </c>
      <c r="C166" s="1760" t="s">
        <v>1373</v>
      </c>
      <c r="D166" s="1775">
        <v>4745</v>
      </c>
      <c r="E166" s="1793" t="s">
        <v>1277</v>
      </c>
      <c r="F166" s="1762" t="s">
        <v>1278</v>
      </c>
      <c r="G166" s="1778" t="s">
        <v>1279</v>
      </c>
      <c r="H166" s="1381"/>
    </row>
    <row r="167" spans="1:8" s="107" customFormat="1" ht="16.5" thickBot="1">
      <c r="A167" s="106"/>
      <c r="B167" s="1752"/>
      <c r="C167" s="1335" t="s">
        <v>97</v>
      </c>
      <c r="D167" s="1336">
        <v>3203</v>
      </c>
      <c r="E167" s="1337"/>
      <c r="F167" s="1626"/>
      <c r="G167" s="1753"/>
      <c r="H167" s="1381"/>
    </row>
    <row r="168" spans="1:8" s="379" customFormat="1" ht="16.5" thickBot="1">
      <c r="B168" s="317"/>
      <c r="C168" s="318"/>
      <c r="D168" s="318"/>
      <c r="E168" s="318"/>
      <c r="F168" s="318"/>
      <c r="G168" s="318"/>
    </row>
    <row r="169" spans="1:8" s="315" customFormat="1" ht="15.75">
      <c r="A169" s="193"/>
      <c r="B169" s="1103" t="s">
        <v>811</v>
      </c>
      <c r="C169" s="2564" t="s">
        <v>2084</v>
      </c>
      <c r="D169" s="2617"/>
      <c r="E169" s="2617"/>
      <c r="F169" s="2617"/>
      <c r="G169" s="283" t="s">
        <v>23</v>
      </c>
      <c r="H169" s="1143">
        <v>3361.3700000000003</v>
      </c>
    </row>
    <row r="170" spans="1:8" s="315" customFormat="1" ht="31.5">
      <c r="A170" s="193"/>
      <c r="B170" s="1484" t="s">
        <v>90</v>
      </c>
      <c r="C170" s="1318" t="s">
        <v>75</v>
      </c>
      <c r="D170" s="1486" t="s">
        <v>23</v>
      </c>
      <c r="E170" s="1318" t="s">
        <v>76</v>
      </c>
      <c r="F170" s="1319" t="s">
        <v>77</v>
      </c>
      <c r="G170" s="1320" t="s">
        <v>78</v>
      </c>
      <c r="H170" s="193"/>
    </row>
    <row r="171" spans="1:8" s="315" customFormat="1" ht="15.75">
      <c r="A171" s="193"/>
      <c r="B171" s="2818" t="s">
        <v>79</v>
      </c>
      <c r="C171" s="2819"/>
      <c r="D171" s="2819"/>
      <c r="E171" s="2819"/>
      <c r="F171" s="2819"/>
      <c r="G171" s="2820"/>
      <c r="H171" s="193"/>
    </row>
    <row r="172" spans="1:8" s="315" customFormat="1" ht="30">
      <c r="A172" s="193"/>
      <c r="B172" s="1551" t="s">
        <v>98</v>
      </c>
      <c r="C172" s="1628" t="s">
        <v>347</v>
      </c>
      <c r="D172" s="1548" t="s">
        <v>23</v>
      </c>
      <c r="E172" s="1535">
        <v>1</v>
      </c>
      <c r="F172" s="1535">
        <v>3259</v>
      </c>
      <c r="G172" s="1540">
        <v>3259</v>
      </c>
      <c r="H172" s="193"/>
    </row>
    <row r="173" spans="1:8" s="315" customFormat="1" ht="15.75">
      <c r="A173" s="193"/>
      <c r="B173" s="2818" t="s">
        <v>80</v>
      </c>
      <c r="C173" s="2819"/>
      <c r="D173" s="2819"/>
      <c r="E173" s="2819"/>
      <c r="F173" s="2819"/>
      <c r="G173" s="2820"/>
      <c r="H173" s="193"/>
    </row>
    <row r="174" spans="1:8" s="315" customFormat="1" ht="30">
      <c r="A174" s="369" t="s">
        <v>219</v>
      </c>
      <c r="B174" s="1635">
        <v>88243</v>
      </c>
      <c r="C174" s="1489" t="s">
        <v>44</v>
      </c>
      <c r="D174" s="1304" t="s">
        <v>31</v>
      </c>
      <c r="E174" s="1535">
        <v>2.5</v>
      </c>
      <c r="F174" s="1322">
        <v>19.12</v>
      </c>
      <c r="G174" s="1624">
        <v>47.8</v>
      </c>
      <c r="H174" s="193"/>
    </row>
    <row r="175" spans="1:8" s="315" customFormat="1" ht="30.75" thickBot="1">
      <c r="A175" s="369" t="s">
        <v>219</v>
      </c>
      <c r="B175" s="190">
        <v>88279</v>
      </c>
      <c r="C175" s="1495" t="s">
        <v>54</v>
      </c>
      <c r="D175" s="1300" t="s">
        <v>31</v>
      </c>
      <c r="E175" s="1536">
        <v>2.5</v>
      </c>
      <c r="F175" s="1324">
        <v>21.83</v>
      </c>
      <c r="G175" s="314">
        <v>54.57</v>
      </c>
      <c r="H175" s="193"/>
    </row>
    <row r="176" spans="1:8" s="315" customFormat="1" ht="16.5" thickBot="1">
      <c r="A176" s="193"/>
      <c r="B176" s="316" t="s">
        <v>1338</v>
      </c>
      <c r="C176" s="319"/>
      <c r="D176" s="319"/>
      <c r="E176" s="319"/>
      <c r="F176" s="344" t="s">
        <v>81</v>
      </c>
      <c r="G176" s="345">
        <v>3361.3700000000003</v>
      </c>
      <c r="H176" s="193"/>
    </row>
    <row r="177" spans="1:8" s="315" customFormat="1" ht="16.5" thickBot="1">
      <c r="A177" s="193"/>
      <c r="B177" s="367"/>
      <c r="C177" s="367"/>
      <c r="D177" s="367"/>
      <c r="E177" s="367"/>
      <c r="F177" s="321"/>
      <c r="G177" s="322"/>
      <c r="H177" s="193"/>
    </row>
    <row r="178" spans="1:8" s="315" customFormat="1" ht="31.5">
      <c r="A178" s="193"/>
      <c r="B178" s="1365"/>
      <c r="C178" s="1363" t="s">
        <v>347</v>
      </c>
      <c r="D178" s="1366"/>
      <c r="E178" s="1367"/>
      <c r="F178" s="288" t="s">
        <v>23</v>
      </c>
      <c r="G178" s="341" t="s">
        <v>23</v>
      </c>
      <c r="H178" s="1246" t="s">
        <v>1064</v>
      </c>
    </row>
    <row r="179" spans="1:8" s="315" customFormat="1" ht="31.5">
      <c r="A179" s="193"/>
      <c r="B179" s="1852" t="s">
        <v>91</v>
      </c>
      <c r="C179" s="1779" t="s">
        <v>92</v>
      </c>
      <c r="D179" s="1780" t="s">
        <v>93</v>
      </c>
      <c r="E179" s="1781" t="s">
        <v>94</v>
      </c>
      <c r="F179" s="1853" t="s">
        <v>95</v>
      </c>
      <c r="G179" s="1783" t="s">
        <v>96</v>
      </c>
      <c r="H179" s="193"/>
    </row>
    <row r="180" spans="1:8" s="107" customFormat="1" ht="15">
      <c r="A180" s="106"/>
      <c r="B180" s="1328">
        <v>43568</v>
      </c>
      <c r="C180" s="1737" t="s">
        <v>1082</v>
      </c>
      <c r="D180" s="1738">
        <v>2875.53</v>
      </c>
      <c r="E180" s="1787" t="s">
        <v>685</v>
      </c>
      <c r="F180" s="1740" t="s">
        <v>1146</v>
      </c>
      <c r="G180" s="1750" t="s">
        <v>1198</v>
      </c>
      <c r="H180"/>
    </row>
    <row r="181" spans="1:8" s="298" customFormat="1" ht="15">
      <c r="B181" s="1328">
        <v>43567</v>
      </c>
      <c r="C181" s="1737" t="s">
        <v>1147</v>
      </c>
      <c r="D181" s="1775">
        <v>3259</v>
      </c>
      <c r="E181" s="1787" t="s">
        <v>1060</v>
      </c>
      <c r="F181" s="1774" t="s">
        <v>1061</v>
      </c>
      <c r="G181" s="1750" t="s">
        <v>1062</v>
      </c>
      <c r="H181"/>
    </row>
    <row r="182" spans="1:8" s="588" customFormat="1" ht="15.75">
      <c r="A182" s="617"/>
      <c r="B182" s="1480">
        <v>43573</v>
      </c>
      <c r="C182" s="1760" t="s">
        <v>1276</v>
      </c>
      <c r="D182" s="1775">
        <v>4806</v>
      </c>
      <c r="E182" s="1793" t="s">
        <v>1277</v>
      </c>
      <c r="F182" s="1762" t="s">
        <v>1278</v>
      </c>
      <c r="G182" s="1778" t="s">
        <v>1279</v>
      </c>
      <c r="H182"/>
    </row>
    <row r="183" spans="1:8" s="315" customFormat="1" ht="16.5" thickBot="1">
      <c r="A183" s="193"/>
      <c r="B183" s="1752"/>
      <c r="C183" s="1335" t="s">
        <v>97</v>
      </c>
      <c r="D183" s="1336">
        <v>3259</v>
      </c>
      <c r="E183" s="1337"/>
      <c r="F183" s="1626"/>
      <c r="G183" s="1753"/>
      <c r="H183" s="193"/>
    </row>
    <row r="184" spans="1:8" s="379" customFormat="1" ht="16.5" thickBot="1">
      <c r="B184" s="317"/>
      <c r="C184" s="318"/>
      <c r="D184" s="318"/>
      <c r="E184" s="318"/>
      <c r="F184" s="318"/>
      <c r="G184" s="318"/>
    </row>
    <row r="185" spans="1:8" s="315" customFormat="1" ht="15.75">
      <c r="A185" s="193"/>
      <c r="B185" s="1103" t="s">
        <v>812</v>
      </c>
      <c r="C185" s="2564" t="s">
        <v>2085</v>
      </c>
      <c r="D185" s="2617"/>
      <c r="E185" s="2617"/>
      <c r="F185" s="2617"/>
      <c r="G185" s="283" t="s">
        <v>23</v>
      </c>
      <c r="H185" s="1143">
        <v>4486.97</v>
      </c>
    </row>
    <row r="186" spans="1:8" s="315" customFormat="1" ht="31.5">
      <c r="A186" s="193"/>
      <c r="B186" s="1484" t="s">
        <v>90</v>
      </c>
      <c r="C186" s="1318" t="s">
        <v>75</v>
      </c>
      <c r="D186" s="1486" t="s">
        <v>23</v>
      </c>
      <c r="E186" s="1318" t="s">
        <v>76</v>
      </c>
      <c r="F186" s="1319" t="s">
        <v>77</v>
      </c>
      <c r="G186" s="1320" t="s">
        <v>78</v>
      </c>
      <c r="H186" s="193"/>
    </row>
    <row r="187" spans="1:8" s="315" customFormat="1" ht="15.75">
      <c r="A187" s="193"/>
      <c r="B187" s="2818" t="s">
        <v>79</v>
      </c>
      <c r="C187" s="2819"/>
      <c r="D187" s="2819"/>
      <c r="E187" s="2819"/>
      <c r="F187" s="2819"/>
      <c r="G187" s="2820"/>
      <c r="H187" s="193"/>
    </row>
    <row r="188" spans="1:8" s="315" customFormat="1" ht="30">
      <c r="A188" s="193"/>
      <c r="B188" s="1551" t="s">
        <v>98</v>
      </c>
      <c r="C188" s="1628" t="s">
        <v>1376</v>
      </c>
      <c r="D188" s="1548" t="s">
        <v>23</v>
      </c>
      <c r="E188" s="1535">
        <v>1</v>
      </c>
      <c r="F188" s="1535">
        <v>4384.6000000000004</v>
      </c>
      <c r="G188" s="1540">
        <v>4384.6000000000004</v>
      </c>
      <c r="H188" s="193"/>
    </row>
    <row r="189" spans="1:8" s="315" customFormat="1" ht="15.75">
      <c r="A189" s="193"/>
      <c r="B189" s="2818" t="s">
        <v>80</v>
      </c>
      <c r="C189" s="2819"/>
      <c r="D189" s="2819"/>
      <c r="E189" s="2819"/>
      <c r="F189" s="2819"/>
      <c r="G189" s="2820"/>
      <c r="H189" s="193"/>
    </row>
    <row r="190" spans="1:8" s="315" customFormat="1" ht="30">
      <c r="A190" s="369" t="s">
        <v>219</v>
      </c>
      <c r="B190" s="1635">
        <v>88243</v>
      </c>
      <c r="C190" s="1489" t="s">
        <v>44</v>
      </c>
      <c r="D190" s="1304" t="s">
        <v>31</v>
      </c>
      <c r="E190" s="1535">
        <v>2.5</v>
      </c>
      <c r="F190" s="1322">
        <v>19.12</v>
      </c>
      <c r="G190" s="1624">
        <v>47.8</v>
      </c>
      <c r="H190" s="193"/>
    </row>
    <row r="191" spans="1:8" s="315" customFormat="1" ht="30.75" thickBot="1">
      <c r="A191" s="369" t="s">
        <v>219</v>
      </c>
      <c r="B191" s="190">
        <v>88279</v>
      </c>
      <c r="C191" s="1495" t="s">
        <v>54</v>
      </c>
      <c r="D191" s="1300" t="s">
        <v>31</v>
      </c>
      <c r="E191" s="1536">
        <v>2.5</v>
      </c>
      <c r="F191" s="1324">
        <v>21.83</v>
      </c>
      <c r="G191" s="314">
        <v>54.57</v>
      </c>
      <c r="H191" s="193"/>
    </row>
    <row r="192" spans="1:8" s="315" customFormat="1" ht="16.5" thickBot="1">
      <c r="A192" s="193"/>
      <c r="B192" s="316" t="s">
        <v>1338</v>
      </c>
      <c r="C192" s="319"/>
      <c r="D192" s="319"/>
      <c r="E192" s="319"/>
      <c r="F192" s="344" t="s">
        <v>81</v>
      </c>
      <c r="G192" s="345">
        <v>4486.97</v>
      </c>
      <c r="H192" s="193"/>
    </row>
    <row r="193" spans="1:8" s="315" customFormat="1" ht="16.5" thickBot="1">
      <c r="A193" s="193"/>
      <c r="B193" s="1845"/>
      <c r="C193" s="1845"/>
      <c r="D193" s="1845"/>
      <c r="E193" s="1845"/>
      <c r="F193" s="321"/>
      <c r="G193" s="322"/>
      <c r="H193" s="193"/>
    </row>
    <row r="194" spans="1:8" s="315" customFormat="1" ht="31.5">
      <c r="A194" s="193"/>
      <c r="B194" s="1365"/>
      <c r="C194" s="1363" t="s">
        <v>1376</v>
      </c>
      <c r="D194" s="1366"/>
      <c r="E194" s="1367"/>
      <c r="F194" s="288" t="s">
        <v>23</v>
      </c>
      <c r="G194" s="341" t="s">
        <v>23</v>
      </c>
      <c r="H194" s="1246" t="s">
        <v>1064</v>
      </c>
    </row>
    <row r="195" spans="1:8" s="315" customFormat="1" ht="31.5">
      <c r="A195" s="193"/>
      <c r="B195" s="1852" t="s">
        <v>91</v>
      </c>
      <c r="C195" s="1779" t="s">
        <v>92</v>
      </c>
      <c r="D195" s="1780" t="s">
        <v>93</v>
      </c>
      <c r="E195" s="1781" t="s">
        <v>94</v>
      </c>
      <c r="F195" s="1853" t="s">
        <v>95</v>
      </c>
      <c r="G195" s="1783" t="s">
        <v>96</v>
      </c>
      <c r="H195" s="193"/>
    </row>
    <row r="196" spans="1:8" s="107" customFormat="1" ht="15">
      <c r="A196" s="106"/>
      <c r="B196" s="1328">
        <v>43644</v>
      </c>
      <c r="C196" s="1737" t="s">
        <v>1377</v>
      </c>
      <c r="D196" s="1738">
        <v>4696.42</v>
      </c>
      <c r="E196" s="1787" t="s">
        <v>1081</v>
      </c>
      <c r="F196" s="1740" t="s">
        <v>1378</v>
      </c>
      <c r="G196" s="1750" t="s">
        <v>1379</v>
      </c>
      <c r="H196" s="1381"/>
    </row>
    <row r="197" spans="1:8" s="298" customFormat="1" ht="15">
      <c r="B197" s="1328">
        <v>43647</v>
      </c>
      <c r="C197" s="1737" t="s">
        <v>119</v>
      </c>
      <c r="D197" s="1775">
        <v>4100</v>
      </c>
      <c r="E197" s="1787" t="s">
        <v>120</v>
      </c>
      <c r="F197" s="1774" t="s">
        <v>1260</v>
      </c>
      <c r="G197" s="1750" t="s">
        <v>1380</v>
      </c>
      <c r="H197" s="1381"/>
    </row>
    <row r="198" spans="1:8" s="1087" customFormat="1" ht="15.75">
      <c r="A198" s="1111"/>
      <c r="B198" s="1480">
        <v>43647</v>
      </c>
      <c r="C198" s="1760" t="s">
        <v>686</v>
      </c>
      <c r="D198" s="1775">
        <v>4384.6000000000004</v>
      </c>
      <c r="E198" s="1793" t="s">
        <v>1381</v>
      </c>
      <c r="F198" s="1762" t="s">
        <v>1059</v>
      </c>
      <c r="G198" s="1778" t="s">
        <v>1382</v>
      </c>
      <c r="H198" s="1381"/>
    </row>
    <row r="199" spans="1:8" s="315" customFormat="1" ht="16.5" thickBot="1">
      <c r="A199" s="193"/>
      <c r="B199" s="1752"/>
      <c r="C199" s="1335" t="s">
        <v>97</v>
      </c>
      <c r="D199" s="1336">
        <v>4384.6000000000004</v>
      </c>
      <c r="E199" s="1337"/>
      <c r="F199" s="1626"/>
      <c r="G199" s="1753"/>
      <c r="H199" s="193"/>
    </row>
    <row r="200" spans="1:8" s="107" customFormat="1" ht="13.5" thickBot="1">
      <c r="A200" s="106"/>
      <c r="H200" s="106"/>
    </row>
    <row r="201" spans="1:8" ht="45" customHeight="1">
      <c r="A201" s="193"/>
      <c r="B201" s="1103" t="s">
        <v>813</v>
      </c>
      <c r="C201" s="2564" t="s">
        <v>2086</v>
      </c>
      <c r="D201" s="2617"/>
      <c r="E201" s="2617"/>
      <c r="F201" s="2617"/>
      <c r="G201" s="283" t="s">
        <v>23</v>
      </c>
      <c r="H201" s="1144">
        <v>624.83000000000004</v>
      </c>
    </row>
    <row r="202" spans="1:8" ht="31.5">
      <c r="A202" s="193"/>
      <c r="B202" s="1484" t="s">
        <v>90</v>
      </c>
      <c r="C202" s="1318" t="s">
        <v>75</v>
      </c>
      <c r="D202" s="1486" t="s">
        <v>23</v>
      </c>
      <c r="E202" s="1318" t="s">
        <v>76</v>
      </c>
      <c r="F202" s="1319" t="s">
        <v>77</v>
      </c>
      <c r="G202" s="1320" t="s">
        <v>78</v>
      </c>
    </row>
    <row r="203" spans="1:8" ht="15.75">
      <c r="A203" s="193"/>
      <c r="B203" s="2818" t="s">
        <v>79</v>
      </c>
      <c r="C203" s="2819"/>
      <c r="D203" s="2819"/>
      <c r="E203" s="2819"/>
      <c r="F203" s="2819"/>
      <c r="G203" s="2820"/>
    </row>
    <row r="204" spans="1:8" s="107" customFormat="1" ht="30">
      <c r="A204" s="513" t="s">
        <v>218</v>
      </c>
      <c r="B204" s="1321">
        <v>39772</v>
      </c>
      <c r="C204" s="1489" t="s">
        <v>1496</v>
      </c>
      <c r="D204" s="1304" t="s">
        <v>654</v>
      </c>
      <c r="E204" s="1535">
        <v>1</v>
      </c>
      <c r="F204" s="1322">
        <v>47.27</v>
      </c>
      <c r="G204" s="1540">
        <v>47.27</v>
      </c>
      <c r="H204" s="106"/>
    </row>
    <row r="205" spans="1:8" s="107" customFormat="1" ht="45">
      <c r="A205" s="513" t="s">
        <v>218</v>
      </c>
      <c r="B205" s="1321">
        <v>13354</v>
      </c>
      <c r="C205" s="1489" t="s">
        <v>1499</v>
      </c>
      <c r="D205" s="1304" t="s">
        <v>654</v>
      </c>
      <c r="E205" s="1535">
        <v>1</v>
      </c>
      <c r="F205" s="1322">
        <v>504.7</v>
      </c>
      <c r="G205" s="1540">
        <v>504.7</v>
      </c>
      <c r="H205" s="106"/>
    </row>
    <row r="206" spans="1:8" ht="15.75">
      <c r="A206" s="193"/>
      <c r="B206" s="2818" t="s">
        <v>80</v>
      </c>
      <c r="C206" s="2819"/>
      <c r="D206" s="2819"/>
      <c r="E206" s="2819"/>
      <c r="F206" s="2819"/>
      <c r="G206" s="2820"/>
    </row>
    <row r="207" spans="1:8" ht="15.75">
      <c r="A207" s="369" t="s">
        <v>219</v>
      </c>
      <c r="B207" s="1623">
        <v>88264</v>
      </c>
      <c r="C207" s="1489" t="s">
        <v>50</v>
      </c>
      <c r="D207" s="1304" t="s">
        <v>31</v>
      </c>
      <c r="E207" s="1622">
        <v>2</v>
      </c>
      <c r="F207" s="1322">
        <v>20.52</v>
      </c>
      <c r="G207" s="1624">
        <v>41.04</v>
      </c>
    </row>
    <row r="208" spans="1:8" ht="16.5" thickBot="1">
      <c r="A208" s="369" t="s">
        <v>219</v>
      </c>
      <c r="B208" s="302">
        <v>88316</v>
      </c>
      <c r="C208" s="1495" t="s">
        <v>58</v>
      </c>
      <c r="D208" s="1300" t="s">
        <v>31</v>
      </c>
      <c r="E208" s="1625">
        <v>2</v>
      </c>
      <c r="F208" s="1324">
        <v>15.91</v>
      </c>
      <c r="G208" s="314">
        <v>31.82</v>
      </c>
    </row>
    <row r="209" spans="1:8" ht="16.5" thickBot="1">
      <c r="A209" s="193"/>
      <c r="B209" s="2639" t="s">
        <v>1342</v>
      </c>
      <c r="C209" s="2639"/>
      <c r="D209" s="2639"/>
      <c r="E209" s="2639"/>
      <c r="F209" s="344" t="s">
        <v>81</v>
      </c>
      <c r="G209" s="345">
        <v>624.83000000000004</v>
      </c>
    </row>
    <row r="210" spans="1:8" ht="15.75" thickBot="1">
      <c r="A210" s="193"/>
      <c r="B210" s="319"/>
      <c r="C210" s="319"/>
      <c r="D210" s="319"/>
      <c r="E210" s="319"/>
      <c r="F210" s="319"/>
      <c r="G210" s="319"/>
    </row>
    <row r="211" spans="1:8" ht="31.5" customHeight="1">
      <c r="A211" s="193"/>
      <c r="B211" s="1103" t="s">
        <v>814</v>
      </c>
      <c r="C211" s="2564" t="s">
        <v>2087</v>
      </c>
      <c r="D211" s="2617"/>
      <c r="E211" s="2617"/>
      <c r="F211" s="2617"/>
      <c r="G211" s="283" t="s">
        <v>23</v>
      </c>
      <c r="H211" s="1144">
        <v>401.90999999999997</v>
      </c>
    </row>
    <row r="212" spans="1:8" ht="31.5">
      <c r="A212" s="193"/>
      <c r="B212" s="1484" t="s">
        <v>90</v>
      </c>
      <c r="C212" s="1318" t="s">
        <v>75</v>
      </c>
      <c r="D212" s="1486" t="s">
        <v>23</v>
      </c>
      <c r="E212" s="1318" t="s">
        <v>76</v>
      </c>
      <c r="F212" s="1319" t="s">
        <v>77</v>
      </c>
      <c r="G212" s="1320" t="s">
        <v>78</v>
      </c>
    </row>
    <row r="213" spans="1:8" ht="15.75">
      <c r="A213" s="193"/>
      <c r="B213" s="2818" t="s">
        <v>79</v>
      </c>
      <c r="C213" s="2819"/>
      <c r="D213" s="2819"/>
      <c r="E213" s="2819"/>
      <c r="F213" s="2819"/>
      <c r="G213" s="2820"/>
    </row>
    <row r="214" spans="1:8" s="107" customFormat="1" ht="30">
      <c r="A214" s="513" t="s">
        <v>218</v>
      </c>
      <c r="B214" s="1321">
        <v>39772</v>
      </c>
      <c r="C214" s="1489" t="s">
        <v>1496</v>
      </c>
      <c r="D214" s="1304" t="s">
        <v>654</v>
      </c>
      <c r="E214" s="1535">
        <v>1</v>
      </c>
      <c r="F214" s="1322">
        <v>47.27</v>
      </c>
      <c r="G214" s="1540">
        <v>47.27</v>
      </c>
      <c r="H214" s="106"/>
    </row>
    <row r="215" spans="1:8" s="107" customFormat="1" ht="45">
      <c r="A215" s="513" t="s">
        <v>218</v>
      </c>
      <c r="B215" s="1321">
        <v>14057</v>
      </c>
      <c r="C215" s="1489" t="s">
        <v>1500</v>
      </c>
      <c r="D215" s="1304" t="s">
        <v>654</v>
      </c>
      <c r="E215" s="1535">
        <v>1</v>
      </c>
      <c r="F215" s="1322">
        <v>281.77999999999997</v>
      </c>
      <c r="G215" s="1540">
        <v>281.77999999999997</v>
      </c>
      <c r="H215" s="106"/>
    </row>
    <row r="216" spans="1:8" ht="15.75">
      <c r="A216" s="193"/>
      <c r="B216" s="2818" t="s">
        <v>80</v>
      </c>
      <c r="C216" s="2819"/>
      <c r="D216" s="2819"/>
      <c r="E216" s="2819"/>
      <c r="F216" s="2819"/>
      <c r="G216" s="2820"/>
    </row>
    <row r="217" spans="1:8" ht="15.75">
      <c r="A217" s="369" t="s">
        <v>219</v>
      </c>
      <c r="B217" s="1623">
        <v>88264</v>
      </c>
      <c r="C217" s="1489" t="s">
        <v>50</v>
      </c>
      <c r="D217" s="1304" t="s">
        <v>31</v>
      </c>
      <c r="E217" s="1622">
        <v>2</v>
      </c>
      <c r="F217" s="1322">
        <v>20.52</v>
      </c>
      <c r="G217" s="1624">
        <v>41.04</v>
      </c>
    </row>
    <row r="218" spans="1:8" ht="16.5" thickBot="1">
      <c r="A218" s="369" t="s">
        <v>219</v>
      </c>
      <c r="B218" s="302">
        <v>88316</v>
      </c>
      <c r="C218" s="1495" t="s">
        <v>58</v>
      </c>
      <c r="D218" s="1300" t="s">
        <v>31</v>
      </c>
      <c r="E218" s="1625">
        <v>2</v>
      </c>
      <c r="F218" s="1324">
        <v>15.91</v>
      </c>
      <c r="G218" s="314">
        <v>31.82</v>
      </c>
    </row>
    <row r="219" spans="1:8" ht="16.5" thickBot="1">
      <c r="A219" s="193"/>
      <c r="B219" s="2639" t="s">
        <v>1341</v>
      </c>
      <c r="C219" s="2639"/>
      <c r="D219" s="2639"/>
      <c r="E219" s="2639"/>
      <c r="F219" s="344" t="s">
        <v>81</v>
      </c>
      <c r="G219" s="345">
        <v>401.90999999999997</v>
      </c>
    </row>
    <row r="220" spans="1:8" s="107" customFormat="1" ht="15.75" thickBot="1">
      <c r="A220" s="193"/>
      <c r="B220" s="1845"/>
      <c r="C220" s="1845"/>
      <c r="D220" s="1845"/>
      <c r="E220" s="1845"/>
      <c r="F220" s="319"/>
      <c r="G220" s="319"/>
      <c r="H220" s="106"/>
    </row>
    <row r="221" spans="1:8" s="315" customFormat="1" ht="15.75">
      <c r="A221" s="193"/>
      <c r="B221" s="1103" t="s">
        <v>815</v>
      </c>
      <c r="C221" s="2564" t="s">
        <v>2088</v>
      </c>
      <c r="D221" s="2617"/>
      <c r="E221" s="2617"/>
      <c r="F221" s="2617"/>
      <c r="G221" s="283" t="s">
        <v>23</v>
      </c>
      <c r="H221" s="1143">
        <v>4513.7700000000004</v>
      </c>
    </row>
    <row r="222" spans="1:8" s="315" customFormat="1" ht="31.5">
      <c r="A222" s="193"/>
      <c r="B222" s="1484" t="s">
        <v>90</v>
      </c>
      <c r="C222" s="1318" t="s">
        <v>75</v>
      </c>
      <c r="D222" s="1486" t="s">
        <v>23</v>
      </c>
      <c r="E222" s="1318" t="s">
        <v>76</v>
      </c>
      <c r="F222" s="1319" t="s">
        <v>77</v>
      </c>
      <c r="G222" s="1320" t="s">
        <v>78</v>
      </c>
      <c r="H222" s="193"/>
    </row>
    <row r="223" spans="1:8" s="315" customFormat="1" ht="15.75">
      <c r="A223" s="193"/>
      <c r="B223" s="2818" t="s">
        <v>79</v>
      </c>
      <c r="C223" s="2819"/>
      <c r="D223" s="2819"/>
      <c r="E223" s="2819"/>
      <c r="F223" s="2819"/>
      <c r="G223" s="2820"/>
      <c r="H223" s="193"/>
    </row>
    <row r="224" spans="1:8" s="107" customFormat="1" ht="30">
      <c r="A224" s="513" t="s">
        <v>218</v>
      </c>
      <c r="B224" s="1321">
        <v>39772</v>
      </c>
      <c r="C224" s="1489" t="s">
        <v>1496</v>
      </c>
      <c r="D224" s="1304" t="s">
        <v>654</v>
      </c>
      <c r="E224" s="1535">
        <v>1</v>
      </c>
      <c r="F224" s="1322">
        <v>47.27</v>
      </c>
      <c r="G224" s="1540">
        <v>47.27</v>
      </c>
      <c r="H224" s="106"/>
    </row>
    <row r="225" spans="1:8" s="315" customFormat="1" ht="15">
      <c r="A225" s="193"/>
      <c r="B225" s="1551" t="s">
        <v>98</v>
      </c>
      <c r="C225" s="1628" t="s">
        <v>1383</v>
      </c>
      <c r="D225" s="1548" t="s">
        <v>23</v>
      </c>
      <c r="E225" s="1535">
        <v>1</v>
      </c>
      <c r="F225" s="1535">
        <v>4384.6000000000004</v>
      </c>
      <c r="G225" s="1540">
        <v>4384.6000000000004</v>
      </c>
      <c r="H225" s="193"/>
    </row>
    <row r="226" spans="1:8" s="315" customFormat="1" ht="15.75">
      <c r="A226" s="193"/>
      <c r="B226" s="2818" t="s">
        <v>80</v>
      </c>
      <c r="C226" s="2819"/>
      <c r="D226" s="2819"/>
      <c r="E226" s="2819"/>
      <c r="F226" s="2819"/>
      <c r="G226" s="2820"/>
      <c r="H226" s="193"/>
    </row>
    <row r="227" spans="1:8" s="315" customFormat="1" ht="30">
      <c r="A227" s="369" t="s">
        <v>219</v>
      </c>
      <c r="B227" s="1635">
        <v>88243</v>
      </c>
      <c r="C227" s="1489" t="s">
        <v>44</v>
      </c>
      <c r="D227" s="1304" t="s">
        <v>31</v>
      </c>
      <c r="E227" s="1535">
        <v>2</v>
      </c>
      <c r="F227" s="1322">
        <v>19.12</v>
      </c>
      <c r="G227" s="1624">
        <v>38.24</v>
      </c>
      <c r="H227" s="193"/>
    </row>
    <row r="228" spans="1:8" s="315" customFormat="1" ht="30.75" thickBot="1">
      <c r="A228" s="369" t="s">
        <v>219</v>
      </c>
      <c r="B228" s="190">
        <v>88279</v>
      </c>
      <c r="C228" s="1495" t="s">
        <v>54</v>
      </c>
      <c r="D228" s="1300" t="s">
        <v>31</v>
      </c>
      <c r="E228" s="1536">
        <v>2</v>
      </c>
      <c r="F228" s="1324">
        <v>21.83</v>
      </c>
      <c r="G228" s="314">
        <v>43.66</v>
      </c>
      <c r="H228" s="193"/>
    </row>
    <row r="229" spans="1:8" s="315" customFormat="1" ht="16.5" thickBot="1">
      <c r="A229" s="193"/>
      <c r="B229" s="316" t="s">
        <v>1384</v>
      </c>
      <c r="C229" s="319"/>
      <c r="D229" s="319"/>
      <c r="E229" s="319"/>
      <c r="F229" s="344" t="s">
        <v>81</v>
      </c>
      <c r="G229" s="345">
        <v>4513.7700000000004</v>
      </c>
      <c r="H229" s="193"/>
    </row>
    <row r="230" spans="1:8" s="315" customFormat="1" ht="16.5" thickBot="1">
      <c r="A230" s="193"/>
      <c r="B230" s="1845"/>
      <c r="C230" s="1845"/>
      <c r="D230" s="1845"/>
      <c r="E230" s="1845"/>
      <c r="F230" s="321"/>
      <c r="G230" s="322"/>
      <c r="H230" s="193"/>
    </row>
    <row r="231" spans="1:8" s="315" customFormat="1" ht="15.75">
      <c r="A231" s="193"/>
      <c r="B231" s="1365"/>
      <c r="C231" s="1363" t="s">
        <v>1383</v>
      </c>
      <c r="D231" s="1366"/>
      <c r="E231" s="1367"/>
      <c r="F231" s="288" t="s">
        <v>23</v>
      </c>
      <c r="G231" s="341" t="s">
        <v>23</v>
      </c>
      <c r="H231" s="1246" t="s">
        <v>1064</v>
      </c>
    </row>
    <row r="232" spans="1:8" s="315" customFormat="1" ht="31.5">
      <c r="A232" s="193"/>
      <c r="B232" s="1852" t="s">
        <v>91</v>
      </c>
      <c r="C232" s="1779" t="s">
        <v>92</v>
      </c>
      <c r="D232" s="1780" t="s">
        <v>93</v>
      </c>
      <c r="E232" s="1781" t="s">
        <v>94</v>
      </c>
      <c r="F232" s="1853" t="s">
        <v>95</v>
      </c>
      <c r="G232" s="1783" t="s">
        <v>96</v>
      </c>
      <c r="H232" s="193"/>
    </row>
    <row r="233" spans="1:8" s="107" customFormat="1" ht="15">
      <c r="A233" s="106"/>
      <c r="B233" s="2020">
        <v>43644</v>
      </c>
      <c r="C233" s="2021" t="s">
        <v>1377</v>
      </c>
      <c r="D233" s="2022">
        <v>4696.42</v>
      </c>
      <c r="E233" s="2061" t="s">
        <v>1081</v>
      </c>
      <c r="F233" s="2135" t="s">
        <v>1378</v>
      </c>
      <c r="G233" s="2063" t="s">
        <v>1479</v>
      </c>
      <c r="H233" s="1381"/>
    </row>
    <row r="234" spans="1:8" s="298" customFormat="1" ht="15">
      <c r="B234" s="2020">
        <v>43647</v>
      </c>
      <c r="C234" s="2021" t="s">
        <v>119</v>
      </c>
      <c r="D234" s="2022">
        <v>4100</v>
      </c>
      <c r="E234" s="2131" t="s">
        <v>120</v>
      </c>
      <c r="F234" s="2135" t="s">
        <v>1260</v>
      </c>
      <c r="G234" s="2063" t="s">
        <v>1380</v>
      </c>
      <c r="H234" s="1381"/>
    </row>
    <row r="235" spans="1:8" s="1087" customFormat="1" ht="15.75">
      <c r="A235" s="1111"/>
      <c r="B235" s="2102">
        <v>43647</v>
      </c>
      <c r="C235" s="2021" t="s">
        <v>686</v>
      </c>
      <c r="D235" s="2022">
        <v>4384.6000000000004</v>
      </c>
      <c r="E235" s="2131" t="s">
        <v>1381</v>
      </c>
      <c r="F235" s="2062" t="s">
        <v>1059</v>
      </c>
      <c r="G235" s="2063" t="s">
        <v>1382</v>
      </c>
      <c r="H235" s="1381"/>
    </row>
    <row r="236" spans="1:8" s="315" customFormat="1" ht="16.5" thickBot="1">
      <c r="A236" s="193"/>
      <c r="B236" s="1752"/>
      <c r="C236" s="1335" t="s">
        <v>97</v>
      </c>
      <c r="D236" s="1336">
        <v>4384.6000000000004</v>
      </c>
      <c r="E236" s="1337"/>
      <c r="F236" s="1626"/>
      <c r="G236" s="1753"/>
      <c r="H236" s="193"/>
    </row>
    <row r="237" spans="1:8" ht="15.75" thickBot="1">
      <c r="A237" s="193"/>
      <c r="B237" s="319"/>
      <c r="C237" s="319"/>
      <c r="D237" s="319"/>
      <c r="E237" s="319"/>
      <c r="F237" s="319"/>
      <c r="G237" s="319"/>
    </row>
    <row r="238" spans="1:8" s="107" customFormat="1" ht="15.75">
      <c r="A238" s="193"/>
      <c r="B238" s="1103" t="s">
        <v>816</v>
      </c>
      <c r="C238" s="2564" t="s">
        <v>2089</v>
      </c>
      <c r="D238" s="2617"/>
      <c r="E238" s="2617"/>
      <c r="F238" s="2617"/>
      <c r="G238" s="283" t="s">
        <v>23</v>
      </c>
      <c r="H238" s="1144">
        <v>146.59</v>
      </c>
    </row>
    <row r="239" spans="1:8" s="107" customFormat="1" ht="31.5">
      <c r="A239" s="193"/>
      <c r="B239" s="1484" t="s">
        <v>90</v>
      </c>
      <c r="C239" s="1318" t="s">
        <v>75</v>
      </c>
      <c r="D239" s="1486" t="s">
        <v>23</v>
      </c>
      <c r="E239" s="1318" t="s">
        <v>76</v>
      </c>
      <c r="F239" s="1319" t="s">
        <v>77</v>
      </c>
      <c r="G239" s="1320" t="s">
        <v>78</v>
      </c>
      <c r="H239" s="106"/>
    </row>
    <row r="240" spans="1:8" s="107" customFormat="1" ht="15.75">
      <c r="A240" s="193"/>
      <c r="B240" s="2818" t="s">
        <v>79</v>
      </c>
      <c r="C240" s="2819"/>
      <c r="D240" s="2819"/>
      <c r="E240" s="2819"/>
      <c r="F240" s="2819"/>
      <c r="G240" s="2820"/>
      <c r="H240" s="106"/>
    </row>
    <row r="241" spans="1:8" s="107" customFormat="1" ht="15.75">
      <c r="A241" s="513" t="s">
        <v>218</v>
      </c>
      <c r="B241" s="1321" t="s">
        <v>98</v>
      </c>
      <c r="C241" s="1489" t="s">
        <v>1106</v>
      </c>
      <c r="D241" s="1604" t="s">
        <v>23</v>
      </c>
      <c r="E241" s="1535">
        <v>1</v>
      </c>
      <c r="F241" s="1322">
        <v>145</v>
      </c>
      <c r="G241" s="1540">
        <v>145</v>
      </c>
      <c r="H241" s="106"/>
    </row>
    <row r="242" spans="1:8" s="107" customFormat="1" ht="15.75">
      <c r="A242" s="193"/>
      <c r="B242" s="2818" t="s">
        <v>80</v>
      </c>
      <c r="C242" s="2819"/>
      <c r="D242" s="2819"/>
      <c r="E242" s="2819"/>
      <c r="F242" s="2819"/>
      <c r="G242" s="2820"/>
      <c r="H242" s="106"/>
    </row>
    <row r="243" spans="1:8" s="107" customFormat="1" ht="16.5" thickBot="1">
      <c r="A243" s="369" t="s">
        <v>219</v>
      </c>
      <c r="B243" s="302">
        <v>88316</v>
      </c>
      <c r="C243" s="1495" t="s">
        <v>58</v>
      </c>
      <c r="D243" s="1300" t="s">
        <v>31</v>
      </c>
      <c r="E243" s="1625">
        <v>0.1</v>
      </c>
      <c r="F243" s="1324">
        <v>15.91</v>
      </c>
      <c r="G243" s="314">
        <v>1.59</v>
      </c>
      <c r="H243" s="106"/>
    </row>
    <row r="244" spans="1:8" s="107" customFormat="1" ht="16.5" thickBot="1">
      <c r="A244" s="193"/>
      <c r="B244" s="2639" t="s">
        <v>1339</v>
      </c>
      <c r="C244" s="2639"/>
      <c r="D244" s="2639"/>
      <c r="E244" s="2639"/>
      <c r="F244" s="344" t="s">
        <v>81</v>
      </c>
      <c r="G244" s="345">
        <v>146.59</v>
      </c>
      <c r="H244" s="106"/>
    </row>
    <row r="245" spans="1:8" ht="13.5" thickBot="1"/>
    <row r="246" spans="1:8" s="315" customFormat="1" ht="15.75">
      <c r="A246" s="193"/>
      <c r="B246" s="1365"/>
      <c r="C246" s="1363" t="s">
        <v>1106</v>
      </c>
      <c r="D246" s="1366"/>
      <c r="E246" s="1367"/>
      <c r="F246" s="288"/>
      <c r="G246" s="341" t="s">
        <v>23</v>
      </c>
      <c r="H246" s="1246" t="s">
        <v>1064</v>
      </c>
    </row>
    <row r="247" spans="1:8" s="315" customFormat="1" ht="31.5">
      <c r="A247" s="193"/>
      <c r="B247" s="1852" t="s">
        <v>91</v>
      </c>
      <c r="C247" s="1779" t="s">
        <v>92</v>
      </c>
      <c r="D247" s="1780" t="s">
        <v>93</v>
      </c>
      <c r="E247" s="1781" t="s">
        <v>94</v>
      </c>
      <c r="F247" s="1853" t="s">
        <v>95</v>
      </c>
      <c r="G247" s="1783" t="s">
        <v>96</v>
      </c>
      <c r="H247" s="193"/>
    </row>
    <row r="248" spans="1:8" s="107" customFormat="1" ht="15">
      <c r="A248" s="106"/>
      <c r="B248" s="1328">
        <v>43567</v>
      </c>
      <c r="C248" s="1737" t="s">
        <v>1099</v>
      </c>
      <c r="D248" s="1738">
        <v>160</v>
      </c>
      <c r="E248" s="1787" t="s">
        <v>1100</v>
      </c>
      <c r="F248" s="1740" t="s">
        <v>1101</v>
      </c>
      <c r="G248" s="1750" t="s">
        <v>1143</v>
      </c>
      <c r="H248"/>
    </row>
    <row r="249" spans="1:8" s="298" customFormat="1" ht="15">
      <c r="B249" s="1328">
        <v>43567</v>
      </c>
      <c r="C249" s="1737" t="s">
        <v>1102</v>
      </c>
      <c r="D249" s="1775">
        <v>110</v>
      </c>
      <c r="E249" s="1787" t="s">
        <v>1103</v>
      </c>
      <c r="F249" s="1774" t="s">
        <v>1104</v>
      </c>
      <c r="G249" s="1750" t="s">
        <v>1105</v>
      </c>
      <c r="H249"/>
    </row>
    <row r="250" spans="1:8" s="1087" customFormat="1" ht="15.75">
      <c r="A250" s="1111"/>
      <c r="B250" s="1480">
        <v>43581</v>
      </c>
      <c r="C250" s="1760" t="s">
        <v>1201</v>
      </c>
      <c r="D250" s="1775">
        <v>145</v>
      </c>
      <c r="E250" s="1793" t="s">
        <v>1202</v>
      </c>
      <c r="F250" s="1762" t="s">
        <v>1203</v>
      </c>
      <c r="G250" s="1778" t="s">
        <v>1288</v>
      </c>
      <c r="H250"/>
    </row>
    <row r="251" spans="1:8" s="315" customFormat="1" ht="16.5" thickBot="1">
      <c r="A251" s="193"/>
      <c r="B251" s="1752"/>
      <c r="C251" s="1335" t="s">
        <v>97</v>
      </c>
      <c r="D251" s="1336">
        <v>145</v>
      </c>
      <c r="E251" s="1337"/>
      <c r="F251" s="1626"/>
      <c r="G251" s="1753"/>
      <c r="H251"/>
    </row>
    <row r="252" spans="1:8" ht="13.5" thickBot="1"/>
    <row r="253" spans="1:8" s="107" customFormat="1" ht="15.75">
      <c r="A253" s="193"/>
      <c r="B253" s="1103" t="s">
        <v>817</v>
      </c>
      <c r="C253" s="2564" t="s">
        <v>2090</v>
      </c>
      <c r="D253" s="2617"/>
      <c r="E253" s="2617"/>
      <c r="F253" s="2617"/>
      <c r="G253" s="283" t="s">
        <v>23</v>
      </c>
      <c r="H253" s="1144">
        <v>471.59</v>
      </c>
    </row>
    <row r="254" spans="1:8" s="107" customFormat="1" ht="31.5">
      <c r="A254" s="193"/>
      <c r="B254" s="1484" t="s">
        <v>90</v>
      </c>
      <c r="C254" s="1318" t="s">
        <v>75</v>
      </c>
      <c r="D254" s="1486" t="s">
        <v>23</v>
      </c>
      <c r="E254" s="1318" t="s">
        <v>76</v>
      </c>
      <c r="F254" s="1319" t="s">
        <v>77</v>
      </c>
      <c r="G254" s="1320" t="s">
        <v>78</v>
      </c>
      <c r="H254" s="106"/>
    </row>
    <row r="255" spans="1:8" s="107" customFormat="1" ht="15.75">
      <c r="A255" s="193"/>
      <c r="B255" s="2818" t="s">
        <v>79</v>
      </c>
      <c r="C255" s="2819"/>
      <c r="D255" s="2819"/>
      <c r="E255" s="2819"/>
      <c r="F255" s="2819"/>
      <c r="G255" s="2820"/>
      <c r="H255" s="106"/>
    </row>
    <row r="256" spans="1:8" s="107" customFormat="1" ht="15.75">
      <c r="A256" s="513" t="s">
        <v>218</v>
      </c>
      <c r="B256" s="1321" t="s">
        <v>98</v>
      </c>
      <c r="C256" s="1489" t="s">
        <v>1098</v>
      </c>
      <c r="D256" s="1604" t="s">
        <v>23</v>
      </c>
      <c r="E256" s="1535">
        <v>1</v>
      </c>
      <c r="F256" s="1322">
        <v>470</v>
      </c>
      <c r="G256" s="1540">
        <v>470</v>
      </c>
      <c r="H256" s="106"/>
    </row>
    <row r="257" spans="1:8" s="107" customFormat="1" ht="15.75">
      <c r="A257" s="193"/>
      <c r="B257" s="2818" t="s">
        <v>80</v>
      </c>
      <c r="C257" s="2819"/>
      <c r="D257" s="2819"/>
      <c r="E257" s="2819"/>
      <c r="F257" s="2819"/>
      <c r="G257" s="2820"/>
      <c r="H257" s="106"/>
    </row>
    <row r="258" spans="1:8" s="107" customFormat="1" ht="16.5" thickBot="1">
      <c r="A258" s="369" t="s">
        <v>219</v>
      </c>
      <c r="B258" s="302">
        <v>88316</v>
      </c>
      <c r="C258" s="1495" t="s">
        <v>58</v>
      </c>
      <c r="D258" s="1300" t="s">
        <v>31</v>
      </c>
      <c r="E258" s="1625">
        <v>0.1</v>
      </c>
      <c r="F258" s="1324">
        <v>15.91</v>
      </c>
      <c r="G258" s="314">
        <v>1.59</v>
      </c>
      <c r="H258" s="106"/>
    </row>
    <row r="259" spans="1:8" s="107" customFormat="1" ht="16.5" thickBot="1">
      <c r="A259" s="193"/>
      <c r="B259" s="2639" t="s">
        <v>1339</v>
      </c>
      <c r="C259" s="2639"/>
      <c r="D259" s="2639"/>
      <c r="E259" s="2639"/>
      <c r="F259" s="344" t="s">
        <v>81</v>
      </c>
      <c r="G259" s="345">
        <v>471.59</v>
      </c>
      <c r="H259" s="106"/>
    </row>
    <row r="260" spans="1:8" s="107" customFormat="1" ht="13.5" thickBot="1">
      <c r="A260" s="106"/>
      <c r="H260" s="106"/>
    </row>
    <row r="261" spans="1:8" s="315" customFormat="1" ht="15.75">
      <c r="A261" s="193"/>
      <c r="B261" s="1365"/>
      <c r="C261" s="1363" t="s">
        <v>1098</v>
      </c>
      <c r="D261" s="1366"/>
      <c r="E261" s="1367"/>
      <c r="F261" s="288"/>
      <c r="G261" s="341" t="s">
        <v>23</v>
      </c>
      <c r="H261" s="1246" t="s">
        <v>1064</v>
      </c>
    </row>
    <row r="262" spans="1:8" s="315" customFormat="1" ht="31.5">
      <c r="A262" s="193"/>
      <c r="B262" s="1852" t="s">
        <v>91</v>
      </c>
      <c r="C262" s="1779" t="s">
        <v>92</v>
      </c>
      <c r="D262" s="1780" t="s">
        <v>93</v>
      </c>
      <c r="E262" s="1781" t="s">
        <v>94</v>
      </c>
      <c r="F262" s="1853" t="s">
        <v>95</v>
      </c>
      <c r="G262" s="1783" t="s">
        <v>96</v>
      </c>
      <c r="H262" s="193"/>
    </row>
    <row r="263" spans="1:8" s="107" customFormat="1" ht="15">
      <c r="A263" s="106"/>
      <c r="B263" s="1328">
        <v>43567</v>
      </c>
      <c r="C263" s="1737" t="s">
        <v>1099</v>
      </c>
      <c r="D263" s="1738">
        <v>550</v>
      </c>
      <c r="E263" s="1787" t="s">
        <v>1100</v>
      </c>
      <c r="F263" s="1740" t="s">
        <v>1101</v>
      </c>
      <c r="G263" s="1750" t="s">
        <v>1143</v>
      </c>
      <c r="H263"/>
    </row>
    <row r="264" spans="1:8" s="298" customFormat="1" ht="15">
      <c r="B264" s="1328">
        <v>43567</v>
      </c>
      <c r="C264" s="1737" t="s">
        <v>1102</v>
      </c>
      <c r="D264" s="1775">
        <v>410</v>
      </c>
      <c r="E264" s="1787" t="s">
        <v>1103</v>
      </c>
      <c r="F264" s="1774" t="s">
        <v>1104</v>
      </c>
      <c r="G264" s="1750" t="s">
        <v>1105</v>
      </c>
      <c r="H264"/>
    </row>
    <row r="265" spans="1:8" s="1087" customFormat="1" ht="15.75">
      <c r="A265" s="1111"/>
      <c r="B265" s="1480">
        <v>43391</v>
      </c>
      <c r="C265" s="1760" t="s">
        <v>1201</v>
      </c>
      <c r="D265" s="1775">
        <v>470</v>
      </c>
      <c r="E265" s="1793" t="s">
        <v>1202</v>
      </c>
      <c r="F265" s="1762" t="s">
        <v>1203</v>
      </c>
      <c r="G265" s="1778" t="s">
        <v>1204</v>
      </c>
      <c r="H265"/>
    </row>
    <row r="266" spans="1:8" s="315" customFormat="1" ht="16.5" thickBot="1">
      <c r="A266" s="193"/>
      <c r="B266" s="1752"/>
      <c r="C266" s="1335" t="s">
        <v>97</v>
      </c>
      <c r="D266" s="1336">
        <v>470</v>
      </c>
      <c r="E266" s="1337"/>
      <c r="F266" s="1626"/>
      <c r="G266" s="1753"/>
      <c r="H266"/>
    </row>
    <row r="267" spans="1:8" ht="13.5" thickBot="1"/>
    <row r="268" spans="1:8" s="107" customFormat="1" ht="15.75">
      <c r="A268" s="193"/>
      <c r="B268" s="1103" t="s">
        <v>818</v>
      </c>
      <c r="C268" s="2564" t="s">
        <v>2091</v>
      </c>
      <c r="D268" s="2617"/>
      <c r="E268" s="2617"/>
      <c r="F268" s="2617"/>
      <c r="G268" s="283" t="s">
        <v>23</v>
      </c>
      <c r="H268" s="1144">
        <v>5215.59</v>
      </c>
    </row>
    <row r="269" spans="1:8" s="107" customFormat="1" ht="31.5">
      <c r="A269" s="193"/>
      <c r="B269" s="1484" t="s">
        <v>90</v>
      </c>
      <c r="C269" s="1318" t="s">
        <v>75</v>
      </c>
      <c r="D269" s="1486" t="s">
        <v>23</v>
      </c>
      <c r="E269" s="1318" t="s">
        <v>76</v>
      </c>
      <c r="F269" s="1319" t="s">
        <v>77</v>
      </c>
      <c r="G269" s="1320" t="s">
        <v>78</v>
      </c>
      <c r="H269" s="106"/>
    </row>
    <row r="270" spans="1:8" s="107" customFormat="1" ht="15.75">
      <c r="A270" s="193"/>
      <c r="B270" s="2818" t="s">
        <v>79</v>
      </c>
      <c r="C270" s="2819"/>
      <c r="D270" s="2819"/>
      <c r="E270" s="2819"/>
      <c r="F270" s="2819"/>
      <c r="G270" s="2820"/>
      <c r="H270" s="106"/>
    </row>
    <row r="271" spans="1:8" s="107" customFormat="1" ht="15.75">
      <c r="A271" s="513" t="s">
        <v>218</v>
      </c>
      <c r="B271" s="1321" t="s">
        <v>98</v>
      </c>
      <c r="C271" s="1489" t="s">
        <v>1107</v>
      </c>
      <c r="D271" s="1604" t="s">
        <v>23</v>
      </c>
      <c r="E271" s="1535">
        <v>1</v>
      </c>
      <c r="F271" s="1322">
        <v>5214</v>
      </c>
      <c r="G271" s="1540">
        <v>5214</v>
      </c>
      <c r="H271" s="106"/>
    </row>
    <row r="272" spans="1:8" s="107" customFormat="1" ht="15.75">
      <c r="A272" s="193"/>
      <c r="B272" s="2818" t="s">
        <v>80</v>
      </c>
      <c r="C272" s="2819"/>
      <c r="D272" s="2819"/>
      <c r="E272" s="2819"/>
      <c r="F272" s="2819"/>
      <c r="G272" s="2820"/>
      <c r="H272" s="106"/>
    </row>
    <row r="273" spans="1:8" s="107" customFormat="1" ht="16.5" thickBot="1">
      <c r="A273" s="369" t="s">
        <v>219</v>
      </c>
      <c r="B273" s="302">
        <v>88316</v>
      </c>
      <c r="C273" s="1495" t="s">
        <v>58</v>
      </c>
      <c r="D273" s="1300" t="s">
        <v>31</v>
      </c>
      <c r="E273" s="1625">
        <v>0.1</v>
      </c>
      <c r="F273" s="1324">
        <v>15.91</v>
      </c>
      <c r="G273" s="314">
        <v>1.59</v>
      </c>
      <c r="H273" s="106"/>
    </row>
    <row r="274" spans="1:8" s="107" customFormat="1" ht="16.5" thickBot="1">
      <c r="A274" s="193"/>
      <c r="B274" s="2639" t="s">
        <v>1339</v>
      </c>
      <c r="C274" s="2639"/>
      <c r="D274" s="2639"/>
      <c r="E274" s="2639"/>
      <c r="F274" s="344" t="s">
        <v>81</v>
      </c>
      <c r="G274" s="345">
        <v>5215.59</v>
      </c>
      <c r="H274" s="106"/>
    </row>
    <row r="275" spans="1:8" s="107" customFormat="1" ht="13.5" thickBot="1">
      <c r="A275" s="106"/>
      <c r="H275" s="106"/>
    </row>
    <row r="276" spans="1:8" s="315" customFormat="1" ht="15.75">
      <c r="A276" s="193"/>
      <c r="B276" s="1365"/>
      <c r="C276" s="1363" t="s">
        <v>1107</v>
      </c>
      <c r="D276" s="1366"/>
      <c r="E276" s="1367"/>
      <c r="F276" s="288"/>
      <c r="G276" s="341" t="s">
        <v>23</v>
      </c>
      <c r="H276" s="1246" t="s">
        <v>1064</v>
      </c>
    </row>
    <row r="277" spans="1:8" s="315" customFormat="1" ht="31.5">
      <c r="A277" s="193"/>
      <c r="B277" s="1852" t="s">
        <v>91</v>
      </c>
      <c r="C277" s="1779" t="s">
        <v>92</v>
      </c>
      <c r="D277" s="1780" t="s">
        <v>93</v>
      </c>
      <c r="E277" s="1781" t="s">
        <v>94</v>
      </c>
      <c r="F277" s="1853" t="s">
        <v>95</v>
      </c>
      <c r="G277" s="1783" t="s">
        <v>96</v>
      </c>
      <c r="H277" s="193"/>
    </row>
    <row r="278" spans="1:8" s="107" customFormat="1" ht="15">
      <c r="A278" s="106"/>
      <c r="B278" s="1328">
        <v>43567</v>
      </c>
      <c r="C278" s="1737" t="s">
        <v>1099</v>
      </c>
      <c r="D278" s="1738">
        <v>5700</v>
      </c>
      <c r="E278" s="1787" t="s">
        <v>1100</v>
      </c>
      <c r="F278" s="1740" t="s">
        <v>1101</v>
      </c>
      <c r="G278" s="1750" t="s">
        <v>1143</v>
      </c>
      <c r="H278"/>
    </row>
    <row r="279" spans="1:8" s="298" customFormat="1" ht="15">
      <c r="B279" s="1328">
        <v>43567</v>
      </c>
      <c r="C279" s="1737" t="s">
        <v>1102</v>
      </c>
      <c r="D279" s="1775">
        <v>5214</v>
      </c>
      <c r="E279" s="1787" t="s">
        <v>1103</v>
      </c>
      <c r="F279" s="1774" t="s">
        <v>1104</v>
      </c>
      <c r="G279" s="1750" t="s">
        <v>1105</v>
      </c>
      <c r="H279"/>
    </row>
    <row r="280" spans="1:8" s="1087" customFormat="1" ht="15.75">
      <c r="A280" s="1111"/>
      <c r="B280" s="1480">
        <v>43391</v>
      </c>
      <c r="C280" s="1760" t="s">
        <v>1201</v>
      </c>
      <c r="D280" s="1775">
        <v>3700</v>
      </c>
      <c r="E280" s="1793" t="s">
        <v>1202</v>
      </c>
      <c r="F280" s="1762" t="s">
        <v>1203</v>
      </c>
      <c r="G280" s="1778" t="s">
        <v>1204</v>
      </c>
      <c r="H280"/>
    </row>
    <row r="281" spans="1:8" s="315" customFormat="1" ht="16.5" thickBot="1">
      <c r="A281" s="193"/>
      <c r="B281" s="1752"/>
      <c r="C281" s="1335" t="s">
        <v>97</v>
      </c>
      <c r="D281" s="1336">
        <v>5214</v>
      </c>
      <c r="E281" s="1337"/>
      <c r="F281" s="1626"/>
      <c r="G281" s="1753"/>
      <c r="H281"/>
    </row>
    <row r="282" spans="1:8" customFormat="1" ht="15.75" thickBot="1"/>
    <row r="283" spans="1:8" s="107" customFormat="1" ht="15.75">
      <c r="A283" s="193"/>
      <c r="B283" s="1103" t="s">
        <v>819</v>
      </c>
      <c r="C283" s="2564" t="s">
        <v>2092</v>
      </c>
      <c r="D283" s="2617"/>
      <c r="E283" s="2617"/>
      <c r="F283" s="2617"/>
      <c r="G283" s="283" t="s">
        <v>23</v>
      </c>
      <c r="H283" s="1144">
        <v>5.3000000000000007</v>
      </c>
    </row>
    <row r="284" spans="1:8" s="107" customFormat="1" ht="31.5">
      <c r="A284" s="193"/>
      <c r="B284" s="1484" t="s">
        <v>90</v>
      </c>
      <c r="C284" s="1318" t="s">
        <v>75</v>
      </c>
      <c r="D284" s="1486" t="s">
        <v>23</v>
      </c>
      <c r="E284" s="1318" t="s">
        <v>76</v>
      </c>
      <c r="F284" s="1319" t="s">
        <v>77</v>
      </c>
      <c r="G284" s="1320" t="s">
        <v>78</v>
      </c>
      <c r="H284" s="106"/>
    </row>
    <row r="285" spans="1:8" s="107" customFormat="1" ht="15.75">
      <c r="A285" s="193"/>
      <c r="B285" s="2818" t="s">
        <v>79</v>
      </c>
      <c r="C285" s="2819"/>
      <c r="D285" s="2819"/>
      <c r="E285" s="2819"/>
      <c r="F285" s="2819"/>
      <c r="G285" s="2820"/>
      <c r="H285" s="106"/>
    </row>
    <row r="286" spans="1:8" s="107" customFormat="1" ht="15.75">
      <c r="A286" s="513" t="s">
        <v>218</v>
      </c>
      <c r="B286" s="1321">
        <v>39996</v>
      </c>
      <c r="C286" s="1489" t="s">
        <v>1548</v>
      </c>
      <c r="D286" s="1304" t="s">
        <v>657</v>
      </c>
      <c r="E286" s="1535">
        <v>1</v>
      </c>
      <c r="F286" s="1322">
        <v>2.39</v>
      </c>
      <c r="G286" s="1540">
        <v>2.39</v>
      </c>
      <c r="H286" s="106"/>
    </row>
    <row r="287" spans="1:8" s="107" customFormat="1" ht="15.75">
      <c r="A287" s="193"/>
      <c r="B287" s="2818" t="s">
        <v>80</v>
      </c>
      <c r="C287" s="2819"/>
      <c r="D287" s="2819"/>
      <c r="E287" s="2819"/>
      <c r="F287" s="2819"/>
      <c r="G287" s="2820"/>
      <c r="H287" s="106"/>
    </row>
    <row r="288" spans="1:8" s="107" customFormat="1" ht="15.75">
      <c r="A288" s="369" t="s">
        <v>219</v>
      </c>
      <c r="B288" s="1623">
        <v>88264</v>
      </c>
      <c r="C288" s="1489" t="s">
        <v>50</v>
      </c>
      <c r="D288" s="1304" t="s">
        <v>31</v>
      </c>
      <c r="E288" s="1622">
        <v>0.08</v>
      </c>
      <c r="F288" s="1322">
        <v>20.52</v>
      </c>
      <c r="G288" s="1624">
        <v>1.64</v>
      </c>
      <c r="H288" s="106"/>
    </row>
    <row r="289" spans="1:8" s="107" customFormat="1" ht="16.5" thickBot="1">
      <c r="A289" s="369" t="s">
        <v>219</v>
      </c>
      <c r="B289" s="302">
        <v>88316</v>
      </c>
      <c r="C289" s="1495" t="s">
        <v>58</v>
      </c>
      <c r="D289" s="1300" t="s">
        <v>31</v>
      </c>
      <c r="E289" s="1625">
        <v>0.08</v>
      </c>
      <c r="F289" s="1324">
        <v>15.91</v>
      </c>
      <c r="G289" s="314">
        <v>1.27</v>
      </c>
      <c r="H289" s="106"/>
    </row>
    <row r="290" spans="1:8" s="107" customFormat="1" ht="16.5" thickBot="1">
      <c r="A290" s="193"/>
      <c r="B290" s="2639" t="s">
        <v>1413</v>
      </c>
      <c r="C290" s="2639"/>
      <c r="D290" s="2639"/>
      <c r="E290" s="2639"/>
      <c r="F290" s="344" t="s">
        <v>81</v>
      </c>
      <c r="G290" s="345">
        <v>5.3000000000000007</v>
      </c>
      <c r="H290" s="106"/>
    </row>
    <row r="291" spans="1:8" ht="13.5" thickBot="1"/>
    <row r="292" spans="1:8" s="107" customFormat="1" ht="15.75">
      <c r="A292" s="193"/>
      <c r="B292" s="1103" t="s">
        <v>820</v>
      </c>
      <c r="C292" s="2564" t="s">
        <v>1343</v>
      </c>
      <c r="D292" s="2617"/>
      <c r="E292" s="2617"/>
      <c r="F292" s="2617"/>
      <c r="G292" s="283" t="s">
        <v>23</v>
      </c>
      <c r="H292" s="1144">
        <v>3.54</v>
      </c>
    </row>
    <row r="293" spans="1:8" s="107" customFormat="1" ht="31.5">
      <c r="A293" s="193"/>
      <c r="B293" s="1484" t="s">
        <v>90</v>
      </c>
      <c r="C293" s="1318" t="s">
        <v>75</v>
      </c>
      <c r="D293" s="1486" t="s">
        <v>23</v>
      </c>
      <c r="E293" s="1318" t="s">
        <v>76</v>
      </c>
      <c r="F293" s="1319" t="s">
        <v>77</v>
      </c>
      <c r="G293" s="1320" t="s">
        <v>78</v>
      </c>
      <c r="H293" s="106"/>
    </row>
    <row r="294" spans="1:8" s="107" customFormat="1" ht="15.75">
      <c r="A294" s="193"/>
      <c r="B294" s="2818" t="s">
        <v>79</v>
      </c>
      <c r="C294" s="2819"/>
      <c r="D294" s="2819"/>
      <c r="E294" s="2819"/>
      <c r="F294" s="2819"/>
      <c r="G294" s="2820"/>
      <c r="H294" s="106"/>
    </row>
    <row r="295" spans="1:8" s="107" customFormat="1" ht="15.75">
      <c r="A295" s="513" t="s">
        <v>218</v>
      </c>
      <c r="B295" s="1321" t="s">
        <v>98</v>
      </c>
      <c r="C295" s="1489" t="s">
        <v>1374</v>
      </c>
      <c r="D295" s="1604" t="s">
        <v>23</v>
      </c>
      <c r="E295" s="1535">
        <v>1</v>
      </c>
      <c r="F295" s="1322">
        <v>0.63</v>
      </c>
      <c r="G295" s="1540">
        <v>0.63</v>
      </c>
      <c r="H295" s="106"/>
    </row>
    <row r="296" spans="1:8" s="107" customFormat="1" ht="15.75">
      <c r="A296" s="193"/>
      <c r="B296" s="2818" t="s">
        <v>80</v>
      </c>
      <c r="C296" s="2819"/>
      <c r="D296" s="2819"/>
      <c r="E296" s="2819"/>
      <c r="F296" s="2819"/>
      <c r="G296" s="2820"/>
      <c r="H296" s="106"/>
    </row>
    <row r="297" spans="1:8" s="107" customFormat="1" ht="15.75">
      <c r="A297" s="369" t="s">
        <v>219</v>
      </c>
      <c r="B297" s="1623">
        <v>88264</v>
      </c>
      <c r="C297" s="1815" t="s">
        <v>50</v>
      </c>
      <c r="D297" s="1801" t="s">
        <v>31</v>
      </c>
      <c r="E297" s="1850">
        <v>0.08</v>
      </c>
      <c r="F297" s="1802">
        <v>20.52</v>
      </c>
      <c r="G297" s="1851">
        <v>1.64</v>
      </c>
      <c r="H297" s="106"/>
    </row>
    <row r="298" spans="1:8" s="107" customFormat="1" ht="16.5" thickBot="1">
      <c r="A298" s="369" t="s">
        <v>219</v>
      </c>
      <c r="B298" s="1847">
        <v>88316</v>
      </c>
      <c r="C298" s="1848" t="s">
        <v>58</v>
      </c>
      <c r="D298" s="227" t="s">
        <v>31</v>
      </c>
      <c r="E298" s="1849">
        <v>0.08</v>
      </c>
      <c r="F298" s="1512">
        <v>15.91</v>
      </c>
      <c r="G298" s="1846">
        <v>1.27</v>
      </c>
      <c r="H298" s="106"/>
    </row>
    <row r="299" spans="1:8" s="107" customFormat="1" ht="16.5" thickBot="1">
      <c r="A299" s="193"/>
      <c r="B299" s="2639" t="s">
        <v>1375</v>
      </c>
      <c r="C299" s="2639"/>
      <c r="D299" s="2639"/>
      <c r="E299" s="2639"/>
      <c r="F299" s="344" t="s">
        <v>81</v>
      </c>
      <c r="G299" s="345">
        <v>3.54</v>
      </c>
      <c r="H299" s="106"/>
    </row>
    <row r="300" spans="1:8" s="107" customFormat="1" ht="13.5" thickBot="1">
      <c r="A300" s="106"/>
      <c r="H300" s="106"/>
    </row>
    <row r="301" spans="1:8" s="315" customFormat="1" ht="15.75">
      <c r="A301" s="193"/>
      <c r="B301" s="1365"/>
      <c r="C301" s="1363" t="s">
        <v>1374</v>
      </c>
      <c r="D301" s="1366"/>
      <c r="E301" s="1367"/>
      <c r="F301" s="288"/>
      <c r="G301" s="341" t="s">
        <v>23</v>
      </c>
      <c r="H301" s="1246" t="s">
        <v>1064</v>
      </c>
    </row>
    <row r="302" spans="1:8" s="315" customFormat="1" ht="31.5">
      <c r="A302" s="193"/>
      <c r="B302" s="1852" t="s">
        <v>91</v>
      </c>
      <c r="C302" s="1779" t="s">
        <v>92</v>
      </c>
      <c r="D302" s="1780" t="s">
        <v>93</v>
      </c>
      <c r="E302" s="1781" t="s">
        <v>94</v>
      </c>
      <c r="F302" s="1853" t="s">
        <v>95</v>
      </c>
      <c r="G302" s="1783" t="s">
        <v>96</v>
      </c>
      <c r="H302" s="193"/>
    </row>
    <row r="303" spans="1:8" s="107" customFormat="1" ht="15">
      <c r="A303" s="106"/>
      <c r="B303" s="2105">
        <v>43649</v>
      </c>
      <c r="C303" s="2064" t="s">
        <v>1344</v>
      </c>
      <c r="D303" s="2022">
        <v>0.62</v>
      </c>
      <c r="E303" s="2130" t="s">
        <v>1480</v>
      </c>
      <c r="F303" s="2067" t="s">
        <v>1345</v>
      </c>
      <c r="G303" s="2024" t="s">
        <v>1346</v>
      </c>
      <c r="H303" s="1381"/>
    </row>
    <row r="304" spans="1:8" s="298" customFormat="1" ht="15">
      <c r="B304" s="2105">
        <v>43650</v>
      </c>
      <c r="C304" s="2059" t="s">
        <v>1347</v>
      </c>
      <c r="D304" s="2060">
        <v>0.63</v>
      </c>
      <c r="E304" s="2130" t="s">
        <v>1348</v>
      </c>
      <c r="F304" s="2067" t="s">
        <v>1349</v>
      </c>
      <c r="G304" s="2129" t="s">
        <v>1350</v>
      </c>
      <c r="H304" s="1381"/>
    </row>
    <row r="305" spans="1:8" s="1087" customFormat="1" ht="15.75">
      <c r="A305" s="1111"/>
      <c r="B305" s="2020">
        <v>43650</v>
      </c>
      <c r="C305" s="2021" t="s">
        <v>1351</v>
      </c>
      <c r="D305" s="2022">
        <v>1.26</v>
      </c>
      <c r="E305" s="2130" t="s">
        <v>1352</v>
      </c>
      <c r="F305" s="2062" t="s">
        <v>1353</v>
      </c>
      <c r="G305" s="2063" t="s">
        <v>1354</v>
      </c>
      <c r="H305" s="1381"/>
    </row>
    <row r="306" spans="1:8" s="315" customFormat="1" ht="16.5" thickBot="1">
      <c r="A306" s="193"/>
      <c r="B306" s="1752"/>
      <c r="C306" s="1335" t="s">
        <v>97</v>
      </c>
      <c r="D306" s="1336">
        <v>0.63</v>
      </c>
      <c r="E306" s="1337"/>
      <c r="F306" s="1626"/>
      <c r="G306" s="1753"/>
      <c r="H306" s="1381"/>
    </row>
    <row r="307" spans="1:8" ht="13.5" thickBot="1"/>
    <row r="308" spans="1:8" s="107" customFormat="1" ht="15.75">
      <c r="A308" s="193"/>
      <c r="B308" s="1103" t="s">
        <v>821</v>
      </c>
      <c r="C308" s="2564" t="s">
        <v>1356</v>
      </c>
      <c r="D308" s="2617"/>
      <c r="E308" s="2617"/>
      <c r="F308" s="2617"/>
      <c r="G308" s="283" t="s">
        <v>23</v>
      </c>
      <c r="H308" s="1144">
        <v>6.37</v>
      </c>
    </row>
    <row r="309" spans="1:8" s="107" customFormat="1" ht="31.5">
      <c r="A309" s="193"/>
      <c r="B309" s="1484" t="s">
        <v>90</v>
      </c>
      <c r="C309" s="1318" t="s">
        <v>75</v>
      </c>
      <c r="D309" s="1486" t="s">
        <v>23</v>
      </c>
      <c r="E309" s="1318" t="s">
        <v>76</v>
      </c>
      <c r="F309" s="1319" t="s">
        <v>77</v>
      </c>
      <c r="G309" s="1320" t="s">
        <v>78</v>
      </c>
      <c r="H309" s="106"/>
    </row>
    <row r="310" spans="1:8" s="107" customFormat="1" ht="15.75">
      <c r="A310" s="193"/>
      <c r="B310" s="2818" t="s">
        <v>79</v>
      </c>
      <c r="C310" s="2819"/>
      <c r="D310" s="2819"/>
      <c r="E310" s="2819"/>
      <c r="F310" s="2819"/>
      <c r="G310" s="2820"/>
      <c r="H310" s="106"/>
    </row>
    <row r="311" spans="1:8" s="107" customFormat="1" ht="15.75">
      <c r="A311" s="513" t="s">
        <v>218</v>
      </c>
      <c r="B311" s="1321" t="s">
        <v>98</v>
      </c>
      <c r="C311" s="1489" t="s">
        <v>1355</v>
      </c>
      <c r="D311" s="1604" t="s">
        <v>23</v>
      </c>
      <c r="E311" s="1535">
        <v>1</v>
      </c>
      <c r="F311" s="1322">
        <v>1.62</v>
      </c>
      <c r="G311" s="1540">
        <v>1.62</v>
      </c>
      <c r="H311" s="106"/>
    </row>
    <row r="312" spans="1:8" s="107" customFormat="1" ht="15.75">
      <c r="A312" s="193"/>
      <c r="B312" s="2818" t="s">
        <v>80</v>
      </c>
      <c r="C312" s="2819"/>
      <c r="D312" s="2819"/>
      <c r="E312" s="2819"/>
      <c r="F312" s="2819"/>
      <c r="G312" s="2820"/>
      <c r="H312" s="106"/>
    </row>
    <row r="313" spans="1:8" s="107" customFormat="1" ht="27" customHeight="1">
      <c r="A313" s="369" t="s">
        <v>219</v>
      </c>
      <c r="B313" s="1623">
        <v>88247</v>
      </c>
      <c r="C313" s="1815" t="s">
        <v>46</v>
      </c>
      <c r="D313" s="1801" t="s">
        <v>31</v>
      </c>
      <c r="E313" s="1850">
        <v>0.3</v>
      </c>
      <c r="F313" s="1802">
        <v>15.84</v>
      </c>
      <c r="G313" s="1851">
        <v>4.75</v>
      </c>
      <c r="H313" s="106"/>
    </row>
    <row r="314" spans="1:8" s="107" customFormat="1" ht="16.5" thickBot="1">
      <c r="A314" s="193"/>
      <c r="B314" s="2639" t="s">
        <v>1412</v>
      </c>
      <c r="C314" s="2639"/>
      <c r="D314" s="2639"/>
      <c r="E314" s="2639"/>
      <c r="F314" s="344" t="s">
        <v>81</v>
      </c>
      <c r="G314" s="345">
        <v>6.37</v>
      </c>
      <c r="H314" s="106"/>
    </row>
    <row r="315" spans="1:8" s="107" customFormat="1" ht="13.5" thickBot="1">
      <c r="A315" s="106"/>
      <c r="H315" s="106"/>
    </row>
    <row r="316" spans="1:8" s="315" customFormat="1" ht="15.75">
      <c r="A316" s="193"/>
      <c r="B316" s="1365"/>
      <c r="C316" s="1363" t="s">
        <v>1355</v>
      </c>
      <c r="D316" s="1366"/>
      <c r="E316" s="1367"/>
      <c r="F316" s="288"/>
      <c r="G316" s="341" t="s">
        <v>23</v>
      </c>
      <c r="H316" s="1246" t="s">
        <v>1064</v>
      </c>
    </row>
    <row r="317" spans="1:8" s="315" customFormat="1" ht="31.5">
      <c r="A317" s="193"/>
      <c r="B317" s="1852" t="s">
        <v>91</v>
      </c>
      <c r="C317" s="1779" t="s">
        <v>92</v>
      </c>
      <c r="D317" s="1780" t="s">
        <v>93</v>
      </c>
      <c r="E317" s="1781" t="s">
        <v>94</v>
      </c>
      <c r="F317" s="1853" t="s">
        <v>95</v>
      </c>
      <c r="G317" s="1783" t="s">
        <v>96</v>
      </c>
      <c r="H317" s="193"/>
    </row>
    <row r="318" spans="1:8" s="107" customFormat="1" ht="15">
      <c r="A318" s="106"/>
      <c r="B318" s="2105">
        <v>43650</v>
      </c>
      <c r="C318" s="2064" t="s">
        <v>1365</v>
      </c>
      <c r="D318" s="2022">
        <v>1.62</v>
      </c>
      <c r="E318" s="2130" t="s">
        <v>685</v>
      </c>
      <c r="F318" s="2067" t="s">
        <v>1359</v>
      </c>
      <c r="G318" s="2024" t="s">
        <v>1360</v>
      </c>
      <c r="H318" s="1381"/>
    </row>
    <row r="319" spans="1:8" s="298" customFormat="1" ht="15">
      <c r="B319" s="2105">
        <v>43651</v>
      </c>
      <c r="C319" s="2059" t="s">
        <v>1361</v>
      </c>
      <c r="D319" s="2060">
        <v>1.26</v>
      </c>
      <c r="E319" s="2130" t="s">
        <v>1362</v>
      </c>
      <c r="F319" s="2067" t="s">
        <v>1363</v>
      </c>
      <c r="G319" s="2129" t="s">
        <v>1364</v>
      </c>
      <c r="H319" s="1381"/>
    </row>
    <row r="320" spans="1:8" s="1087" customFormat="1" ht="15.75">
      <c r="A320" s="1111"/>
      <c r="B320" s="2020">
        <v>43746</v>
      </c>
      <c r="C320" s="2021" t="s">
        <v>1478</v>
      </c>
      <c r="D320" s="2022">
        <v>2.13</v>
      </c>
      <c r="E320" s="2130" t="s">
        <v>1081</v>
      </c>
      <c r="F320" s="2062" t="s">
        <v>1462</v>
      </c>
      <c r="G320" s="2063" t="s">
        <v>1463</v>
      </c>
      <c r="H320" s="1381"/>
    </row>
    <row r="321" spans="1:8" s="315" customFormat="1" ht="16.5" thickBot="1">
      <c r="A321" s="193"/>
      <c r="B321" s="1752"/>
      <c r="C321" s="1335" t="s">
        <v>97</v>
      </c>
      <c r="D321" s="1336">
        <v>1.62</v>
      </c>
      <c r="E321" s="1337"/>
      <c r="F321" s="1626"/>
      <c r="G321" s="1753"/>
      <c r="H321" s="1381"/>
    </row>
    <row r="322" spans="1:8" ht="13.5" thickBot="1"/>
    <row r="323" spans="1:8" s="107" customFormat="1" ht="15.75">
      <c r="A323" s="193"/>
      <c r="B323" s="1103" t="s">
        <v>822</v>
      </c>
      <c r="C323" s="2564" t="s">
        <v>1357</v>
      </c>
      <c r="D323" s="2617"/>
      <c r="E323" s="2617"/>
      <c r="F323" s="2617"/>
      <c r="G323" s="283" t="s">
        <v>23</v>
      </c>
      <c r="H323" s="1144">
        <v>6.79</v>
      </c>
    </row>
    <row r="324" spans="1:8" s="107" customFormat="1" ht="31.5">
      <c r="A324" s="193"/>
      <c r="B324" s="1484" t="s">
        <v>90</v>
      </c>
      <c r="C324" s="1318" t="s">
        <v>75</v>
      </c>
      <c r="D324" s="1486" t="s">
        <v>23</v>
      </c>
      <c r="E324" s="1318" t="s">
        <v>76</v>
      </c>
      <c r="F324" s="1319" t="s">
        <v>77</v>
      </c>
      <c r="G324" s="1320" t="s">
        <v>78</v>
      </c>
      <c r="H324" s="106"/>
    </row>
    <row r="325" spans="1:8" s="107" customFormat="1" ht="15.75">
      <c r="A325" s="193"/>
      <c r="B325" s="2818" t="s">
        <v>79</v>
      </c>
      <c r="C325" s="2819"/>
      <c r="D325" s="2819"/>
      <c r="E325" s="2819"/>
      <c r="F325" s="2819"/>
      <c r="G325" s="2820"/>
      <c r="H325" s="106"/>
    </row>
    <row r="326" spans="1:8" s="107" customFormat="1" ht="15.75">
      <c r="A326" s="513" t="s">
        <v>218</v>
      </c>
      <c r="B326" s="1321" t="s">
        <v>98</v>
      </c>
      <c r="C326" s="1489" t="s">
        <v>1366</v>
      </c>
      <c r="D326" s="1604" t="s">
        <v>23</v>
      </c>
      <c r="E326" s="1535">
        <v>1</v>
      </c>
      <c r="F326" s="1322">
        <v>2.04</v>
      </c>
      <c r="G326" s="1540">
        <v>2.04</v>
      </c>
      <c r="H326" s="106"/>
    </row>
    <row r="327" spans="1:8" s="107" customFormat="1" ht="15.75">
      <c r="A327" s="193"/>
      <c r="B327" s="2818" t="s">
        <v>80</v>
      </c>
      <c r="C327" s="2819"/>
      <c r="D327" s="2819"/>
      <c r="E327" s="2819"/>
      <c r="F327" s="2819"/>
      <c r="G327" s="2820"/>
      <c r="H327" s="106"/>
    </row>
    <row r="328" spans="1:8" s="107" customFormat="1" ht="27" customHeight="1">
      <c r="A328" s="369" t="s">
        <v>219</v>
      </c>
      <c r="B328" s="1623">
        <v>88247</v>
      </c>
      <c r="C328" s="1815" t="s">
        <v>46</v>
      </c>
      <c r="D328" s="1801" t="s">
        <v>31</v>
      </c>
      <c r="E328" s="1850">
        <v>0.3</v>
      </c>
      <c r="F328" s="1802">
        <v>15.84</v>
      </c>
      <c r="G328" s="1851">
        <v>4.75</v>
      </c>
      <c r="H328" s="106"/>
    </row>
    <row r="329" spans="1:8" s="107" customFormat="1" ht="16.5" thickBot="1">
      <c r="A329" s="193"/>
      <c r="B329" s="2639" t="s">
        <v>1412</v>
      </c>
      <c r="C329" s="2639"/>
      <c r="D329" s="2639"/>
      <c r="E329" s="2639"/>
      <c r="F329" s="344" t="s">
        <v>81</v>
      </c>
      <c r="G329" s="345">
        <v>6.79</v>
      </c>
      <c r="H329" s="106"/>
    </row>
    <row r="330" spans="1:8" s="107" customFormat="1" ht="13.5" thickBot="1">
      <c r="A330" s="106"/>
      <c r="H330" s="106"/>
    </row>
    <row r="331" spans="1:8" s="315" customFormat="1" ht="15.75">
      <c r="A331" s="193"/>
      <c r="B331" s="1365"/>
      <c r="C331" s="1363" t="s">
        <v>1366</v>
      </c>
      <c r="D331" s="1366"/>
      <c r="E331" s="1367"/>
      <c r="F331" s="288"/>
      <c r="G331" s="341" t="s">
        <v>23</v>
      </c>
      <c r="H331" s="1246" t="s">
        <v>1064</v>
      </c>
    </row>
    <row r="332" spans="1:8" s="315" customFormat="1" ht="31.5">
      <c r="A332" s="193"/>
      <c r="B332" s="1852" t="s">
        <v>91</v>
      </c>
      <c r="C332" s="1779" t="s">
        <v>92</v>
      </c>
      <c r="D332" s="1780" t="s">
        <v>93</v>
      </c>
      <c r="E332" s="1781" t="s">
        <v>94</v>
      </c>
      <c r="F332" s="1853" t="s">
        <v>95</v>
      </c>
      <c r="G332" s="1783" t="s">
        <v>96</v>
      </c>
      <c r="H332" s="193"/>
    </row>
    <row r="333" spans="1:8" s="107" customFormat="1" ht="15">
      <c r="A333" s="106"/>
      <c r="B333" s="2105">
        <v>43650</v>
      </c>
      <c r="C333" s="2064" t="s">
        <v>1358</v>
      </c>
      <c r="D333" s="2022">
        <v>1.59</v>
      </c>
      <c r="E333" s="2130" t="s">
        <v>685</v>
      </c>
      <c r="F333" s="2067" t="s">
        <v>1359</v>
      </c>
      <c r="G333" s="2024" t="s">
        <v>1360</v>
      </c>
      <c r="H333" s="1381"/>
    </row>
    <row r="334" spans="1:8" s="298" customFormat="1" ht="15">
      <c r="B334" s="2105">
        <v>43651</v>
      </c>
      <c r="C334" s="2059" t="s">
        <v>1361</v>
      </c>
      <c r="D334" s="2060">
        <v>2.4300000000000002</v>
      </c>
      <c r="E334" s="2130" t="s">
        <v>1362</v>
      </c>
      <c r="F334" s="2067" t="s">
        <v>1363</v>
      </c>
      <c r="G334" s="2129" t="s">
        <v>1364</v>
      </c>
      <c r="H334" s="1381"/>
    </row>
    <row r="335" spans="1:8" s="1087" customFormat="1" ht="15.75">
      <c r="A335" s="1111"/>
      <c r="B335" s="2020">
        <v>43746</v>
      </c>
      <c r="C335" s="2021" t="s">
        <v>1478</v>
      </c>
      <c r="D335" s="2022">
        <v>2.04</v>
      </c>
      <c r="E335" s="2130" t="s">
        <v>1081</v>
      </c>
      <c r="F335" s="2062" t="s">
        <v>1462</v>
      </c>
      <c r="G335" s="2063" t="s">
        <v>1463</v>
      </c>
      <c r="H335" s="1381"/>
    </row>
    <row r="336" spans="1:8" s="315" customFormat="1" ht="16.5" thickBot="1">
      <c r="A336" s="193"/>
      <c r="B336" s="1752"/>
      <c r="C336" s="1335" t="s">
        <v>97</v>
      </c>
      <c r="D336" s="1336">
        <v>2.04</v>
      </c>
      <c r="E336" s="1337"/>
      <c r="F336" s="1626"/>
      <c r="G336" s="1753"/>
      <c r="H336" s="1381"/>
    </row>
    <row r="337" spans="1:8" ht="13.5" thickBot="1"/>
    <row r="338" spans="1:8" s="107" customFormat="1" ht="15.75">
      <c r="A338" s="193"/>
      <c r="B338" s="1103" t="s">
        <v>1108</v>
      </c>
      <c r="C338" s="2564" t="s">
        <v>1367</v>
      </c>
      <c r="D338" s="2617"/>
      <c r="E338" s="2617"/>
      <c r="F338" s="2617"/>
      <c r="G338" s="283" t="s">
        <v>23</v>
      </c>
      <c r="H338" s="1144">
        <v>6.54</v>
      </c>
    </row>
    <row r="339" spans="1:8" s="107" customFormat="1" ht="31.5">
      <c r="A339" s="193"/>
      <c r="B339" s="1484" t="s">
        <v>90</v>
      </c>
      <c r="C339" s="1318" t="s">
        <v>75</v>
      </c>
      <c r="D339" s="1486" t="s">
        <v>23</v>
      </c>
      <c r="E339" s="1318" t="s">
        <v>76</v>
      </c>
      <c r="F339" s="1319" t="s">
        <v>77</v>
      </c>
      <c r="G339" s="1320" t="s">
        <v>78</v>
      </c>
      <c r="H339" s="106"/>
    </row>
    <row r="340" spans="1:8" s="107" customFormat="1" ht="15.75">
      <c r="A340" s="193"/>
      <c r="B340" s="2818" t="s">
        <v>79</v>
      </c>
      <c r="C340" s="2819"/>
      <c r="D340" s="2819"/>
      <c r="E340" s="2819"/>
      <c r="F340" s="2819"/>
      <c r="G340" s="2820"/>
      <c r="H340" s="106"/>
    </row>
    <row r="341" spans="1:8" s="107" customFormat="1" ht="15.75">
      <c r="A341" s="513" t="s">
        <v>218</v>
      </c>
      <c r="B341" s="1321" t="s">
        <v>98</v>
      </c>
      <c r="C341" s="1489" t="s">
        <v>1411</v>
      </c>
      <c r="D341" s="1604" t="s">
        <v>23</v>
      </c>
      <c r="E341" s="1535">
        <v>1</v>
      </c>
      <c r="F341" s="1322">
        <v>1.79</v>
      </c>
      <c r="G341" s="1540">
        <v>1.79</v>
      </c>
      <c r="H341" s="106"/>
    </row>
    <row r="342" spans="1:8" s="107" customFormat="1" ht="15.75">
      <c r="A342" s="193"/>
      <c r="B342" s="2818" t="s">
        <v>80</v>
      </c>
      <c r="C342" s="2819"/>
      <c r="D342" s="2819"/>
      <c r="E342" s="2819"/>
      <c r="F342" s="2819"/>
      <c r="G342" s="2820"/>
      <c r="H342" s="106"/>
    </row>
    <row r="343" spans="1:8" s="107" customFormat="1" ht="27" customHeight="1">
      <c r="A343" s="369" t="s">
        <v>219</v>
      </c>
      <c r="B343" s="1623">
        <v>88247</v>
      </c>
      <c r="C343" s="1815" t="s">
        <v>46</v>
      </c>
      <c r="D343" s="1801" t="s">
        <v>31</v>
      </c>
      <c r="E343" s="1850">
        <v>0.3</v>
      </c>
      <c r="F343" s="1802">
        <v>15.84</v>
      </c>
      <c r="G343" s="1851">
        <v>4.75</v>
      </c>
      <c r="H343" s="106"/>
    </row>
    <row r="344" spans="1:8" s="107" customFormat="1" ht="16.5" thickBot="1">
      <c r="A344" s="193"/>
      <c r="B344" s="2639" t="s">
        <v>1412</v>
      </c>
      <c r="C344" s="2639"/>
      <c r="D344" s="2639"/>
      <c r="E344" s="2639"/>
      <c r="F344" s="344" t="s">
        <v>81</v>
      </c>
      <c r="G344" s="345">
        <v>6.54</v>
      </c>
      <c r="H344" s="106"/>
    </row>
    <row r="345" spans="1:8" s="107" customFormat="1" ht="13.5" thickBot="1">
      <c r="A345" s="106"/>
      <c r="H345" s="106"/>
    </row>
    <row r="346" spans="1:8" s="315" customFormat="1" ht="15.75">
      <c r="A346" s="193"/>
      <c r="B346" s="1365"/>
      <c r="C346" s="1363" t="s">
        <v>1411</v>
      </c>
      <c r="D346" s="1366"/>
      <c r="E346" s="1367"/>
      <c r="F346" s="288"/>
      <c r="G346" s="341" t="s">
        <v>23</v>
      </c>
      <c r="H346" s="1246" t="s">
        <v>1064</v>
      </c>
    </row>
    <row r="347" spans="1:8" s="315" customFormat="1" ht="31.5">
      <c r="A347" s="193"/>
      <c r="B347" s="1852" t="s">
        <v>91</v>
      </c>
      <c r="C347" s="1779" t="s">
        <v>92</v>
      </c>
      <c r="D347" s="1780" t="s">
        <v>93</v>
      </c>
      <c r="E347" s="1781" t="s">
        <v>94</v>
      </c>
      <c r="F347" s="1853" t="s">
        <v>95</v>
      </c>
      <c r="G347" s="1783" t="s">
        <v>96</v>
      </c>
      <c r="H347" s="193"/>
    </row>
    <row r="348" spans="1:8" s="107" customFormat="1" ht="15">
      <c r="A348" s="106"/>
      <c r="B348" s="2105">
        <v>43650</v>
      </c>
      <c r="C348" s="2064" t="s">
        <v>1365</v>
      </c>
      <c r="D348" s="2022">
        <v>1.77</v>
      </c>
      <c r="E348" s="2130" t="s">
        <v>685</v>
      </c>
      <c r="F348" s="2067" t="s">
        <v>1359</v>
      </c>
      <c r="G348" s="2024" t="s">
        <v>1360</v>
      </c>
      <c r="H348" s="1381"/>
    </row>
    <row r="349" spans="1:8" s="298" customFormat="1" ht="15">
      <c r="B349" s="2105">
        <v>43651</v>
      </c>
      <c r="C349" s="2059" t="s">
        <v>1361</v>
      </c>
      <c r="D349" s="2060">
        <v>1.79</v>
      </c>
      <c r="E349" s="2130" t="s">
        <v>1362</v>
      </c>
      <c r="F349" s="2067" t="s">
        <v>1363</v>
      </c>
      <c r="G349" s="2129" t="s">
        <v>1364</v>
      </c>
      <c r="H349" s="1381"/>
    </row>
    <row r="350" spans="1:8" s="1087" customFormat="1" ht="15.75">
      <c r="A350" s="1111"/>
      <c r="B350" s="2020">
        <v>43746</v>
      </c>
      <c r="C350" s="2021" t="s">
        <v>1478</v>
      </c>
      <c r="D350" s="2022">
        <v>2.2799999999999998</v>
      </c>
      <c r="E350" s="2130" t="s">
        <v>1081</v>
      </c>
      <c r="F350" s="2062" t="s">
        <v>1462</v>
      </c>
      <c r="G350" s="2063" t="s">
        <v>1463</v>
      </c>
      <c r="H350" s="1381"/>
    </row>
    <row r="351" spans="1:8" s="315" customFormat="1" ht="16.5" thickBot="1">
      <c r="A351" s="193"/>
      <c r="B351" s="1752"/>
      <c r="C351" s="1335" t="s">
        <v>97</v>
      </c>
      <c r="D351" s="1336">
        <v>1.79</v>
      </c>
      <c r="E351" s="1337"/>
      <c r="F351" s="1626"/>
      <c r="G351" s="1753"/>
      <c r="H351" s="1381"/>
    </row>
  </sheetData>
  <mergeCells count="102">
    <mergeCell ref="B226:G226"/>
    <mergeCell ref="C185:F185"/>
    <mergeCell ref="B187:G187"/>
    <mergeCell ref="B189:G189"/>
    <mergeCell ref="C221:F221"/>
    <mergeCell ref="B223:G223"/>
    <mergeCell ref="B272:G272"/>
    <mergeCell ref="B274:E274"/>
    <mergeCell ref="B255:G255"/>
    <mergeCell ref="B257:G257"/>
    <mergeCell ref="B259:E259"/>
    <mergeCell ref="C268:F268"/>
    <mergeCell ref="B270:G270"/>
    <mergeCell ref="C238:F238"/>
    <mergeCell ref="B240:G240"/>
    <mergeCell ref="B242:G242"/>
    <mergeCell ref="B244:E244"/>
    <mergeCell ref="C253:F253"/>
    <mergeCell ref="B206:G206"/>
    <mergeCell ref="D6:E6"/>
    <mergeCell ref="B8:G8"/>
    <mergeCell ref="F6:G7"/>
    <mergeCell ref="B13:G13"/>
    <mergeCell ref="C10:E10"/>
    <mergeCell ref="C11:E11"/>
    <mergeCell ref="B123:G123"/>
    <mergeCell ref="C105:F105"/>
    <mergeCell ref="B107:G107"/>
    <mergeCell ref="B109:G109"/>
    <mergeCell ref="B39:E39"/>
    <mergeCell ref="B26:G26"/>
    <mergeCell ref="B28:G28"/>
    <mergeCell ref="B103:E103"/>
    <mergeCell ref="B89:G89"/>
    <mergeCell ref="C48:F48"/>
    <mergeCell ref="B50:G50"/>
    <mergeCell ref="B52:G52"/>
    <mergeCell ref="B91:G91"/>
    <mergeCell ref="B98:G98"/>
    <mergeCell ref="B81:G81"/>
    <mergeCell ref="B83:G83"/>
    <mergeCell ref="B85:E85"/>
    <mergeCell ref="C87:F87"/>
    <mergeCell ref="B20:G20"/>
    <mergeCell ref="C24:F24"/>
    <mergeCell ref="B73:G73"/>
    <mergeCell ref="C121:F121"/>
    <mergeCell ref="C16:F16"/>
    <mergeCell ref="B18:G18"/>
    <mergeCell ref="B36:G36"/>
    <mergeCell ref="B23:E23"/>
    <mergeCell ref="C32:F32"/>
    <mergeCell ref="B34:G34"/>
    <mergeCell ref="B30:E30"/>
    <mergeCell ref="B125:G125"/>
    <mergeCell ref="B219:E219"/>
    <mergeCell ref="C79:F79"/>
    <mergeCell ref="B75:G75"/>
    <mergeCell ref="B77:E77"/>
    <mergeCell ref="C63:F63"/>
    <mergeCell ref="B65:G65"/>
    <mergeCell ref="B67:G67"/>
    <mergeCell ref="B69:E69"/>
    <mergeCell ref="C71:F71"/>
    <mergeCell ref="B171:G171"/>
    <mergeCell ref="B100:G100"/>
    <mergeCell ref="B173:G173"/>
    <mergeCell ref="C169:F169"/>
    <mergeCell ref="B213:G213"/>
    <mergeCell ref="B216:G216"/>
    <mergeCell ref="C201:F201"/>
    <mergeCell ref="B203:G203"/>
    <mergeCell ref="B209:E209"/>
    <mergeCell ref="C137:F137"/>
    <mergeCell ref="B139:G139"/>
    <mergeCell ref="B141:G141"/>
    <mergeCell ref="B94:E94"/>
    <mergeCell ref="C96:F96"/>
    <mergeCell ref="B342:G342"/>
    <mergeCell ref="B344:E344"/>
    <mergeCell ref="C153:F153"/>
    <mergeCell ref="B155:G155"/>
    <mergeCell ref="B157:G157"/>
    <mergeCell ref="B310:G310"/>
    <mergeCell ref="B312:G312"/>
    <mergeCell ref="B314:E314"/>
    <mergeCell ref="C323:F323"/>
    <mergeCell ref="B325:G325"/>
    <mergeCell ref="B327:G327"/>
    <mergeCell ref="B329:E329"/>
    <mergeCell ref="C338:F338"/>
    <mergeCell ref="B340:G340"/>
    <mergeCell ref="C292:F292"/>
    <mergeCell ref="B294:G294"/>
    <mergeCell ref="B296:G296"/>
    <mergeCell ref="B299:E299"/>
    <mergeCell ref="C283:F283"/>
    <mergeCell ref="B285:G285"/>
    <mergeCell ref="B287:G287"/>
    <mergeCell ref="B290:E290"/>
    <mergeCell ref="C308:F308"/>
    <mergeCell ref="C211:F211"/>
  </mergeCells>
  <dataValidations disablePrompts="1" count="1">
    <dataValidation type="list" allowBlank="1" showInputMessage="1" showErrorMessage="1" sqref="A21 A174:A175 A29 A37:A38 A53 A207:A208 A142:A143 A217:A218 A243 A258 A273 A297:A298 A288:A289 A313 A328 A343 A158:A159 A190:A191 A227:A228">
      <formula1>$A$3:$A$4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50" fitToHeight="100" orientation="portrait" r:id="rId1"/>
  <headerFooter scaleWithDoc="0" alignWithMargins="0">
    <oddHeader>&amp;RPágina &amp;P de &amp;N</oddHeader>
    <oddFooter>&amp;R&amp;G</oddFooter>
  </headerFooter>
  <rowBreaks count="7" manualBreakCount="7">
    <brk id="31" min="1" max="6" man="1"/>
    <brk id="78" min="1" max="6" man="1"/>
    <brk id="136" min="1" max="6" man="1"/>
    <brk id="184" min="1" max="6" man="1"/>
    <brk id="210" min="1" max="6" man="1"/>
    <brk id="245" min="1" max="6" man="1"/>
    <brk id="306" min="1" max="6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theme="5" tint="0.39997558519241921"/>
  </sheetPr>
  <dimension ref="A1:I266"/>
  <sheetViews>
    <sheetView showZeros="0" view="pageBreakPreview" topLeftCell="A235" zoomScaleNormal="100" zoomScaleSheetLayoutView="100" workbookViewId="0">
      <selection activeCell="A235" sqref="A1:XFD1048576"/>
    </sheetView>
  </sheetViews>
  <sheetFormatPr defaultRowHeight="12.75"/>
  <cols>
    <col min="1" max="1" width="9.140625" style="1128"/>
    <col min="2" max="2" width="17.140625" style="1128" customWidth="1"/>
    <col min="3" max="3" width="46.42578125" style="1128" customWidth="1"/>
    <col min="4" max="4" width="38.42578125" style="1128" customWidth="1"/>
    <col min="5" max="5" width="10.7109375" style="1128" customWidth="1"/>
    <col min="6" max="6" width="14" style="1128" customWidth="1"/>
    <col min="7" max="8" width="13.28515625" style="1128" bestFit="1" customWidth="1"/>
    <col min="9" max="13" width="9.140625" style="1128"/>
    <col min="14" max="14" width="9.5703125" style="1128" bestFit="1" customWidth="1"/>
    <col min="15" max="257" width="9.140625" style="1128"/>
    <col min="258" max="258" width="9.28515625" style="1128" customWidth="1"/>
    <col min="259" max="259" width="46.42578125" style="1128" customWidth="1"/>
    <col min="260" max="260" width="38.42578125" style="1128" customWidth="1"/>
    <col min="261" max="261" width="10.7109375" style="1128" customWidth="1"/>
    <col min="262" max="262" width="14" style="1128" customWidth="1"/>
    <col min="263" max="269" width="9.140625" style="1128"/>
    <col min="270" max="270" width="9.5703125" style="1128" bestFit="1" customWidth="1"/>
    <col min="271" max="513" width="9.140625" style="1128"/>
    <col min="514" max="514" width="9.28515625" style="1128" customWidth="1"/>
    <col min="515" max="515" width="46.42578125" style="1128" customWidth="1"/>
    <col min="516" max="516" width="38.42578125" style="1128" customWidth="1"/>
    <col min="517" max="517" width="10.7109375" style="1128" customWidth="1"/>
    <col min="518" max="518" width="14" style="1128" customWidth="1"/>
    <col min="519" max="525" width="9.140625" style="1128"/>
    <col min="526" max="526" width="9.5703125" style="1128" bestFit="1" customWidth="1"/>
    <col min="527" max="769" width="9.140625" style="1128"/>
    <col min="770" max="770" width="9.28515625" style="1128" customWidth="1"/>
    <col min="771" max="771" width="46.42578125" style="1128" customWidth="1"/>
    <col min="772" max="772" width="38.42578125" style="1128" customWidth="1"/>
    <col min="773" max="773" width="10.7109375" style="1128" customWidth="1"/>
    <col min="774" max="774" width="14" style="1128" customWidth="1"/>
    <col min="775" max="781" width="9.140625" style="1128"/>
    <col min="782" max="782" width="9.5703125" style="1128" bestFit="1" customWidth="1"/>
    <col min="783" max="1025" width="9.140625" style="1128"/>
    <col min="1026" max="1026" width="9.28515625" style="1128" customWidth="1"/>
    <col min="1027" max="1027" width="46.42578125" style="1128" customWidth="1"/>
    <col min="1028" max="1028" width="38.42578125" style="1128" customWidth="1"/>
    <col min="1029" max="1029" width="10.7109375" style="1128" customWidth="1"/>
    <col min="1030" max="1030" width="14" style="1128" customWidth="1"/>
    <col min="1031" max="1037" width="9.140625" style="1128"/>
    <col min="1038" max="1038" width="9.5703125" style="1128" bestFit="1" customWidth="1"/>
    <col min="1039" max="1281" width="9.140625" style="1128"/>
    <col min="1282" max="1282" width="9.28515625" style="1128" customWidth="1"/>
    <col min="1283" max="1283" width="46.42578125" style="1128" customWidth="1"/>
    <col min="1284" max="1284" width="38.42578125" style="1128" customWidth="1"/>
    <col min="1285" max="1285" width="10.7109375" style="1128" customWidth="1"/>
    <col min="1286" max="1286" width="14" style="1128" customWidth="1"/>
    <col min="1287" max="1293" width="9.140625" style="1128"/>
    <col min="1294" max="1294" width="9.5703125" style="1128" bestFit="1" customWidth="1"/>
    <col min="1295" max="1537" width="9.140625" style="1128"/>
    <col min="1538" max="1538" width="9.28515625" style="1128" customWidth="1"/>
    <col min="1539" max="1539" width="46.42578125" style="1128" customWidth="1"/>
    <col min="1540" max="1540" width="38.42578125" style="1128" customWidth="1"/>
    <col min="1541" max="1541" width="10.7109375" style="1128" customWidth="1"/>
    <col min="1542" max="1542" width="14" style="1128" customWidth="1"/>
    <col min="1543" max="1549" width="9.140625" style="1128"/>
    <col min="1550" max="1550" width="9.5703125" style="1128" bestFit="1" customWidth="1"/>
    <col min="1551" max="1793" width="9.140625" style="1128"/>
    <col min="1794" max="1794" width="9.28515625" style="1128" customWidth="1"/>
    <col min="1795" max="1795" width="46.42578125" style="1128" customWidth="1"/>
    <col min="1796" max="1796" width="38.42578125" style="1128" customWidth="1"/>
    <col min="1797" max="1797" width="10.7109375" style="1128" customWidth="1"/>
    <col min="1798" max="1798" width="14" style="1128" customWidth="1"/>
    <col min="1799" max="1805" width="9.140625" style="1128"/>
    <col min="1806" max="1806" width="9.5703125" style="1128" bestFit="1" customWidth="1"/>
    <col min="1807" max="2049" width="9.140625" style="1128"/>
    <col min="2050" max="2050" width="9.28515625" style="1128" customWidth="1"/>
    <col min="2051" max="2051" width="46.42578125" style="1128" customWidth="1"/>
    <col min="2052" max="2052" width="38.42578125" style="1128" customWidth="1"/>
    <col min="2053" max="2053" width="10.7109375" style="1128" customWidth="1"/>
    <col min="2054" max="2054" width="14" style="1128" customWidth="1"/>
    <col min="2055" max="2061" width="9.140625" style="1128"/>
    <col min="2062" max="2062" width="9.5703125" style="1128" bestFit="1" customWidth="1"/>
    <col min="2063" max="2305" width="9.140625" style="1128"/>
    <col min="2306" max="2306" width="9.28515625" style="1128" customWidth="1"/>
    <col min="2307" max="2307" width="46.42578125" style="1128" customWidth="1"/>
    <col min="2308" max="2308" width="38.42578125" style="1128" customWidth="1"/>
    <col min="2309" max="2309" width="10.7109375" style="1128" customWidth="1"/>
    <col min="2310" max="2310" width="14" style="1128" customWidth="1"/>
    <col min="2311" max="2317" width="9.140625" style="1128"/>
    <col min="2318" max="2318" width="9.5703125" style="1128" bestFit="1" customWidth="1"/>
    <col min="2319" max="2561" width="9.140625" style="1128"/>
    <col min="2562" max="2562" width="9.28515625" style="1128" customWidth="1"/>
    <col min="2563" max="2563" width="46.42578125" style="1128" customWidth="1"/>
    <col min="2564" max="2564" width="38.42578125" style="1128" customWidth="1"/>
    <col min="2565" max="2565" width="10.7109375" style="1128" customWidth="1"/>
    <col min="2566" max="2566" width="14" style="1128" customWidth="1"/>
    <col min="2567" max="2573" width="9.140625" style="1128"/>
    <col min="2574" max="2574" width="9.5703125" style="1128" bestFit="1" customWidth="1"/>
    <col min="2575" max="2817" width="9.140625" style="1128"/>
    <col min="2818" max="2818" width="9.28515625" style="1128" customWidth="1"/>
    <col min="2819" max="2819" width="46.42578125" style="1128" customWidth="1"/>
    <col min="2820" max="2820" width="38.42578125" style="1128" customWidth="1"/>
    <col min="2821" max="2821" width="10.7109375" style="1128" customWidth="1"/>
    <col min="2822" max="2822" width="14" style="1128" customWidth="1"/>
    <col min="2823" max="2829" width="9.140625" style="1128"/>
    <col min="2830" max="2830" width="9.5703125" style="1128" bestFit="1" customWidth="1"/>
    <col min="2831" max="3073" width="9.140625" style="1128"/>
    <col min="3074" max="3074" width="9.28515625" style="1128" customWidth="1"/>
    <col min="3075" max="3075" width="46.42578125" style="1128" customWidth="1"/>
    <col min="3076" max="3076" width="38.42578125" style="1128" customWidth="1"/>
    <col min="3077" max="3077" width="10.7109375" style="1128" customWidth="1"/>
    <col min="3078" max="3078" width="14" style="1128" customWidth="1"/>
    <col min="3079" max="3085" width="9.140625" style="1128"/>
    <col min="3086" max="3086" width="9.5703125" style="1128" bestFit="1" customWidth="1"/>
    <col min="3087" max="3329" width="9.140625" style="1128"/>
    <col min="3330" max="3330" width="9.28515625" style="1128" customWidth="1"/>
    <col min="3331" max="3331" width="46.42578125" style="1128" customWidth="1"/>
    <col min="3332" max="3332" width="38.42578125" style="1128" customWidth="1"/>
    <col min="3333" max="3333" width="10.7109375" style="1128" customWidth="1"/>
    <col min="3334" max="3334" width="14" style="1128" customWidth="1"/>
    <col min="3335" max="3341" width="9.140625" style="1128"/>
    <col min="3342" max="3342" width="9.5703125" style="1128" bestFit="1" customWidth="1"/>
    <col min="3343" max="3585" width="9.140625" style="1128"/>
    <col min="3586" max="3586" width="9.28515625" style="1128" customWidth="1"/>
    <col min="3587" max="3587" width="46.42578125" style="1128" customWidth="1"/>
    <col min="3588" max="3588" width="38.42578125" style="1128" customWidth="1"/>
    <col min="3589" max="3589" width="10.7109375" style="1128" customWidth="1"/>
    <col min="3590" max="3590" width="14" style="1128" customWidth="1"/>
    <col min="3591" max="3597" width="9.140625" style="1128"/>
    <col min="3598" max="3598" width="9.5703125" style="1128" bestFit="1" customWidth="1"/>
    <col min="3599" max="3841" width="9.140625" style="1128"/>
    <col min="3842" max="3842" width="9.28515625" style="1128" customWidth="1"/>
    <col min="3843" max="3843" width="46.42578125" style="1128" customWidth="1"/>
    <col min="3844" max="3844" width="38.42578125" style="1128" customWidth="1"/>
    <col min="3845" max="3845" width="10.7109375" style="1128" customWidth="1"/>
    <col min="3846" max="3846" width="14" style="1128" customWidth="1"/>
    <col min="3847" max="3853" width="9.140625" style="1128"/>
    <col min="3854" max="3854" width="9.5703125" style="1128" bestFit="1" customWidth="1"/>
    <col min="3855" max="4097" width="9.140625" style="1128"/>
    <col min="4098" max="4098" width="9.28515625" style="1128" customWidth="1"/>
    <col min="4099" max="4099" width="46.42578125" style="1128" customWidth="1"/>
    <col min="4100" max="4100" width="38.42578125" style="1128" customWidth="1"/>
    <col min="4101" max="4101" width="10.7109375" style="1128" customWidth="1"/>
    <col min="4102" max="4102" width="14" style="1128" customWidth="1"/>
    <col min="4103" max="4109" width="9.140625" style="1128"/>
    <col min="4110" max="4110" width="9.5703125" style="1128" bestFit="1" customWidth="1"/>
    <col min="4111" max="4353" width="9.140625" style="1128"/>
    <col min="4354" max="4354" width="9.28515625" style="1128" customWidth="1"/>
    <col min="4355" max="4355" width="46.42578125" style="1128" customWidth="1"/>
    <col min="4356" max="4356" width="38.42578125" style="1128" customWidth="1"/>
    <col min="4357" max="4357" width="10.7109375" style="1128" customWidth="1"/>
    <col min="4358" max="4358" width="14" style="1128" customWidth="1"/>
    <col min="4359" max="4365" width="9.140625" style="1128"/>
    <col min="4366" max="4366" width="9.5703125" style="1128" bestFit="1" customWidth="1"/>
    <col min="4367" max="4609" width="9.140625" style="1128"/>
    <col min="4610" max="4610" width="9.28515625" style="1128" customWidth="1"/>
    <col min="4611" max="4611" width="46.42578125" style="1128" customWidth="1"/>
    <col min="4612" max="4612" width="38.42578125" style="1128" customWidth="1"/>
    <col min="4613" max="4613" width="10.7109375" style="1128" customWidth="1"/>
    <col min="4614" max="4614" width="14" style="1128" customWidth="1"/>
    <col min="4615" max="4621" width="9.140625" style="1128"/>
    <col min="4622" max="4622" width="9.5703125" style="1128" bestFit="1" customWidth="1"/>
    <col min="4623" max="4865" width="9.140625" style="1128"/>
    <col min="4866" max="4866" width="9.28515625" style="1128" customWidth="1"/>
    <col min="4867" max="4867" width="46.42578125" style="1128" customWidth="1"/>
    <col min="4868" max="4868" width="38.42578125" style="1128" customWidth="1"/>
    <col min="4869" max="4869" width="10.7109375" style="1128" customWidth="1"/>
    <col min="4870" max="4870" width="14" style="1128" customWidth="1"/>
    <col min="4871" max="4877" width="9.140625" style="1128"/>
    <col min="4878" max="4878" width="9.5703125" style="1128" bestFit="1" customWidth="1"/>
    <col min="4879" max="5121" width="9.140625" style="1128"/>
    <col min="5122" max="5122" width="9.28515625" style="1128" customWidth="1"/>
    <col min="5123" max="5123" width="46.42578125" style="1128" customWidth="1"/>
    <col min="5124" max="5124" width="38.42578125" style="1128" customWidth="1"/>
    <col min="5125" max="5125" width="10.7109375" style="1128" customWidth="1"/>
    <col min="5126" max="5126" width="14" style="1128" customWidth="1"/>
    <col min="5127" max="5133" width="9.140625" style="1128"/>
    <col min="5134" max="5134" width="9.5703125" style="1128" bestFit="1" customWidth="1"/>
    <col min="5135" max="5377" width="9.140625" style="1128"/>
    <col min="5378" max="5378" width="9.28515625" style="1128" customWidth="1"/>
    <col min="5379" max="5379" width="46.42578125" style="1128" customWidth="1"/>
    <col min="5380" max="5380" width="38.42578125" style="1128" customWidth="1"/>
    <col min="5381" max="5381" width="10.7109375" style="1128" customWidth="1"/>
    <col min="5382" max="5382" width="14" style="1128" customWidth="1"/>
    <col min="5383" max="5389" width="9.140625" style="1128"/>
    <col min="5390" max="5390" width="9.5703125" style="1128" bestFit="1" customWidth="1"/>
    <col min="5391" max="5633" width="9.140625" style="1128"/>
    <col min="5634" max="5634" width="9.28515625" style="1128" customWidth="1"/>
    <col min="5635" max="5635" width="46.42578125" style="1128" customWidth="1"/>
    <col min="5636" max="5636" width="38.42578125" style="1128" customWidth="1"/>
    <col min="5637" max="5637" width="10.7109375" style="1128" customWidth="1"/>
    <col min="5638" max="5638" width="14" style="1128" customWidth="1"/>
    <col min="5639" max="5645" width="9.140625" style="1128"/>
    <col min="5646" max="5646" width="9.5703125" style="1128" bestFit="1" customWidth="1"/>
    <col min="5647" max="5889" width="9.140625" style="1128"/>
    <col min="5890" max="5890" width="9.28515625" style="1128" customWidth="1"/>
    <col min="5891" max="5891" width="46.42578125" style="1128" customWidth="1"/>
    <col min="5892" max="5892" width="38.42578125" style="1128" customWidth="1"/>
    <col min="5893" max="5893" width="10.7109375" style="1128" customWidth="1"/>
    <col min="5894" max="5894" width="14" style="1128" customWidth="1"/>
    <col min="5895" max="5901" width="9.140625" style="1128"/>
    <col min="5902" max="5902" width="9.5703125" style="1128" bestFit="1" customWidth="1"/>
    <col min="5903" max="6145" width="9.140625" style="1128"/>
    <col min="6146" max="6146" width="9.28515625" style="1128" customWidth="1"/>
    <col min="6147" max="6147" width="46.42578125" style="1128" customWidth="1"/>
    <col min="6148" max="6148" width="38.42578125" style="1128" customWidth="1"/>
    <col min="6149" max="6149" width="10.7109375" style="1128" customWidth="1"/>
    <col min="6150" max="6150" width="14" style="1128" customWidth="1"/>
    <col min="6151" max="6157" width="9.140625" style="1128"/>
    <col min="6158" max="6158" width="9.5703125" style="1128" bestFit="1" customWidth="1"/>
    <col min="6159" max="6401" width="9.140625" style="1128"/>
    <col min="6402" max="6402" width="9.28515625" style="1128" customWidth="1"/>
    <col min="6403" max="6403" width="46.42578125" style="1128" customWidth="1"/>
    <col min="6404" max="6404" width="38.42578125" style="1128" customWidth="1"/>
    <col min="6405" max="6405" width="10.7109375" style="1128" customWidth="1"/>
    <col min="6406" max="6406" width="14" style="1128" customWidth="1"/>
    <col min="6407" max="6413" width="9.140625" style="1128"/>
    <col min="6414" max="6414" width="9.5703125" style="1128" bestFit="1" customWidth="1"/>
    <col min="6415" max="6657" width="9.140625" style="1128"/>
    <col min="6658" max="6658" width="9.28515625" style="1128" customWidth="1"/>
    <col min="6659" max="6659" width="46.42578125" style="1128" customWidth="1"/>
    <col min="6660" max="6660" width="38.42578125" style="1128" customWidth="1"/>
    <col min="6661" max="6661" width="10.7109375" style="1128" customWidth="1"/>
    <col min="6662" max="6662" width="14" style="1128" customWidth="1"/>
    <col min="6663" max="6669" width="9.140625" style="1128"/>
    <col min="6670" max="6670" width="9.5703125" style="1128" bestFit="1" customWidth="1"/>
    <col min="6671" max="6913" width="9.140625" style="1128"/>
    <col min="6914" max="6914" width="9.28515625" style="1128" customWidth="1"/>
    <col min="6915" max="6915" width="46.42578125" style="1128" customWidth="1"/>
    <col min="6916" max="6916" width="38.42578125" style="1128" customWidth="1"/>
    <col min="6917" max="6917" width="10.7109375" style="1128" customWidth="1"/>
    <col min="6918" max="6918" width="14" style="1128" customWidth="1"/>
    <col min="6919" max="6925" width="9.140625" style="1128"/>
    <col min="6926" max="6926" width="9.5703125" style="1128" bestFit="1" customWidth="1"/>
    <col min="6927" max="7169" width="9.140625" style="1128"/>
    <col min="7170" max="7170" width="9.28515625" style="1128" customWidth="1"/>
    <col min="7171" max="7171" width="46.42578125" style="1128" customWidth="1"/>
    <col min="7172" max="7172" width="38.42578125" style="1128" customWidth="1"/>
    <col min="7173" max="7173" width="10.7109375" style="1128" customWidth="1"/>
    <col min="7174" max="7174" width="14" style="1128" customWidth="1"/>
    <col min="7175" max="7181" width="9.140625" style="1128"/>
    <col min="7182" max="7182" width="9.5703125" style="1128" bestFit="1" customWidth="1"/>
    <col min="7183" max="7425" width="9.140625" style="1128"/>
    <col min="7426" max="7426" width="9.28515625" style="1128" customWidth="1"/>
    <col min="7427" max="7427" width="46.42578125" style="1128" customWidth="1"/>
    <col min="7428" max="7428" width="38.42578125" style="1128" customWidth="1"/>
    <col min="7429" max="7429" width="10.7109375" style="1128" customWidth="1"/>
    <col min="7430" max="7430" width="14" style="1128" customWidth="1"/>
    <col min="7431" max="7437" width="9.140625" style="1128"/>
    <col min="7438" max="7438" width="9.5703125" style="1128" bestFit="1" customWidth="1"/>
    <col min="7439" max="7681" width="9.140625" style="1128"/>
    <col min="7682" max="7682" width="9.28515625" style="1128" customWidth="1"/>
    <col min="7683" max="7683" width="46.42578125" style="1128" customWidth="1"/>
    <col min="7684" max="7684" width="38.42578125" style="1128" customWidth="1"/>
    <col min="7685" max="7685" width="10.7109375" style="1128" customWidth="1"/>
    <col min="7686" max="7686" width="14" style="1128" customWidth="1"/>
    <col min="7687" max="7693" width="9.140625" style="1128"/>
    <col min="7694" max="7694" width="9.5703125" style="1128" bestFit="1" customWidth="1"/>
    <col min="7695" max="7937" width="9.140625" style="1128"/>
    <col min="7938" max="7938" width="9.28515625" style="1128" customWidth="1"/>
    <col min="7939" max="7939" width="46.42578125" style="1128" customWidth="1"/>
    <col min="7940" max="7940" width="38.42578125" style="1128" customWidth="1"/>
    <col min="7941" max="7941" width="10.7109375" style="1128" customWidth="1"/>
    <col min="7942" max="7942" width="14" style="1128" customWidth="1"/>
    <col min="7943" max="7949" width="9.140625" style="1128"/>
    <col min="7950" max="7950" width="9.5703125" style="1128" bestFit="1" customWidth="1"/>
    <col min="7951" max="8193" width="9.140625" style="1128"/>
    <col min="8194" max="8194" width="9.28515625" style="1128" customWidth="1"/>
    <col min="8195" max="8195" width="46.42578125" style="1128" customWidth="1"/>
    <col min="8196" max="8196" width="38.42578125" style="1128" customWidth="1"/>
    <col min="8197" max="8197" width="10.7109375" style="1128" customWidth="1"/>
    <col min="8198" max="8198" width="14" style="1128" customWidth="1"/>
    <col min="8199" max="8205" width="9.140625" style="1128"/>
    <col min="8206" max="8206" width="9.5703125" style="1128" bestFit="1" customWidth="1"/>
    <col min="8207" max="8449" width="9.140625" style="1128"/>
    <col min="8450" max="8450" width="9.28515625" style="1128" customWidth="1"/>
    <col min="8451" max="8451" width="46.42578125" style="1128" customWidth="1"/>
    <col min="8452" max="8452" width="38.42578125" style="1128" customWidth="1"/>
    <col min="8453" max="8453" width="10.7109375" style="1128" customWidth="1"/>
    <col min="8454" max="8454" width="14" style="1128" customWidth="1"/>
    <col min="8455" max="8461" width="9.140625" style="1128"/>
    <col min="8462" max="8462" width="9.5703125" style="1128" bestFit="1" customWidth="1"/>
    <col min="8463" max="8705" width="9.140625" style="1128"/>
    <col min="8706" max="8706" width="9.28515625" style="1128" customWidth="1"/>
    <col min="8707" max="8707" width="46.42578125" style="1128" customWidth="1"/>
    <col min="8708" max="8708" width="38.42578125" style="1128" customWidth="1"/>
    <col min="8709" max="8709" width="10.7109375" style="1128" customWidth="1"/>
    <col min="8710" max="8710" width="14" style="1128" customWidth="1"/>
    <col min="8711" max="8717" width="9.140625" style="1128"/>
    <col min="8718" max="8718" width="9.5703125" style="1128" bestFit="1" customWidth="1"/>
    <col min="8719" max="8961" width="9.140625" style="1128"/>
    <col min="8962" max="8962" width="9.28515625" style="1128" customWidth="1"/>
    <col min="8963" max="8963" width="46.42578125" style="1128" customWidth="1"/>
    <col min="8964" max="8964" width="38.42578125" style="1128" customWidth="1"/>
    <col min="8965" max="8965" width="10.7109375" style="1128" customWidth="1"/>
    <col min="8966" max="8966" width="14" style="1128" customWidth="1"/>
    <col min="8967" max="8973" width="9.140625" style="1128"/>
    <col min="8974" max="8974" width="9.5703125" style="1128" bestFit="1" customWidth="1"/>
    <col min="8975" max="9217" width="9.140625" style="1128"/>
    <col min="9218" max="9218" width="9.28515625" style="1128" customWidth="1"/>
    <col min="9219" max="9219" width="46.42578125" style="1128" customWidth="1"/>
    <col min="9220" max="9220" width="38.42578125" style="1128" customWidth="1"/>
    <col min="9221" max="9221" width="10.7109375" style="1128" customWidth="1"/>
    <col min="9222" max="9222" width="14" style="1128" customWidth="1"/>
    <col min="9223" max="9229" width="9.140625" style="1128"/>
    <col min="9230" max="9230" width="9.5703125" style="1128" bestFit="1" customWidth="1"/>
    <col min="9231" max="9473" width="9.140625" style="1128"/>
    <col min="9474" max="9474" width="9.28515625" style="1128" customWidth="1"/>
    <col min="9475" max="9475" width="46.42578125" style="1128" customWidth="1"/>
    <col min="9476" max="9476" width="38.42578125" style="1128" customWidth="1"/>
    <col min="9477" max="9477" width="10.7109375" style="1128" customWidth="1"/>
    <col min="9478" max="9478" width="14" style="1128" customWidth="1"/>
    <col min="9479" max="9485" width="9.140625" style="1128"/>
    <col min="9486" max="9486" width="9.5703125" style="1128" bestFit="1" customWidth="1"/>
    <col min="9487" max="9729" width="9.140625" style="1128"/>
    <col min="9730" max="9730" width="9.28515625" style="1128" customWidth="1"/>
    <col min="9731" max="9731" width="46.42578125" style="1128" customWidth="1"/>
    <col min="9732" max="9732" width="38.42578125" style="1128" customWidth="1"/>
    <col min="9733" max="9733" width="10.7109375" style="1128" customWidth="1"/>
    <col min="9734" max="9734" width="14" style="1128" customWidth="1"/>
    <col min="9735" max="9741" width="9.140625" style="1128"/>
    <col min="9742" max="9742" width="9.5703125" style="1128" bestFit="1" customWidth="1"/>
    <col min="9743" max="9985" width="9.140625" style="1128"/>
    <col min="9986" max="9986" width="9.28515625" style="1128" customWidth="1"/>
    <col min="9987" max="9987" width="46.42578125" style="1128" customWidth="1"/>
    <col min="9988" max="9988" width="38.42578125" style="1128" customWidth="1"/>
    <col min="9989" max="9989" width="10.7109375" style="1128" customWidth="1"/>
    <col min="9990" max="9990" width="14" style="1128" customWidth="1"/>
    <col min="9991" max="9997" width="9.140625" style="1128"/>
    <col min="9998" max="9998" width="9.5703125" style="1128" bestFit="1" customWidth="1"/>
    <col min="9999" max="10241" width="9.140625" style="1128"/>
    <col min="10242" max="10242" width="9.28515625" style="1128" customWidth="1"/>
    <col min="10243" max="10243" width="46.42578125" style="1128" customWidth="1"/>
    <col min="10244" max="10244" width="38.42578125" style="1128" customWidth="1"/>
    <col min="10245" max="10245" width="10.7109375" style="1128" customWidth="1"/>
    <col min="10246" max="10246" width="14" style="1128" customWidth="1"/>
    <col min="10247" max="10253" width="9.140625" style="1128"/>
    <col min="10254" max="10254" width="9.5703125" style="1128" bestFit="1" customWidth="1"/>
    <col min="10255" max="10497" width="9.140625" style="1128"/>
    <col min="10498" max="10498" width="9.28515625" style="1128" customWidth="1"/>
    <col min="10499" max="10499" width="46.42578125" style="1128" customWidth="1"/>
    <col min="10500" max="10500" width="38.42578125" style="1128" customWidth="1"/>
    <col min="10501" max="10501" width="10.7109375" style="1128" customWidth="1"/>
    <col min="10502" max="10502" width="14" style="1128" customWidth="1"/>
    <col min="10503" max="10509" width="9.140625" style="1128"/>
    <col min="10510" max="10510" width="9.5703125" style="1128" bestFit="1" customWidth="1"/>
    <col min="10511" max="10753" width="9.140625" style="1128"/>
    <col min="10754" max="10754" width="9.28515625" style="1128" customWidth="1"/>
    <col min="10755" max="10755" width="46.42578125" style="1128" customWidth="1"/>
    <col min="10756" max="10756" width="38.42578125" style="1128" customWidth="1"/>
    <col min="10757" max="10757" width="10.7109375" style="1128" customWidth="1"/>
    <col min="10758" max="10758" width="14" style="1128" customWidth="1"/>
    <col min="10759" max="10765" width="9.140625" style="1128"/>
    <col min="10766" max="10766" width="9.5703125" style="1128" bestFit="1" customWidth="1"/>
    <col min="10767" max="11009" width="9.140625" style="1128"/>
    <col min="11010" max="11010" width="9.28515625" style="1128" customWidth="1"/>
    <col min="11011" max="11011" width="46.42578125" style="1128" customWidth="1"/>
    <col min="11012" max="11012" width="38.42578125" style="1128" customWidth="1"/>
    <col min="11013" max="11013" width="10.7109375" style="1128" customWidth="1"/>
    <col min="11014" max="11014" width="14" style="1128" customWidth="1"/>
    <col min="11015" max="11021" width="9.140625" style="1128"/>
    <col min="11022" max="11022" width="9.5703125" style="1128" bestFit="1" customWidth="1"/>
    <col min="11023" max="11265" width="9.140625" style="1128"/>
    <col min="11266" max="11266" width="9.28515625" style="1128" customWidth="1"/>
    <col min="11267" max="11267" width="46.42578125" style="1128" customWidth="1"/>
    <col min="11268" max="11268" width="38.42578125" style="1128" customWidth="1"/>
    <col min="11269" max="11269" width="10.7109375" style="1128" customWidth="1"/>
    <col min="11270" max="11270" width="14" style="1128" customWidth="1"/>
    <col min="11271" max="11277" width="9.140625" style="1128"/>
    <col min="11278" max="11278" width="9.5703125" style="1128" bestFit="1" customWidth="1"/>
    <col min="11279" max="11521" width="9.140625" style="1128"/>
    <col min="11522" max="11522" width="9.28515625" style="1128" customWidth="1"/>
    <col min="11523" max="11523" width="46.42578125" style="1128" customWidth="1"/>
    <col min="11524" max="11524" width="38.42578125" style="1128" customWidth="1"/>
    <col min="11525" max="11525" width="10.7109375" style="1128" customWidth="1"/>
    <col min="11526" max="11526" width="14" style="1128" customWidth="1"/>
    <col min="11527" max="11533" width="9.140625" style="1128"/>
    <col min="11534" max="11534" width="9.5703125" style="1128" bestFit="1" customWidth="1"/>
    <col min="11535" max="11777" width="9.140625" style="1128"/>
    <col min="11778" max="11778" width="9.28515625" style="1128" customWidth="1"/>
    <col min="11779" max="11779" width="46.42578125" style="1128" customWidth="1"/>
    <col min="11780" max="11780" width="38.42578125" style="1128" customWidth="1"/>
    <col min="11781" max="11781" width="10.7109375" style="1128" customWidth="1"/>
    <col min="11782" max="11782" width="14" style="1128" customWidth="1"/>
    <col min="11783" max="11789" width="9.140625" style="1128"/>
    <col min="11790" max="11790" width="9.5703125" style="1128" bestFit="1" customWidth="1"/>
    <col min="11791" max="12033" width="9.140625" style="1128"/>
    <col min="12034" max="12034" width="9.28515625" style="1128" customWidth="1"/>
    <col min="12035" max="12035" width="46.42578125" style="1128" customWidth="1"/>
    <col min="12036" max="12036" width="38.42578125" style="1128" customWidth="1"/>
    <col min="12037" max="12037" width="10.7109375" style="1128" customWidth="1"/>
    <col min="12038" max="12038" width="14" style="1128" customWidth="1"/>
    <col min="12039" max="12045" width="9.140625" style="1128"/>
    <col min="12046" max="12046" width="9.5703125" style="1128" bestFit="1" customWidth="1"/>
    <col min="12047" max="12289" width="9.140625" style="1128"/>
    <col min="12290" max="12290" width="9.28515625" style="1128" customWidth="1"/>
    <col min="12291" max="12291" width="46.42578125" style="1128" customWidth="1"/>
    <col min="12292" max="12292" width="38.42578125" style="1128" customWidth="1"/>
    <col min="12293" max="12293" width="10.7109375" style="1128" customWidth="1"/>
    <col min="12294" max="12294" width="14" style="1128" customWidth="1"/>
    <col min="12295" max="12301" width="9.140625" style="1128"/>
    <col min="12302" max="12302" width="9.5703125" style="1128" bestFit="1" customWidth="1"/>
    <col min="12303" max="12545" width="9.140625" style="1128"/>
    <col min="12546" max="12546" width="9.28515625" style="1128" customWidth="1"/>
    <col min="12547" max="12547" width="46.42578125" style="1128" customWidth="1"/>
    <col min="12548" max="12548" width="38.42578125" style="1128" customWidth="1"/>
    <col min="12549" max="12549" width="10.7109375" style="1128" customWidth="1"/>
    <col min="12550" max="12550" width="14" style="1128" customWidth="1"/>
    <col min="12551" max="12557" width="9.140625" style="1128"/>
    <col min="12558" max="12558" width="9.5703125" style="1128" bestFit="1" customWidth="1"/>
    <col min="12559" max="12801" width="9.140625" style="1128"/>
    <col min="12802" max="12802" width="9.28515625" style="1128" customWidth="1"/>
    <col min="12803" max="12803" width="46.42578125" style="1128" customWidth="1"/>
    <col min="12804" max="12804" width="38.42578125" style="1128" customWidth="1"/>
    <col min="12805" max="12805" width="10.7109375" style="1128" customWidth="1"/>
    <col min="12806" max="12806" width="14" style="1128" customWidth="1"/>
    <col min="12807" max="12813" width="9.140625" style="1128"/>
    <col min="12814" max="12814" width="9.5703125" style="1128" bestFit="1" customWidth="1"/>
    <col min="12815" max="13057" width="9.140625" style="1128"/>
    <col min="13058" max="13058" width="9.28515625" style="1128" customWidth="1"/>
    <col min="13059" max="13059" width="46.42578125" style="1128" customWidth="1"/>
    <col min="13060" max="13060" width="38.42578125" style="1128" customWidth="1"/>
    <col min="13061" max="13061" width="10.7109375" style="1128" customWidth="1"/>
    <col min="13062" max="13062" width="14" style="1128" customWidth="1"/>
    <col min="13063" max="13069" width="9.140625" style="1128"/>
    <col min="13070" max="13070" width="9.5703125" style="1128" bestFit="1" customWidth="1"/>
    <col min="13071" max="13313" width="9.140625" style="1128"/>
    <col min="13314" max="13314" width="9.28515625" style="1128" customWidth="1"/>
    <col min="13315" max="13315" width="46.42578125" style="1128" customWidth="1"/>
    <col min="13316" max="13316" width="38.42578125" style="1128" customWidth="1"/>
    <col min="13317" max="13317" width="10.7109375" style="1128" customWidth="1"/>
    <col min="13318" max="13318" width="14" style="1128" customWidth="1"/>
    <col min="13319" max="13325" width="9.140625" style="1128"/>
    <col min="13326" max="13326" width="9.5703125" style="1128" bestFit="1" customWidth="1"/>
    <col min="13327" max="13569" width="9.140625" style="1128"/>
    <col min="13570" max="13570" width="9.28515625" style="1128" customWidth="1"/>
    <col min="13571" max="13571" width="46.42578125" style="1128" customWidth="1"/>
    <col min="13572" max="13572" width="38.42578125" style="1128" customWidth="1"/>
    <col min="13573" max="13573" width="10.7109375" style="1128" customWidth="1"/>
    <col min="13574" max="13574" width="14" style="1128" customWidth="1"/>
    <col min="13575" max="13581" width="9.140625" style="1128"/>
    <col min="13582" max="13582" width="9.5703125" style="1128" bestFit="1" customWidth="1"/>
    <col min="13583" max="13825" width="9.140625" style="1128"/>
    <col min="13826" max="13826" width="9.28515625" style="1128" customWidth="1"/>
    <col min="13827" max="13827" width="46.42578125" style="1128" customWidth="1"/>
    <col min="13828" max="13828" width="38.42578125" style="1128" customWidth="1"/>
    <col min="13829" max="13829" width="10.7109375" style="1128" customWidth="1"/>
    <col min="13830" max="13830" width="14" style="1128" customWidth="1"/>
    <col min="13831" max="13837" width="9.140625" style="1128"/>
    <col min="13838" max="13838" width="9.5703125" style="1128" bestFit="1" customWidth="1"/>
    <col min="13839" max="14081" width="9.140625" style="1128"/>
    <col min="14082" max="14082" width="9.28515625" style="1128" customWidth="1"/>
    <col min="14083" max="14083" width="46.42578125" style="1128" customWidth="1"/>
    <col min="14084" max="14084" width="38.42578125" style="1128" customWidth="1"/>
    <col min="14085" max="14085" width="10.7109375" style="1128" customWidth="1"/>
    <col min="14086" max="14086" width="14" style="1128" customWidth="1"/>
    <col min="14087" max="14093" width="9.140625" style="1128"/>
    <col min="14094" max="14094" width="9.5703125" style="1128" bestFit="1" customWidth="1"/>
    <col min="14095" max="14337" width="9.140625" style="1128"/>
    <col min="14338" max="14338" width="9.28515625" style="1128" customWidth="1"/>
    <col min="14339" max="14339" width="46.42578125" style="1128" customWidth="1"/>
    <col min="14340" max="14340" width="38.42578125" style="1128" customWidth="1"/>
    <col min="14341" max="14341" width="10.7109375" style="1128" customWidth="1"/>
    <col min="14342" max="14342" width="14" style="1128" customWidth="1"/>
    <col min="14343" max="14349" width="9.140625" style="1128"/>
    <col min="14350" max="14350" width="9.5703125" style="1128" bestFit="1" customWidth="1"/>
    <col min="14351" max="14593" width="9.140625" style="1128"/>
    <col min="14594" max="14594" width="9.28515625" style="1128" customWidth="1"/>
    <col min="14595" max="14595" width="46.42578125" style="1128" customWidth="1"/>
    <col min="14596" max="14596" width="38.42578125" style="1128" customWidth="1"/>
    <col min="14597" max="14597" width="10.7109375" style="1128" customWidth="1"/>
    <col min="14598" max="14598" width="14" style="1128" customWidth="1"/>
    <col min="14599" max="14605" width="9.140625" style="1128"/>
    <col min="14606" max="14606" width="9.5703125" style="1128" bestFit="1" customWidth="1"/>
    <col min="14607" max="14849" width="9.140625" style="1128"/>
    <col min="14850" max="14850" width="9.28515625" style="1128" customWidth="1"/>
    <col min="14851" max="14851" width="46.42578125" style="1128" customWidth="1"/>
    <col min="14852" max="14852" width="38.42578125" style="1128" customWidth="1"/>
    <col min="14853" max="14853" width="10.7109375" style="1128" customWidth="1"/>
    <col min="14854" max="14854" width="14" style="1128" customWidth="1"/>
    <col min="14855" max="14861" width="9.140625" style="1128"/>
    <col min="14862" max="14862" width="9.5703125" style="1128" bestFit="1" customWidth="1"/>
    <col min="14863" max="15105" width="9.140625" style="1128"/>
    <col min="15106" max="15106" width="9.28515625" style="1128" customWidth="1"/>
    <col min="15107" max="15107" width="46.42578125" style="1128" customWidth="1"/>
    <col min="15108" max="15108" width="38.42578125" style="1128" customWidth="1"/>
    <col min="15109" max="15109" width="10.7109375" style="1128" customWidth="1"/>
    <col min="15110" max="15110" width="14" style="1128" customWidth="1"/>
    <col min="15111" max="15117" width="9.140625" style="1128"/>
    <col min="15118" max="15118" width="9.5703125" style="1128" bestFit="1" customWidth="1"/>
    <col min="15119" max="15361" width="9.140625" style="1128"/>
    <col min="15362" max="15362" width="9.28515625" style="1128" customWidth="1"/>
    <col min="15363" max="15363" width="46.42578125" style="1128" customWidth="1"/>
    <col min="15364" max="15364" width="38.42578125" style="1128" customWidth="1"/>
    <col min="15365" max="15365" width="10.7109375" style="1128" customWidth="1"/>
    <col min="15366" max="15366" width="14" style="1128" customWidth="1"/>
    <col min="15367" max="15373" width="9.140625" style="1128"/>
    <col min="15374" max="15374" width="9.5703125" style="1128" bestFit="1" customWidth="1"/>
    <col min="15375" max="15617" width="9.140625" style="1128"/>
    <col min="15618" max="15618" width="9.28515625" style="1128" customWidth="1"/>
    <col min="15619" max="15619" width="46.42578125" style="1128" customWidth="1"/>
    <col min="15620" max="15620" width="38.42578125" style="1128" customWidth="1"/>
    <col min="15621" max="15621" width="10.7109375" style="1128" customWidth="1"/>
    <col min="15622" max="15622" width="14" style="1128" customWidth="1"/>
    <col min="15623" max="15629" width="9.140625" style="1128"/>
    <col min="15630" max="15630" width="9.5703125" style="1128" bestFit="1" customWidth="1"/>
    <col min="15631" max="15873" width="9.140625" style="1128"/>
    <col min="15874" max="15874" width="9.28515625" style="1128" customWidth="1"/>
    <col min="15875" max="15875" width="46.42578125" style="1128" customWidth="1"/>
    <col min="15876" max="15876" width="38.42578125" style="1128" customWidth="1"/>
    <col min="15877" max="15877" width="10.7109375" style="1128" customWidth="1"/>
    <col min="15878" max="15878" width="14" style="1128" customWidth="1"/>
    <col min="15879" max="15885" width="9.140625" style="1128"/>
    <col min="15886" max="15886" width="9.5703125" style="1128" bestFit="1" customWidth="1"/>
    <col min="15887" max="16129" width="9.140625" style="1128"/>
    <col min="16130" max="16130" width="9.28515625" style="1128" customWidth="1"/>
    <col min="16131" max="16131" width="46.42578125" style="1128" customWidth="1"/>
    <col min="16132" max="16132" width="38.42578125" style="1128" customWidth="1"/>
    <col min="16133" max="16133" width="10.7109375" style="1128" customWidth="1"/>
    <col min="16134" max="16134" width="14" style="1128" customWidth="1"/>
    <col min="16135" max="16141" width="9.140625" style="1128"/>
    <col min="16142" max="16142" width="9.5703125" style="1128" bestFit="1" customWidth="1"/>
    <col min="16143" max="16384" width="9.140625" style="1128"/>
  </cols>
  <sheetData>
    <row r="1" spans="1:9" ht="25.5">
      <c r="B1" s="1137"/>
    </row>
    <row r="2" spans="1:9" s="1129" customFormat="1" ht="6" thickBot="1">
      <c r="B2" s="1138"/>
      <c r="C2" s="1139"/>
      <c r="D2" s="1138"/>
      <c r="E2" s="1140"/>
      <c r="F2" s="1140"/>
    </row>
    <row r="3" spans="1:9" ht="18.75" customHeight="1">
      <c r="A3" s="1130"/>
      <c r="B3" s="2890"/>
      <c r="C3" s="2897" t="s">
        <v>1084</v>
      </c>
      <c r="D3" s="2897"/>
      <c r="E3" s="1685"/>
      <c r="F3" s="1686"/>
    </row>
    <row r="4" spans="1:9" ht="18.75" customHeight="1">
      <c r="A4" s="1130"/>
      <c r="B4" s="2891"/>
      <c r="C4" s="2898" t="s">
        <v>1245</v>
      </c>
      <c r="D4" s="2898"/>
      <c r="E4" s="1681"/>
      <c r="F4" s="1687"/>
      <c r="G4" s="1681"/>
      <c r="H4" s="1681"/>
      <c r="I4" s="1681"/>
    </row>
    <row r="5" spans="1:9" ht="18.75" customHeight="1">
      <c r="A5" s="1130"/>
      <c r="B5" s="2891"/>
      <c r="C5" s="2899" t="s">
        <v>1246</v>
      </c>
      <c r="D5" s="2899"/>
      <c r="E5" s="1682"/>
      <c r="F5" s="1688"/>
      <c r="G5" s="1682"/>
      <c r="H5" s="1682"/>
      <c r="I5" s="1682"/>
    </row>
    <row r="6" spans="1:9" ht="18.75" customHeight="1">
      <c r="A6" s="1130"/>
      <c r="B6" s="2891"/>
      <c r="C6" s="2900" t="s">
        <v>1251</v>
      </c>
      <c r="D6" s="2900"/>
      <c r="E6" s="1683"/>
      <c r="F6" s="1689"/>
      <c r="G6" s="1683"/>
      <c r="H6" s="1683"/>
      <c r="I6" s="1683"/>
    </row>
    <row r="7" spans="1:9" ht="18.75" customHeight="1" thickBot="1">
      <c r="A7" s="1130"/>
      <c r="B7" s="2892"/>
      <c r="C7" s="2893" t="s">
        <v>1247</v>
      </c>
      <c r="D7" s="2893"/>
      <c r="E7" s="1684"/>
      <c r="F7" s="1690"/>
      <c r="G7" s="1683"/>
      <c r="H7" s="1683"/>
      <c r="I7" s="1683"/>
    </row>
    <row r="8" spans="1:9" s="1131" customFormat="1" ht="5.25" customHeight="1">
      <c r="B8" s="1691"/>
      <c r="C8" s="1139"/>
      <c r="D8" s="1138"/>
      <c r="E8" s="1140"/>
      <c r="F8" s="1692"/>
      <c r="G8" s="1683"/>
      <c r="H8" s="1683"/>
      <c r="I8" s="1683"/>
    </row>
    <row r="9" spans="1:9" ht="15.75">
      <c r="B9" s="1693" t="s">
        <v>6</v>
      </c>
      <c r="C9" s="1907" t="s">
        <v>1635</v>
      </c>
      <c r="D9" s="1133"/>
      <c r="E9" s="1134"/>
      <c r="F9" s="1694"/>
      <c r="G9" s="1683"/>
      <c r="H9" s="1683"/>
      <c r="I9" s="1683"/>
    </row>
    <row r="10" spans="1:9" ht="45.75">
      <c r="B10" s="1693" t="s">
        <v>8</v>
      </c>
      <c r="C10" s="1132" t="s">
        <v>1636</v>
      </c>
      <c r="D10" s="1133"/>
      <c r="E10" s="1134"/>
      <c r="F10" s="1694"/>
      <c r="G10" s="1683"/>
      <c r="H10" s="1683"/>
      <c r="I10" s="1683"/>
    </row>
    <row r="11" spans="1:9" ht="16.5" thickBot="1">
      <c r="B11" s="1700" t="s">
        <v>7</v>
      </c>
      <c r="C11" s="1701">
        <v>44103</v>
      </c>
      <c r="D11" s="1702"/>
      <c r="E11" s="1702"/>
      <c r="F11" s="1703"/>
    </row>
    <row r="12" spans="1:9" s="1135" customFormat="1" ht="9" customHeight="1" thickBot="1">
      <c r="B12" s="1141"/>
      <c r="C12" s="1141"/>
      <c r="D12" s="1141"/>
      <c r="E12" s="1141"/>
      <c r="F12" s="1141"/>
    </row>
    <row r="13" spans="1:9" s="1136" customFormat="1" ht="27" thickBot="1">
      <c r="B13" s="2894" t="s">
        <v>1250</v>
      </c>
      <c r="C13" s="2895"/>
      <c r="D13" s="2895"/>
      <c r="E13" s="2895"/>
      <c r="F13" s="2896"/>
    </row>
    <row r="14" spans="1:9" s="1135" customFormat="1" ht="10.5" customHeight="1" thickBot="1">
      <c r="B14" s="1141"/>
      <c r="C14" s="1141"/>
      <c r="D14" s="1141"/>
      <c r="E14" s="1141"/>
      <c r="F14" s="1141"/>
    </row>
    <row r="15" spans="1:9" ht="16.5" thickBot="1">
      <c r="B15" s="1695" t="s">
        <v>1</v>
      </c>
      <c r="C15" s="1696" t="s">
        <v>358</v>
      </c>
      <c r="D15" s="1697" t="s">
        <v>19</v>
      </c>
      <c r="E15" s="1698" t="s">
        <v>19</v>
      </c>
      <c r="F15" s="1699" t="s">
        <v>19</v>
      </c>
    </row>
    <row r="16" spans="1:9" ht="120">
      <c r="B16" s="2334" t="s">
        <v>63</v>
      </c>
      <c r="C16" s="2335" t="s">
        <v>244</v>
      </c>
      <c r="D16" s="1142" t="s">
        <v>1851</v>
      </c>
      <c r="E16" s="2336">
        <v>1</v>
      </c>
      <c r="F16" s="2336" t="s">
        <v>23</v>
      </c>
    </row>
    <row r="17" spans="2:6" ht="15">
      <c r="B17" s="2334" t="s">
        <v>19</v>
      </c>
      <c r="C17" s="2335">
        <v>0</v>
      </c>
      <c r="D17" s="1142" t="s">
        <v>19</v>
      </c>
      <c r="E17" s="2336" t="s">
        <v>19</v>
      </c>
      <c r="F17" s="2336" t="s">
        <v>19</v>
      </c>
    </row>
    <row r="18" spans="2:6" ht="15.75">
      <c r="B18" s="2334" t="s">
        <v>168</v>
      </c>
      <c r="C18" s="2335" t="s">
        <v>220</v>
      </c>
      <c r="D18" s="1142" t="s">
        <v>19</v>
      </c>
      <c r="E18" s="2336" t="s">
        <v>19</v>
      </c>
      <c r="F18" s="2336" t="s">
        <v>19</v>
      </c>
    </row>
    <row r="19" spans="2:6" ht="30">
      <c r="B19" s="2334" t="s">
        <v>166</v>
      </c>
      <c r="C19" s="2335" t="s">
        <v>150</v>
      </c>
      <c r="D19" s="1142" t="s">
        <v>724</v>
      </c>
      <c r="E19" s="2336">
        <v>3.12</v>
      </c>
      <c r="F19" s="2336" t="s">
        <v>0</v>
      </c>
    </row>
    <row r="20" spans="2:6" ht="60">
      <c r="B20" s="2334" t="s">
        <v>1852</v>
      </c>
      <c r="C20" s="2335" t="s">
        <v>568</v>
      </c>
      <c r="D20" s="1142" t="s">
        <v>1700</v>
      </c>
      <c r="E20" s="2336">
        <v>6</v>
      </c>
      <c r="F20" s="2336" t="s">
        <v>0</v>
      </c>
    </row>
    <row r="21" spans="2:6" ht="75">
      <c r="B21" s="2334" t="s">
        <v>1853</v>
      </c>
      <c r="C21" s="2335" t="s">
        <v>1132</v>
      </c>
      <c r="D21" s="1142" t="s">
        <v>1701</v>
      </c>
      <c r="E21" s="2336">
        <v>231.22</v>
      </c>
      <c r="F21" s="2336" t="s">
        <v>0</v>
      </c>
    </row>
    <row r="22" spans="2:6" ht="60">
      <c r="B22" s="2334" t="s">
        <v>1854</v>
      </c>
      <c r="C22" s="2335" t="s">
        <v>1179</v>
      </c>
      <c r="D22" s="1142" t="s">
        <v>1795</v>
      </c>
      <c r="E22" s="2336">
        <v>66.319999999999993</v>
      </c>
      <c r="F22" s="2336" t="s">
        <v>22</v>
      </c>
    </row>
    <row r="23" spans="2:6" ht="15">
      <c r="B23" s="2334">
        <v>0</v>
      </c>
      <c r="C23" s="2335">
        <v>0</v>
      </c>
      <c r="D23" s="1142" t="s">
        <v>19</v>
      </c>
      <c r="E23" s="2336" t="s">
        <v>19</v>
      </c>
      <c r="F23" s="2336" t="s">
        <v>19</v>
      </c>
    </row>
    <row r="24" spans="2:6" ht="15.75">
      <c r="B24" s="2889" t="s">
        <v>1561</v>
      </c>
      <c r="C24" s="2889"/>
      <c r="D24" s="2889"/>
      <c r="E24" s="2889"/>
      <c r="F24" s="2889"/>
    </row>
    <row r="25" spans="2:6" ht="15">
      <c r="B25" s="2334">
        <v>0</v>
      </c>
      <c r="C25" s="2335">
        <v>0</v>
      </c>
      <c r="D25" s="1142" t="s">
        <v>19</v>
      </c>
      <c r="E25" s="2336" t="s">
        <v>19</v>
      </c>
      <c r="F25" s="2336" t="s">
        <v>19</v>
      </c>
    </row>
    <row r="26" spans="2:6" ht="15.75">
      <c r="B26" s="2334" t="s">
        <v>163</v>
      </c>
      <c r="C26" s="2335" t="s">
        <v>67</v>
      </c>
      <c r="D26" s="1142"/>
      <c r="E26" s="2336" t="s">
        <v>19</v>
      </c>
      <c r="F26" s="2336" t="s">
        <v>19</v>
      </c>
    </row>
    <row r="27" spans="2:6" ht="15.75">
      <c r="B27" s="2334">
        <v>0</v>
      </c>
      <c r="C27" s="2335" t="s">
        <v>823</v>
      </c>
      <c r="D27" s="1142" t="s">
        <v>19</v>
      </c>
      <c r="E27" s="2336" t="s">
        <v>19</v>
      </c>
      <c r="F27" s="2336" t="s">
        <v>19</v>
      </c>
    </row>
    <row r="28" spans="2:6" ht="45">
      <c r="B28" s="2334" t="s">
        <v>156</v>
      </c>
      <c r="C28" s="2335" t="s">
        <v>707</v>
      </c>
      <c r="D28" s="1142" t="s">
        <v>1799</v>
      </c>
      <c r="E28" s="2336">
        <v>15.12</v>
      </c>
      <c r="F28" s="2336" t="s">
        <v>20</v>
      </c>
    </row>
    <row r="29" spans="2:6" ht="30">
      <c r="B29" s="2334" t="s">
        <v>157</v>
      </c>
      <c r="C29" s="2335" t="s">
        <v>1049</v>
      </c>
      <c r="D29" s="1142" t="s">
        <v>1800</v>
      </c>
      <c r="E29" s="2336">
        <v>8.2799999999999994</v>
      </c>
      <c r="F29" s="2336" t="s">
        <v>20</v>
      </c>
    </row>
    <row r="30" spans="2:6" ht="60">
      <c r="B30" s="2334" t="s">
        <v>158</v>
      </c>
      <c r="C30" s="2335" t="s">
        <v>638</v>
      </c>
      <c r="D30" s="1142" t="s">
        <v>1799</v>
      </c>
      <c r="E30" s="2336">
        <v>15.12</v>
      </c>
      <c r="F30" s="2336" t="s">
        <v>0</v>
      </c>
    </row>
    <row r="31" spans="2:6" ht="15.75">
      <c r="B31" s="2334">
        <v>0</v>
      </c>
      <c r="C31" s="2335" t="s">
        <v>824</v>
      </c>
      <c r="D31" s="1142" t="s">
        <v>19</v>
      </c>
      <c r="E31" s="2336" t="s">
        <v>19</v>
      </c>
      <c r="F31" s="2336" t="s">
        <v>19</v>
      </c>
    </row>
    <row r="32" spans="2:6" ht="45">
      <c r="B32" s="2334" t="s">
        <v>159</v>
      </c>
      <c r="C32" s="2335" t="s">
        <v>708</v>
      </c>
      <c r="D32" s="1142" t="s">
        <v>1801</v>
      </c>
      <c r="E32" s="2336">
        <v>5.07</v>
      </c>
      <c r="F32" s="2336" t="s">
        <v>20</v>
      </c>
    </row>
    <row r="33" spans="2:6" ht="30">
      <c r="B33" s="2334" t="s">
        <v>1855</v>
      </c>
      <c r="C33" s="2335" t="s">
        <v>1049</v>
      </c>
      <c r="D33" s="1142" t="s">
        <v>1802</v>
      </c>
      <c r="E33" s="2336">
        <v>2.2800000000000002</v>
      </c>
      <c r="F33" s="2336" t="s">
        <v>20</v>
      </c>
    </row>
    <row r="34" spans="2:6" ht="60">
      <c r="B34" s="2334" t="s">
        <v>1856</v>
      </c>
      <c r="C34" s="2335" t="s">
        <v>638</v>
      </c>
      <c r="D34" s="1142" t="s">
        <v>1803</v>
      </c>
      <c r="E34" s="2336">
        <v>8.4600000000000009</v>
      </c>
      <c r="F34" s="2336" t="s">
        <v>0</v>
      </c>
    </row>
    <row r="35" spans="2:6" ht="15">
      <c r="B35" s="2334">
        <v>0</v>
      </c>
      <c r="C35" s="2335">
        <v>0</v>
      </c>
      <c r="D35" s="1142" t="s">
        <v>19</v>
      </c>
      <c r="E35" s="2336" t="s">
        <v>19</v>
      </c>
      <c r="F35" s="2336" t="s">
        <v>19</v>
      </c>
    </row>
    <row r="36" spans="2:6" ht="15.75">
      <c r="B36" s="2334" t="s">
        <v>1823</v>
      </c>
      <c r="C36" s="2335" t="s">
        <v>68</v>
      </c>
      <c r="D36" s="1142" t="s">
        <v>19</v>
      </c>
      <c r="E36" s="2336" t="s">
        <v>19</v>
      </c>
      <c r="F36" s="2336" t="s">
        <v>19</v>
      </c>
    </row>
    <row r="37" spans="2:6" ht="15.75">
      <c r="B37" s="2334">
        <v>0</v>
      </c>
      <c r="C37" s="2335" t="s">
        <v>825</v>
      </c>
      <c r="D37" s="1142" t="s">
        <v>19</v>
      </c>
      <c r="E37" s="2336" t="s">
        <v>19</v>
      </c>
      <c r="F37" s="2336" t="s">
        <v>19</v>
      </c>
    </row>
    <row r="38" spans="2:6" ht="60">
      <c r="B38" s="2334" t="s">
        <v>1857</v>
      </c>
      <c r="C38" s="2335" t="s">
        <v>719</v>
      </c>
      <c r="D38" s="1142" t="s">
        <v>1799</v>
      </c>
      <c r="E38" s="2336">
        <v>15.12</v>
      </c>
      <c r="F38" s="2336" t="s">
        <v>0</v>
      </c>
    </row>
    <row r="39" spans="2:6" ht="60">
      <c r="B39" s="2334" t="s">
        <v>1858</v>
      </c>
      <c r="C39" s="2335" t="s">
        <v>588</v>
      </c>
      <c r="D39" s="1142" t="s">
        <v>1804</v>
      </c>
      <c r="E39" s="2336">
        <v>6.06</v>
      </c>
      <c r="F39" s="2336" t="s">
        <v>20</v>
      </c>
    </row>
    <row r="40" spans="2:6" ht="60">
      <c r="B40" s="2334" t="s">
        <v>1859</v>
      </c>
      <c r="C40" s="2335" t="s">
        <v>151</v>
      </c>
      <c r="D40" s="1142" t="s">
        <v>1804</v>
      </c>
      <c r="E40" s="2336">
        <v>6.06</v>
      </c>
      <c r="F40" s="2336" t="s">
        <v>20</v>
      </c>
    </row>
    <row r="41" spans="2:6" ht="60">
      <c r="B41" s="2334" t="s">
        <v>1860</v>
      </c>
      <c r="C41" s="2335" t="s">
        <v>701</v>
      </c>
      <c r="D41" s="1142" t="s">
        <v>1805</v>
      </c>
      <c r="E41" s="2336">
        <v>21.6</v>
      </c>
      <c r="F41" s="2336" t="s">
        <v>0</v>
      </c>
    </row>
    <row r="42" spans="2:6" ht="45">
      <c r="B42" s="2334" t="s">
        <v>1861</v>
      </c>
      <c r="C42" s="2335" t="s">
        <v>704</v>
      </c>
      <c r="D42" s="1142" t="s">
        <v>1820</v>
      </c>
      <c r="E42" s="2336">
        <v>100.2</v>
      </c>
      <c r="F42" s="2336" t="s">
        <v>21</v>
      </c>
    </row>
    <row r="43" spans="2:6" ht="45">
      <c r="B43" s="2334" t="s">
        <v>1862</v>
      </c>
      <c r="C43" s="2335" t="s">
        <v>705</v>
      </c>
      <c r="D43" s="1142" t="s">
        <v>1806</v>
      </c>
      <c r="E43" s="2336">
        <v>119.1</v>
      </c>
      <c r="F43" s="2336" t="s">
        <v>21</v>
      </c>
    </row>
    <row r="44" spans="2:6" ht="15.75">
      <c r="B44" s="2334">
        <v>0</v>
      </c>
      <c r="C44" s="2335" t="s">
        <v>160</v>
      </c>
      <c r="D44" s="1142" t="s">
        <v>19</v>
      </c>
      <c r="E44" s="2336" t="s">
        <v>19</v>
      </c>
      <c r="F44" s="2336" t="s">
        <v>19</v>
      </c>
    </row>
    <row r="45" spans="2:6" ht="60">
      <c r="B45" s="2334" t="s">
        <v>1863</v>
      </c>
      <c r="C45" s="2335" t="s">
        <v>588</v>
      </c>
      <c r="D45" s="1142" t="s">
        <v>1807</v>
      </c>
      <c r="E45" s="2336">
        <v>2.79</v>
      </c>
      <c r="F45" s="2336" t="s">
        <v>20</v>
      </c>
    </row>
    <row r="46" spans="2:6" ht="60">
      <c r="B46" s="2334" t="s">
        <v>1864</v>
      </c>
      <c r="C46" s="2335" t="s">
        <v>151</v>
      </c>
      <c r="D46" s="1142" t="s">
        <v>1807</v>
      </c>
      <c r="E46" s="2336">
        <v>2.79</v>
      </c>
      <c r="F46" s="2336" t="s">
        <v>20</v>
      </c>
    </row>
    <row r="47" spans="2:6" ht="60">
      <c r="B47" s="2334" t="s">
        <v>1865</v>
      </c>
      <c r="C47" s="2335" t="s">
        <v>702</v>
      </c>
      <c r="D47" s="1142" t="s">
        <v>1808</v>
      </c>
      <c r="E47" s="2336">
        <v>46.35</v>
      </c>
      <c r="F47" s="2336" t="s">
        <v>0</v>
      </c>
    </row>
    <row r="48" spans="2:6" ht="45">
      <c r="B48" s="2334" t="s">
        <v>1866</v>
      </c>
      <c r="C48" s="2335" t="s">
        <v>704</v>
      </c>
      <c r="D48" s="1142" t="s">
        <v>1809</v>
      </c>
      <c r="E48" s="2336">
        <v>110.7</v>
      </c>
      <c r="F48" s="2336" t="s">
        <v>21</v>
      </c>
    </row>
    <row r="49" spans="2:6" ht="45">
      <c r="B49" s="2334" t="s">
        <v>1867</v>
      </c>
      <c r="C49" s="2335" t="s">
        <v>703</v>
      </c>
      <c r="D49" s="1142" t="s">
        <v>1810</v>
      </c>
      <c r="E49" s="2336">
        <v>50.1</v>
      </c>
      <c r="F49" s="2336" t="s">
        <v>21</v>
      </c>
    </row>
    <row r="50" spans="2:6" ht="15">
      <c r="B50" s="2334">
        <v>0</v>
      </c>
      <c r="C50" s="2335">
        <v>0</v>
      </c>
      <c r="D50" s="1142" t="s">
        <v>19</v>
      </c>
      <c r="E50" s="2336" t="s">
        <v>19</v>
      </c>
      <c r="F50" s="2336" t="s">
        <v>19</v>
      </c>
    </row>
    <row r="51" spans="2:6" ht="15.75">
      <c r="B51" s="2334" t="s">
        <v>1824</v>
      </c>
      <c r="C51" s="2335" t="s">
        <v>69</v>
      </c>
      <c r="D51" s="1142" t="s">
        <v>19</v>
      </c>
      <c r="E51" s="2336" t="s">
        <v>19</v>
      </c>
      <c r="F51" s="2336" t="s">
        <v>19</v>
      </c>
    </row>
    <row r="52" spans="2:6" ht="15.75">
      <c r="B52" s="2334">
        <v>0</v>
      </c>
      <c r="C52" s="2335" t="s">
        <v>161</v>
      </c>
      <c r="D52" s="1142" t="s">
        <v>19</v>
      </c>
      <c r="E52" s="2336" t="s">
        <v>19</v>
      </c>
      <c r="F52" s="2336" t="s">
        <v>19</v>
      </c>
    </row>
    <row r="53" spans="2:6" ht="60">
      <c r="B53" s="2334" t="s">
        <v>1868</v>
      </c>
      <c r="C53" s="2335" t="s">
        <v>588</v>
      </c>
      <c r="D53" s="1142" t="s">
        <v>1811</v>
      </c>
      <c r="E53" s="2336">
        <v>4.74</v>
      </c>
      <c r="F53" s="2336" t="s">
        <v>20</v>
      </c>
    </row>
    <row r="54" spans="2:6" ht="60">
      <c r="B54" s="2334" t="s">
        <v>1869</v>
      </c>
      <c r="C54" s="2335" t="s">
        <v>151</v>
      </c>
      <c r="D54" s="1142" t="s">
        <v>1811</v>
      </c>
      <c r="E54" s="2336">
        <v>4.74</v>
      </c>
      <c r="F54" s="2336" t="s">
        <v>20</v>
      </c>
    </row>
    <row r="55" spans="2:6" ht="90">
      <c r="B55" s="2334" t="s">
        <v>1870</v>
      </c>
      <c r="C55" s="2335" t="s">
        <v>583</v>
      </c>
      <c r="D55" s="1142" t="s">
        <v>1812</v>
      </c>
      <c r="E55" s="2336">
        <v>79.2</v>
      </c>
      <c r="F55" s="2336" t="s">
        <v>0</v>
      </c>
    </row>
    <row r="56" spans="2:6" ht="90">
      <c r="B56" s="2334" t="s">
        <v>1871</v>
      </c>
      <c r="C56" s="2335" t="s">
        <v>688</v>
      </c>
      <c r="D56" s="1142" t="s">
        <v>1813</v>
      </c>
      <c r="E56" s="2336">
        <v>170.1</v>
      </c>
      <c r="F56" s="2336" t="s">
        <v>21</v>
      </c>
    </row>
    <row r="57" spans="2:6" ht="90">
      <c r="B57" s="2334" t="s">
        <v>1872</v>
      </c>
      <c r="C57" s="2335" t="s">
        <v>687</v>
      </c>
      <c r="D57" s="1142" t="s">
        <v>1814</v>
      </c>
      <c r="E57" s="2336">
        <v>77.099999999999994</v>
      </c>
      <c r="F57" s="2336" t="s">
        <v>21</v>
      </c>
    </row>
    <row r="58" spans="2:6" ht="15.75">
      <c r="B58" s="2334">
        <v>0</v>
      </c>
      <c r="C58" s="2335" t="s">
        <v>162</v>
      </c>
      <c r="D58" s="1142" t="s">
        <v>19</v>
      </c>
      <c r="E58" s="2336" t="s">
        <v>19</v>
      </c>
      <c r="F58" s="2336" t="s">
        <v>19</v>
      </c>
    </row>
    <row r="59" spans="2:6" ht="90">
      <c r="B59" s="2334" t="s">
        <v>1873</v>
      </c>
      <c r="C59" s="2335" t="s">
        <v>584</v>
      </c>
      <c r="D59" s="1142" t="s">
        <v>1815</v>
      </c>
      <c r="E59" s="2336">
        <v>2.97</v>
      </c>
      <c r="F59" s="2336" t="s">
        <v>20</v>
      </c>
    </row>
    <row r="60" spans="2:6" ht="120">
      <c r="B60" s="2334" t="s">
        <v>1874</v>
      </c>
      <c r="C60" s="2335" t="s">
        <v>582</v>
      </c>
      <c r="D60" s="1142" t="s">
        <v>1816</v>
      </c>
      <c r="E60" s="2336">
        <v>59.4</v>
      </c>
      <c r="F60" s="2336" t="s">
        <v>0</v>
      </c>
    </row>
    <row r="61" spans="2:6" ht="90">
      <c r="B61" s="2334" t="s">
        <v>1876</v>
      </c>
      <c r="C61" s="2335" t="s">
        <v>690</v>
      </c>
      <c r="D61" s="1142" t="s">
        <v>1817</v>
      </c>
      <c r="E61" s="2336">
        <v>104.4</v>
      </c>
      <c r="F61" s="2336" t="s">
        <v>21</v>
      </c>
    </row>
    <row r="62" spans="2:6" ht="90">
      <c r="B62" s="2334" t="s">
        <v>1877</v>
      </c>
      <c r="C62" s="2335" t="s">
        <v>687</v>
      </c>
      <c r="D62" s="1142" t="s">
        <v>1818</v>
      </c>
      <c r="E62" s="2336">
        <v>66.3</v>
      </c>
      <c r="F62" s="2336" t="s">
        <v>21</v>
      </c>
    </row>
    <row r="63" spans="2:6" ht="15">
      <c r="B63" s="2334">
        <v>0</v>
      </c>
      <c r="C63" s="2335">
        <v>0</v>
      </c>
      <c r="D63" s="1142" t="s">
        <v>19</v>
      </c>
      <c r="E63" s="2336" t="s">
        <v>19</v>
      </c>
      <c r="F63" s="2336" t="s">
        <v>19</v>
      </c>
    </row>
    <row r="64" spans="2:6" ht="15.75">
      <c r="B64" s="2334" t="s">
        <v>1825</v>
      </c>
      <c r="C64" s="2335" t="s">
        <v>164</v>
      </c>
      <c r="D64" s="1142" t="s">
        <v>19</v>
      </c>
      <c r="E64" s="2336" t="s">
        <v>19</v>
      </c>
      <c r="F64" s="2336" t="s">
        <v>19</v>
      </c>
    </row>
    <row r="65" spans="2:6" ht="45">
      <c r="B65" s="2334" t="s">
        <v>1878</v>
      </c>
      <c r="C65" s="2335" t="s">
        <v>35</v>
      </c>
      <c r="D65" s="1142" t="s">
        <v>1562</v>
      </c>
      <c r="E65" s="2336">
        <v>42.3</v>
      </c>
      <c r="F65" s="2336" t="s">
        <v>0</v>
      </c>
    </row>
    <row r="66" spans="2:6" ht="15">
      <c r="B66" s="2334">
        <v>0</v>
      </c>
      <c r="C66" s="2335">
        <v>0</v>
      </c>
      <c r="D66" s="1142" t="s">
        <v>19</v>
      </c>
      <c r="E66" s="2336" t="s">
        <v>19</v>
      </c>
      <c r="F66" s="2336" t="s">
        <v>19</v>
      </c>
    </row>
    <row r="67" spans="2:6" ht="15.75">
      <c r="B67" s="2334" t="s">
        <v>1826</v>
      </c>
      <c r="C67" s="2335" t="s">
        <v>1559</v>
      </c>
      <c r="D67" s="1142" t="s">
        <v>19</v>
      </c>
      <c r="E67" s="2336" t="s">
        <v>19</v>
      </c>
      <c r="F67" s="2336" t="s">
        <v>19</v>
      </c>
    </row>
    <row r="68" spans="2:6" ht="15.75">
      <c r="B68" s="2334">
        <v>0</v>
      </c>
      <c r="C68" s="2335" t="s">
        <v>221</v>
      </c>
      <c r="D68" s="1142" t="s">
        <v>19</v>
      </c>
      <c r="E68" s="2336" t="s">
        <v>19</v>
      </c>
      <c r="F68" s="2336" t="s">
        <v>19</v>
      </c>
    </row>
    <row r="69" spans="2:6" ht="105">
      <c r="B69" s="2334" t="s">
        <v>1879</v>
      </c>
      <c r="C69" s="2335" t="s">
        <v>640</v>
      </c>
      <c r="D69" s="1142" t="s">
        <v>1563</v>
      </c>
      <c r="E69" s="2336">
        <v>210.6</v>
      </c>
      <c r="F69" s="2336" t="s">
        <v>0</v>
      </c>
    </row>
    <row r="70" spans="2:6" ht="15.75">
      <c r="B70" s="2334">
        <v>0</v>
      </c>
      <c r="C70" s="2335" t="s">
        <v>222</v>
      </c>
      <c r="D70" s="1142" t="s">
        <v>19</v>
      </c>
      <c r="E70" s="2336" t="s">
        <v>19</v>
      </c>
      <c r="F70" s="2336" t="s">
        <v>19</v>
      </c>
    </row>
    <row r="71" spans="2:6" ht="30">
      <c r="B71" s="2334" t="s">
        <v>1880</v>
      </c>
      <c r="C71" s="2335" t="s">
        <v>214</v>
      </c>
      <c r="D71" s="1142" t="s">
        <v>1564</v>
      </c>
      <c r="E71" s="2336">
        <v>11.58</v>
      </c>
      <c r="F71" s="2336" t="s">
        <v>22</v>
      </c>
    </row>
    <row r="72" spans="2:6" ht="45">
      <c r="B72" s="2334" t="s">
        <v>1881</v>
      </c>
      <c r="C72" s="2335" t="s">
        <v>590</v>
      </c>
      <c r="D72" s="1142" t="s">
        <v>1564</v>
      </c>
      <c r="E72" s="2336">
        <v>11.58</v>
      </c>
      <c r="F72" s="2336" t="s">
        <v>22</v>
      </c>
    </row>
    <row r="73" spans="2:6" ht="45">
      <c r="B73" s="2334" t="s">
        <v>1882</v>
      </c>
      <c r="C73" s="2335" t="s">
        <v>215</v>
      </c>
      <c r="D73" s="1142" t="s">
        <v>1565</v>
      </c>
      <c r="E73" s="2336">
        <v>18</v>
      </c>
      <c r="F73" s="2336" t="s">
        <v>22</v>
      </c>
    </row>
    <row r="74" spans="2:6" ht="15">
      <c r="B74" s="2334">
        <v>0</v>
      </c>
      <c r="C74" s="2335">
        <v>0</v>
      </c>
      <c r="D74" s="1142" t="s">
        <v>19</v>
      </c>
      <c r="E74" s="2336" t="s">
        <v>19</v>
      </c>
      <c r="F74" s="2336" t="s">
        <v>19</v>
      </c>
    </row>
    <row r="75" spans="2:6" ht="15.75">
      <c r="B75" s="2334" t="s">
        <v>1827</v>
      </c>
      <c r="C75" s="2335" t="s">
        <v>165</v>
      </c>
      <c r="D75" s="1142" t="s">
        <v>19</v>
      </c>
      <c r="E75" s="2336" t="s">
        <v>19</v>
      </c>
      <c r="F75" s="2336" t="s">
        <v>19</v>
      </c>
    </row>
    <row r="76" spans="2:6" ht="15.75">
      <c r="B76" s="2334">
        <v>0</v>
      </c>
      <c r="C76" s="2335" t="s">
        <v>1775</v>
      </c>
      <c r="D76" s="1142" t="s">
        <v>19</v>
      </c>
      <c r="E76" s="2336" t="s">
        <v>19</v>
      </c>
      <c r="F76" s="2336" t="s">
        <v>19</v>
      </c>
    </row>
    <row r="77" spans="2:6" ht="45">
      <c r="B77" s="2334" t="s">
        <v>1883</v>
      </c>
      <c r="C77" s="2335" t="s">
        <v>1757</v>
      </c>
      <c r="D77" s="1142" t="s">
        <v>1778</v>
      </c>
      <c r="E77" s="2336">
        <v>23.52</v>
      </c>
      <c r="F77" s="2336" t="s">
        <v>22</v>
      </c>
    </row>
    <row r="78" spans="2:6" ht="15.75">
      <c r="B78" s="2334">
        <v>0</v>
      </c>
      <c r="C78" s="2335" t="s">
        <v>1774</v>
      </c>
      <c r="D78" s="1142" t="s">
        <v>19</v>
      </c>
      <c r="E78" s="2336" t="s">
        <v>19</v>
      </c>
      <c r="F78" s="2336" t="s">
        <v>19</v>
      </c>
    </row>
    <row r="79" spans="2:6" ht="75">
      <c r="B79" s="2334" t="s">
        <v>1884</v>
      </c>
      <c r="C79" s="2335" t="s">
        <v>1758</v>
      </c>
      <c r="D79" s="1142" t="s">
        <v>1566</v>
      </c>
      <c r="E79" s="2336">
        <v>4.5599999999999996</v>
      </c>
      <c r="F79" s="2336" t="s">
        <v>0</v>
      </c>
    </row>
    <row r="80" spans="2:6" ht="15.75">
      <c r="B80" s="2334">
        <v>0</v>
      </c>
      <c r="C80" s="2335" t="s">
        <v>228</v>
      </c>
      <c r="D80" s="1142" t="s">
        <v>19</v>
      </c>
      <c r="E80" s="2336" t="s">
        <v>19</v>
      </c>
      <c r="F80" s="2336" t="s">
        <v>19</v>
      </c>
    </row>
    <row r="81" spans="2:6" ht="60">
      <c r="B81" s="2334" t="s">
        <v>1885</v>
      </c>
      <c r="C81" s="2335" t="s">
        <v>1777</v>
      </c>
      <c r="D81" s="1142" t="s">
        <v>1567</v>
      </c>
      <c r="E81" s="2336">
        <v>31.5</v>
      </c>
      <c r="F81" s="2336" t="s">
        <v>0</v>
      </c>
    </row>
    <row r="82" spans="2:6" ht="15">
      <c r="B82" s="2334">
        <v>0</v>
      </c>
      <c r="C82" s="2335">
        <v>0</v>
      </c>
      <c r="D82" s="1142" t="s">
        <v>19</v>
      </c>
      <c r="E82" s="2336" t="s">
        <v>19</v>
      </c>
      <c r="F82" s="2336" t="s">
        <v>19</v>
      </c>
    </row>
    <row r="83" spans="2:6" ht="15.75">
      <c r="B83" s="2334" t="s">
        <v>1828</v>
      </c>
      <c r="C83" s="2335" t="s">
        <v>223</v>
      </c>
      <c r="D83" s="1142" t="s">
        <v>19</v>
      </c>
      <c r="E83" s="2336" t="s">
        <v>19</v>
      </c>
      <c r="F83" s="2336" t="s">
        <v>19</v>
      </c>
    </row>
    <row r="84" spans="2:6" ht="15.75">
      <c r="B84" s="2334">
        <v>0</v>
      </c>
      <c r="C84" s="2335" t="s">
        <v>224</v>
      </c>
      <c r="D84" s="1142" t="s">
        <v>19</v>
      </c>
      <c r="E84" s="2336" t="s">
        <v>19</v>
      </c>
      <c r="F84" s="2336" t="s">
        <v>19</v>
      </c>
    </row>
    <row r="85" spans="2:6" ht="105">
      <c r="B85" s="2334" t="s">
        <v>1886</v>
      </c>
      <c r="C85" s="2335" t="s">
        <v>1414</v>
      </c>
      <c r="D85" s="1142" t="s">
        <v>1570</v>
      </c>
      <c r="E85" s="2336">
        <v>73.8</v>
      </c>
      <c r="F85" s="2336" t="s">
        <v>0</v>
      </c>
    </row>
    <row r="86" spans="2:6" ht="90">
      <c r="B86" s="2334" t="s">
        <v>1887</v>
      </c>
      <c r="C86" s="2335" t="s">
        <v>1415</v>
      </c>
      <c r="D86" s="1142" t="s">
        <v>1569</v>
      </c>
      <c r="E86" s="2336">
        <v>76.09</v>
      </c>
      <c r="F86" s="2336" t="s">
        <v>0</v>
      </c>
    </row>
    <row r="87" spans="2:6" ht="105">
      <c r="B87" s="2334" t="s">
        <v>1888</v>
      </c>
      <c r="C87" s="2335" t="s">
        <v>1418</v>
      </c>
      <c r="D87" s="1142" t="s">
        <v>1568</v>
      </c>
      <c r="E87" s="2336">
        <v>3</v>
      </c>
      <c r="F87" s="2336" t="s">
        <v>23</v>
      </c>
    </row>
    <row r="88" spans="2:6" ht="15.75">
      <c r="B88" s="2334">
        <v>0</v>
      </c>
      <c r="C88" s="2335" t="s">
        <v>226</v>
      </c>
      <c r="D88" s="1142" t="s">
        <v>19</v>
      </c>
      <c r="E88" s="2336" t="s">
        <v>19</v>
      </c>
      <c r="F88" s="2336" t="s">
        <v>19</v>
      </c>
    </row>
    <row r="89" spans="2:6" ht="60">
      <c r="B89" s="2334" t="s">
        <v>1889</v>
      </c>
      <c r="C89" s="2335" t="s">
        <v>1416</v>
      </c>
      <c r="D89" s="1142" t="s">
        <v>1570</v>
      </c>
      <c r="E89" s="2336">
        <v>73.8</v>
      </c>
      <c r="F89" s="2336" t="s">
        <v>0</v>
      </c>
    </row>
    <row r="90" spans="2:6" ht="15.75">
      <c r="B90" s="2334">
        <v>0</v>
      </c>
      <c r="C90" s="2886" t="s">
        <v>227</v>
      </c>
      <c r="D90" s="2887"/>
      <c r="E90" s="2887"/>
      <c r="F90" s="2888"/>
    </row>
    <row r="91" spans="2:6" ht="105">
      <c r="B91" s="2334" t="s">
        <v>1890</v>
      </c>
      <c r="C91" s="2335" t="s">
        <v>1417</v>
      </c>
      <c r="D91" s="1142" t="s">
        <v>1569</v>
      </c>
      <c r="E91" s="2336">
        <v>76.09</v>
      </c>
      <c r="F91" s="2336" t="s">
        <v>0</v>
      </c>
    </row>
    <row r="92" spans="2:6" ht="15">
      <c r="B92" s="2334">
        <v>0</v>
      </c>
      <c r="C92" s="2335">
        <v>0</v>
      </c>
      <c r="D92" s="1142" t="s">
        <v>19</v>
      </c>
      <c r="E92" s="2336" t="s">
        <v>19</v>
      </c>
      <c r="F92" s="2336" t="s">
        <v>19</v>
      </c>
    </row>
    <row r="93" spans="2:6" ht="15.75">
      <c r="B93" s="2334" t="s">
        <v>1829</v>
      </c>
      <c r="C93" s="2335" t="s">
        <v>70</v>
      </c>
      <c r="D93" s="1142" t="s">
        <v>19</v>
      </c>
      <c r="E93" s="2336" t="s">
        <v>19</v>
      </c>
      <c r="F93" s="2336" t="s">
        <v>19</v>
      </c>
    </row>
    <row r="94" spans="2:6" ht="15.75">
      <c r="B94" s="2334">
        <v>0</v>
      </c>
      <c r="C94" s="2335" t="s">
        <v>332</v>
      </c>
      <c r="D94" s="1142" t="s">
        <v>19</v>
      </c>
      <c r="E94" s="2336" t="s">
        <v>19</v>
      </c>
      <c r="F94" s="2336" t="s">
        <v>19</v>
      </c>
    </row>
    <row r="95" spans="2:6" ht="90">
      <c r="B95" s="2334" t="s">
        <v>1891</v>
      </c>
      <c r="C95" s="2335" t="s">
        <v>643</v>
      </c>
      <c r="D95" s="1142" t="s">
        <v>1571</v>
      </c>
      <c r="E95" s="2336">
        <v>115.26</v>
      </c>
      <c r="F95" s="2336" t="s">
        <v>0</v>
      </c>
    </row>
    <row r="96" spans="2:6" ht="105">
      <c r="B96" s="2334" t="s">
        <v>1892</v>
      </c>
      <c r="C96" s="2335" t="s">
        <v>155</v>
      </c>
      <c r="D96" s="1142" t="s">
        <v>1572</v>
      </c>
      <c r="E96" s="2336">
        <v>196.74</v>
      </c>
      <c r="F96" s="2336" t="s">
        <v>0</v>
      </c>
    </row>
    <row r="97" spans="2:6" ht="105">
      <c r="B97" s="2334" t="s">
        <v>1893</v>
      </c>
      <c r="C97" s="2335" t="s">
        <v>154</v>
      </c>
      <c r="D97" s="1142" t="s">
        <v>1573</v>
      </c>
      <c r="E97" s="2336">
        <v>109.2</v>
      </c>
      <c r="F97" s="2336" t="s">
        <v>0</v>
      </c>
    </row>
    <row r="98" spans="2:6" ht="105">
      <c r="B98" s="2334" t="s">
        <v>1894</v>
      </c>
      <c r="C98" s="2335" t="s">
        <v>644</v>
      </c>
      <c r="D98" s="1142" t="s">
        <v>1571</v>
      </c>
      <c r="E98" s="2336">
        <v>115.26</v>
      </c>
      <c r="F98" s="2336" t="s">
        <v>0</v>
      </c>
    </row>
    <row r="99" spans="2:6" ht="105">
      <c r="B99" s="2334" t="s">
        <v>1895</v>
      </c>
      <c r="C99" s="2335" t="s">
        <v>645</v>
      </c>
      <c r="D99" s="1142" t="s">
        <v>1572</v>
      </c>
      <c r="E99" s="2336">
        <v>196.74</v>
      </c>
      <c r="F99" s="2336" t="s">
        <v>0</v>
      </c>
    </row>
    <row r="100" spans="2:6" ht="105">
      <c r="B100" s="2334" t="s">
        <v>1896</v>
      </c>
      <c r="C100" s="2335" t="s">
        <v>646</v>
      </c>
      <c r="D100" s="1142" t="s">
        <v>1573</v>
      </c>
      <c r="E100" s="2336">
        <v>109.2</v>
      </c>
      <c r="F100" s="2336" t="s">
        <v>0</v>
      </c>
    </row>
    <row r="101" spans="2:6" ht="15">
      <c r="B101" s="2334">
        <v>0</v>
      </c>
      <c r="C101" s="2335">
        <v>0</v>
      </c>
      <c r="D101" s="1142" t="s">
        <v>19</v>
      </c>
      <c r="E101" s="2336" t="s">
        <v>19</v>
      </c>
      <c r="F101" s="2336" t="s">
        <v>19</v>
      </c>
    </row>
    <row r="102" spans="2:6" ht="15.75">
      <c r="B102" s="2334" t="s">
        <v>1830</v>
      </c>
      <c r="C102" s="2335" t="s">
        <v>71</v>
      </c>
      <c r="D102" s="1142" t="s">
        <v>19</v>
      </c>
      <c r="E102" s="2336" t="s">
        <v>19</v>
      </c>
      <c r="F102" s="2336" t="s">
        <v>19</v>
      </c>
    </row>
    <row r="103" spans="2:6" ht="30">
      <c r="B103" s="2334" t="s">
        <v>1897</v>
      </c>
      <c r="C103" s="2335" t="s">
        <v>350</v>
      </c>
      <c r="D103" s="1142" t="s">
        <v>1574</v>
      </c>
      <c r="E103" s="2336">
        <v>68.400000000000006</v>
      </c>
      <c r="F103" s="2336" t="s">
        <v>0</v>
      </c>
    </row>
    <row r="104" spans="2:6" ht="45">
      <c r="B104" s="2334" t="s">
        <v>1898</v>
      </c>
      <c r="C104" s="2335" t="s">
        <v>1150</v>
      </c>
      <c r="D104" s="1142" t="s">
        <v>1574</v>
      </c>
      <c r="E104" s="2336">
        <v>68.400000000000006</v>
      </c>
      <c r="F104" s="2336" t="s">
        <v>0</v>
      </c>
    </row>
    <row r="105" spans="2:6" ht="105">
      <c r="B105" s="2334" t="s">
        <v>1899</v>
      </c>
      <c r="C105" s="2335" t="s">
        <v>642</v>
      </c>
      <c r="D105" s="1142" t="s">
        <v>1574</v>
      </c>
      <c r="E105" s="2336">
        <v>68.400000000000006</v>
      </c>
      <c r="F105" s="2336" t="s">
        <v>0</v>
      </c>
    </row>
    <row r="106" spans="2:6" ht="60">
      <c r="B106" s="2334" t="s">
        <v>1900</v>
      </c>
      <c r="C106" s="2335" t="s">
        <v>652</v>
      </c>
      <c r="D106" s="1142" t="s">
        <v>1575</v>
      </c>
      <c r="E106" s="2336">
        <v>39.450000000000003</v>
      </c>
      <c r="F106" s="2336" t="s">
        <v>22</v>
      </c>
    </row>
    <row r="107" spans="2:6" ht="15">
      <c r="B107" s="2334">
        <v>0</v>
      </c>
      <c r="C107" s="2335">
        <v>0</v>
      </c>
      <c r="D107" s="1142" t="s">
        <v>19</v>
      </c>
      <c r="E107" s="2336" t="s">
        <v>19</v>
      </c>
      <c r="F107" s="2336" t="s">
        <v>19</v>
      </c>
    </row>
    <row r="108" spans="2:6" ht="15.75">
      <c r="B108" s="2334" t="s">
        <v>1831</v>
      </c>
      <c r="C108" s="2335" t="s">
        <v>72</v>
      </c>
      <c r="D108" s="1142" t="s">
        <v>19</v>
      </c>
      <c r="E108" s="2336" t="s">
        <v>19</v>
      </c>
      <c r="F108" s="2336" t="s">
        <v>19</v>
      </c>
    </row>
    <row r="109" spans="2:6" ht="60">
      <c r="B109" s="2334" t="s">
        <v>1901</v>
      </c>
      <c r="C109" s="2335" t="s">
        <v>709</v>
      </c>
      <c r="D109" s="1142" t="s">
        <v>1574</v>
      </c>
      <c r="E109" s="2336">
        <v>68.400000000000006</v>
      </c>
      <c r="F109" s="2336" t="s">
        <v>0</v>
      </c>
    </row>
    <row r="110" spans="2:6" ht="15">
      <c r="B110" s="2334" t="s">
        <v>19</v>
      </c>
      <c r="C110" s="2335">
        <v>0</v>
      </c>
      <c r="D110" s="1142" t="s">
        <v>19</v>
      </c>
      <c r="E110" s="2336" t="s">
        <v>19</v>
      </c>
      <c r="F110" s="2336" t="s">
        <v>19</v>
      </c>
    </row>
    <row r="111" spans="2:6" ht="15.75">
      <c r="B111" s="2334" t="s">
        <v>1832</v>
      </c>
      <c r="C111" s="2886" t="s">
        <v>1622</v>
      </c>
      <c r="D111" s="2887"/>
      <c r="E111" s="2887"/>
      <c r="F111" s="2888"/>
    </row>
    <row r="112" spans="2:6" ht="15.75">
      <c r="B112" s="2334" t="s">
        <v>19</v>
      </c>
      <c r="C112" s="2335" t="s">
        <v>1747</v>
      </c>
      <c r="D112" s="1142" t="s">
        <v>19</v>
      </c>
      <c r="E112" s="2336" t="s">
        <v>19</v>
      </c>
      <c r="F112" s="2336" t="s">
        <v>19</v>
      </c>
    </row>
    <row r="113" spans="2:6" ht="15">
      <c r="B113" s="2334" t="s">
        <v>19</v>
      </c>
      <c r="C113" s="2335">
        <v>0</v>
      </c>
      <c r="D113" s="1142" t="s">
        <v>19</v>
      </c>
      <c r="E113" s="2336" t="s">
        <v>19</v>
      </c>
      <c r="F113" s="2336" t="s">
        <v>19</v>
      </c>
    </row>
    <row r="114" spans="2:6" ht="15.75">
      <c r="B114" s="2334" t="s">
        <v>1833</v>
      </c>
      <c r="C114" s="2886" t="s">
        <v>1661</v>
      </c>
      <c r="D114" s="2887"/>
      <c r="E114" s="2887"/>
      <c r="F114" s="2888"/>
    </row>
    <row r="115" spans="2:6" ht="15.75">
      <c r="B115" s="2334" t="s">
        <v>19</v>
      </c>
      <c r="C115" s="2335" t="s">
        <v>1747</v>
      </c>
      <c r="D115" s="1142" t="s">
        <v>19</v>
      </c>
      <c r="E115" s="2336" t="s">
        <v>19</v>
      </c>
      <c r="F115" s="2336" t="s">
        <v>19</v>
      </c>
    </row>
    <row r="116" spans="2:6" ht="15">
      <c r="B116" s="2334" t="s">
        <v>19</v>
      </c>
      <c r="C116" s="2335">
        <v>0</v>
      </c>
      <c r="D116" s="1142" t="s">
        <v>19</v>
      </c>
      <c r="E116" s="2336" t="s">
        <v>19</v>
      </c>
      <c r="F116" s="2336" t="s">
        <v>19</v>
      </c>
    </row>
    <row r="117" spans="2:6" ht="15.75">
      <c r="B117" s="2334" t="s">
        <v>1834</v>
      </c>
      <c r="C117" s="2886" t="s">
        <v>1660</v>
      </c>
      <c r="D117" s="2887"/>
      <c r="E117" s="2887"/>
      <c r="F117" s="2888"/>
    </row>
    <row r="118" spans="2:6" ht="15.75">
      <c r="B118" s="2334" t="s">
        <v>19</v>
      </c>
      <c r="C118" s="2335" t="s">
        <v>1747</v>
      </c>
      <c r="D118" s="1142" t="s">
        <v>19</v>
      </c>
      <c r="E118" s="2336" t="s">
        <v>19</v>
      </c>
      <c r="F118" s="2336" t="s">
        <v>19</v>
      </c>
    </row>
    <row r="119" spans="2:6" ht="15">
      <c r="B119" s="2334">
        <v>0</v>
      </c>
      <c r="C119" s="2335">
        <v>0</v>
      </c>
      <c r="D119" s="1142" t="s">
        <v>19</v>
      </c>
      <c r="E119" s="2336" t="s">
        <v>19</v>
      </c>
      <c r="F119" s="2336" t="s">
        <v>19</v>
      </c>
    </row>
    <row r="120" spans="2:6" ht="15.75">
      <c r="B120" s="2334" t="s">
        <v>1835</v>
      </c>
      <c r="C120" s="2886" t="s">
        <v>1638</v>
      </c>
      <c r="D120" s="2887"/>
      <c r="E120" s="2887"/>
      <c r="F120" s="2888"/>
    </row>
    <row r="121" spans="2:6" ht="15.75">
      <c r="B121" s="2334">
        <v>0</v>
      </c>
      <c r="C121" s="2335" t="s">
        <v>1747</v>
      </c>
      <c r="D121" s="1142" t="s">
        <v>19</v>
      </c>
      <c r="E121" s="2336" t="s">
        <v>19</v>
      </c>
      <c r="F121" s="2336" t="s">
        <v>19</v>
      </c>
    </row>
    <row r="122" spans="2:6" ht="15">
      <c r="B122" s="2334">
        <v>0</v>
      </c>
      <c r="C122" s="2335">
        <v>0</v>
      </c>
      <c r="D122" s="1142" t="s">
        <v>19</v>
      </c>
      <c r="E122" s="2336" t="s">
        <v>19</v>
      </c>
      <c r="F122" s="2336" t="s">
        <v>19</v>
      </c>
    </row>
    <row r="123" spans="2:6" ht="15.75">
      <c r="B123" s="2334" t="s">
        <v>1836</v>
      </c>
      <c r="C123" s="2335" t="s">
        <v>229</v>
      </c>
      <c r="D123" s="1142" t="s">
        <v>19</v>
      </c>
      <c r="E123" s="2336" t="s">
        <v>19</v>
      </c>
      <c r="F123" s="2336" t="s">
        <v>19</v>
      </c>
    </row>
    <row r="124" spans="2:6" ht="15.75">
      <c r="B124" s="2334">
        <v>0</v>
      </c>
      <c r="C124" s="2335" t="s">
        <v>230</v>
      </c>
      <c r="D124" s="1142" t="s">
        <v>19</v>
      </c>
      <c r="E124" s="2336" t="s">
        <v>19</v>
      </c>
      <c r="F124" s="2336" t="s">
        <v>19</v>
      </c>
    </row>
    <row r="125" spans="2:6" ht="90">
      <c r="B125" s="2334" t="s">
        <v>1969</v>
      </c>
      <c r="C125" s="2335" t="s">
        <v>1766</v>
      </c>
      <c r="D125" s="1142" t="s">
        <v>1779</v>
      </c>
      <c r="E125" s="2336">
        <v>63</v>
      </c>
      <c r="F125" s="2336" t="s">
        <v>0</v>
      </c>
    </row>
    <row r="126" spans="2:6" ht="15.75">
      <c r="B126" s="2334">
        <v>0</v>
      </c>
      <c r="C126" s="2335" t="s">
        <v>1560</v>
      </c>
      <c r="D126" s="1142" t="s">
        <v>19</v>
      </c>
      <c r="E126" s="2336" t="s">
        <v>19</v>
      </c>
      <c r="F126" s="2336" t="s">
        <v>19</v>
      </c>
    </row>
    <row r="127" spans="2:6" ht="45">
      <c r="B127" s="2334" t="s">
        <v>1970</v>
      </c>
      <c r="C127" s="2335" t="s">
        <v>24</v>
      </c>
      <c r="D127" s="1142" t="s">
        <v>1576</v>
      </c>
      <c r="E127" s="2336">
        <v>149.88999999999999</v>
      </c>
      <c r="F127" s="2336" t="s">
        <v>0</v>
      </c>
    </row>
    <row r="128" spans="2:6" ht="45">
      <c r="B128" s="2334" t="s">
        <v>1971</v>
      </c>
      <c r="C128" s="2335" t="s">
        <v>361</v>
      </c>
      <c r="D128" s="1142" t="s">
        <v>1570</v>
      </c>
      <c r="E128" s="2336">
        <v>73.8</v>
      </c>
      <c r="F128" s="2336" t="s">
        <v>0</v>
      </c>
    </row>
    <row r="129" spans="2:6" ht="45">
      <c r="B129" s="2334" t="s">
        <v>1972</v>
      </c>
      <c r="C129" s="2335" t="s">
        <v>25</v>
      </c>
      <c r="D129" s="1142" t="s">
        <v>1570</v>
      </c>
      <c r="E129" s="2336">
        <v>73.8</v>
      </c>
      <c r="F129" s="2336" t="s">
        <v>0</v>
      </c>
    </row>
    <row r="130" spans="2:6" ht="45">
      <c r="B130" s="2334" t="s">
        <v>1973</v>
      </c>
      <c r="C130" s="2335" t="s">
        <v>331</v>
      </c>
      <c r="D130" s="1142" t="s">
        <v>1577</v>
      </c>
      <c r="E130" s="2336">
        <v>76.09</v>
      </c>
      <c r="F130" s="2336" t="s">
        <v>0</v>
      </c>
    </row>
    <row r="131" spans="2:6" ht="15">
      <c r="B131" s="2334">
        <v>0</v>
      </c>
      <c r="C131" s="2335">
        <v>0</v>
      </c>
      <c r="D131" s="1142" t="s">
        <v>19</v>
      </c>
      <c r="E131" s="2336" t="s">
        <v>19</v>
      </c>
      <c r="F131" s="2336" t="s">
        <v>19</v>
      </c>
    </row>
    <row r="132" spans="2:6" ht="15.75">
      <c r="B132" s="2334" t="s">
        <v>1837</v>
      </c>
      <c r="C132" s="2886" t="s">
        <v>231</v>
      </c>
      <c r="D132" s="2887"/>
      <c r="E132" s="2887"/>
      <c r="F132" s="2888"/>
    </row>
    <row r="133" spans="2:6" ht="30">
      <c r="B133" s="2334" t="s">
        <v>1974</v>
      </c>
      <c r="C133" s="2335" t="s">
        <v>1294</v>
      </c>
      <c r="D133" s="1142" t="s">
        <v>1574</v>
      </c>
      <c r="E133" s="2336">
        <v>68.400000000000006</v>
      </c>
      <c r="F133" s="2336" t="s">
        <v>0</v>
      </c>
    </row>
    <row r="134" spans="2:6" ht="15">
      <c r="B134" s="2334">
        <v>0</v>
      </c>
      <c r="C134" s="2335">
        <v>0</v>
      </c>
      <c r="D134" s="1142" t="s">
        <v>19</v>
      </c>
      <c r="E134" s="2336" t="s">
        <v>19</v>
      </c>
      <c r="F134" s="2336" t="s">
        <v>19</v>
      </c>
    </row>
    <row r="135" spans="2:6" ht="15.75">
      <c r="B135" s="2889" t="s">
        <v>1605</v>
      </c>
      <c r="C135" s="2889"/>
      <c r="D135" s="2889"/>
      <c r="E135" s="2889"/>
      <c r="F135" s="2889"/>
    </row>
    <row r="136" spans="2:6" ht="15">
      <c r="B136" s="2334" t="s">
        <v>19</v>
      </c>
      <c r="C136" s="2335">
        <v>0</v>
      </c>
      <c r="D136" s="1142" t="s">
        <v>19</v>
      </c>
      <c r="E136" s="2336" t="s">
        <v>19</v>
      </c>
      <c r="F136" s="2336" t="s">
        <v>19</v>
      </c>
    </row>
    <row r="137" spans="2:6" ht="15.75">
      <c r="B137" s="2334" t="s">
        <v>1838</v>
      </c>
      <c r="C137" s="2335" t="s">
        <v>1610</v>
      </c>
      <c r="D137" s="1142" t="s">
        <v>19</v>
      </c>
      <c r="E137" s="2336" t="s">
        <v>19</v>
      </c>
      <c r="F137" s="2336" t="s">
        <v>19</v>
      </c>
    </row>
    <row r="138" spans="2:6" ht="15.75">
      <c r="B138" s="2334" t="s">
        <v>19</v>
      </c>
      <c r="C138" s="2335" t="s">
        <v>1614</v>
      </c>
      <c r="D138" s="1142" t="s">
        <v>19</v>
      </c>
      <c r="E138" s="2336" t="s">
        <v>19</v>
      </c>
      <c r="F138" s="2336" t="s">
        <v>19</v>
      </c>
    </row>
    <row r="139" spans="2:6" ht="45">
      <c r="B139" s="2334" t="s">
        <v>1975</v>
      </c>
      <c r="C139" s="2335" t="s">
        <v>706</v>
      </c>
      <c r="D139" s="1142" t="s">
        <v>1611</v>
      </c>
      <c r="E139" s="2336">
        <v>2.1</v>
      </c>
      <c r="F139" s="2336" t="s">
        <v>20</v>
      </c>
    </row>
    <row r="140" spans="2:6" ht="30">
      <c r="B140" s="2334" t="s">
        <v>1976</v>
      </c>
      <c r="C140" s="2335" t="s">
        <v>1049</v>
      </c>
      <c r="D140" s="1142" t="s">
        <v>1612</v>
      </c>
      <c r="E140" s="2336">
        <v>1.19</v>
      </c>
      <c r="F140" s="2336" t="s">
        <v>20</v>
      </c>
    </row>
    <row r="141" spans="2:6" ht="60">
      <c r="B141" s="2334" t="s">
        <v>1977</v>
      </c>
      <c r="C141" s="2335" t="s">
        <v>638</v>
      </c>
      <c r="D141" s="1142" t="s">
        <v>1613</v>
      </c>
      <c r="E141" s="2336">
        <v>2</v>
      </c>
      <c r="F141" s="2336" t="s">
        <v>0</v>
      </c>
    </row>
    <row r="142" spans="2:6" ht="15.75">
      <c r="B142" s="2334" t="s">
        <v>19</v>
      </c>
      <c r="C142" s="2335" t="s">
        <v>1615</v>
      </c>
      <c r="D142" s="1142" t="s">
        <v>19</v>
      </c>
      <c r="E142" s="2336" t="s">
        <v>19</v>
      </c>
      <c r="F142" s="2336" t="s">
        <v>19</v>
      </c>
    </row>
    <row r="143" spans="2:6" ht="60">
      <c r="B143" s="2334" t="s">
        <v>1978</v>
      </c>
      <c r="C143" s="2335" t="s">
        <v>719</v>
      </c>
      <c r="D143" s="1142" t="s">
        <v>1558</v>
      </c>
      <c r="E143" s="2336">
        <v>2</v>
      </c>
      <c r="F143" s="2336" t="s">
        <v>0</v>
      </c>
    </row>
    <row r="144" spans="2:6" ht="60">
      <c r="B144" s="2334" t="s">
        <v>1979</v>
      </c>
      <c r="C144" s="2335" t="s">
        <v>588</v>
      </c>
      <c r="D144" s="1142" t="s">
        <v>1558</v>
      </c>
      <c r="E144" s="2336">
        <v>0.7</v>
      </c>
      <c r="F144" s="2336" t="s">
        <v>20</v>
      </c>
    </row>
    <row r="145" spans="2:6" ht="60">
      <c r="B145" s="2334" t="s">
        <v>1980</v>
      </c>
      <c r="C145" s="2335" t="s">
        <v>151</v>
      </c>
      <c r="D145" s="1142" t="s">
        <v>1558</v>
      </c>
      <c r="E145" s="2336">
        <v>0.7</v>
      </c>
      <c r="F145" s="2336" t="s">
        <v>20</v>
      </c>
    </row>
    <row r="146" spans="2:6" ht="60">
      <c r="B146" s="2334" t="s">
        <v>1981</v>
      </c>
      <c r="C146" s="2335" t="s">
        <v>591</v>
      </c>
      <c r="D146" s="1142" t="s">
        <v>1558</v>
      </c>
      <c r="E146" s="2336">
        <v>4</v>
      </c>
      <c r="F146" s="2336" t="s">
        <v>0</v>
      </c>
    </row>
    <row r="147" spans="2:6" ht="15.75">
      <c r="B147" s="2334" t="s">
        <v>19</v>
      </c>
      <c r="C147" s="2335" t="s">
        <v>225</v>
      </c>
      <c r="D147" s="1142" t="s">
        <v>19</v>
      </c>
      <c r="E147" s="2336" t="s">
        <v>19</v>
      </c>
      <c r="F147" s="2336" t="s">
        <v>19</v>
      </c>
    </row>
    <row r="148" spans="2:6" ht="75">
      <c r="B148" s="2334" t="s">
        <v>1982</v>
      </c>
      <c r="C148" s="2335" t="s">
        <v>1253</v>
      </c>
      <c r="D148" s="1142" t="s">
        <v>1687</v>
      </c>
      <c r="E148" s="2336">
        <v>1272.7</v>
      </c>
      <c r="F148" s="2336" t="s">
        <v>21</v>
      </c>
    </row>
    <row r="149" spans="2:6" ht="75">
      <c r="B149" s="2334" t="s">
        <v>1983</v>
      </c>
      <c r="C149" s="2335" t="s">
        <v>1255</v>
      </c>
      <c r="D149" s="1142" t="s">
        <v>1687</v>
      </c>
      <c r="E149" s="2336">
        <v>1272.7</v>
      </c>
      <c r="F149" s="2336" t="s">
        <v>21</v>
      </c>
    </row>
    <row r="150" spans="2:6" ht="15.75">
      <c r="B150" s="2334" t="s">
        <v>19</v>
      </c>
      <c r="C150" s="2335" t="s">
        <v>1581</v>
      </c>
      <c r="D150" s="1142" t="s">
        <v>19</v>
      </c>
      <c r="E150" s="2336" t="s">
        <v>19</v>
      </c>
      <c r="F150" s="2336" t="s">
        <v>19</v>
      </c>
    </row>
    <row r="151" spans="2:6" ht="90">
      <c r="B151" s="2334" t="s">
        <v>1984</v>
      </c>
      <c r="C151" s="2335" t="s">
        <v>1766</v>
      </c>
      <c r="D151" s="1142" t="s">
        <v>1688</v>
      </c>
      <c r="E151" s="2336">
        <v>59.85</v>
      </c>
      <c r="F151" s="2336" t="s">
        <v>0</v>
      </c>
    </row>
    <row r="152" spans="2:6" ht="15.75">
      <c r="B152" s="2334" t="s">
        <v>19</v>
      </c>
      <c r="C152" s="2335" t="s">
        <v>1620</v>
      </c>
      <c r="D152" s="1142" t="s">
        <v>19</v>
      </c>
      <c r="E152" s="2336" t="s">
        <v>19</v>
      </c>
      <c r="F152" s="2336" t="s">
        <v>19</v>
      </c>
    </row>
    <row r="153" spans="2:6" ht="30">
      <c r="B153" s="2334" t="s">
        <v>1985</v>
      </c>
      <c r="C153" s="2335" t="s">
        <v>681</v>
      </c>
      <c r="D153" s="1142" t="s">
        <v>1621</v>
      </c>
      <c r="E153" s="2336">
        <v>15</v>
      </c>
      <c r="F153" s="2336" t="s">
        <v>23</v>
      </c>
    </row>
    <row r="154" spans="2:6" ht="15">
      <c r="B154" s="2334" t="s">
        <v>19</v>
      </c>
      <c r="C154" s="2335">
        <v>0</v>
      </c>
      <c r="D154" s="1142" t="s">
        <v>19</v>
      </c>
      <c r="E154" s="2336" t="s">
        <v>19</v>
      </c>
      <c r="F154" s="2336" t="s">
        <v>19</v>
      </c>
    </row>
    <row r="155" spans="2:6" ht="15.75">
      <c r="B155" s="2334" t="s">
        <v>1839</v>
      </c>
      <c r="C155" s="2886" t="s">
        <v>1748</v>
      </c>
      <c r="D155" s="2887"/>
      <c r="E155" s="2887"/>
      <c r="F155" s="2888"/>
    </row>
    <row r="156" spans="2:6" ht="15.75">
      <c r="B156" s="2334" t="s">
        <v>19</v>
      </c>
      <c r="C156" s="2335" t="s">
        <v>1614</v>
      </c>
      <c r="D156" s="1142" t="s">
        <v>19</v>
      </c>
      <c r="E156" s="2336" t="s">
        <v>19</v>
      </c>
      <c r="F156" s="2336" t="s">
        <v>19</v>
      </c>
    </row>
    <row r="157" spans="2:6" ht="45">
      <c r="B157" s="2334" t="s">
        <v>1986</v>
      </c>
      <c r="C157" s="2335" t="s">
        <v>706</v>
      </c>
      <c r="D157" s="1142" t="s">
        <v>1611</v>
      </c>
      <c r="E157" s="2336">
        <v>8.06</v>
      </c>
      <c r="F157" s="2336" t="s">
        <v>20</v>
      </c>
    </row>
    <row r="158" spans="2:6" ht="30">
      <c r="B158" s="2334" t="s">
        <v>1987</v>
      </c>
      <c r="C158" s="2335" t="s">
        <v>1049</v>
      </c>
      <c r="D158" s="1142" t="s">
        <v>1616</v>
      </c>
      <c r="E158" s="2336">
        <v>4.75</v>
      </c>
      <c r="F158" s="2336" t="s">
        <v>20</v>
      </c>
    </row>
    <row r="159" spans="2:6" ht="60">
      <c r="B159" s="2334" t="s">
        <v>1988</v>
      </c>
      <c r="C159" s="2335" t="s">
        <v>638</v>
      </c>
      <c r="D159" s="1142" t="s">
        <v>1617</v>
      </c>
      <c r="E159" s="2336">
        <v>7.68</v>
      </c>
      <c r="F159" s="2336" t="s">
        <v>0</v>
      </c>
    </row>
    <row r="160" spans="2:6" ht="15.75">
      <c r="B160" s="2334" t="s">
        <v>19</v>
      </c>
      <c r="C160" s="2335" t="s">
        <v>1615</v>
      </c>
      <c r="D160" s="1142" t="s">
        <v>19</v>
      </c>
      <c r="E160" s="2336" t="s">
        <v>19</v>
      </c>
      <c r="F160" s="2336" t="s">
        <v>19</v>
      </c>
    </row>
    <row r="161" spans="2:6" ht="60">
      <c r="B161" s="2334" t="s">
        <v>1989</v>
      </c>
      <c r="C161" s="2335" t="s">
        <v>719</v>
      </c>
      <c r="D161" s="1142" t="s">
        <v>1617</v>
      </c>
      <c r="E161" s="2336">
        <v>7.68</v>
      </c>
      <c r="F161" s="2336" t="s">
        <v>0</v>
      </c>
    </row>
    <row r="162" spans="2:6" ht="60">
      <c r="B162" s="2334" t="s">
        <v>1990</v>
      </c>
      <c r="C162" s="2335" t="s">
        <v>588</v>
      </c>
      <c r="D162" s="1142" t="s">
        <v>1618</v>
      </c>
      <c r="E162" s="2336">
        <v>2.68</v>
      </c>
      <c r="F162" s="2336" t="s">
        <v>20</v>
      </c>
    </row>
    <row r="163" spans="2:6" ht="60">
      <c r="B163" s="2334" t="s">
        <v>1991</v>
      </c>
      <c r="C163" s="2335" t="s">
        <v>151</v>
      </c>
      <c r="D163" s="1142" t="s">
        <v>1618</v>
      </c>
      <c r="E163" s="2336">
        <v>2.68</v>
      </c>
      <c r="F163" s="2336" t="s">
        <v>20</v>
      </c>
    </row>
    <row r="164" spans="2:6" ht="60">
      <c r="B164" s="2334" t="s">
        <v>1992</v>
      </c>
      <c r="C164" s="2335" t="s">
        <v>591</v>
      </c>
      <c r="D164" s="1142" t="s">
        <v>1619</v>
      </c>
      <c r="E164" s="2336">
        <v>19.200000000000003</v>
      </c>
      <c r="F164" s="2336" t="s">
        <v>0</v>
      </c>
    </row>
    <row r="165" spans="2:6" ht="15.75">
      <c r="B165" s="2334" t="s">
        <v>19</v>
      </c>
      <c r="C165" s="2335" t="s">
        <v>225</v>
      </c>
      <c r="D165" s="1142" t="s">
        <v>19</v>
      </c>
      <c r="E165" s="2336" t="s">
        <v>19</v>
      </c>
      <c r="F165" s="2336" t="s">
        <v>19</v>
      </c>
    </row>
    <row r="166" spans="2:6" ht="45">
      <c r="B166" s="2334" t="s">
        <v>1993</v>
      </c>
      <c r="C166" s="2335" t="s">
        <v>1253</v>
      </c>
      <c r="D166" s="1142" t="s">
        <v>1609</v>
      </c>
      <c r="E166" s="2336">
        <v>1960.6799999999998</v>
      </c>
      <c r="F166" s="2336" t="s">
        <v>21</v>
      </c>
    </row>
    <row r="167" spans="2:6" ht="30">
      <c r="B167" s="2334" t="s">
        <v>1994</v>
      </c>
      <c r="C167" s="2335" t="s">
        <v>1255</v>
      </c>
      <c r="D167" s="1142" t="s">
        <v>1609</v>
      </c>
      <c r="E167" s="2336">
        <v>1960.6799999999998</v>
      </c>
      <c r="F167" s="2336" t="s">
        <v>21</v>
      </c>
    </row>
    <row r="168" spans="2:6" ht="15.75">
      <c r="B168" s="2334" t="s">
        <v>19</v>
      </c>
      <c r="C168" s="2335" t="s">
        <v>1581</v>
      </c>
      <c r="D168" s="1142" t="s">
        <v>19</v>
      </c>
      <c r="E168" s="2336" t="s">
        <v>19</v>
      </c>
      <c r="F168" s="2336" t="s">
        <v>19</v>
      </c>
    </row>
    <row r="169" spans="2:6" ht="90">
      <c r="B169" s="2334" t="s">
        <v>1995</v>
      </c>
      <c r="C169" s="2335" t="s">
        <v>1766</v>
      </c>
      <c r="D169" s="1142" t="s">
        <v>1634</v>
      </c>
      <c r="E169" s="2336">
        <v>95.88</v>
      </c>
      <c r="F169" s="2336" t="s">
        <v>0</v>
      </c>
    </row>
    <row r="170" spans="2:6" ht="15">
      <c r="B170" s="2334" t="s">
        <v>19</v>
      </c>
      <c r="C170" s="2335">
        <v>0</v>
      </c>
      <c r="D170" s="1142" t="s">
        <v>19</v>
      </c>
      <c r="E170" s="2336" t="s">
        <v>19</v>
      </c>
      <c r="F170" s="2336" t="s">
        <v>19</v>
      </c>
    </row>
    <row r="171" spans="2:6" ht="15.75">
      <c r="B171" s="2334" t="s">
        <v>1840</v>
      </c>
      <c r="C171" s="2886" t="s">
        <v>1755</v>
      </c>
      <c r="D171" s="2887"/>
      <c r="E171" s="2887"/>
      <c r="F171" s="2888"/>
    </row>
    <row r="172" spans="2:6" ht="15.75">
      <c r="B172" s="2334" t="s">
        <v>19</v>
      </c>
      <c r="C172" s="2335" t="s">
        <v>1706</v>
      </c>
      <c r="D172" s="1142" t="s">
        <v>19</v>
      </c>
      <c r="E172" s="2336" t="s">
        <v>19</v>
      </c>
      <c r="F172" s="2336" t="s">
        <v>19</v>
      </c>
    </row>
    <row r="173" spans="2:6" ht="45">
      <c r="B173" s="2334" t="s">
        <v>1996</v>
      </c>
      <c r="C173" s="2335" t="s">
        <v>1118</v>
      </c>
      <c r="D173" s="1142" t="s">
        <v>1709</v>
      </c>
      <c r="E173" s="2336">
        <v>20.16</v>
      </c>
      <c r="F173" s="2336" t="s">
        <v>20</v>
      </c>
    </row>
    <row r="174" spans="2:6" ht="30">
      <c r="B174" s="2334" t="s">
        <v>1997</v>
      </c>
      <c r="C174" s="2335" t="s">
        <v>1049</v>
      </c>
      <c r="D174" s="1142" t="s">
        <v>1711</v>
      </c>
      <c r="E174" s="2336">
        <v>8.9600000000000009</v>
      </c>
      <c r="F174" s="2336" t="s">
        <v>20</v>
      </c>
    </row>
    <row r="175" spans="2:6" ht="60">
      <c r="B175" s="2334" t="s">
        <v>1998</v>
      </c>
      <c r="C175" s="2335" t="s">
        <v>638</v>
      </c>
      <c r="D175" s="1142" t="s">
        <v>1710</v>
      </c>
      <c r="E175" s="2336">
        <v>44.8</v>
      </c>
      <c r="F175" s="2336" t="s">
        <v>0</v>
      </c>
    </row>
    <row r="176" spans="2:6" ht="15.75">
      <c r="B176" s="2334" t="s">
        <v>19</v>
      </c>
      <c r="C176" s="2335" t="s">
        <v>1707</v>
      </c>
      <c r="D176" s="1142" t="s">
        <v>19</v>
      </c>
      <c r="E176" s="2336" t="s">
        <v>19</v>
      </c>
      <c r="F176" s="2336" t="s">
        <v>19</v>
      </c>
    </row>
    <row r="177" spans="2:6" ht="60">
      <c r="B177" s="2334" t="s">
        <v>1999</v>
      </c>
      <c r="C177" s="2335" t="s">
        <v>586</v>
      </c>
      <c r="D177" s="1142" t="s">
        <v>1712</v>
      </c>
      <c r="E177" s="2336">
        <v>2.2400000000000002</v>
      </c>
      <c r="F177" s="2336" t="s">
        <v>20</v>
      </c>
    </row>
    <row r="178" spans="2:6" ht="60">
      <c r="B178" s="2334" t="s">
        <v>2000</v>
      </c>
      <c r="C178" s="2335" t="s">
        <v>151</v>
      </c>
      <c r="D178" s="1142" t="s">
        <v>1712</v>
      </c>
      <c r="E178" s="2336">
        <v>2.2400000000000002</v>
      </c>
      <c r="F178" s="2336" t="s">
        <v>20</v>
      </c>
    </row>
    <row r="179" spans="2:6" ht="75">
      <c r="B179" s="2334" t="s">
        <v>2001</v>
      </c>
      <c r="C179" s="2335" t="s">
        <v>641</v>
      </c>
      <c r="D179" s="1142" t="s">
        <v>1713</v>
      </c>
      <c r="E179" s="2336">
        <v>8.9600000000000009</v>
      </c>
      <c r="F179" s="2336" t="s">
        <v>20</v>
      </c>
    </row>
    <row r="180" spans="2:6" ht="15.75">
      <c r="B180" s="2334" t="s">
        <v>19</v>
      </c>
      <c r="C180" s="2335" t="s">
        <v>1708</v>
      </c>
      <c r="D180" s="1142" t="s">
        <v>19</v>
      </c>
      <c r="E180" s="2336" t="s">
        <v>19</v>
      </c>
      <c r="F180" s="2336" t="s">
        <v>19</v>
      </c>
    </row>
    <row r="181" spans="2:6" ht="45">
      <c r="B181" s="2334" t="s">
        <v>2002</v>
      </c>
      <c r="C181" s="2335" t="s">
        <v>35</v>
      </c>
      <c r="D181" s="1142" t="s">
        <v>1714</v>
      </c>
      <c r="E181" s="2336">
        <v>56</v>
      </c>
      <c r="F181" s="2336" t="s">
        <v>0</v>
      </c>
    </row>
    <row r="182" spans="2:6" ht="15">
      <c r="B182" s="2334" t="s">
        <v>19</v>
      </c>
      <c r="C182" s="2335">
        <v>0</v>
      </c>
      <c r="D182" s="1142" t="s">
        <v>19</v>
      </c>
      <c r="E182" s="2336" t="s">
        <v>19</v>
      </c>
      <c r="F182" s="2336" t="s">
        <v>19</v>
      </c>
    </row>
    <row r="183" spans="2:6" ht="15.75">
      <c r="B183" s="2334" t="s">
        <v>1841</v>
      </c>
      <c r="C183" s="2886" t="s">
        <v>1756</v>
      </c>
      <c r="D183" s="2887"/>
      <c r="E183" s="2887"/>
      <c r="F183" s="2888"/>
    </row>
    <row r="184" spans="2:6" ht="15.75">
      <c r="B184" s="2334" t="s">
        <v>19</v>
      </c>
      <c r="C184" s="2335" t="s">
        <v>1706</v>
      </c>
      <c r="D184" s="1142" t="s">
        <v>19</v>
      </c>
      <c r="E184" s="2336" t="s">
        <v>19</v>
      </c>
      <c r="F184" s="2336" t="s">
        <v>19</v>
      </c>
    </row>
    <row r="185" spans="2:6" ht="45">
      <c r="B185" s="2334" t="s">
        <v>2003</v>
      </c>
      <c r="C185" s="2335" t="s">
        <v>1118</v>
      </c>
      <c r="D185" s="1142" t="s">
        <v>1749</v>
      </c>
      <c r="E185" s="2336">
        <v>22.46</v>
      </c>
      <c r="F185" s="2336" t="s">
        <v>20</v>
      </c>
    </row>
    <row r="186" spans="2:6" ht="30">
      <c r="B186" s="2334" t="s">
        <v>2004</v>
      </c>
      <c r="C186" s="2335" t="s">
        <v>1049</v>
      </c>
      <c r="D186" s="1142" t="s">
        <v>1754</v>
      </c>
      <c r="E186" s="2336">
        <v>9.9899999999999984</v>
      </c>
      <c r="F186" s="2336" t="s">
        <v>20</v>
      </c>
    </row>
    <row r="187" spans="2:6" ht="60">
      <c r="B187" s="2334" t="s">
        <v>2005</v>
      </c>
      <c r="C187" s="2335" t="s">
        <v>638</v>
      </c>
      <c r="D187" s="1142" t="s">
        <v>1750</v>
      </c>
      <c r="E187" s="2336">
        <v>49.92</v>
      </c>
      <c r="F187" s="2336" t="s">
        <v>0</v>
      </c>
    </row>
    <row r="188" spans="2:6" ht="15.75">
      <c r="B188" s="2334" t="s">
        <v>19</v>
      </c>
      <c r="C188" s="2335" t="s">
        <v>1707</v>
      </c>
      <c r="D188" s="1142" t="s">
        <v>19</v>
      </c>
      <c r="E188" s="2336" t="s">
        <v>19</v>
      </c>
      <c r="F188" s="2336" t="s">
        <v>19</v>
      </c>
    </row>
    <row r="189" spans="2:6" ht="60">
      <c r="B189" s="2334" t="s">
        <v>2006</v>
      </c>
      <c r="C189" s="2335" t="s">
        <v>586</v>
      </c>
      <c r="D189" s="1142" t="s">
        <v>1751</v>
      </c>
      <c r="E189" s="2336">
        <v>2.4900000000000002</v>
      </c>
      <c r="F189" s="2336" t="s">
        <v>20</v>
      </c>
    </row>
    <row r="190" spans="2:6" ht="60">
      <c r="B190" s="2334" t="s">
        <v>2007</v>
      </c>
      <c r="C190" s="2335" t="s">
        <v>151</v>
      </c>
      <c r="D190" s="1142" t="s">
        <v>1751</v>
      </c>
      <c r="E190" s="2336">
        <v>2.4900000000000002</v>
      </c>
      <c r="F190" s="2336" t="s">
        <v>20</v>
      </c>
    </row>
    <row r="191" spans="2:6" ht="75">
      <c r="B191" s="2334" t="s">
        <v>2008</v>
      </c>
      <c r="C191" s="2335" t="s">
        <v>641</v>
      </c>
      <c r="D191" s="1142" t="s">
        <v>1752</v>
      </c>
      <c r="E191" s="2336">
        <v>9.98</v>
      </c>
      <c r="F191" s="2336" t="s">
        <v>20</v>
      </c>
    </row>
    <row r="192" spans="2:6" ht="15.75">
      <c r="B192" s="2334" t="s">
        <v>19</v>
      </c>
      <c r="C192" s="2335" t="s">
        <v>1708</v>
      </c>
      <c r="D192" s="1142" t="s">
        <v>19</v>
      </c>
      <c r="E192" s="2336" t="s">
        <v>19</v>
      </c>
      <c r="F192" s="2336" t="s">
        <v>19</v>
      </c>
    </row>
    <row r="193" spans="2:6" ht="45">
      <c r="B193" s="2334" t="s">
        <v>2009</v>
      </c>
      <c r="C193" s="2335" t="s">
        <v>35</v>
      </c>
      <c r="D193" s="1142" t="s">
        <v>1753</v>
      </c>
      <c r="E193" s="2336">
        <v>62.4</v>
      </c>
      <c r="F193" s="2336" t="s">
        <v>0</v>
      </c>
    </row>
    <row r="194" spans="2:6" ht="15">
      <c r="B194" s="2334" t="s">
        <v>19</v>
      </c>
      <c r="C194" s="2335">
        <v>0</v>
      </c>
      <c r="D194" s="1142" t="s">
        <v>19</v>
      </c>
      <c r="E194" s="2336" t="s">
        <v>19</v>
      </c>
      <c r="F194" s="2336" t="s">
        <v>19</v>
      </c>
    </row>
    <row r="195" spans="2:6" ht="15.75">
      <c r="B195" s="2334" t="s">
        <v>1842</v>
      </c>
      <c r="C195" s="2886" t="s">
        <v>1796</v>
      </c>
      <c r="D195" s="2887"/>
      <c r="E195" s="2887"/>
      <c r="F195" s="2888"/>
    </row>
    <row r="196" spans="2:6" ht="15.75">
      <c r="B196" s="2334" t="s">
        <v>19</v>
      </c>
      <c r="C196" s="2335" t="s">
        <v>221</v>
      </c>
      <c r="D196" s="1142" t="s">
        <v>19</v>
      </c>
      <c r="E196" s="2336" t="s">
        <v>19</v>
      </c>
      <c r="F196" s="2336" t="s">
        <v>19</v>
      </c>
    </row>
    <row r="197" spans="2:6" ht="75">
      <c r="B197" s="2334" t="s">
        <v>2010</v>
      </c>
      <c r="C197" s="2335" t="s">
        <v>639</v>
      </c>
      <c r="D197" s="1142" t="s">
        <v>1599</v>
      </c>
      <c r="E197" s="2336">
        <v>74.48</v>
      </c>
      <c r="F197" s="2336" t="s">
        <v>0</v>
      </c>
    </row>
    <row r="198" spans="2:6" ht="15.75">
      <c r="B198" s="2334" t="s">
        <v>19</v>
      </c>
      <c r="C198" s="2335" t="s">
        <v>1578</v>
      </c>
      <c r="D198" s="1142" t="s">
        <v>19</v>
      </c>
      <c r="E198" s="2336" t="s">
        <v>19</v>
      </c>
      <c r="F198" s="2336" t="s">
        <v>19</v>
      </c>
    </row>
    <row r="199" spans="2:6" ht="30">
      <c r="B199" s="2334" t="s">
        <v>2011</v>
      </c>
      <c r="C199" s="2335" t="s">
        <v>1049</v>
      </c>
      <c r="D199" s="1142" t="s">
        <v>1600</v>
      </c>
      <c r="E199" s="2336">
        <v>24.94</v>
      </c>
      <c r="F199" s="2336" t="s">
        <v>20</v>
      </c>
    </row>
    <row r="200" spans="2:6" ht="30">
      <c r="B200" s="2334" t="s">
        <v>2012</v>
      </c>
      <c r="C200" s="2335" t="s">
        <v>1162</v>
      </c>
      <c r="D200" s="1142" t="s">
        <v>1601</v>
      </c>
      <c r="E200" s="2336">
        <v>1.36</v>
      </c>
      <c r="F200" s="2336" t="s">
        <v>20</v>
      </c>
    </row>
    <row r="201" spans="2:6" ht="30">
      <c r="B201" s="2334" t="s">
        <v>2013</v>
      </c>
      <c r="C201" s="2335" t="s">
        <v>1393</v>
      </c>
      <c r="D201" s="1142" t="s">
        <v>1602</v>
      </c>
      <c r="E201" s="2336">
        <v>45.36</v>
      </c>
      <c r="F201" s="2336" t="s">
        <v>0</v>
      </c>
    </row>
    <row r="202" spans="2:6" ht="15.75">
      <c r="B202" s="2334" t="s">
        <v>19</v>
      </c>
      <c r="C202" s="2335" t="s">
        <v>1579</v>
      </c>
      <c r="D202" s="1142" t="s">
        <v>19</v>
      </c>
      <c r="E202" s="2336" t="s">
        <v>19</v>
      </c>
      <c r="F202" s="2336" t="s">
        <v>19</v>
      </c>
    </row>
    <row r="203" spans="2:6" ht="105">
      <c r="B203" s="2334" t="s">
        <v>2014</v>
      </c>
      <c r="C203" s="2335" t="s">
        <v>154</v>
      </c>
      <c r="D203" s="1142" t="s">
        <v>1603</v>
      </c>
      <c r="E203" s="2336">
        <v>101.08</v>
      </c>
      <c r="F203" s="2336" t="s">
        <v>0</v>
      </c>
    </row>
    <row r="204" spans="2:6" ht="105">
      <c r="B204" s="2334" t="s">
        <v>2015</v>
      </c>
      <c r="C204" s="2335" t="s">
        <v>646</v>
      </c>
      <c r="D204" s="1142" t="s">
        <v>1603</v>
      </c>
      <c r="E204" s="2336">
        <v>101.08</v>
      </c>
      <c r="F204" s="2336" t="s">
        <v>0</v>
      </c>
    </row>
    <row r="205" spans="2:6" ht="15.75">
      <c r="B205" s="2334" t="s">
        <v>19</v>
      </c>
      <c r="C205" s="2335" t="s">
        <v>1581</v>
      </c>
      <c r="D205" s="1142" t="s">
        <v>19</v>
      </c>
      <c r="E205" s="2336" t="s">
        <v>19</v>
      </c>
      <c r="F205" s="2336" t="s">
        <v>19</v>
      </c>
    </row>
    <row r="206" spans="2:6" ht="45">
      <c r="B206" s="2334" t="s">
        <v>2016</v>
      </c>
      <c r="C206" s="2335" t="s">
        <v>24</v>
      </c>
      <c r="D206" s="1142" t="s">
        <v>1603</v>
      </c>
      <c r="E206" s="2336">
        <v>101.08</v>
      </c>
      <c r="F206" s="2336" t="s">
        <v>0</v>
      </c>
    </row>
    <row r="207" spans="2:6" ht="45">
      <c r="B207" s="2334" t="s">
        <v>2017</v>
      </c>
      <c r="C207" s="2335" t="s">
        <v>361</v>
      </c>
      <c r="D207" s="1142" t="s">
        <v>1603</v>
      </c>
      <c r="E207" s="2336">
        <v>101.08</v>
      </c>
      <c r="F207" s="2336" t="s">
        <v>0</v>
      </c>
    </row>
    <row r="208" spans="2:6" ht="45">
      <c r="B208" s="2334" t="s">
        <v>2018</v>
      </c>
      <c r="C208" s="2335" t="s">
        <v>25</v>
      </c>
      <c r="D208" s="1142" t="s">
        <v>1603</v>
      </c>
      <c r="E208" s="2336">
        <v>101.08</v>
      </c>
      <c r="F208" s="2336" t="s">
        <v>0</v>
      </c>
    </row>
    <row r="209" spans="2:6" ht="15.75">
      <c r="B209" s="2334" t="s">
        <v>19</v>
      </c>
      <c r="C209" s="2335" t="s">
        <v>1580</v>
      </c>
      <c r="D209" s="1142" t="s">
        <v>19</v>
      </c>
      <c r="E209" s="2336" t="s">
        <v>19</v>
      </c>
      <c r="F209" s="2336" t="s">
        <v>19</v>
      </c>
    </row>
    <row r="210" spans="2:6" ht="45">
      <c r="B210" s="2334" t="s">
        <v>2019</v>
      </c>
      <c r="C210" s="2335" t="s">
        <v>1597</v>
      </c>
      <c r="D210" s="1142" t="s">
        <v>1604</v>
      </c>
      <c r="E210" s="2336">
        <v>70</v>
      </c>
      <c r="F210" s="2336" t="s">
        <v>22</v>
      </c>
    </row>
    <row r="211" spans="2:6" ht="15.75">
      <c r="B211" s="2334" t="s">
        <v>19</v>
      </c>
      <c r="C211" s="2335" t="s">
        <v>1598</v>
      </c>
      <c r="D211" s="1142" t="s">
        <v>19</v>
      </c>
      <c r="E211" s="2336" t="s">
        <v>19</v>
      </c>
      <c r="F211" s="2336" t="s">
        <v>19</v>
      </c>
    </row>
    <row r="212" spans="2:6" ht="60">
      <c r="B212" s="2334" t="s">
        <v>2020</v>
      </c>
      <c r="C212" s="2335" t="s">
        <v>1253</v>
      </c>
      <c r="D212" s="1142" t="s">
        <v>1797</v>
      </c>
      <c r="E212" s="2336">
        <v>868.56</v>
      </c>
      <c r="F212" s="2336" t="s">
        <v>21</v>
      </c>
    </row>
    <row r="213" spans="2:6" ht="15">
      <c r="B213" s="2334" t="s">
        <v>19</v>
      </c>
      <c r="C213" s="2335">
        <v>0</v>
      </c>
      <c r="D213" s="1142" t="s">
        <v>19</v>
      </c>
      <c r="E213" s="2336" t="s">
        <v>19</v>
      </c>
      <c r="F213" s="2336" t="s">
        <v>19</v>
      </c>
    </row>
    <row r="214" spans="2:6" ht="15.75">
      <c r="B214" s="2334" t="s">
        <v>1843</v>
      </c>
      <c r="C214" s="2886" t="s">
        <v>1791</v>
      </c>
      <c r="D214" s="2887"/>
      <c r="E214" s="2887"/>
      <c r="F214" s="2888"/>
    </row>
    <row r="215" spans="2:6" ht="15.75">
      <c r="B215" s="2334" t="s">
        <v>19</v>
      </c>
      <c r="C215" s="2335" t="s">
        <v>221</v>
      </c>
      <c r="D215" s="1142" t="s">
        <v>19</v>
      </c>
      <c r="E215" s="2336" t="s">
        <v>19</v>
      </c>
      <c r="F215" s="2336" t="s">
        <v>19</v>
      </c>
    </row>
    <row r="216" spans="2:6" ht="75">
      <c r="B216" s="2334" t="s">
        <v>2021</v>
      </c>
      <c r="C216" s="2335" t="s">
        <v>639</v>
      </c>
      <c r="D216" s="1142" t="s">
        <v>1785</v>
      </c>
      <c r="E216" s="2336">
        <v>84</v>
      </c>
      <c r="F216" s="2336" t="s">
        <v>0</v>
      </c>
    </row>
    <row r="217" spans="2:6" ht="15.75">
      <c r="B217" s="2334" t="s">
        <v>19</v>
      </c>
      <c r="C217" s="2335" t="s">
        <v>1578</v>
      </c>
      <c r="D217" s="1142" t="s">
        <v>19</v>
      </c>
      <c r="E217" s="2336" t="s">
        <v>19</v>
      </c>
      <c r="F217" s="2336" t="s">
        <v>19</v>
      </c>
    </row>
    <row r="218" spans="2:6" ht="30">
      <c r="B218" s="2334" t="s">
        <v>2022</v>
      </c>
      <c r="C218" s="2335" t="s">
        <v>1049</v>
      </c>
      <c r="D218" s="1142" t="s">
        <v>1786</v>
      </c>
      <c r="E218" s="2336">
        <v>32.47</v>
      </c>
      <c r="F218" s="2336" t="s">
        <v>20</v>
      </c>
    </row>
    <row r="219" spans="2:6" ht="30">
      <c r="B219" s="2334" t="s">
        <v>2023</v>
      </c>
      <c r="C219" s="2335" t="s">
        <v>1162</v>
      </c>
      <c r="D219" s="1142" t="s">
        <v>1787</v>
      </c>
      <c r="E219" s="2336">
        <v>1.77</v>
      </c>
      <c r="F219" s="2336" t="s">
        <v>20</v>
      </c>
    </row>
    <row r="220" spans="2:6" ht="30">
      <c r="B220" s="2334" t="s">
        <v>2024</v>
      </c>
      <c r="C220" s="2335" t="s">
        <v>1393</v>
      </c>
      <c r="D220" s="1142" t="s">
        <v>1788</v>
      </c>
      <c r="E220" s="2336">
        <v>59.04</v>
      </c>
      <c r="F220" s="2336" t="s">
        <v>0</v>
      </c>
    </row>
    <row r="221" spans="2:6" ht="15.75">
      <c r="B221" s="2334" t="s">
        <v>19</v>
      </c>
      <c r="C221" s="2335" t="s">
        <v>1579</v>
      </c>
      <c r="D221" s="1142" t="s">
        <v>19</v>
      </c>
      <c r="E221" s="2336" t="s">
        <v>19</v>
      </c>
      <c r="F221" s="2336" t="s">
        <v>19</v>
      </c>
    </row>
    <row r="222" spans="2:6" ht="105">
      <c r="B222" s="2334" t="s">
        <v>2025</v>
      </c>
      <c r="C222" s="2335" t="s">
        <v>154</v>
      </c>
      <c r="D222" s="1142" t="s">
        <v>1789</v>
      </c>
      <c r="E222" s="2336">
        <v>114</v>
      </c>
      <c r="F222" s="2336" t="s">
        <v>0</v>
      </c>
    </row>
    <row r="223" spans="2:6" ht="105">
      <c r="B223" s="2334" t="s">
        <v>2026</v>
      </c>
      <c r="C223" s="2335" t="s">
        <v>646</v>
      </c>
      <c r="D223" s="1142" t="s">
        <v>1789</v>
      </c>
      <c r="E223" s="2336">
        <v>114</v>
      </c>
      <c r="F223" s="2336" t="s">
        <v>0</v>
      </c>
    </row>
    <row r="224" spans="2:6" ht="15.75">
      <c r="B224" s="2334" t="s">
        <v>19</v>
      </c>
      <c r="C224" s="2335" t="s">
        <v>1581</v>
      </c>
      <c r="D224" s="1142" t="s">
        <v>19</v>
      </c>
      <c r="E224" s="2336" t="s">
        <v>19</v>
      </c>
      <c r="F224" s="2336" t="s">
        <v>19</v>
      </c>
    </row>
    <row r="225" spans="2:6" ht="45">
      <c r="B225" s="2334" t="s">
        <v>2027</v>
      </c>
      <c r="C225" s="2335" t="s">
        <v>24</v>
      </c>
      <c r="D225" s="1142" t="s">
        <v>1789</v>
      </c>
      <c r="E225" s="2336">
        <v>114</v>
      </c>
      <c r="F225" s="2336" t="s">
        <v>0</v>
      </c>
    </row>
    <row r="226" spans="2:6" ht="45">
      <c r="B226" s="2334" t="s">
        <v>2028</v>
      </c>
      <c r="C226" s="2335" t="s">
        <v>361</v>
      </c>
      <c r="D226" s="1142" t="s">
        <v>1789</v>
      </c>
      <c r="E226" s="2336">
        <v>114</v>
      </c>
      <c r="F226" s="2336" t="s">
        <v>0</v>
      </c>
    </row>
    <row r="227" spans="2:6" ht="45">
      <c r="B227" s="2334" t="s">
        <v>2029</v>
      </c>
      <c r="C227" s="2335" t="s">
        <v>25</v>
      </c>
      <c r="D227" s="1142" t="s">
        <v>1789</v>
      </c>
      <c r="E227" s="2336">
        <v>114</v>
      </c>
      <c r="F227" s="2336" t="s">
        <v>0</v>
      </c>
    </row>
    <row r="228" spans="2:6" ht="15.75">
      <c r="B228" s="2334" t="s">
        <v>19</v>
      </c>
      <c r="C228" s="2335" t="s">
        <v>1580</v>
      </c>
      <c r="D228" s="1142" t="s">
        <v>19</v>
      </c>
      <c r="E228" s="2336" t="s">
        <v>19</v>
      </c>
      <c r="F228" s="2336" t="s">
        <v>19</v>
      </c>
    </row>
    <row r="229" spans="2:6" ht="45">
      <c r="B229" s="2334" t="s">
        <v>2030</v>
      </c>
      <c r="C229" s="2335" t="s">
        <v>1597</v>
      </c>
      <c r="D229" s="1142" t="s">
        <v>1790</v>
      </c>
      <c r="E229" s="2336">
        <v>32.4</v>
      </c>
      <c r="F229" s="2336" t="s">
        <v>22</v>
      </c>
    </row>
    <row r="230" spans="2:6" ht="15.75">
      <c r="B230" s="2334" t="s">
        <v>19</v>
      </c>
      <c r="C230" s="2335" t="s">
        <v>1598</v>
      </c>
      <c r="D230" s="1142" t="s">
        <v>19</v>
      </c>
      <c r="E230" s="2336" t="s">
        <v>19</v>
      </c>
      <c r="F230" s="2336" t="s">
        <v>19</v>
      </c>
    </row>
    <row r="231" spans="2:6" ht="60">
      <c r="B231" s="2334" t="s">
        <v>2031</v>
      </c>
      <c r="C231" s="2335" t="s">
        <v>1253</v>
      </c>
      <c r="D231" s="1142" t="s">
        <v>1798</v>
      </c>
      <c r="E231" s="2336">
        <v>380.88</v>
      </c>
      <c r="F231" s="2336" t="s">
        <v>21</v>
      </c>
    </row>
    <row r="232" spans="2:6" ht="15">
      <c r="B232" s="2334" t="s">
        <v>19</v>
      </c>
      <c r="C232" s="2335">
        <v>0</v>
      </c>
      <c r="D232" s="1142" t="s">
        <v>19</v>
      </c>
      <c r="E232" s="2336" t="s">
        <v>19</v>
      </c>
      <c r="F232" s="2336" t="s">
        <v>19</v>
      </c>
    </row>
    <row r="233" spans="2:6" ht="15.75">
      <c r="B233" s="2334" t="s">
        <v>1844</v>
      </c>
      <c r="C233" s="2335" t="s">
        <v>71</v>
      </c>
      <c r="D233" s="1142" t="s">
        <v>19</v>
      </c>
      <c r="E233" s="2336" t="s">
        <v>19</v>
      </c>
      <c r="F233" s="2336" t="s">
        <v>19</v>
      </c>
    </row>
    <row r="234" spans="2:6" ht="75">
      <c r="B234" s="2334" t="s">
        <v>2032</v>
      </c>
      <c r="C234" s="2335" t="s">
        <v>350</v>
      </c>
      <c r="D234" s="1142" t="s">
        <v>1821</v>
      </c>
      <c r="E234" s="2336">
        <v>1153.02</v>
      </c>
      <c r="F234" s="2336" t="s">
        <v>0</v>
      </c>
    </row>
    <row r="235" spans="2:6" ht="60">
      <c r="B235" s="2334" t="s">
        <v>2033</v>
      </c>
      <c r="C235" s="2335" t="s">
        <v>1151</v>
      </c>
      <c r="D235" s="1142" t="s">
        <v>1792</v>
      </c>
      <c r="E235" s="2336">
        <v>129.69</v>
      </c>
      <c r="F235" s="2336" t="s">
        <v>0</v>
      </c>
    </row>
    <row r="236" spans="2:6" ht="75">
      <c r="B236" s="2334" t="s">
        <v>2034</v>
      </c>
      <c r="C236" s="2335" t="s">
        <v>1550</v>
      </c>
      <c r="D236" s="1142" t="s">
        <v>1792</v>
      </c>
      <c r="E236" s="2336">
        <v>129.69</v>
      </c>
      <c r="F236" s="2336" t="s">
        <v>0</v>
      </c>
    </row>
    <row r="237" spans="2:6" ht="180">
      <c r="B237" s="2334" t="s">
        <v>2035</v>
      </c>
      <c r="C237" s="2335" t="s">
        <v>346</v>
      </c>
      <c r="D237" s="1142" t="s">
        <v>1822</v>
      </c>
      <c r="E237" s="2336">
        <v>54.99</v>
      </c>
      <c r="F237" s="2336" t="s">
        <v>20</v>
      </c>
    </row>
    <row r="238" spans="2:6" ht="60">
      <c r="B238" s="2334" t="s">
        <v>2036</v>
      </c>
      <c r="C238" s="2335" t="s">
        <v>217</v>
      </c>
      <c r="D238" s="1142" t="s">
        <v>1793</v>
      </c>
      <c r="E238" s="2336">
        <v>237.72</v>
      </c>
      <c r="F238" s="2336" t="s">
        <v>0</v>
      </c>
    </row>
    <row r="239" spans="2:6" ht="15">
      <c r="B239" s="2334" t="s">
        <v>19</v>
      </c>
      <c r="C239" s="2335">
        <v>0</v>
      </c>
      <c r="D239" s="1142" t="s">
        <v>19</v>
      </c>
      <c r="E239" s="2336" t="s">
        <v>19</v>
      </c>
      <c r="F239" s="2336" t="s">
        <v>19</v>
      </c>
    </row>
    <row r="240" spans="2:6" ht="15.75">
      <c r="B240" s="2334" t="s">
        <v>1845</v>
      </c>
      <c r="C240" s="2886" t="s">
        <v>1684</v>
      </c>
      <c r="D240" s="2887"/>
      <c r="E240" s="2887"/>
      <c r="F240" s="2888"/>
    </row>
    <row r="241" spans="2:6" ht="15.75">
      <c r="B241" s="2334"/>
      <c r="C241" s="2335" t="s">
        <v>1747</v>
      </c>
      <c r="D241" s="1142" t="s">
        <v>19</v>
      </c>
      <c r="E241" s="2336" t="s">
        <v>19</v>
      </c>
      <c r="F241" s="2336" t="s">
        <v>19</v>
      </c>
    </row>
    <row r="242" spans="2:6" ht="15">
      <c r="B242" s="2334" t="s">
        <v>19</v>
      </c>
      <c r="C242" s="2335">
        <v>0</v>
      </c>
      <c r="D242" s="1142" t="s">
        <v>19</v>
      </c>
      <c r="E242" s="2336" t="s">
        <v>19</v>
      </c>
      <c r="F242" s="2336" t="s">
        <v>19</v>
      </c>
    </row>
    <row r="243" spans="2:6" ht="15.75">
      <c r="B243" s="2334" t="s">
        <v>1846</v>
      </c>
      <c r="C243" s="2335" t="s">
        <v>1686</v>
      </c>
      <c r="D243" s="1142" t="s">
        <v>19</v>
      </c>
      <c r="E243" s="2336" t="s">
        <v>19</v>
      </c>
      <c r="F243" s="2336" t="s">
        <v>19</v>
      </c>
    </row>
    <row r="244" spans="2:6" ht="60">
      <c r="B244" s="2334" t="s">
        <v>2058</v>
      </c>
      <c r="C244" s="2335" t="s">
        <v>39</v>
      </c>
      <c r="D244" s="1142" t="s">
        <v>1794</v>
      </c>
      <c r="E244" s="2336">
        <v>342.46</v>
      </c>
      <c r="F244" s="2336" t="s">
        <v>0</v>
      </c>
    </row>
    <row r="245" spans="2:6" ht="15">
      <c r="B245" s="2334" t="s">
        <v>19</v>
      </c>
      <c r="C245" s="2335">
        <v>0</v>
      </c>
      <c r="D245" s="1142" t="s">
        <v>19</v>
      </c>
      <c r="E245" s="2336" t="s">
        <v>19</v>
      </c>
      <c r="F245" s="2336" t="s">
        <v>19</v>
      </c>
    </row>
    <row r="246" spans="2:6" ht="15.75">
      <c r="B246" s="2334" t="s">
        <v>1847</v>
      </c>
      <c r="C246" s="2886" t="s">
        <v>232</v>
      </c>
      <c r="D246" s="2887"/>
      <c r="E246" s="2887"/>
      <c r="F246" s="2888"/>
    </row>
    <row r="247" spans="2:6" ht="60">
      <c r="B247" s="2334" t="s">
        <v>2059</v>
      </c>
      <c r="C247" s="2335" t="s">
        <v>1136</v>
      </c>
      <c r="D247" s="1142" t="s">
        <v>1606</v>
      </c>
      <c r="E247" s="2336">
        <v>4</v>
      </c>
      <c r="F247" s="2336" t="s">
        <v>23</v>
      </c>
    </row>
    <row r="248" spans="2:6" ht="45">
      <c r="B248" s="2334" t="s">
        <v>2060</v>
      </c>
      <c r="C248" s="2335" t="s">
        <v>1697</v>
      </c>
      <c r="D248" s="1142" t="s">
        <v>545</v>
      </c>
      <c r="E248" s="2336">
        <v>12</v>
      </c>
      <c r="F248" s="2336" t="s">
        <v>23</v>
      </c>
    </row>
    <row r="249" spans="2:6" ht="45">
      <c r="B249" s="2334" t="s">
        <v>2061</v>
      </c>
      <c r="C249" s="2335" t="s">
        <v>1691</v>
      </c>
      <c r="D249" s="1142" t="s">
        <v>1699</v>
      </c>
      <c r="E249" s="2336">
        <v>12</v>
      </c>
      <c r="F249" s="2336" t="s">
        <v>23</v>
      </c>
    </row>
    <row r="250" spans="2:6" ht="30">
      <c r="B250" s="2334" t="s">
        <v>2062</v>
      </c>
      <c r="C250" s="2335" t="s">
        <v>1693</v>
      </c>
      <c r="D250" s="1142" t="s">
        <v>1698</v>
      </c>
      <c r="E250" s="2336">
        <v>18</v>
      </c>
      <c r="F250" s="2336" t="s">
        <v>23</v>
      </c>
    </row>
    <row r="251" spans="2:6" ht="45">
      <c r="B251" s="2334" t="s">
        <v>2063</v>
      </c>
      <c r="C251" s="2335" t="s">
        <v>1695</v>
      </c>
      <c r="D251" s="1142" t="s">
        <v>1607</v>
      </c>
      <c r="E251" s="2336">
        <v>2</v>
      </c>
      <c r="F251" s="2336" t="s">
        <v>23</v>
      </c>
    </row>
    <row r="252" spans="2:6" ht="30">
      <c r="B252" s="2334" t="s">
        <v>2064</v>
      </c>
      <c r="C252" s="2335" t="s">
        <v>1393</v>
      </c>
      <c r="D252" s="1142" t="s">
        <v>545</v>
      </c>
      <c r="E252" s="2336">
        <v>916.84</v>
      </c>
      <c r="F252" s="2336" t="s">
        <v>0</v>
      </c>
    </row>
    <row r="253" spans="2:6" ht="30">
      <c r="B253" s="2334" t="s">
        <v>2065</v>
      </c>
      <c r="C253" s="2335" t="s">
        <v>1162</v>
      </c>
      <c r="D253" s="1142" t="s">
        <v>1658</v>
      </c>
      <c r="E253" s="2336">
        <v>27.5</v>
      </c>
      <c r="F253" s="2336" t="s">
        <v>20</v>
      </c>
    </row>
    <row r="254" spans="2:6" ht="15">
      <c r="B254" s="2334" t="s">
        <v>19</v>
      </c>
      <c r="C254" s="2335">
        <v>0</v>
      </c>
      <c r="D254" s="1142" t="s">
        <v>19</v>
      </c>
      <c r="E254" s="2336" t="s">
        <v>19</v>
      </c>
      <c r="F254" s="2336" t="s">
        <v>19</v>
      </c>
    </row>
    <row r="255" spans="2:6" ht="15.75">
      <c r="B255" s="2334" t="s">
        <v>1848</v>
      </c>
      <c r="C255" s="2335" t="s">
        <v>73</v>
      </c>
      <c r="D255" s="1142" t="s">
        <v>19</v>
      </c>
      <c r="E255" s="2336" t="s">
        <v>19</v>
      </c>
      <c r="F255" s="2336" t="s">
        <v>19</v>
      </c>
    </row>
    <row r="256" spans="2:6" ht="75">
      <c r="B256" s="2334" t="s">
        <v>2066</v>
      </c>
      <c r="C256" s="2335" t="s">
        <v>778</v>
      </c>
      <c r="D256" s="1142" t="s">
        <v>1556</v>
      </c>
      <c r="E256" s="2336">
        <v>11.5</v>
      </c>
      <c r="F256" s="2336" t="s">
        <v>0</v>
      </c>
    </row>
    <row r="257" spans="2:6" ht="15">
      <c r="B257" s="2334" t="s">
        <v>19</v>
      </c>
      <c r="C257" s="2335">
        <v>0</v>
      </c>
      <c r="D257" s="1142" t="s">
        <v>19</v>
      </c>
      <c r="E257" s="2336" t="s">
        <v>19</v>
      </c>
      <c r="F257" s="2336" t="s">
        <v>19</v>
      </c>
    </row>
    <row r="258" spans="2:6" ht="15.75">
      <c r="B258" s="2334" t="s">
        <v>1849</v>
      </c>
      <c r="C258" s="2335" t="s">
        <v>1657</v>
      </c>
      <c r="D258" s="1142" t="s">
        <v>19</v>
      </c>
      <c r="E258" s="2336" t="s">
        <v>19</v>
      </c>
      <c r="F258" s="2336" t="s">
        <v>19</v>
      </c>
    </row>
    <row r="259" spans="2:6" ht="30">
      <c r="B259" s="2334" t="s">
        <v>2067</v>
      </c>
      <c r="C259" s="2335" t="s">
        <v>542</v>
      </c>
      <c r="D259" s="1142" t="s">
        <v>545</v>
      </c>
      <c r="E259" s="2336">
        <v>1</v>
      </c>
      <c r="F259" s="2336" t="s">
        <v>23</v>
      </c>
    </row>
    <row r="260" spans="2:6" ht="30">
      <c r="B260" s="2334" t="s">
        <v>2068</v>
      </c>
      <c r="C260" s="2335" t="s">
        <v>549</v>
      </c>
      <c r="D260" s="1142" t="s">
        <v>545</v>
      </c>
      <c r="E260" s="2336">
        <v>2</v>
      </c>
      <c r="F260" s="2336" t="s">
        <v>23</v>
      </c>
    </row>
    <row r="261" spans="2:6" ht="30">
      <c r="B261" s="2334" t="s">
        <v>2069</v>
      </c>
      <c r="C261" s="2335" t="s">
        <v>555</v>
      </c>
      <c r="D261" s="1142" t="s">
        <v>545</v>
      </c>
      <c r="E261" s="2336">
        <v>2</v>
      </c>
      <c r="F261" s="2336" t="s">
        <v>23</v>
      </c>
    </row>
    <row r="262" spans="2:6" ht="30">
      <c r="B262" s="2334" t="s">
        <v>2070</v>
      </c>
      <c r="C262" s="2335" t="s">
        <v>564</v>
      </c>
      <c r="D262" s="1142" t="s">
        <v>545</v>
      </c>
      <c r="E262" s="2336">
        <v>2</v>
      </c>
      <c r="F262" s="2336" t="s">
        <v>23</v>
      </c>
    </row>
    <row r="263" spans="2:6" ht="15">
      <c r="B263" s="2334" t="s">
        <v>19</v>
      </c>
      <c r="C263" s="2335">
        <v>0</v>
      </c>
      <c r="D263" s="1142" t="s">
        <v>19</v>
      </c>
      <c r="E263" s="2336" t="s">
        <v>19</v>
      </c>
      <c r="F263" s="2336" t="s">
        <v>19</v>
      </c>
    </row>
    <row r="264" spans="2:6" ht="15.75">
      <c r="B264" s="2334" t="s">
        <v>1850</v>
      </c>
      <c r="C264" s="2886" t="s">
        <v>231</v>
      </c>
      <c r="D264" s="2887"/>
      <c r="E264" s="2887"/>
      <c r="F264" s="2888"/>
    </row>
    <row r="265" spans="2:6" ht="30">
      <c r="B265" s="2334" t="s">
        <v>2071</v>
      </c>
      <c r="C265" s="2335" t="s">
        <v>1641</v>
      </c>
      <c r="D265" s="1142" t="s">
        <v>545</v>
      </c>
      <c r="E265" s="2336">
        <v>4</v>
      </c>
      <c r="F265" s="2336" t="s">
        <v>23</v>
      </c>
    </row>
    <row r="266" spans="2:6" ht="45">
      <c r="B266" s="2334" t="s">
        <v>2072</v>
      </c>
      <c r="C266" s="2335" t="s">
        <v>1164</v>
      </c>
      <c r="D266" s="1142" t="s">
        <v>1640</v>
      </c>
      <c r="E266" s="2336">
        <v>890.09</v>
      </c>
      <c r="F266" s="2336" t="s">
        <v>0</v>
      </c>
    </row>
  </sheetData>
  <mergeCells count="23">
    <mergeCell ref="B3:B7"/>
    <mergeCell ref="C7:D7"/>
    <mergeCell ref="B13:F13"/>
    <mergeCell ref="C3:D3"/>
    <mergeCell ref="C4:D4"/>
    <mergeCell ref="C5:D5"/>
    <mergeCell ref="C6:D6"/>
    <mergeCell ref="B24:F24"/>
    <mergeCell ref="B135:F135"/>
    <mergeCell ref="C132:F132"/>
    <mergeCell ref="C155:F155"/>
    <mergeCell ref="C171:F171"/>
    <mergeCell ref="C90:F90"/>
    <mergeCell ref="C264:F264"/>
    <mergeCell ref="C120:F120"/>
    <mergeCell ref="C117:F117"/>
    <mergeCell ref="C114:F114"/>
    <mergeCell ref="C111:F111"/>
    <mergeCell ref="C183:F183"/>
    <mergeCell ref="C195:F195"/>
    <mergeCell ref="C214:F214"/>
    <mergeCell ref="C240:F240"/>
    <mergeCell ref="C246:F246"/>
  </mergeCells>
  <conditionalFormatting sqref="B24 B15:F23 B135 B25:F25 B136:F154 B133:F134 B132:C132 B156:F170 B155:C155 B172:F182 B171:C171 B184:F194 B183:C183 B196:F213 B195:C195 B215:F239 B214:C214 B241:F245 B240:C240 B247:F263 B246:C246 B265:F266 B264:C264 B121:F131 B120:C120 B118:F119 B117:C117 B115:F116 B114:C114 B112:F113 B111:C111 B91:F110 B90:C90 B78:F89 B27:F32 B34:F75">
    <cfRule type="expression" dxfId="15" priority="13">
      <formula>AND($B15&lt;&gt;"",$D15&lt;&gt;"",$F15&lt;&gt;"")</formula>
    </cfRule>
    <cfRule type="expression" dxfId="14" priority="14">
      <formula>CONCATENATE($C15,$D15,$E15,$F15)=""</formula>
    </cfRule>
    <cfRule type="expression" dxfId="13" priority="15">
      <formula>AND(CONCATENATE($D15,$E15,$F15)="",LEN($C15)&gt;2)</formula>
    </cfRule>
    <cfRule type="expression" dxfId="12" priority="16">
      <formula>RIGHT($B15,2)=".0"</formula>
    </cfRule>
  </conditionalFormatting>
  <conditionalFormatting sqref="B26:F26">
    <cfRule type="expression" dxfId="11" priority="9">
      <formula>AND($B26&lt;&gt;"",$D26&lt;&gt;"",$F26&lt;&gt;"")</formula>
    </cfRule>
    <cfRule type="expression" dxfId="10" priority="10">
      <formula>CONCATENATE($C26,$D26,$E26,$F26)=""</formula>
    </cfRule>
    <cfRule type="expression" dxfId="9" priority="11">
      <formula>AND(CONCATENATE($D26,$E26,$F26)="",LEN($C26)&gt;2)</formula>
    </cfRule>
    <cfRule type="expression" dxfId="8" priority="12">
      <formula>RIGHT($B26,2)=".0"</formula>
    </cfRule>
  </conditionalFormatting>
  <conditionalFormatting sqref="B76:F77">
    <cfRule type="expression" dxfId="7" priority="5">
      <formula>AND($B76&lt;&gt;"",$D76&lt;&gt;"",$F76&lt;&gt;"")</formula>
    </cfRule>
    <cfRule type="expression" dxfId="6" priority="6">
      <formula>CONCATENATE($C76,$D76,$E76,$F76)=""</formula>
    </cfRule>
    <cfRule type="expression" dxfId="5" priority="7">
      <formula>AND(CONCATENATE($D76,$E76,$F76)="",LEN($C76)&gt;2)</formula>
    </cfRule>
    <cfRule type="expression" dxfId="4" priority="8">
      <formula>RIGHT($B76,2)=".0"</formula>
    </cfRule>
  </conditionalFormatting>
  <conditionalFormatting sqref="B33:F33">
    <cfRule type="expression" dxfId="3" priority="1">
      <formula>AND($B33&lt;&gt;"",$D33&lt;&gt;"",$F33&lt;&gt;"")</formula>
    </cfRule>
    <cfRule type="expression" dxfId="2" priority="2">
      <formula>CONCATENATE($C33,$D33,$E33,$F33)=""</formula>
    </cfRule>
    <cfRule type="expression" dxfId="1" priority="3">
      <formula>AND(CONCATENATE($D33,$E33,$F33)="",LEN($C33)&gt;2)</formula>
    </cfRule>
    <cfRule type="expression" dxfId="0" priority="4">
      <formula>RIGHT($B33,2)=".0"</formula>
    </cfRule>
  </conditionalFormatting>
  <printOptions horizontalCentered="1"/>
  <pageMargins left="0.78740157480314965" right="0.19685039370078741" top="0.39370078740157483" bottom="0.78740157480314965" header="0.19685039370078741" footer="0.19685039370078741"/>
  <pageSetup paperSize="9" scale="72" orientation="portrait" r:id="rId1"/>
  <headerFooter scaleWithDoc="0" alignWithMargins="0">
    <oddHeader>&amp;RPágina &amp;P de &amp;N</oddHeader>
    <oddFooter>&amp;R&amp;G</oddFooter>
  </headerFooter>
  <rowBreaks count="16" manualBreakCount="16">
    <brk id="23" min="1" max="5" man="1"/>
    <brk id="43" min="1" max="5" man="1"/>
    <brk id="57" min="1" max="5" man="1"/>
    <brk id="66" min="1" max="5" man="1"/>
    <brk id="82" min="1" max="5" man="1"/>
    <brk id="92" min="1" max="5" man="1"/>
    <brk id="101" min="1" max="5" man="1"/>
    <brk id="122" min="1" max="5" man="1"/>
    <brk id="134" min="1" max="5" man="1"/>
    <brk id="154" min="1" max="5" man="1"/>
    <brk id="170" min="1" max="5" man="1"/>
    <brk id="182" min="1" max="5" man="1"/>
    <brk id="194" min="1" max="5" man="1"/>
    <brk id="213" min="1" max="5" man="1"/>
    <brk id="232" min="1" max="5" man="1"/>
    <brk id="254" min="1" max="5" man="1"/>
  </row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tabColor theme="5" tint="0.39997558519241921"/>
  </sheetPr>
  <dimension ref="B2:IW84"/>
  <sheetViews>
    <sheetView view="pageBreakPreview" topLeftCell="C19" zoomScale="82" zoomScaleNormal="100" zoomScaleSheetLayoutView="82" workbookViewId="0">
      <selection activeCell="I34" sqref="I34"/>
    </sheetView>
  </sheetViews>
  <sheetFormatPr defaultRowHeight="12.75"/>
  <cols>
    <col min="1" max="1" width="9.140625" style="1339"/>
    <col min="2" max="2" width="4" style="1339" customWidth="1"/>
    <col min="3" max="3" width="11" style="1339" customWidth="1"/>
    <col min="4" max="4" width="64.85546875" style="1339" customWidth="1"/>
    <col min="5" max="5" width="13.85546875" style="1339" bestFit="1" customWidth="1"/>
    <col min="6" max="6" width="12.7109375" style="1339" customWidth="1"/>
    <col min="7" max="7" width="15.28515625" style="1339" bestFit="1" customWidth="1"/>
    <col min="8" max="8" width="14.85546875" style="1339" customWidth="1"/>
    <col min="9" max="9" width="15.28515625" style="1339" bestFit="1" customWidth="1"/>
    <col min="10" max="10" width="10.5703125" style="1339" customWidth="1"/>
    <col min="11" max="11" width="15.28515625" style="1339" bestFit="1" customWidth="1"/>
    <col min="12" max="12" width="10.42578125" style="1339" customWidth="1"/>
    <col min="13" max="13" width="15.28515625" style="1339" bestFit="1" customWidth="1"/>
    <col min="14" max="14" width="10.7109375" style="1339" bestFit="1" customWidth="1"/>
    <col min="15" max="15" width="11.7109375" style="1339" hidden="1" customWidth="1"/>
    <col min="16" max="16" width="9" style="1339" hidden="1" customWidth="1"/>
    <col min="17" max="17" width="11.7109375" style="1339" hidden="1" customWidth="1"/>
    <col min="18" max="18" width="8.7109375" style="1339" hidden="1" customWidth="1"/>
    <col min="19" max="19" width="11.7109375" style="1339" hidden="1" customWidth="1"/>
    <col min="20" max="20" width="8.7109375" style="1339" hidden="1" customWidth="1"/>
    <col min="21" max="21" width="11.7109375" style="1339" hidden="1" customWidth="1"/>
    <col min="22" max="22" width="8.7109375" style="1339" hidden="1" customWidth="1"/>
    <col min="23" max="23" width="11.7109375" style="1339" hidden="1" customWidth="1"/>
    <col min="24" max="24" width="8.7109375" style="1339" hidden="1" customWidth="1"/>
    <col min="25" max="25" width="11.7109375" style="1339" hidden="1" customWidth="1"/>
    <col min="26" max="26" width="13.42578125" style="1339" hidden="1" customWidth="1"/>
    <col min="27" max="27" width="11.7109375" style="1339" hidden="1" customWidth="1"/>
    <col min="28" max="28" width="10.7109375" style="1339" hidden="1" customWidth="1"/>
    <col min="29" max="29" width="17.85546875" style="1339" bestFit="1" customWidth="1"/>
    <col min="30" max="30" width="11.42578125" style="1339" customWidth="1"/>
    <col min="31" max="31" width="9.140625" style="1339"/>
    <col min="32" max="32" width="10" style="1339" bestFit="1" customWidth="1"/>
    <col min="33" max="258" width="9.140625" style="1339"/>
    <col min="259" max="259" width="4" style="1339" customWidth="1"/>
    <col min="260" max="260" width="34.5703125" style="1339" customWidth="1"/>
    <col min="261" max="261" width="11.85546875" style="1339" bestFit="1" customWidth="1"/>
    <col min="262" max="262" width="8.140625" style="1339" customWidth="1"/>
    <col min="263" max="263" width="13.85546875" style="1339" bestFit="1" customWidth="1"/>
    <col min="264" max="264" width="8.140625" style="1339" customWidth="1"/>
    <col min="265" max="265" width="13.85546875" style="1339" bestFit="1" customWidth="1"/>
    <col min="266" max="266" width="8.7109375" style="1339" customWidth="1"/>
    <col min="267" max="267" width="13.5703125" style="1339" bestFit="1" customWidth="1"/>
    <col min="268" max="268" width="9" style="1339" customWidth="1"/>
    <col min="269" max="269" width="13.5703125" style="1339" bestFit="1" customWidth="1"/>
    <col min="270" max="270" width="9" style="1339" bestFit="1" customWidth="1"/>
    <col min="271" max="271" width="13.5703125" style="1339" bestFit="1" customWidth="1"/>
    <col min="272" max="272" width="9" style="1339" bestFit="1" customWidth="1"/>
    <col min="273" max="273" width="13.85546875" style="1339" bestFit="1" customWidth="1"/>
    <col min="274" max="274" width="8.7109375" style="1339" bestFit="1" customWidth="1"/>
    <col min="275" max="275" width="13.85546875" style="1339" bestFit="1" customWidth="1"/>
    <col min="276" max="276" width="8.7109375" style="1339" bestFit="1" customWidth="1"/>
    <col min="277" max="277" width="13.85546875" style="1339" bestFit="1" customWidth="1"/>
    <col min="278" max="278" width="8.7109375" style="1339" bestFit="1" customWidth="1"/>
    <col min="279" max="279" width="13.85546875" style="1339" bestFit="1" customWidth="1"/>
    <col min="280" max="280" width="8.7109375" style="1339" bestFit="1" customWidth="1"/>
    <col min="281" max="281" width="13.85546875" style="1339" bestFit="1" customWidth="1"/>
    <col min="282" max="282" width="8.7109375" style="1339" bestFit="1" customWidth="1"/>
    <col min="283" max="283" width="13.85546875" style="1339" bestFit="1" customWidth="1"/>
    <col min="284" max="284" width="8.7109375" style="1339" bestFit="1" customWidth="1"/>
    <col min="285" max="285" width="17.85546875" style="1339" bestFit="1" customWidth="1"/>
    <col min="286" max="287" width="9.140625" style="1339"/>
    <col min="288" max="288" width="10" style="1339" bestFit="1" customWidth="1"/>
    <col min="289" max="514" width="9.140625" style="1339"/>
    <col min="515" max="515" width="4" style="1339" customWidth="1"/>
    <col min="516" max="516" width="34.5703125" style="1339" customWidth="1"/>
    <col min="517" max="517" width="11.85546875" style="1339" bestFit="1" customWidth="1"/>
    <col min="518" max="518" width="8.140625" style="1339" customWidth="1"/>
    <col min="519" max="519" width="13.85546875" style="1339" bestFit="1" customWidth="1"/>
    <col min="520" max="520" width="8.140625" style="1339" customWidth="1"/>
    <col min="521" max="521" width="13.85546875" style="1339" bestFit="1" customWidth="1"/>
    <col min="522" max="522" width="8.7109375" style="1339" customWidth="1"/>
    <col min="523" max="523" width="13.5703125" style="1339" bestFit="1" customWidth="1"/>
    <col min="524" max="524" width="9" style="1339" customWidth="1"/>
    <col min="525" max="525" width="13.5703125" style="1339" bestFit="1" customWidth="1"/>
    <col min="526" max="526" width="9" style="1339" bestFit="1" customWidth="1"/>
    <col min="527" max="527" width="13.5703125" style="1339" bestFit="1" customWidth="1"/>
    <col min="528" max="528" width="9" style="1339" bestFit="1" customWidth="1"/>
    <col min="529" max="529" width="13.85546875" style="1339" bestFit="1" customWidth="1"/>
    <col min="530" max="530" width="8.7109375" style="1339" bestFit="1" customWidth="1"/>
    <col min="531" max="531" width="13.85546875" style="1339" bestFit="1" customWidth="1"/>
    <col min="532" max="532" width="8.7109375" style="1339" bestFit="1" customWidth="1"/>
    <col min="533" max="533" width="13.85546875" style="1339" bestFit="1" customWidth="1"/>
    <col min="534" max="534" width="8.7109375" style="1339" bestFit="1" customWidth="1"/>
    <col min="535" max="535" width="13.85546875" style="1339" bestFit="1" customWidth="1"/>
    <col min="536" max="536" width="8.7109375" style="1339" bestFit="1" customWidth="1"/>
    <col min="537" max="537" width="13.85546875" style="1339" bestFit="1" customWidth="1"/>
    <col min="538" max="538" width="8.7109375" style="1339" bestFit="1" customWidth="1"/>
    <col min="539" max="539" width="13.85546875" style="1339" bestFit="1" customWidth="1"/>
    <col min="540" max="540" width="8.7109375" style="1339" bestFit="1" customWidth="1"/>
    <col min="541" max="541" width="17.85546875" style="1339" bestFit="1" customWidth="1"/>
    <col min="542" max="543" width="9.140625" style="1339"/>
    <col min="544" max="544" width="10" style="1339" bestFit="1" customWidth="1"/>
    <col min="545" max="770" width="9.140625" style="1339"/>
    <col min="771" max="771" width="4" style="1339" customWidth="1"/>
    <col min="772" max="772" width="34.5703125" style="1339" customWidth="1"/>
    <col min="773" max="773" width="11.85546875" style="1339" bestFit="1" customWidth="1"/>
    <col min="774" max="774" width="8.140625" style="1339" customWidth="1"/>
    <col min="775" max="775" width="13.85546875" style="1339" bestFit="1" customWidth="1"/>
    <col min="776" max="776" width="8.140625" style="1339" customWidth="1"/>
    <col min="777" max="777" width="13.85546875" style="1339" bestFit="1" customWidth="1"/>
    <col min="778" max="778" width="8.7109375" style="1339" customWidth="1"/>
    <col min="779" max="779" width="13.5703125" style="1339" bestFit="1" customWidth="1"/>
    <col min="780" max="780" width="9" style="1339" customWidth="1"/>
    <col min="781" max="781" width="13.5703125" style="1339" bestFit="1" customWidth="1"/>
    <col min="782" max="782" width="9" style="1339" bestFit="1" customWidth="1"/>
    <col min="783" max="783" width="13.5703125" style="1339" bestFit="1" customWidth="1"/>
    <col min="784" max="784" width="9" style="1339" bestFit="1" customWidth="1"/>
    <col min="785" max="785" width="13.85546875" style="1339" bestFit="1" customWidth="1"/>
    <col min="786" max="786" width="8.7109375" style="1339" bestFit="1" customWidth="1"/>
    <col min="787" max="787" width="13.85546875" style="1339" bestFit="1" customWidth="1"/>
    <col min="788" max="788" width="8.7109375" style="1339" bestFit="1" customWidth="1"/>
    <col min="789" max="789" width="13.85546875" style="1339" bestFit="1" customWidth="1"/>
    <col min="790" max="790" width="8.7109375" style="1339" bestFit="1" customWidth="1"/>
    <col min="791" max="791" width="13.85546875" style="1339" bestFit="1" customWidth="1"/>
    <col min="792" max="792" width="8.7109375" style="1339" bestFit="1" customWidth="1"/>
    <col min="793" max="793" width="13.85546875" style="1339" bestFit="1" customWidth="1"/>
    <col min="794" max="794" width="8.7109375" style="1339" bestFit="1" customWidth="1"/>
    <col min="795" max="795" width="13.85546875" style="1339" bestFit="1" customWidth="1"/>
    <col min="796" max="796" width="8.7109375" style="1339" bestFit="1" customWidth="1"/>
    <col min="797" max="797" width="17.85546875" style="1339" bestFit="1" customWidth="1"/>
    <col min="798" max="799" width="9.140625" style="1339"/>
    <col min="800" max="800" width="10" style="1339" bestFit="1" customWidth="1"/>
    <col min="801" max="1026" width="9.140625" style="1339"/>
    <col min="1027" max="1027" width="4" style="1339" customWidth="1"/>
    <col min="1028" max="1028" width="34.5703125" style="1339" customWidth="1"/>
    <col min="1029" max="1029" width="11.85546875" style="1339" bestFit="1" customWidth="1"/>
    <col min="1030" max="1030" width="8.140625" style="1339" customWidth="1"/>
    <col min="1031" max="1031" width="13.85546875" style="1339" bestFit="1" customWidth="1"/>
    <col min="1032" max="1032" width="8.140625" style="1339" customWidth="1"/>
    <col min="1033" max="1033" width="13.85546875" style="1339" bestFit="1" customWidth="1"/>
    <col min="1034" max="1034" width="8.7109375" style="1339" customWidth="1"/>
    <col min="1035" max="1035" width="13.5703125" style="1339" bestFit="1" customWidth="1"/>
    <col min="1036" max="1036" width="9" style="1339" customWidth="1"/>
    <col min="1037" max="1037" width="13.5703125" style="1339" bestFit="1" customWidth="1"/>
    <col min="1038" max="1038" width="9" style="1339" bestFit="1" customWidth="1"/>
    <col min="1039" max="1039" width="13.5703125" style="1339" bestFit="1" customWidth="1"/>
    <col min="1040" max="1040" width="9" style="1339" bestFit="1" customWidth="1"/>
    <col min="1041" max="1041" width="13.85546875" style="1339" bestFit="1" customWidth="1"/>
    <col min="1042" max="1042" width="8.7109375" style="1339" bestFit="1" customWidth="1"/>
    <col min="1043" max="1043" width="13.85546875" style="1339" bestFit="1" customWidth="1"/>
    <col min="1044" max="1044" width="8.7109375" style="1339" bestFit="1" customWidth="1"/>
    <col min="1045" max="1045" width="13.85546875" style="1339" bestFit="1" customWidth="1"/>
    <col min="1046" max="1046" width="8.7109375" style="1339" bestFit="1" customWidth="1"/>
    <col min="1047" max="1047" width="13.85546875" style="1339" bestFit="1" customWidth="1"/>
    <col min="1048" max="1048" width="8.7109375" style="1339" bestFit="1" customWidth="1"/>
    <col min="1049" max="1049" width="13.85546875" style="1339" bestFit="1" customWidth="1"/>
    <col min="1050" max="1050" width="8.7109375" style="1339" bestFit="1" customWidth="1"/>
    <col min="1051" max="1051" width="13.85546875" style="1339" bestFit="1" customWidth="1"/>
    <col min="1052" max="1052" width="8.7109375" style="1339" bestFit="1" customWidth="1"/>
    <col min="1053" max="1053" width="17.85546875" style="1339" bestFit="1" customWidth="1"/>
    <col min="1054" max="1055" width="9.140625" style="1339"/>
    <col min="1056" max="1056" width="10" style="1339" bestFit="1" customWidth="1"/>
    <col min="1057" max="1282" width="9.140625" style="1339"/>
    <col min="1283" max="1283" width="4" style="1339" customWidth="1"/>
    <col min="1284" max="1284" width="34.5703125" style="1339" customWidth="1"/>
    <col min="1285" max="1285" width="11.85546875" style="1339" bestFit="1" customWidth="1"/>
    <col min="1286" max="1286" width="8.140625" style="1339" customWidth="1"/>
    <col min="1287" max="1287" width="13.85546875" style="1339" bestFit="1" customWidth="1"/>
    <col min="1288" max="1288" width="8.140625" style="1339" customWidth="1"/>
    <col min="1289" max="1289" width="13.85546875" style="1339" bestFit="1" customWidth="1"/>
    <col min="1290" max="1290" width="8.7109375" style="1339" customWidth="1"/>
    <col min="1291" max="1291" width="13.5703125" style="1339" bestFit="1" customWidth="1"/>
    <col min="1292" max="1292" width="9" style="1339" customWidth="1"/>
    <col min="1293" max="1293" width="13.5703125" style="1339" bestFit="1" customWidth="1"/>
    <col min="1294" max="1294" width="9" style="1339" bestFit="1" customWidth="1"/>
    <col min="1295" max="1295" width="13.5703125" style="1339" bestFit="1" customWidth="1"/>
    <col min="1296" max="1296" width="9" style="1339" bestFit="1" customWidth="1"/>
    <col min="1297" max="1297" width="13.85546875" style="1339" bestFit="1" customWidth="1"/>
    <col min="1298" max="1298" width="8.7109375" style="1339" bestFit="1" customWidth="1"/>
    <col min="1299" max="1299" width="13.85546875" style="1339" bestFit="1" customWidth="1"/>
    <col min="1300" max="1300" width="8.7109375" style="1339" bestFit="1" customWidth="1"/>
    <col min="1301" max="1301" width="13.85546875" style="1339" bestFit="1" customWidth="1"/>
    <col min="1302" max="1302" width="8.7109375" style="1339" bestFit="1" customWidth="1"/>
    <col min="1303" max="1303" width="13.85546875" style="1339" bestFit="1" customWidth="1"/>
    <col min="1304" max="1304" width="8.7109375" style="1339" bestFit="1" customWidth="1"/>
    <col min="1305" max="1305" width="13.85546875" style="1339" bestFit="1" customWidth="1"/>
    <col min="1306" max="1306" width="8.7109375" style="1339" bestFit="1" customWidth="1"/>
    <col min="1307" max="1307" width="13.85546875" style="1339" bestFit="1" customWidth="1"/>
    <col min="1308" max="1308" width="8.7109375" style="1339" bestFit="1" customWidth="1"/>
    <col min="1309" max="1309" width="17.85546875" style="1339" bestFit="1" customWidth="1"/>
    <col min="1310" max="1311" width="9.140625" style="1339"/>
    <col min="1312" max="1312" width="10" style="1339" bestFit="1" customWidth="1"/>
    <col min="1313" max="1538" width="9.140625" style="1339"/>
    <col min="1539" max="1539" width="4" style="1339" customWidth="1"/>
    <col min="1540" max="1540" width="34.5703125" style="1339" customWidth="1"/>
    <col min="1541" max="1541" width="11.85546875" style="1339" bestFit="1" customWidth="1"/>
    <col min="1542" max="1542" width="8.140625" style="1339" customWidth="1"/>
    <col min="1543" max="1543" width="13.85546875" style="1339" bestFit="1" customWidth="1"/>
    <col min="1544" max="1544" width="8.140625" style="1339" customWidth="1"/>
    <col min="1545" max="1545" width="13.85546875" style="1339" bestFit="1" customWidth="1"/>
    <col min="1546" max="1546" width="8.7109375" style="1339" customWidth="1"/>
    <col min="1547" max="1547" width="13.5703125" style="1339" bestFit="1" customWidth="1"/>
    <col min="1548" max="1548" width="9" style="1339" customWidth="1"/>
    <col min="1549" max="1549" width="13.5703125" style="1339" bestFit="1" customWidth="1"/>
    <col min="1550" max="1550" width="9" style="1339" bestFit="1" customWidth="1"/>
    <col min="1551" max="1551" width="13.5703125" style="1339" bestFit="1" customWidth="1"/>
    <col min="1552" max="1552" width="9" style="1339" bestFit="1" customWidth="1"/>
    <col min="1553" max="1553" width="13.85546875" style="1339" bestFit="1" customWidth="1"/>
    <col min="1554" max="1554" width="8.7109375" style="1339" bestFit="1" customWidth="1"/>
    <col min="1555" max="1555" width="13.85546875" style="1339" bestFit="1" customWidth="1"/>
    <col min="1556" max="1556" width="8.7109375" style="1339" bestFit="1" customWidth="1"/>
    <col min="1557" max="1557" width="13.85546875" style="1339" bestFit="1" customWidth="1"/>
    <col min="1558" max="1558" width="8.7109375" style="1339" bestFit="1" customWidth="1"/>
    <col min="1559" max="1559" width="13.85546875" style="1339" bestFit="1" customWidth="1"/>
    <col min="1560" max="1560" width="8.7109375" style="1339" bestFit="1" customWidth="1"/>
    <col min="1561" max="1561" width="13.85546875" style="1339" bestFit="1" customWidth="1"/>
    <col min="1562" max="1562" width="8.7109375" style="1339" bestFit="1" customWidth="1"/>
    <col min="1563" max="1563" width="13.85546875" style="1339" bestFit="1" customWidth="1"/>
    <col min="1564" max="1564" width="8.7109375" style="1339" bestFit="1" customWidth="1"/>
    <col min="1565" max="1565" width="17.85546875" style="1339" bestFit="1" customWidth="1"/>
    <col min="1566" max="1567" width="9.140625" style="1339"/>
    <col min="1568" max="1568" width="10" style="1339" bestFit="1" customWidth="1"/>
    <col min="1569" max="1794" width="9.140625" style="1339"/>
    <col min="1795" max="1795" width="4" style="1339" customWidth="1"/>
    <col min="1796" max="1796" width="34.5703125" style="1339" customWidth="1"/>
    <col min="1797" max="1797" width="11.85546875" style="1339" bestFit="1" customWidth="1"/>
    <col min="1798" max="1798" width="8.140625" style="1339" customWidth="1"/>
    <col min="1799" max="1799" width="13.85546875" style="1339" bestFit="1" customWidth="1"/>
    <col min="1800" max="1800" width="8.140625" style="1339" customWidth="1"/>
    <col min="1801" max="1801" width="13.85546875" style="1339" bestFit="1" customWidth="1"/>
    <col min="1802" max="1802" width="8.7109375" style="1339" customWidth="1"/>
    <col min="1803" max="1803" width="13.5703125" style="1339" bestFit="1" customWidth="1"/>
    <col min="1804" max="1804" width="9" style="1339" customWidth="1"/>
    <col min="1805" max="1805" width="13.5703125" style="1339" bestFit="1" customWidth="1"/>
    <col min="1806" max="1806" width="9" style="1339" bestFit="1" customWidth="1"/>
    <col min="1807" max="1807" width="13.5703125" style="1339" bestFit="1" customWidth="1"/>
    <col min="1808" max="1808" width="9" style="1339" bestFit="1" customWidth="1"/>
    <col min="1809" max="1809" width="13.85546875" style="1339" bestFit="1" customWidth="1"/>
    <col min="1810" max="1810" width="8.7109375" style="1339" bestFit="1" customWidth="1"/>
    <col min="1811" max="1811" width="13.85546875" style="1339" bestFit="1" customWidth="1"/>
    <col min="1812" max="1812" width="8.7109375" style="1339" bestFit="1" customWidth="1"/>
    <col min="1813" max="1813" width="13.85546875" style="1339" bestFit="1" customWidth="1"/>
    <col min="1814" max="1814" width="8.7109375" style="1339" bestFit="1" customWidth="1"/>
    <col min="1815" max="1815" width="13.85546875" style="1339" bestFit="1" customWidth="1"/>
    <col min="1816" max="1816" width="8.7109375" style="1339" bestFit="1" customWidth="1"/>
    <col min="1817" max="1817" width="13.85546875" style="1339" bestFit="1" customWidth="1"/>
    <col min="1818" max="1818" width="8.7109375" style="1339" bestFit="1" customWidth="1"/>
    <col min="1819" max="1819" width="13.85546875" style="1339" bestFit="1" customWidth="1"/>
    <col min="1820" max="1820" width="8.7109375" style="1339" bestFit="1" customWidth="1"/>
    <col min="1821" max="1821" width="17.85546875" style="1339" bestFit="1" customWidth="1"/>
    <col min="1822" max="1823" width="9.140625" style="1339"/>
    <col min="1824" max="1824" width="10" style="1339" bestFit="1" customWidth="1"/>
    <col min="1825" max="2050" width="9.140625" style="1339"/>
    <col min="2051" max="2051" width="4" style="1339" customWidth="1"/>
    <col min="2052" max="2052" width="34.5703125" style="1339" customWidth="1"/>
    <col min="2053" max="2053" width="11.85546875" style="1339" bestFit="1" customWidth="1"/>
    <col min="2054" max="2054" width="8.140625" style="1339" customWidth="1"/>
    <col min="2055" max="2055" width="13.85546875" style="1339" bestFit="1" customWidth="1"/>
    <col min="2056" max="2056" width="8.140625" style="1339" customWidth="1"/>
    <col min="2057" max="2057" width="13.85546875" style="1339" bestFit="1" customWidth="1"/>
    <col min="2058" max="2058" width="8.7109375" style="1339" customWidth="1"/>
    <col min="2059" max="2059" width="13.5703125" style="1339" bestFit="1" customWidth="1"/>
    <col min="2060" max="2060" width="9" style="1339" customWidth="1"/>
    <col min="2061" max="2061" width="13.5703125" style="1339" bestFit="1" customWidth="1"/>
    <col min="2062" max="2062" width="9" style="1339" bestFit="1" customWidth="1"/>
    <col min="2063" max="2063" width="13.5703125" style="1339" bestFit="1" customWidth="1"/>
    <col min="2064" max="2064" width="9" style="1339" bestFit="1" customWidth="1"/>
    <col min="2065" max="2065" width="13.85546875" style="1339" bestFit="1" customWidth="1"/>
    <col min="2066" max="2066" width="8.7109375" style="1339" bestFit="1" customWidth="1"/>
    <col min="2067" max="2067" width="13.85546875" style="1339" bestFit="1" customWidth="1"/>
    <col min="2068" max="2068" width="8.7109375" style="1339" bestFit="1" customWidth="1"/>
    <col min="2069" max="2069" width="13.85546875" style="1339" bestFit="1" customWidth="1"/>
    <col min="2070" max="2070" width="8.7109375" style="1339" bestFit="1" customWidth="1"/>
    <col min="2071" max="2071" width="13.85546875" style="1339" bestFit="1" customWidth="1"/>
    <col min="2072" max="2072" width="8.7109375" style="1339" bestFit="1" customWidth="1"/>
    <col min="2073" max="2073" width="13.85546875" style="1339" bestFit="1" customWidth="1"/>
    <col min="2074" max="2074" width="8.7109375" style="1339" bestFit="1" customWidth="1"/>
    <col min="2075" max="2075" width="13.85546875" style="1339" bestFit="1" customWidth="1"/>
    <col min="2076" max="2076" width="8.7109375" style="1339" bestFit="1" customWidth="1"/>
    <col min="2077" max="2077" width="17.85546875" style="1339" bestFit="1" customWidth="1"/>
    <col min="2078" max="2079" width="9.140625" style="1339"/>
    <col min="2080" max="2080" width="10" style="1339" bestFit="1" customWidth="1"/>
    <col min="2081" max="2306" width="9.140625" style="1339"/>
    <col min="2307" max="2307" width="4" style="1339" customWidth="1"/>
    <col min="2308" max="2308" width="34.5703125" style="1339" customWidth="1"/>
    <col min="2309" max="2309" width="11.85546875" style="1339" bestFit="1" customWidth="1"/>
    <col min="2310" max="2310" width="8.140625" style="1339" customWidth="1"/>
    <col min="2311" max="2311" width="13.85546875" style="1339" bestFit="1" customWidth="1"/>
    <col min="2312" max="2312" width="8.140625" style="1339" customWidth="1"/>
    <col min="2313" max="2313" width="13.85546875" style="1339" bestFit="1" customWidth="1"/>
    <col min="2314" max="2314" width="8.7109375" style="1339" customWidth="1"/>
    <col min="2315" max="2315" width="13.5703125" style="1339" bestFit="1" customWidth="1"/>
    <col min="2316" max="2316" width="9" style="1339" customWidth="1"/>
    <col min="2317" max="2317" width="13.5703125" style="1339" bestFit="1" customWidth="1"/>
    <col min="2318" max="2318" width="9" style="1339" bestFit="1" customWidth="1"/>
    <col min="2319" max="2319" width="13.5703125" style="1339" bestFit="1" customWidth="1"/>
    <col min="2320" max="2320" width="9" style="1339" bestFit="1" customWidth="1"/>
    <col min="2321" max="2321" width="13.85546875" style="1339" bestFit="1" customWidth="1"/>
    <col min="2322" max="2322" width="8.7109375" style="1339" bestFit="1" customWidth="1"/>
    <col min="2323" max="2323" width="13.85546875" style="1339" bestFit="1" customWidth="1"/>
    <col min="2324" max="2324" width="8.7109375" style="1339" bestFit="1" customWidth="1"/>
    <col min="2325" max="2325" width="13.85546875" style="1339" bestFit="1" customWidth="1"/>
    <col min="2326" max="2326" width="8.7109375" style="1339" bestFit="1" customWidth="1"/>
    <col min="2327" max="2327" width="13.85546875" style="1339" bestFit="1" customWidth="1"/>
    <col min="2328" max="2328" width="8.7109375" style="1339" bestFit="1" customWidth="1"/>
    <col min="2329" max="2329" width="13.85546875" style="1339" bestFit="1" customWidth="1"/>
    <col min="2330" max="2330" width="8.7109375" style="1339" bestFit="1" customWidth="1"/>
    <col min="2331" max="2331" width="13.85546875" style="1339" bestFit="1" customWidth="1"/>
    <col min="2332" max="2332" width="8.7109375" style="1339" bestFit="1" customWidth="1"/>
    <col min="2333" max="2333" width="17.85546875" style="1339" bestFit="1" customWidth="1"/>
    <col min="2334" max="2335" width="9.140625" style="1339"/>
    <col min="2336" max="2336" width="10" style="1339" bestFit="1" customWidth="1"/>
    <col min="2337" max="2562" width="9.140625" style="1339"/>
    <col min="2563" max="2563" width="4" style="1339" customWidth="1"/>
    <col min="2564" max="2564" width="34.5703125" style="1339" customWidth="1"/>
    <col min="2565" max="2565" width="11.85546875" style="1339" bestFit="1" customWidth="1"/>
    <col min="2566" max="2566" width="8.140625" style="1339" customWidth="1"/>
    <col min="2567" max="2567" width="13.85546875" style="1339" bestFit="1" customWidth="1"/>
    <col min="2568" max="2568" width="8.140625" style="1339" customWidth="1"/>
    <col min="2569" max="2569" width="13.85546875" style="1339" bestFit="1" customWidth="1"/>
    <col min="2570" max="2570" width="8.7109375" style="1339" customWidth="1"/>
    <col min="2571" max="2571" width="13.5703125" style="1339" bestFit="1" customWidth="1"/>
    <col min="2572" max="2572" width="9" style="1339" customWidth="1"/>
    <col min="2573" max="2573" width="13.5703125" style="1339" bestFit="1" customWidth="1"/>
    <col min="2574" max="2574" width="9" style="1339" bestFit="1" customWidth="1"/>
    <col min="2575" max="2575" width="13.5703125" style="1339" bestFit="1" customWidth="1"/>
    <col min="2576" max="2576" width="9" style="1339" bestFit="1" customWidth="1"/>
    <col min="2577" max="2577" width="13.85546875" style="1339" bestFit="1" customWidth="1"/>
    <col min="2578" max="2578" width="8.7109375" style="1339" bestFit="1" customWidth="1"/>
    <col min="2579" max="2579" width="13.85546875" style="1339" bestFit="1" customWidth="1"/>
    <col min="2580" max="2580" width="8.7109375" style="1339" bestFit="1" customWidth="1"/>
    <col min="2581" max="2581" width="13.85546875" style="1339" bestFit="1" customWidth="1"/>
    <col min="2582" max="2582" width="8.7109375" style="1339" bestFit="1" customWidth="1"/>
    <col min="2583" max="2583" width="13.85546875" style="1339" bestFit="1" customWidth="1"/>
    <col min="2584" max="2584" width="8.7109375" style="1339" bestFit="1" customWidth="1"/>
    <col min="2585" max="2585" width="13.85546875" style="1339" bestFit="1" customWidth="1"/>
    <col min="2586" max="2586" width="8.7109375" style="1339" bestFit="1" customWidth="1"/>
    <col min="2587" max="2587" width="13.85546875" style="1339" bestFit="1" customWidth="1"/>
    <col min="2588" max="2588" width="8.7109375" style="1339" bestFit="1" customWidth="1"/>
    <col min="2589" max="2589" width="17.85546875" style="1339" bestFit="1" customWidth="1"/>
    <col min="2590" max="2591" width="9.140625" style="1339"/>
    <col min="2592" max="2592" width="10" style="1339" bestFit="1" customWidth="1"/>
    <col min="2593" max="2818" width="9.140625" style="1339"/>
    <col min="2819" max="2819" width="4" style="1339" customWidth="1"/>
    <col min="2820" max="2820" width="34.5703125" style="1339" customWidth="1"/>
    <col min="2821" max="2821" width="11.85546875" style="1339" bestFit="1" customWidth="1"/>
    <col min="2822" max="2822" width="8.140625" style="1339" customWidth="1"/>
    <col min="2823" max="2823" width="13.85546875" style="1339" bestFit="1" customWidth="1"/>
    <col min="2824" max="2824" width="8.140625" style="1339" customWidth="1"/>
    <col min="2825" max="2825" width="13.85546875" style="1339" bestFit="1" customWidth="1"/>
    <col min="2826" max="2826" width="8.7109375" style="1339" customWidth="1"/>
    <col min="2827" max="2827" width="13.5703125" style="1339" bestFit="1" customWidth="1"/>
    <col min="2828" max="2828" width="9" style="1339" customWidth="1"/>
    <col min="2829" max="2829" width="13.5703125" style="1339" bestFit="1" customWidth="1"/>
    <col min="2830" max="2830" width="9" style="1339" bestFit="1" customWidth="1"/>
    <col min="2831" max="2831" width="13.5703125" style="1339" bestFit="1" customWidth="1"/>
    <col min="2832" max="2832" width="9" style="1339" bestFit="1" customWidth="1"/>
    <col min="2833" max="2833" width="13.85546875" style="1339" bestFit="1" customWidth="1"/>
    <col min="2834" max="2834" width="8.7109375" style="1339" bestFit="1" customWidth="1"/>
    <col min="2835" max="2835" width="13.85546875" style="1339" bestFit="1" customWidth="1"/>
    <col min="2836" max="2836" width="8.7109375" style="1339" bestFit="1" customWidth="1"/>
    <col min="2837" max="2837" width="13.85546875" style="1339" bestFit="1" customWidth="1"/>
    <col min="2838" max="2838" width="8.7109375" style="1339" bestFit="1" customWidth="1"/>
    <col min="2839" max="2839" width="13.85546875" style="1339" bestFit="1" customWidth="1"/>
    <col min="2840" max="2840" width="8.7109375" style="1339" bestFit="1" customWidth="1"/>
    <col min="2841" max="2841" width="13.85546875" style="1339" bestFit="1" customWidth="1"/>
    <col min="2842" max="2842" width="8.7109375" style="1339" bestFit="1" customWidth="1"/>
    <col min="2843" max="2843" width="13.85546875" style="1339" bestFit="1" customWidth="1"/>
    <col min="2844" max="2844" width="8.7109375" style="1339" bestFit="1" customWidth="1"/>
    <col min="2845" max="2845" width="17.85546875" style="1339" bestFit="1" customWidth="1"/>
    <col min="2846" max="2847" width="9.140625" style="1339"/>
    <col min="2848" max="2848" width="10" style="1339" bestFit="1" customWidth="1"/>
    <col min="2849" max="3074" width="9.140625" style="1339"/>
    <col min="3075" max="3075" width="4" style="1339" customWidth="1"/>
    <col min="3076" max="3076" width="34.5703125" style="1339" customWidth="1"/>
    <col min="3077" max="3077" width="11.85546875" style="1339" bestFit="1" customWidth="1"/>
    <col min="3078" max="3078" width="8.140625" style="1339" customWidth="1"/>
    <col min="3079" max="3079" width="13.85546875" style="1339" bestFit="1" customWidth="1"/>
    <col min="3080" max="3080" width="8.140625" style="1339" customWidth="1"/>
    <col min="3081" max="3081" width="13.85546875" style="1339" bestFit="1" customWidth="1"/>
    <col min="3082" max="3082" width="8.7109375" style="1339" customWidth="1"/>
    <col min="3083" max="3083" width="13.5703125" style="1339" bestFit="1" customWidth="1"/>
    <col min="3084" max="3084" width="9" style="1339" customWidth="1"/>
    <col min="3085" max="3085" width="13.5703125" style="1339" bestFit="1" customWidth="1"/>
    <col min="3086" max="3086" width="9" style="1339" bestFit="1" customWidth="1"/>
    <col min="3087" max="3087" width="13.5703125" style="1339" bestFit="1" customWidth="1"/>
    <col min="3088" max="3088" width="9" style="1339" bestFit="1" customWidth="1"/>
    <col min="3089" max="3089" width="13.85546875" style="1339" bestFit="1" customWidth="1"/>
    <col min="3090" max="3090" width="8.7109375" style="1339" bestFit="1" customWidth="1"/>
    <col min="3091" max="3091" width="13.85546875" style="1339" bestFit="1" customWidth="1"/>
    <col min="3092" max="3092" width="8.7109375" style="1339" bestFit="1" customWidth="1"/>
    <col min="3093" max="3093" width="13.85546875" style="1339" bestFit="1" customWidth="1"/>
    <col min="3094" max="3094" width="8.7109375" style="1339" bestFit="1" customWidth="1"/>
    <col min="3095" max="3095" width="13.85546875" style="1339" bestFit="1" customWidth="1"/>
    <col min="3096" max="3096" width="8.7109375" style="1339" bestFit="1" customWidth="1"/>
    <col min="3097" max="3097" width="13.85546875" style="1339" bestFit="1" customWidth="1"/>
    <col min="3098" max="3098" width="8.7109375" style="1339" bestFit="1" customWidth="1"/>
    <col min="3099" max="3099" width="13.85546875" style="1339" bestFit="1" customWidth="1"/>
    <col min="3100" max="3100" width="8.7109375" style="1339" bestFit="1" customWidth="1"/>
    <col min="3101" max="3101" width="17.85546875" style="1339" bestFit="1" customWidth="1"/>
    <col min="3102" max="3103" width="9.140625" style="1339"/>
    <col min="3104" max="3104" width="10" style="1339" bestFit="1" customWidth="1"/>
    <col min="3105" max="3330" width="9.140625" style="1339"/>
    <col min="3331" max="3331" width="4" style="1339" customWidth="1"/>
    <col min="3332" max="3332" width="34.5703125" style="1339" customWidth="1"/>
    <col min="3333" max="3333" width="11.85546875" style="1339" bestFit="1" customWidth="1"/>
    <col min="3334" max="3334" width="8.140625" style="1339" customWidth="1"/>
    <col min="3335" max="3335" width="13.85546875" style="1339" bestFit="1" customWidth="1"/>
    <col min="3336" max="3336" width="8.140625" style="1339" customWidth="1"/>
    <col min="3337" max="3337" width="13.85546875" style="1339" bestFit="1" customWidth="1"/>
    <col min="3338" max="3338" width="8.7109375" style="1339" customWidth="1"/>
    <col min="3339" max="3339" width="13.5703125" style="1339" bestFit="1" customWidth="1"/>
    <col min="3340" max="3340" width="9" style="1339" customWidth="1"/>
    <col min="3341" max="3341" width="13.5703125" style="1339" bestFit="1" customWidth="1"/>
    <col min="3342" max="3342" width="9" style="1339" bestFit="1" customWidth="1"/>
    <col min="3343" max="3343" width="13.5703125" style="1339" bestFit="1" customWidth="1"/>
    <col min="3344" max="3344" width="9" style="1339" bestFit="1" customWidth="1"/>
    <col min="3345" max="3345" width="13.85546875" style="1339" bestFit="1" customWidth="1"/>
    <col min="3346" max="3346" width="8.7109375" style="1339" bestFit="1" customWidth="1"/>
    <col min="3347" max="3347" width="13.85546875" style="1339" bestFit="1" customWidth="1"/>
    <col min="3348" max="3348" width="8.7109375" style="1339" bestFit="1" customWidth="1"/>
    <col min="3349" max="3349" width="13.85546875" style="1339" bestFit="1" customWidth="1"/>
    <col min="3350" max="3350" width="8.7109375" style="1339" bestFit="1" customWidth="1"/>
    <col min="3351" max="3351" width="13.85546875" style="1339" bestFit="1" customWidth="1"/>
    <col min="3352" max="3352" width="8.7109375" style="1339" bestFit="1" customWidth="1"/>
    <col min="3353" max="3353" width="13.85546875" style="1339" bestFit="1" customWidth="1"/>
    <col min="3354" max="3354" width="8.7109375" style="1339" bestFit="1" customWidth="1"/>
    <col min="3355" max="3355" width="13.85546875" style="1339" bestFit="1" customWidth="1"/>
    <col min="3356" max="3356" width="8.7109375" style="1339" bestFit="1" customWidth="1"/>
    <col min="3357" max="3357" width="17.85546875" style="1339" bestFit="1" customWidth="1"/>
    <col min="3358" max="3359" width="9.140625" style="1339"/>
    <col min="3360" max="3360" width="10" style="1339" bestFit="1" customWidth="1"/>
    <col min="3361" max="3586" width="9.140625" style="1339"/>
    <col min="3587" max="3587" width="4" style="1339" customWidth="1"/>
    <col min="3588" max="3588" width="34.5703125" style="1339" customWidth="1"/>
    <col min="3589" max="3589" width="11.85546875" style="1339" bestFit="1" customWidth="1"/>
    <col min="3590" max="3590" width="8.140625" style="1339" customWidth="1"/>
    <col min="3591" max="3591" width="13.85546875" style="1339" bestFit="1" customWidth="1"/>
    <col min="3592" max="3592" width="8.140625" style="1339" customWidth="1"/>
    <col min="3593" max="3593" width="13.85546875" style="1339" bestFit="1" customWidth="1"/>
    <col min="3594" max="3594" width="8.7109375" style="1339" customWidth="1"/>
    <col min="3595" max="3595" width="13.5703125" style="1339" bestFit="1" customWidth="1"/>
    <col min="3596" max="3596" width="9" style="1339" customWidth="1"/>
    <col min="3597" max="3597" width="13.5703125" style="1339" bestFit="1" customWidth="1"/>
    <col min="3598" max="3598" width="9" style="1339" bestFit="1" customWidth="1"/>
    <col min="3599" max="3599" width="13.5703125" style="1339" bestFit="1" customWidth="1"/>
    <col min="3600" max="3600" width="9" style="1339" bestFit="1" customWidth="1"/>
    <col min="3601" max="3601" width="13.85546875" style="1339" bestFit="1" customWidth="1"/>
    <col min="3602" max="3602" width="8.7109375" style="1339" bestFit="1" customWidth="1"/>
    <col min="3603" max="3603" width="13.85546875" style="1339" bestFit="1" customWidth="1"/>
    <col min="3604" max="3604" width="8.7109375" style="1339" bestFit="1" customWidth="1"/>
    <col min="3605" max="3605" width="13.85546875" style="1339" bestFit="1" customWidth="1"/>
    <col min="3606" max="3606" width="8.7109375" style="1339" bestFit="1" customWidth="1"/>
    <col min="3607" max="3607" width="13.85546875" style="1339" bestFit="1" customWidth="1"/>
    <col min="3608" max="3608" width="8.7109375" style="1339" bestFit="1" customWidth="1"/>
    <col min="3609" max="3609" width="13.85546875" style="1339" bestFit="1" customWidth="1"/>
    <col min="3610" max="3610" width="8.7109375" style="1339" bestFit="1" customWidth="1"/>
    <col min="3611" max="3611" width="13.85546875" style="1339" bestFit="1" customWidth="1"/>
    <col min="3612" max="3612" width="8.7109375" style="1339" bestFit="1" customWidth="1"/>
    <col min="3613" max="3613" width="17.85546875" style="1339" bestFit="1" customWidth="1"/>
    <col min="3614" max="3615" width="9.140625" style="1339"/>
    <col min="3616" max="3616" width="10" style="1339" bestFit="1" customWidth="1"/>
    <col min="3617" max="3842" width="9.140625" style="1339"/>
    <col min="3843" max="3843" width="4" style="1339" customWidth="1"/>
    <col min="3844" max="3844" width="34.5703125" style="1339" customWidth="1"/>
    <col min="3845" max="3845" width="11.85546875" style="1339" bestFit="1" customWidth="1"/>
    <col min="3846" max="3846" width="8.140625" style="1339" customWidth="1"/>
    <col min="3847" max="3847" width="13.85546875" style="1339" bestFit="1" customWidth="1"/>
    <col min="3848" max="3848" width="8.140625" style="1339" customWidth="1"/>
    <col min="3849" max="3849" width="13.85546875" style="1339" bestFit="1" customWidth="1"/>
    <col min="3850" max="3850" width="8.7109375" style="1339" customWidth="1"/>
    <col min="3851" max="3851" width="13.5703125" style="1339" bestFit="1" customWidth="1"/>
    <col min="3852" max="3852" width="9" style="1339" customWidth="1"/>
    <col min="3853" max="3853" width="13.5703125" style="1339" bestFit="1" customWidth="1"/>
    <col min="3854" max="3854" width="9" style="1339" bestFit="1" customWidth="1"/>
    <col min="3855" max="3855" width="13.5703125" style="1339" bestFit="1" customWidth="1"/>
    <col min="3856" max="3856" width="9" style="1339" bestFit="1" customWidth="1"/>
    <col min="3857" max="3857" width="13.85546875" style="1339" bestFit="1" customWidth="1"/>
    <col min="3858" max="3858" width="8.7109375" style="1339" bestFit="1" customWidth="1"/>
    <col min="3859" max="3859" width="13.85546875" style="1339" bestFit="1" customWidth="1"/>
    <col min="3860" max="3860" width="8.7109375" style="1339" bestFit="1" customWidth="1"/>
    <col min="3861" max="3861" width="13.85546875" style="1339" bestFit="1" customWidth="1"/>
    <col min="3862" max="3862" width="8.7109375" style="1339" bestFit="1" customWidth="1"/>
    <col min="3863" max="3863" width="13.85546875" style="1339" bestFit="1" customWidth="1"/>
    <col min="3864" max="3864" width="8.7109375" style="1339" bestFit="1" customWidth="1"/>
    <col min="3865" max="3865" width="13.85546875" style="1339" bestFit="1" customWidth="1"/>
    <col min="3866" max="3866" width="8.7109375" style="1339" bestFit="1" customWidth="1"/>
    <col min="3867" max="3867" width="13.85546875" style="1339" bestFit="1" customWidth="1"/>
    <col min="3868" max="3868" width="8.7109375" style="1339" bestFit="1" customWidth="1"/>
    <col min="3869" max="3869" width="17.85546875" style="1339" bestFit="1" customWidth="1"/>
    <col min="3870" max="3871" width="9.140625" style="1339"/>
    <col min="3872" max="3872" width="10" style="1339" bestFit="1" customWidth="1"/>
    <col min="3873" max="4098" width="9.140625" style="1339"/>
    <col min="4099" max="4099" width="4" style="1339" customWidth="1"/>
    <col min="4100" max="4100" width="34.5703125" style="1339" customWidth="1"/>
    <col min="4101" max="4101" width="11.85546875" style="1339" bestFit="1" customWidth="1"/>
    <col min="4102" max="4102" width="8.140625" style="1339" customWidth="1"/>
    <col min="4103" max="4103" width="13.85546875" style="1339" bestFit="1" customWidth="1"/>
    <col min="4104" max="4104" width="8.140625" style="1339" customWidth="1"/>
    <col min="4105" max="4105" width="13.85546875" style="1339" bestFit="1" customWidth="1"/>
    <col min="4106" max="4106" width="8.7109375" style="1339" customWidth="1"/>
    <col min="4107" max="4107" width="13.5703125" style="1339" bestFit="1" customWidth="1"/>
    <col min="4108" max="4108" width="9" style="1339" customWidth="1"/>
    <col min="4109" max="4109" width="13.5703125" style="1339" bestFit="1" customWidth="1"/>
    <col min="4110" max="4110" width="9" style="1339" bestFit="1" customWidth="1"/>
    <col min="4111" max="4111" width="13.5703125" style="1339" bestFit="1" customWidth="1"/>
    <col min="4112" max="4112" width="9" style="1339" bestFit="1" customWidth="1"/>
    <col min="4113" max="4113" width="13.85546875" style="1339" bestFit="1" customWidth="1"/>
    <col min="4114" max="4114" width="8.7109375" style="1339" bestFit="1" customWidth="1"/>
    <col min="4115" max="4115" width="13.85546875" style="1339" bestFit="1" customWidth="1"/>
    <col min="4116" max="4116" width="8.7109375" style="1339" bestFit="1" customWidth="1"/>
    <col min="4117" max="4117" width="13.85546875" style="1339" bestFit="1" customWidth="1"/>
    <col min="4118" max="4118" width="8.7109375" style="1339" bestFit="1" customWidth="1"/>
    <col min="4119" max="4119" width="13.85546875" style="1339" bestFit="1" customWidth="1"/>
    <col min="4120" max="4120" width="8.7109375" style="1339" bestFit="1" customWidth="1"/>
    <col min="4121" max="4121" width="13.85546875" style="1339" bestFit="1" customWidth="1"/>
    <col min="4122" max="4122" width="8.7109375" style="1339" bestFit="1" customWidth="1"/>
    <col min="4123" max="4123" width="13.85546875" style="1339" bestFit="1" customWidth="1"/>
    <col min="4124" max="4124" width="8.7109375" style="1339" bestFit="1" customWidth="1"/>
    <col min="4125" max="4125" width="17.85546875" style="1339" bestFit="1" customWidth="1"/>
    <col min="4126" max="4127" width="9.140625" style="1339"/>
    <col min="4128" max="4128" width="10" style="1339" bestFit="1" customWidth="1"/>
    <col min="4129" max="4354" width="9.140625" style="1339"/>
    <col min="4355" max="4355" width="4" style="1339" customWidth="1"/>
    <col min="4356" max="4356" width="34.5703125" style="1339" customWidth="1"/>
    <col min="4357" max="4357" width="11.85546875" style="1339" bestFit="1" customWidth="1"/>
    <col min="4358" max="4358" width="8.140625" style="1339" customWidth="1"/>
    <col min="4359" max="4359" width="13.85546875" style="1339" bestFit="1" customWidth="1"/>
    <col min="4360" max="4360" width="8.140625" style="1339" customWidth="1"/>
    <col min="4361" max="4361" width="13.85546875" style="1339" bestFit="1" customWidth="1"/>
    <col min="4362" max="4362" width="8.7109375" style="1339" customWidth="1"/>
    <col min="4363" max="4363" width="13.5703125" style="1339" bestFit="1" customWidth="1"/>
    <col min="4364" max="4364" width="9" style="1339" customWidth="1"/>
    <col min="4365" max="4365" width="13.5703125" style="1339" bestFit="1" customWidth="1"/>
    <col min="4366" max="4366" width="9" style="1339" bestFit="1" customWidth="1"/>
    <col min="4367" max="4367" width="13.5703125" style="1339" bestFit="1" customWidth="1"/>
    <col min="4368" max="4368" width="9" style="1339" bestFit="1" customWidth="1"/>
    <col min="4369" max="4369" width="13.85546875" style="1339" bestFit="1" customWidth="1"/>
    <col min="4370" max="4370" width="8.7109375" style="1339" bestFit="1" customWidth="1"/>
    <col min="4371" max="4371" width="13.85546875" style="1339" bestFit="1" customWidth="1"/>
    <col min="4372" max="4372" width="8.7109375" style="1339" bestFit="1" customWidth="1"/>
    <col min="4373" max="4373" width="13.85546875" style="1339" bestFit="1" customWidth="1"/>
    <col min="4374" max="4374" width="8.7109375" style="1339" bestFit="1" customWidth="1"/>
    <col min="4375" max="4375" width="13.85546875" style="1339" bestFit="1" customWidth="1"/>
    <col min="4376" max="4376" width="8.7109375" style="1339" bestFit="1" customWidth="1"/>
    <col min="4377" max="4377" width="13.85546875" style="1339" bestFit="1" customWidth="1"/>
    <col min="4378" max="4378" width="8.7109375" style="1339" bestFit="1" customWidth="1"/>
    <col min="4379" max="4379" width="13.85546875" style="1339" bestFit="1" customWidth="1"/>
    <col min="4380" max="4380" width="8.7109375" style="1339" bestFit="1" customWidth="1"/>
    <col min="4381" max="4381" width="17.85546875" style="1339" bestFit="1" customWidth="1"/>
    <col min="4382" max="4383" width="9.140625" style="1339"/>
    <col min="4384" max="4384" width="10" style="1339" bestFit="1" customWidth="1"/>
    <col min="4385" max="4610" width="9.140625" style="1339"/>
    <col min="4611" max="4611" width="4" style="1339" customWidth="1"/>
    <col min="4612" max="4612" width="34.5703125" style="1339" customWidth="1"/>
    <col min="4613" max="4613" width="11.85546875" style="1339" bestFit="1" customWidth="1"/>
    <col min="4614" max="4614" width="8.140625" style="1339" customWidth="1"/>
    <col min="4615" max="4615" width="13.85546875" style="1339" bestFit="1" customWidth="1"/>
    <col min="4616" max="4616" width="8.140625" style="1339" customWidth="1"/>
    <col min="4617" max="4617" width="13.85546875" style="1339" bestFit="1" customWidth="1"/>
    <col min="4618" max="4618" width="8.7109375" style="1339" customWidth="1"/>
    <col min="4619" max="4619" width="13.5703125" style="1339" bestFit="1" customWidth="1"/>
    <col min="4620" max="4620" width="9" style="1339" customWidth="1"/>
    <col min="4621" max="4621" width="13.5703125" style="1339" bestFit="1" customWidth="1"/>
    <col min="4622" max="4622" width="9" style="1339" bestFit="1" customWidth="1"/>
    <col min="4623" max="4623" width="13.5703125" style="1339" bestFit="1" customWidth="1"/>
    <col min="4624" max="4624" width="9" style="1339" bestFit="1" customWidth="1"/>
    <col min="4625" max="4625" width="13.85546875" style="1339" bestFit="1" customWidth="1"/>
    <col min="4626" max="4626" width="8.7109375" style="1339" bestFit="1" customWidth="1"/>
    <col min="4627" max="4627" width="13.85546875" style="1339" bestFit="1" customWidth="1"/>
    <col min="4628" max="4628" width="8.7109375" style="1339" bestFit="1" customWidth="1"/>
    <col min="4629" max="4629" width="13.85546875" style="1339" bestFit="1" customWidth="1"/>
    <col min="4630" max="4630" width="8.7109375" style="1339" bestFit="1" customWidth="1"/>
    <col min="4631" max="4631" width="13.85546875" style="1339" bestFit="1" customWidth="1"/>
    <col min="4632" max="4632" width="8.7109375" style="1339" bestFit="1" customWidth="1"/>
    <col min="4633" max="4633" width="13.85546875" style="1339" bestFit="1" customWidth="1"/>
    <col min="4634" max="4634" width="8.7109375" style="1339" bestFit="1" customWidth="1"/>
    <col min="4635" max="4635" width="13.85546875" style="1339" bestFit="1" customWidth="1"/>
    <col min="4636" max="4636" width="8.7109375" style="1339" bestFit="1" customWidth="1"/>
    <col min="4637" max="4637" width="17.85546875" style="1339" bestFit="1" customWidth="1"/>
    <col min="4638" max="4639" width="9.140625" style="1339"/>
    <col min="4640" max="4640" width="10" style="1339" bestFit="1" customWidth="1"/>
    <col min="4641" max="4866" width="9.140625" style="1339"/>
    <col min="4867" max="4867" width="4" style="1339" customWidth="1"/>
    <col min="4868" max="4868" width="34.5703125" style="1339" customWidth="1"/>
    <col min="4869" max="4869" width="11.85546875" style="1339" bestFit="1" customWidth="1"/>
    <col min="4870" max="4870" width="8.140625" style="1339" customWidth="1"/>
    <col min="4871" max="4871" width="13.85546875" style="1339" bestFit="1" customWidth="1"/>
    <col min="4872" max="4872" width="8.140625" style="1339" customWidth="1"/>
    <col min="4873" max="4873" width="13.85546875" style="1339" bestFit="1" customWidth="1"/>
    <col min="4874" max="4874" width="8.7109375" style="1339" customWidth="1"/>
    <col min="4875" max="4875" width="13.5703125" style="1339" bestFit="1" customWidth="1"/>
    <col min="4876" max="4876" width="9" style="1339" customWidth="1"/>
    <col min="4877" max="4877" width="13.5703125" style="1339" bestFit="1" customWidth="1"/>
    <col min="4878" max="4878" width="9" style="1339" bestFit="1" customWidth="1"/>
    <col min="4879" max="4879" width="13.5703125" style="1339" bestFit="1" customWidth="1"/>
    <col min="4880" max="4880" width="9" style="1339" bestFit="1" customWidth="1"/>
    <col min="4881" max="4881" width="13.85546875" style="1339" bestFit="1" customWidth="1"/>
    <col min="4882" max="4882" width="8.7109375" style="1339" bestFit="1" customWidth="1"/>
    <col min="4883" max="4883" width="13.85546875" style="1339" bestFit="1" customWidth="1"/>
    <col min="4884" max="4884" width="8.7109375" style="1339" bestFit="1" customWidth="1"/>
    <col min="4885" max="4885" width="13.85546875" style="1339" bestFit="1" customWidth="1"/>
    <col min="4886" max="4886" width="8.7109375" style="1339" bestFit="1" customWidth="1"/>
    <col min="4887" max="4887" width="13.85546875" style="1339" bestFit="1" customWidth="1"/>
    <col min="4888" max="4888" width="8.7109375" style="1339" bestFit="1" customWidth="1"/>
    <col min="4889" max="4889" width="13.85546875" style="1339" bestFit="1" customWidth="1"/>
    <col min="4890" max="4890" width="8.7109375" style="1339" bestFit="1" customWidth="1"/>
    <col min="4891" max="4891" width="13.85546875" style="1339" bestFit="1" customWidth="1"/>
    <col min="4892" max="4892" width="8.7109375" style="1339" bestFit="1" customWidth="1"/>
    <col min="4893" max="4893" width="17.85546875" style="1339" bestFit="1" customWidth="1"/>
    <col min="4894" max="4895" width="9.140625" style="1339"/>
    <col min="4896" max="4896" width="10" style="1339" bestFit="1" customWidth="1"/>
    <col min="4897" max="5122" width="9.140625" style="1339"/>
    <col min="5123" max="5123" width="4" style="1339" customWidth="1"/>
    <col min="5124" max="5124" width="34.5703125" style="1339" customWidth="1"/>
    <col min="5125" max="5125" width="11.85546875" style="1339" bestFit="1" customWidth="1"/>
    <col min="5126" max="5126" width="8.140625" style="1339" customWidth="1"/>
    <col min="5127" max="5127" width="13.85546875" style="1339" bestFit="1" customWidth="1"/>
    <col min="5128" max="5128" width="8.140625" style="1339" customWidth="1"/>
    <col min="5129" max="5129" width="13.85546875" style="1339" bestFit="1" customWidth="1"/>
    <col min="5130" max="5130" width="8.7109375" style="1339" customWidth="1"/>
    <col min="5131" max="5131" width="13.5703125" style="1339" bestFit="1" customWidth="1"/>
    <col min="5132" max="5132" width="9" style="1339" customWidth="1"/>
    <col min="5133" max="5133" width="13.5703125" style="1339" bestFit="1" customWidth="1"/>
    <col min="5134" max="5134" width="9" style="1339" bestFit="1" customWidth="1"/>
    <col min="5135" max="5135" width="13.5703125" style="1339" bestFit="1" customWidth="1"/>
    <col min="5136" max="5136" width="9" style="1339" bestFit="1" customWidth="1"/>
    <col min="5137" max="5137" width="13.85546875" style="1339" bestFit="1" customWidth="1"/>
    <col min="5138" max="5138" width="8.7109375" style="1339" bestFit="1" customWidth="1"/>
    <col min="5139" max="5139" width="13.85546875" style="1339" bestFit="1" customWidth="1"/>
    <col min="5140" max="5140" width="8.7109375" style="1339" bestFit="1" customWidth="1"/>
    <col min="5141" max="5141" width="13.85546875" style="1339" bestFit="1" customWidth="1"/>
    <col min="5142" max="5142" width="8.7109375" style="1339" bestFit="1" customWidth="1"/>
    <col min="5143" max="5143" width="13.85546875" style="1339" bestFit="1" customWidth="1"/>
    <col min="5144" max="5144" width="8.7109375" style="1339" bestFit="1" customWidth="1"/>
    <col min="5145" max="5145" width="13.85546875" style="1339" bestFit="1" customWidth="1"/>
    <col min="5146" max="5146" width="8.7109375" style="1339" bestFit="1" customWidth="1"/>
    <col min="5147" max="5147" width="13.85546875" style="1339" bestFit="1" customWidth="1"/>
    <col min="5148" max="5148" width="8.7109375" style="1339" bestFit="1" customWidth="1"/>
    <col min="5149" max="5149" width="17.85546875" style="1339" bestFit="1" customWidth="1"/>
    <col min="5150" max="5151" width="9.140625" style="1339"/>
    <col min="5152" max="5152" width="10" style="1339" bestFit="1" customWidth="1"/>
    <col min="5153" max="5378" width="9.140625" style="1339"/>
    <col min="5379" max="5379" width="4" style="1339" customWidth="1"/>
    <col min="5380" max="5380" width="34.5703125" style="1339" customWidth="1"/>
    <col min="5381" max="5381" width="11.85546875" style="1339" bestFit="1" customWidth="1"/>
    <col min="5382" max="5382" width="8.140625" style="1339" customWidth="1"/>
    <col min="5383" max="5383" width="13.85546875" style="1339" bestFit="1" customWidth="1"/>
    <col min="5384" max="5384" width="8.140625" style="1339" customWidth="1"/>
    <col min="5385" max="5385" width="13.85546875" style="1339" bestFit="1" customWidth="1"/>
    <col min="5386" max="5386" width="8.7109375" style="1339" customWidth="1"/>
    <col min="5387" max="5387" width="13.5703125" style="1339" bestFit="1" customWidth="1"/>
    <col min="5388" max="5388" width="9" style="1339" customWidth="1"/>
    <col min="5389" max="5389" width="13.5703125" style="1339" bestFit="1" customWidth="1"/>
    <col min="5390" max="5390" width="9" style="1339" bestFit="1" customWidth="1"/>
    <col min="5391" max="5391" width="13.5703125" style="1339" bestFit="1" customWidth="1"/>
    <col min="5392" max="5392" width="9" style="1339" bestFit="1" customWidth="1"/>
    <col min="5393" max="5393" width="13.85546875" style="1339" bestFit="1" customWidth="1"/>
    <col min="5394" max="5394" width="8.7109375" style="1339" bestFit="1" customWidth="1"/>
    <col min="5395" max="5395" width="13.85546875" style="1339" bestFit="1" customWidth="1"/>
    <col min="5396" max="5396" width="8.7109375" style="1339" bestFit="1" customWidth="1"/>
    <col min="5397" max="5397" width="13.85546875" style="1339" bestFit="1" customWidth="1"/>
    <col min="5398" max="5398" width="8.7109375" style="1339" bestFit="1" customWidth="1"/>
    <col min="5399" max="5399" width="13.85546875" style="1339" bestFit="1" customWidth="1"/>
    <col min="5400" max="5400" width="8.7109375" style="1339" bestFit="1" customWidth="1"/>
    <col min="5401" max="5401" width="13.85546875" style="1339" bestFit="1" customWidth="1"/>
    <col min="5402" max="5402" width="8.7109375" style="1339" bestFit="1" customWidth="1"/>
    <col min="5403" max="5403" width="13.85546875" style="1339" bestFit="1" customWidth="1"/>
    <col min="5404" max="5404" width="8.7109375" style="1339" bestFit="1" customWidth="1"/>
    <col min="5405" max="5405" width="17.85546875" style="1339" bestFit="1" customWidth="1"/>
    <col min="5406" max="5407" width="9.140625" style="1339"/>
    <col min="5408" max="5408" width="10" style="1339" bestFit="1" customWidth="1"/>
    <col min="5409" max="5634" width="9.140625" style="1339"/>
    <col min="5635" max="5635" width="4" style="1339" customWidth="1"/>
    <col min="5636" max="5636" width="34.5703125" style="1339" customWidth="1"/>
    <col min="5637" max="5637" width="11.85546875" style="1339" bestFit="1" customWidth="1"/>
    <col min="5638" max="5638" width="8.140625" style="1339" customWidth="1"/>
    <col min="5639" max="5639" width="13.85546875" style="1339" bestFit="1" customWidth="1"/>
    <col min="5640" max="5640" width="8.140625" style="1339" customWidth="1"/>
    <col min="5641" max="5641" width="13.85546875" style="1339" bestFit="1" customWidth="1"/>
    <col min="5642" max="5642" width="8.7109375" style="1339" customWidth="1"/>
    <col min="5643" max="5643" width="13.5703125" style="1339" bestFit="1" customWidth="1"/>
    <col min="5644" max="5644" width="9" style="1339" customWidth="1"/>
    <col min="5645" max="5645" width="13.5703125" style="1339" bestFit="1" customWidth="1"/>
    <col min="5646" max="5646" width="9" style="1339" bestFit="1" customWidth="1"/>
    <col min="5647" max="5647" width="13.5703125" style="1339" bestFit="1" customWidth="1"/>
    <col min="5648" max="5648" width="9" style="1339" bestFit="1" customWidth="1"/>
    <col min="5649" max="5649" width="13.85546875" style="1339" bestFit="1" customWidth="1"/>
    <col min="5650" max="5650" width="8.7109375" style="1339" bestFit="1" customWidth="1"/>
    <col min="5651" max="5651" width="13.85546875" style="1339" bestFit="1" customWidth="1"/>
    <col min="5652" max="5652" width="8.7109375" style="1339" bestFit="1" customWidth="1"/>
    <col min="5653" max="5653" width="13.85546875" style="1339" bestFit="1" customWidth="1"/>
    <col min="5654" max="5654" width="8.7109375" style="1339" bestFit="1" customWidth="1"/>
    <col min="5655" max="5655" width="13.85546875" style="1339" bestFit="1" customWidth="1"/>
    <col min="5656" max="5656" width="8.7109375" style="1339" bestFit="1" customWidth="1"/>
    <col min="5657" max="5657" width="13.85546875" style="1339" bestFit="1" customWidth="1"/>
    <col min="5658" max="5658" width="8.7109375" style="1339" bestFit="1" customWidth="1"/>
    <col min="5659" max="5659" width="13.85546875" style="1339" bestFit="1" customWidth="1"/>
    <col min="5660" max="5660" width="8.7109375" style="1339" bestFit="1" customWidth="1"/>
    <col min="5661" max="5661" width="17.85546875" style="1339" bestFit="1" customWidth="1"/>
    <col min="5662" max="5663" width="9.140625" style="1339"/>
    <col min="5664" max="5664" width="10" style="1339" bestFit="1" customWidth="1"/>
    <col min="5665" max="5890" width="9.140625" style="1339"/>
    <col min="5891" max="5891" width="4" style="1339" customWidth="1"/>
    <col min="5892" max="5892" width="34.5703125" style="1339" customWidth="1"/>
    <col min="5893" max="5893" width="11.85546875" style="1339" bestFit="1" customWidth="1"/>
    <col min="5894" max="5894" width="8.140625" style="1339" customWidth="1"/>
    <col min="5895" max="5895" width="13.85546875" style="1339" bestFit="1" customWidth="1"/>
    <col min="5896" max="5896" width="8.140625" style="1339" customWidth="1"/>
    <col min="5897" max="5897" width="13.85546875" style="1339" bestFit="1" customWidth="1"/>
    <col min="5898" max="5898" width="8.7109375" style="1339" customWidth="1"/>
    <col min="5899" max="5899" width="13.5703125" style="1339" bestFit="1" customWidth="1"/>
    <col min="5900" max="5900" width="9" style="1339" customWidth="1"/>
    <col min="5901" max="5901" width="13.5703125" style="1339" bestFit="1" customWidth="1"/>
    <col min="5902" max="5902" width="9" style="1339" bestFit="1" customWidth="1"/>
    <col min="5903" max="5903" width="13.5703125" style="1339" bestFit="1" customWidth="1"/>
    <col min="5904" max="5904" width="9" style="1339" bestFit="1" customWidth="1"/>
    <col min="5905" max="5905" width="13.85546875" style="1339" bestFit="1" customWidth="1"/>
    <col min="5906" max="5906" width="8.7109375" style="1339" bestFit="1" customWidth="1"/>
    <col min="5907" max="5907" width="13.85546875" style="1339" bestFit="1" customWidth="1"/>
    <col min="5908" max="5908" width="8.7109375" style="1339" bestFit="1" customWidth="1"/>
    <col min="5909" max="5909" width="13.85546875" style="1339" bestFit="1" customWidth="1"/>
    <col min="5910" max="5910" width="8.7109375" style="1339" bestFit="1" customWidth="1"/>
    <col min="5911" max="5911" width="13.85546875" style="1339" bestFit="1" customWidth="1"/>
    <col min="5912" max="5912" width="8.7109375" style="1339" bestFit="1" customWidth="1"/>
    <col min="5913" max="5913" width="13.85546875" style="1339" bestFit="1" customWidth="1"/>
    <col min="5914" max="5914" width="8.7109375" style="1339" bestFit="1" customWidth="1"/>
    <col min="5915" max="5915" width="13.85546875" style="1339" bestFit="1" customWidth="1"/>
    <col min="5916" max="5916" width="8.7109375" style="1339" bestFit="1" customWidth="1"/>
    <col min="5917" max="5917" width="17.85546875" style="1339" bestFit="1" customWidth="1"/>
    <col min="5918" max="5919" width="9.140625" style="1339"/>
    <col min="5920" max="5920" width="10" style="1339" bestFit="1" customWidth="1"/>
    <col min="5921" max="6146" width="9.140625" style="1339"/>
    <col min="6147" max="6147" width="4" style="1339" customWidth="1"/>
    <col min="6148" max="6148" width="34.5703125" style="1339" customWidth="1"/>
    <col min="6149" max="6149" width="11.85546875" style="1339" bestFit="1" customWidth="1"/>
    <col min="6150" max="6150" width="8.140625" style="1339" customWidth="1"/>
    <col min="6151" max="6151" width="13.85546875" style="1339" bestFit="1" customWidth="1"/>
    <col min="6152" max="6152" width="8.140625" style="1339" customWidth="1"/>
    <col min="6153" max="6153" width="13.85546875" style="1339" bestFit="1" customWidth="1"/>
    <col min="6154" max="6154" width="8.7109375" style="1339" customWidth="1"/>
    <col min="6155" max="6155" width="13.5703125" style="1339" bestFit="1" customWidth="1"/>
    <col min="6156" max="6156" width="9" style="1339" customWidth="1"/>
    <col min="6157" max="6157" width="13.5703125" style="1339" bestFit="1" customWidth="1"/>
    <col min="6158" max="6158" width="9" style="1339" bestFit="1" customWidth="1"/>
    <col min="6159" max="6159" width="13.5703125" style="1339" bestFit="1" customWidth="1"/>
    <col min="6160" max="6160" width="9" style="1339" bestFit="1" customWidth="1"/>
    <col min="6161" max="6161" width="13.85546875" style="1339" bestFit="1" customWidth="1"/>
    <col min="6162" max="6162" width="8.7109375" style="1339" bestFit="1" customWidth="1"/>
    <col min="6163" max="6163" width="13.85546875" style="1339" bestFit="1" customWidth="1"/>
    <col min="6164" max="6164" width="8.7109375" style="1339" bestFit="1" customWidth="1"/>
    <col min="6165" max="6165" width="13.85546875" style="1339" bestFit="1" customWidth="1"/>
    <col min="6166" max="6166" width="8.7109375" style="1339" bestFit="1" customWidth="1"/>
    <col min="6167" max="6167" width="13.85546875" style="1339" bestFit="1" customWidth="1"/>
    <col min="6168" max="6168" width="8.7109375" style="1339" bestFit="1" customWidth="1"/>
    <col min="6169" max="6169" width="13.85546875" style="1339" bestFit="1" customWidth="1"/>
    <col min="6170" max="6170" width="8.7109375" style="1339" bestFit="1" customWidth="1"/>
    <col min="6171" max="6171" width="13.85546875" style="1339" bestFit="1" customWidth="1"/>
    <col min="6172" max="6172" width="8.7109375" style="1339" bestFit="1" customWidth="1"/>
    <col min="6173" max="6173" width="17.85546875" style="1339" bestFit="1" customWidth="1"/>
    <col min="6174" max="6175" width="9.140625" style="1339"/>
    <col min="6176" max="6176" width="10" style="1339" bestFit="1" customWidth="1"/>
    <col min="6177" max="6402" width="9.140625" style="1339"/>
    <col min="6403" max="6403" width="4" style="1339" customWidth="1"/>
    <col min="6404" max="6404" width="34.5703125" style="1339" customWidth="1"/>
    <col min="6405" max="6405" width="11.85546875" style="1339" bestFit="1" customWidth="1"/>
    <col min="6406" max="6406" width="8.140625" style="1339" customWidth="1"/>
    <col min="6407" max="6407" width="13.85546875" style="1339" bestFit="1" customWidth="1"/>
    <col min="6408" max="6408" width="8.140625" style="1339" customWidth="1"/>
    <col min="6409" max="6409" width="13.85546875" style="1339" bestFit="1" customWidth="1"/>
    <col min="6410" max="6410" width="8.7109375" style="1339" customWidth="1"/>
    <col min="6411" max="6411" width="13.5703125" style="1339" bestFit="1" customWidth="1"/>
    <col min="6412" max="6412" width="9" style="1339" customWidth="1"/>
    <col min="6413" max="6413" width="13.5703125" style="1339" bestFit="1" customWidth="1"/>
    <col min="6414" max="6414" width="9" style="1339" bestFit="1" customWidth="1"/>
    <col min="6415" max="6415" width="13.5703125" style="1339" bestFit="1" customWidth="1"/>
    <col min="6416" max="6416" width="9" style="1339" bestFit="1" customWidth="1"/>
    <col min="6417" max="6417" width="13.85546875" style="1339" bestFit="1" customWidth="1"/>
    <col min="6418" max="6418" width="8.7109375" style="1339" bestFit="1" customWidth="1"/>
    <col min="6419" max="6419" width="13.85546875" style="1339" bestFit="1" customWidth="1"/>
    <col min="6420" max="6420" width="8.7109375" style="1339" bestFit="1" customWidth="1"/>
    <col min="6421" max="6421" width="13.85546875" style="1339" bestFit="1" customWidth="1"/>
    <col min="6422" max="6422" width="8.7109375" style="1339" bestFit="1" customWidth="1"/>
    <col min="6423" max="6423" width="13.85546875" style="1339" bestFit="1" customWidth="1"/>
    <col min="6424" max="6424" width="8.7109375" style="1339" bestFit="1" customWidth="1"/>
    <col min="6425" max="6425" width="13.85546875" style="1339" bestFit="1" customWidth="1"/>
    <col min="6426" max="6426" width="8.7109375" style="1339" bestFit="1" customWidth="1"/>
    <col min="6427" max="6427" width="13.85546875" style="1339" bestFit="1" customWidth="1"/>
    <col min="6428" max="6428" width="8.7109375" style="1339" bestFit="1" customWidth="1"/>
    <col min="6429" max="6429" width="17.85546875" style="1339" bestFit="1" customWidth="1"/>
    <col min="6430" max="6431" width="9.140625" style="1339"/>
    <col min="6432" max="6432" width="10" style="1339" bestFit="1" customWidth="1"/>
    <col min="6433" max="6658" width="9.140625" style="1339"/>
    <col min="6659" max="6659" width="4" style="1339" customWidth="1"/>
    <col min="6660" max="6660" width="34.5703125" style="1339" customWidth="1"/>
    <col min="6661" max="6661" width="11.85546875" style="1339" bestFit="1" customWidth="1"/>
    <col min="6662" max="6662" width="8.140625" style="1339" customWidth="1"/>
    <col min="6663" max="6663" width="13.85546875" style="1339" bestFit="1" customWidth="1"/>
    <col min="6664" max="6664" width="8.140625" style="1339" customWidth="1"/>
    <col min="6665" max="6665" width="13.85546875" style="1339" bestFit="1" customWidth="1"/>
    <col min="6666" max="6666" width="8.7109375" style="1339" customWidth="1"/>
    <col min="6667" max="6667" width="13.5703125" style="1339" bestFit="1" customWidth="1"/>
    <col min="6668" max="6668" width="9" style="1339" customWidth="1"/>
    <col min="6669" max="6669" width="13.5703125" style="1339" bestFit="1" customWidth="1"/>
    <col min="6670" max="6670" width="9" style="1339" bestFit="1" customWidth="1"/>
    <col min="6671" max="6671" width="13.5703125" style="1339" bestFit="1" customWidth="1"/>
    <col min="6672" max="6672" width="9" style="1339" bestFit="1" customWidth="1"/>
    <col min="6673" max="6673" width="13.85546875" style="1339" bestFit="1" customWidth="1"/>
    <col min="6674" max="6674" width="8.7109375" style="1339" bestFit="1" customWidth="1"/>
    <col min="6675" max="6675" width="13.85546875" style="1339" bestFit="1" customWidth="1"/>
    <col min="6676" max="6676" width="8.7109375" style="1339" bestFit="1" customWidth="1"/>
    <col min="6677" max="6677" width="13.85546875" style="1339" bestFit="1" customWidth="1"/>
    <col min="6678" max="6678" width="8.7109375" style="1339" bestFit="1" customWidth="1"/>
    <col min="6679" max="6679" width="13.85546875" style="1339" bestFit="1" customWidth="1"/>
    <col min="6680" max="6680" width="8.7109375" style="1339" bestFit="1" customWidth="1"/>
    <col min="6681" max="6681" width="13.85546875" style="1339" bestFit="1" customWidth="1"/>
    <col min="6682" max="6682" width="8.7109375" style="1339" bestFit="1" customWidth="1"/>
    <col min="6683" max="6683" width="13.85546875" style="1339" bestFit="1" customWidth="1"/>
    <col min="6684" max="6684" width="8.7109375" style="1339" bestFit="1" customWidth="1"/>
    <col min="6685" max="6685" width="17.85546875" style="1339" bestFit="1" customWidth="1"/>
    <col min="6686" max="6687" width="9.140625" style="1339"/>
    <col min="6688" max="6688" width="10" style="1339" bestFit="1" customWidth="1"/>
    <col min="6689" max="6914" width="9.140625" style="1339"/>
    <col min="6915" max="6915" width="4" style="1339" customWidth="1"/>
    <col min="6916" max="6916" width="34.5703125" style="1339" customWidth="1"/>
    <col min="6917" max="6917" width="11.85546875" style="1339" bestFit="1" customWidth="1"/>
    <col min="6918" max="6918" width="8.140625" style="1339" customWidth="1"/>
    <col min="6919" max="6919" width="13.85546875" style="1339" bestFit="1" customWidth="1"/>
    <col min="6920" max="6920" width="8.140625" style="1339" customWidth="1"/>
    <col min="6921" max="6921" width="13.85546875" style="1339" bestFit="1" customWidth="1"/>
    <col min="6922" max="6922" width="8.7109375" style="1339" customWidth="1"/>
    <col min="6923" max="6923" width="13.5703125" style="1339" bestFit="1" customWidth="1"/>
    <col min="6924" max="6924" width="9" style="1339" customWidth="1"/>
    <col min="6925" max="6925" width="13.5703125" style="1339" bestFit="1" customWidth="1"/>
    <col min="6926" max="6926" width="9" style="1339" bestFit="1" customWidth="1"/>
    <col min="6927" max="6927" width="13.5703125" style="1339" bestFit="1" customWidth="1"/>
    <col min="6928" max="6928" width="9" style="1339" bestFit="1" customWidth="1"/>
    <col min="6929" max="6929" width="13.85546875" style="1339" bestFit="1" customWidth="1"/>
    <col min="6930" max="6930" width="8.7109375" style="1339" bestFit="1" customWidth="1"/>
    <col min="6931" max="6931" width="13.85546875" style="1339" bestFit="1" customWidth="1"/>
    <col min="6932" max="6932" width="8.7109375" style="1339" bestFit="1" customWidth="1"/>
    <col min="6933" max="6933" width="13.85546875" style="1339" bestFit="1" customWidth="1"/>
    <col min="6934" max="6934" width="8.7109375" style="1339" bestFit="1" customWidth="1"/>
    <col min="6935" max="6935" width="13.85546875" style="1339" bestFit="1" customWidth="1"/>
    <col min="6936" max="6936" width="8.7109375" style="1339" bestFit="1" customWidth="1"/>
    <col min="6937" max="6937" width="13.85546875" style="1339" bestFit="1" customWidth="1"/>
    <col min="6938" max="6938" width="8.7109375" style="1339" bestFit="1" customWidth="1"/>
    <col min="6939" max="6939" width="13.85546875" style="1339" bestFit="1" customWidth="1"/>
    <col min="6940" max="6940" width="8.7109375" style="1339" bestFit="1" customWidth="1"/>
    <col min="6941" max="6941" width="17.85546875" style="1339" bestFit="1" customWidth="1"/>
    <col min="6942" max="6943" width="9.140625" style="1339"/>
    <col min="6944" max="6944" width="10" style="1339" bestFit="1" customWidth="1"/>
    <col min="6945" max="7170" width="9.140625" style="1339"/>
    <col min="7171" max="7171" width="4" style="1339" customWidth="1"/>
    <col min="7172" max="7172" width="34.5703125" style="1339" customWidth="1"/>
    <col min="7173" max="7173" width="11.85546875" style="1339" bestFit="1" customWidth="1"/>
    <col min="7174" max="7174" width="8.140625" style="1339" customWidth="1"/>
    <col min="7175" max="7175" width="13.85546875" style="1339" bestFit="1" customWidth="1"/>
    <col min="7176" max="7176" width="8.140625" style="1339" customWidth="1"/>
    <col min="7177" max="7177" width="13.85546875" style="1339" bestFit="1" customWidth="1"/>
    <col min="7178" max="7178" width="8.7109375" style="1339" customWidth="1"/>
    <col min="7179" max="7179" width="13.5703125" style="1339" bestFit="1" customWidth="1"/>
    <col min="7180" max="7180" width="9" style="1339" customWidth="1"/>
    <col min="7181" max="7181" width="13.5703125" style="1339" bestFit="1" customWidth="1"/>
    <col min="7182" max="7182" width="9" style="1339" bestFit="1" customWidth="1"/>
    <col min="7183" max="7183" width="13.5703125" style="1339" bestFit="1" customWidth="1"/>
    <col min="7184" max="7184" width="9" style="1339" bestFit="1" customWidth="1"/>
    <col min="7185" max="7185" width="13.85546875" style="1339" bestFit="1" customWidth="1"/>
    <col min="7186" max="7186" width="8.7109375" style="1339" bestFit="1" customWidth="1"/>
    <col min="7187" max="7187" width="13.85546875" style="1339" bestFit="1" customWidth="1"/>
    <col min="7188" max="7188" width="8.7109375" style="1339" bestFit="1" customWidth="1"/>
    <col min="7189" max="7189" width="13.85546875" style="1339" bestFit="1" customWidth="1"/>
    <col min="7190" max="7190" width="8.7109375" style="1339" bestFit="1" customWidth="1"/>
    <col min="7191" max="7191" width="13.85546875" style="1339" bestFit="1" customWidth="1"/>
    <col min="7192" max="7192" width="8.7109375" style="1339" bestFit="1" customWidth="1"/>
    <col min="7193" max="7193" width="13.85546875" style="1339" bestFit="1" customWidth="1"/>
    <col min="7194" max="7194" width="8.7109375" style="1339" bestFit="1" customWidth="1"/>
    <col min="7195" max="7195" width="13.85546875" style="1339" bestFit="1" customWidth="1"/>
    <col min="7196" max="7196" width="8.7109375" style="1339" bestFit="1" customWidth="1"/>
    <col min="7197" max="7197" width="17.85546875" style="1339" bestFit="1" customWidth="1"/>
    <col min="7198" max="7199" width="9.140625" style="1339"/>
    <col min="7200" max="7200" width="10" style="1339" bestFit="1" customWidth="1"/>
    <col min="7201" max="7426" width="9.140625" style="1339"/>
    <col min="7427" max="7427" width="4" style="1339" customWidth="1"/>
    <col min="7428" max="7428" width="34.5703125" style="1339" customWidth="1"/>
    <col min="7429" max="7429" width="11.85546875" style="1339" bestFit="1" customWidth="1"/>
    <col min="7430" max="7430" width="8.140625" style="1339" customWidth="1"/>
    <col min="7431" max="7431" width="13.85546875" style="1339" bestFit="1" customWidth="1"/>
    <col min="7432" max="7432" width="8.140625" style="1339" customWidth="1"/>
    <col min="7433" max="7433" width="13.85546875" style="1339" bestFit="1" customWidth="1"/>
    <col min="7434" max="7434" width="8.7109375" style="1339" customWidth="1"/>
    <col min="7435" max="7435" width="13.5703125" style="1339" bestFit="1" customWidth="1"/>
    <col min="7436" max="7436" width="9" style="1339" customWidth="1"/>
    <col min="7437" max="7437" width="13.5703125" style="1339" bestFit="1" customWidth="1"/>
    <col min="7438" max="7438" width="9" style="1339" bestFit="1" customWidth="1"/>
    <col min="7439" max="7439" width="13.5703125" style="1339" bestFit="1" customWidth="1"/>
    <col min="7440" max="7440" width="9" style="1339" bestFit="1" customWidth="1"/>
    <col min="7441" max="7441" width="13.85546875" style="1339" bestFit="1" customWidth="1"/>
    <col min="7442" max="7442" width="8.7109375" style="1339" bestFit="1" customWidth="1"/>
    <col min="7443" max="7443" width="13.85546875" style="1339" bestFit="1" customWidth="1"/>
    <col min="7444" max="7444" width="8.7109375" style="1339" bestFit="1" customWidth="1"/>
    <col min="7445" max="7445" width="13.85546875" style="1339" bestFit="1" customWidth="1"/>
    <col min="7446" max="7446" width="8.7109375" style="1339" bestFit="1" customWidth="1"/>
    <col min="7447" max="7447" width="13.85546875" style="1339" bestFit="1" customWidth="1"/>
    <col min="7448" max="7448" width="8.7109375" style="1339" bestFit="1" customWidth="1"/>
    <col min="7449" max="7449" width="13.85546875" style="1339" bestFit="1" customWidth="1"/>
    <col min="7450" max="7450" width="8.7109375" style="1339" bestFit="1" customWidth="1"/>
    <col min="7451" max="7451" width="13.85546875" style="1339" bestFit="1" customWidth="1"/>
    <col min="7452" max="7452" width="8.7109375" style="1339" bestFit="1" customWidth="1"/>
    <col min="7453" max="7453" width="17.85546875" style="1339" bestFit="1" customWidth="1"/>
    <col min="7454" max="7455" width="9.140625" style="1339"/>
    <col min="7456" max="7456" width="10" style="1339" bestFit="1" customWidth="1"/>
    <col min="7457" max="7682" width="9.140625" style="1339"/>
    <col min="7683" max="7683" width="4" style="1339" customWidth="1"/>
    <col min="7684" max="7684" width="34.5703125" style="1339" customWidth="1"/>
    <col min="7685" max="7685" width="11.85546875" style="1339" bestFit="1" customWidth="1"/>
    <col min="7686" max="7686" width="8.140625" style="1339" customWidth="1"/>
    <col min="7687" max="7687" width="13.85546875" style="1339" bestFit="1" customWidth="1"/>
    <col min="7688" max="7688" width="8.140625" style="1339" customWidth="1"/>
    <col min="7689" max="7689" width="13.85546875" style="1339" bestFit="1" customWidth="1"/>
    <col min="7690" max="7690" width="8.7109375" style="1339" customWidth="1"/>
    <col min="7691" max="7691" width="13.5703125" style="1339" bestFit="1" customWidth="1"/>
    <col min="7692" max="7692" width="9" style="1339" customWidth="1"/>
    <col min="7693" max="7693" width="13.5703125" style="1339" bestFit="1" customWidth="1"/>
    <col min="7694" max="7694" width="9" style="1339" bestFit="1" customWidth="1"/>
    <col min="7695" max="7695" width="13.5703125" style="1339" bestFit="1" customWidth="1"/>
    <col min="7696" max="7696" width="9" style="1339" bestFit="1" customWidth="1"/>
    <col min="7697" max="7697" width="13.85546875" style="1339" bestFit="1" customWidth="1"/>
    <col min="7698" max="7698" width="8.7109375" style="1339" bestFit="1" customWidth="1"/>
    <col min="7699" max="7699" width="13.85546875" style="1339" bestFit="1" customWidth="1"/>
    <col min="7700" max="7700" width="8.7109375" style="1339" bestFit="1" customWidth="1"/>
    <col min="7701" max="7701" width="13.85546875" style="1339" bestFit="1" customWidth="1"/>
    <col min="7702" max="7702" width="8.7109375" style="1339" bestFit="1" customWidth="1"/>
    <col min="7703" max="7703" width="13.85546875" style="1339" bestFit="1" customWidth="1"/>
    <col min="7704" max="7704" width="8.7109375" style="1339" bestFit="1" customWidth="1"/>
    <col min="7705" max="7705" width="13.85546875" style="1339" bestFit="1" customWidth="1"/>
    <col min="7706" max="7706" width="8.7109375" style="1339" bestFit="1" customWidth="1"/>
    <col min="7707" max="7707" width="13.85546875" style="1339" bestFit="1" customWidth="1"/>
    <col min="7708" max="7708" width="8.7109375" style="1339" bestFit="1" customWidth="1"/>
    <col min="7709" max="7709" width="17.85546875" style="1339" bestFit="1" customWidth="1"/>
    <col min="7710" max="7711" width="9.140625" style="1339"/>
    <col min="7712" max="7712" width="10" style="1339" bestFit="1" customWidth="1"/>
    <col min="7713" max="7938" width="9.140625" style="1339"/>
    <col min="7939" max="7939" width="4" style="1339" customWidth="1"/>
    <col min="7940" max="7940" width="34.5703125" style="1339" customWidth="1"/>
    <col min="7941" max="7941" width="11.85546875" style="1339" bestFit="1" customWidth="1"/>
    <col min="7942" max="7942" width="8.140625" style="1339" customWidth="1"/>
    <col min="7943" max="7943" width="13.85546875" style="1339" bestFit="1" customWidth="1"/>
    <col min="7944" max="7944" width="8.140625" style="1339" customWidth="1"/>
    <col min="7945" max="7945" width="13.85546875" style="1339" bestFit="1" customWidth="1"/>
    <col min="7946" max="7946" width="8.7109375" style="1339" customWidth="1"/>
    <col min="7947" max="7947" width="13.5703125" style="1339" bestFit="1" customWidth="1"/>
    <col min="7948" max="7948" width="9" style="1339" customWidth="1"/>
    <col min="7949" max="7949" width="13.5703125" style="1339" bestFit="1" customWidth="1"/>
    <col min="7950" max="7950" width="9" style="1339" bestFit="1" customWidth="1"/>
    <col min="7951" max="7951" width="13.5703125" style="1339" bestFit="1" customWidth="1"/>
    <col min="7952" max="7952" width="9" style="1339" bestFit="1" customWidth="1"/>
    <col min="7953" max="7953" width="13.85546875" style="1339" bestFit="1" customWidth="1"/>
    <col min="7954" max="7954" width="8.7109375" style="1339" bestFit="1" customWidth="1"/>
    <col min="7955" max="7955" width="13.85546875" style="1339" bestFit="1" customWidth="1"/>
    <col min="7956" max="7956" width="8.7109375" style="1339" bestFit="1" customWidth="1"/>
    <col min="7957" max="7957" width="13.85546875" style="1339" bestFit="1" customWidth="1"/>
    <col min="7958" max="7958" width="8.7109375" style="1339" bestFit="1" customWidth="1"/>
    <col min="7959" max="7959" width="13.85546875" style="1339" bestFit="1" customWidth="1"/>
    <col min="7960" max="7960" width="8.7109375" style="1339" bestFit="1" customWidth="1"/>
    <col min="7961" max="7961" width="13.85546875" style="1339" bestFit="1" customWidth="1"/>
    <col min="7962" max="7962" width="8.7109375" style="1339" bestFit="1" customWidth="1"/>
    <col min="7963" max="7963" width="13.85546875" style="1339" bestFit="1" customWidth="1"/>
    <col min="7964" max="7964" width="8.7109375" style="1339" bestFit="1" customWidth="1"/>
    <col min="7965" max="7965" width="17.85546875" style="1339" bestFit="1" customWidth="1"/>
    <col min="7966" max="7967" width="9.140625" style="1339"/>
    <col min="7968" max="7968" width="10" style="1339" bestFit="1" customWidth="1"/>
    <col min="7969" max="8194" width="9.140625" style="1339"/>
    <col min="8195" max="8195" width="4" style="1339" customWidth="1"/>
    <col min="8196" max="8196" width="34.5703125" style="1339" customWidth="1"/>
    <col min="8197" max="8197" width="11.85546875" style="1339" bestFit="1" customWidth="1"/>
    <col min="8198" max="8198" width="8.140625" style="1339" customWidth="1"/>
    <col min="8199" max="8199" width="13.85546875" style="1339" bestFit="1" customWidth="1"/>
    <col min="8200" max="8200" width="8.140625" style="1339" customWidth="1"/>
    <col min="8201" max="8201" width="13.85546875" style="1339" bestFit="1" customWidth="1"/>
    <col min="8202" max="8202" width="8.7109375" style="1339" customWidth="1"/>
    <col min="8203" max="8203" width="13.5703125" style="1339" bestFit="1" customWidth="1"/>
    <col min="8204" max="8204" width="9" style="1339" customWidth="1"/>
    <col min="8205" max="8205" width="13.5703125" style="1339" bestFit="1" customWidth="1"/>
    <col min="8206" max="8206" width="9" style="1339" bestFit="1" customWidth="1"/>
    <col min="8207" max="8207" width="13.5703125" style="1339" bestFit="1" customWidth="1"/>
    <col min="8208" max="8208" width="9" style="1339" bestFit="1" customWidth="1"/>
    <col min="8209" max="8209" width="13.85546875" style="1339" bestFit="1" customWidth="1"/>
    <col min="8210" max="8210" width="8.7109375" style="1339" bestFit="1" customWidth="1"/>
    <col min="8211" max="8211" width="13.85546875" style="1339" bestFit="1" customWidth="1"/>
    <col min="8212" max="8212" width="8.7109375" style="1339" bestFit="1" customWidth="1"/>
    <col min="8213" max="8213" width="13.85546875" style="1339" bestFit="1" customWidth="1"/>
    <col min="8214" max="8214" width="8.7109375" style="1339" bestFit="1" customWidth="1"/>
    <col min="8215" max="8215" width="13.85546875" style="1339" bestFit="1" customWidth="1"/>
    <col min="8216" max="8216" width="8.7109375" style="1339" bestFit="1" customWidth="1"/>
    <col min="8217" max="8217" width="13.85546875" style="1339" bestFit="1" customWidth="1"/>
    <col min="8218" max="8218" width="8.7109375" style="1339" bestFit="1" customWidth="1"/>
    <col min="8219" max="8219" width="13.85546875" style="1339" bestFit="1" customWidth="1"/>
    <col min="8220" max="8220" width="8.7109375" style="1339" bestFit="1" customWidth="1"/>
    <col min="8221" max="8221" width="17.85546875" style="1339" bestFit="1" customWidth="1"/>
    <col min="8222" max="8223" width="9.140625" style="1339"/>
    <col min="8224" max="8224" width="10" style="1339" bestFit="1" customWidth="1"/>
    <col min="8225" max="8450" width="9.140625" style="1339"/>
    <col min="8451" max="8451" width="4" style="1339" customWidth="1"/>
    <col min="8452" max="8452" width="34.5703125" style="1339" customWidth="1"/>
    <col min="8453" max="8453" width="11.85546875" style="1339" bestFit="1" customWidth="1"/>
    <col min="8454" max="8454" width="8.140625" style="1339" customWidth="1"/>
    <col min="8455" max="8455" width="13.85546875" style="1339" bestFit="1" customWidth="1"/>
    <col min="8456" max="8456" width="8.140625" style="1339" customWidth="1"/>
    <col min="8457" max="8457" width="13.85546875" style="1339" bestFit="1" customWidth="1"/>
    <col min="8458" max="8458" width="8.7109375" style="1339" customWidth="1"/>
    <col min="8459" max="8459" width="13.5703125" style="1339" bestFit="1" customWidth="1"/>
    <col min="8460" max="8460" width="9" style="1339" customWidth="1"/>
    <col min="8461" max="8461" width="13.5703125" style="1339" bestFit="1" customWidth="1"/>
    <col min="8462" max="8462" width="9" style="1339" bestFit="1" customWidth="1"/>
    <col min="8463" max="8463" width="13.5703125" style="1339" bestFit="1" customWidth="1"/>
    <col min="8464" max="8464" width="9" style="1339" bestFit="1" customWidth="1"/>
    <col min="8465" max="8465" width="13.85546875" style="1339" bestFit="1" customWidth="1"/>
    <col min="8466" max="8466" width="8.7109375" style="1339" bestFit="1" customWidth="1"/>
    <col min="8467" max="8467" width="13.85546875" style="1339" bestFit="1" customWidth="1"/>
    <col min="8468" max="8468" width="8.7109375" style="1339" bestFit="1" customWidth="1"/>
    <col min="8469" max="8469" width="13.85546875" style="1339" bestFit="1" customWidth="1"/>
    <col min="8470" max="8470" width="8.7109375" style="1339" bestFit="1" customWidth="1"/>
    <col min="8471" max="8471" width="13.85546875" style="1339" bestFit="1" customWidth="1"/>
    <col min="8472" max="8472" width="8.7109375" style="1339" bestFit="1" customWidth="1"/>
    <col min="8473" max="8473" width="13.85546875" style="1339" bestFit="1" customWidth="1"/>
    <col min="8474" max="8474" width="8.7109375" style="1339" bestFit="1" customWidth="1"/>
    <col min="8475" max="8475" width="13.85546875" style="1339" bestFit="1" customWidth="1"/>
    <col min="8476" max="8476" width="8.7109375" style="1339" bestFit="1" customWidth="1"/>
    <col min="8477" max="8477" width="17.85546875" style="1339" bestFit="1" customWidth="1"/>
    <col min="8478" max="8479" width="9.140625" style="1339"/>
    <col min="8480" max="8480" width="10" style="1339" bestFit="1" customWidth="1"/>
    <col min="8481" max="8706" width="9.140625" style="1339"/>
    <col min="8707" max="8707" width="4" style="1339" customWidth="1"/>
    <col min="8708" max="8708" width="34.5703125" style="1339" customWidth="1"/>
    <col min="8709" max="8709" width="11.85546875" style="1339" bestFit="1" customWidth="1"/>
    <col min="8710" max="8710" width="8.140625" style="1339" customWidth="1"/>
    <col min="8711" max="8711" width="13.85546875" style="1339" bestFit="1" customWidth="1"/>
    <col min="8712" max="8712" width="8.140625" style="1339" customWidth="1"/>
    <col min="8713" max="8713" width="13.85546875" style="1339" bestFit="1" customWidth="1"/>
    <col min="8714" max="8714" width="8.7109375" style="1339" customWidth="1"/>
    <col min="8715" max="8715" width="13.5703125" style="1339" bestFit="1" customWidth="1"/>
    <col min="8716" max="8716" width="9" style="1339" customWidth="1"/>
    <col min="8717" max="8717" width="13.5703125" style="1339" bestFit="1" customWidth="1"/>
    <col min="8718" max="8718" width="9" style="1339" bestFit="1" customWidth="1"/>
    <col min="8719" max="8719" width="13.5703125" style="1339" bestFit="1" customWidth="1"/>
    <col min="8720" max="8720" width="9" style="1339" bestFit="1" customWidth="1"/>
    <col min="8721" max="8721" width="13.85546875" style="1339" bestFit="1" customWidth="1"/>
    <col min="8722" max="8722" width="8.7109375" style="1339" bestFit="1" customWidth="1"/>
    <col min="8723" max="8723" width="13.85546875" style="1339" bestFit="1" customWidth="1"/>
    <col min="8724" max="8724" width="8.7109375" style="1339" bestFit="1" customWidth="1"/>
    <col min="8725" max="8725" width="13.85546875" style="1339" bestFit="1" customWidth="1"/>
    <col min="8726" max="8726" width="8.7109375" style="1339" bestFit="1" customWidth="1"/>
    <col min="8727" max="8727" width="13.85546875" style="1339" bestFit="1" customWidth="1"/>
    <col min="8728" max="8728" width="8.7109375" style="1339" bestFit="1" customWidth="1"/>
    <col min="8729" max="8729" width="13.85546875" style="1339" bestFit="1" customWidth="1"/>
    <col min="8730" max="8730" width="8.7109375" style="1339" bestFit="1" customWidth="1"/>
    <col min="8731" max="8731" width="13.85546875" style="1339" bestFit="1" customWidth="1"/>
    <col min="8732" max="8732" width="8.7109375" style="1339" bestFit="1" customWidth="1"/>
    <col min="8733" max="8733" width="17.85546875" style="1339" bestFit="1" customWidth="1"/>
    <col min="8734" max="8735" width="9.140625" style="1339"/>
    <col min="8736" max="8736" width="10" style="1339" bestFit="1" customWidth="1"/>
    <col min="8737" max="8962" width="9.140625" style="1339"/>
    <col min="8963" max="8963" width="4" style="1339" customWidth="1"/>
    <col min="8964" max="8964" width="34.5703125" style="1339" customWidth="1"/>
    <col min="8965" max="8965" width="11.85546875" style="1339" bestFit="1" customWidth="1"/>
    <col min="8966" max="8966" width="8.140625" style="1339" customWidth="1"/>
    <col min="8967" max="8967" width="13.85546875" style="1339" bestFit="1" customWidth="1"/>
    <col min="8968" max="8968" width="8.140625" style="1339" customWidth="1"/>
    <col min="8969" max="8969" width="13.85546875" style="1339" bestFit="1" customWidth="1"/>
    <col min="8970" max="8970" width="8.7109375" style="1339" customWidth="1"/>
    <col min="8971" max="8971" width="13.5703125" style="1339" bestFit="1" customWidth="1"/>
    <col min="8972" max="8972" width="9" style="1339" customWidth="1"/>
    <col min="8973" max="8973" width="13.5703125" style="1339" bestFit="1" customWidth="1"/>
    <col min="8974" max="8974" width="9" style="1339" bestFit="1" customWidth="1"/>
    <col min="8975" max="8975" width="13.5703125" style="1339" bestFit="1" customWidth="1"/>
    <col min="8976" max="8976" width="9" style="1339" bestFit="1" customWidth="1"/>
    <col min="8977" max="8977" width="13.85546875" style="1339" bestFit="1" customWidth="1"/>
    <col min="8978" max="8978" width="8.7109375" style="1339" bestFit="1" customWidth="1"/>
    <col min="8979" max="8979" width="13.85546875" style="1339" bestFit="1" customWidth="1"/>
    <col min="8980" max="8980" width="8.7109375" style="1339" bestFit="1" customWidth="1"/>
    <col min="8981" max="8981" width="13.85546875" style="1339" bestFit="1" customWidth="1"/>
    <col min="8982" max="8982" width="8.7109375" style="1339" bestFit="1" customWidth="1"/>
    <col min="8983" max="8983" width="13.85546875" style="1339" bestFit="1" customWidth="1"/>
    <col min="8984" max="8984" width="8.7109375" style="1339" bestFit="1" customWidth="1"/>
    <col min="8985" max="8985" width="13.85546875" style="1339" bestFit="1" customWidth="1"/>
    <col min="8986" max="8986" width="8.7109375" style="1339" bestFit="1" customWidth="1"/>
    <col min="8987" max="8987" width="13.85546875" style="1339" bestFit="1" customWidth="1"/>
    <col min="8988" max="8988" width="8.7109375" style="1339" bestFit="1" customWidth="1"/>
    <col min="8989" max="8989" width="17.85546875" style="1339" bestFit="1" customWidth="1"/>
    <col min="8990" max="8991" width="9.140625" style="1339"/>
    <col min="8992" max="8992" width="10" style="1339" bestFit="1" customWidth="1"/>
    <col min="8993" max="9218" width="9.140625" style="1339"/>
    <col min="9219" max="9219" width="4" style="1339" customWidth="1"/>
    <col min="9220" max="9220" width="34.5703125" style="1339" customWidth="1"/>
    <col min="9221" max="9221" width="11.85546875" style="1339" bestFit="1" customWidth="1"/>
    <col min="9222" max="9222" width="8.140625" style="1339" customWidth="1"/>
    <col min="9223" max="9223" width="13.85546875" style="1339" bestFit="1" customWidth="1"/>
    <col min="9224" max="9224" width="8.140625" style="1339" customWidth="1"/>
    <col min="9225" max="9225" width="13.85546875" style="1339" bestFit="1" customWidth="1"/>
    <col min="9226" max="9226" width="8.7109375" style="1339" customWidth="1"/>
    <col min="9227" max="9227" width="13.5703125" style="1339" bestFit="1" customWidth="1"/>
    <col min="9228" max="9228" width="9" style="1339" customWidth="1"/>
    <col min="9229" max="9229" width="13.5703125" style="1339" bestFit="1" customWidth="1"/>
    <col min="9230" max="9230" width="9" style="1339" bestFit="1" customWidth="1"/>
    <col min="9231" max="9231" width="13.5703125" style="1339" bestFit="1" customWidth="1"/>
    <col min="9232" max="9232" width="9" style="1339" bestFit="1" customWidth="1"/>
    <col min="9233" max="9233" width="13.85546875" style="1339" bestFit="1" customWidth="1"/>
    <col min="9234" max="9234" width="8.7109375" style="1339" bestFit="1" customWidth="1"/>
    <col min="9235" max="9235" width="13.85546875" style="1339" bestFit="1" customWidth="1"/>
    <col min="9236" max="9236" width="8.7109375" style="1339" bestFit="1" customWidth="1"/>
    <col min="9237" max="9237" width="13.85546875" style="1339" bestFit="1" customWidth="1"/>
    <col min="9238" max="9238" width="8.7109375" style="1339" bestFit="1" customWidth="1"/>
    <col min="9239" max="9239" width="13.85546875" style="1339" bestFit="1" customWidth="1"/>
    <col min="9240" max="9240" width="8.7109375" style="1339" bestFit="1" customWidth="1"/>
    <col min="9241" max="9241" width="13.85546875" style="1339" bestFit="1" customWidth="1"/>
    <col min="9242" max="9242" width="8.7109375" style="1339" bestFit="1" customWidth="1"/>
    <col min="9243" max="9243" width="13.85546875" style="1339" bestFit="1" customWidth="1"/>
    <col min="9244" max="9244" width="8.7109375" style="1339" bestFit="1" customWidth="1"/>
    <col min="9245" max="9245" width="17.85546875" style="1339" bestFit="1" customWidth="1"/>
    <col min="9246" max="9247" width="9.140625" style="1339"/>
    <col min="9248" max="9248" width="10" style="1339" bestFit="1" customWidth="1"/>
    <col min="9249" max="9474" width="9.140625" style="1339"/>
    <col min="9475" max="9475" width="4" style="1339" customWidth="1"/>
    <col min="9476" max="9476" width="34.5703125" style="1339" customWidth="1"/>
    <col min="9477" max="9477" width="11.85546875" style="1339" bestFit="1" customWidth="1"/>
    <col min="9478" max="9478" width="8.140625" style="1339" customWidth="1"/>
    <col min="9479" max="9479" width="13.85546875" style="1339" bestFit="1" customWidth="1"/>
    <col min="9480" max="9480" width="8.140625" style="1339" customWidth="1"/>
    <col min="9481" max="9481" width="13.85546875" style="1339" bestFit="1" customWidth="1"/>
    <col min="9482" max="9482" width="8.7109375" style="1339" customWidth="1"/>
    <col min="9483" max="9483" width="13.5703125" style="1339" bestFit="1" customWidth="1"/>
    <col min="9484" max="9484" width="9" style="1339" customWidth="1"/>
    <col min="9485" max="9485" width="13.5703125" style="1339" bestFit="1" customWidth="1"/>
    <col min="9486" max="9486" width="9" style="1339" bestFit="1" customWidth="1"/>
    <col min="9487" max="9487" width="13.5703125" style="1339" bestFit="1" customWidth="1"/>
    <col min="9488" max="9488" width="9" style="1339" bestFit="1" customWidth="1"/>
    <col min="9489" max="9489" width="13.85546875" style="1339" bestFit="1" customWidth="1"/>
    <col min="9490" max="9490" width="8.7109375" style="1339" bestFit="1" customWidth="1"/>
    <col min="9491" max="9491" width="13.85546875" style="1339" bestFit="1" customWidth="1"/>
    <col min="9492" max="9492" width="8.7109375" style="1339" bestFit="1" customWidth="1"/>
    <col min="9493" max="9493" width="13.85546875" style="1339" bestFit="1" customWidth="1"/>
    <col min="9494" max="9494" width="8.7109375" style="1339" bestFit="1" customWidth="1"/>
    <col min="9495" max="9495" width="13.85546875" style="1339" bestFit="1" customWidth="1"/>
    <col min="9496" max="9496" width="8.7109375" style="1339" bestFit="1" customWidth="1"/>
    <col min="9497" max="9497" width="13.85546875" style="1339" bestFit="1" customWidth="1"/>
    <col min="9498" max="9498" width="8.7109375" style="1339" bestFit="1" customWidth="1"/>
    <col min="9499" max="9499" width="13.85546875" style="1339" bestFit="1" customWidth="1"/>
    <col min="9500" max="9500" width="8.7109375" style="1339" bestFit="1" customWidth="1"/>
    <col min="9501" max="9501" width="17.85546875" style="1339" bestFit="1" customWidth="1"/>
    <col min="9502" max="9503" width="9.140625" style="1339"/>
    <col min="9504" max="9504" width="10" style="1339" bestFit="1" customWidth="1"/>
    <col min="9505" max="9730" width="9.140625" style="1339"/>
    <col min="9731" max="9731" width="4" style="1339" customWidth="1"/>
    <col min="9732" max="9732" width="34.5703125" style="1339" customWidth="1"/>
    <col min="9733" max="9733" width="11.85546875" style="1339" bestFit="1" customWidth="1"/>
    <col min="9734" max="9734" width="8.140625" style="1339" customWidth="1"/>
    <col min="9735" max="9735" width="13.85546875" style="1339" bestFit="1" customWidth="1"/>
    <col min="9736" max="9736" width="8.140625" style="1339" customWidth="1"/>
    <col min="9737" max="9737" width="13.85546875" style="1339" bestFit="1" customWidth="1"/>
    <col min="9738" max="9738" width="8.7109375" style="1339" customWidth="1"/>
    <col min="9739" max="9739" width="13.5703125" style="1339" bestFit="1" customWidth="1"/>
    <col min="9740" max="9740" width="9" style="1339" customWidth="1"/>
    <col min="9741" max="9741" width="13.5703125" style="1339" bestFit="1" customWidth="1"/>
    <col min="9742" max="9742" width="9" style="1339" bestFit="1" customWidth="1"/>
    <col min="9743" max="9743" width="13.5703125" style="1339" bestFit="1" customWidth="1"/>
    <col min="9744" max="9744" width="9" style="1339" bestFit="1" customWidth="1"/>
    <col min="9745" max="9745" width="13.85546875" style="1339" bestFit="1" customWidth="1"/>
    <col min="9746" max="9746" width="8.7109375" style="1339" bestFit="1" customWidth="1"/>
    <col min="9747" max="9747" width="13.85546875" style="1339" bestFit="1" customWidth="1"/>
    <col min="9748" max="9748" width="8.7109375" style="1339" bestFit="1" customWidth="1"/>
    <col min="9749" max="9749" width="13.85546875" style="1339" bestFit="1" customWidth="1"/>
    <col min="9750" max="9750" width="8.7109375" style="1339" bestFit="1" customWidth="1"/>
    <col min="9751" max="9751" width="13.85546875" style="1339" bestFit="1" customWidth="1"/>
    <col min="9752" max="9752" width="8.7109375" style="1339" bestFit="1" customWidth="1"/>
    <col min="9753" max="9753" width="13.85546875" style="1339" bestFit="1" customWidth="1"/>
    <col min="9754" max="9754" width="8.7109375" style="1339" bestFit="1" customWidth="1"/>
    <col min="9755" max="9755" width="13.85546875" style="1339" bestFit="1" customWidth="1"/>
    <col min="9756" max="9756" width="8.7109375" style="1339" bestFit="1" customWidth="1"/>
    <col min="9757" max="9757" width="17.85546875" style="1339" bestFit="1" customWidth="1"/>
    <col min="9758" max="9759" width="9.140625" style="1339"/>
    <col min="9760" max="9760" width="10" style="1339" bestFit="1" customWidth="1"/>
    <col min="9761" max="9986" width="9.140625" style="1339"/>
    <col min="9987" max="9987" width="4" style="1339" customWidth="1"/>
    <col min="9988" max="9988" width="34.5703125" style="1339" customWidth="1"/>
    <col min="9989" max="9989" width="11.85546875" style="1339" bestFit="1" customWidth="1"/>
    <col min="9990" max="9990" width="8.140625" style="1339" customWidth="1"/>
    <col min="9991" max="9991" width="13.85546875" style="1339" bestFit="1" customWidth="1"/>
    <col min="9992" max="9992" width="8.140625" style="1339" customWidth="1"/>
    <col min="9993" max="9993" width="13.85546875" style="1339" bestFit="1" customWidth="1"/>
    <col min="9994" max="9994" width="8.7109375" style="1339" customWidth="1"/>
    <col min="9995" max="9995" width="13.5703125" style="1339" bestFit="1" customWidth="1"/>
    <col min="9996" max="9996" width="9" style="1339" customWidth="1"/>
    <col min="9997" max="9997" width="13.5703125" style="1339" bestFit="1" customWidth="1"/>
    <col min="9998" max="9998" width="9" style="1339" bestFit="1" customWidth="1"/>
    <col min="9999" max="9999" width="13.5703125" style="1339" bestFit="1" customWidth="1"/>
    <col min="10000" max="10000" width="9" style="1339" bestFit="1" customWidth="1"/>
    <col min="10001" max="10001" width="13.85546875" style="1339" bestFit="1" customWidth="1"/>
    <col min="10002" max="10002" width="8.7109375" style="1339" bestFit="1" customWidth="1"/>
    <col min="10003" max="10003" width="13.85546875" style="1339" bestFit="1" customWidth="1"/>
    <col min="10004" max="10004" width="8.7109375" style="1339" bestFit="1" customWidth="1"/>
    <col min="10005" max="10005" width="13.85546875" style="1339" bestFit="1" customWidth="1"/>
    <col min="10006" max="10006" width="8.7109375" style="1339" bestFit="1" customWidth="1"/>
    <col min="10007" max="10007" width="13.85546875" style="1339" bestFit="1" customWidth="1"/>
    <col min="10008" max="10008" width="8.7109375" style="1339" bestFit="1" customWidth="1"/>
    <col min="10009" max="10009" width="13.85546875" style="1339" bestFit="1" customWidth="1"/>
    <col min="10010" max="10010" width="8.7109375" style="1339" bestFit="1" customWidth="1"/>
    <col min="10011" max="10011" width="13.85546875" style="1339" bestFit="1" customWidth="1"/>
    <col min="10012" max="10012" width="8.7109375" style="1339" bestFit="1" customWidth="1"/>
    <col min="10013" max="10013" width="17.85546875" style="1339" bestFit="1" customWidth="1"/>
    <col min="10014" max="10015" width="9.140625" style="1339"/>
    <col min="10016" max="10016" width="10" style="1339" bestFit="1" customWidth="1"/>
    <col min="10017" max="10242" width="9.140625" style="1339"/>
    <col min="10243" max="10243" width="4" style="1339" customWidth="1"/>
    <col min="10244" max="10244" width="34.5703125" style="1339" customWidth="1"/>
    <col min="10245" max="10245" width="11.85546875" style="1339" bestFit="1" customWidth="1"/>
    <col min="10246" max="10246" width="8.140625" style="1339" customWidth="1"/>
    <col min="10247" max="10247" width="13.85546875" style="1339" bestFit="1" customWidth="1"/>
    <col min="10248" max="10248" width="8.140625" style="1339" customWidth="1"/>
    <col min="10249" max="10249" width="13.85546875" style="1339" bestFit="1" customWidth="1"/>
    <col min="10250" max="10250" width="8.7109375" style="1339" customWidth="1"/>
    <col min="10251" max="10251" width="13.5703125" style="1339" bestFit="1" customWidth="1"/>
    <col min="10252" max="10252" width="9" style="1339" customWidth="1"/>
    <col min="10253" max="10253" width="13.5703125" style="1339" bestFit="1" customWidth="1"/>
    <col min="10254" max="10254" width="9" style="1339" bestFit="1" customWidth="1"/>
    <col min="10255" max="10255" width="13.5703125" style="1339" bestFit="1" customWidth="1"/>
    <col min="10256" max="10256" width="9" style="1339" bestFit="1" customWidth="1"/>
    <col min="10257" max="10257" width="13.85546875" style="1339" bestFit="1" customWidth="1"/>
    <col min="10258" max="10258" width="8.7109375" style="1339" bestFit="1" customWidth="1"/>
    <col min="10259" max="10259" width="13.85546875" style="1339" bestFit="1" customWidth="1"/>
    <col min="10260" max="10260" width="8.7109375" style="1339" bestFit="1" customWidth="1"/>
    <col min="10261" max="10261" width="13.85546875" style="1339" bestFit="1" customWidth="1"/>
    <col min="10262" max="10262" width="8.7109375" style="1339" bestFit="1" customWidth="1"/>
    <col min="10263" max="10263" width="13.85546875" style="1339" bestFit="1" customWidth="1"/>
    <col min="10264" max="10264" width="8.7109375" style="1339" bestFit="1" customWidth="1"/>
    <col min="10265" max="10265" width="13.85546875" style="1339" bestFit="1" customWidth="1"/>
    <col min="10266" max="10266" width="8.7109375" style="1339" bestFit="1" customWidth="1"/>
    <col min="10267" max="10267" width="13.85546875" style="1339" bestFit="1" customWidth="1"/>
    <col min="10268" max="10268" width="8.7109375" style="1339" bestFit="1" customWidth="1"/>
    <col min="10269" max="10269" width="17.85546875" style="1339" bestFit="1" customWidth="1"/>
    <col min="10270" max="10271" width="9.140625" style="1339"/>
    <col min="10272" max="10272" width="10" style="1339" bestFit="1" customWidth="1"/>
    <col min="10273" max="10498" width="9.140625" style="1339"/>
    <col min="10499" max="10499" width="4" style="1339" customWidth="1"/>
    <col min="10500" max="10500" width="34.5703125" style="1339" customWidth="1"/>
    <col min="10501" max="10501" width="11.85546875" style="1339" bestFit="1" customWidth="1"/>
    <col min="10502" max="10502" width="8.140625" style="1339" customWidth="1"/>
    <col min="10503" max="10503" width="13.85546875" style="1339" bestFit="1" customWidth="1"/>
    <col min="10504" max="10504" width="8.140625" style="1339" customWidth="1"/>
    <col min="10505" max="10505" width="13.85546875" style="1339" bestFit="1" customWidth="1"/>
    <col min="10506" max="10506" width="8.7109375" style="1339" customWidth="1"/>
    <col min="10507" max="10507" width="13.5703125" style="1339" bestFit="1" customWidth="1"/>
    <col min="10508" max="10508" width="9" style="1339" customWidth="1"/>
    <col min="10509" max="10509" width="13.5703125" style="1339" bestFit="1" customWidth="1"/>
    <col min="10510" max="10510" width="9" style="1339" bestFit="1" customWidth="1"/>
    <col min="10511" max="10511" width="13.5703125" style="1339" bestFit="1" customWidth="1"/>
    <col min="10512" max="10512" width="9" style="1339" bestFit="1" customWidth="1"/>
    <col min="10513" max="10513" width="13.85546875" style="1339" bestFit="1" customWidth="1"/>
    <col min="10514" max="10514" width="8.7109375" style="1339" bestFit="1" customWidth="1"/>
    <col min="10515" max="10515" width="13.85546875" style="1339" bestFit="1" customWidth="1"/>
    <col min="10516" max="10516" width="8.7109375" style="1339" bestFit="1" customWidth="1"/>
    <col min="10517" max="10517" width="13.85546875" style="1339" bestFit="1" customWidth="1"/>
    <col min="10518" max="10518" width="8.7109375" style="1339" bestFit="1" customWidth="1"/>
    <col min="10519" max="10519" width="13.85546875" style="1339" bestFit="1" customWidth="1"/>
    <col min="10520" max="10520" width="8.7109375" style="1339" bestFit="1" customWidth="1"/>
    <col min="10521" max="10521" width="13.85546875" style="1339" bestFit="1" customWidth="1"/>
    <col min="10522" max="10522" width="8.7109375" style="1339" bestFit="1" customWidth="1"/>
    <col min="10523" max="10523" width="13.85546875" style="1339" bestFit="1" customWidth="1"/>
    <col min="10524" max="10524" width="8.7109375" style="1339" bestFit="1" customWidth="1"/>
    <col min="10525" max="10525" width="17.85546875" style="1339" bestFit="1" customWidth="1"/>
    <col min="10526" max="10527" width="9.140625" style="1339"/>
    <col min="10528" max="10528" width="10" style="1339" bestFit="1" customWidth="1"/>
    <col min="10529" max="10754" width="9.140625" style="1339"/>
    <col min="10755" max="10755" width="4" style="1339" customWidth="1"/>
    <col min="10756" max="10756" width="34.5703125" style="1339" customWidth="1"/>
    <col min="10757" max="10757" width="11.85546875" style="1339" bestFit="1" customWidth="1"/>
    <col min="10758" max="10758" width="8.140625" style="1339" customWidth="1"/>
    <col min="10759" max="10759" width="13.85546875" style="1339" bestFit="1" customWidth="1"/>
    <col min="10760" max="10760" width="8.140625" style="1339" customWidth="1"/>
    <col min="10761" max="10761" width="13.85546875" style="1339" bestFit="1" customWidth="1"/>
    <col min="10762" max="10762" width="8.7109375" style="1339" customWidth="1"/>
    <col min="10763" max="10763" width="13.5703125" style="1339" bestFit="1" customWidth="1"/>
    <col min="10764" max="10764" width="9" style="1339" customWidth="1"/>
    <col min="10765" max="10765" width="13.5703125" style="1339" bestFit="1" customWidth="1"/>
    <col min="10766" max="10766" width="9" style="1339" bestFit="1" customWidth="1"/>
    <col min="10767" max="10767" width="13.5703125" style="1339" bestFit="1" customWidth="1"/>
    <col min="10768" max="10768" width="9" style="1339" bestFit="1" customWidth="1"/>
    <col min="10769" max="10769" width="13.85546875" style="1339" bestFit="1" customWidth="1"/>
    <col min="10770" max="10770" width="8.7109375" style="1339" bestFit="1" customWidth="1"/>
    <col min="10771" max="10771" width="13.85546875" style="1339" bestFit="1" customWidth="1"/>
    <col min="10772" max="10772" width="8.7109375" style="1339" bestFit="1" customWidth="1"/>
    <col min="10773" max="10773" width="13.85546875" style="1339" bestFit="1" customWidth="1"/>
    <col min="10774" max="10774" width="8.7109375" style="1339" bestFit="1" customWidth="1"/>
    <col min="10775" max="10775" width="13.85546875" style="1339" bestFit="1" customWidth="1"/>
    <col min="10776" max="10776" width="8.7109375" style="1339" bestFit="1" customWidth="1"/>
    <col min="10777" max="10777" width="13.85546875" style="1339" bestFit="1" customWidth="1"/>
    <col min="10778" max="10778" width="8.7109375" style="1339" bestFit="1" customWidth="1"/>
    <col min="10779" max="10779" width="13.85546875" style="1339" bestFit="1" customWidth="1"/>
    <col min="10780" max="10780" width="8.7109375" style="1339" bestFit="1" customWidth="1"/>
    <col min="10781" max="10781" width="17.85546875" style="1339" bestFit="1" customWidth="1"/>
    <col min="10782" max="10783" width="9.140625" style="1339"/>
    <col min="10784" max="10784" width="10" style="1339" bestFit="1" customWidth="1"/>
    <col min="10785" max="11010" width="9.140625" style="1339"/>
    <col min="11011" max="11011" width="4" style="1339" customWidth="1"/>
    <col min="11012" max="11012" width="34.5703125" style="1339" customWidth="1"/>
    <col min="11013" max="11013" width="11.85546875" style="1339" bestFit="1" customWidth="1"/>
    <col min="11014" max="11014" width="8.140625" style="1339" customWidth="1"/>
    <col min="11015" max="11015" width="13.85546875" style="1339" bestFit="1" customWidth="1"/>
    <col min="11016" max="11016" width="8.140625" style="1339" customWidth="1"/>
    <col min="11017" max="11017" width="13.85546875" style="1339" bestFit="1" customWidth="1"/>
    <col min="11018" max="11018" width="8.7109375" style="1339" customWidth="1"/>
    <col min="11019" max="11019" width="13.5703125" style="1339" bestFit="1" customWidth="1"/>
    <col min="11020" max="11020" width="9" style="1339" customWidth="1"/>
    <col min="11021" max="11021" width="13.5703125" style="1339" bestFit="1" customWidth="1"/>
    <col min="11022" max="11022" width="9" style="1339" bestFit="1" customWidth="1"/>
    <col min="11023" max="11023" width="13.5703125" style="1339" bestFit="1" customWidth="1"/>
    <col min="11024" max="11024" width="9" style="1339" bestFit="1" customWidth="1"/>
    <col min="11025" max="11025" width="13.85546875" style="1339" bestFit="1" customWidth="1"/>
    <col min="11026" max="11026" width="8.7109375" style="1339" bestFit="1" customWidth="1"/>
    <col min="11027" max="11027" width="13.85546875" style="1339" bestFit="1" customWidth="1"/>
    <col min="11028" max="11028" width="8.7109375" style="1339" bestFit="1" customWidth="1"/>
    <col min="11029" max="11029" width="13.85546875" style="1339" bestFit="1" customWidth="1"/>
    <col min="11030" max="11030" width="8.7109375" style="1339" bestFit="1" customWidth="1"/>
    <col min="11031" max="11031" width="13.85546875" style="1339" bestFit="1" customWidth="1"/>
    <col min="11032" max="11032" width="8.7109375" style="1339" bestFit="1" customWidth="1"/>
    <col min="11033" max="11033" width="13.85546875" style="1339" bestFit="1" customWidth="1"/>
    <col min="11034" max="11034" width="8.7109375" style="1339" bestFit="1" customWidth="1"/>
    <col min="11035" max="11035" width="13.85546875" style="1339" bestFit="1" customWidth="1"/>
    <col min="11036" max="11036" width="8.7109375" style="1339" bestFit="1" customWidth="1"/>
    <col min="11037" max="11037" width="17.85546875" style="1339" bestFit="1" customWidth="1"/>
    <col min="11038" max="11039" width="9.140625" style="1339"/>
    <col min="11040" max="11040" width="10" style="1339" bestFit="1" customWidth="1"/>
    <col min="11041" max="11266" width="9.140625" style="1339"/>
    <col min="11267" max="11267" width="4" style="1339" customWidth="1"/>
    <col min="11268" max="11268" width="34.5703125" style="1339" customWidth="1"/>
    <col min="11269" max="11269" width="11.85546875" style="1339" bestFit="1" customWidth="1"/>
    <col min="11270" max="11270" width="8.140625" style="1339" customWidth="1"/>
    <col min="11271" max="11271" width="13.85546875" style="1339" bestFit="1" customWidth="1"/>
    <col min="11272" max="11272" width="8.140625" style="1339" customWidth="1"/>
    <col min="11273" max="11273" width="13.85546875" style="1339" bestFit="1" customWidth="1"/>
    <col min="11274" max="11274" width="8.7109375" style="1339" customWidth="1"/>
    <col min="11275" max="11275" width="13.5703125" style="1339" bestFit="1" customWidth="1"/>
    <col min="11276" max="11276" width="9" style="1339" customWidth="1"/>
    <col min="11277" max="11277" width="13.5703125" style="1339" bestFit="1" customWidth="1"/>
    <col min="11278" max="11278" width="9" style="1339" bestFit="1" customWidth="1"/>
    <col min="11279" max="11279" width="13.5703125" style="1339" bestFit="1" customWidth="1"/>
    <col min="11280" max="11280" width="9" style="1339" bestFit="1" customWidth="1"/>
    <col min="11281" max="11281" width="13.85546875" style="1339" bestFit="1" customWidth="1"/>
    <col min="11282" max="11282" width="8.7109375" style="1339" bestFit="1" customWidth="1"/>
    <col min="11283" max="11283" width="13.85546875" style="1339" bestFit="1" customWidth="1"/>
    <col min="11284" max="11284" width="8.7109375" style="1339" bestFit="1" customWidth="1"/>
    <col min="11285" max="11285" width="13.85546875" style="1339" bestFit="1" customWidth="1"/>
    <col min="11286" max="11286" width="8.7109375" style="1339" bestFit="1" customWidth="1"/>
    <col min="11287" max="11287" width="13.85546875" style="1339" bestFit="1" customWidth="1"/>
    <col min="11288" max="11288" width="8.7109375" style="1339" bestFit="1" customWidth="1"/>
    <col min="11289" max="11289" width="13.85546875" style="1339" bestFit="1" customWidth="1"/>
    <col min="11290" max="11290" width="8.7109375" style="1339" bestFit="1" customWidth="1"/>
    <col min="11291" max="11291" width="13.85546875" style="1339" bestFit="1" customWidth="1"/>
    <col min="11292" max="11292" width="8.7109375" style="1339" bestFit="1" customWidth="1"/>
    <col min="11293" max="11293" width="17.85546875" style="1339" bestFit="1" customWidth="1"/>
    <col min="11294" max="11295" width="9.140625" style="1339"/>
    <col min="11296" max="11296" width="10" style="1339" bestFit="1" customWidth="1"/>
    <col min="11297" max="11522" width="9.140625" style="1339"/>
    <col min="11523" max="11523" width="4" style="1339" customWidth="1"/>
    <col min="11524" max="11524" width="34.5703125" style="1339" customWidth="1"/>
    <col min="11525" max="11525" width="11.85546875" style="1339" bestFit="1" customWidth="1"/>
    <col min="11526" max="11526" width="8.140625" style="1339" customWidth="1"/>
    <col min="11527" max="11527" width="13.85546875" style="1339" bestFit="1" customWidth="1"/>
    <col min="11528" max="11528" width="8.140625" style="1339" customWidth="1"/>
    <col min="11529" max="11529" width="13.85546875" style="1339" bestFit="1" customWidth="1"/>
    <col min="11530" max="11530" width="8.7109375" style="1339" customWidth="1"/>
    <col min="11531" max="11531" width="13.5703125" style="1339" bestFit="1" customWidth="1"/>
    <col min="11532" max="11532" width="9" style="1339" customWidth="1"/>
    <col min="11533" max="11533" width="13.5703125" style="1339" bestFit="1" customWidth="1"/>
    <col min="11534" max="11534" width="9" style="1339" bestFit="1" customWidth="1"/>
    <col min="11535" max="11535" width="13.5703125" style="1339" bestFit="1" customWidth="1"/>
    <col min="11536" max="11536" width="9" style="1339" bestFit="1" customWidth="1"/>
    <col min="11537" max="11537" width="13.85546875" style="1339" bestFit="1" customWidth="1"/>
    <col min="11538" max="11538" width="8.7109375" style="1339" bestFit="1" customWidth="1"/>
    <col min="11539" max="11539" width="13.85546875" style="1339" bestFit="1" customWidth="1"/>
    <col min="11540" max="11540" width="8.7109375" style="1339" bestFit="1" customWidth="1"/>
    <col min="11541" max="11541" width="13.85546875" style="1339" bestFit="1" customWidth="1"/>
    <col min="11542" max="11542" width="8.7109375" style="1339" bestFit="1" customWidth="1"/>
    <col min="11543" max="11543" width="13.85546875" style="1339" bestFit="1" customWidth="1"/>
    <col min="11544" max="11544" width="8.7109375" style="1339" bestFit="1" customWidth="1"/>
    <col min="11545" max="11545" width="13.85546875" style="1339" bestFit="1" customWidth="1"/>
    <col min="11546" max="11546" width="8.7109375" style="1339" bestFit="1" customWidth="1"/>
    <col min="11547" max="11547" width="13.85546875" style="1339" bestFit="1" customWidth="1"/>
    <col min="11548" max="11548" width="8.7109375" style="1339" bestFit="1" customWidth="1"/>
    <col min="11549" max="11549" width="17.85546875" style="1339" bestFit="1" customWidth="1"/>
    <col min="11550" max="11551" width="9.140625" style="1339"/>
    <col min="11552" max="11552" width="10" style="1339" bestFit="1" customWidth="1"/>
    <col min="11553" max="11778" width="9.140625" style="1339"/>
    <col min="11779" max="11779" width="4" style="1339" customWidth="1"/>
    <col min="11780" max="11780" width="34.5703125" style="1339" customWidth="1"/>
    <col min="11781" max="11781" width="11.85546875" style="1339" bestFit="1" customWidth="1"/>
    <col min="11782" max="11782" width="8.140625" style="1339" customWidth="1"/>
    <col min="11783" max="11783" width="13.85546875" style="1339" bestFit="1" customWidth="1"/>
    <col min="11784" max="11784" width="8.140625" style="1339" customWidth="1"/>
    <col min="11785" max="11785" width="13.85546875" style="1339" bestFit="1" customWidth="1"/>
    <col min="11786" max="11786" width="8.7109375" style="1339" customWidth="1"/>
    <col min="11787" max="11787" width="13.5703125" style="1339" bestFit="1" customWidth="1"/>
    <col min="11788" max="11788" width="9" style="1339" customWidth="1"/>
    <col min="11789" max="11789" width="13.5703125" style="1339" bestFit="1" customWidth="1"/>
    <col min="11790" max="11790" width="9" style="1339" bestFit="1" customWidth="1"/>
    <col min="11791" max="11791" width="13.5703125" style="1339" bestFit="1" customWidth="1"/>
    <col min="11792" max="11792" width="9" style="1339" bestFit="1" customWidth="1"/>
    <col min="11793" max="11793" width="13.85546875" style="1339" bestFit="1" customWidth="1"/>
    <col min="11794" max="11794" width="8.7109375" style="1339" bestFit="1" customWidth="1"/>
    <col min="11795" max="11795" width="13.85546875" style="1339" bestFit="1" customWidth="1"/>
    <col min="11796" max="11796" width="8.7109375" style="1339" bestFit="1" customWidth="1"/>
    <col min="11797" max="11797" width="13.85546875" style="1339" bestFit="1" customWidth="1"/>
    <col min="11798" max="11798" width="8.7109375" style="1339" bestFit="1" customWidth="1"/>
    <col min="11799" max="11799" width="13.85546875" style="1339" bestFit="1" customWidth="1"/>
    <col min="11800" max="11800" width="8.7109375" style="1339" bestFit="1" customWidth="1"/>
    <col min="11801" max="11801" width="13.85546875" style="1339" bestFit="1" customWidth="1"/>
    <col min="11802" max="11802" width="8.7109375" style="1339" bestFit="1" customWidth="1"/>
    <col min="11803" max="11803" width="13.85546875" style="1339" bestFit="1" customWidth="1"/>
    <col min="11804" max="11804" width="8.7109375" style="1339" bestFit="1" customWidth="1"/>
    <col min="11805" max="11805" width="17.85546875" style="1339" bestFit="1" customWidth="1"/>
    <col min="11806" max="11807" width="9.140625" style="1339"/>
    <col min="11808" max="11808" width="10" style="1339" bestFit="1" customWidth="1"/>
    <col min="11809" max="12034" width="9.140625" style="1339"/>
    <col min="12035" max="12035" width="4" style="1339" customWidth="1"/>
    <col min="12036" max="12036" width="34.5703125" style="1339" customWidth="1"/>
    <col min="12037" max="12037" width="11.85546875" style="1339" bestFit="1" customWidth="1"/>
    <col min="12038" max="12038" width="8.140625" style="1339" customWidth="1"/>
    <col min="12039" max="12039" width="13.85546875" style="1339" bestFit="1" customWidth="1"/>
    <col min="12040" max="12040" width="8.140625" style="1339" customWidth="1"/>
    <col min="12041" max="12041" width="13.85546875" style="1339" bestFit="1" customWidth="1"/>
    <col min="12042" max="12042" width="8.7109375" style="1339" customWidth="1"/>
    <col min="12043" max="12043" width="13.5703125" style="1339" bestFit="1" customWidth="1"/>
    <col min="12044" max="12044" width="9" style="1339" customWidth="1"/>
    <col min="12045" max="12045" width="13.5703125" style="1339" bestFit="1" customWidth="1"/>
    <col min="12046" max="12046" width="9" style="1339" bestFit="1" customWidth="1"/>
    <col min="12047" max="12047" width="13.5703125" style="1339" bestFit="1" customWidth="1"/>
    <col min="12048" max="12048" width="9" style="1339" bestFit="1" customWidth="1"/>
    <col min="12049" max="12049" width="13.85546875" style="1339" bestFit="1" customWidth="1"/>
    <col min="12050" max="12050" width="8.7109375" style="1339" bestFit="1" customWidth="1"/>
    <col min="12051" max="12051" width="13.85546875" style="1339" bestFit="1" customWidth="1"/>
    <col min="12052" max="12052" width="8.7109375" style="1339" bestFit="1" customWidth="1"/>
    <col min="12053" max="12053" width="13.85546875" style="1339" bestFit="1" customWidth="1"/>
    <col min="12054" max="12054" width="8.7109375" style="1339" bestFit="1" customWidth="1"/>
    <col min="12055" max="12055" width="13.85546875" style="1339" bestFit="1" customWidth="1"/>
    <col min="12056" max="12056" width="8.7109375" style="1339" bestFit="1" customWidth="1"/>
    <col min="12057" max="12057" width="13.85546875" style="1339" bestFit="1" customWidth="1"/>
    <col min="12058" max="12058" width="8.7109375" style="1339" bestFit="1" customWidth="1"/>
    <col min="12059" max="12059" width="13.85546875" style="1339" bestFit="1" customWidth="1"/>
    <col min="12060" max="12060" width="8.7109375" style="1339" bestFit="1" customWidth="1"/>
    <col min="12061" max="12061" width="17.85546875" style="1339" bestFit="1" customWidth="1"/>
    <col min="12062" max="12063" width="9.140625" style="1339"/>
    <col min="12064" max="12064" width="10" style="1339" bestFit="1" customWidth="1"/>
    <col min="12065" max="12290" width="9.140625" style="1339"/>
    <col min="12291" max="12291" width="4" style="1339" customWidth="1"/>
    <col min="12292" max="12292" width="34.5703125" style="1339" customWidth="1"/>
    <col min="12293" max="12293" width="11.85546875" style="1339" bestFit="1" customWidth="1"/>
    <col min="12294" max="12294" width="8.140625" style="1339" customWidth="1"/>
    <col min="12295" max="12295" width="13.85546875" style="1339" bestFit="1" customWidth="1"/>
    <col min="12296" max="12296" width="8.140625" style="1339" customWidth="1"/>
    <col min="12297" max="12297" width="13.85546875" style="1339" bestFit="1" customWidth="1"/>
    <col min="12298" max="12298" width="8.7109375" style="1339" customWidth="1"/>
    <col min="12299" max="12299" width="13.5703125" style="1339" bestFit="1" customWidth="1"/>
    <col min="12300" max="12300" width="9" style="1339" customWidth="1"/>
    <col min="12301" max="12301" width="13.5703125" style="1339" bestFit="1" customWidth="1"/>
    <col min="12302" max="12302" width="9" style="1339" bestFit="1" customWidth="1"/>
    <col min="12303" max="12303" width="13.5703125" style="1339" bestFit="1" customWidth="1"/>
    <col min="12304" max="12304" width="9" style="1339" bestFit="1" customWidth="1"/>
    <col min="12305" max="12305" width="13.85546875" style="1339" bestFit="1" customWidth="1"/>
    <col min="12306" max="12306" width="8.7109375" style="1339" bestFit="1" customWidth="1"/>
    <col min="12307" max="12307" width="13.85546875" style="1339" bestFit="1" customWidth="1"/>
    <col min="12308" max="12308" width="8.7109375" style="1339" bestFit="1" customWidth="1"/>
    <col min="12309" max="12309" width="13.85546875" style="1339" bestFit="1" customWidth="1"/>
    <col min="12310" max="12310" width="8.7109375" style="1339" bestFit="1" customWidth="1"/>
    <col min="12311" max="12311" width="13.85546875" style="1339" bestFit="1" customWidth="1"/>
    <col min="12312" max="12312" width="8.7109375" style="1339" bestFit="1" customWidth="1"/>
    <col min="12313" max="12313" width="13.85546875" style="1339" bestFit="1" customWidth="1"/>
    <col min="12314" max="12314" width="8.7109375" style="1339" bestFit="1" customWidth="1"/>
    <col min="12315" max="12315" width="13.85546875" style="1339" bestFit="1" customWidth="1"/>
    <col min="12316" max="12316" width="8.7109375" style="1339" bestFit="1" customWidth="1"/>
    <col min="12317" max="12317" width="17.85546875" style="1339" bestFit="1" customWidth="1"/>
    <col min="12318" max="12319" width="9.140625" style="1339"/>
    <col min="12320" max="12320" width="10" style="1339" bestFit="1" customWidth="1"/>
    <col min="12321" max="12546" width="9.140625" style="1339"/>
    <col min="12547" max="12547" width="4" style="1339" customWidth="1"/>
    <col min="12548" max="12548" width="34.5703125" style="1339" customWidth="1"/>
    <col min="12549" max="12549" width="11.85546875" style="1339" bestFit="1" customWidth="1"/>
    <col min="12550" max="12550" width="8.140625" style="1339" customWidth="1"/>
    <col min="12551" max="12551" width="13.85546875" style="1339" bestFit="1" customWidth="1"/>
    <col min="12552" max="12552" width="8.140625" style="1339" customWidth="1"/>
    <col min="12553" max="12553" width="13.85546875" style="1339" bestFit="1" customWidth="1"/>
    <col min="12554" max="12554" width="8.7109375" style="1339" customWidth="1"/>
    <col min="12555" max="12555" width="13.5703125" style="1339" bestFit="1" customWidth="1"/>
    <col min="12556" max="12556" width="9" style="1339" customWidth="1"/>
    <col min="12557" max="12557" width="13.5703125" style="1339" bestFit="1" customWidth="1"/>
    <col min="12558" max="12558" width="9" style="1339" bestFit="1" customWidth="1"/>
    <col min="12559" max="12559" width="13.5703125" style="1339" bestFit="1" customWidth="1"/>
    <col min="12560" max="12560" width="9" style="1339" bestFit="1" customWidth="1"/>
    <col min="12561" max="12561" width="13.85546875" style="1339" bestFit="1" customWidth="1"/>
    <col min="12562" max="12562" width="8.7109375" style="1339" bestFit="1" customWidth="1"/>
    <col min="12563" max="12563" width="13.85546875" style="1339" bestFit="1" customWidth="1"/>
    <col min="12564" max="12564" width="8.7109375" style="1339" bestFit="1" customWidth="1"/>
    <col min="12565" max="12565" width="13.85546875" style="1339" bestFit="1" customWidth="1"/>
    <col min="12566" max="12566" width="8.7109375" style="1339" bestFit="1" customWidth="1"/>
    <col min="12567" max="12567" width="13.85546875" style="1339" bestFit="1" customWidth="1"/>
    <col min="12568" max="12568" width="8.7109375" style="1339" bestFit="1" customWidth="1"/>
    <col min="12569" max="12569" width="13.85546875" style="1339" bestFit="1" customWidth="1"/>
    <col min="12570" max="12570" width="8.7109375" style="1339" bestFit="1" customWidth="1"/>
    <col min="12571" max="12571" width="13.85546875" style="1339" bestFit="1" customWidth="1"/>
    <col min="12572" max="12572" width="8.7109375" style="1339" bestFit="1" customWidth="1"/>
    <col min="12573" max="12573" width="17.85546875" style="1339" bestFit="1" customWidth="1"/>
    <col min="12574" max="12575" width="9.140625" style="1339"/>
    <col min="12576" max="12576" width="10" style="1339" bestFit="1" customWidth="1"/>
    <col min="12577" max="12802" width="9.140625" style="1339"/>
    <col min="12803" max="12803" width="4" style="1339" customWidth="1"/>
    <col min="12804" max="12804" width="34.5703125" style="1339" customWidth="1"/>
    <col min="12805" max="12805" width="11.85546875" style="1339" bestFit="1" customWidth="1"/>
    <col min="12806" max="12806" width="8.140625" style="1339" customWidth="1"/>
    <col min="12807" max="12807" width="13.85546875" style="1339" bestFit="1" customWidth="1"/>
    <col min="12808" max="12808" width="8.140625" style="1339" customWidth="1"/>
    <col min="12809" max="12809" width="13.85546875" style="1339" bestFit="1" customWidth="1"/>
    <col min="12810" max="12810" width="8.7109375" style="1339" customWidth="1"/>
    <col min="12811" max="12811" width="13.5703125" style="1339" bestFit="1" customWidth="1"/>
    <col min="12812" max="12812" width="9" style="1339" customWidth="1"/>
    <col min="12813" max="12813" width="13.5703125" style="1339" bestFit="1" customWidth="1"/>
    <col min="12814" max="12814" width="9" style="1339" bestFit="1" customWidth="1"/>
    <col min="12815" max="12815" width="13.5703125" style="1339" bestFit="1" customWidth="1"/>
    <col min="12816" max="12816" width="9" style="1339" bestFit="1" customWidth="1"/>
    <col min="12817" max="12817" width="13.85546875" style="1339" bestFit="1" customWidth="1"/>
    <col min="12818" max="12818" width="8.7109375" style="1339" bestFit="1" customWidth="1"/>
    <col min="12819" max="12819" width="13.85546875" style="1339" bestFit="1" customWidth="1"/>
    <col min="12820" max="12820" width="8.7109375" style="1339" bestFit="1" customWidth="1"/>
    <col min="12821" max="12821" width="13.85546875" style="1339" bestFit="1" customWidth="1"/>
    <col min="12822" max="12822" width="8.7109375" style="1339" bestFit="1" customWidth="1"/>
    <col min="12823" max="12823" width="13.85546875" style="1339" bestFit="1" customWidth="1"/>
    <col min="12824" max="12824" width="8.7109375" style="1339" bestFit="1" customWidth="1"/>
    <col min="12825" max="12825" width="13.85546875" style="1339" bestFit="1" customWidth="1"/>
    <col min="12826" max="12826" width="8.7109375" style="1339" bestFit="1" customWidth="1"/>
    <col min="12827" max="12827" width="13.85546875" style="1339" bestFit="1" customWidth="1"/>
    <col min="12828" max="12828" width="8.7109375" style="1339" bestFit="1" customWidth="1"/>
    <col min="12829" max="12829" width="17.85546875" style="1339" bestFit="1" customWidth="1"/>
    <col min="12830" max="12831" width="9.140625" style="1339"/>
    <col min="12832" max="12832" width="10" style="1339" bestFit="1" customWidth="1"/>
    <col min="12833" max="13058" width="9.140625" style="1339"/>
    <col min="13059" max="13059" width="4" style="1339" customWidth="1"/>
    <col min="13060" max="13060" width="34.5703125" style="1339" customWidth="1"/>
    <col min="13061" max="13061" width="11.85546875" style="1339" bestFit="1" customWidth="1"/>
    <col min="13062" max="13062" width="8.140625" style="1339" customWidth="1"/>
    <col min="13063" max="13063" width="13.85546875" style="1339" bestFit="1" customWidth="1"/>
    <col min="13064" max="13064" width="8.140625" style="1339" customWidth="1"/>
    <col min="13065" max="13065" width="13.85546875" style="1339" bestFit="1" customWidth="1"/>
    <col min="13066" max="13066" width="8.7109375" style="1339" customWidth="1"/>
    <col min="13067" max="13067" width="13.5703125" style="1339" bestFit="1" customWidth="1"/>
    <col min="13068" max="13068" width="9" style="1339" customWidth="1"/>
    <col min="13069" max="13069" width="13.5703125" style="1339" bestFit="1" customWidth="1"/>
    <col min="13070" max="13070" width="9" style="1339" bestFit="1" customWidth="1"/>
    <col min="13071" max="13071" width="13.5703125" style="1339" bestFit="1" customWidth="1"/>
    <col min="13072" max="13072" width="9" style="1339" bestFit="1" customWidth="1"/>
    <col min="13073" max="13073" width="13.85546875" style="1339" bestFit="1" customWidth="1"/>
    <col min="13074" max="13074" width="8.7109375" style="1339" bestFit="1" customWidth="1"/>
    <col min="13075" max="13075" width="13.85546875" style="1339" bestFit="1" customWidth="1"/>
    <col min="13076" max="13076" width="8.7109375" style="1339" bestFit="1" customWidth="1"/>
    <col min="13077" max="13077" width="13.85546875" style="1339" bestFit="1" customWidth="1"/>
    <col min="13078" max="13078" width="8.7109375" style="1339" bestFit="1" customWidth="1"/>
    <col min="13079" max="13079" width="13.85546875" style="1339" bestFit="1" customWidth="1"/>
    <col min="13080" max="13080" width="8.7109375" style="1339" bestFit="1" customWidth="1"/>
    <col min="13081" max="13081" width="13.85546875" style="1339" bestFit="1" customWidth="1"/>
    <col min="13082" max="13082" width="8.7109375" style="1339" bestFit="1" customWidth="1"/>
    <col min="13083" max="13083" width="13.85546875" style="1339" bestFit="1" customWidth="1"/>
    <col min="13084" max="13084" width="8.7109375" style="1339" bestFit="1" customWidth="1"/>
    <col min="13085" max="13085" width="17.85546875" style="1339" bestFit="1" customWidth="1"/>
    <col min="13086" max="13087" width="9.140625" style="1339"/>
    <col min="13088" max="13088" width="10" style="1339" bestFit="1" customWidth="1"/>
    <col min="13089" max="13314" width="9.140625" style="1339"/>
    <col min="13315" max="13315" width="4" style="1339" customWidth="1"/>
    <col min="13316" max="13316" width="34.5703125" style="1339" customWidth="1"/>
    <col min="13317" max="13317" width="11.85546875" style="1339" bestFit="1" customWidth="1"/>
    <col min="13318" max="13318" width="8.140625" style="1339" customWidth="1"/>
    <col min="13319" max="13319" width="13.85546875" style="1339" bestFit="1" customWidth="1"/>
    <col min="13320" max="13320" width="8.140625" style="1339" customWidth="1"/>
    <col min="13321" max="13321" width="13.85546875" style="1339" bestFit="1" customWidth="1"/>
    <col min="13322" max="13322" width="8.7109375" style="1339" customWidth="1"/>
    <col min="13323" max="13323" width="13.5703125" style="1339" bestFit="1" customWidth="1"/>
    <col min="13324" max="13324" width="9" style="1339" customWidth="1"/>
    <col min="13325" max="13325" width="13.5703125" style="1339" bestFit="1" customWidth="1"/>
    <col min="13326" max="13326" width="9" style="1339" bestFit="1" customWidth="1"/>
    <col min="13327" max="13327" width="13.5703125" style="1339" bestFit="1" customWidth="1"/>
    <col min="13328" max="13328" width="9" style="1339" bestFit="1" customWidth="1"/>
    <col min="13329" max="13329" width="13.85546875" style="1339" bestFit="1" customWidth="1"/>
    <col min="13330" max="13330" width="8.7109375" style="1339" bestFit="1" customWidth="1"/>
    <col min="13331" max="13331" width="13.85546875" style="1339" bestFit="1" customWidth="1"/>
    <col min="13332" max="13332" width="8.7109375" style="1339" bestFit="1" customWidth="1"/>
    <col min="13333" max="13333" width="13.85546875" style="1339" bestFit="1" customWidth="1"/>
    <col min="13334" max="13334" width="8.7109375" style="1339" bestFit="1" customWidth="1"/>
    <col min="13335" max="13335" width="13.85546875" style="1339" bestFit="1" customWidth="1"/>
    <col min="13336" max="13336" width="8.7109375" style="1339" bestFit="1" customWidth="1"/>
    <col min="13337" max="13337" width="13.85546875" style="1339" bestFit="1" customWidth="1"/>
    <col min="13338" max="13338" width="8.7109375" style="1339" bestFit="1" customWidth="1"/>
    <col min="13339" max="13339" width="13.85546875" style="1339" bestFit="1" customWidth="1"/>
    <col min="13340" max="13340" width="8.7109375" style="1339" bestFit="1" customWidth="1"/>
    <col min="13341" max="13341" width="17.85546875" style="1339" bestFit="1" customWidth="1"/>
    <col min="13342" max="13343" width="9.140625" style="1339"/>
    <col min="13344" max="13344" width="10" style="1339" bestFit="1" customWidth="1"/>
    <col min="13345" max="13570" width="9.140625" style="1339"/>
    <col min="13571" max="13571" width="4" style="1339" customWidth="1"/>
    <col min="13572" max="13572" width="34.5703125" style="1339" customWidth="1"/>
    <col min="13573" max="13573" width="11.85546875" style="1339" bestFit="1" customWidth="1"/>
    <col min="13574" max="13574" width="8.140625" style="1339" customWidth="1"/>
    <col min="13575" max="13575" width="13.85546875" style="1339" bestFit="1" customWidth="1"/>
    <col min="13576" max="13576" width="8.140625" style="1339" customWidth="1"/>
    <col min="13577" max="13577" width="13.85546875" style="1339" bestFit="1" customWidth="1"/>
    <col min="13578" max="13578" width="8.7109375" style="1339" customWidth="1"/>
    <col min="13579" max="13579" width="13.5703125" style="1339" bestFit="1" customWidth="1"/>
    <col min="13580" max="13580" width="9" style="1339" customWidth="1"/>
    <col min="13581" max="13581" width="13.5703125" style="1339" bestFit="1" customWidth="1"/>
    <col min="13582" max="13582" width="9" style="1339" bestFit="1" customWidth="1"/>
    <col min="13583" max="13583" width="13.5703125" style="1339" bestFit="1" customWidth="1"/>
    <col min="13584" max="13584" width="9" style="1339" bestFit="1" customWidth="1"/>
    <col min="13585" max="13585" width="13.85546875" style="1339" bestFit="1" customWidth="1"/>
    <col min="13586" max="13586" width="8.7109375" style="1339" bestFit="1" customWidth="1"/>
    <col min="13587" max="13587" width="13.85546875" style="1339" bestFit="1" customWidth="1"/>
    <col min="13588" max="13588" width="8.7109375" style="1339" bestFit="1" customWidth="1"/>
    <col min="13589" max="13589" width="13.85546875" style="1339" bestFit="1" customWidth="1"/>
    <col min="13590" max="13590" width="8.7109375" style="1339" bestFit="1" customWidth="1"/>
    <col min="13591" max="13591" width="13.85546875" style="1339" bestFit="1" customWidth="1"/>
    <col min="13592" max="13592" width="8.7109375" style="1339" bestFit="1" customWidth="1"/>
    <col min="13593" max="13593" width="13.85546875" style="1339" bestFit="1" customWidth="1"/>
    <col min="13594" max="13594" width="8.7109375" style="1339" bestFit="1" customWidth="1"/>
    <col min="13595" max="13595" width="13.85546875" style="1339" bestFit="1" customWidth="1"/>
    <col min="13596" max="13596" width="8.7109375" style="1339" bestFit="1" customWidth="1"/>
    <col min="13597" max="13597" width="17.85546875" style="1339" bestFit="1" customWidth="1"/>
    <col min="13598" max="13599" width="9.140625" style="1339"/>
    <col min="13600" max="13600" width="10" style="1339" bestFit="1" customWidth="1"/>
    <col min="13601" max="13826" width="9.140625" style="1339"/>
    <col min="13827" max="13827" width="4" style="1339" customWidth="1"/>
    <col min="13828" max="13828" width="34.5703125" style="1339" customWidth="1"/>
    <col min="13829" max="13829" width="11.85546875" style="1339" bestFit="1" customWidth="1"/>
    <col min="13830" max="13830" width="8.140625" style="1339" customWidth="1"/>
    <col min="13831" max="13831" width="13.85546875" style="1339" bestFit="1" customWidth="1"/>
    <col min="13832" max="13832" width="8.140625" style="1339" customWidth="1"/>
    <col min="13833" max="13833" width="13.85546875" style="1339" bestFit="1" customWidth="1"/>
    <col min="13834" max="13834" width="8.7109375" style="1339" customWidth="1"/>
    <col min="13835" max="13835" width="13.5703125" style="1339" bestFit="1" customWidth="1"/>
    <col min="13836" max="13836" width="9" style="1339" customWidth="1"/>
    <col min="13837" max="13837" width="13.5703125" style="1339" bestFit="1" customWidth="1"/>
    <col min="13838" max="13838" width="9" style="1339" bestFit="1" customWidth="1"/>
    <col min="13839" max="13839" width="13.5703125" style="1339" bestFit="1" customWidth="1"/>
    <col min="13840" max="13840" width="9" style="1339" bestFit="1" customWidth="1"/>
    <col min="13841" max="13841" width="13.85546875" style="1339" bestFit="1" customWidth="1"/>
    <col min="13842" max="13842" width="8.7109375" style="1339" bestFit="1" customWidth="1"/>
    <col min="13843" max="13843" width="13.85546875" style="1339" bestFit="1" customWidth="1"/>
    <col min="13844" max="13844" width="8.7109375" style="1339" bestFit="1" customWidth="1"/>
    <col min="13845" max="13845" width="13.85546875" style="1339" bestFit="1" customWidth="1"/>
    <col min="13846" max="13846" width="8.7109375" style="1339" bestFit="1" customWidth="1"/>
    <col min="13847" max="13847" width="13.85546875" style="1339" bestFit="1" customWidth="1"/>
    <col min="13848" max="13848" width="8.7109375" style="1339" bestFit="1" customWidth="1"/>
    <col min="13849" max="13849" width="13.85546875" style="1339" bestFit="1" customWidth="1"/>
    <col min="13850" max="13850" width="8.7109375" style="1339" bestFit="1" customWidth="1"/>
    <col min="13851" max="13851" width="13.85546875" style="1339" bestFit="1" customWidth="1"/>
    <col min="13852" max="13852" width="8.7109375" style="1339" bestFit="1" customWidth="1"/>
    <col min="13853" max="13853" width="17.85546875" style="1339" bestFit="1" customWidth="1"/>
    <col min="13854" max="13855" width="9.140625" style="1339"/>
    <col min="13856" max="13856" width="10" style="1339" bestFit="1" customWidth="1"/>
    <col min="13857" max="14082" width="9.140625" style="1339"/>
    <col min="14083" max="14083" width="4" style="1339" customWidth="1"/>
    <col min="14084" max="14084" width="34.5703125" style="1339" customWidth="1"/>
    <col min="14085" max="14085" width="11.85546875" style="1339" bestFit="1" customWidth="1"/>
    <col min="14086" max="14086" width="8.140625" style="1339" customWidth="1"/>
    <col min="14087" max="14087" width="13.85546875" style="1339" bestFit="1" customWidth="1"/>
    <col min="14088" max="14088" width="8.140625" style="1339" customWidth="1"/>
    <col min="14089" max="14089" width="13.85546875" style="1339" bestFit="1" customWidth="1"/>
    <col min="14090" max="14090" width="8.7109375" style="1339" customWidth="1"/>
    <col min="14091" max="14091" width="13.5703125" style="1339" bestFit="1" customWidth="1"/>
    <col min="14092" max="14092" width="9" style="1339" customWidth="1"/>
    <col min="14093" max="14093" width="13.5703125" style="1339" bestFit="1" customWidth="1"/>
    <col min="14094" max="14094" width="9" style="1339" bestFit="1" customWidth="1"/>
    <col min="14095" max="14095" width="13.5703125" style="1339" bestFit="1" customWidth="1"/>
    <col min="14096" max="14096" width="9" style="1339" bestFit="1" customWidth="1"/>
    <col min="14097" max="14097" width="13.85546875" style="1339" bestFit="1" customWidth="1"/>
    <col min="14098" max="14098" width="8.7109375" style="1339" bestFit="1" customWidth="1"/>
    <col min="14099" max="14099" width="13.85546875" style="1339" bestFit="1" customWidth="1"/>
    <col min="14100" max="14100" width="8.7109375" style="1339" bestFit="1" customWidth="1"/>
    <col min="14101" max="14101" width="13.85546875" style="1339" bestFit="1" customWidth="1"/>
    <col min="14102" max="14102" width="8.7109375" style="1339" bestFit="1" customWidth="1"/>
    <col min="14103" max="14103" width="13.85546875" style="1339" bestFit="1" customWidth="1"/>
    <col min="14104" max="14104" width="8.7109375" style="1339" bestFit="1" customWidth="1"/>
    <col min="14105" max="14105" width="13.85546875" style="1339" bestFit="1" customWidth="1"/>
    <col min="14106" max="14106" width="8.7109375" style="1339" bestFit="1" customWidth="1"/>
    <col min="14107" max="14107" width="13.85546875" style="1339" bestFit="1" customWidth="1"/>
    <col min="14108" max="14108" width="8.7109375" style="1339" bestFit="1" customWidth="1"/>
    <col min="14109" max="14109" width="17.85546875" style="1339" bestFit="1" customWidth="1"/>
    <col min="14110" max="14111" width="9.140625" style="1339"/>
    <col min="14112" max="14112" width="10" style="1339" bestFit="1" customWidth="1"/>
    <col min="14113" max="14338" width="9.140625" style="1339"/>
    <col min="14339" max="14339" width="4" style="1339" customWidth="1"/>
    <col min="14340" max="14340" width="34.5703125" style="1339" customWidth="1"/>
    <col min="14341" max="14341" width="11.85546875" style="1339" bestFit="1" customWidth="1"/>
    <col min="14342" max="14342" width="8.140625" style="1339" customWidth="1"/>
    <col min="14343" max="14343" width="13.85546875" style="1339" bestFit="1" customWidth="1"/>
    <col min="14344" max="14344" width="8.140625" style="1339" customWidth="1"/>
    <col min="14345" max="14345" width="13.85546875" style="1339" bestFit="1" customWidth="1"/>
    <col min="14346" max="14346" width="8.7109375" style="1339" customWidth="1"/>
    <col min="14347" max="14347" width="13.5703125" style="1339" bestFit="1" customWidth="1"/>
    <col min="14348" max="14348" width="9" style="1339" customWidth="1"/>
    <col min="14349" max="14349" width="13.5703125" style="1339" bestFit="1" customWidth="1"/>
    <col min="14350" max="14350" width="9" style="1339" bestFit="1" customWidth="1"/>
    <col min="14351" max="14351" width="13.5703125" style="1339" bestFit="1" customWidth="1"/>
    <col min="14352" max="14352" width="9" style="1339" bestFit="1" customWidth="1"/>
    <col min="14353" max="14353" width="13.85546875" style="1339" bestFit="1" customWidth="1"/>
    <col min="14354" max="14354" width="8.7109375" style="1339" bestFit="1" customWidth="1"/>
    <col min="14355" max="14355" width="13.85546875" style="1339" bestFit="1" customWidth="1"/>
    <col min="14356" max="14356" width="8.7109375" style="1339" bestFit="1" customWidth="1"/>
    <col min="14357" max="14357" width="13.85546875" style="1339" bestFit="1" customWidth="1"/>
    <col min="14358" max="14358" width="8.7109375" style="1339" bestFit="1" customWidth="1"/>
    <col min="14359" max="14359" width="13.85546875" style="1339" bestFit="1" customWidth="1"/>
    <col min="14360" max="14360" width="8.7109375" style="1339" bestFit="1" customWidth="1"/>
    <col min="14361" max="14361" width="13.85546875" style="1339" bestFit="1" customWidth="1"/>
    <col min="14362" max="14362" width="8.7109375" style="1339" bestFit="1" customWidth="1"/>
    <col min="14363" max="14363" width="13.85546875" style="1339" bestFit="1" customWidth="1"/>
    <col min="14364" max="14364" width="8.7109375" style="1339" bestFit="1" customWidth="1"/>
    <col min="14365" max="14365" width="17.85546875" style="1339" bestFit="1" customWidth="1"/>
    <col min="14366" max="14367" width="9.140625" style="1339"/>
    <col min="14368" max="14368" width="10" style="1339" bestFit="1" customWidth="1"/>
    <col min="14369" max="14594" width="9.140625" style="1339"/>
    <col min="14595" max="14595" width="4" style="1339" customWidth="1"/>
    <col min="14596" max="14596" width="34.5703125" style="1339" customWidth="1"/>
    <col min="14597" max="14597" width="11.85546875" style="1339" bestFit="1" customWidth="1"/>
    <col min="14598" max="14598" width="8.140625" style="1339" customWidth="1"/>
    <col min="14599" max="14599" width="13.85546875" style="1339" bestFit="1" customWidth="1"/>
    <col min="14600" max="14600" width="8.140625" style="1339" customWidth="1"/>
    <col min="14601" max="14601" width="13.85546875" style="1339" bestFit="1" customWidth="1"/>
    <col min="14602" max="14602" width="8.7109375" style="1339" customWidth="1"/>
    <col min="14603" max="14603" width="13.5703125" style="1339" bestFit="1" customWidth="1"/>
    <col min="14604" max="14604" width="9" style="1339" customWidth="1"/>
    <col min="14605" max="14605" width="13.5703125" style="1339" bestFit="1" customWidth="1"/>
    <col min="14606" max="14606" width="9" style="1339" bestFit="1" customWidth="1"/>
    <col min="14607" max="14607" width="13.5703125" style="1339" bestFit="1" customWidth="1"/>
    <col min="14608" max="14608" width="9" style="1339" bestFit="1" customWidth="1"/>
    <col min="14609" max="14609" width="13.85546875" style="1339" bestFit="1" customWidth="1"/>
    <col min="14610" max="14610" width="8.7109375" style="1339" bestFit="1" customWidth="1"/>
    <col min="14611" max="14611" width="13.85546875" style="1339" bestFit="1" customWidth="1"/>
    <col min="14612" max="14612" width="8.7109375" style="1339" bestFit="1" customWidth="1"/>
    <col min="14613" max="14613" width="13.85546875" style="1339" bestFit="1" customWidth="1"/>
    <col min="14614" max="14614" width="8.7109375" style="1339" bestFit="1" customWidth="1"/>
    <col min="14615" max="14615" width="13.85546875" style="1339" bestFit="1" customWidth="1"/>
    <col min="14616" max="14616" width="8.7109375" style="1339" bestFit="1" customWidth="1"/>
    <col min="14617" max="14617" width="13.85546875" style="1339" bestFit="1" customWidth="1"/>
    <col min="14618" max="14618" width="8.7109375" style="1339" bestFit="1" customWidth="1"/>
    <col min="14619" max="14619" width="13.85546875" style="1339" bestFit="1" customWidth="1"/>
    <col min="14620" max="14620" width="8.7109375" style="1339" bestFit="1" customWidth="1"/>
    <col min="14621" max="14621" width="17.85546875" style="1339" bestFit="1" customWidth="1"/>
    <col min="14622" max="14623" width="9.140625" style="1339"/>
    <col min="14624" max="14624" width="10" style="1339" bestFit="1" customWidth="1"/>
    <col min="14625" max="14850" width="9.140625" style="1339"/>
    <col min="14851" max="14851" width="4" style="1339" customWidth="1"/>
    <col min="14852" max="14852" width="34.5703125" style="1339" customWidth="1"/>
    <col min="14853" max="14853" width="11.85546875" style="1339" bestFit="1" customWidth="1"/>
    <col min="14854" max="14854" width="8.140625" style="1339" customWidth="1"/>
    <col min="14855" max="14855" width="13.85546875" style="1339" bestFit="1" customWidth="1"/>
    <col min="14856" max="14856" width="8.140625" style="1339" customWidth="1"/>
    <col min="14857" max="14857" width="13.85546875" style="1339" bestFit="1" customWidth="1"/>
    <col min="14858" max="14858" width="8.7109375" style="1339" customWidth="1"/>
    <col min="14859" max="14859" width="13.5703125" style="1339" bestFit="1" customWidth="1"/>
    <col min="14860" max="14860" width="9" style="1339" customWidth="1"/>
    <col min="14861" max="14861" width="13.5703125" style="1339" bestFit="1" customWidth="1"/>
    <col min="14862" max="14862" width="9" style="1339" bestFit="1" customWidth="1"/>
    <col min="14863" max="14863" width="13.5703125" style="1339" bestFit="1" customWidth="1"/>
    <col min="14864" max="14864" width="9" style="1339" bestFit="1" customWidth="1"/>
    <col min="14865" max="14865" width="13.85546875" style="1339" bestFit="1" customWidth="1"/>
    <col min="14866" max="14866" width="8.7109375" style="1339" bestFit="1" customWidth="1"/>
    <col min="14867" max="14867" width="13.85546875" style="1339" bestFit="1" customWidth="1"/>
    <col min="14868" max="14868" width="8.7109375" style="1339" bestFit="1" customWidth="1"/>
    <col min="14869" max="14869" width="13.85546875" style="1339" bestFit="1" customWidth="1"/>
    <col min="14870" max="14870" width="8.7109375" style="1339" bestFit="1" customWidth="1"/>
    <col min="14871" max="14871" width="13.85546875" style="1339" bestFit="1" customWidth="1"/>
    <col min="14872" max="14872" width="8.7109375" style="1339" bestFit="1" customWidth="1"/>
    <col min="14873" max="14873" width="13.85546875" style="1339" bestFit="1" customWidth="1"/>
    <col min="14874" max="14874" width="8.7109375" style="1339" bestFit="1" customWidth="1"/>
    <col min="14875" max="14875" width="13.85546875" style="1339" bestFit="1" customWidth="1"/>
    <col min="14876" max="14876" width="8.7109375" style="1339" bestFit="1" customWidth="1"/>
    <col min="14877" max="14877" width="17.85546875" style="1339" bestFit="1" customWidth="1"/>
    <col min="14878" max="14879" width="9.140625" style="1339"/>
    <col min="14880" max="14880" width="10" style="1339" bestFit="1" customWidth="1"/>
    <col min="14881" max="15106" width="9.140625" style="1339"/>
    <col min="15107" max="15107" width="4" style="1339" customWidth="1"/>
    <col min="15108" max="15108" width="34.5703125" style="1339" customWidth="1"/>
    <col min="15109" max="15109" width="11.85546875" style="1339" bestFit="1" customWidth="1"/>
    <col min="15110" max="15110" width="8.140625" style="1339" customWidth="1"/>
    <col min="15111" max="15111" width="13.85546875" style="1339" bestFit="1" customWidth="1"/>
    <col min="15112" max="15112" width="8.140625" style="1339" customWidth="1"/>
    <col min="15113" max="15113" width="13.85546875" style="1339" bestFit="1" customWidth="1"/>
    <col min="15114" max="15114" width="8.7109375" style="1339" customWidth="1"/>
    <col min="15115" max="15115" width="13.5703125" style="1339" bestFit="1" customWidth="1"/>
    <col min="15116" max="15116" width="9" style="1339" customWidth="1"/>
    <col min="15117" max="15117" width="13.5703125" style="1339" bestFit="1" customWidth="1"/>
    <col min="15118" max="15118" width="9" style="1339" bestFit="1" customWidth="1"/>
    <col min="15119" max="15119" width="13.5703125" style="1339" bestFit="1" customWidth="1"/>
    <col min="15120" max="15120" width="9" style="1339" bestFit="1" customWidth="1"/>
    <col min="15121" max="15121" width="13.85546875" style="1339" bestFit="1" customWidth="1"/>
    <col min="15122" max="15122" width="8.7109375" style="1339" bestFit="1" customWidth="1"/>
    <col min="15123" max="15123" width="13.85546875" style="1339" bestFit="1" customWidth="1"/>
    <col min="15124" max="15124" width="8.7109375" style="1339" bestFit="1" customWidth="1"/>
    <col min="15125" max="15125" width="13.85546875" style="1339" bestFit="1" customWidth="1"/>
    <col min="15126" max="15126" width="8.7109375" style="1339" bestFit="1" customWidth="1"/>
    <col min="15127" max="15127" width="13.85546875" style="1339" bestFit="1" customWidth="1"/>
    <col min="15128" max="15128" width="8.7109375" style="1339" bestFit="1" customWidth="1"/>
    <col min="15129" max="15129" width="13.85546875" style="1339" bestFit="1" customWidth="1"/>
    <col min="15130" max="15130" width="8.7109375" style="1339" bestFit="1" customWidth="1"/>
    <col min="15131" max="15131" width="13.85546875" style="1339" bestFit="1" customWidth="1"/>
    <col min="15132" max="15132" width="8.7109375" style="1339" bestFit="1" customWidth="1"/>
    <col min="15133" max="15133" width="17.85546875" style="1339" bestFit="1" customWidth="1"/>
    <col min="15134" max="15135" width="9.140625" style="1339"/>
    <col min="15136" max="15136" width="10" style="1339" bestFit="1" customWidth="1"/>
    <col min="15137" max="15362" width="9.140625" style="1339"/>
    <col min="15363" max="15363" width="4" style="1339" customWidth="1"/>
    <col min="15364" max="15364" width="34.5703125" style="1339" customWidth="1"/>
    <col min="15365" max="15365" width="11.85546875" style="1339" bestFit="1" customWidth="1"/>
    <col min="15366" max="15366" width="8.140625" style="1339" customWidth="1"/>
    <col min="15367" max="15367" width="13.85546875" style="1339" bestFit="1" customWidth="1"/>
    <col min="15368" max="15368" width="8.140625" style="1339" customWidth="1"/>
    <col min="15369" max="15369" width="13.85546875" style="1339" bestFit="1" customWidth="1"/>
    <col min="15370" max="15370" width="8.7109375" style="1339" customWidth="1"/>
    <col min="15371" max="15371" width="13.5703125" style="1339" bestFit="1" customWidth="1"/>
    <col min="15372" max="15372" width="9" style="1339" customWidth="1"/>
    <col min="15373" max="15373" width="13.5703125" style="1339" bestFit="1" customWidth="1"/>
    <col min="15374" max="15374" width="9" style="1339" bestFit="1" customWidth="1"/>
    <col min="15375" max="15375" width="13.5703125" style="1339" bestFit="1" customWidth="1"/>
    <col min="15376" max="15376" width="9" style="1339" bestFit="1" customWidth="1"/>
    <col min="15377" max="15377" width="13.85546875" style="1339" bestFit="1" customWidth="1"/>
    <col min="15378" max="15378" width="8.7109375" style="1339" bestFit="1" customWidth="1"/>
    <col min="15379" max="15379" width="13.85546875" style="1339" bestFit="1" customWidth="1"/>
    <col min="15380" max="15380" width="8.7109375" style="1339" bestFit="1" customWidth="1"/>
    <col min="15381" max="15381" width="13.85546875" style="1339" bestFit="1" customWidth="1"/>
    <col min="15382" max="15382" width="8.7109375" style="1339" bestFit="1" customWidth="1"/>
    <col min="15383" max="15383" width="13.85546875" style="1339" bestFit="1" customWidth="1"/>
    <col min="15384" max="15384" width="8.7109375" style="1339" bestFit="1" customWidth="1"/>
    <col min="15385" max="15385" width="13.85546875" style="1339" bestFit="1" customWidth="1"/>
    <col min="15386" max="15386" width="8.7109375" style="1339" bestFit="1" customWidth="1"/>
    <col min="15387" max="15387" width="13.85546875" style="1339" bestFit="1" customWidth="1"/>
    <col min="15388" max="15388" width="8.7109375" style="1339" bestFit="1" customWidth="1"/>
    <col min="15389" max="15389" width="17.85546875" style="1339" bestFit="1" customWidth="1"/>
    <col min="15390" max="15391" width="9.140625" style="1339"/>
    <col min="15392" max="15392" width="10" style="1339" bestFit="1" customWidth="1"/>
    <col min="15393" max="15618" width="9.140625" style="1339"/>
    <col min="15619" max="15619" width="4" style="1339" customWidth="1"/>
    <col min="15620" max="15620" width="34.5703125" style="1339" customWidth="1"/>
    <col min="15621" max="15621" width="11.85546875" style="1339" bestFit="1" customWidth="1"/>
    <col min="15622" max="15622" width="8.140625" style="1339" customWidth="1"/>
    <col min="15623" max="15623" width="13.85546875" style="1339" bestFit="1" customWidth="1"/>
    <col min="15624" max="15624" width="8.140625" style="1339" customWidth="1"/>
    <col min="15625" max="15625" width="13.85546875" style="1339" bestFit="1" customWidth="1"/>
    <col min="15626" max="15626" width="8.7109375" style="1339" customWidth="1"/>
    <col min="15627" max="15627" width="13.5703125" style="1339" bestFit="1" customWidth="1"/>
    <col min="15628" max="15628" width="9" style="1339" customWidth="1"/>
    <col min="15629" max="15629" width="13.5703125" style="1339" bestFit="1" customWidth="1"/>
    <col min="15630" max="15630" width="9" style="1339" bestFit="1" customWidth="1"/>
    <col min="15631" max="15631" width="13.5703125" style="1339" bestFit="1" customWidth="1"/>
    <col min="15632" max="15632" width="9" style="1339" bestFit="1" customWidth="1"/>
    <col min="15633" max="15633" width="13.85546875" style="1339" bestFit="1" customWidth="1"/>
    <col min="15634" max="15634" width="8.7109375" style="1339" bestFit="1" customWidth="1"/>
    <col min="15635" max="15635" width="13.85546875" style="1339" bestFit="1" customWidth="1"/>
    <col min="15636" max="15636" width="8.7109375" style="1339" bestFit="1" customWidth="1"/>
    <col min="15637" max="15637" width="13.85546875" style="1339" bestFit="1" customWidth="1"/>
    <col min="15638" max="15638" width="8.7109375" style="1339" bestFit="1" customWidth="1"/>
    <col min="15639" max="15639" width="13.85546875" style="1339" bestFit="1" customWidth="1"/>
    <col min="15640" max="15640" width="8.7109375" style="1339" bestFit="1" customWidth="1"/>
    <col min="15641" max="15641" width="13.85546875" style="1339" bestFit="1" customWidth="1"/>
    <col min="15642" max="15642" width="8.7109375" style="1339" bestFit="1" customWidth="1"/>
    <col min="15643" max="15643" width="13.85546875" style="1339" bestFit="1" customWidth="1"/>
    <col min="15644" max="15644" width="8.7109375" style="1339" bestFit="1" customWidth="1"/>
    <col min="15645" max="15645" width="17.85546875" style="1339" bestFit="1" customWidth="1"/>
    <col min="15646" max="15647" width="9.140625" style="1339"/>
    <col min="15648" max="15648" width="10" style="1339" bestFit="1" customWidth="1"/>
    <col min="15649" max="15874" width="9.140625" style="1339"/>
    <col min="15875" max="15875" width="4" style="1339" customWidth="1"/>
    <col min="15876" max="15876" width="34.5703125" style="1339" customWidth="1"/>
    <col min="15877" max="15877" width="11.85546875" style="1339" bestFit="1" customWidth="1"/>
    <col min="15878" max="15878" width="8.140625" style="1339" customWidth="1"/>
    <col min="15879" max="15879" width="13.85546875" style="1339" bestFit="1" customWidth="1"/>
    <col min="15880" max="15880" width="8.140625" style="1339" customWidth="1"/>
    <col min="15881" max="15881" width="13.85546875" style="1339" bestFit="1" customWidth="1"/>
    <col min="15882" max="15882" width="8.7109375" style="1339" customWidth="1"/>
    <col min="15883" max="15883" width="13.5703125" style="1339" bestFit="1" customWidth="1"/>
    <col min="15884" max="15884" width="9" style="1339" customWidth="1"/>
    <col min="15885" max="15885" width="13.5703125" style="1339" bestFit="1" customWidth="1"/>
    <col min="15886" max="15886" width="9" style="1339" bestFit="1" customWidth="1"/>
    <col min="15887" max="15887" width="13.5703125" style="1339" bestFit="1" customWidth="1"/>
    <col min="15888" max="15888" width="9" style="1339" bestFit="1" customWidth="1"/>
    <col min="15889" max="15889" width="13.85546875" style="1339" bestFit="1" customWidth="1"/>
    <col min="15890" max="15890" width="8.7109375" style="1339" bestFit="1" customWidth="1"/>
    <col min="15891" max="15891" width="13.85546875" style="1339" bestFit="1" customWidth="1"/>
    <col min="15892" max="15892" width="8.7109375" style="1339" bestFit="1" customWidth="1"/>
    <col min="15893" max="15893" width="13.85546875" style="1339" bestFit="1" customWidth="1"/>
    <col min="15894" max="15894" width="8.7109375" style="1339" bestFit="1" customWidth="1"/>
    <col min="15895" max="15895" width="13.85546875" style="1339" bestFit="1" customWidth="1"/>
    <col min="15896" max="15896" width="8.7109375" style="1339" bestFit="1" customWidth="1"/>
    <col min="15897" max="15897" width="13.85546875" style="1339" bestFit="1" customWidth="1"/>
    <col min="15898" max="15898" width="8.7109375" style="1339" bestFit="1" customWidth="1"/>
    <col min="15899" max="15899" width="13.85546875" style="1339" bestFit="1" customWidth="1"/>
    <col min="15900" max="15900" width="8.7109375" style="1339" bestFit="1" customWidth="1"/>
    <col min="15901" max="15901" width="17.85546875" style="1339" bestFit="1" customWidth="1"/>
    <col min="15902" max="15903" width="9.140625" style="1339"/>
    <col min="15904" max="15904" width="10" style="1339" bestFit="1" customWidth="1"/>
    <col min="15905" max="16130" width="9.140625" style="1339"/>
    <col min="16131" max="16131" width="4" style="1339" customWidth="1"/>
    <col min="16132" max="16132" width="34.5703125" style="1339" customWidth="1"/>
    <col min="16133" max="16133" width="11.85546875" style="1339" bestFit="1" customWidth="1"/>
    <col min="16134" max="16134" width="8.140625" style="1339" customWidth="1"/>
    <col min="16135" max="16135" width="13.85546875" style="1339" bestFit="1" customWidth="1"/>
    <col min="16136" max="16136" width="8.140625" style="1339" customWidth="1"/>
    <col min="16137" max="16137" width="13.85546875" style="1339" bestFit="1" customWidth="1"/>
    <col min="16138" max="16138" width="8.7109375" style="1339" customWidth="1"/>
    <col min="16139" max="16139" width="13.5703125" style="1339" bestFit="1" customWidth="1"/>
    <col min="16140" max="16140" width="9" style="1339" customWidth="1"/>
    <col min="16141" max="16141" width="13.5703125" style="1339" bestFit="1" customWidth="1"/>
    <col min="16142" max="16142" width="9" style="1339" bestFit="1" customWidth="1"/>
    <col min="16143" max="16143" width="13.5703125" style="1339" bestFit="1" customWidth="1"/>
    <col min="16144" max="16144" width="9" style="1339" bestFit="1" customWidth="1"/>
    <col min="16145" max="16145" width="13.85546875" style="1339" bestFit="1" customWidth="1"/>
    <col min="16146" max="16146" width="8.7109375" style="1339" bestFit="1" customWidth="1"/>
    <col min="16147" max="16147" width="13.85546875" style="1339" bestFit="1" customWidth="1"/>
    <col min="16148" max="16148" width="8.7109375" style="1339" bestFit="1" customWidth="1"/>
    <col min="16149" max="16149" width="13.85546875" style="1339" bestFit="1" customWidth="1"/>
    <col min="16150" max="16150" width="8.7109375" style="1339" bestFit="1" customWidth="1"/>
    <col min="16151" max="16151" width="13.85546875" style="1339" bestFit="1" customWidth="1"/>
    <col min="16152" max="16152" width="8.7109375" style="1339" bestFit="1" customWidth="1"/>
    <col min="16153" max="16153" width="13.85546875" style="1339" bestFit="1" customWidth="1"/>
    <col min="16154" max="16154" width="8.7109375" style="1339" bestFit="1" customWidth="1"/>
    <col min="16155" max="16155" width="13.85546875" style="1339" bestFit="1" customWidth="1"/>
    <col min="16156" max="16156" width="8.7109375" style="1339" bestFit="1" customWidth="1"/>
    <col min="16157" max="16157" width="17.85546875" style="1339" bestFit="1" customWidth="1"/>
    <col min="16158" max="16159" width="9.140625" style="1339"/>
    <col min="16160" max="16160" width="10" style="1339" bestFit="1" customWidth="1"/>
    <col min="16161" max="16384" width="9.140625" style="1339"/>
  </cols>
  <sheetData>
    <row r="2" spans="2:257" s="1340" customFormat="1" ht="6.75" thickBot="1">
      <c r="B2" s="1341"/>
      <c r="C2" s="1715"/>
      <c r="D2" s="1715"/>
      <c r="E2" s="1715"/>
      <c r="F2" s="1716"/>
      <c r="G2" s="1715"/>
      <c r="H2" s="1717"/>
      <c r="I2" s="1717"/>
      <c r="J2" s="1717"/>
      <c r="K2" s="1717"/>
      <c r="L2" s="1717"/>
      <c r="M2" s="1717"/>
      <c r="N2" s="1717"/>
      <c r="O2" s="1717"/>
      <c r="P2" s="1717"/>
      <c r="Q2" s="1717"/>
      <c r="R2" s="1717"/>
      <c r="S2" s="1717"/>
      <c r="T2" s="1717"/>
      <c r="U2" s="1717"/>
      <c r="V2" s="1717"/>
      <c r="W2" s="1717"/>
      <c r="X2" s="1717"/>
      <c r="Y2" s="1717"/>
      <c r="Z2" s="1717"/>
      <c r="AA2" s="1717"/>
      <c r="AB2" s="1717"/>
      <c r="AC2" s="1717"/>
      <c r="AD2" s="1717"/>
    </row>
    <row r="3" spans="2:257" ht="22.5">
      <c r="C3" s="2902" t="s">
        <v>1084</v>
      </c>
      <c r="D3" s="2903"/>
      <c r="E3" s="2903"/>
      <c r="F3" s="2903"/>
      <c r="G3" s="2903"/>
      <c r="H3" s="2903"/>
      <c r="I3" s="2903"/>
      <c r="J3" s="2903"/>
      <c r="K3" s="2903"/>
      <c r="L3" s="2903"/>
      <c r="M3" s="2903"/>
      <c r="N3" s="2903"/>
      <c r="O3" s="2903"/>
      <c r="P3" s="2903"/>
      <c r="Q3" s="2903"/>
      <c r="R3" s="2903"/>
      <c r="S3" s="2903"/>
      <c r="T3" s="2903"/>
      <c r="U3" s="2903"/>
      <c r="V3" s="2903"/>
      <c r="W3" s="2903"/>
      <c r="X3" s="2903"/>
      <c r="Y3" s="2903"/>
      <c r="Z3" s="2903"/>
      <c r="AA3" s="2903"/>
      <c r="AB3" s="2903"/>
      <c r="AC3" s="2903"/>
      <c r="AD3" s="290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  <c r="BE3" s="1114"/>
      <c r="BF3" s="1114"/>
      <c r="BG3" s="1114"/>
      <c r="BH3" s="1114"/>
      <c r="BI3" s="1114"/>
      <c r="BJ3" s="1114"/>
      <c r="BK3" s="1114"/>
      <c r="BL3" s="1114"/>
      <c r="BM3" s="1114"/>
      <c r="BN3" s="1114"/>
      <c r="BO3" s="1114"/>
      <c r="BP3" s="1114"/>
      <c r="BQ3" s="1114"/>
      <c r="BR3" s="1114"/>
      <c r="BS3" s="1114"/>
      <c r="BT3" s="1114"/>
      <c r="BU3" s="1114"/>
      <c r="BV3" s="1114"/>
      <c r="BW3" s="1114"/>
      <c r="BX3" s="1114"/>
      <c r="BY3" s="1114"/>
      <c r="BZ3" s="1114"/>
      <c r="CA3" s="1114"/>
      <c r="CB3" s="1114"/>
      <c r="CC3" s="1114"/>
      <c r="CD3" s="1114"/>
      <c r="CE3" s="1114"/>
      <c r="CF3" s="1114"/>
      <c r="CG3" s="1114"/>
      <c r="CH3" s="1114"/>
      <c r="CI3" s="1114"/>
      <c r="CJ3" s="1114"/>
      <c r="CK3" s="1114"/>
      <c r="CL3" s="1114"/>
      <c r="CM3" s="1114"/>
      <c r="CN3" s="1114"/>
      <c r="CO3" s="1114"/>
      <c r="CP3" s="1114"/>
      <c r="CQ3" s="1114"/>
      <c r="CR3" s="1114"/>
      <c r="CS3" s="1114"/>
      <c r="CT3" s="1114"/>
      <c r="CU3" s="1114"/>
      <c r="CV3" s="1114"/>
      <c r="CW3" s="1114"/>
      <c r="CX3" s="1114"/>
      <c r="CY3" s="1114"/>
      <c r="CZ3" s="1114"/>
      <c r="DA3" s="1114"/>
      <c r="DB3" s="1114"/>
      <c r="DC3" s="1114"/>
      <c r="DD3" s="1114"/>
      <c r="DE3" s="1114"/>
      <c r="DF3" s="1114"/>
      <c r="DG3" s="1114"/>
      <c r="DH3" s="1114"/>
      <c r="DI3" s="1114"/>
      <c r="DJ3" s="1114"/>
      <c r="DK3" s="1114"/>
      <c r="DL3" s="1114"/>
      <c r="DM3" s="1114"/>
      <c r="DN3" s="1114"/>
      <c r="DO3" s="1114"/>
      <c r="DP3" s="1114"/>
      <c r="DQ3" s="1114"/>
      <c r="DR3" s="1114"/>
      <c r="DS3" s="1114"/>
      <c r="DT3" s="1114"/>
      <c r="DU3" s="1114"/>
      <c r="DV3" s="1114"/>
      <c r="DW3" s="1114"/>
      <c r="DX3" s="1114"/>
      <c r="DY3" s="1114"/>
      <c r="DZ3" s="1114"/>
      <c r="EA3" s="1114"/>
      <c r="EB3" s="1114"/>
      <c r="EC3" s="1114"/>
      <c r="ED3" s="1114"/>
      <c r="EE3" s="1114"/>
      <c r="EF3" s="1114"/>
      <c r="EG3" s="1114"/>
      <c r="EH3" s="1114"/>
      <c r="EI3" s="1114"/>
      <c r="EJ3" s="1114"/>
      <c r="EK3" s="1114"/>
      <c r="EL3" s="1114"/>
      <c r="EM3" s="1114"/>
      <c r="EN3" s="1114"/>
      <c r="EO3" s="1114"/>
      <c r="EP3" s="1114"/>
      <c r="EQ3" s="1114"/>
      <c r="ER3" s="1114"/>
      <c r="ES3" s="1114"/>
      <c r="ET3" s="1114"/>
      <c r="EU3" s="1114"/>
      <c r="EV3" s="1114"/>
      <c r="EW3" s="1114"/>
      <c r="EX3" s="1114"/>
      <c r="EY3" s="1114"/>
      <c r="EZ3" s="1114"/>
      <c r="FA3" s="1114"/>
      <c r="FB3" s="1114"/>
      <c r="FC3" s="1114"/>
      <c r="FD3" s="1114"/>
      <c r="FE3" s="1114"/>
      <c r="FF3" s="1114"/>
      <c r="FG3" s="1114"/>
      <c r="FH3" s="1114"/>
      <c r="FI3" s="1114"/>
      <c r="FJ3" s="1114"/>
      <c r="FK3" s="1114"/>
      <c r="FL3" s="1114"/>
      <c r="FM3" s="1114"/>
      <c r="FN3" s="1114"/>
      <c r="FO3" s="1114"/>
      <c r="FP3" s="1114"/>
      <c r="FQ3" s="1114"/>
      <c r="FR3" s="1114"/>
      <c r="FS3" s="1114"/>
      <c r="FT3" s="1114"/>
      <c r="FU3" s="1114"/>
      <c r="FV3" s="1114"/>
      <c r="FW3" s="1114"/>
      <c r="FX3" s="1114"/>
      <c r="FY3" s="1114"/>
      <c r="FZ3" s="1114"/>
      <c r="GA3" s="1114"/>
      <c r="GB3" s="1114"/>
      <c r="GC3" s="1114"/>
      <c r="GD3" s="1114"/>
      <c r="GE3" s="1114"/>
      <c r="GF3" s="1114"/>
      <c r="GG3" s="1114"/>
      <c r="GH3" s="1114"/>
      <c r="GI3" s="1114"/>
      <c r="GJ3" s="1114"/>
      <c r="GK3" s="1114"/>
      <c r="GL3" s="1114"/>
      <c r="GM3" s="1114"/>
      <c r="GN3" s="1114"/>
      <c r="GO3" s="1114"/>
      <c r="GP3" s="1114"/>
      <c r="GQ3" s="1114"/>
      <c r="GR3" s="1114"/>
      <c r="GS3" s="1114"/>
      <c r="GT3" s="1114"/>
      <c r="GU3" s="1114"/>
      <c r="GV3" s="1114"/>
      <c r="GW3" s="1114"/>
      <c r="GX3" s="1114"/>
      <c r="GY3" s="1114"/>
      <c r="GZ3" s="1114"/>
      <c r="HA3" s="1114"/>
      <c r="HB3" s="1114"/>
      <c r="HC3" s="1114"/>
      <c r="HD3" s="1114"/>
      <c r="HE3" s="1114"/>
      <c r="HF3" s="1114"/>
      <c r="HG3" s="1114"/>
      <c r="HH3" s="1114"/>
      <c r="HI3" s="1114"/>
      <c r="HJ3" s="1114"/>
      <c r="HK3" s="1114"/>
      <c r="HL3" s="1114"/>
      <c r="HM3" s="1114"/>
      <c r="HN3" s="1114"/>
      <c r="HO3" s="1114"/>
      <c r="HP3" s="1114"/>
      <c r="HQ3" s="1114"/>
      <c r="HR3" s="1114"/>
      <c r="HS3" s="1114"/>
      <c r="HT3" s="1114"/>
      <c r="HU3" s="1114"/>
      <c r="HV3" s="1114"/>
      <c r="HW3" s="1114"/>
      <c r="HX3" s="1114"/>
      <c r="HY3" s="1114"/>
      <c r="HZ3" s="1114"/>
      <c r="IA3" s="1114"/>
      <c r="IB3" s="1114"/>
      <c r="IC3" s="1114"/>
      <c r="ID3" s="1114"/>
      <c r="IE3" s="1114"/>
      <c r="IF3" s="1114"/>
      <c r="IG3" s="1114"/>
      <c r="IH3" s="1114"/>
      <c r="II3" s="1114"/>
      <c r="IJ3" s="1114"/>
      <c r="IK3" s="1114"/>
      <c r="IL3" s="1114"/>
      <c r="IM3" s="1114"/>
      <c r="IN3" s="1114"/>
      <c r="IO3" s="1114"/>
      <c r="IP3" s="1114"/>
      <c r="IQ3" s="1114"/>
      <c r="IR3" s="1114"/>
      <c r="IS3" s="1114"/>
      <c r="IT3" s="1114"/>
      <c r="IU3" s="1114"/>
      <c r="IV3" s="1114"/>
      <c r="IW3" s="1114"/>
    </row>
    <row r="4" spans="2:257" ht="22.5">
      <c r="C4" s="2905" t="s">
        <v>1245</v>
      </c>
      <c r="D4" s="2906"/>
      <c r="E4" s="2906"/>
      <c r="F4" s="2906"/>
      <c r="G4" s="2906"/>
      <c r="H4" s="2906"/>
      <c r="I4" s="2906"/>
      <c r="J4" s="2906"/>
      <c r="K4" s="2906"/>
      <c r="L4" s="2906"/>
      <c r="M4" s="2906"/>
      <c r="N4" s="2906"/>
      <c r="O4" s="2906"/>
      <c r="P4" s="2906"/>
      <c r="Q4" s="2906"/>
      <c r="R4" s="2906"/>
      <c r="S4" s="2906"/>
      <c r="T4" s="2906"/>
      <c r="U4" s="2906"/>
      <c r="V4" s="2906"/>
      <c r="W4" s="2906"/>
      <c r="X4" s="2906"/>
      <c r="Y4" s="2906"/>
      <c r="Z4" s="2906"/>
      <c r="AA4" s="2906"/>
      <c r="AB4" s="2906"/>
      <c r="AC4" s="2906"/>
      <c r="AD4" s="2907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4"/>
      <c r="DI4" s="1114"/>
      <c r="DJ4" s="1114"/>
      <c r="DK4" s="1114"/>
      <c r="DL4" s="1114"/>
      <c r="DM4" s="1114"/>
      <c r="DN4" s="1114"/>
      <c r="DO4" s="1114"/>
      <c r="DP4" s="1114"/>
      <c r="DQ4" s="1114"/>
      <c r="DR4" s="1114"/>
      <c r="DS4" s="1114"/>
      <c r="DT4" s="1114"/>
      <c r="DU4" s="1114"/>
      <c r="DV4" s="1114"/>
      <c r="DW4" s="1114"/>
      <c r="DX4" s="1114"/>
      <c r="DY4" s="1114"/>
      <c r="DZ4" s="1114"/>
      <c r="EA4" s="1114"/>
      <c r="EB4" s="1114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14"/>
      <c r="ER4" s="1114"/>
      <c r="ES4" s="1114"/>
      <c r="ET4" s="1114"/>
      <c r="EU4" s="1114"/>
      <c r="EV4" s="1114"/>
      <c r="EW4" s="1114"/>
      <c r="EX4" s="1114"/>
      <c r="EY4" s="1114"/>
      <c r="EZ4" s="1114"/>
      <c r="FA4" s="1114"/>
      <c r="FB4" s="1114"/>
      <c r="FC4" s="1114"/>
      <c r="FD4" s="1114"/>
      <c r="FE4" s="1114"/>
      <c r="FF4" s="1114"/>
      <c r="FG4" s="1114"/>
      <c r="FH4" s="1114"/>
      <c r="FI4" s="1114"/>
      <c r="FJ4" s="1114"/>
      <c r="FK4" s="1114"/>
      <c r="FL4" s="1114"/>
      <c r="FM4" s="1114"/>
      <c r="FN4" s="1114"/>
      <c r="FO4" s="1114"/>
      <c r="FP4" s="1114"/>
      <c r="FQ4" s="1114"/>
      <c r="FR4" s="1114"/>
      <c r="FS4" s="1114"/>
      <c r="FT4" s="1114"/>
      <c r="FU4" s="1114"/>
      <c r="FV4" s="1114"/>
      <c r="FW4" s="1114"/>
      <c r="FX4" s="1114"/>
      <c r="FY4" s="1114"/>
      <c r="FZ4" s="1114"/>
      <c r="GA4" s="1114"/>
      <c r="GB4" s="1114"/>
      <c r="GC4" s="1114"/>
      <c r="GD4" s="1114"/>
      <c r="GE4" s="1114"/>
      <c r="GF4" s="1114"/>
      <c r="GG4" s="1114"/>
      <c r="GH4" s="1114"/>
      <c r="GI4" s="1114"/>
      <c r="GJ4" s="1114"/>
      <c r="GK4" s="1114"/>
      <c r="GL4" s="1114"/>
      <c r="GM4" s="1114"/>
      <c r="GN4" s="1114"/>
      <c r="GO4" s="1114"/>
      <c r="GP4" s="1114"/>
      <c r="GQ4" s="1114"/>
      <c r="GR4" s="1114"/>
      <c r="GS4" s="1114"/>
      <c r="GT4" s="1114"/>
      <c r="GU4" s="1114"/>
      <c r="GV4" s="1114"/>
      <c r="GW4" s="1114"/>
      <c r="GX4" s="1114"/>
      <c r="GY4" s="1114"/>
      <c r="GZ4" s="1114"/>
      <c r="HA4" s="1114"/>
      <c r="HB4" s="1114"/>
      <c r="HC4" s="1114"/>
      <c r="HD4" s="1114"/>
      <c r="HE4" s="1114"/>
      <c r="HF4" s="1114"/>
      <c r="HG4" s="1114"/>
      <c r="HH4" s="1114"/>
      <c r="HI4" s="1114"/>
      <c r="HJ4" s="1114"/>
      <c r="HK4" s="1114"/>
      <c r="HL4" s="1114"/>
      <c r="HM4" s="1114"/>
      <c r="HN4" s="1114"/>
      <c r="HO4" s="1114"/>
      <c r="HP4" s="1114"/>
      <c r="HQ4" s="1114"/>
      <c r="HR4" s="1114"/>
      <c r="HS4" s="1114"/>
      <c r="HT4" s="1114"/>
      <c r="HU4" s="1114"/>
      <c r="HV4" s="1114"/>
      <c r="HW4" s="1114"/>
      <c r="HX4" s="1114"/>
      <c r="HY4" s="1114"/>
      <c r="HZ4" s="1114"/>
      <c r="IA4" s="1114"/>
      <c r="IB4" s="1114"/>
      <c r="IC4" s="1114"/>
      <c r="ID4" s="1114"/>
      <c r="IE4" s="1114"/>
      <c r="IF4" s="1114"/>
      <c r="IG4" s="1114"/>
      <c r="IH4" s="1114"/>
      <c r="II4" s="1114"/>
      <c r="IJ4" s="1114"/>
      <c r="IK4" s="1114"/>
      <c r="IL4" s="1114"/>
      <c r="IM4" s="1114"/>
      <c r="IN4" s="1114"/>
      <c r="IO4" s="1114"/>
      <c r="IP4" s="1114"/>
      <c r="IQ4" s="1114"/>
      <c r="IR4" s="1114"/>
      <c r="IS4" s="1114"/>
      <c r="IT4" s="1114"/>
      <c r="IU4" s="1114"/>
      <c r="IV4" s="1114"/>
      <c r="IW4" s="1114"/>
    </row>
    <row r="5" spans="2:257" ht="22.5">
      <c r="C5" s="2905" t="s">
        <v>1246</v>
      </c>
      <c r="D5" s="2906"/>
      <c r="E5" s="2906"/>
      <c r="F5" s="2906"/>
      <c r="G5" s="2906"/>
      <c r="H5" s="2906"/>
      <c r="I5" s="2906"/>
      <c r="J5" s="2906"/>
      <c r="K5" s="2906"/>
      <c r="L5" s="2906"/>
      <c r="M5" s="2906"/>
      <c r="N5" s="2906"/>
      <c r="O5" s="2906"/>
      <c r="P5" s="2906"/>
      <c r="Q5" s="2906"/>
      <c r="R5" s="2906"/>
      <c r="S5" s="2906"/>
      <c r="T5" s="2906"/>
      <c r="U5" s="2906"/>
      <c r="V5" s="2906"/>
      <c r="W5" s="2906"/>
      <c r="X5" s="2906"/>
      <c r="Y5" s="2906"/>
      <c r="Z5" s="2906"/>
      <c r="AA5" s="2906"/>
      <c r="AB5" s="2906"/>
      <c r="AC5" s="2906"/>
      <c r="AD5" s="2907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4"/>
      <c r="DI5" s="1114"/>
      <c r="DJ5" s="1114"/>
      <c r="DK5" s="1114"/>
      <c r="DL5" s="1114"/>
      <c r="DM5" s="1114"/>
      <c r="DN5" s="1114"/>
      <c r="DO5" s="1114"/>
      <c r="DP5" s="1114"/>
      <c r="DQ5" s="1114"/>
      <c r="DR5" s="1114"/>
      <c r="DS5" s="1114"/>
      <c r="DT5" s="1114"/>
      <c r="DU5" s="1114"/>
      <c r="DV5" s="1114"/>
      <c r="DW5" s="1114"/>
      <c r="DX5" s="1114"/>
      <c r="DY5" s="1114"/>
      <c r="DZ5" s="1114"/>
      <c r="EA5" s="1114"/>
      <c r="EB5" s="1114"/>
      <c r="EC5" s="1114"/>
      <c r="ED5" s="1114"/>
      <c r="EE5" s="1114"/>
      <c r="EF5" s="1114"/>
      <c r="EG5" s="1114"/>
      <c r="EH5" s="1114"/>
      <c r="EI5" s="1114"/>
      <c r="EJ5" s="1114"/>
      <c r="EK5" s="1114"/>
      <c r="EL5" s="1114"/>
      <c r="EM5" s="1114"/>
      <c r="EN5" s="1114"/>
      <c r="EO5" s="1114"/>
      <c r="EP5" s="1114"/>
      <c r="EQ5" s="1114"/>
      <c r="ER5" s="1114"/>
      <c r="ES5" s="1114"/>
      <c r="ET5" s="1114"/>
      <c r="EU5" s="1114"/>
      <c r="EV5" s="1114"/>
      <c r="EW5" s="1114"/>
      <c r="EX5" s="1114"/>
      <c r="EY5" s="1114"/>
      <c r="EZ5" s="1114"/>
      <c r="FA5" s="1114"/>
      <c r="FB5" s="1114"/>
      <c r="FC5" s="1114"/>
      <c r="FD5" s="1114"/>
      <c r="FE5" s="1114"/>
      <c r="FF5" s="1114"/>
      <c r="FG5" s="1114"/>
      <c r="FH5" s="1114"/>
      <c r="FI5" s="1114"/>
      <c r="FJ5" s="1114"/>
      <c r="FK5" s="1114"/>
      <c r="FL5" s="1114"/>
      <c r="FM5" s="1114"/>
      <c r="FN5" s="1114"/>
      <c r="FO5" s="1114"/>
      <c r="FP5" s="1114"/>
      <c r="FQ5" s="1114"/>
      <c r="FR5" s="1114"/>
      <c r="FS5" s="1114"/>
      <c r="FT5" s="1114"/>
      <c r="FU5" s="1114"/>
      <c r="FV5" s="1114"/>
      <c r="FW5" s="1114"/>
      <c r="FX5" s="1114"/>
      <c r="FY5" s="1114"/>
      <c r="FZ5" s="1114"/>
      <c r="GA5" s="1114"/>
      <c r="GB5" s="1114"/>
      <c r="GC5" s="1114"/>
      <c r="GD5" s="1114"/>
      <c r="GE5" s="1114"/>
      <c r="GF5" s="1114"/>
      <c r="GG5" s="1114"/>
      <c r="GH5" s="1114"/>
      <c r="GI5" s="1114"/>
      <c r="GJ5" s="1114"/>
      <c r="GK5" s="1114"/>
      <c r="GL5" s="1114"/>
      <c r="GM5" s="1114"/>
      <c r="GN5" s="1114"/>
      <c r="GO5" s="1114"/>
      <c r="GP5" s="1114"/>
      <c r="GQ5" s="1114"/>
      <c r="GR5" s="1114"/>
      <c r="GS5" s="1114"/>
      <c r="GT5" s="1114"/>
      <c r="GU5" s="1114"/>
      <c r="GV5" s="1114"/>
      <c r="GW5" s="1114"/>
      <c r="GX5" s="1114"/>
      <c r="GY5" s="1114"/>
      <c r="GZ5" s="1114"/>
      <c r="HA5" s="1114"/>
      <c r="HB5" s="1114"/>
      <c r="HC5" s="1114"/>
      <c r="HD5" s="1114"/>
      <c r="HE5" s="1114"/>
      <c r="HF5" s="1114"/>
      <c r="HG5" s="1114"/>
      <c r="HH5" s="1114"/>
      <c r="HI5" s="1114"/>
      <c r="HJ5" s="1114"/>
      <c r="HK5" s="1114"/>
      <c r="HL5" s="1114"/>
      <c r="HM5" s="1114"/>
      <c r="HN5" s="1114"/>
      <c r="HO5" s="1114"/>
      <c r="HP5" s="1114"/>
      <c r="HQ5" s="1114"/>
      <c r="HR5" s="1114"/>
      <c r="HS5" s="1114"/>
      <c r="HT5" s="1114"/>
      <c r="HU5" s="1114"/>
      <c r="HV5" s="1114"/>
      <c r="HW5" s="1114"/>
      <c r="HX5" s="1114"/>
      <c r="HY5" s="1114"/>
      <c r="HZ5" s="1114"/>
      <c r="IA5" s="1114"/>
      <c r="IB5" s="1114"/>
      <c r="IC5" s="1114"/>
      <c r="ID5" s="1114"/>
      <c r="IE5" s="1114"/>
      <c r="IF5" s="1114"/>
      <c r="IG5" s="1114"/>
      <c r="IH5" s="1114"/>
      <c r="II5" s="1114"/>
      <c r="IJ5" s="1114"/>
      <c r="IK5" s="1114"/>
      <c r="IL5" s="1114"/>
      <c r="IM5" s="1114"/>
      <c r="IN5" s="1114"/>
      <c r="IO5" s="1114"/>
      <c r="IP5" s="1114"/>
      <c r="IQ5" s="1114"/>
      <c r="IR5" s="1114"/>
      <c r="IS5" s="1114"/>
      <c r="IT5" s="1114"/>
      <c r="IU5" s="1114"/>
      <c r="IV5" s="1114"/>
      <c r="IW5" s="1114"/>
    </row>
    <row r="6" spans="2:257" ht="22.5">
      <c r="C6" s="2905" t="s">
        <v>1251</v>
      </c>
      <c r="D6" s="2906"/>
      <c r="E6" s="2906"/>
      <c r="F6" s="2906"/>
      <c r="G6" s="2906"/>
      <c r="H6" s="2906"/>
      <c r="I6" s="2906"/>
      <c r="J6" s="2906"/>
      <c r="K6" s="2906"/>
      <c r="L6" s="2906"/>
      <c r="M6" s="2906"/>
      <c r="N6" s="2906"/>
      <c r="O6" s="2906"/>
      <c r="P6" s="2906"/>
      <c r="Q6" s="2906"/>
      <c r="R6" s="2906"/>
      <c r="S6" s="2906"/>
      <c r="T6" s="2906"/>
      <c r="U6" s="2906"/>
      <c r="V6" s="2906"/>
      <c r="W6" s="2906"/>
      <c r="X6" s="2906"/>
      <c r="Y6" s="2906"/>
      <c r="Z6" s="2906"/>
      <c r="AA6" s="2906"/>
      <c r="AB6" s="2906"/>
      <c r="AC6" s="2906"/>
      <c r="AD6" s="2907"/>
      <c r="AE6" s="1114"/>
      <c r="AF6" s="1114"/>
      <c r="AG6" s="1114"/>
      <c r="AH6" s="1114"/>
      <c r="AI6" s="1114"/>
      <c r="AJ6" s="1114"/>
      <c r="AK6" s="1114"/>
      <c r="AL6" s="1114"/>
      <c r="AM6" s="1114"/>
      <c r="AN6" s="1114"/>
      <c r="AO6" s="1114"/>
      <c r="AP6" s="1114"/>
      <c r="AQ6" s="1114"/>
      <c r="AR6" s="1114"/>
      <c r="AS6" s="1114"/>
      <c r="AT6" s="1114"/>
      <c r="AU6" s="1114"/>
      <c r="AV6" s="1114"/>
      <c r="AW6" s="1114"/>
      <c r="AX6" s="1114"/>
      <c r="AY6" s="1114"/>
      <c r="AZ6" s="1114"/>
      <c r="BA6" s="1114"/>
      <c r="BB6" s="1114"/>
      <c r="BC6" s="1114"/>
      <c r="BD6" s="1114"/>
      <c r="BE6" s="1114"/>
      <c r="BF6" s="1114"/>
      <c r="BG6" s="1114"/>
      <c r="BH6" s="1114"/>
      <c r="BI6" s="1114"/>
      <c r="BJ6" s="1114"/>
      <c r="BK6" s="1114"/>
      <c r="BL6" s="1114"/>
      <c r="BM6" s="1114"/>
      <c r="BN6" s="1114"/>
      <c r="BO6" s="1114"/>
      <c r="BP6" s="1114"/>
      <c r="BQ6" s="1114"/>
      <c r="BR6" s="1114"/>
      <c r="BS6" s="1114"/>
      <c r="BT6" s="1114"/>
      <c r="BU6" s="1114"/>
      <c r="BV6" s="1114"/>
      <c r="BW6" s="1114"/>
      <c r="BX6" s="1114"/>
      <c r="BY6" s="1114"/>
      <c r="BZ6" s="1114"/>
      <c r="CA6" s="1114"/>
      <c r="CB6" s="1114"/>
      <c r="CC6" s="1114"/>
      <c r="CD6" s="1114"/>
      <c r="CE6" s="1114"/>
      <c r="CF6" s="1114"/>
      <c r="CG6" s="1114"/>
      <c r="CH6" s="1114"/>
      <c r="CI6" s="1114"/>
      <c r="CJ6" s="1114"/>
      <c r="CK6" s="1114"/>
      <c r="CL6" s="1114"/>
      <c r="CM6" s="1114"/>
      <c r="CN6" s="1114"/>
      <c r="CO6" s="1114"/>
      <c r="CP6" s="1114"/>
      <c r="CQ6" s="1114"/>
      <c r="CR6" s="1114"/>
      <c r="CS6" s="1114"/>
      <c r="CT6" s="1114"/>
      <c r="CU6" s="1114"/>
      <c r="CV6" s="1114"/>
      <c r="CW6" s="1114"/>
      <c r="CX6" s="1114"/>
      <c r="CY6" s="1114"/>
      <c r="CZ6" s="1114"/>
      <c r="DA6" s="1114"/>
      <c r="DB6" s="1114"/>
      <c r="DC6" s="1114"/>
      <c r="DD6" s="1114"/>
      <c r="DE6" s="1114"/>
      <c r="DF6" s="1114"/>
      <c r="DG6" s="1114"/>
      <c r="DH6" s="1114"/>
      <c r="DI6" s="1114"/>
      <c r="DJ6" s="1114"/>
      <c r="DK6" s="1114"/>
      <c r="DL6" s="1114"/>
      <c r="DM6" s="1114"/>
      <c r="DN6" s="1114"/>
      <c r="DO6" s="1114"/>
      <c r="DP6" s="1114"/>
      <c r="DQ6" s="1114"/>
      <c r="DR6" s="1114"/>
      <c r="DS6" s="1114"/>
      <c r="DT6" s="1114"/>
      <c r="DU6" s="1114"/>
      <c r="DV6" s="1114"/>
      <c r="DW6" s="1114"/>
      <c r="DX6" s="1114"/>
      <c r="DY6" s="1114"/>
      <c r="DZ6" s="1114"/>
      <c r="EA6" s="1114"/>
      <c r="EB6" s="1114"/>
      <c r="EC6" s="1114"/>
      <c r="ED6" s="1114"/>
      <c r="EE6" s="1114"/>
      <c r="EF6" s="1114"/>
      <c r="EG6" s="1114"/>
      <c r="EH6" s="1114"/>
      <c r="EI6" s="1114"/>
      <c r="EJ6" s="1114"/>
      <c r="EK6" s="1114"/>
      <c r="EL6" s="1114"/>
      <c r="EM6" s="1114"/>
      <c r="EN6" s="1114"/>
      <c r="EO6" s="1114"/>
      <c r="EP6" s="1114"/>
      <c r="EQ6" s="1114"/>
      <c r="ER6" s="1114"/>
      <c r="ES6" s="1114"/>
      <c r="ET6" s="1114"/>
      <c r="EU6" s="1114"/>
      <c r="EV6" s="1114"/>
      <c r="EW6" s="1114"/>
      <c r="EX6" s="1114"/>
      <c r="EY6" s="1114"/>
      <c r="EZ6" s="1114"/>
      <c r="FA6" s="1114"/>
      <c r="FB6" s="1114"/>
      <c r="FC6" s="1114"/>
      <c r="FD6" s="1114"/>
      <c r="FE6" s="1114"/>
      <c r="FF6" s="1114"/>
      <c r="FG6" s="1114"/>
      <c r="FH6" s="1114"/>
      <c r="FI6" s="1114"/>
      <c r="FJ6" s="1114"/>
      <c r="FK6" s="1114"/>
      <c r="FL6" s="1114"/>
      <c r="FM6" s="1114"/>
      <c r="FN6" s="1114"/>
      <c r="FO6" s="1114"/>
      <c r="FP6" s="1114"/>
      <c r="FQ6" s="1114"/>
      <c r="FR6" s="1114"/>
      <c r="FS6" s="1114"/>
      <c r="FT6" s="1114"/>
      <c r="FU6" s="1114"/>
      <c r="FV6" s="1114"/>
      <c r="FW6" s="1114"/>
      <c r="FX6" s="1114"/>
      <c r="FY6" s="1114"/>
      <c r="FZ6" s="1114"/>
      <c r="GA6" s="1114"/>
      <c r="GB6" s="1114"/>
      <c r="GC6" s="1114"/>
      <c r="GD6" s="1114"/>
      <c r="GE6" s="1114"/>
      <c r="GF6" s="1114"/>
      <c r="GG6" s="1114"/>
      <c r="GH6" s="1114"/>
      <c r="GI6" s="1114"/>
      <c r="GJ6" s="1114"/>
      <c r="GK6" s="1114"/>
      <c r="GL6" s="1114"/>
      <c r="GM6" s="1114"/>
      <c r="GN6" s="1114"/>
      <c r="GO6" s="1114"/>
      <c r="GP6" s="1114"/>
      <c r="GQ6" s="1114"/>
      <c r="GR6" s="1114"/>
      <c r="GS6" s="1114"/>
      <c r="GT6" s="1114"/>
      <c r="GU6" s="1114"/>
      <c r="GV6" s="1114"/>
      <c r="GW6" s="1114"/>
      <c r="GX6" s="1114"/>
      <c r="GY6" s="1114"/>
      <c r="GZ6" s="1114"/>
      <c r="HA6" s="1114"/>
      <c r="HB6" s="1114"/>
      <c r="HC6" s="1114"/>
      <c r="HD6" s="1114"/>
      <c r="HE6" s="1114"/>
      <c r="HF6" s="1114"/>
      <c r="HG6" s="1114"/>
      <c r="HH6" s="1114"/>
      <c r="HI6" s="1114"/>
      <c r="HJ6" s="1114"/>
      <c r="HK6" s="1114"/>
      <c r="HL6" s="1114"/>
      <c r="HM6" s="1114"/>
      <c r="HN6" s="1114"/>
      <c r="HO6" s="1114"/>
      <c r="HP6" s="1114"/>
      <c r="HQ6" s="1114"/>
      <c r="HR6" s="1114"/>
      <c r="HS6" s="1114"/>
      <c r="HT6" s="1114"/>
      <c r="HU6" s="1114"/>
      <c r="HV6" s="1114"/>
      <c r="HW6" s="1114"/>
      <c r="HX6" s="1114"/>
      <c r="HY6" s="1114"/>
      <c r="HZ6" s="1114"/>
      <c r="IA6" s="1114"/>
      <c r="IB6" s="1114"/>
      <c r="IC6" s="1114"/>
      <c r="ID6" s="1114"/>
      <c r="IE6" s="1114"/>
      <c r="IF6" s="1114"/>
      <c r="IG6" s="1114"/>
      <c r="IH6" s="1114"/>
      <c r="II6" s="1114"/>
      <c r="IJ6" s="1114"/>
      <c r="IK6" s="1114"/>
      <c r="IL6" s="1114"/>
      <c r="IM6" s="1114"/>
      <c r="IN6" s="1114"/>
      <c r="IO6" s="1114"/>
      <c r="IP6" s="1114"/>
      <c r="IQ6" s="1114"/>
      <c r="IR6" s="1114"/>
      <c r="IS6" s="1114"/>
      <c r="IT6" s="1114"/>
      <c r="IU6" s="1114"/>
      <c r="IV6" s="1114"/>
      <c r="IW6" s="1114"/>
    </row>
    <row r="7" spans="2:257" ht="22.5">
      <c r="C7" s="2905" t="s">
        <v>1247</v>
      </c>
      <c r="D7" s="2906"/>
      <c r="E7" s="2906"/>
      <c r="F7" s="2906"/>
      <c r="G7" s="2906"/>
      <c r="H7" s="2906"/>
      <c r="I7" s="2906"/>
      <c r="J7" s="2906"/>
      <c r="K7" s="2906"/>
      <c r="L7" s="2906"/>
      <c r="M7" s="2906"/>
      <c r="N7" s="2906"/>
      <c r="O7" s="2906"/>
      <c r="P7" s="2906"/>
      <c r="Q7" s="2906"/>
      <c r="R7" s="2906"/>
      <c r="S7" s="2906"/>
      <c r="T7" s="2906"/>
      <c r="U7" s="2906"/>
      <c r="V7" s="2906"/>
      <c r="W7" s="2906"/>
      <c r="X7" s="2906"/>
      <c r="Y7" s="2906"/>
      <c r="Z7" s="2906"/>
      <c r="AA7" s="2906"/>
      <c r="AB7" s="2906"/>
      <c r="AC7" s="2906"/>
      <c r="AD7" s="2907"/>
      <c r="AE7" s="1114"/>
      <c r="AF7" s="1114"/>
      <c r="AG7" s="1114"/>
      <c r="AH7" s="1114"/>
      <c r="AI7" s="1114"/>
      <c r="AJ7" s="1114"/>
      <c r="AK7" s="1114"/>
      <c r="AL7" s="1114"/>
      <c r="AM7" s="1114"/>
      <c r="AN7" s="1114"/>
      <c r="AO7" s="1114"/>
      <c r="AP7" s="1114"/>
      <c r="AQ7" s="1114"/>
      <c r="AR7" s="1114"/>
      <c r="AS7" s="1114"/>
      <c r="AT7" s="1114"/>
      <c r="AU7" s="1114"/>
      <c r="AV7" s="1114"/>
      <c r="AW7" s="1114"/>
      <c r="AX7" s="1114"/>
      <c r="AY7" s="1114"/>
      <c r="AZ7" s="1114"/>
      <c r="BA7" s="1114"/>
      <c r="BB7" s="1114"/>
      <c r="BC7" s="1114"/>
      <c r="BD7" s="1114"/>
      <c r="BE7" s="1114"/>
      <c r="BF7" s="1114"/>
      <c r="BG7" s="1114"/>
      <c r="BH7" s="1114"/>
      <c r="BI7" s="1114"/>
      <c r="BJ7" s="1114"/>
      <c r="BK7" s="1114"/>
      <c r="BL7" s="1114"/>
      <c r="BM7" s="1114"/>
      <c r="BN7" s="1114"/>
      <c r="BO7" s="1114"/>
      <c r="BP7" s="1114"/>
      <c r="BQ7" s="1114"/>
      <c r="BR7" s="1114"/>
      <c r="BS7" s="1114"/>
      <c r="BT7" s="1114"/>
      <c r="BU7" s="1114"/>
      <c r="BV7" s="1114"/>
      <c r="BW7" s="1114"/>
      <c r="BX7" s="1114"/>
      <c r="BY7" s="1114"/>
      <c r="BZ7" s="1114"/>
      <c r="CA7" s="1114"/>
      <c r="CB7" s="1114"/>
      <c r="CC7" s="1114"/>
      <c r="CD7" s="1114"/>
      <c r="CE7" s="1114"/>
      <c r="CF7" s="1114"/>
      <c r="CG7" s="1114"/>
      <c r="CH7" s="1114"/>
      <c r="CI7" s="1114"/>
      <c r="CJ7" s="1114"/>
      <c r="CK7" s="1114"/>
      <c r="CL7" s="1114"/>
      <c r="CM7" s="1114"/>
      <c r="CN7" s="1114"/>
      <c r="CO7" s="1114"/>
      <c r="CP7" s="1114"/>
      <c r="CQ7" s="1114"/>
      <c r="CR7" s="1114"/>
      <c r="CS7" s="1114"/>
      <c r="CT7" s="1114"/>
      <c r="CU7" s="1114"/>
      <c r="CV7" s="1114"/>
      <c r="CW7" s="1114"/>
      <c r="CX7" s="1114"/>
      <c r="CY7" s="1114"/>
      <c r="CZ7" s="1114"/>
      <c r="DA7" s="1114"/>
      <c r="DB7" s="1114"/>
      <c r="DC7" s="1114"/>
      <c r="DD7" s="1114"/>
      <c r="DE7" s="1114"/>
      <c r="DF7" s="1114"/>
      <c r="DG7" s="1114"/>
      <c r="DH7" s="1114"/>
      <c r="DI7" s="1114"/>
      <c r="DJ7" s="1114"/>
      <c r="DK7" s="1114"/>
      <c r="DL7" s="1114"/>
      <c r="DM7" s="1114"/>
      <c r="DN7" s="1114"/>
      <c r="DO7" s="1114"/>
      <c r="DP7" s="1114"/>
      <c r="DQ7" s="1114"/>
      <c r="DR7" s="1114"/>
      <c r="DS7" s="1114"/>
      <c r="DT7" s="1114"/>
      <c r="DU7" s="1114"/>
      <c r="DV7" s="1114"/>
      <c r="DW7" s="1114"/>
      <c r="DX7" s="1114"/>
      <c r="DY7" s="1114"/>
      <c r="DZ7" s="1114"/>
      <c r="EA7" s="1114"/>
      <c r="EB7" s="1114"/>
      <c r="EC7" s="1114"/>
      <c r="ED7" s="1114"/>
      <c r="EE7" s="1114"/>
      <c r="EF7" s="1114"/>
      <c r="EG7" s="1114"/>
      <c r="EH7" s="1114"/>
      <c r="EI7" s="1114"/>
      <c r="EJ7" s="1114"/>
      <c r="EK7" s="1114"/>
      <c r="EL7" s="1114"/>
      <c r="EM7" s="1114"/>
      <c r="EN7" s="1114"/>
      <c r="EO7" s="1114"/>
      <c r="EP7" s="1114"/>
      <c r="EQ7" s="1114"/>
      <c r="ER7" s="1114"/>
      <c r="ES7" s="1114"/>
      <c r="ET7" s="1114"/>
      <c r="EU7" s="1114"/>
      <c r="EV7" s="1114"/>
      <c r="EW7" s="1114"/>
      <c r="EX7" s="1114"/>
      <c r="EY7" s="1114"/>
      <c r="EZ7" s="1114"/>
      <c r="FA7" s="1114"/>
      <c r="FB7" s="1114"/>
      <c r="FC7" s="1114"/>
      <c r="FD7" s="1114"/>
      <c r="FE7" s="1114"/>
      <c r="FF7" s="1114"/>
      <c r="FG7" s="1114"/>
      <c r="FH7" s="1114"/>
      <c r="FI7" s="1114"/>
      <c r="FJ7" s="1114"/>
      <c r="FK7" s="1114"/>
      <c r="FL7" s="1114"/>
      <c r="FM7" s="1114"/>
      <c r="FN7" s="1114"/>
      <c r="FO7" s="1114"/>
      <c r="FP7" s="1114"/>
      <c r="FQ7" s="1114"/>
      <c r="FR7" s="1114"/>
      <c r="FS7" s="1114"/>
      <c r="FT7" s="1114"/>
      <c r="FU7" s="1114"/>
      <c r="FV7" s="1114"/>
      <c r="FW7" s="1114"/>
      <c r="FX7" s="1114"/>
      <c r="FY7" s="1114"/>
      <c r="FZ7" s="1114"/>
      <c r="GA7" s="1114"/>
      <c r="GB7" s="1114"/>
      <c r="GC7" s="1114"/>
      <c r="GD7" s="1114"/>
      <c r="GE7" s="1114"/>
      <c r="GF7" s="1114"/>
      <c r="GG7" s="1114"/>
      <c r="GH7" s="1114"/>
      <c r="GI7" s="1114"/>
      <c r="GJ7" s="1114"/>
      <c r="GK7" s="1114"/>
      <c r="GL7" s="1114"/>
      <c r="GM7" s="1114"/>
      <c r="GN7" s="1114"/>
      <c r="GO7" s="1114"/>
      <c r="GP7" s="1114"/>
      <c r="GQ7" s="1114"/>
      <c r="GR7" s="1114"/>
      <c r="GS7" s="1114"/>
      <c r="GT7" s="1114"/>
      <c r="GU7" s="1114"/>
      <c r="GV7" s="1114"/>
      <c r="GW7" s="1114"/>
      <c r="GX7" s="1114"/>
      <c r="GY7" s="1114"/>
      <c r="GZ7" s="1114"/>
      <c r="HA7" s="1114"/>
      <c r="HB7" s="1114"/>
      <c r="HC7" s="1114"/>
      <c r="HD7" s="1114"/>
      <c r="HE7" s="1114"/>
      <c r="HF7" s="1114"/>
      <c r="HG7" s="1114"/>
      <c r="HH7" s="1114"/>
      <c r="HI7" s="1114"/>
      <c r="HJ7" s="1114"/>
      <c r="HK7" s="1114"/>
      <c r="HL7" s="1114"/>
      <c r="HM7" s="1114"/>
      <c r="HN7" s="1114"/>
      <c r="HO7" s="1114"/>
      <c r="HP7" s="1114"/>
      <c r="HQ7" s="1114"/>
      <c r="HR7" s="1114"/>
      <c r="HS7" s="1114"/>
      <c r="HT7" s="1114"/>
      <c r="HU7" s="1114"/>
      <c r="HV7" s="1114"/>
      <c r="HW7" s="1114"/>
      <c r="HX7" s="1114"/>
      <c r="HY7" s="1114"/>
      <c r="HZ7" s="1114"/>
      <c r="IA7" s="1114"/>
      <c r="IB7" s="1114"/>
      <c r="IC7" s="1114"/>
      <c r="ID7" s="1114"/>
      <c r="IE7" s="1114"/>
      <c r="IF7" s="1114"/>
      <c r="IG7" s="1114"/>
      <c r="IH7" s="1114"/>
      <c r="II7" s="1114"/>
      <c r="IJ7" s="1114"/>
      <c r="IK7" s="1114"/>
      <c r="IL7" s="1114"/>
      <c r="IM7" s="1114"/>
      <c r="IN7" s="1114"/>
      <c r="IO7" s="1114"/>
      <c r="IP7" s="1114"/>
      <c r="IQ7" s="1114"/>
      <c r="IR7" s="1114"/>
      <c r="IS7" s="1114"/>
      <c r="IT7" s="1114"/>
      <c r="IU7" s="1114"/>
      <c r="IV7" s="1114"/>
      <c r="IW7" s="1114"/>
    </row>
    <row r="8" spans="2:257" ht="22.5" customHeight="1">
      <c r="C8" s="1727" t="s">
        <v>6</v>
      </c>
      <c r="D8" s="2911" t="s">
        <v>1635</v>
      </c>
      <c r="E8" s="2911"/>
      <c r="F8" s="2911"/>
      <c r="G8" s="2911"/>
      <c r="H8" s="2911"/>
      <c r="I8" s="2911"/>
      <c r="J8" s="2911"/>
      <c r="K8" s="2911"/>
      <c r="L8" s="2911"/>
      <c r="M8" s="2911"/>
      <c r="N8" s="2911"/>
      <c r="O8" s="2911"/>
      <c r="P8" s="2911"/>
      <c r="Q8" s="2911"/>
      <c r="R8" s="2911"/>
      <c r="S8" s="2911"/>
      <c r="T8" s="2911"/>
      <c r="U8" s="2911"/>
      <c r="V8" s="2911"/>
      <c r="W8" s="2911"/>
      <c r="X8" s="2911"/>
      <c r="Y8" s="2911"/>
      <c r="Z8" s="2911"/>
      <c r="AA8" s="2911"/>
      <c r="AB8" s="2911"/>
      <c r="AC8" s="2911"/>
      <c r="AD8" s="2912"/>
      <c r="AE8" s="1114"/>
      <c r="AF8" s="1114"/>
      <c r="AG8" s="1114"/>
      <c r="AH8" s="1114"/>
      <c r="AI8" s="1114"/>
      <c r="AJ8" s="1114"/>
      <c r="AK8" s="1114"/>
      <c r="AL8" s="1114"/>
      <c r="AM8" s="1114"/>
      <c r="AN8" s="1114"/>
      <c r="AO8" s="1114"/>
      <c r="AP8" s="1114"/>
      <c r="AQ8" s="1114"/>
      <c r="AR8" s="1114"/>
      <c r="AS8" s="1114"/>
      <c r="AT8" s="1114"/>
      <c r="AU8" s="1114"/>
      <c r="AV8" s="1114"/>
      <c r="AW8" s="1114"/>
      <c r="AX8" s="1114"/>
      <c r="AY8" s="1114"/>
      <c r="AZ8" s="1114"/>
      <c r="BA8" s="1114"/>
      <c r="BB8" s="1114"/>
      <c r="BC8" s="1114"/>
      <c r="BD8" s="1114"/>
      <c r="BE8" s="1114"/>
      <c r="BF8" s="1114"/>
      <c r="BG8" s="1114"/>
      <c r="BH8" s="1114"/>
      <c r="BI8" s="1114"/>
      <c r="BJ8" s="1114"/>
      <c r="BK8" s="1114"/>
      <c r="BL8" s="1114"/>
      <c r="BM8" s="1114"/>
      <c r="BN8" s="1114"/>
      <c r="BO8" s="1114"/>
      <c r="BP8" s="1114"/>
      <c r="BQ8" s="1114"/>
      <c r="BR8" s="1114"/>
      <c r="BS8" s="1114"/>
      <c r="BT8" s="1114"/>
      <c r="BU8" s="1114"/>
      <c r="BV8" s="1114"/>
      <c r="BW8" s="1114"/>
      <c r="BX8" s="1114"/>
      <c r="BY8" s="1114"/>
      <c r="BZ8" s="1114"/>
      <c r="CA8" s="1114"/>
      <c r="CB8" s="1114"/>
      <c r="CC8" s="1114"/>
      <c r="CD8" s="1114"/>
      <c r="CE8" s="1114"/>
      <c r="CF8" s="1114"/>
      <c r="CG8" s="1114"/>
      <c r="CH8" s="1114"/>
      <c r="CI8" s="1114"/>
      <c r="CJ8" s="1114"/>
      <c r="CK8" s="1114"/>
      <c r="CL8" s="1114"/>
      <c r="CM8" s="1114"/>
      <c r="CN8" s="1114"/>
      <c r="CO8" s="1114"/>
      <c r="CP8" s="1114"/>
      <c r="CQ8" s="1114"/>
      <c r="CR8" s="1114"/>
      <c r="CS8" s="1114"/>
      <c r="CT8" s="1114"/>
      <c r="CU8" s="1114"/>
      <c r="CV8" s="1114"/>
      <c r="CW8" s="1114"/>
      <c r="CX8" s="1114"/>
      <c r="CY8" s="1114"/>
      <c r="CZ8" s="1114"/>
      <c r="DA8" s="1114"/>
      <c r="DB8" s="1114"/>
      <c r="DC8" s="1114"/>
      <c r="DD8" s="1114"/>
      <c r="DE8" s="1114"/>
      <c r="DF8" s="1114"/>
      <c r="DG8" s="1114"/>
      <c r="DH8" s="1114"/>
      <c r="DI8" s="1114"/>
      <c r="DJ8" s="1114"/>
      <c r="DK8" s="1114"/>
      <c r="DL8" s="1114"/>
      <c r="DM8" s="1114"/>
      <c r="DN8" s="1114"/>
      <c r="DO8" s="1114"/>
      <c r="DP8" s="1114"/>
      <c r="DQ8" s="1114"/>
      <c r="DR8" s="1114"/>
      <c r="DS8" s="1114"/>
      <c r="DT8" s="1114"/>
      <c r="DU8" s="1114"/>
      <c r="DV8" s="1114"/>
      <c r="DW8" s="1114"/>
      <c r="DX8" s="1114"/>
      <c r="DY8" s="1114"/>
      <c r="DZ8" s="1114"/>
      <c r="EA8" s="1114"/>
      <c r="EB8" s="1114"/>
      <c r="EC8" s="1114"/>
      <c r="ED8" s="1114"/>
      <c r="EE8" s="1114"/>
      <c r="EF8" s="1114"/>
      <c r="EG8" s="1114"/>
      <c r="EH8" s="1114"/>
      <c r="EI8" s="1114"/>
      <c r="EJ8" s="1114"/>
      <c r="EK8" s="1114"/>
      <c r="EL8" s="1114"/>
      <c r="EM8" s="1114"/>
      <c r="EN8" s="1114"/>
      <c r="EO8" s="1114"/>
      <c r="EP8" s="1114"/>
      <c r="EQ8" s="1114"/>
      <c r="ER8" s="1114"/>
      <c r="ES8" s="1114"/>
      <c r="ET8" s="1114"/>
      <c r="EU8" s="1114"/>
      <c r="EV8" s="1114"/>
      <c r="EW8" s="1114"/>
      <c r="EX8" s="1114"/>
      <c r="EY8" s="1114"/>
      <c r="EZ8" s="1114"/>
      <c r="FA8" s="1114"/>
      <c r="FB8" s="1114"/>
      <c r="FC8" s="1114"/>
      <c r="FD8" s="1114"/>
      <c r="FE8" s="1114"/>
      <c r="FF8" s="1114"/>
      <c r="FG8" s="1114"/>
      <c r="FH8" s="1114"/>
      <c r="FI8" s="1114"/>
      <c r="FJ8" s="1114"/>
      <c r="FK8" s="1114"/>
      <c r="FL8" s="1114"/>
      <c r="FM8" s="1114"/>
      <c r="FN8" s="1114"/>
      <c r="FO8" s="1114"/>
      <c r="FP8" s="1114"/>
      <c r="FQ8" s="1114"/>
      <c r="FR8" s="1114"/>
      <c r="FS8" s="1114"/>
      <c r="FT8" s="1114"/>
      <c r="FU8" s="1114"/>
      <c r="FV8" s="1114"/>
      <c r="FW8" s="1114"/>
      <c r="FX8" s="1114"/>
      <c r="FY8" s="1114"/>
      <c r="FZ8" s="1114"/>
      <c r="GA8" s="1114"/>
      <c r="GB8" s="1114"/>
      <c r="GC8" s="1114"/>
      <c r="GD8" s="1114"/>
      <c r="GE8" s="1114"/>
      <c r="GF8" s="1114"/>
      <c r="GG8" s="1114"/>
      <c r="GH8" s="1114"/>
      <c r="GI8" s="1114"/>
      <c r="GJ8" s="1114"/>
      <c r="GK8" s="1114"/>
      <c r="GL8" s="1114"/>
      <c r="GM8" s="1114"/>
      <c r="GN8" s="1114"/>
      <c r="GO8" s="1114"/>
      <c r="GP8" s="1114"/>
      <c r="GQ8" s="1114"/>
      <c r="GR8" s="1114"/>
      <c r="GS8" s="1114"/>
      <c r="GT8" s="1114"/>
      <c r="GU8" s="1114"/>
      <c r="GV8" s="1114"/>
      <c r="GW8" s="1114"/>
      <c r="GX8" s="1114"/>
      <c r="GY8" s="1114"/>
      <c r="GZ8" s="1114"/>
      <c r="HA8" s="1114"/>
      <c r="HB8" s="1114"/>
      <c r="HC8" s="1114"/>
      <c r="HD8" s="1114"/>
      <c r="HE8" s="1114"/>
      <c r="HF8" s="1114"/>
      <c r="HG8" s="1114"/>
      <c r="HH8" s="1114"/>
      <c r="HI8" s="1114"/>
      <c r="HJ8" s="1114"/>
      <c r="HK8" s="1114"/>
      <c r="HL8" s="1114"/>
      <c r="HM8" s="1114"/>
      <c r="HN8" s="1114"/>
      <c r="HO8" s="1114"/>
      <c r="HP8" s="1114"/>
      <c r="HQ8" s="1114"/>
      <c r="HR8" s="1114"/>
      <c r="HS8" s="1114"/>
      <c r="HT8" s="1114"/>
      <c r="HU8" s="1114"/>
      <c r="HV8" s="1114"/>
      <c r="HW8" s="1114"/>
      <c r="HX8" s="1114"/>
      <c r="HY8" s="1114"/>
      <c r="HZ8" s="1114"/>
      <c r="IA8" s="1114"/>
      <c r="IB8" s="1114"/>
      <c r="IC8" s="1114"/>
      <c r="ID8" s="1114"/>
      <c r="IE8" s="1114"/>
      <c r="IF8" s="1114"/>
      <c r="IG8" s="1114"/>
      <c r="IH8" s="1114"/>
      <c r="II8" s="1114"/>
      <c r="IJ8" s="1114"/>
      <c r="IK8" s="1114"/>
      <c r="IL8" s="1114"/>
      <c r="IM8" s="1114"/>
      <c r="IN8" s="1114"/>
      <c r="IO8" s="1114"/>
      <c r="IP8" s="1114"/>
      <c r="IQ8" s="1114"/>
      <c r="IR8" s="1114"/>
      <c r="IS8" s="1114"/>
      <c r="IT8" s="1114"/>
      <c r="IU8" s="1114"/>
      <c r="IV8" s="1114"/>
      <c r="IW8" s="1114"/>
    </row>
    <row r="9" spans="2:257" ht="16.5" customHeight="1">
      <c r="C9" s="1727" t="s">
        <v>8</v>
      </c>
      <c r="D9" s="2911" t="s">
        <v>1636</v>
      </c>
      <c r="E9" s="2911"/>
      <c r="F9" s="2911"/>
      <c r="G9" s="2911"/>
      <c r="H9" s="2911"/>
      <c r="I9" s="2911"/>
      <c r="J9" s="2911"/>
      <c r="K9" s="2911"/>
      <c r="L9" s="2911"/>
      <c r="M9" s="2911"/>
      <c r="N9" s="2911"/>
      <c r="O9" s="2911"/>
      <c r="P9" s="2911"/>
      <c r="Q9" s="2911"/>
      <c r="R9" s="2911"/>
      <c r="S9" s="2911"/>
      <c r="T9" s="2911"/>
      <c r="U9" s="2911"/>
      <c r="V9" s="2911"/>
      <c r="W9" s="2911"/>
      <c r="X9" s="2911"/>
      <c r="Y9" s="2911"/>
      <c r="Z9" s="2911"/>
      <c r="AA9" s="2911"/>
      <c r="AB9" s="2911"/>
      <c r="AC9" s="2911"/>
      <c r="AD9" s="2912"/>
      <c r="AE9" s="1114"/>
      <c r="AF9" s="1114"/>
      <c r="AG9" s="1114"/>
      <c r="AH9" s="1114"/>
      <c r="AI9" s="1114"/>
      <c r="AJ9" s="1114"/>
      <c r="AK9" s="1114"/>
      <c r="AL9" s="1114"/>
      <c r="AM9" s="1114"/>
      <c r="AN9" s="1114"/>
      <c r="AO9" s="1114"/>
      <c r="AP9" s="1114"/>
      <c r="AQ9" s="1114"/>
      <c r="AR9" s="1114"/>
      <c r="AS9" s="1114"/>
      <c r="AT9" s="1114"/>
      <c r="AU9" s="1114"/>
      <c r="AV9" s="1114"/>
      <c r="AW9" s="1114"/>
      <c r="AX9" s="1114"/>
      <c r="AY9" s="1114"/>
      <c r="AZ9" s="1114"/>
      <c r="BA9" s="1114"/>
      <c r="BB9" s="1114"/>
      <c r="BC9" s="1114"/>
      <c r="BD9" s="1114"/>
      <c r="BE9" s="1114"/>
      <c r="BF9" s="1114"/>
      <c r="BG9" s="1114"/>
      <c r="BH9" s="1114"/>
      <c r="BI9" s="1114"/>
      <c r="BJ9" s="1114"/>
      <c r="BK9" s="1114"/>
      <c r="BL9" s="1114"/>
      <c r="BM9" s="1114"/>
      <c r="BN9" s="1114"/>
      <c r="BO9" s="1114"/>
      <c r="BP9" s="1114"/>
      <c r="BQ9" s="1114"/>
      <c r="BR9" s="1114"/>
      <c r="BS9" s="1114"/>
      <c r="BT9" s="1114"/>
      <c r="BU9" s="1114"/>
      <c r="BV9" s="1114"/>
      <c r="BW9" s="1114"/>
      <c r="BX9" s="1114"/>
      <c r="BY9" s="1114"/>
      <c r="BZ9" s="1114"/>
      <c r="CA9" s="1114"/>
      <c r="CB9" s="1114"/>
      <c r="CC9" s="1114"/>
      <c r="CD9" s="1114"/>
      <c r="CE9" s="1114"/>
      <c r="CF9" s="1114"/>
      <c r="CG9" s="1114"/>
      <c r="CH9" s="1114"/>
      <c r="CI9" s="1114"/>
      <c r="CJ9" s="1114"/>
      <c r="CK9" s="1114"/>
      <c r="CL9" s="1114"/>
      <c r="CM9" s="1114"/>
      <c r="CN9" s="1114"/>
      <c r="CO9" s="1114"/>
      <c r="CP9" s="1114"/>
      <c r="CQ9" s="1114"/>
      <c r="CR9" s="1114"/>
      <c r="CS9" s="1114"/>
      <c r="CT9" s="1114"/>
      <c r="CU9" s="1114"/>
      <c r="CV9" s="1114"/>
      <c r="CW9" s="1114"/>
      <c r="CX9" s="1114"/>
      <c r="CY9" s="1114"/>
      <c r="CZ9" s="1114"/>
      <c r="DA9" s="1114"/>
      <c r="DB9" s="1114"/>
      <c r="DC9" s="1114"/>
      <c r="DD9" s="1114"/>
      <c r="DE9" s="1114"/>
      <c r="DF9" s="1114"/>
      <c r="DG9" s="1114"/>
      <c r="DH9" s="1114"/>
      <c r="DI9" s="1114"/>
      <c r="DJ9" s="1114"/>
      <c r="DK9" s="1114"/>
      <c r="DL9" s="1114"/>
      <c r="DM9" s="1114"/>
      <c r="DN9" s="1114"/>
      <c r="DO9" s="1114"/>
      <c r="DP9" s="1114"/>
      <c r="DQ9" s="1114"/>
      <c r="DR9" s="1114"/>
      <c r="DS9" s="1114"/>
      <c r="DT9" s="1114"/>
      <c r="DU9" s="1114"/>
      <c r="DV9" s="1114"/>
      <c r="DW9" s="1114"/>
      <c r="DX9" s="1114"/>
      <c r="DY9" s="1114"/>
      <c r="DZ9" s="1114"/>
      <c r="EA9" s="1114"/>
      <c r="EB9" s="1114"/>
      <c r="EC9" s="1114"/>
      <c r="ED9" s="1114"/>
      <c r="EE9" s="1114"/>
      <c r="EF9" s="1114"/>
      <c r="EG9" s="1114"/>
      <c r="EH9" s="1114"/>
      <c r="EI9" s="1114"/>
      <c r="EJ9" s="1114"/>
      <c r="EK9" s="1114"/>
      <c r="EL9" s="1114"/>
      <c r="EM9" s="1114"/>
      <c r="EN9" s="1114"/>
      <c r="EO9" s="1114"/>
      <c r="EP9" s="1114"/>
      <c r="EQ9" s="1114"/>
      <c r="ER9" s="1114"/>
      <c r="ES9" s="1114"/>
      <c r="ET9" s="1114"/>
      <c r="EU9" s="1114"/>
      <c r="EV9" s="1114"/>
      <c r="EW9" s="1114"/>
      <c r="EX9" s="1114"/>
      <c r="EY9" s="1114"/>
      <c r="EZ9" s="1114"/>
      <c r="FA9" s="1114"/>
      <c r="FB9" s="1114"/>
      <c r="FC9" s="1114"/>
      <c r="FD9" s="1114"/>
      <c r="FE9" s="1114"/>
      <c r="FF9" s="1114"/>
      <c r="FG9" s="1114"/>
      <c r="FH9" s="1114"/>
      <c r="FI9" s="1114"/>
      <c r="FJ9" s="1114"/>
      <c r="FK9" s="1114"/>
      <c r="FL9" s="1114"/>
      <c r="FM9" s="1114"/>
      <c r="FN9" s="1114"/>
      <c r="FO9" s="1114"/>
      <c r="FP9" s="1114"/>
      <c r="FQ9" s="1114"/>
      <c r="FR9" s="1114"/>
      <c r="FS9" s="1114"/>
      <c r="FT9" s="1114"/>
      <c r="FU9" s="1114"/>
      <c r="FV9" s="1114"/>
      <c r="FW9" s="1114"/>
      <c r="FX9" s="1114"/>
      <c r="FY9" s="1114"/>
      <c r="FZ9" s="1114"/>
      <c r="GA9" s="1114"/>
      <c r="GB9" s="1114"/>
      <c r="GC9" s="1114"/>
      <c r="GD9" s="1114"/>
      <c r="GE9" s="1114"/>
      <c r="GF9" s="1114"/>
      <c r="GG9" s="1114"/>
      <c r="GH9" s="1114"/>
      <c r="GI9" s="1114"/>
      <c r="GJ9" s="1114"/>
      <c r="GK9" s="1114"/>
      <c r="GL9" s="1114"/>
      <c r="GM9" s="1114"/>
      <c r="GN9" s="1114"/>
      <c r="GO9" s="1114"/>
      <c r="GP9" s="1114"/>
      <c r="GQ9" s="1114"/>
      <c r="GR9" s="1114"/>
      <c r="GS9" s="1114"/>
      <c r="GT9" s="1114"/>
      <c r="GU9" s="1114"/>
      <c r="GV9" s="1114"/>
      <c r="GW9" s="1114"/>
      <c r="GX9" s="1114"/>
      <c r="GY9" s="1114"/>
      <c r="GZ9" s="1114"/>
      <c r="HA9" s="1114"/>
      <c r="HB9" s="1114"/>
      <c r="HC9" s="1114"/>
      <c r="HD9" s="1114"/>
      <c r="HE9" s="1114"/>
      <c r="HF9" s="1114"/>
      <c r="HG9" s="1114"/>
      <c r="HH9" s="1114"/>
      <c r="HI9" s="1114"/>
      <c r="HJ9" s="1114"/>
      <c r="HK9" s="1114"/>
      <c r="HL9" s="1114"/>
      <c r="HM9" s="1114"/>
      <c r="HN9" s="1114"/>
      <c r="HO9" s="1114"/>
      <c r="HP9" s="1114"/>
      <c r="HQ9" s="1114"/>
      <c r="HR9" s="1114"/>
      <c r="HS9" s="1114"/>
      <c r="HT9" s="1114"/>
      <c r="HU9" s="1114"/>
      <c r="HV9" s="1114"/>
      <c r="HW9" s="1114"/>
      <c r="HX9" s="1114"/>
      <c r="HY9" s="1114"/>
      <c r="HZ9" s="1114"/>
      <c r="IA9" s="1114"/>
      <c r="IB9" s="1114"/>
      <c r="IC9" s="1114"/>
      <c r="ID9" s="1114"/>
      <c r="IE9" s="1114"/>
      <c r="IF9" s="1114"/>
      <c r="IG9" s="1114"/>
      <c r="IH9" s="1114"/>
      <c r="II9" s="1114"/>
      <c r="IJ9" s="1114"/>
      <c r="IK9" s="1114"/>
      <c r="IL9" s="1114"/>
      <c r="IM9" s="1114"/>
      <c r="IN9" s="1114"/>
      <c r="IO9" s="1114"/>
      <c r="IP9" s="1114"/>
      <c r="IQ9" s="1114"/>
      <c r="IR9" s="1114"/>
      <c r="IS9" s="1114"/>
      <c r="IT9" s="1114"/>
      <c r="IU9" s="1114"/>
      <c r="IV9" s="1114"/>
      <c r="IW9" s="1114"/>
    </row>
    <row r="10" spans="2:257" ht="15.75" customHeight="1" thickBot="1">
      <c r="C10" s="1728" t="s">
        <v>7</v>
      </c>
      <c r="D10" s="2913">
        <v>44103</v>
      </c>
      <c r="E10" s="2913"/>
      <c r="F10" s="2913"/>
      <c r="G10" s="2913"/>
      <c r="H10" s="2913"/>
      <c r="I10" s="2913"/>
      <c r="J10" s="2913"/>
      <c r="K10" s="2913"/>
      <c r="L10" s="2913"/>
      <c r="M10" s="2913"/>
      <c r="N10" s="2913"/>
      <c r="O10" s="2913"/>
      <c r="P10" s="2913"/>
      <c r="Q10" s="2913"/>
      <c r="R10" s="2913"/>
      <c r="S10" s="2913"/>
      <c r="T10" s="2913"/>
      <c r="U10" s="2913"/>
      <c r="V10" s="2913"/>
      <c r="W10" s="2913"/>
      <c r="X10" s="2913"/>
      <c r="Y10" s="2913"/>
      <c r="Z10" s="2913"/>
      <c r="AA10" s="2913"/>
      <c r="AB10" s="2913"/>
      <c r="AC10" s="2913"/>
      <c r="AD10" s="2914"/>
      <c r="AE10" s="1114"/>
      <c r="AF10" s="1114"/>
      <c r="AG10" s="1114"/>
      <c r="AH10" s="1114"/>
      <c r="AI10" s="1114"/>
      <c r="AJ10" s="1114"/>
      <c r="AK10" s="1114"/>
      <c r="AL10" s="1114"/>
      <c r="AM10" s="1114"/>
      <c r="AN10" s="1114"/>
      <c r="AO10" s="1114"/>
      <c r="AP10" s="1114"/>
      <c r="AQ10" s="1114"/>
      <c r="AR10" s="1114"/>
      <c r="AS10" s="1114"/>
      <c r="AT10" s="1114"/>
      <c r="AU10" s="1114"/>
      <c r="AV10" s="1114"/>
      <c r="AW10" s="1114"/>
      <c r="AX10" s="1114"/>
      <c r="AY10" s="1114"/>
      <c r="AZ10" s="1114"/>
      <c r="BA10" s="1114"/>
      <c r="BB10" s="1114"/>
      <c r="BC10" s="1114"/>
      <c r="BD10" s="1114"/>
      <c r="BE10" s="1114"/>
      <c r="BF10" s="1114"/>
      <c r="BG10" s="1114"/>
      <c r="BH10" s="1114"/>
      <c r="BI10" s="1114"/>
      <c r="BJ10" s="1114"/>
      <c r="BK10" s="1114"/>
      <c r="BL10" s="1114"/>
      <c r="BM10" s="1114"/>
      <c r="BN10" s="1114"/>
      <c r="BO10" s="1114"/>
      <c r="BP10" s="1114"/>
      <c r="BQ10" s="1114"/>
      <c r="BR10" s="1114"/>
      <c r="BS10" s="1114"/>
      <c r="BT10" s="1114"/>
      <c r="BU10" s="1114"/>
      <c r="BV10" s="1114"/>
      <c r="BW10" s="1114"/>
      <c r="BX10" s="1114"/>
      <c r="BY10" s="1114"/>
      <c r="BZ10" s="1114"/>
      <c r="CA10" s="1114"/>
      <c r="CB10" s="1114"/>
      <c r="CC10" s="1114"/>
      <c r="CD10" s="1114"/>
      <c r="CE10" s="1114"/>
      <c r="CF10" s="1114"/>
      <c r="CG10" s="1114"/>
      <c r="CH10" s="1114"/>
      <c r="CI10" s="1114"/>
      <c r="CJ10" s="1114"/>
      <c r="CK10" s="1114"/>
      <c r="CL10" s="1114"/>
      <c r="CM10" s="1114"/>
      <c r="CN10" s="1114"/>
      <c r="CO10" s="1114"/>
      <c r="CP10" s="1114"/>
      <c r="CQ10" s="1114"/>
      <c r="CR10" s="1114"/>
      <c r="CS10" s="1114"/>
      <c r="CT10" s="1114"/>
      <c r="CU10" s="1114"/>
      <c r="CV10" s="1114"/>
      <c r="CW10" s="1114"/>
      <c r="CX10" s="1114"/>
      <c r="CY10" s="1114"/>
      <c r="CZ10" s="1114"/>
      <c r="DA10" s="1114"/>
      <c r="DB10" s="1114"/>
      <c r="DC10" s="1114"/>
      <c r="DD10" s="1114"/>
      <c r="DE10" s="1114"/>
      <c r="DF10" s="1114"/>
      <c r="DG10" s="1114"/>
      <c r="DH10" s="1114"/>
      <c r="DI10" s="1114"/>
      <c r="DJ10" s="1114"/>
      <c r="DK10" s="1114"/>
      <c r="DL10" s="1114"/>
      <c r="DM10" s="1114"/>
      <c r="DN10" s="1114"/>
      <c r="DO10" s="1114"/>
      <c r="DP10" s="1114"/>
      <c r="DQ10" s="1114"/>
      <c r="DR10" s="1114"/>
      <c r="DS10" s="1114"/>
      <c r="DT10" s="1114"/>
      <c r="DU10" s="1114"/>
      <c r="DV10" s="1114"/>
      <c r="DW10" s="1114"/>
      <c r="DX10" s="1114"/>
      <c r="DY10" s="1114"/>
      <c r="DZ10" s="1114"/>
      <c r="EA10" s="1114"/>
      <c r="EB10" s="1114"/>
      <c r="EC10" s="1114"/>
      <c r="ED10" s="1114"/>
      <c r="EE10" s="1114"/>
      <c r="EF10" s="1114"/>
      <c r="EG10" s="1114"/>
      <c r="EH10" s="1114"/>
      <c r="EI10" s="1114"/>
      <c r="EJ10" s="1114"/>
      <c r="EK10" s="1114"/>
      <c r="EL10" s="1114"/>
      <c r="EM10" s="1114"/>
      <c r="EN10" s="1114"/>
      <c r="EO10" s="1114"/>
      <c r="EP10" s="1114"/>
      <c r="EQ10" s="1114"/>
      <c r="ER10" s="1114"/>
      <c r="ES10" s="1114"/>
      <c r="ET10" s="1114"/>
      <c r="EU10" s="1114"/>
      <c r="EV10" s="1114"/>
      <c r="EW10" s="1114"/>
      <c r="EX10" s="1114"/>
      <c r="EY10" s="1114"/>
      <c r="EZ10" s="1114"/>
      <c r="FA10" s="1114"/>
      <c r="FB10" s="1114"/>
      <c r="FC10" s="1114"/>
      <c r="FD10" s="1114"/>
      <c r="FE10" s="1114"/>
      <c r="FF10" s="1114"/>
      <c r="FG10" s="1114"/>
      <c r="FH10" s="1114"/>
      <c r="FI10" s="1114"/>
      <c r="FJ10" s="1114"/>
      <c r="FK10" s="1114"/>
      <c r="FL10" s="1114"/>
      <c r="FM10" s="1114"/>
      <c r="FN10" s="1114"/>
      <c r="FO10" s="1114"/>
      <c r="FP10" s="1114"/>
      <c r="FQ10" s="1114"/>
      <c r="FR10" s="1114"/>
      <c r="FS10" s="1114"/>
      <c r="FT10" s="1114"/>
      <c r="FU10" s="1114"/>
      <c r="FV10" s="1114"/>
      <c r="FW10" s="1114"/>
      <c r="FX10" s="1114"/>
      <c r="FY10" s="1114"/>
      <c r="FZ10" s="1114"/>
      <c r="GA10" s="1114"/>
      <c r="GB10" s="1114"/>
      <c r="GC10" s="1114"/>
      <c r="GD10" s="1114"/>
      <c r="GE10" s="1114"/>
      <c r="GF10" s="1114"/>
      <c r="GG10" s="1114"/>
      <c r="GH10" s="1114"/>
      <c r="GI10" s="1114"/>
      <c r="GJ10" s="1114"/>
      <c r="GK10" s="1114"/>
      <c r="GL10" s="1114"/>
      <c r="GM10" s="1114"/>
      <c r="GN10" s="1114"/>
      <c r="GO10" s="1114"/>
      <c r="GP10" s="1114"/>
      <c r="GQ10" s="1114"/>
      <c r="GR10" s="1114"/>
      <c r="GS10" s="1114"/>
      <c r="GT10" s="1114"/>
      <c r="GU10" s="1114"/>
      <c r="GV10" s="1114"/>
      <c r="GW10" s="1114"/>
      <c r="GX10" s="1114"/>
      <c r="GY10" s="1114"/>
      <c r="GZ10" s="1114"/>
      <c r="HA10" s="1114"/>
      <c r="HB10" s="1114"/>
      <c r="HC10" s="1114"/>
      <c r="HD10" s="1114"/>
      <c r="HE10" s="1114"/>
      <c r="HF10" s="1114"/>
      <c r="HG10" s="1114"/>
      <c r="HH10" s="1114"/>
      <c r="HI10" s="1114"/>
      <c r="HJ10" s="1114"/>
      <c r="HK10" s="1114"/>
      <c r="HL10" s="1114"/>
      <c r="HM10" s="1114"/>
      <c r="HN10" s="1114"/>
      <c r="HO10" s="1114"/>
      <c r="HP10" s="1114"/>
      <c r="HQ10" s="1114"/>
      <c r="HR10" s="1114"/>
      <c r="HS10" s="1114"/>
      <c r="HT10" s="1114"/>
      <c r="HU10" s="1114"/>
      <c r="HV10" s="1114"/>
      <c r="HW10" s="1114"/>
      <c r="HX10" s="1114"/>
      <c r="HY10" s="1114"/>
      <c r="HZ10" s="1114"/>
      <c r="IA10" s="1114"/>
      <c r="IB10" s="1114"/>
      <c r="IC10" s="1114"/>
      <c r="ID10" s="1114"/>
      <c r="IE10" s="1114"/>
      <c r="IF10" s="1114"/>
      <c r="IG10" s="1114"/>
      <c r="IH10" s="1114"/>
      <c r="II10" s="1114"/>
      <c r="IJ10" s="1114"/>
      <c r="IK10" s="1114"/>
      <c r="IL10" s="1114"/>
      <c r="IM10" s="1114"/>
      <c r="IN10" s="1114"/>
      <c r="IO10" s="1114"/>
      <c r="IP10" s="1114"/>
      <c r="IQ10" s="1114"/>
      <c r="IR10" s="1114"/>
      <c r="IS10" s="1114"/>
      <c r="IT10" s="1114"/>
      <c r="IU10" s="1114"/>
      <c r="IV10" s="1114"/>
      <c r="IW10" s="1114"/>
    </row>
    <row r="11" spans="2:257" s="1342" customFormat="1" ht="24" thickBot="1">
      <c r="B11" s="1343"/>
      <c r="C11" s="2908" t="s">
        <v>1252</v>
      </c>
      <c r="D11" s="2909"/>
      <c r="E11" s="2909"/>
      <c r="F11" s="2909"/>
      <c r="G11" s="2909"/>
      <c r="H11" s="2909"/>
      <c r="I11" s="2909"/>
      <c r="J11" s="2909"/>
      <c r="K11" s="2909"/>
      <c r="L11" s="2909"/>
      <c r="M11" s="2909"/>
      <c r="N11" s="2909"/>
      <c r="O11" s="2909"/>
      <c r="P11" s="2909"/>
      <c r="Q11" s="2909"/>
      <c r="R11" s="2909"/>
      <c r="S11" s="2909"/>
      <c r="T11" s="2909"/>
      <c r="U11" s="2909"/>
      <c r="V11" s="2909"/>
      <c r="W11" s="2909"/>
      <c r="X11" s="2909"/>
      <c r="Y11" s="2909"/>
      <c r="Z11" s="2909"/>
      <c r="AA11" s="2909"/>
      <c r="AB11" s="2909"/>
      <c r="AC11" s="2909"/>
      <c r="AD11" s="2910"/>
    </row>
    <row r="12" spans="2:257" s="1344" customFormat="1" ht="5.25">
      <c r="B12" s="1345"/>
      <c r="C12" s="1718"/>
      <c r="D12" s="1719"/>
      <c r="E12" s="1719"/>
      <c r="F12" s="1719"/>
      <c r="G12" s="1719"/>
      <c r="H12" s="1719"/>
      <c r="I12" s="1719"/>
      <c r="J12" s="1719"/>
      <c r="K12" s="1719"/>
      <c r="L12" s="1720"/>
      <c r="M12" s="1721"/>
      <c r="N12" s="1721"/>
      <c r="O12" s="1721"/>
      <c r="P12" s="1721"/>
      <c r="Q12" s="1721"/>
      <c r="R12" s="1721"/>
      <c r="S12" s="1721"/>
      <c r="T12" s="1721"/>
      <c r="U12" s="1721"/>
      <c r="V12" s="1721"/>
      <c r="W12" s="1721"/>
      <c r="X12" s="1721"/>
      <c r="Y12" s="1721"/>
      <c r="Z12" s="1721"/>
      <c r="AA12" s="1721"/>
      <c r="AB12" s="1721"/>
      <c r="AC12" s="1721"/>
      <c r="AD12" s="1722"/>
    </row>
    <row r="13" spans="2:257" ht="15.75">
      <c r="C13" s="1723" t="s">
        <v>11</v>
      </c>
      <c r="D13" s="1724" t="s">
        <v>13</v>
      </c>
      <c r="E13" s="1724" t="s">
        <v>170</v>
      </c>
      <c r="F13" s="1724" t="s">
        <v>171</v>
      </c>
      <c r="G13" s="1724" t="s">
        <v>172</v>
      </c>
      <c r="H13" s="1724" t="s">
        <v>171</v>
      </c>
      <c r="I13" s="1724" t="s">
        <v>173</v>
      </c>
      <c r="J13" s="1724" t="s">
        <v>171</v>
      </c>
      <c r="K13" s="1724" t="s">
        <v>174</v>
      </c>
      <c r="L13" s="1724" t="s">
        <v>171</v>
      </c>
      <c r="M13" s="1724" t="s">
        <v>175</v>
      </c>
      <c r="N13" s="1724" t="s">
        <v>171</v>
      </c>
      <c r="O13" s="1724" t="s">
        <v>176</v>
      </c>
      <c r="P13" s="1724" t="s">
        <v>171</v>
      </c>
      <c r="Q13" s="1724" t="s">
        <v>177</v>
      </c>
      <c r="R13" s="1724" t="s">
        <v>171</v>
      </c>
      <c r="S13" s="1724" t="s">
        <v>178</v>
      </c>
      <c r="T13" s="1724" t="s">
        <v>171</v>
      </c>
      <c r="U13" s="1724" t="s">
        <v>179</v>
      </c>
      <c r="V13" s="1724" t="s">
        <v>171</v>
      </c>
      <c r="W13" s="1724" t="s">
        <v>180</v>
      </c>
      <c r="X13" s="1724" t="s">
        <v>171</v>
      </c>
      <c r="Y13" s="1724" t="s">
        <v>181</v>
      </c>
      <c r="Z13" s="1724" t="s">
        <v>171</v>
      </c>
      <c r="AA13" s="1724" t="s">
        <v>182</v>
      </c>
      <c r="AB13" s="1724" t="s">
        <v>171</v>
      </c>
      <c r="AC13" s="1724" t="s">
        <v>81</v>
      </c>
      <c r="AD13" s="1724" t="s">
        <v>171</v>
      </c>
      <c r="AE13" s="1114"/>
      <c r="AF13" s="1114"/>
      <c r="AG13" s="1114"/>
      <c r="AH13" s="1114"/>
      <c r="AI13" s="1114"/>
      <c r="AJ13" s="1114"/>
      <c r="AK13" s="1114"/>
      <c r="AL13" s="1114"/>
      <c r="AM13" s="1114"/>
      <c r="AN13" s="1114"/>
      <c r="AO13" s="1114"/>
      <c r="AP13" s="1114"/>
      <c r="AQ13" s="1114"/>
      <c r="AR13" s="1114"/>
      <c r="AS13" s="1114"/>
      <c r="AT13" s="1114"/>
      <c r="AU13" s="1114"/>
      <c r="AV13" s="1114"/>
      <c r="AW13" s="1114"/>
      <c r="AX13" s="1114"/>
      <c r="AY13" s="1114"/>
      <c r="AZ13" s="1114"/>
      <c r="BA13" s="1114"/>
      <c r="BB13" s="1114"/>
      <c r="BC13" s="1114"/>
      <c r="BD13" s="1114"/>
      <c r="BE13" s="1114"/>
      <c r="BF13" s="1114"/>
      <c r="BG13" s="1114"/>
      <c r="BH13" s="1114"/>
      <c r="BI13" s="1114"/>
      <c r="BJ13" s="1114"/>
      <c r="BK13" s="1114"/>
      <c r="BL13" s="1114"/>
      <c r="BM13" s="1114"/>
      <c r="BN13" s="1114"/>
      <c r="BO13" s="1114"/>
      <c r="BP13" s="1114"/>
      <c r="BQ13" s="1114"/>
      <c r="BR13" s="1114"/>
      <c r="BS13" s="1114"/>
      <c r="BT13" s="1114"/>
      <c r="BU13" s="1114"/>
      <c r="BV13" s="1114"/>
      <c r="BW13" s="1114"/>
      <c r="BX13" s="1114"/>
      <c r="BY13" s="1114"/>
      <c r="BZ13" s="1114"/>
      <c r="CA13" s="1114"/>
      <c r="CB13" s="1114"/>
      <c r="CC13" s="1114"/>
      <c r="CD13" s="1114"/>
      <c r="CE13" s="1114"/>
      <c r="CF13" s="1114"/>
      <c r="CG13" s="1114"/>
      <c r="CH13" s="1114"/>
      <c r="CI13" s="1114"/>
      <c r="CJ13" s="1114"/>
      <c r="CK13" s="1114"/>
      <c r="CL13" s="1114"/>
      <c r="CM13" s="1114"/>
      <c r="CN13" s="1114"/>
      <c r="CO13" s="1114"/>
      <c r="CP13" s="1114"/>
      <c r="CQ13" s="1114"/>
      <c r="CR13" s="1114"/>
      <c r="CS13" s="1114"/>
      <c r="CT13" s="1114"/>
      <c r="CU13" s="1114"/>
      <c r="CV13" s="1114"/>
      <c r="CW13" s="1114"/>
      <c r="CX13" s="1114"/>
      <c r="CY13" s="1114"/>
      <c r="CZ13" s="1114"/>
      <c r="DA13" s="1114"/>
      <c r="DB13" s="1114"/>
      <c r="DC13" s="1114"/>
      <c r="DD13" s="1114"/>
      <c r="DE13" s="1114"/>
      <c r="DF13" s="1114"/>
      <c r="DG13" s="1114"/>
      <c r="DH13" s="1114"/>
      <c r="DI13" s="1114"/>
      <c r="DJ13" s="1114"/>
      <c r="DK13" s="1114"/>
      <c r="DL13" s="1114"/>
      <c r="DM13" s="1114"/>
      <c r="DN13" s="1114"/>
      <c r="DO13" s="1114"/>
      <c r="DP13" s="1114"/>
      <c r="DQ13" s="1114"/>
      <c r="DR13" s="1114"/>
      <c r="DS13" s="1114"/>
      <c r="DT13" s="1114"/>
      <c r="DU13" s="1114"/>
      <c r="DV13" s="1114"/>
      <c r="DW13" s="1114"/>
      <c r="DX13" s="1114"/>
      <c r="DY13" s="1114"/>
      <c r="DZ13" s="1114"/>
      <c r="EA13" s="1114"/>
      <c r="EB13" s="1114"/>
      <c r="EC13" s="1114"/>
      <c r="ED13" s="1114"/>
      <c r="EE13" s="1114"/>
      <c r="EF13" s="1114"/>
      <c r="EG13" s="1114"/>
      <c r="EH13" s="1114"/>
      <c r="EI13" s="1114"/>
      <c r="EJ13" s="1114"/>
      <c r="EK13" s="1114"/>
      <c r="EL13" s="1114"/>
      <c r="EM13" s="1114"/>
      <c r="EN13" s="1114"/>
      <c r="EO13" s="1114"/>
      <c r="EP13" s="1114"/>
      <c r="EQ13" s="1114"/>
      <c r="ER13" s="1114"/>
      <c r="ES13" s="1114"/>
      <c r="ET13" s="1114"/>
      <c r="EU13" s="1114"/>
      <c r="EV13" s="1114"/>
      <c r="EW13" s="1114"/>
      <c r="EX13" s="1114"/>
      <c r="EY13" s="1114"/>
      <c r="EZ13" s="1114"/>
      <c r="FA13" s="1114"/>
      <c r="FB13" s="1114"/>
      <c r="FC13" s="1114"/>
      <c r="FD13" s="1114"/>
      <c r="FE13" s="1114"/>
      <c r="FF13" s="1114"/>
      <c r="FG13" s="1114"/>
      <c r="FH13" s="1114"/>
      <c r="FI13" s="1114"/>
      <c r="FJ13" s="1114"/>
      <c r="FK13" s="1114"/>
      <c r="FL13" s="1114"/>
      <c r="FM13" s="1114"/>
      <c r="FN13" s="1114"/>
      <c r="FO13" s="1114"/>
      <c r="FP13" s="1114"/>
      <c r="FQ13" s="1114"/>
      <c r="FR13" s="1114"/>
      <c r="FS13" s="1114"/>
      <c r="FT13" s="1114"/>
      <c r="FU13" s="1114"/>
      <c r="FV13" s="1114"/>
      <c r="FW13" s="1114"/>
      <c r="FX13" s="1114"/>
      <c r="FY13" s="1114"/>
      <c r="FZ13" s="1114"/>
      <c r="GA13" s="1114"/>
      <c r="GB13" s="1114"/>
      <c r="GC13" s="1114"/>
      <c r="GD13" s="1114"/>
      <c r="GE13" s="1114"/>
      <c r="GF13" s="1114"/>
      <c r="GG13" s="1114"/>
      <c r="GH13" s="1114"/>
      <c r="GI13" s="1114"/>
      <c r="GJ13" s="1114"/>
      <c r="GK13" s="1114"/>
      <c r="GL13" s="1114"/>
      <c r="GM13" s="1114"/>
      <c r="GN13" s="1114"/>
      <c r="GO13" s="1114"/>
      <c r="GP13" s="1114"/>
      <c r="GQ13" s="1114"/>
      <c r="GR13" s="1114"/>
      <c r="GS13" s="1114"/>
      <c r="GT13" s="1114"/>
      <c r="GU13" s="1114"/>
      <c r="GV13" s="1114"/>
      <c r="GW13" s="1114"/>
      <c r="GX13" s="1114"/>
      <c r="GY13" s="1114"/>
      <c r="GZ13" s="1114"/>
      <c r="HA13" s="1114"/>
      <c r="HB13" s="1114"/>
      <c r="HC13" s="1114"/>
      <c r="HD13" s="1114"/>
      <c r="HE13" s="1114"/>
      <c r="HF13" s="1114"/>
      <c r="HG13" s="1114"/>
      <c r="HH13" s="1114"/>
      <c r="HI13" s="1114"/>
      <c r="HJ13" s="1114"/>
      <c r="HK13" s="1114"/>
      <c r="HL13" s="1114"/>
      <c r="HM13" s="1114"/>
      <c r="HN13" s="1114"/>
      <c r="HO13" s="1114"/>
      <c r="HP13" s="1114"/>
      <c r="HQ13" s="1114"/>
      <c r="HR13" s="1114"/>
      <c r="HS13" s="1114"/>
      <c r="HT13" s="1114"/>
      <c r="HU13" s="1114"/>
      <c r="HV13" s="1114"/>
      <c r="HW13" s="1114"/>
      <c r="HX13" s="1114"/>
      <c r="HY13" s="1114"/>
      <c r="HZ13" s="1114"/>
      <c r="IA13" s="1114"/>
      <c r="IB13" s="1114"/>
      <c r="IC13" s="1114"/>
      <c r="ID13" s="1114"/>
      <c r="IE13" s="1114"/>
      <c r="IF13" s="1114"/>
      <c r="IG13" s="1114"/>
      <c r="IH13" s="1114"/>
      <c r="II13" s="1114"/>
      <c r="IJ13" s="1114"/>
      <c r="IK13" s="1114"/>
      <c r="IL13" s="1114"/>
      <c r="IM13" s="1114"/>
      <c r="IN13" s="1114"/>
      <c r="IO13" s="1114"/>
      <c r="IP13" s="1114"/>
      <c r="IQ13" s="1114"/>
      <c r="IR13" s="1114"/>
      <c r="IS13" s="1114"/>
      <c r="IT13" s="1114"/>
      <c r="IU13" s="1114"/>
      <c r="IV13" s="1114"/>
      <c r="IW13" s="1114"/>
    </row>
    <row r="14" spans="2:257" s="1346" customFormat="1" ht="6" customHeight="1">
      <c r="C14" s="1710"/>
      <c r="D14" s="1708"/>
      <c r="E14" s="1347"/>
      <c r="F14" s="1348"/>
      <c r="G14" s="1347"/>
      <c r="H14" s="1348"/>
      <c r="I14" s="1347"/>
      <c r="J14" s="1348"/>
      <c r="K14" s="1347"/>
      <c r="L14" s="1348"/>
      <c r="M14" s="1347"/>
      <c r="N14" s="1348"/>
      <c r="O14" s="1347"/>
      <c r="P14" s="1348"/>
      <c r="Q14" s="1347"/>
      <c r="R14" s="1348"/>
      <c r="S14" s="1347"/>
      <c r="T14" s="1348"/>
      <c r="U14" s="1347"/>
      <c r="V14" s="1348"/>
      <c r="W14" s="1347"/>
      <c r="X14" s="1348"/>
      <c r="Y14" s="1347"/>
      <c r="Z14" s="1348"/>
      <c r="AA14" s="1347"/>
      <c r="AB14" s="1348"/>
      <c r="AC14" s="1347"/>
      <c r="AD14" s="1709"/>
      <c r="AE14" s="924"/>
      <c r="AF14" s="924"/>
      <c r="AG14" s="924"/>
      <c r="AH14" s="924"/>
      <c r="AI14" s="924"/>
      <c r="AJ14" s="924"/>
      <c r="AK14" s="924"/>
      <c r="AL14" s="924"/>
      <c r="AM14" s="924"/>
      <c r="AN14" s="924"/>
      <c r="AO14" s="924"/>
      <c r="AP14" s="924"/>
      <c r="AQ14" s="924"/>
      <c r="AR14" s="924"/>
      <c r="AS14" s="924"/>
      <c r="AT14" s="924"/>
      <c r="AU14" s="924"/>
      <c r="AV14" s="924"/>
      <c r="AW14" s="924"/>
      <c r="AX14" s="924"/>
      <c r="AY14" s="924"/>
      <c r="AZ14" s="924"/>
      <c r="BA14" s="924"/>
      <c r="BB14" s="924"/>
      <c r="BC14" s="924"/>
      <c r="BD14" s="924"/>
      <c r="BE14" s="924"/>
      <c r="BF14" s="924"/>
      <c r="BG14" s="924"/>
      <c r="BH14" s="924"/>
      <c r="BI14" s="924"/>
      <c r="BJ14" s="924"/>
      <c r="BK14" s="924"/>
      <c r="BL14" s="924"/>
      <c r="BM14" s="924"/>
      <c r="BN14" s="924"/>
      <c r="BO14" s="924"/>
      <c r="BP14" s="924"/>
      <c r="BQ14" s="924"/>
      <c r="BR14" s="924"/>
      <c r="BS14" s="924"/>
      <c r="BT14" s="924"/>
      <c r="BU14" s="924"/>
      <c r="BV14" s="924"/>
      <c r="BW14" s="924"/>
      <c r="BX14" s="924"/>
      <c r="BY14" s="924"/>
      <c r="BZ14" s="924"/>
      <c r="CA14" s="924"/>
      <c r="CB14" s="924"/>
      <c r="CC14" s="924"/>
      <c r="CD14" s="924"/>
      <c r="CE14" s="924"/>
      <c r="CF14" s="924"/>
      <c r="CG14" s="924"/>
      <c r="CH14" s="924"/>
      <c r="CI14" s="924"/>
      <c r="CJ14" s="924"/>
      <c r="CK14" s="924"/>
      <c r="CL14" s="924"/>
      <c r="CM14" s="924"/>
      <c r="CN14" s="924"/>
      <c r="CO14" s="924"/>
      <c r="CP14" s="924"/>
      <c r="CQ14" s="924"/>
      <c r="CR14" s="924"/>
      <c r="CS14" s="924"/>
      <c r="CT14" s="924"/>
      <c r="CU14" s="924"/>
      <c r="CV14" s="924"/>
      <c r="CW14" s="924"/>
      <c r="CX14" s="924"/>
      <c r="CY14" s="924"/>
      <c r="CZ14" s="924"/>
      <c r="DA14" s="924"/>
      <c r="DB14" s="924"/>
      <c r="DC14" s="924"/>
      <c r="DD14" s="924"/>
      <c r="DE14" s="924"/>
      <c r="DF14" s="924"/>
      <c r="DG14" s="924"/>
      <c r="DH14" s="924"/>
      <c r="DI14" s="924"/>
      <c r="DJ14" s="924"/>
      <c r="DK14" s="924"/>
      <c r="DL14" s="924"/>
      <c r="DM14" s="924"/>
      <c r="DN14" s="924"/>
      <c r="DO14" s="924"/>
      <c r="DP14" s="924"/>
      <c r="DQ14" s="924"/>
      <c r="DR14" s="924"/>
      <c r="DS14" s="924"/>
      <c r="DT14" s="924"/>
      <c r="DU14" s="924"/>
      <c r="DV14" s="924"/>
      <c r="DW14" s="924"/>
      <c r="DX14" s="924"/>
      <c r="DY14" s="924"/>
      <c r="DZ14" s="924"/>
      <c r="EA14" s="924"/>
      <c r="EB14" s="924"/>
      <c r="EC14" s="924"/>
      <c r="ED14" s="924"/>
      <c r="EE14" s="924"/>
      <c r="EF14" s="924"/>
      <c r="EG14" s="924"/>
      <c r="EH14" s="924"/>
      <c r="EI14" s="924"/>
      <c r="EJ14" s="924"/>
      <c r="EK14" s="924"/>
      <c r="EL14" s="924"/>
      <c r="EM14" s="924"/>
      <c r="EN14" s="924"/>
      <c r="EO14" s="924"/>
      <c r="EP14" s="924"/>
      <c r="EQ14" s="924"/>
      <c r="ER14" s="924"/>
      <c r="ES14" s="924"/>
      <c r="ET14" s="924"/>
      <c r="EU14" s="924"/>
      <c r="EV14" s="924"/>
      <c r="EW14" s="924"/>
      <c r="EX14" s="924"/>
      <c r="EY14" s="924"/>
      <c r="EZ14" s="924"/>
      <c r="FA14" s="924"/>
      <c r="FB14" s="924"/>
      <c r="FC14" s="924"/>
      <c r="FD14" s="924"/>
      <c r="FE14" s="924"/>
      <c r="FF14" s="924"/>
      <c r="FG14" s="924"/>
      <c r="FH14" s="924"/>
      <c r="FI14" s="924"/>
      <c r="FJ14" s="924"/>
      <c r="FK14" s="924"/>
      <c r="FL14" s="924"/>
      <c r="FM14" s="924"/>
      <c r="FN14" s="924"/>
      <c r="FO14" s="924"/>
      <c r="FP14" s="924"/>
      <c r="FQ14" s="924"/>
      <c r="FR14" s="924"/>
      <c r="FS14" s="924"/>
      <c r="FT14" s="924"/>
      <c r="FU14" s="924"/>
      <c r="FV14" s="924"/>
      <c r="FW14" s="924"/>
      <c r="FX14" s="924"/>
      <c r="FY14" s="924"/>
      <c r="FZ14" s="924"/>
      <c r="GA14" s="924"/>
      <c r="GB14" s="924"/>
      <c r="GC14" s="924"/>
      <c r="GD14" s="924"/>
      <c r="GE14" s="924"/>
      <c r="GF14" s="924"/>
      <c r="GG14" s="924"/>
      <c r="GH14" s="924"/>
      <c r="GI14" s="924"/>
      <c r="GJ14" s="924"/>
      <c r="GK14" s="924"/>
      <c r="GL14" s="924"/>
      <c r="GM14" s="924"/>
      <c r="GN14" s="924"/>
      <c r="GO14" s="924"/>
      <c r="GP14" s="924"/>
      <c r="GQ14" s="924"/>
      <c r="GR14" s="924"/>
      <c r="GS14" s="924"/>
      <c r="GT14" s="924"/>
      <c r="GU14" s="924"/>
      <c r="GV14" s="924"/>
      <c r="GW14" s="924"/>
      <c r="GX14" s="924"/>
      <c r="GY14" s="924"/>
      <c r="GZ14" s="924"/>
      <c r="HA14" s="924"/>
      <c r="HB14" s="924"/>
      <c r="HC14" s="924"/>
      <c r="HD14" s="924"/>
      <c r="HE14" s="924"/>
      <c r="HF14" s="924"/>
      <c r="HG14" s="924"/>
      <c r="HH14" s="924"/>
      <c r="HI14" s="924"/>
      <c r="HJ14" s="924"/>
      <c r="HK14" s="924"/>
      <c r="HL14" s="924"/>
      <c r="HM14" s="924"/>
      <c r="HN14" s="924"/>
      <c r="HO14" s="924"/>
      <c r="HP14" s="924"/>
      <c r="HQ14" s="924"/>
      <c r="HR14" s="924"/>
      <c r="HS14" s="924"/>
      <c r="HT14" s="924"/>
      <c r="HU14" s="924"/>
      <c r="HV14" s="924"/>
      <c r="HW14" s="924"/>
      <c r="HX14" s="924"/>
      <c r="HY14" s="924"/>
      <c r="HZ14" s="924"/>
      <c r="IA14" s="924"/>
      <c r="IB14" s="924"/>
      <c r="IC14" s="924"/>
      <c r="ID14" s="924"/>
      <c r="IE14" s="924"/>
      <c r="IF14" s="924"/>
      <c r="IG14" s="924"/>
      <c r="IH14" s="924"/>
      <c r="II14" s="924"/>
      <c r="IJ14" s="924"/>
      <c r="IK14" s="924"/>
      <c r="IL14" s="924"/>
      <c r="IM14" s="924"/>
      <c r="IN14" s="924"/>
      <c r="IO14" s="924"/>
      <c r="IP14" s="924"/>
      <c r="IQ14" s="924"/>
      <c r="IR14" s="924"/>
      <c r="IS14" s="924"/>
      <c r="IT14" s="924"/>
      <c r="IU14" s="924"/>
      <c r="IV14" s="924"/>
      <c r="IW14" s="924"/>
    </row>
    <row r="15" spans="2:257" ht="15.75">
      <c r="B15" s="1350">
        <v>1</v>
      </c>
      <c r="C15" s="233" t="s">
        <v>1</v>
      </c>
      <c r="D15" s="1706" t="s">
        <v>358</v>
      </c>
      <c r="E15" s="1351">
        <v>2986.8356887299888</v>
      </c>
      <c r="F15" s="1707">
        <v>15.77</v>
      </c>
      <c r="G15" s="1351">
        <v>5000.1565634482249</v>
      </c>
      <c r="H15" s="1707">
        <v>26.41</v>
      </c>
      <c r="I15" s="1351">
        <v>4951.7314754246327</v>
      </c>
      <c r="J15" s="1707">
        <v>26.15</v>
      </c>
      <c r="K15" s="1351">
        <v>2954.6537847761647</v>
      </c>
      <c r="L15" s="1707">
        <v>15.6</v>
      </c>
      <c r="M15" s="1351">
        <v>3041.2924876210018</v>
      </c>
      <c r="N15" s="1707">
        <v>16.059999999999999</v>
      </c>
      <c r="O15" s="1351">
        <v>0</v>
      </c>
      <c r="P15" s="1707">
        <v>0</v>
      </c>
      <c r="Q15" s="1351">
        <v>0</v>
      </c>
      <c r="R15" s="1707">
        <v>0</v>
      </c>
      <c r="S15" s="1351">
        <v>0</v>
      </c>
      <c r="T15" s="1707">
        <v>0</v>
      </c>
      <c r="U15" s="1351">
        <v>0</v>
      </c>
      <c r="V15" s="1707">
        <v>0</v>
      </c>
      <c r="W15" s="1351">
        <v>0</v>
      </c>
      <c r="X15" s="1707">
        <v>0</v>
      </c>
      <c r="Y15" s="1351">
        <v>0</v>
      </c>
      <c r="Z15" s="1707">
        <v>0</v>
      </c>
      <c r="AA15" s="1351">
        <v>0</v>
      </c>
      <c r="AB15" s="1707">
        <v>0</v>
      </c>
      <c r="AC15" s="1351">
        <v>18934.669999999998</v>
      </c>
      <c r="AD15" s="1707">
        <v>3.8020964565008084</v>
      </c>
      <c r="AE15" s="1114"/>
      <c r="AF15" s="1352">
        <v>99.990000000000009</v>
      </c>
      <c r="AG15" s="1114"/>
      <c r="AH15" s="1114"/>
      <c r="AI15" s="1114"/>
      <c r="AJ15" s="1114"/>
      <c r="AK15" s="1114"/>
      <c r="AL15" s="1114"/>
      <c r="AM15" s="1114"/>
      <c r="AN15" s="1114"/>
      <c r="AO15" s="1114"/>
      <c r="AP15" s="1114"/>
      <c r="AQ15" s="1114"/>
      <c r="AR15" s="1114"/>
      <c r="AS15" s="1114"/>
      <c r="AT15" s="1114"/>
      <c r="AU15" s="1114"/>
      <c r="AV15" s="1114"/>
      <c r="AW15" s="1114"/>
      <c r="AX15" s="1114"/>
      <c r="AY15" s="1114"/>
      <c r="AZ15" s="1114"/>
      <c r="BA15" s="1114"/>
      <c r="BB15" s="1114"/>
      <c r="BC15" s="1114"/>
      <c r="BD15" s="1114"/>
      <c r="BE15" s="1114"/>
      <c r="BF15" s="1114"/>
      <c r="BG15" s="1114"/>
      <c r="BH15" s="1114"/>
      <c r="BI15" s="1114"/>
      <c r="BJ15" s="1114"/>
      <c r="BK15" s="1114"/>
      <c r="BL15" s="1114"/>
      <c r="BM15" s="1114"/>
      <c r="BN15" s="1114"/>
      <c r="BO15" s="1114"/>
      <c r="BP15" s="1114"/>
      <c r="BQ15" s="1114"/>
      <c r="BR15" s="1114"/>
      <c r="BS15" s="1114"/>
      <c r="BT15" s="1114"/>
      <c r="BU15" s="1114"/>
      <c r="BV15" s="1114"/>
      <c r="BW15" s="1114"/>
      <c r="BX15" s="1114"/>
      <c r="BY15" s="1114"/>
      <c r="BZ15" s="1114"/>
      <c r="CA15" s="1114"/>
      <c r="CB15" s="1114"/>
      <c r="CC15" s="1114"/>
      <c r="CD15" s="1114"/>
      <c r="CE15" s="1114"/>
      <c r="CF15" s="1114"/>
      <c r="CG15" s="1114"/>
      <c r="CH15" s="1114"/>
      <c r="CI15" s="1114"/>
      <c r="CJ15" s="1114"/>
      <c r="CK15" s="1114"/>
      <c r="CL15" s="1114"/>
      <c r="CM15" s="1114"/>
      <c r="CN15" s="1114"/>
      <c r="CO15" s="1114"/>
      <c r="CP15" s="1114"/>
      <c r="CQ15" s="1114"/>
      <c r="CR15" s="1114"/>
      <c r="CS15" s="1114"/>
      <c r="CT15" s="1114"/>
      <c r="CU15" s="1114"/>
      <c r="CV15" s="1114"/>
      <c r="CW15" s="1114"/>
      <c r="CX15" s="1114"/>
      <c r="CY15" s="1114"/>
      <c r="CZ15" s="1114"/>
      <c r="DA15" s="1114"/>
      <c r="DB15" s="1114"/>
      <c r="DC15" s="1114"/>
      <c r="DD15" s="1114"/>
      <c r="DE15" s="1114"/>
      <c r="DF15" s="1114"/>
      <c r="DG15" s="1114"/>
      <c r="DH15" s="1114"/>
      <c r="DI15" s="1114"/>
      <c r="DJ15" s="1114"/>
      <c r="DK15" s="1114"/>
      <c r="DL15" s="1114"/>
      <c r="DM15" s="1114"/>
      <c r="DN15" s="1114"/>
      <c r="DO15" s="1114"/>
      <c r="DP15" s="1114"/>
      <c r="DQ15" s="1114"/>
      <c r="DR15" s="1114"/>
      <c r="DS15" s="1114"/>
      <c r="DT15" s="1114"/>
      <c r="DU15" s="1114"/>
      <c r="DV15" s="1114"/>
      <c r="DW15" s="1114"/>
      <c r="DX15" s="1114"/>
      <c r="DY15" s="1114"/>
      <c r="DZ15" s="1114"/>
      <c r="EA15" s="1114"/>
      <c r="EB15" s="1114"/>
      <c r="EC15" s="1114"/>
      <c r="ED15" s="1114"/>
      <c r="EE15" s="1114"/>
      <c r="EF15" s="1114"/>
      <c r="EG15" s="1114"/>
      <c r="EH15" s="1114"/>
      <c r="EI15" s="1114"/>
      <c r="EJ15" s="1114"/>
      <c r="EK15" s="1114"/>
      <c r="EL15" s="1114"/>
      <c r="EM15" s="1114"/>
      <c r="EN15" s="1114"/>
      <c r="EO15" s="1114"/>
      <c r="EP15" s="1114"/>
      <c r="EQ15" s="1114"/>
      <c r="ER15" s="1114"/>
      <c r="ES15" s="1114"/>
      <c r="ET15" s="1114"/>
      <c r="EU15" s="1114"/>
      <c r="EV15" s="1114"/>
      <c r="EW15" s="1114"/>
      <c r="EX15" s="1114"/>
      <c r="EY15" s="1114"/>
      <c r="EZ15" s="1114"/>
      <c r="FA15" s="1114"/>
      <c r="FB15" s="1114"/>
      <c r="FC15" s="1114"/>
      <c r="FD15" s="1114"/>
      <c r="FE15" s="1114"/>
      <c r="FF15" s="1114"/>
      <c r="FG15" s="1114"/>
      <c r="FH15" s="1114"/>
      <c r="FI15" s="1114"/>
      <c r="FJ15" s="1114"/>
      <c r="FK15" s="1114"/>
      <c r="FL15" s="1114"/>
      <c r="FM15" s="1114"/>
      <c r="FN15" s="1114"/>
      <c r="FO15" s="1114"/>
      <c r="FP15" s="1114"/>
      <c r="FQ15" s="1114"/>
      <c r="FR15" s="1114"/>
      <c r="FS15" s="1114"/>
      <c r="FT15" s="1114"/>
      <c r="FU15" s="1114"/>
      <c r="FV15" s="1114"/>
      <c r="FW15" s="1114"/>
      <c r="FX15" s="1114"/>
      <c r="FY15" s="1114"/>
      <c r="FZ15" s="1114"/>
      <c r="GA15" s="1114"/>
      <c r="GB15" s="1114"/>
      <c r="GC15" s="1114"/>
      <c r="GD15" s="1114"/>
      <c r="GE15" s="1114"/>
      <c r="GF15" s="1114"/>
      <c r="GG15" s="1114"/>
      <c r="GH15" s="1114"/>
      <c r="GI15" s="1114"/>
      <c r="GJ15" s="1114"/>
      <c r="GK15" s="1114"/>
      <c r="GL15" s="1114"/>
      <c r="GM15" s="1114"/>
      <c r="GN15" s="1114"/>
      <c r="GO15" s="1114"/>
      <c r="GP15" s="1114"/>
      <c r="GQ15" s="1114"/>
      <c r="GR15" s="1114"/>
      <c r="GS15" s="1114"/>
      <c r="GT15" s="1114"/>
      <c r="GU15" s="1114"/>
      <c r="GV15" s="1114"/>
      <c r="GW15" s="1114"/>
      <c r="GX15" s="1114"/>
      <c r="GY15" s="1114"/>
      <c r="GZ15" s="1114"/>
      <c r="HA15" s="1114"/>
      <c r="HB15" s="1114"/>
      <c r="HC15" s="1114"/>
      <c r="HD15" s="1114"/>
      <c r="HE15" s="1114"/>
      <c r="HF15" s="1114"/>
      <c r="HG15" s="1114"/>
      <c r="HH15" s="1114"/>
      <c r="HI15" s="1114"/>
      <c r="HJ15" s="1114"/>
      <c r="HK15" s="1114"/>
      <c r="HL15" s="1114"/>
      <c r="HM15" s="1114"/>
      <c r="HN15" s="1114"/>
      <c r="HO15" s="1114"/>
      <c r="HP15" s="1114"/>
      <c r="HQ15" s="1114"/>
      <c r="HR15" s="1114"/>
      <c r="HS15" s="1114"/>
      <c r="HT15" s="1114"/>
      <c r="HU15" s="1114"/>
      <c r="HV15" s="1114"/>
      <c r="HW15" s="1114"/>
      <c r="HX15" s="1114"/>
      <c r="HY15" s="1114"/>
      <c r="HZ15" s="1114"/>
      <c r="IA15" s="1114"/>
      <c r="IB15" s="1114"/>
      <c r="IC15" s="1114"/>
      <c r="ID15" s="1114"/>
      <c r="IE15" s="1114"/>
      <c r="IF15" s="1114"/>
      <c r="IG15" s="1114"/>
      <c r="IH15" s="1114"/>
      <c r="II15" s="1114"/>
      <c r="IJ15" s="1114"/>
      <c r="IK15" s="1114"/>
      <c r="IL15" s="1114"/>
      <c r="IM15" s="1114"/>
      <c r="IN15" s="1114"/>
      <c r="IO15" s="1114"/>
      <c r="IP15" s="1114"/>
      <c r="IQ15" s="1114"/>
      <c r="IR15" s="1114"/>
      <c r="IS15" s="1114"/>
      <c r="IT15" s="1114"/>
      <c r="IU15" s="1114"/>
      <c r="IV15" s="1114"/>
      <c r="IW15" s="1114"/>
    </row>
    <row r="16" spans="2:257" s="1346" customFormat="1" ht="6" customHeight="1">
      <c r="C16" s="1711"/>
      <c r="D16" s="1708"/>
      <c r="E16" s="1347"/>
      <c r="F16" s="1348"/>
      <c r="G16" s="1347"/>
      <c r="H16" s="1348"/>
      <c r="I16" s="1347"/>
      <c r="J16" s="1348"/>
      <c r="K16" s="1347"/>
      <c r="L16" s="1348"/>
      <c r="M16" s="1347"/>
      <c r="N16" s="1348"/>
      <c r="O16" s="1347"/>
      <c r="P16" s="1348"/>
      <c r="Q16" s="1347"/>
      <c r="R16" s="1348"/>
      <c r="S16" s="1347"/>
      <c r="T16" s="1348"/>
      <c r="U16" s="1347"/>
      <c r="V16" s="1348"/>
      <c r="W16" s="1347"/>
      <c r="X16" s="1348"/>
      <c r="Y16" s="1347"/>
      <c r="Z16" s="1348"/>
      <c r="AA16" s="1347"/>
      <c r="AB16" s="1348"/>
      <c r="AC16" s="1347"/>
      <c r="AD16" s="1709"/>
      <c r="AE16" s="924"/>
      <c r="AF16" s="1349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924"/>
      <c r="BN16" s="924"/>
      <c r="BO16" s="924"/>
      <c r="BP16" s="924"/>
      <c r="BQ16" s="924"/>
      <c r="BR16" s="924"/>
      <c r="BS16" s="924"/>
      <c r="BT16" s="924"/>
      <c r="BU16" s="924"/>
      <c r="BV16" s="924"/>
      <c r="BW16" s="924"/>
      <c r="BX16" s="924"/>
      <c r="BY16" s="924"/>
      <c r="BZ16" s="924"/>
      <c r="CA16" s="924"/>
      <c r="CB16" s="924"/>
      <c r="CC16" s="924"/>
      <c r="CD16" s="924"/>
      <c r="CE16" s="924"/>
      <c r="CF16" s="924"/>
      <c r="CG16" s="924"/>
      <c r="CH16" s="924"/>
      <c r="CI16" s="924"/>
      <c r="CJ16" s="924"/>
      <c r="CK16" s="924"/>
      <c r="CL16" s="924"/>
      <c r="CM16" s="924"/>
      <c r="CN16" s="924"/>
      <c r="CO16" s="924"/>
      <c r="CP16" s="924"/>
      <c r="CQ16" s="924"/>
      <c r="CR16" s="924"/>
      <c r="CS16" s="924"/>
      <c r="CT16" s="924"/>
      <c r="CU16" s="924"/>
      <c r="CV16" s="924"/>
      <c r="CW16" s="924"/>
      <c r="CX16" s="924"/>
      <c r="CY16" s="924"/>
      <c r="CZ16" s="924"/>
      <c r="DA16" s="924"/>
      <c r="DB16" s="924"/>
      <c r="DC16" s="924"/>
      <c r="DD16" s="924"/>
      <c r="DE16" s="924"/>
      <c r="DF16" s="924"/>
      <c r="DG16" s="924"/>
      <c r="DH16" s="924"/>
      <c r="DI16" s="924"/>
      <c r="DJ16" s="924"/>
      <c r="DK16" s="924"/>
      <c r="DL16" s="924"/>
      <c r="DM16" s="924"/>
      <c r="DN16" s="924"/>
      <c r="DO16" s="924"/>
      <c r="DP16" s="924"/>
      <c r="DQ16" s="924"/>
      <c r="DR16" s="924"/>
      <c r="DS16" s="924"/>
      <c r="DT16" s="924"/>
      <c r="DU16" s="924"/>
      <c r="DV16" s="924"/>
      <c r="DW16" s="924"/>
      <c r="DX16" s="924"/>
      <c r="DY16" s="924"/>
      <c r="DZ16" s="924"/>
      <c r="EA16" s="924"/>
      <c r="EB16" s="924"/>
      <c r="EC16" s="924"/>
      <c r="ED16" s="924"/>
      <c r="EE16" s="924"/>
      <c r="EF16" s="924"/>
      <c r="EG16" s="924"/>
      <c r="EH16" s="924"/>
      <c r="EI16" s="924"/>
      <c r="EJ16" s="924"/>
      <c r="EK16" s="924"/>
      <c r="EL16" s="924"/>
      <c r="EM16" s="924"/>
      <c r="EN16" s="924"/>
      <c r="EO16" s="924"/>
      <c r="EP16" s="924"/>
      <c r="EQ16" s="924"/>
      <c r="ER16" s="924"/>
      <c r="ES16" s="924"/>
      <c r="ET16" s="924"/>
      <c r="EU16" s="924"/>
      <c r="EV16" s="924"/>
      <c r="EW16" s="924"/>
      <c r="EX16" s="924"/>
      <c r="EY16" s="924"/>
      <c r="EZ16" s="924"/>
      <c r="FA16" s="924"/>
      <c r="FB16" s="924"/>
      <c r="FC16" s="924"/>
      <c r="FD16" s="924"/>
      <c r="FE16" s="924"/>
      <c r="FF16" s="924"/>
      <c r="FG16" s="924"/>
      <c r="FH16" s="924"/>
      <c r="FI16" s="924"/>
      <c r="FJ16" s="924"/>
      <c r="FK16" s="924"/>
      <c r="FL16" s="924"/>
      <c r="FM16" s="924"/>
      <c r="FN16" s="924"/>
      <c r="FO16" s="924"/>
      <c r="FP16" s="924"/>
      <c r="FQ16" s="924"/>
      <c r="FR16" s="924"/>
      <c r="FS16" s="924"/>
      <c r="FT16" s="924"/>
      <c r="FU16" s="924"/>
      <c r="FV16" s="924"/>
      <c r="FW16" s="924"/>
      <c r="FX16" s="924"/>
      <c r="FY16" s="924"/>
      <c r="FZ16" s="924"/>
      <c r="GA16" s="924"/>
      <c r="GB16" s="924"/>
      <c r="GC16" s="924"/>
      <c r="GD16" s="924"/>
      <c r="GE16" s="924"/>
      <c r="GF16" s="924"/>
      <c r="GG16" s="924"/>
      <c r="GH16" s="924"/>
      <c r="GI16" s="924"/>
      <c r="GJ16" s="924"/>
      <c r="GK16" s="924"/>
      <c r="GL16" s="924"/>
      <c r="GM16" s="924"/>
      <c r="GN16" s="924"/>
      <c r="GO16" s="924"/>
      <c r="GP16" s="924"/>
      <c r="GQ16" s="924"/>
      <c r="GR16" s="924"/>
      <c r="GS16" s="924"/>
      <c r="GT16" s="924"/>
      <c r="GU16" s="924"/>
      <c r="GV16" s="924"/>
      <c r="GW16" s="924"/>
      <c r="GX16" s="924"/>
      <c r="GY16" s="924"/>
      <c r="GZ16" s="924"/>
      <c r="HA16" s="924"/>
      <c r="HB16" s="924"/>
      <c r="HC16" s="924"/>
      <c r="HD16" s="924"/>
      <c r="HE16" s="924"/>
      <c r="HF16" s="924"/>
      <c r="HG16" s="924"/>
      <c r="HH16" s="924"/>
      <c r="HI16" s="924"/>
      <c r="HJ16" s="924"/>
      <c r="HK16" s="924"/>
      <c r="HL16" s="924"/>
      <c r="HM16" s="924"/>
      <c r="HN16" s="924"/>
      <c r="HO16" s="924"/>
      <c r="HP16" s="924"/>
      <c r="HQ16" s="924"/>
      <c r="HR16" s="924"/>
      <c r="HS16" s="924"/>
      <c r="HT16" s="924"/>
      <c r="HU16" s="924"/>
      <c r="HV16" s="924"/>
      <c r="HW16" s="924"/>
      <c r="HX16" s="924"/>
      <c r="HY16" s="924"/>
      <c r="HZ16" s="924"/>
      <c r="IA16" s="924"/>
      <c r="IB16" s="924"/>
      <c r="IC16" s="924"/>
      <c r="ID16" s="924"/>
      <c r="IE16" s="924"/>
      <c r="IF16" s="924"/>
      <c r="IG16" s="924"/>
      <c r="IH16" s="924"/>
      <c r="II16" s="924"/>
      <c r="IJ16" s="924"/>
      <c r="IK16" s="924"/>
      <c r="IL16" s="924"/>
      <c r="IM16" s="924"/>
      <c r="IN16" s="924"/>
      <c r="IO16" s="924"/>
      <c r="IP16" s="924"/>
      <c r="IQ16" s="924"/>
      <c r="IR16" s="924"/>
      <c r="IS16" s="924"/>
      <c r="IT16" s="924"/>
      <c r="IU16" s="924"/>
      <c r="IV16" s="924"/>
      <c r="IW16" s="924"/>
    </row>
    <row r="17" spans="2:257" ht="15.75">
      <c r="B17" s="1350">
        <v>1</v>
      </c>
      <c r="C17" s="233" t="s">
        <v>168</v>
      </c>
      <c r="D17" s="1706" t="s">
        <v>220</v>
      </c>
      <c r="E17" s="1351">
        <v>24184.81</v>
      </c>
      <c r="F17" s="1707">
        <v>100</v>
      </c>
      <c r="G17" s="1351"/>
      <c r="H17" s="1707">
        <v>0</v>
      </c>
      <c r="I17" s="1351"/>
      <c r="J17" s="1707">
        <v>0</v>
      </c>
      <c r="K17" s="1351"/>
      <c r="L17" s="1707">
        <v>0</v>
      </c>
      <c r="M17" s="1351"/>
      <c r="N17" s="1707">
        <v>0</v>
      </c>
      <c r="O17" s="1351"/>
      <c r="P17" s="1707">
        <v>0</v>
      </c>
      <c r="Q17" s="1351"/>
      <c r="R17" s="1707">
        <v>0</v>
      </c>
      <c r="S17" s="1351"/>
      <c r="T17" s="1707">
        <v>0</v>
      </c>
      <c r="U17" s="1351"/>
      <c r="V17" s="1707">
        <v>0</v>
      </c>
      <c r="W17" s="1351"/>
      <c r="X17" s="1707">
        <v>0</v>
      </c>
      <c r="Y17" s="1351"/>
      <c r="Z17" s="1707">
        <v>0</v>
      </c>
      <c r="AA17" s="1351"/>
      <c r="AB17" s="1707">
        <v>0</v>
      </c>
      <c r="AC17" s="1351">
        <v>24184.81</v>
      </c>
      <c r="AD17" s="1707">
        <v>4.8563286501505081</v>
      </c>
      <c r="AE17" s="1114"/>
      <c r="AF17" s="1352">
        <v>100</v>
      </c>
      <c r="AG17" s="1114"/>
      <c r="AH17" s="1114"/>
      <c r="AI17" s="1114"/>
      <c r="AJ17" s="1114"/>
      <c r="AK17" s="1114"/>
      <c r="AL17" s="1114"/>
      <c r="AM17" s="1114"/>
      <c r="AN17" s="1114"/>
      <c r="AO17" s="1114"/>
      <c r="AP17" s="1114"/>
      <c r="AQ17" s="1114"/>
      <c r="AR17" s="1114"/>
      <c r="AS17" s="1114"/>
      <c r="AT17" s="1114"/>
      <c r="AU17" s="1114"/>
      <c r="AV17" s="1114"/>
      <c r="AW17" s="1114"/>
      <c r="AX17" s="1114"/>
      <c r="AY17" s="1114"/>
      <c r="AZ17" s="1114"/>
      <c r="BA17" s="1114"/>
      <c r="BB17" s="1114"/>
      <c r="BC17" s="1114"/>
      <c r="BD17" s="1114"/>
      <c r="BE17" s="1114"/>
      <c r="BF17" s="1114"/>
      <c r="BG17" s="1114"/>
      <c r="BH17" s="1114"/>
      <c r="BI17" s="1114"/>
      <c r="BJ17" s="1114"/>
      <c r="BK17" s="1114"/>
      <c r="BL17" s="1114"/>
      <c r="BM17" s="1114"/>
      <c r="BN17" s="1114"/>
      <c r="BO17" s="1114"/>
      <c r="BP17" s="1114"/>
      <c r="BQ17" s="1114"/>
      <c r="BR17" s="1114"/>
      <c r="BS17" s="1114"/>
      <c r="BT17" s="1114"/>
      <c r="BU17" s="1114"/>
      <c r="BV17" s="1114"/>
      <c r="BW17" s="1114"/>
      <c r="BX17" s="1114"/>
      <c r="BY17" s="1114"/>
      <c r="BZ17" s="1114"/>
      <c r="CA17" s="1114"/>
      <c r="CB17" s="1114"/>
      <c r="CC17" s="1114"/>
      <c r="CD17" s="1114"/>
      <c r="CE17" s="1114"/>
      <c r="CF17" s="1114"/>
      <c r="CG17" s="1114"/>
      <c r="CH17" s="1114"/>
      <c r="CI17" s="1114"/>
      <c r="CJ17" s="1114"/>
      <c r="CK17" s="1114"/>
      <c r="CL17" s="1114"/>
      <c r="CM17" s="1114"/>
      <c r="CN17" s="1114"/>
      <c r="CO17" s="1114"/>
      <c r="CP17" s="1114"/>
      <c r="CQ17" s="1114"/>
      <c r="CR17" s="1114"/>
      <c r="CS17" s="1114"/>
      <c r="CT17" s="1114"/>
      <c r="CU17" s="1114"/>
      <c r="CV17" s="1114"/>
      <c r="CW17" s="1114"/>
      <c r="CX17" s="1114"/>
      <c r="CY17" s="1114"/>
      <c r="CZ17" s="1114"/>
      <c r="DA17" s="1114"/>
      <c r="DB17" s="1114"/>
      <c r="DC17" s="1114"/>
      <c r="DD17" s="1114"/>
      <c r="DE17" s="1114"/>
      <c r="DF17" s="1114"/>
      <c r="DG17" s="1114"/>
      <c r="DH17" s="1114"/>
      <c r="DI17" s="1114"/>
      <c r="DJ17" s="1114"/>
      <c r="DK17" s="1114"/>
      <c r="DL17" s="1114"/>
      <c r="DM17" s="1114"/>
      <c r="DN17" s="1114"/>
      <c r="DO17" s="1114"/>
      <c r="DP17" s="1114"/>
      <c r="DQ17" s="1114"/>
      <c r="DR17" s="1114"/>
      <c r="DS17" s="1114"/>
      <c r="DT17" s="1114"/>
      <c r="DU17" s="1114"/>
      <c r="DV17" s="1114"/>
      <c r="DW17" s="1114"/>
      <c r="DX17" s="1114"/>
      <c r="DY17" s="1114"/>
      <c r="DZ17" s="1114"/>
      <c r="EA17" s="1114"/>
      <c r="EB17" s="1114"/>
      <c r="EC17" s="1114"/>
      <c r="ED17" s="1114"/>
      <c r="EE17" s="1114"/>
      <c r="EF17" s="1114"/>
      <c r="EG17" s="1114"/>
      <c r="EH17" s="1114"/>
      <c r="EI17" s="1114"/>
      <c r="EJ17" s="1114"/>
      <c r="EK17" s="1114"/>
      <c r="EL17" s="1114"/>
      <c r="EM17" s="1114"/>
      <c r="EN17" s="1114"/>
      <c r="EO17" s="1114"/>
      <c r="EP17" s="1114"/>
      <c r="EQ17" s="1114"/>
      <c r="ER17" s="1114"/>
      <c r="ES17" s="1114"/>
      <c r="ET17" s="1114"/>
      <c r="EU17" s="1114"/>
      <c r="EV17" s="1114"/>
      <c r="EW17" s="1114"/>
      <c r="EX17" s="1114"/>
      <c r="EY17" s="1114"/>
      <c r="EZ17" s="1114"/>
      <c r="FA17" s="1114"/>
      <c r="FB17" s="1114"/>
      <c r="FC17" s="1114"/>
      <c r="FD17" s="1114"/>
      <c r="FE17" s="1114"/>
      <c r="FF17" s="1114"/>
      <c r="FG17" s="1114"/>
      <c r="FH17" s="1114"/>
      <c r="FI17" s="1114"/>
      <c r="FJ17" s="1114"/>
      <c r="FK17" s="1114"/>
      <c r="FL17" s="1114"/>
      <c r="FM17" s="1114"/>
      <c r="FN17" s="1114"/>
      <c r="FO17" s="1114"/>
      <c r="FP17" s="1114"/>
      <c r="FQ17" s="1114"/>
      <c r="FR17" s="1114"/>
      <c r="FS17" s="1114"/>
      <c r="FT17" s="1114"/>
      <c r="FU17" s="1114"/>
      <c r="FV17" s="1114"/>
      <c r="FW17" s="1114"/>
      <c r="FX17" s="1114"/>
      <c r="FY17" s="1114"/>
      <c r="FZ17" s="1114"/>
      <c r="GA17" s="1114"/>
      <c r="GB17" s="1114"/>
      <c r="GC17" s="1114"/>
      <c r="GD17" s="1114"/>
      <c r="GE17" s="1114"/>
      <c r="GF17" s="1114"/>
      <c r="GG17" s="1114"/>
      <c r="GH17" s="1114"/>
      <c r="GI17" s="1114"/>
      <c r="GJ17" s="1114"/>
      <c r="GK17" s="1114"/>
      <c r="GL17" s="1114"/>
      <c r="GM17" s="1114"/>
      <c r="GN17" s="1114"/>
      <c r="GO17" s="1114"/>
      <c r="GP17" s="1114"/>
      <c r="GQ17" s="1114"/>
      <c r="GR17" s="1114"/>
      <c r="GS17" s="1114"/>
      <c r="GT17" s="1114"/>
      <c r="GU17" s="1114"/>
      <c r="GV17" s="1114"/>
      <c r="GW17" s="1114"/>
      <c r="GX17" s="1114"/>
      <c r="GY17" s="1114"/>
      <c r="GZ17" s="1114"/>
      <c r="HA17" s="1114"/>
      <c r="HB17" s="1114"/>
      <c r="HC17" s="1114"/>
      <c r="HD17" s="1114"/>
      <c r="HE17" s="1114"/>
      <c r="HF17" s="1114"/>
      <c r="HG17" s="1114"/>
      <c r="HH17" s="1114"/>
      <c r="HI17" s="1114"/>
      <c r="HJ17" s="1114"/>
      <c r="HK17" s="1114"/>
      <c r="HL17" s="1114"/>
      <c r="HM17" s="1114"/>
      <c r="HN17" s="1114"/>
      <c r="HO17" s="1114"/>
      <c r="HP17" s="1114"/>
      <c r="HQ17" s="1114"/>
      <c r="HR17" s="1114"/>
      <c r="HS17" s="1114"/>
      <c r="HT17" s="1114"/>
      <c r="HU17" s="1114"/>
      <c r="HV17" s="1114"/>
      <c r="HW17" s="1114"/>
      <c r="HX17" s="1114"/>
      <c r="HY17" s="1114"/>
      <c r="HZ17" s="1114"/>
      <c r="IA17" s="1114"/>
      <c r="IB17" s="1114"/>
      <c r="IC17" s="1114"/>
      <c r="ID17" s="1114"/>
      <c r="IE17" s="1114"/>
      <c r="IF17" s="1114"/>
      <c r="IG17" s="1114"/>
      <c r="IH17" s="1114"/>
      <c r="II17" s="1114"/>
      <c r="IJ17" s="1114"/>
      <c r="IK17" s="1114"/>
      <c r="IL17" s="1114"/>
      <c r="IM17" s="1114"/>
      <c r="IN17" s="1114"/>
      <c r="IO17" s="1114"/>
      <c r="IP17" s="1114"/>
      <c r="IQ17" s="1114"/>
      <c r="IR17" s="1114"/>
      <c r="IS17" s="1114"/>
      <c r="IT17" s="1114"/>
      <c r="IU17" s="1114"/>
      <c r="IV17" s="1114"/>
      <c r="IW17" s="1114"/>
    </row>
    <row r="18" spans="2:257" s="1346" customFormat="1" ht="6" customHeight="1">
      <c r="C18" s="1711"/>
      <c r="D18" s="1708"/>
      <c r="E18" s="1347"/>
      <c r="F18" s="1348"/>
      <c r="G18" s="1347"/>
      <c r="H18" s="1348"/>
      <c r="I18" s="1347"/>
      <c r="J18" s="1348"/>
      <c r="K18" s="1347"/>
      <c r="L18" s="1348"/>
      <c r="M18" s="1347"/>
      <c r="N18" s="1348"/>
      <c r="O18" s="1347"/>
      <c r="P18" s="1348"/>
      <c r="Q18" s="1347"/>
      <c r="R18" s="1348"/>
      <c r="S18" s="1347"/>
      <c r="T18" s="1348"/>
      <c r="U18" s="1347"/>
      <c r="V18" s="1348"/>
      <c r="W18" s="1347"/>
      <c r="X18" s="1348"/>
      <c r="Y18" s="1347"/>
      <c r="Z18" s="1348"/>
      <c r="AA18" s="1347"/>
      <c r="AB18" s="1348"/>
      <c r="AC18" s="1347"/>
      <c r="AD18" s="1709"/>
      <c r="AE18" s="924"/>
      <c r="AF18" s="1349"/>
      <c r="AG18" s="924"/>
      <c r="AH18" s="924"/>
      <c r="AI18" s="924"/>
      <c r="AJ18" s="924"/>
      <c r="AK18" s="924"/>
      <c r="AL18" s="924"/>
      <c r="AM18" s="924"/>
      <c r="AN18" s="924"/>
      <c r="AO18" s="924"/>
      <c r="AP18" s="924"/>
      <c r="AQ18" s="924"/>
      <c r="AR18" s="924"/>
      <c r="AS18" s="924"/>
      <c r="AT18" s="924"/>
      <c r="AU18" s="924"/>
      <c r="AV18" s="924"/>
      <c r="AW18" s="924"/>
      <c r="AX18" s="924"/>
      <c r="AY18" s="924"/>
      <c r="AZ18" s="924"/>
      <c r="BA18" s="924"/>
      <c r="BB18" s="924"/>
      <c r="BC18" s="924"/>
      <c r="BD18" s="924"/>
      <c r="BE18" s="924"/>
      <c r="BF18" s="924"/>
      <c r="BG18" s="924"/>
      <c r="BH18" s="924"/>
      <c r="BI18" s="924"/>
      <c r="BJ18" s="924"/>
      <c r="BK18" s="924"/>
      <c r="BL18" s="924"/>
      <c r="BM18" s="924"/>
      <c r="BN18" s="924"/>
      <c r="BO18" s="924"/>
      <c r="BP18" s="924"/>
      <c r="BQ18" s="924"/>
      <c r="BR18" s="924"/>
      <c r="BS18" s="924"/>
      <c r="BT18" s="924"/>
      <c r="BU18" s="924"/>
      <c r="BV18" s="924"/>
      <c r="BW18" s="924"/>
      <c r="BX18" s="924"/>
      <c r="BY18" s="924"/>
      <c r="BZ18" s="924"/>
      <c r="CA18" s="924"/>
      <c r="CB18" s="924"/>
      <c r="CC18" s="924"/>
      <c r="CD18" s="924"/>
      <c r="CE18" s="924"/>
      <c r="CF18" s="924"/>
      <c r="CG18" s="924"/>
      <c r="CH18" s="924"/>
      <c r="CI18" s="924"/>
      <c r="CJ18" s="924"/>
      <c r="CK18" s="924"/>
      <c r="CL18" s="924"/>
      <c r="CM18" s="924"/>
      <c r="CN18" s="924"/>
      <c r="CO18" s="924"/>
      <c r="CP18" s="924"/>
      <c r="CQ18" s="924"/>
      <c r="CR18" s="924"/>
      <c r="CS18" s="924"/>
      <c r="CT18" s="924"/>
      <c r="CU18" s="924"/>
      <c r="CV18" s="924"/>
      <c r="CW18" s="924"/>
      <c r="CX18" s="924"/>
      <c r="CY18" s="924"/>
      <c r="CZ18" s="924"/>
      <c r="DA18" s="924"/>
      <c r="DB18" s="924"/>
      <c r="DC18" s="924"/>
      <c r="DD18" s="924"/>
      <c r="DE18" s="924"/>
      <c r="DF18" s="924"/>
      <c r="DG18" s="924"/>
      <c r="DH18" s="924"/>
      <c r="DI18" s="924"/>
      <c r="DJ18" s="924"/>
      <c r="DK18" s="924"/>
      <c r="DL18" s="924"/>
      <c r="DM18" s="924"/>
      <c r="DN18" s="924"/>
      <c r="DO18" s="924"/>
      <c r="DP18" s="924"/>
      <c r="DQ18" s="924"/>
      <c r="DR18" s="924"/>
      <c r="DS18" s="924"/>
      <c r="DT18" s="924"/>
      <c r="DU18" s="924"/>
      <c r="DV18" s="924"/>
      <c r="DW18" s="924"/>
      <c r="DX18" s="924"/>
      <c r="DY18" s="924"/>
      <c r="DZ18" s="924"/>
      <c r="EA18" s="924"/>
      <c r="EB18" s="924"/>
      <c r="EC18" s="924"/>
      <c r="ED18" s="924"/>
      <c r="EE18" s="924"/>
      <c r="EF18" s="924"/>
      <c r="EG18" s="924"/>
      <c r="EH18" s="924"/>
      <c r="EI18" s="924"/>
      <c r="EJ18" s="924"/>
      <c r="EK18" s="924"/>
      <c r="EL18" s="924"/>
      <c r="EM18" s="924"/>
      <c r="EN18" s="924"/>
      <c r="EO18" s="924"/>
      <c r="EP18" s="924"/>
      <c r="EQ18" s="924"/>
      <c r="ER18" s="924"/>
      <c r="ES18" s="924"/>
      <c r="ET18" s="924"/>
      <c r="EU18" s="924"/>
      <c r="EV18" s="924"/>
      <c r="EW18" s="924"/>
      <c r="EX18" s="924"/>
      <c r="EY18" s="924"/>
      <c r="EZ18" s="924"/>
      <c r="FA18" s="924"/>
      <c r="FB18" s="924"/>
      <c r="FC18" s="924"/>
      <c r="FD18" s="924"/>
      <c r="FE18" s="924"/>
      <c r="FF18" s="924"/>
      <c r="FG18" s="924"/>
      <c r="FH18" s="924"/>
      <c r="FI18" s="924"/>
      <c r="FJ18" s="924"/>
      <c r="FK18" s="924"/>
      <c r="FL18" s="924"/>
      <c r="FM18" s="924"/>
      <c r="FN18" s="924"/>
      <c r="FO18" s="924"/>
      <c r="FP18" s="924"/>
      <c r="FQ18" s="924"/>
      <c r="FR18" s="924"/>
      <c r="FS18" s="924"/>
      <c r="FT18" s="924"/>
      <c r="FU18" s="924"/>
      <c r="FV18" s="924"/>
      <c r="FW18" s="924"/>
      <c r="FX18" s="924"/>
      <c r="FY18" s="924"/>
      <c r="FZ18" s="924"/>
      <c r="GA18" s="924"/>
      <c r="GB18" s="924"/>
      <c r="GC18" s="924"/>
      <c r="GD18" s="924"/>
      <c r="GE18" s="924"/>
      <c r="GF18" s="924"/>
      <c r="GG18" s="924"/>
      <c r="GH18" s="924"/>
      <c r="GI18" s="924"/>
      <c r="GJ18" s="924"/>
      <c r="GK18" s="924"/>
      <c r="GL18" s="924"/>
      <c r="GM18" s="924"/>
      <c r="GN18" s="924"/>
      <c r="GO18" s="924"/>
      <c r="GP18" s="924"/>
      <c r="GQ18" s="924"/>
      <c r="GR18" s="924"/>
      <c r="GS18" s="924"/>
      <c r="GT18" s="924"/>
      <c r="GU18" s="924"/>
      <c r="GV18" s="924"/>
      <c r="GW18" s="924"/>
      <c r="GX18" s="924"/>
      <c r="GY18" s="924"/>
      <c r="GZ18" s="924"/>
      <c r="HA18" s="924"/>
      <c r="HB18" s="924"/>
      <c r="HC18" s="924"/>
      <c r="HD18" s="924"/>
      <c r="HE18" s="924"/>
      <c r="HF18" s="924"/>
      <c r="HG18" s="924"/>
      <c r="HH18" s="924"/>
      <c r="HI18" s="924"/>
      <c r="HJ18" s="924"/>
      <c r="HK18" s="924"/>
      <c r="HL18" s="924"/>
      <c r="HM18" s="924"/>
      <c r="HN18" s="924"/>
      <c r="HO18" s="924"/>
      <c r="HP18" s="924"/>
      <c r="HQ18" s="924"/>
      <c r="HR18" s="924"/>
      <c r="HS18" s="924"/>
      <c r="HT18" s="924"/>
      <c r="HU18" s="924"/>
      <c r="HV18" s="924"/>
      <c r="HW18" s="924"/>
      <c r="HX18" s="924"/>
      <c r="HY18" s="924"/>
      <c r="HZ18" s="924"/>
      <c r="IA18" s="924"/>
      <c r="IB18" s="924"/>
      <c r="IC18" s="924"/>
      <c r="ID18" s="924"/>
      <c r="IE18" s="924"/>
      <c r="IF18" s="924"/>
      <c r="IG18" s="924"/>
      <c r="IH18" s="924"/>
      <c r="II18" s="924"/>
      <c r="IJ18" s="924"/>
      <c r="IK18" s="924"/>
      <c r="IL18" s="924"/>
      <c r="IM18" s="924"/>
      <c r="IN18" s="924"/>
      <c r="IO18" s="924"/>
      <c r="IP18" s="924"/>
      <c r="IQ18" s="924"/>
      <c r="IR18" s="924"/>
      <c r="IS18" s="924"/>
      <c r="IT18" s="924"/>
      <c r="IU18" s="924"/>
      <c r="IV18" s="924"/>
      <c r="IW18" s="924"/>
    </row>
    <row r="19" spans="2:257" s="1342" customFormat="1" ht="20.25">
      <c r="B19" s="1343"/>
      <c r="C19" s="2915" t="s">
        <v>1746</v>
      </c>
      <c r="D19" s="2916"/>
      <c r="E19" s="2916"/>
      <c r="F19" s="2916"/>
      <c r="G19" s="2916"/>
      <c r="H19" s="2916"/>
      <c r="I19" s="2916"/>
      <c r="J19" s="2916"/>
      <c r="K19" s="2916"/>
      <c r="L19" s="2916"/>
      <c r="M19" s="2916"/>
      <c r="N19" s="2916"/>
      <c r="O19" s="2916"/>
      <c r="P19" s="2916"/>
      <c r="Q19" s="2916"/>
      <c r="R19" s="2916"/>
      <c r="S19" s="2916"/>
      <c r="T19" s="2916"/>
      <c r="U19" s="2916"/>
      <c r="V19" s="2916"/>
      <c r="W19" s="2916"/>
      <c r="X19" s="2916"/>
      <c r="Y19" s="2916"/>
      <c r="Z19" s="2916"/>
      <c r="AA19" s="2916"/>
      <c r="AB19" s="2916"/>
      <c r="AC19" s="2916"/>
      <c r="AD19" s="2917"/>
    </row>
    <row r="20" spans="2:257" s="1346" customFormat="1" ht="6" customHeight="1">
      <c r="C20" s="1711"/>
      <c r="D20" s="1708"/>
      <c r="E20" s="1347"/>
      <c r="F20" s="1348"/>
      <c r="G20" s="1347"/>
      <c r="H20" s="1348"/>
      <c r="I20" s="1347"/>
      <c r="J20" s="1348"/>
      <c r="K20" s="1347"/>
      <c r="L20" s="1348"/>
      <c r="M20" s="1347"/>
      <c r="N20" s="1348"/>
      <c r="O20" s="1347"/>
      <c r="P20" s="1348"/>
      <c r="Q20" s="1347"/>
      <c r="R20" s="1348"/>
      <c r="S20" s="1347"/>
      <c r="T20" s="1348"/>
      <c r="U20" s="1347"/>
      <c r="V20" s="1348"/>
      <c r="W20" s="1347"/>
      <c r="X20" s="1348"/>
      <c r="Y20" s="1347"/>
      <c r="Z20" s="1348"/>
      <c r="AA20" s="1347"/>
      <c r="AB20" s="1348"/>
      <c r="AC20" s="1347"/>
      <c r="AD20" s="1709"/>
      <c r="AE20" s="924"/>
      <c r="AF20" s="1349"/>
      <c r="AG20" s="924"/>
      <c r="AH20" s="924"/>
      <c r="AI20" s="924"/>
      <c r="AJ20" s="924"/>
      <c r="AK20" s="924"/>
      <c r="AL20" s="924"/>
      <c r="AM20" s="924"/>
      <c r="AN20" s="924"/>
      <c r="AO20" s="924"/>
      <c r="AP20" s="924"/>
      <c r="AQ20" s="924"/>
      <c r="AR20" s="924"/>
      <c r="AS20" s="924"/>
      <c r="AT20" s="924"/>
      <c r="AU20" s="924"/>
      <c r="AV20" s="924"/>
      <c r="AW20" s="924"/>
      <c r="AX20" s="924"/>
      <c r="AY20" s="924"/>
      <c r="AZ20" s="924"/>
      <c r="BA20" s="924"/>
      <c r="BB20" s="924"/>
      <c r="BC20" s="924"/>
      <c r="BD20" s="924"/>
      <c r="BE20" s="924"/>
      <c r="BF20" s="924"/>
      <c r="BG20" s="924"/>
      <c r="BH20" s="924"/>
      <c r="BI20" s="924"/>
      <c r="BJ20" s="924"/>
      <c r="BK20" s="924"/>
      <c r="BL20" s="924"/>
      <c r="BM20" s="924"/>
      <c r="BN20" s="924"/>
      <c r="BO20" s="924"/>
      <c r="BP20" s="924"/>
      <c r="BQ20" s="924"/>
      <c r="BR20" s="924"/>
      <c r="BS20" s="924"/>
      <c r="BT20" s="924"/>
      <c r="BU20" s="924"/>
      <c r="BV20" s="924"/>
      <c r="BW20" s="924"/>
      <c r="BX20" s="924"/>
      <c r="BY20" s="924"/>
      <c r="BZ20" s="924"/>
      <c r="CA20" s="924"/>
      <c r="CB20" s="924"/>
      <c r="CC20" s="924"/>
      <c r="CD20" s="924"/>
      <c r="CE20" s="924"/>
      <c r="CF20" s="924"/>
      <c r="CG20" s="924"/>
      <c r="CH20" s="924"/>
      <c r="CI20" s="924"/>
      <c r="CJ20" s="924"/>
      <c r="CK20" s="924"/>
      <c r="CL20" s="924"/>
      <c r="CM20" s="924"/>
      <c r="CN20" s="924"/>
      <c r="CO20" s="924"/>
      <c r="CP20" s="924"/>
      <c r="CQ20" s="924"/>
      <c r="CR20" s="924"/>
      <c r="CS20" s="924"/>
      <c r="CT20" s="924"/>
      <c r="CU20" s="924"/>
      <c r="CV20" s="924"/>
      <c r="CW20" s="924"/>
      <c r="CX20" s="924"/>
      <c r="CY20" s="924"/>
      <c r="CZ20" s="924"/>
      <c r="DA20" s="924"/>
      <c r="DB20" s="924"/>
      <c r="DC20" s="924"/>
      <c r="DD20" s="924"/>
      <c r="DE20" s="924"/>
      <c r="DF20" s="924"/>
      <c r="DG20" s="924"/>
      <c r="DH20" s="924"/>
      <c r="DI20" s="924"/>
      <c r="DJ20" s="924"/>
      <c r="DK20" s="924"/>
      <c r="DL20" s="924"/>
      <c r="DM20" s="924"/>
      <c r="DN20" s="924"/>
      <c r="DO20" s="924"/>
      <c r="DP20" s="924"/>
      <c r="DQ20" s="924"/>
      <c r="DR20" s="924"/>
      <c r="DS20" s="924"/>
      <c r="DT20" s="924"/>
      <c r="DU20" s="924"/>
      <c r="DV20" s="924"/>
      <c r="DW20" s="924"/>
      <c r="DX20" s="924"/>
      <c r="DY20" s="924"/>
      <c r="DZ20" s="924"/>
      <c r="EA20" s="924"/>
      <c r="EB20" s="924"/>
      <c r="EC20" s="924"/>
      <c r="ED20" s="924"/>
      <c r="EE20" s="924"/>
      <c r="EF20" s="924"/>
      <c r="EG20" s="924"/>
      <c r="EH20" s="924"/>
      <c r="EI20" s="924"/>
      <c r="EJ20" s="924"/>
      <c r="EK20" s="924"/>
      <c r="EL20" s="924"/>
      <c r="EM20" s="924"/>
      <c r="EN20" s="924"/>
      <c r="EO20" s="924"/>
      <c r="EP20" s="924"/>
      <c r="EQ20" s="924"/>
      <c r="ER20" s="924"/>
      <c r="ES20" s="924"/>
      <c r="ET20" s="924"/>
      <c r="EU20" s="924"/>
      <c r="EV20" s="924"/>
      <c r="EW20" s="924"/>
      <c r="EX20" s="924"/>
      <c r="EY20" s="924"/>
      <c r="EZ20" s="924"/>
      <c r="FA20" s="924"/>
      <c r="FB20" s="924"/>
      <c r="FC20" s="924"/>
      <c r="FD20" s="924"/>
      <c r="FE20" s="924"/>
      <c r="FF20" s="924"/>
      <c r="FG20" s="924"/>
      <c r="FH20" s="924"/>
      <c r="FI20" s="924"/>
      <c r="FJ20" s="924"/>
      <c r="FK20" s="924"/>
      <c r="FL20" s="924"/>
      <c r="FM20" s="924"/>
      <c r="FN20" s="924"/>
      <c r="FO20" s="924"/>
      <c r="FP20" s="924"/>
      <c r="FQ20" s="924"/>
      <c r="FR20" s="924"/>
      <c r="FS20" s="924"/>
      <c r="FT20" s="924"/>
      <c r="FU20" s="924"/>
      <c r="FV20" s="924"/>
      <c r="FW20" s="924"/>
      <c r="FX20" s="924"/>
      <c r="FY20" s="924"/>
      <c r="FZ20" s="924"/>
      <c r="GA20" s="924"/>
      <c r="GB20" s="924"/>
      <c r="GC20" s="924"/>
      <c r="GD20" s="924"/>
      <c r="GE20" s="924"/>
      <c r="GF20" s="924"/>
      <c r="GG20" s="924"/>
      <c r="GH20" s="924"/>
      <c r="GI20" s="924"/>
      <c r="GJ20" s="924"/>
      <c r="GK20" s="924"/>
      <c r="GL20" s="924"/>
      <c r="GM20" s="924"/>
      <c r="GN20" s="924"/>
      <c r="GO20" s="924"/>
      <c r="GP20" s="924"/>
      <c r="GQ20" s="924"/>
      <c r="GR20" s="924"/>
      <c r="GS20" s="924"/>
      <c r="GT20" s="924"/>
      <c r="GU20" s="924"/>
      <c r="GV20" s="924"/>
      <c r="GW20" s="924"/>
      <c r="GX20" s="924"/>
      <c r="GY20" s="924"/>
      <c r="GZ20" s="924"/>
      <c r="HA20" s="924"/>
      <c r="HB20" s="924"/>
      <c r="HC20" s="924"/>
      <c r="HD20" s="924"/>
      <c r="HE20" s="924"/>
      <c r="HF20" s="924"/>
      <c r="HG20" s="924"/>
      <c r="HH20" s="924"/>
      <c r="HI20" s="924"/>
      <c r="HJ20" s="924"/>
      <c r="HK20" s="924"/>
      <c r="HL20" s="924"/>
      <c r="HM20" s="924"/>
      <c r="HN20" s="924"/>
      <c r="HO20" s="924"/>
      <c r="HP20" s="924"/>
      <c r="HQ20" s="924"/>
      <c r="HR20" s="924"/>
      <c r="HS20" s="924"/>
      <c r="HT20" s="924"/>
      <c r="HU20" s="924"/>
      <c r="HV20" s="924"/>
      <c r="HW20" s="924"/>
      <c r="HX20" s="924"/>
      <c r="HY20" s="924"/>
      <c r="HZ20" s="924"/>
      <c r="IA20" s="924"/>
      <c r="IB20" s="924"/>
      <c r="IC20" s="924"/>
      <c r="ID20" s="924"/>
      <c r="IE20" s="924"/>
      <c r="IF20" s="924"/>
      <c r="IG20" s="924"/>
      <c r="IH20" s="924"/>
      <c r="II20" s="924"/>
      <c r="IJ20" s="924"/>
      <c r="IK20" s="924"/>
      <c r="IL20" s="924"/>
      <c r="IM20" s="924"/>
      <c r="IN20" s="924"/>
      <c r="IO20" s="924"/>
      <c r="IP20" s="924"/>
      <c r="IQ20" s="924"/>
      <c r="IR20" s="924"/>
      <c r="IS20" s="924"/>
      <c r="IT20" s="924"/>
      <c r="IU20" s="924"/>
      <c r="IV20" s="924"/>
      <c r="IW20" s="924"/>
    </row>
    <row r="21" spans="2:257" ht="15.75">
      <c r="B21" s="1350">
        <v>1</v>
      </c>
      <c r="C21" s="233" t="s">
        <v>163</v>
      </c>
      <c r="D21" s="1706" t="s">
        <v>67</v>
      </c>
      <c r="E21" s="1351">
        <v>3316.98</v>
      </c>
      <c r="F21" s="1707">
        <v>100</v>
      </c>
      <c r="G21" s="1351"/>
      <c r="H21" s="1707">
        <v>0</v>
      </c>
      <c r="I21" s="1351"/>
      <c r="J21" s="1707">
        <v>0</v>
      </c>
      <c r="K21" s="1351"/>
      <c r="L21" s="1707">
        <v>0</v>
      </c>
      <c r="M21" s="1351"/>
      <c r="N21" s="1707">
        <v>0</v>
      </c>
      <c r="O21" s="1351"/>
      <c r="P21" s="1707">
        <v>0</v>
      </c>
      <c r="Q21" s="1351"/>
      <c r="R21" s="1707">
        <v>0</v>
      </c>
      <c r="S21" s="1351"/>
      <c r="T21" s="1707">
        <v>0</v>
      </c>
      <c r="U21" s="1351"/>
      <c r="V21" s="1707">
        <v>0</v>
      </c>
      <c r="W21" s="1351"/>
      <c r="X21" s="1707">
        <v>0</v>
      </c>
      <c r="Y21" s="1351"/>
      <c r="Z21" s="1707">
        <v>0</v>
      </c>
      <c r="AA21" s="1351"/>
      <c r="AB21" s="1707">
        <v>0</v>
      </c>
      <c r="AC21" s="1351">
        <v>3316.98</v>
      </c>
      <c r="AD21" s="1707">
        <v>0.66605216274083745</v>
      </c>
      <c r="AE21" s="1114"/>
      <c r="AF21" s="1352">
        <v>100</v>
      </c>
      <c r="AG21" s="1114"/>
      <c r="AH21" s="1114"/>
      <c r="AI21" s="1114"/>
      <c r="AJ21" s="1114"/>
      <c r="AK21" s="1114"/>
      <c r="AL21" s="1114"/>
      <c r="AM21" s="1114"/>
      <c r="AN21" s="1114"/>
      <c r="AO21" s="1114"/>
      <c r="AP21" s="1114"/>
      <c r="AQ21" s="1114"/>
      <c r="AR21" s="1114"/>
      <c r="AS21" s="1114"/>
      <c r="AT21" s="1114"/>
      <c r="AU21" s="1114"/>
      <c r="AV21" s="1114"/>
      <c r="AW21" s="1114"/>
      <c r="AX21" s="1114"/>
      <c r="AY21" s="1114"/>
      <c r="AZ21" s="1114"/>
      <c r="BA21" s="1114"/>
      <c r="BB21" s="1114"/>
      <c r="BC21" s="1114"/>
      <c r="BD21" s="1114"/>
      <c r="BE21" s="1114"/>
      <c r="BF21" s="1114"/>
      <c r="BG21" s="1114"/>
      <c r="BH21" s="1114"/>
      <c r="BI21" s="1114"/>
      <c r="BJ21" s="1114"/>
      <c r="BK21" s="1114"/>
      <c r="BL21" s="1114"/>
      <c r="BM21" s="1114"/>
      <c r="BN21" s="1114"/>
      <c r="BO21" s="1114"/>
      <c r="BP21" s="1114"/>
      <c r="BQ21" s="1114"/>
      <c r="BR21" s="1114"/>
      <c r="BS21" s="1114"/>
      <c r="BT21" s="1114"/>
      <c r="BU21" s="1114"/>
      <c r="BV21" s="1114"/>
      <c r="BW21" s="1114"/>
      <c r="BX21" s="1114"/>
      <c r="BY21" s="1114"/>
      <c r="BZ21" s="1114"/>
      <c r="CA21" s="1114"/>
      <c r="CB21" s="1114"/>
      <c r="CC21" s="1114"/>
      <c r="CD21" s="1114"/>
      <c r="CE21" s="1114"/>
      <c r="CF21" s="1114"/>
      <c r="CG21" s="1114"/>
      <c r="CH21" s="1114"/>
      <c r="CI21" s="1114"/>
      <c r="CJ21" s="1114"/>
      <c r="CK21" s="1114"/>
      <c r="CL21" s="1114"/>
      <c r="CM21" s="1114"/>
      <c r="CN21" s="1114"/>
      <c r="CO21" s="1114"/>
      <c r="CP21" s="1114"/>
      <c r="CQ21" s="1114"/>
      <c r="CR21" s="1114"/>
      <c r="CS21" s="1114"/>
      <c r="CT21" s="1114"/>
      <c r="CU21" s="1114"/>
      <c r="CV21" s="1114"/>
      <c r="CW21" s="1114"/>
      <c r="CX21" s="1114"/>
      <c r="CY21" s="1114"/>
      <c r="CZ21" s="1114"/>
      <c r="DA21" s="1114"/>
      <c r="DB21" s="1114"/>
      <c r="DC21" s="1114"/>
      <c r="DD21" s="1114"/>
      <c r="DE21" s="1114"/>
      <c r="DF21" s="1114"/>
      <c r="DG21" s="1114"/>
      <c r="DH21" s="1114"/>
      <c r="DI21" s="1114"/>
      <c r="DJ21" s="1114"/>
      <c r="DK21" s="1114"/>
      <c r="DL21" s="1114"/>
      <c r="DM21" s="1114"/>
      <c r="DN21" s="1114"/>
      <c r="DO21" s="1114"/>
      <c r="DP21" s="1114"/>
      <c r="DQ21" s="1114"/>
      <c r="DR21" s="1114"/>
      <c r="DS21" s="1114"/>
      <c r="DT21" s="1114"/>
      <c r="DU21" s="1114"/>
      <c r="DV21" s="1114"/>
      <c r="DW21" s="1114"/>
      <c r="DX21" s="1114"/>
      <c r="DY21" s="1114"/>
      <c r="DZ21" s="1114"/>
      <c r="EA21" s="1114"/>
      <c r="EB21" s="1114"/>
      <c r="EC21" s="1114"/>
      <c r="ED21" s="1114"/>
      <c r="EE21" s="1114"/>
      <c r="EF21" s="1114"/>
      <c r="EG21" s="1114"/>
      <c r="EH21" s="1114"/>
      <c r="EI21" s="1114"/>
      <c r="EJ21" s="1114"/>
      <c r="EK21" s="1114"/>
      <c r="EL21" s="1114"/>
      <c r="EM21" s="1114"/>
      <c r="EN21" s="1114"/>
      <c r="EO21" s="1114"/>
      <c r="EP21" s="1114"/>
      <c r="EQ21" s="1114"/>
      <c r="ER21" s="1114"/>
      <c r="ES21" s="1114"/>
      <c r="ET21" s="1114"/>
      <c r="EU21" s="1114"/>
      <c r="EV21" s="1114"/>
      <c r="EW21" s="1114"/>
      <c r="EX21" s="1114"/>
      <c r="EY21" s="1114"/>
      <c r="EZ21" s="1114"/>
      <c r="FA21" s="1114"/>
      <c r="FB21" s="1114"/>
      <c r="FC21" s="1114"/>
      <c r="FD21" s="1114"/>
      <c r="FE21" s="1114"/>
      <c r="FF21" s="1114"/>
      <c r="FG21" s="1114"/>
      <c r="FH21" s="1114"/>
      <c r="FI21" s="1114"/>
      <c r="FJ21" s="1114"/>
      <c r="FK21" s="1114"/>
      <c r="FL21" s="1114"/>
      <c r="FM21" s="1114"/>
      <c r="FN21" s="1114"/>
      <c r="FO21" s="1114"/>
      <c r="FP21" s="1114"/>
      <c r="FQ21" s="1114"/>
      <c r="FR21" s="1114"/>
      <c r="FS21" s="1114"/>
      <c r="FT21" s="1114"/>
      <c r="FU21" s="1114"/>
      <c r="FV21" s="1114"/>
      <c r="FW21" s="1114"/>
      <c r="FX21" s="1114"/>
      <c r="FY21" s="1114"/>
      <c r="FZ21" s="1114"/>
      <c r="GA21" s="1114"/>
      <c r="GB21" s="1114"/>
      <c r="GC21" s="1114"/>
      <c r="GD21" s="1114"/>
      <c r="GE21" s="1114"/>
      <c r="GF21" s="1114"/>
      <c r="GG21" s="1114"/>
      <c r="GH21" s="1114"/>
      <c r="GI21" s="1114"/>
      <c r="GJ21" s="1114"/>
      <c r="GK21" s="1114"/>
      <c r="GL21" s="1114"/>
      <c r="GM21" s="1114"/>
      <c r="GN21" s="1114"/>
      <c r="GO21" s="1114"/>
      <c r="GP21" s="1114"/>
      <c r="GQ21" s="1114"/>
      <c r="GR21" s="1114"/>
      <c r="GS21" s="1114"/>
      <c r="GT21" s="1114"/>
      <c r="GU21" s="1114"/>
      <c r="GV21" s="1114"/>
      <c r="GW21" s="1114"/>
      <c r="GX21" s="1114"/>
      <c r="GY21" s="1114"/>
      <c r="GZ21" s="1114"/>
      <c r="HA21" s="1114"/>
      <c r="HB21" s="1114"/>
      <c r="HC21" s="1114"/>
      <c r="HD21" s="1114"/>
      <c r="HE21" s="1114"/>
      <c r="HF21" s="1114"/>
      <c r="HG21" s="1114"/>
      <c r="HH21" s="1114"/>
      <c r="HI21" s="1114"/>
      <c r="HJ21" s="1114"/>
      <c r="HK21" s="1114"/>
      <c r="HL21" s="1114"/>
      <c r="HM21" s="1114"/>
      <c r="HN21" s="1114"/>
      <c r="HO21" s="1114"/>
      <c r="HP21" s="1114"/>
      <c r="HQ21" s="1114"/>
      <c r="HR21" s="1114"/>
      <c r="HS21" s="1114"/>
      <c r="HT21" s="1114"/>
      <c r="HU21" s="1114"/>
      <c r="HV21" s="1114"/>
      <c r="HW21" s="1114"/>
      <c r="HX21" s="1114"/>
      <c r="HY21" s="1114"/>
      <c r="HZ21" s="1114"/>
      <c r="IA21" s="1114"/>
      <c r="IB21" s="1114"/>
      <c r="IC21" s="1114"/>
      <c r="ID21" s="1114"/>
      <c r="IE21" s="1114"/>
      <c r="IF21" s="1114"/>
      <c r="IG21" s="1114"/>
      <c r="IH21" s="1114"/>
      <c r="II21" s="1114"/>
      <c r="IJ21" s="1114"/>
      <c r="IK21" s="1114"/>
      <c r="IL21" s="1114"/>
      <c r="IM21" s="1114"/>
      <c r="IN21" s="1114"/>
      <c r="IO21" s="1114"/>
      <c r="IP21" s="1114"/>
      <c r="IQ21" s="1114"/>
      <c r="IR21" s="1114"/>
      <c r="IS21" s="1114"/>
      <c r="IT21" s="1114"/>
      <c r="IU21" s="1114"/>
      <c r="IV21" s="1114"/>
      <c r="IW21" s="1114"/>
    </row>
    <row r="22" spans="2:257" s="1346" customFormat="1" ht="6" customHeight="1">
      <c r="C22" s="1711"/>
      <c r="D22" s="1708"/>
      <c r="E22" s="1347"/>
      <c r="F22" s="1348"/>
      <c r="G22" s="1347"/>
      <c r="H22" s="1348"/>
      <c r="I22" s="1347"/>
      <c r="J22" s="1348"/>
      <c r="K22" s="1347"/>
      <c r="L22" s="1348"/>
      <c r="M22" s="1347"/>
      <c r="N22" s="1348"/>
      <c r="O22" s="1347"/>
      <c r="P22" s="1348"/>
      <c r="Q22" s="1347"/>
      <c r="R22" s="1348"/>
      <c r="S22" s="1347"/>
      <c r="T22" s="1348"/>
      <c r="U22" s="1347"/>
      <c r="V22" s="1348"/>
      <c r="W22" s="1347"/>
      <c r="X22" s="1348"/>
      <c r="Y22" s="1347"/>
      <c r="Z22" s="1348"/>
      <c r="AA22" s="1347"/>
      <c r="AB22" s="1348"/>
      <c r="AC22" s="1347"/>
      <c r="AD22" s="1709"/>
      <c r="AE22" s="924"/>
      <c r="AF22" s="1349"/>
      <c r="AG22" s="924"/>
      <c r="AH22" s="924"/>
      <c r="AI22" s="924"/>
      <c r="AJ22" s="924"/>
      <c r="AK22" s="924"/>
      <c r="AL22" s="924"/>
      <c r="AM22" s="924"/>
      <c r="AN22" s="924"/>
      <c r="AO22" s="924"/>
      <c r="AP22" s="924"/>
      <c r="AQ22" s="924"/>
      <c r="AR22" s="924"/>
      <c r="AS22" s="924"/>
      <c r="AT22" s="924"/>
      <c r="AU22" s="924"/>
      <c r="AV22" s="924"/>
      <c r="AW22" s="924"/>
      <c r="AX22" s="924"/>
      <c r="AY22" s="924"/>
      <c r="AZ22" s="924"/>
      <c r="BA22" s="924"/>
      <c r="BB22" s="924"/>
      <c r="BC22" s="924"/>
      <c r="BD22" s="924"/>
      <c r="BE22" s="924"/>
      <c r="BF22" s="924"/>
      <c r="BG22" s="924"/>
      <c r="BH22" s="924"/>
      <c r="BI22" s="924"/>
      <c r="BJ22" s="924"/>
      <c r="BK22" s="924"/>
      <c r="BL22" s="924"/>
      <c r="BM22" s="924"/>
      <c r="BN22" s="924"/>
      <c r="BO22" s="924"/>
      <c r="BP22" s="924"/>
      <c r="BQ22" s="924"/>
      <c r="BR22" s="924"/>
      <c r="BS22" s="924"/>
      <c r="BT22" s="924"/>
      <c r="BU22" s="924"/>
      <c r="BV22" s="924"/>
      <c r="BW22" s="924"/>
      <c r="BX22" s="924"/>
      <c r="BY22" s="924"/>
      <c r="BZ22" s="924"/>
      <c r="CA22" s="924"/>
      <c r="CB22" s="924"/>
      <c r="CC22" s="924"/>
      <c r="CD22" s="924"/>
      <c r="CE22" s="924"/>
      <c r="CF22" s="924"/>
      <c r="CG22" s="924"/>
      <c r="CH22" s="924"/>
      <c r="CI22" s="924"/>
      <c r="CJ22" s="924"/>
      <c r="CK22" s="924"/>
      <c r="CL22" s="924"/>
      <c r="CM22" s="924"/>
      <c r="CN22" s="924"/>
      <c r="CO22" s="924"/>
      <c r="CP22" s="924"/>
      <c r="CQ22" s="924"/>
      <c r="CR22" s="924"/>
      <c r="CS22" s="924"/>
      <c r="CT22" s="924"/>
      <c r="CU22" s="924"/>
      <c r="CV22" s="924"/>
      <c r="CW22" s="924"/>
      <c r="CX22" s="924"/>
      <c r="CY22" s="924"/>
      <c r="CZ22" s="924"/>
      <c r="DA22" s="924"/>
      <c r="DB22" s="924"/>
      <c r="DC22" s="924"/>
      <c r="DD22" s="924"/>
      <c r="DE22" s="924"/>
      <c r="DF22" s="924"/>
      <c r="DG22" s="924"/>
      <c r="DH22" s="924"/>
      <c r="DI22" s="924"/>
      <c r="DJ22" s="924"/>
      <c r="DK22" s="924"/>
      <c r="DL22" s="924"/>
      <c r="DM22" s="924"/>
      <c r="DN22" s="924"/>
      <c r="DO22" s="924"/>
      <c r="DP22" s="924"/>
      <c r="DQ22" s="924"/>
      <c r="DR22" s="924"/>
      <c r="DS22" s="924"/>
      <c r="DT22" s="924"/>
      <c r="DU22" s="924"/>
      <c r="DV22" s="924"/>
      <c r="DW22" s="924"/>
      <c r="DX22" s="924"/>
      <c r="DY22" s="924"/>
      <c r="DZ22" s="924"/>
      <c r="EA22" s="924"/>
      <c r="EB22" s="924"/>
      <c r="EC22" s="924"/>
      <c r="ED22" s="924"/>
      <c r="EE22" s="924"/>
      <c r="EF22" s="924"/>
      <c r="EG22" s="924"/>
      <c r="EH22" s="924"/>
      <c r="EI22" s="924"/>
      <c r="EJ22" s="924"/>
      <c r="EK22" s="924"/>
      <c r="EL22" s="924"/>
      <c r="EM22" s="924"/>
      <c r="EN22" s="924"/>
      <c r="EO22" s="924"/>
      <c r="EP22" s="924"/>
      <c r="EQ22" s="924"/>
      <c r="ER22" s="924"/>
      <c r="ES22" s="924"/>
      <c r="ET22" s="924"/>
      <c r="EU22" s="924"/>
      <c r="EV22" s="924"/>
      <c r="EW22" s="924"/>
      <c r="EX22" s="924"/>
      <c r="EY22" s="924"/>
      <c r="EZ22" s="924"/>
      <c r="FA22" s="924"/>
      <c r="FB22" s="924"/>
      <c r="FC22" s="924"/>
      <c r="FD22" s="924"/>
      <c r="FE22" s="924"/>
      <c r="FF22" s="924"/>
      <c r="FG22" s="924"/>
      <c r="FH22" s="924"/>
      <c r="FI22" s="924"/>
      <c r="FJ22" s="924"/>
      <c r="FK22" s="924"/>
      <c r="FL22" s="924"/>
      <c r="FM22" s="924"/>
      <c r="FN22" s="924"/>
      <c r="FO22" s="924"/>
      <c r="FP22" s="924"/>
      <c r="FQ22" s="924"/>
      <c r="FR22" s="924"/>
      <c r="FS22" s="924"/>
      <c r="FT22" s="924"/>
      <c r="FU22" s="924"/>
      <c r="FV22" s="924"/>
      <c r="FW22" s="924"/>
      <c r="FX22" s="924"/>
      <c r="FY22" s="924"/>
      <c r="FZ22" s="924"/>
      <c r="GA22" s="924"/>
      <c r="GB22" s="924"/>
      <c r="GC22" s="924"/>
      <c r="GD22" s="924"/>
      <c r="GE22" s="924"/>
      <c r="GF22" s="924"/>
      <c r="GG22" s="924"/>
      <c r="GH22" s="924"/>
      <c r="GI22" s="924"/>
      <c r="GJ22" s="924"/>
      <c r="GK22" s="924"/>
      <c r="GL22" s="924"/>
      <c r="GM22" s="924"/>
      <c r="GN22" s="924"/>
      <c r="GO22" s="924"/>
      <c r="GP22" s="924"/>
      <c r="GQ22" s="924"/>
      <c r="GR22" s="924"/>
      <c r="GS22" s="924"/>
      <c r="GT22" s="924"/>
      <c r="GU22" s="924"/>
      <c r="GV22" s="924"/>
      <c r="GW22" s="924"/>
      <c r="GX22" s="924"/>
      <c r="GY22" s="924"/>
      <c r="GZ22" s="924"/>
      <c r="HA22" s="924"/>
      <c r="HB22" s="924"/>
      <c r="HC22" s="924"/>
      <c r="HD22" s="924"/>
      <c r="HE22" s="924"/>
      <c r="HF22" s="924"/>
      <c r="HG22" s="924"/>
      <c r="HH22" s="924"/>
      <c r="HI22" s="924"/>
      <c r="HJ22" s="924"/>
      <c r="HK22" s="924"/>
      <c r="HL22" s="924"/>
      <c r="HM22" s="924"/>
      <c r="HN22" s="924"/>
      <c r="HO22" s="924"/>
      <c r="HP22" s="924"/>
      <c r="HQ22" s="924"/>
      <c r="HR22" s="924"/>
      <c r="HS22" s="924"/>
      <c r="HT22" s="924"/>
      <c r="HU22" s="924"/>
      <c r="HV22" s="924"/>
      <c r="HW22" s="924"/>
      <c r="HX22" s="924"/>
      <c r="HY22" s="924"/>
      <c r="HZ22" s="924"/>
      <c r="IA22" s="924"/>
      <c r="IB22" s="924"/>
      <c r="IC22" s="924"/>
      <c r="ID22" s="924"/>
      <c r="IE22" s="924"/>
      <c r="IF22" s="924"/>
      <c r="IG22" s="924"/>
      <c r="IH22" s="924"/>
      <c r="II22" s="924"/>
      <c r="IJ22" s="924"/>
      <c r="IK22" s="924"/>
      <c r="IL22" s="924"/>
      <c r="IM22" s="924"/>
      <c r="IN22" s="924"/>
      <c r="IO22" s="924"/>
      <c r="IP22" s="924"/>
      <c r="IQ22" s="924"/>
      <c r="IR22" s="924"/>
      <c r="IS22" s="924"/>
      <c r="IT22" s="924"/>
      <c r="IU22" s="924"/>
      <c r="IV22" s="924"/>
      <c r="IW22" s="924"/>
    </row>
    <row r="23" spans="2:257" ht="15.75">
      <c r="B23" s="1350">
        <v>1</v>
      </c>
      <c r="C23" s="233" t="s">
        <v>1823</v>
      </c>
      <c r="D23" s="1706" t="s">
        <v>68</v>
      </c>
      <c r="E23" s="1351">
        <v>15029.650000000001</v>
      </c>
      <c r="F23" s="1707">
        <v>100</v>
      </c>
      <c r="G23" s="1351"/>
      <c r="H23" s="1707">
        <v>0</v>
      </c>
      <c r="I23" s="1351"/>
      <c r="J23" s="1707">
        <v>0</v>
      </c>
      <c r="K23" s="1351"/>
      <c r="L23" s="1707">
        <v>0</v>
      </c>
      <c r="M23" s="1351"/>
      <c r="N23" s="1707">
        <v>0</v>
      </c>
      <c r="O23" s="1351"/>
      <c r="P23" s="1707">
        <v>0</v>
      </c>
      <c r="Q23" s="1351"/>
      <c r="R23" s="1707">
        <v>0</v>
      </c>
      <c r="S23" s="1351"/>
      <c r="T23" s="1707">
        <v>0</v>
      </c>
      <c r="U23" s="1351"/>
      <c r="V23" s="1707">
        <v>0</v>
      </c>
      <c r="W23" s="1351"/>
      <c r="X23" s="1707">
        <v>0</v>
      </c>
      <c r="Y23" s="1351"/>
      <c r="Z23" s="1707">
        <v>0</v>
      </c>
      <c r="AA23" s="1351"/>
      <c r="AB23" s="1707">
        <v>0</v>
      </c>
      <c r="AC23" s="1351">
        <v>15029.650000000001</v>
      </c>
      <c r="AD23" s="1707">
        <v>3.017965404596298</v>
      </c>
      <c r="AE23" s="1114"/>
      <c r="AF23" s="1352">
        <v>100</v>
      </c>
      <c r="AG23" s="1114"/>
      <c r="AH23" s="1114"/>
      <c r="AI23" s="1114"/>
      <c r="AJ23" s="1114"/>
      <c r="AK23" s="1114"/>
      <c r="AL23" s="1114"/>
      <c r="AM23" s="1114"/>
      <c r="AN23" s="1114"/>
      <c r="AO23" s="1114"/>
      <c r="AP23" s="1114"/>
      <c r="AQ23" s="1114"/>
      <c r="AR23" s="1114"/>
      <c r="AS23" s="1114"/>
      <c r="AT23" s="1114"/>
      <c r="AU23" s="1114"/>
      <c r="AV23" s="1114"/>
      <c r="AW23" s="1114"/>
      <c r="AX23" s="1114"/>
      <c r="AY23" s="1114"/>
      <c r="AZ23" s="1114"/>
      <c r="BA23" s="1114"/>
      <c r="BB23" s="1114"/>
      <c r="BC23" s="1114"/>
      <c r="BD23" s="1114"/>
      <c r="BE23" s="1114"/>
      <c r="BF23" s="1114"/>
      <c r="BG23" s="1114"/>
      <c r="BH23" s="1114"/>
      <c r="BI23" s="1114"/>
      <c r="BJ23" s="1114"/>
      <c r="BK23" s="1114"/>
      <c r="BL23" s="1114"/>
      <c r="BM23" s="1114"/>
      <c r="BN23" s="1114"/>
      <c r="BO23" s="1114"/>
      <c r="BP23" s="1114"/>
      <c r="BQ23" s="1114"/>
      <c r="BR23" s="1114"/>
      <c r="BS23" s="1114"/>
      <c r="BT23" s="1114"/>
      <c r="BU23" s="1114"/>
      <c r="BV23" s="1114"/>
      <c r="BW23" s="1114"/>
      <c r="BX23" s="1114"/>
      <c r="BY23" s="1114"/>
      <c r="BZ23" s="1114"/>
      <c r="CA23" s="1114"/>
      <c r="CB23" s="1114"/>
      <c r="CC23" s="1114"/>
      <c r="CD23" s="1114"/>
      <c r="CE23" s="1114"/>
      <c r="CF23" s="1114"/>
      <c r="CG23" s="1114"/>
      <c r="CH23" s="1114"/>
      <c r="CI23" s="1114"/>
      <c r="CJ23" s="1114"/>
      <c r="CK23" s="1114"/>
      <c r="CL23" s="1114"/>
      <c r="CM23" s="1114"/>
      <c r="CN23" s="1114"/>
      <c r="CO23" s="1114"/>
      <c r="CP23" s="1114"/>
      <c r="CQ23" s="1114"/>
      <c r="CR23" s="1114"/>
      <c r="CS23" s="1114"/>
      <c r="CT23" s="1114"/>
      <c r="CU23" s="1114"/>
      <c r="CV23" s="1114"/>
      <c r="CW23" s="1114"/>
      <c r="CX23" s="1114"/>
      <c r="CY23" s="1114"/>
      <c r="CZ23" s="1114"/>
      <c r="DA23" s="1114"/>
      <c r="DB23" s="1114"/>
      <c r="DC23" s="1114"/>
      <c r="DD23" s="1114"/>
      <c r="DE23" s="1114"/>
      <c r="DF23" s="1114"/>
      <c r="DG23" s="1114"/>
      <c r="DH23" s="1114"/>
      <c r="DI23" s="1114"/>
      <c r="DJ23" s="1114"/>
      <c r="DK23" s="1114"/>
      <c r="DL23" s="1114"/>
      <c r="DM23" s="1114"/>
      <c r="DN23" s="1114"/>
      <c r="DO23" s="1114"/>
      <c r="DP23" s="1114"/>
      <c r="DQ23" s="1114"/>
      <c r="DR23" s="1114"/>
      <c r="DS23" s="1114"/>
      <c r="DT23" s="1114"/>
      <c r="DU23" s="1114"/>
      <c r="DV23" s="1114"/>
      <c r="DW23" s="1114"/>
      <c r="DX23" s="1114"/>
      <c r="DY23" s="1114"/>
      <c r="DZ23" s="1114"/>
      <c r="EA23" s="1114"/>
      <c r="EB23" s="1114"/>
      <c r="EC23" s="1114"/>
      <c r="ED23" s="1114"/>
      <c r="EE23" s="1114"/>
      <c r="EF23" s="1114"/>
      <c r="EG23" s="1114"/>
      <c r="EH23" s="1114"/>
      <c r="EI23" s="1114"/>
      <c r="EJ23" s="1114"/>
      <c r="EK23" s="1114"/>
      <c r="EL23" s="1114"/>
      <c r="EM23" s="1114"/>
      <c r="EN23" s="1114"/>
      <c r="EO23" s="1114"/>
      <c r="EP23" s="1114"/>
      <c r="EQ23" s="1114"/>
      <c r="ER23" s="1114"/>
      <c r="ES23" s="1114"/>
      <c r="ET23" s="1114"/>
      <c r="EU23" s="1114"/>
      <c r="EV23" s="1114"/>
      <c r="EW23" s="1114"/>
      <c r="EX23" s="1114"/>
      <c r="EY23" s="1114"/>
      <c r="EZ23" s="1114"/>
      <c r="FA23" s="1114"/>
      <c r="FB23" s="1114"/>
      <c r="FC23" s="1114"/>
      <c r="FD23" s="1114"/>
      <c r="FE23" s="1114"/>
      <c r="FF23" s="1114"/>
      <c r="FG23" s="1114"/>
      <c r="FH23" s="1114"/>
      <c r="FI23" s="1114"/>
      <c r="FJ23" s="1114"/>
      <c r="FK23" s="1114"/>
      <c r="FL23" s="1114"/>
      <c r="FM23" s="1114"/>
      <c r="FN23" s="1114"/>
      <c r="FO23" s="1114"/>
      <c r="FP23" s="1114"/>
      <c r="FQ23" s="1114"/>
      <c r="FR23" s="1114"/>
      <c r="FS23" s="1114"/>
      <c r="FT23" s="1114"/>
      <c r="FU23" s="1114"/>
      <c r="FV23" s="1114"/>
      <c r="FW23" s="1114"/>
      <c r="FX23" s="1114"/>
      <c r="FY23" s="1114"/>
      <c r="FZ23" s="1114"/>
      <c r="GA23" s="1114"/>
      <c r="GB23" s="1114"/>
      <c r="GC23" s="1114"/>
      <c r="GD23" s="1114"/>
      <c r="GE23" s="1114"/>
      <c r="GF23" s="1114"/>
      <c r="GG23" s="1114"/>
      <c r="GH23" s="1114"/>
      <c r="GI23" s="1114"/>
      <c r="GJ23" s="1114"/>
      <c r="GK23" s="1114"/>
      <c r="GL23" s="1114"/>
      <c r="GM23" s="1114"/>
      <c r="GN23" s="1114"/>
      <c r="GO23" s="1114"/>
      <c r="GP23" s="1114"/>
      <c r="GQ23" s="1114"/>
      <c r="GR23" s="1114"/>
      <c r="GS23" s="1114"/>
      <c r="GT23" s="1114"/>
      <c r="GU23" s="1114"/>
      <c r="GV23" s="1114"/>
      <c r="GW23" s="1114"/>
      <c r="GX23" s="1114"/>
      <c r="GY23" s="1114"/>
      <c r="GZ23" s="1114"/>
      <c r="HA23" s="1114"/>
      <c r="HB23" s="1114"/>
      <c r="HC23" s="1114"/>
      <c r="HD23" s="1114"/>
      <c r="HE23" s="1114"/>
      <c r="HF23" s="1114"/>
      <c r="HG23" s="1114"/>
      <c r="HH23" s="1114"/>
      <c r="HI23" s="1114"/>
      <c r="HJ23" s="1114"/>
      <c r="HK23" s="1114"/>
      <c r="HL23" s="1114"/>
      <c r="HM23" s="1114"/>
      <c r="HN23" s="1114"/>
      <c r="HO23" s="1114"/>
      <c r="HP23" s="1114"/>
      <c r="HQ23" s="1114"/>
      <c r="HR23" s="1114"/>
      <c r="HS23" s="1114"/>
      <c r="HT23" s="1114"/>
      <c r="HU23" s="1114"/>
      <c r="HV23" s="1114"/>
      <c r="HW23" s="1114"/>
      <c r="HX23" s="1114"/>
      <c r="HY23" s="1114"/>
      <c r="HZ23" s="1114"/>
      <c r="IA23" s="1114"/>
      <c r="IB23" s="1114"/>
      <c r="IC23" s="1114"/>
      <c r="ID23" s="1114"/>
      <c r="IE23" s="1114"/>
      <c r="IF23" s="1114"/>
      <c r="IG23" s="1114"/>
      <c r="IH23" s="1114"/>
      <c r="II23" s="1114"/>
      <c r="IJ23" s="1114"/>
      <c r="IK23" s="1114"/>
      <c r="IL23" s="1114"/>
      <c r="IM23" s="1114"/>
      <c r="IN23" s="1114"/>
      <c r="IO23" s="1114"/>
      <c r="IP23" s="1114"/>
      <c r="IQ23" s="1114"/>
      <c r="IR23" s="1114"/>
      <c r="IS23" s="1114"/>
      <c r="IT23" s="1114"/>
      <c r="IU23" s="1114"/>
      <c r="IV23" s="1114"/>
      <c r="IW23" s="1114"/>
    </row>
    <row r="24" spans="2:257" s="1346" customFormat="1" ht="6" customHeight="1">
      <c r="C24" s="1711"/>
      <c r="D24" s="1708"/>
      <c r="E24" s="1347"/>
      <c r="F24" s="1348"/>
      <c r="G24" s="1347"/>
      <c r="H24" s="1348"/>
      <c r="I24" s="1347"/>
      <c r="J24" s="1348"/>
      <c r="K24" s="1347"/>
      <c r="L24" s="1348"/>
      <c r="M24" s="1347"/>
      <c r="N24" s="1348"/>
      <c r="O24" s="1347"/>
      <c r="P24" s="1348"/>
      <c r="Q24" s="1347"/>
      <c r="R24" s="1348"/>
      <c r="S24" s="1347"/>
      <c r="T24" s="1348"/>
      <c r="U24" s="1347"/>
      <c r="V24" s="1348"/>
      <c r="W24" s="1347"/>
      <c r="X24" s="1348"/>
      <c r="Y24" s="1347"/>
      <c r="Z24" s="1348"/>
      <c r="AA24" s="1347"/>
      <c r="AB24" s="1348"/>
      <c r="AC24" s="1347"/>
      <c r="AD24" s="1709"/>
      <c r="AE24" s="924"/>
      <c r="AF24" s="1349"/>
      <c r="AG24" s="924"/>
      <c r="AH24" s="924"/>
      <c r="AI24" s="924"/>
      <c r="AJ24" s="924"/>
      <c r="AK24" s="924"/>
      <c r="AL24" s="924"/>
      <c r="AM24" s="924"/>
      <c r="AN24" s="924"/>
      <c r="AO24" s="924"/>
      <c r="AP24" s="924"/>
      <c r="AQ24" s="924"/>
      <c r="AR24" s="924"/>
      <c r="AS24" s="924"/>
      <c r="AT24" s="924"/>
      <c r="AU24" s="924"/>
      <c r="AV24" s="924"/>
      <c r="AW24" s="924"/>
      <c r="AX24" s="924"/>
      <c r="AY24" s="924"/>
      <c r="AZ24" s="924"/>
      <c r="BA24" s="924"/>
      <c r="BB24" s="924"/>
      <c r="BC24" s="924"/>
      <c r="BD24" s="924"/>
      <c r="BE24" s="924"/>
      <c r="BF24" s="924"/>
      <c r="BG24" s="924"/>
      <c r="BH24" s="924"/>
      <c r="BI24" s="924"/>
      <c r="BJ24" s="924"/>
      <c r="BK24" s="924"/>
      <c r="BL24" s="924"/>
      <c r="BM24" s="924"/>
      <c r="BN24" s="924"/>
      <c r="BO24" s="924"/>
      <c r="BP24" s="924"/>
      <c r="BQ24" s="924"/>
      <c r="BR24" s="924"/>
      <c r="BS24" s="924"/>
      <c r="BT24" s="924"/>
      <c r="BU24" s="924"/>
      <c r="BV24" s="924"/>
      <c r="BW24" s="924"/>
      <c r="BX24" s="924"/>
      <c r="BY24" s="924"/>
      <c r="BZ24" s="924"/>
      <c r="CA24" s="924"/>
      <c r="CB24" s="924"/>
      <c r="CC24" s="924"/>
      <c r="CD24" s="924"/>
      <c r="CE24" s="924"/>
      <c r="CF24" s="924"/>
      <c r="CG24" s="924"/>
      <c r="CH24" s="924"/>
      <c r="CI24" s="924"/>
      <c r="CJ24" s="924"/>
      <c r="CK24" s="924"/>
      <c r="CL24" s="924"/>
      <c r="CM24" s="924"/>
      <c r="CN24" s="924"/>
      <c r="CO24" s="924"/>
      <c r="CP24" s="924"/>
      <c r="CQ24" s="924"/>
      <c r="CR24" s="924"/>
      <c r="CS24" s="924"/>
      <c r="CT24" s="924"/>
      <c r="CU24" s="924"/>
      <c r="CV24" s="924"/>
      <c r="CW24" s="924"/>
      <c r="CX24" s="924"/>
      <c r="CY24" s="924"/>
      <c r="CZ24" s="924"/>
      <c r="DA24" s="924"/>
      <c r="DB24" s="924"/>
      <c r="DC24" s="924"/>
      <c r="DD24" s="924"/>
      <c r="DE24" s="924"/>
      <c r="DF24" s="924"/>
      <c r="DG24" s="924"/>
      <c r="DH24" s="924"/>
      <c r="DI24" s="924"/>
      <c r="DJ24" s="924"/>
      <c r="DK24" s="924"/>
      <c r="DL24" s="924"/>
      <c r="DM24" s="924"/>
      <c r="DN24" s="924"/>
      <c r="DO24" s="924"/>
      <c r="DP24" s="924"/>
      <c r="DQ24" s="924"/>
      <c r="DR24" s="924"/>
      <c r="DS24" s="924"/>
      <c r="DT24" s="924"/>
      <c r="DU24" s="924"/>
      <c r="DV24" s="924"/>
      <c r="DW24" s="924"/>
      <c r="DX24" s="924"/>
      <c r="DY24" s="924"/>
      <c r="DZ24" s="924"/>
      <c r="EA24" s="924"/>
      <c r="EB24" s="924"/>
      <c r="EC24" s="924"/>
      <c r="ED24" s="924"/>
      <c r="EE24" s="924"/>
      <c r="EF24" s="924"/>
      <c r="EG24" s="924"/>
      <c r="EH24" s="924"/>
      <c r="EI24" s="924"/>
      <c r="EJ24" s="924"/>
      <c r="EK24" s="924"/>
      <c r="EL24" s="924"/>
      <c r="EM24" s="924"/>
      <c r="EN24" s="924"/>
      <c r="EO24" s="924"/>
      <c r="EP24" s="924"/>
      <c r="EQ24" s="924"/>
      <c r="ER24" s="924"/>
      <c r="ES24" s="924"/>
      <c r="ET24" s="924"/>
      <c r="EU24" s="924"/>
      <c r="EV24" s="924"/>
      <c r="EW24" s="924"/>
      <c r="EX24" s="924"/>
      <c r="EY24" s="924"/>
      <c r="EZ24" s="924"/>
      <c r="FA24" s="924"/>
      <c r="FB24" s="924"/>
      <c r="FC24" s="924"/>
      <c r="FD24" s="924"/>
      <c r="FE24" s="924"/>
      <c r="FF24" s="924"/>
      <c r="FG24" s="924"/>
      <c r="FH24" s="924"/>
      <c r="FI24" s="924"/>
      <c r="FJ24" s="924"/>
      <c r="FK24" s="924"/>
      <c r="FL24" s="924"/>
      <c r="FM24" s="924"/>
      <c r="FN24" s="924"/>
      <c r="FO24" s="924"/>
      <c r="FP24" s="924"/>
      <c r="FQ24" s="924"/>
      <c r="FR24" s="924"/>
      <c r="FS24" s="924"/>
      <c r="FT24" s="924"/>
      <c r="FU24" s="924"/>
      <c r="FV24" s="924"/>
      <c r="FW24" s="924"/>
      <c r="FX24" s="924"/>
      <c r="FY24" s="924"/>
      <c r="FZ24" s="924"/>
      <c r="GA24" s="924"/>
      <c r="GB24" s="924"/>
      <c r="GC24" s="924"/>
      <c r="GD24" s="924"/>
      <c r="GE24" s="924"/>
      <c r="GF24" s="924"/>
      <c r="GG24" s="924"/>
      <c r="GH24" s="924"/>
      <c r="GI24" s="924"/>
      <c r="GJ24" s="924"/>
      <c r="GK24" s="924"/>
      <c r="GL24" s="924"/>
      <c r="GM24" s="924"/>
      <c r="GN24" s="924"/>
      <c r="GO24" s="924"/>
      <c r="GP24" s="924"/>
      <c r="GQ24" s="924"/>
      <c r="GR24" s="924"/>
      <c r="GS24" s="924"/>
      <c r="GT24" s="924"/>
      <c r="GU24" s="924"/>
      <c r="GV24" s="924"/>
      <c r="GW24" s="924"/>
      <c r="GX24" s="924"/>
      <c r="GY24" s="924"/>
      <c r="GZ24" s="924"/>
      <c r="HA24" s="924"/>
      <c r="HB24" s="924"/>
      <c r="HC24" s="924"/>
      <c r="HD24" s="924"/>
      <c r="HE24" s="924"/>
      <c r="HF24" s="924"/>
      <c r="HG24" s="924"/>
      <c r="HH24" s="924"/>
      <c r="HI24" s="924"/>
      <c r="HJ24" s="924"/>
      <c r="HK24" s="924"/>
      <c r="HL24" s="924"/>
      <c r="HM24" s="924"/>
      <c r="HN24" s="924"/>
      <c r="HO24" s="924"/>
      <c r="HP24" s="924"/>
      <c r="HQ24" s="924"/>
      <c r="HR24" s="924"/>
      <c r="HS24" s="924"/>
      <c r="HT24" s="924"/>
      <c r="HU24" s="924"/>
      <c r="HV24" s="924"/>
      <c r="HW24" s="924"/>
      <c r="HX24" s="924"/>
      <c r="HY24" s="924"/>
      <c r="HZ24" s="924"/>
      <c r="IA24" s="924"/>
      <c r="IB24" s="924"/>
      <c r="IC24" s="924"/>
      <c r="ID24" s="924"/>
      <c r="IE24" s="924"/>
      <c r="IF24" s="924"/>
      <c r="IG24" s="924"/>
      <c r="IH24" s="924"/>
      <c r="II24" s="924"/>
      <c r="IJ24" s="924"/>
      <c r="IK24" s="924"/>
      <c r="IL24" s="924"/>
      <c r="IM24" s="924"/>
      <c r="IN24" s="924"/>
      <c r="IO24" s="924"/>
      <c r="IP24" s="924"/>
      <c r="IQ24" s="924"/>
      <c r="IR24" s="924"/>
      <c r="IS24" s="924"/>
      <c r="IT24" s="924"/>
      <c r="IU24" s="924"/>
      <c r="IV24" s="924"/>
      <c r="IW24" s="924"/>
    </row>
    <row r="25" spans="2:257" ht="15.75">
      <c r="B25" s="1350">
        <v>1</v>
      </c>
      <c r="C25" s="233" t="s">
        <v>1824</v>
      </c>
      <c r="D25" s="1706" t="s">
        <v>69</v>
      </c>
      <c r="E25" s="1351">
        <v>20391.560000000001</v>
      </c>
      <c r="F25" s="1707">
        <v>100</v>
      </c>
      <c r="G25" s="1351"/>
      <c r="H25" s="1707">
        <v>0</v>
      </c>
      <c r="I25" s="1351"/>
      <c r="J25" s="1707">
        <v>0</v>
      </c>
      <c r="K25" s="1351"/>
      <c r="L25" s="1707">
        <v>0</v>
      </c>
      <c r="M25" s="1351"/>
      <c r="N25" s="1707">
        <v>0</v>
      </c>
      <c r="O25" s="1351"/>
      <c r="P25" s="1707">
        <v>0</v>
      </c>
      <c r="Q25" s="1351"/>
      <c r="R25" s="1707">
        <v>0</v>
      </c>
      <c r="S25" s="1351"/>
      <c r="T25" s="1707">
        <v>0</v>
      </c>
      <c r="U25" s="1351"/>
      <c r="V25" s="1707">
        <v>0</v>
      </c>
      <c r="W25" s="1351"/>
      <c r="X25" s="1707">
        <v>0</v>
      </c>
      <c r="Y25" s="1351"/>
      <c r="Z25" s="1707">
        <v>0</v>
      </c>
      <c r="AA25" s="1351"/>
      <c r="AB25" s="1707">
        <v>0</v>
      </c>
      <c r="AC25" s="1351">
        <v>20391.560000000001</v>
      </c>
      <c r="AD25" s="1707">
        <v>4.0946411011400592</v>
      </c>
      <c r="AE25" s="1114"/>
      <c r="AF25" s="1352">
        <v>100</v>
      </c>
      <c r="AG25" s="1114"/>
      <c r="AH25" s="1114"/>
      <c r="AI25" s="1114"/>
      <c r="AJ25" s="1114"/>
      <c r="AK25" s="1114"/>
      <c r="AL25" s="1114"/>
      <c r="AM25" s="1114"/>
      <c r="AN25" s="1114"/>
      <c r="AO25" s="1114"/>
      <c r="AP25" s="1114"/>
      <c r="AQ25" s="1114"/>
      <c r="AR25" s="1114"/>
      <c r="AS25" s="1114"/>
      <c r="AT25" s="1114"/>
      <c r="AU25" s="1114"/>
      <c r="AV25" s="1114"/>
      <c r="AW25" s="1114"/>
      <c r="AX25" s="1114"/>
      <c r="AY25" s="1114"/>
      <c r="AZ25" s="1114"/>
      <c r="BA25" s="1114"/>
      <c r="BB25" s="1114"/>
      <c r="BC25" s="1114"/>
      <c r="BD25" s="1114"/>
      <c r="BE25" s="1114"/>
      <c r="BF25" s="1114"/>
      <c r="BG25" s="1114"/>
      <c r="BH25" s="1114"/>
      <c r="BI25" s="1114"/>
      <c r="BJ25" s="1114"/>
      <c r="BK25" s="1114"/>
      <c r="BL25" s="1114"/>
      <c r="BM25" s="1114"/>
      <c r="BN25" s="1114"/>
      <c r="BO25" s="1114"/>
      <c r="BP25" s="1114"/>
      <c r="BQ25" s="1114"/>
      <c r="BR25" s="1114"/>
      <c r="BS25" s="1114"/>
      <c r="BT25" s="1114"/>
      <c r="BU25" s="1114"/>
      <c r="BV25" s="1114"/>
      <c r="BW25" s="1114"/>
      <c r="BX25" s="1114"/>
      <c r="BY25" s="1114"/>
      <c r="BZ25" s="1114"/>
      <c r="CA25" s="1114"/>
      <c r="CB25" s="1114"/>
      <c r="CC25" s="1114"/>
      <c r="CD25" s="1114"/>
      <c r="CE25" s="1114"/>
      <c r="CF25" s="1114"/>
      <c r="CG25" s="1114"/>
      <c r="CH25" s="1114"/>
      <c r="CI25" s="1114"/>
      <c r="CJ25" s="1114"/>
      <c r="CK25" s="1114"/>
      <c r="CL25" s="1114"/>
      <c r="CM25" s="1114"/>
      <c r="CN25" s="1114"/>
      <c r="CO25" s="1114"/>
      <c r="CP25" s="1114"/>
      <c r="CQ25" s="1114"/>
      <c r="CR25" s="1114"/>
      <c r="CS25" s="1114"/>
      <c r="CT25" s="1114"/>
      <c r="CU25" s="1114"/>
      <c r="CV25" s="1114"/>
      <c r="CW25" s="1114"/>
      <c r="CX25" s="1114"/>
      <c r="CY25" s="1114"/>
      <c r="CZ25" s="1114"/>
      <c r="DA25" s="1114"/>
      <c r="DB25" s="1114"/>
      <c r="DC25" s="1114"/>
      <c r="DD25" s="1114"/>
      <c r="DE25" s="1114"/>
      <c r="DF25" s="1114"/>
      <c r="DG25" s="1114"/>
      <c r="DH25" s="1114"/>
      <c r="DI25" s="1114"/>
      <c r="DJ25" s="1114"/>
      <c r="DK25" s="1114"/>
      <c r="DL25" s="1114"/>
      <c r="DM25" s="1114"/>
      <c r="DN25" s="1114"/>
      <c r="DO25" s="1114"/>
      <c r="DP25" s="1114"/>
      <c r="DQ25" s="1114"/>
      <c r="DR25" s="1114"/>
      <c r="DS25" s="1114"/>
      <c r="DT25" s="1114"/>
      <c r="DU25" s="1114"/>
      <c r="DV25" s="1114"/>
      <c r="DW25" s="1114"/>
      <c r="DX25" s="1114"/>
      <c r="DY25" s="1114"/>
      <c r="DZ25" s="1114"/>
      <c r="EA25" s="1114"/>
      <c r="EB25" s="1114"/>
      <c r="EC25" s="1114"/>
      <c r="ED25" s="1114"/>
      <c r="EE25" s="1114"/>
      <c r="EF25" s="1114"/>
      <c r="EG25" s="1114"/>
      <c r="EH25" s="1114"/>
      <c r="EI25" s="1114"/>
      <c r="EJ25" s="1114"/>
      <c r="EK25" s="1114"/>
      <c r="EL25" s="1114"/>
      <c r="EM25" s="1114"/>
      <c r="EN25" s="1114"/>
      <c r="EO25" s="1114"/>
      <c r="EP25" s="1114"/>
      <c r="EQ25" s="1114"/>
      <c r="ER25" s="1114"/>
      <c r="ES25" s="1114"/>
      <c r="ET25" s="1114"/>
      <c r="EU25" s="1114"/>
      <c r="EV25" s="1114"/>
      <c r="EW25" s="1114"/>
      <c r="EX25" s="1114"/>
      <c r="EY25" s="1114"/>
      <c r="EZ25" s="1114"/>
      <c r="FA25" s="1114"/>
      <c r="FB25" s="1114"/>
      <c r="FC25" s="1114"/>
      <c r="FD25" s="1114"/>
      <c r="FE25" s="1114"/>
      <c r="FF25" s="1114"/>
      <c r="FG25" s="1114"/>
      <c r="FH25" s="1114"/>
      <c r="FI25" s="1114"/>
      <c r="FJ25" s="1114"/>
      <c r="FK25" s="1114"/>
      <c r="FL25" s="1114"/>
      <c r="FM25" s="1114"/>
      <c r="FN25" s="1114"/>
      <c r="FO25" s="1114"/>
      <c r="FP25" s="1114"/>
      <c r="FQ25" s="1114"/>
      <c r="FR25" s="1114"/>
      <c r="FS25" s="1114"/>
      <c r="FT25" s="1114"/>
      <c r="FU25" s="1114"/>
      <c r="FV25" s="1114"/>
      <c r="FW25" s="1114"/>
      <c r="FX25" s="1114"/>
      <c r="FY25" s="1114"/>
      <c r="FZ25" s="1114"/>
      <c r="GA25" s="1114"/>
      <c r="GB25" s="1114"/>
      <c r="GC25" s="1114"/>
      <c r="GD25" s="1114"/>
      <c r="GE25" s="1114"/>
      <c r="GF25" s="1114"/>
      <c r="GG25" s="1114"/>
      <c r="GH25" s="1114"/>
      <c r="GI25" s="1114"/>
      <c r="GJ25" s="1114"/>
      <c r="GK25" s="1114"/>
      <c r="GL25" s="1114"/>
      <c r="GM25" s="1114"/>
      <c r="GN25" s="1114"/>
      <c r="GO25" s="1114"/>
      <c r="GP25" s="1114"/>
      <c r="GQ25" s="1114"/>
      <c r="GR25" s="1114"/>
      <c r="GS25" s="1114"/>
      <c r="GT25" s="1114"/>
      <c r="GU25" s="1114"/>
      <c r="GV25" s="1114"/>
      <c r="GW25" s="1114"/>
      <c r="GX25" s="1114"/>
      <c r="GY25" s="1114"/>
      <c r="GZ25" s="1114"/>
      <c r="HA25" s="1114"/>
      <c r="HB25" s="1114"/>
      <c r="HC25" s="1114"/>
      <c r="HD25" s="1114"/>
      <c r="HE25" s="1114"/>
      <c r="HF25" s="1114"/>
      <c r="HG25" s="1114"/>
      <c r="HH25" s="1114"/>
      <c r="HI25" s="1114"/>
      <c r="HJ25" s="1114"/>
      <c r="HK25" s="1114"/>
      <c r="HL25" s="1114"/>
      <c r="HM25" s="1114"/>
      <c r="HN25" s="1114"/>
      <c r="HO25" s="1114"/>
      <c r="HP25" s="1114"/>
      <c r="HQ25" s="1114"/>
      <c r="HR25" s="1114"/>
      <c r="HS25" s="1114"/>
      <c r="HT25" s="1114"/>
      <c r="HU25" s="1114"/>
      <c r="HV25" s="1114"/>
      <c r="HW25" s="1114"/>
      <c r="HX25" s="1114"/>
      <c r="HY25" s="1114"/>
      <c r="HZ25" s="1114"/>
      <c r="IA25" s="1114"/>
      <c r="IB25" s="1114"/>
      <c r="IC25" s="1114"/>
      <c r="ID25" s="1114"/>
      <c r="IE25" s="1114"/>
      <c r="IF25" s="1114"/>
      <c r="IG25" s="1114"/>
      <c r="IH25" s="1114"/>
      <c r="II25" s="1114"/>
      <c r="IJ25" s="1114"/>
      <c r="IK25" s="1114"/>
      <c r="IL25" s="1114"/>
      <c r="IM25" s="1114"/>
      <c r="IN25" s="1114"/>
      <c r="IO25" s="1114"/>
      <c r="IP25" s="1114"/>
      <c r="IQ25" s="1114"/>
      <c r="IR25" s="1114"/>
      <c r="IS25" s="1114"/>
      <c r="IT25" s="1114"/>
      <c r="IU25" s="1114"/>
      <c r="IV25" s="1114"/>
      <c r="IW25" s="1114"/>
    </row>
    <row r="26" spans="2:257" s="1346" customFormat="1" ht="6" customHeight="1">
      <c r="C26" s="1711"/>
      <c r="D26" s="1708"/>
      <c r="E26" s="1347"/>
      <c r="F26" s="1348"/>
      <c r="G26" s="1347"/>
      <c r="H26" s="1348"/>
      <c r="I26" s="1347"/>
      <c r="J26" s="1348"/>
      <c r="K26" s="1347"/>
      <c r="L26" s="1348"/>
      <c r="M26" s="1347"/>
      <c r="N26" s="1348"/>
      <c r="O26" s="1347"/>
      <c r="P26" s="1348"/>
      <c r="Q26" s="1347"/>
      <c r="R26" s="1348"/>
      <c r="S26" s="1347"/>
      <c r="T26" s="1348"/>
      <c r="U26" s="1347"/>
      <c r="V26" s="1348"/>
      <c r="W26" s="1347"/>
      <c r="X26" s="1348"/>
      <c r="Y26" s="1347"/>
      <c r="Z26" s="1348"/>
      <c r="AA26" s="1347"/>
      <c r="AB26" s="1348"/>
      <c r="AC26" s="1347"/>
      <c r="AD26" s="1709"/>
      <c r="AE26" s="924"/>
      <c r="AF26" s="1349"/>
      <c r="AG26" s="924"/>
      <c r="AH26" s="924"/>
      <c r="AI26" s="924"/>
      <c r="AJ26" s="924"/>
      <c r="AK26" s="924"/>
      <c r="AL26" s="924"/>
      <c r="AM26" s="924"/>
      <c r="AN26" s="924"/>
      <c r="AO26" s="924"/>
      <c r="AP26" s="924"/>
      <c r="AQ26" s="924"/>
      <c r="AR26" s="924"/>
      <c r="AS26" s="924"/>
      <c r="AT26" s="924"/>
      <c r="AU26" s="924"/>
      <c r="AV26" s="924"/>
      <c r="AW26" s="924"/>
      <c r="AX26" s="924"/>
      <c r="AY26" s="924"/>
      <c r="AZ26" s="924"/>
      <c r="BA26" s="924"/>
      <c r="BB26" s="924"/>
      <c r="BC26" s="924"/>
      <c r="BD26" s="924"/>
      <c r="BE26" s="924"/>
      <c r="BF26" s="924"/>
      <c r="BG26" s="924"/>
      <c r="BH26" s="924"/>
      <c r="BI26" s="924"/>
      <c r="BJ26" s="924"/>
      <c r="BK26" s="924"/>
      <c r="BL26" s="924"/>
      <c r="BM26" s="924"/>
      <c r="BN26" s="924"/>
      <c r="BO26" s="924"/>
      <c r="BP26" s="924"/>
      <c r="BQ26" s="924"/>
      <c r="BR26" s="924"/>
      <c r="BS26" s="924"/>
      <c r="BT26" s="924"/>
      <c r="BU26" s="924"/>
      <c r="BV26" s="924"/>
      <c r="BW26" s="924"/>
      <c r="BX26" s="924"/>
      <c r="BY26" s="924"/>
      <c r="BZ26" s="924"/>
      <c r="CA26" s="924"/>
      <c r="CB26" s="924"/>
      <c r="CC26" s="924"/>
      <c r="CD26" s="924"/>
      <c r="CE26" s="924"/>
      <c r="CF26" s="924"/>
      <c r="CG26" s="924"/>
      <c r="CH26" s="924"/>
      <c r="CI26" s="924"/>
      <c r="CJ26" s="924"/>
      <c r="CK26" s="924"/>
      <c r="CL26" s="924"/>
      <c r="CM26" s="924"/>
      <c r="CN26" s="924"/>
      <c r="CO26" s="924"/>
      <c r="CP26" s="924"/>
      <c r="CQ26" s="924"/>
      <c r="CR26" s="924"/>
      <c r="CS26" s="924"/>
      <c r="CT26" s="924"/>
      <c r="CU26" s="924"/>
      <c r="CV26" s="924"/>
      <c r="CW26" s="924"/>
      <c r="CX26" s="924"/>
      <c r="CY26" s="924"/>
      <c r="CZ26" s="924"/>
      <c r="DA26" s="924"/>
      <c r="DB26" s="924"/>
      <c r="DC26" s="924"/>
      <c r="DD26" s="924"/>
      <c r="DE26" s="924"/>
      <c r="DF26" s="924"/>
      <c r="DG26" s="924"/>
      <c r="DH26" s="924"/>
      <c r="DI26" s="924"/>
      <c r="DJ26" s="924"/>
      <c r="DK26" s="924"/>
      <c r="DL26" s="924"/>
      <c r="DM26" s="924"/>
      <c r="DN26" s="924"/>
      <c r="DO26" s="924"/>
      <c r="DP26" s="924"/>
      <c r="DQ26" s="924"/>
      <c r="DR26" s="924"/>
      <c r="DS26" s="924"/>
      <c r="DT26" s="924"/>
      <c r="DU26" s="924"/>
      <c r="DV26" s="924"/>
      <c r="DW26" s="924"/>
      <c r="DX26" s="924"/>
      <c r="DY26" s="924"/>
      <c r="DZ26" s="924"/>
      <c r="EA26" s="924"/>
      <c r="EB26" s="924"/>
      <c r="EC26" s="924"/>
      <c r="ED26" s="924"/>
      <c r="EE26" s="924"/>
      <c r="EF26" s="924"/>
      <c r="EG26" s="924"/>
      <c r="EH26" s="924"/>
      <c r="EI26" s="924"/>
      <c r="EJ26" s="924"/>
      <c r="EK26" s="924"/>
      <c r="EL26" s="924"/>
      <c r="EM26" s="924"/>
      <c r="EN26" s="924"/>
      <c r="EO26" s="924"/>
      <c r="EP26" s="924"/>
      <c r="EQ26" s="924"/>
      <c r="ER26" s="924"/>
      <c r="ES26" s="924"/>
      <c r="ET26" s="924"/>
      <c r="EU26" s="924"/>
      <c r="EV26" s="924"/>
      <c r="EW26" s="924"/>
      <c r="EX26" s="924"/>
      <c r="EY26" s="924"/>
      <c r="EZ26" s="924"/>
      <c r="FA26" s="924"/>
      <c r="FB26" s="924"/>
      <c r="FC26" s="924"/>
      <c r="FD26" s="924"/>
      <c r="FE26" s="924"/>
      <c r="FF26" s="924"/>
      <c r="FG26" s="924"/>
      <c r="FH26" s="924"/>
      <c r="FI26" s="924"/>
      <c r="FJ26" s="924"/>
      <c r="FK26" s="924"/>
      <c r="FL26" s="924"/>
      <c r="FM26" s="924"/>
      <c r="FN26" s="924"/>
      <c r="FO26" s="924"/>
      <c r="FP26" s="924"/>
      <c r="FQ26" s="924"/>
      <c r="FR26" s="924"/>
      <c r="FS26" s="924"/>
      <c r="FT26" s="924"/>
      <c r="FU26" s="924"/>
      <c r="FV26" s="924"/>
      <c r="FW26" s="924"/>
      <c r="FX26" s="924"/>
      <c r="FY26" s="924"/>
      <c r="FZ26" s="924"/>
      <c r="GA26" s="924"/>
      <c r="GB26" s="924"/>
      <c r="GC26" s="924"/>
      <c r="GD26" s="924"/>
      <c r="GE26" s="924"/>
      <c r="GF26" s="924"/>
      <c r="GG26" s="924"/>
      <c r="GH26" s="924"/>
      <c r="GI26" s="924"/>
      <c r="GJ26" s="924"/>
      <c r="GK26" s="924"/>
      <c r="GL26" s="924"/>
      <c r="GM26" s="924"/>
      <c r="GN26" s="924"/>
      <c r="GO26" s="924"/>
      <c r="GP26" s="924"/>
      <c r="GQ26" s="924"/>
      <c r="GR26" s="924"/>
      <c r="GS26" s="924"/>
      <c r="GT26" s="924"/>
      <c r="GU26" s="924"/>
      <c r="GV26" s="924"/>
      <c r="GW26" s="924"/>
      <c r="GX26" s="924"/>
      <c r="GY26" s="924"/>
      <c r="GZ26" s="924"/>
      <c r="HA26" s="924"/>
      <c r="HB26" s="924"/>
      <c r="HC26" s="924"/>
      <c r="HD26" s="924"/>
      <c r="HE26" s="924"/>
      <c r="HF26" s="924"/>
      <c r="HG26" s="924"/>
      <c r="HH26" s="924"/>
      <c r="HI26" s="924"/>
      <c r="HJ26" s="924"/>
      <c r="HK26" s="924"/>
      <c r="HL26" s="924"/>
      <c r="HM26" s="924"/>
      <c r="HN26" s="924"/>
      <c r="HO26" s="924"/>
      <c r="HP26" s="924"/>
      <c r="HQ26" s="924"/>
      <c r="HR26" s="924"/>
      <c r="HS26" s="924"/>
      <c r="HT26" s="924"/>
      <c r="HU26" s="924"/>
      <c r="HV26" s="924"/>
      <c r="HW26" s="924"/>
      <c r="HX26" s="924"/>
      <c r="HY26" s="924"/>
      <c r="HZ26" s="924"/>
      <c r="IA26" s="924"/>
      <c r="IB26" s="924"/>
      <c r="IC26" s="924"/>
      <c r="ID26" s="924"/>
      <c r="IE26" s="924"/>
      <c r="IF26" s="924"/>
      <c r="IG26" s="924"/>
      <c r="IH26" s="924"/>
      <c r="II26" s="924"/>
      <c r="IJ26" s="924"/>
      <c r="IK26" s="924"/>
      <c r="IL26" s="924"/>
      <c r="IM26" s="924"/>
      <c r="IN26" s="924"/>
      <c r="IO26" s="924"/>
      <c r="IP26" s="924"/>
      <c r="IQ26" s="924"/>
      <c r="IR26" s="924"/>
      <c r="IS26" s="924"/>
      <c r="IT26" s="924"/>
      <c r="IU26" s="924"/>
      <c r="IV26" s="924"/>
      <c r="IW26" s="924"/>
    </row>
    <row r="27" spans="2:257" ht="15.75">
      <c r="B27" s="1350">
        <v>1</v>
      </c>
      <c r="C27" s="233" t="s">
        <v>1825</v>
      </c>
      <c r="D27" s="1706" t="s">
        <v>164</v>
      </c>
      <c r="E27" s="1351">
        <v>517.75</v>
      </c>
      <c r="F27" s="1707">
        <v>100</v>
      </c>
      <c r="G27" s="1351"/>
      <c r="H27" s="1707">
        <v>0</v>
      </c>
      <c r="I27" s="1351"/>
      <c r="J27" s="1707">
        <v>0</v>
      </c>
      <c r="K27" s="1351"/>
      <c r="L27" s="1707">
        <v>0</v>
      </c>
      <c r="M27" s="1351"/>
      <c r="N27" s="1707">
        <v>0</v>
      </c>
      <c r="O27" s="1351"/>
      <c r="P27" s="1707">
        <v>0</v>
      </c>
      <c r="Q27" s="1351"/>
      <c r="R27" s="1707">
        <v>0</v>
      </c>
      <c r="S27" s="1351"/>
      <c r="T27" s="1707">
        <v>0</v>
      </c>
      <c r="U27" s="1351"/>
      <c r="V27" s="1707">
        <v>0</v>
      </c>
      <c r="W27" s="1351"/>
      <c r="X27" s="1707">
        <v>0</v>
      </c>
      <c r="Y27" s="1351"/>
      <c r="Z27" s="1707">
        <v>0</v>
      </c>
      <c r="AA27" s="1351"/>
      <c r="AB27" s="1707">
        <v>0</v>
      </c>
      <c r="AC27" s="1351">
        <v>517.75</v>
      </c>
      <c r="AD27" s="1707">
        <v>0.10396460251767228</v>
      </c>
      <c r="AE27" s="1114"/>
      <c r="AF27" s="1352">
        <v>100</v>
      </c>
      <c r="AG27" s="1114"/>
      <c r="AH27" s="1114"/>
      <c r="AI27" s="1114"/>
      <c r="AJ27" s="1114"/>
      <c r="AK27" s="1114"/>
      <c r="AL27" s="1114"/>
      <c r="AM27" s="1114"/>
      <c r="AN27" s="1114"/>
      <c r="AO27" s="1114"/>
      <c r="AP27" s="1114"/>
      <c r="AQ27" s="1114"/>
      <c r="AR27" s="1114"/>
      <c r="AS27" s="1114"/>
      <c r="AT27" s="1114"/>
      <c r="AU27" s="1114"/>
      <c r="AV27" s="1114"/>
      <c r="AW27" s="1114"/>
      <c r="AX27" s="1114"/>
      <c r="AY27" s="1114"/>
      <c r="AZ27" s="1114"/>
      <c r="BA27" s="1114"/>
      <c r="BB27" s="1114"/>
      <c r="BC27" s="1114"/>
      <c r="BD27" s="1114"/>
      <c r="BE27" s="1114"/>
      <c r="BF27" s="1114"/>
      <c r="BG27" s="1114"/>
      <c r="BH27" s="1114"/>
      <c r="BI27" s="1114"/>
      <c r="BJ27" s="1114"/>
      <c r="BK27" s="1114"/>
      <c r="BL27" s="1114"/>
      <c r="BM27" s="1114"/>
      <c r="BN27" s="1114"/>
      <c r="BO27" s="1114"/>
      <c r="BP27" s="1114"/>
      <c r="BQ27" s="1114"/>
      <c r="BR27" s="1114"/>
      <c r="BS27" s="1114"/>
      <c r="BT27" s="1114"/>
      <c r="BU27" s="1114"/>
      <c r="BV27" s="1114"/>
      <c r="BW27" s="1114"/>
      <c r="BX27" s="1114"/>
      <c r="BY27" s="1114"/>
      <c r="BZ27" s="1114"/>
      <c r="CA27" s="1114"/>
      <c r="CB27" s="1114"/>
      <c r="CC27" s="1114"/>
      <c r="CD27" s="1114"/>
      <c r="CE27" s="1114"/>
      <c r="CF27" s="1114"/>
      <c r="CG27" s="1114"/>
      <c r="CH27" s="1114"/>
      <c r="CI27" s="1114"/>
      <c r="CJ27" s="1114"/>
      <c r="CK27" s="1114"/>
      <c r="CL27" s="1114"/>
      <c r="CM27" s="1114"/>
      <c r="CN27" s="1114"/>
      <c r="CO27" s="1114"/>
      <c r="CP27" s="1114"/>
      <c r="CQ27" s="1114"/>
      <c r="CR27" s="1114"/>
      <c r="CS27" s="1114"/>
      <c r="CT27" s="1114"/>
      <c r="CU27" s="1114"/>
      <c r="CV27" s="1114"/>
      <c r="CW27" s="1114"/>
      <c r="CX27" s="1114"/>
      <c r="CY27" s="1114"/>
      <c r="CZ27" s="1114"/>
      <c r="DA27" s="1114"/>
      <c r="DB27" s="1114"/>
      <c r="DC27" s="1114"/>
      <c r="DD27" s="1114"/>
      <c r="DE27" s="1114"/>
      <c r="DF27" s="1114"/>
      <c r="DG27" s="1114"/>
      <c r="DH27" s="1114"/>
      <c r="DI27" s="1114"/>
      <c r="DJ27" s="1114"/>
      <c r="DK27" s="1114"/>
      <c r="DL27" s="1114"/>
      <c r="DM27" s="1114"/>
      <c r="DN27" s="1114"/>
      <c r="DO27" s="1114"/>
      <c r="DP27" s="1114"/>
      <c r="DQ27" s="1114"/>
      <c r="DR27" s="1114"/>
      <c r="DS27" s="1114"/>
      <c r="DT27" s="1114"/>
      <c r="DU27" s="1114"/>
      <c r="DV27" s="1114"/>
      <c r="DW27" s="1114"/>
      <c r="DX27" s="1114"/>
      <c r="DY27" s="1114"/>
      <c r="DZ27" s="1114"/>
      <c r="EA27" s="1114"/>
      <c r="EB27" s="1114"/>
      <c r="EC27" s="1114"/>
      <c r="ED27" s="1114"/>
      <c r="EE27" s="1114"/>
      <c r="EF27" s="1114"/>
      <c r="EG27" s="1114"/>
      <c r="EH27" s="1114"/>
      <c r="EI27" s="1114"/>
      <c r="EJ27" s="1114"/>
      <c r="EK27" s="1114"/>
      <c r="EL27" s="1114"/>
      <c r="EM27" s="1114"/>
      <c r="EN27" s="1114"/>
      <c r="EO27" s="1114"/>
      <c r="EP27" s="1114"/>
      <c r="EQ27" s="1114"/>
      <c r="ER27" s="1114"/>
      <c r="ES27" s="1114"/>
      <c r="ET27" s="1114"/>
      <c r="EU27" s="1114"/>
      <c r="EV27" s="1114"/>
      <c r="EW27" s="1114"/>
      <c r="EX27" s="1114"/>
      <c r="EY27" s="1114"/>
      <c r="EZ27" s="1114"/>
      <c r="FA27" s="1114"/>
      <c r="FB27" s="1114"/>
      <c r="FC27" s="1114"/>
      <c r="FD27" s="1114"/>
      <c r="FE27" s="1114"/>
      <c r="FF27" s="1114"/>
      <c r="FG27" s="1114"/>
      <c r="FH27" s="1114"/>
      <c r="FI27" s="1114"/>
      <c r="FJ27" s="1114"/>
      <c r="FK27" s="1114"/>
      <c r="FL27" s="1114"/>
      <c r="FM27" s="1114"/>
      <c r="FN27" s="1114"/>
      <c r="FO27" s="1114"/>
      <c r="FP27" s="1114"/>
      <c r="FQ27" s="1114"/>
      <c r="FR27" s="1114"/>
      <c r="FS27" s="1114"/>
      <c r="FT27" s="1114"/>
      <c r="FU27" s="1114"/>
      <c r="FV27" s="1114"/>
      <c r="FW27" s="1114"/>
      <c r="FX27" s="1114"/>
      <c r="FY27" s="1114"/>
      <c r="FZ27" s="1114"/>
      <c r="GA27" s="1114"/>
      <c r="GB27" s="1114"/>
      <c r="GC27" s="1114"/>
      <c r="GD27" s="1114"/>
      <c r="GE27" s="1114"/>
      <c r="GF27" s="1114"/>
      <c r="GG27" s="1114"/>
      <c r="GH27" s="1114"/>
      <c r="GI27" s="1114"/>
      <c r="GJ27" s="1114"/>
      <c r="GK27" s="1114"/>
      <c r="GL27" s="1114"/>
      <c r="GM27" s="1114"/>
      <c r="GN27" s="1114"/>
      <c r="GO27" s="1114"/>
      <c r="GP27" s="1114"/>
      <c r="GQ27" s="1114"/>
      <c r="GR27" s="1114"/>
      <c r="GS27" s="1114"/>
      <c r="GT27" s="1114"/>
      <c r="GU27" s="1114"/>
      <c r="GV27" s="1114"/>
      <c r="GW27" s="1114"/>
      <c r="GX27" s="1114"/>
      <c r="GY27" s="1114"/>
      <c r="GZ27" s="1114"/>
      <c r="HA27" s="1114"/>
      <c r="HB27" s="1114"/>
      <c r="HC27" s="1114"/>
      <c r="HD27" s="1114"/>
      <c r="HE27" s="1114"/>
      <c r="HF27" s="1114"/>
      <c r="HG27" s="1114"/>
      <c r="HH27" s="1114"/>
      <c r="HI27" s="1114"/>
      <c r="HJ27" s="1114"/>
      <c r="HK27" s="1114"/>
      <c r="HL27" s="1114"/>
      <c r="HM27" s="1114"/>
      <c r="HN27" s="1114"/>
      <c r="HO27" s="1114"/>
      <c r="HP27" s="1114"/>
      <c r="HQ27" s="1114"/>
      <c r="HR27" s="1114"/>
      <c r="HS27" s="1114"/>
      <c r="HT27" s="1114"/>
      <c r="HU27" s="1114"/>
      <c r="HV27" s="1114"/>
      <c r="HW27" s="1114"/>
      <c r="HX27" s="1114"/>
      <c r="HY27" s="1114"/>
      <c r="HZ27" s="1114"/>
      <c r="IA27" s="1114"/>
      <c r="IB27" s="1114"/>
      <c r="IC27" s="1114"/>
      <c r="ID27" s="1114"/>
      <c r="IE27" s="1114"/>
      <c r="IF27" s="1114"/>
      <c r="IG27" s="1114"/>
      <c r="IH27" s="1114"/>
      <c r="II27" s="1114"/>
      <c r="IJ27" s="1114"/>
      <c r="IK27" s="1114"/>
      <c r="IL27" s="1114"/>
      <c r="IM27" s="1114"/>
      <c r="IN27" s="1114"/>
      <c r="IO27" s="1114"/>
      <c r="IP27" s="1114"/>
      <c r="IQ27" s="1114"/>
      <c r="IR27" s="1114"/>
      <c r="IS27" s="1114"/>
      <c r="IT27" s="1114"/>
      <c r="IU27" s="1114"/>
      <c r="IV27" s="1114"/>
      <c r="IW27" s="1114"/>
    </row>
    <row r="28" spans="2:257" s="1346" customFormat="1" ht="6" customHeight="1">
      <c r="C28" s="1711"/>
      <c r="D28" s="1708"/>
      <c r="E28" s="1347"/>
      <c r="F28" s="1348"/>
      <c r="G28" s="1347"/>
      <c r="H28" s="1348"/>
      <c r="I28" s="1347"/>
      <c r="J28" s="1348"/>
      <c r="K28" s="1347"/>
      <c r="L28" s="1348"/>
      <c r="M28" s="1347"/>
      <c r="N28" s="1348"/>
      <c r="O28" s="1347"/>
      <c r="P28" s="1348"/>
      <c r="Q28" s="1347"/>
      <c r="R28" s="1348"/>
      <c r="S28" s="1347"/>
      <c r="T28" s="1348"/>
      <c r="U28" s="1347"/>
      <c r="V28" s="1348"/>
      <c r="W28" s="1347"/>
      <c r="X28" s="1348"/>
      <c r="Y28" s="1347"/>
      <c r="Z28" s="1348"/>
      <c r="AA28" s="1347"/>
      <c r="AB28" s="1348"/>
      <c r="AC28" s="1347"/>
      <c r="AD28" s="1709"/>
      <c r="AE28" s="924"/>
      <c r="AF28" s="1349"/>
      <c r="AG28" s="924"/>
      <c r="AH28" s="924"/>
      <c r="AI28" s="924"/>
      <c r="AJ28" s="924"/>
      <c r="AK28" s="924"/>
      <c r="AL28" s="924"/>
      <c r="AM28" s="924"/>
      <c r="AN28" s="924"/>
      <c r="AO28" s="924"/>
      <c r="AP28" s="924"/>
      <c r="AQ28" s="924"/>
      <c r="AR28" s="924"/>
      <c r="AS28" s="924"/>
      <c r="AT28" s="924"/>
      <c r="AU28" s="924"/>
      <c r="AV28" s="924"/>
      <c r="AW28" s="924"/>
      <c r="AX28" s="924"/>
      <c r="AY28" s="924"/>
      <c r="AZ28" s="924"/>
      <c r="BA28" s="924"/>
      <c r="BB28" s="924"/>
      <c r="BC28" s="924"/>
      <c r="BD28" s="924"/>
      <c r="BE28" s="924"/>
      <c r="BF28" s="924"/>
      <c r="BG28" s="924"/>
      <c r="BH28" s="924"/>
      <c r="BI28" s="924"/>
      <c r="BJ28" s="924"/>
      <c r="BK28" s="924"/>
      <c r="BL28" s="924"/>
      <c r="BM28" s="924"/>
      <c r="BN28" s="924"/>
      <c r="BO28" s="924"/>
      <c r="BP28" s="924"/>
      <c r="BQ28" s="924"/>
      <c r="BR28" s="924"/>
      <c r="BS28" s="924"/>
      <c r="BT28" s="924"/>
      <c r="BU28" s="924"/>
      <c r="BV28" s="924"/>
      <c r="BW28" s="924"/>
      <c r="BX28" s="924"/>
      <c r="BY28" s="924"/>
      <c r="BZ28" s="924"/>
      <c r="CA28" s="924"/>
      <c r="CB28" s="924"/>
      <c r="CC28" s="924"/>
      <c r="CD28" s="924"/>
      <c r="CE28" s="924"/>
      <c r="CF28" s="924"/>
      <c r="CG28" s="924"/>
      <c r="CH28" s="924"/>
      <c r="CI28" s="924"/>
      <c r="CJ28" s="924"/>
      <c r="CK28" s="924"/>
      <c r="CL28" s="924"/>
      <c r="CM28" s="924"/>
      <c r="CN28" s="924"/>
      <c r="CO28" s="924"/>
      <c r="CP28" s="924"/>
      <c r="CQ28" s="924"/>
      <c r="CR28" s="924"/>
      <c r="CS28" s="924"/>
      <c r="CT28" s="924"/>
      <c r="CU28" s="924"/>
      <c r="CV28" s="924"/>
      <c r="CW28" s="924"/>
      <c r="CX28" s="924"/>
      <c r="CY28" s="924"/>
      <c r="CZ28" s="924"/>
      <c r="DA28" s="924"/>
      <c r="DB28" s="924"/>
      <c r="DC28" s="924"/>
      <c r="DD28" s="924"/>
      <c r="DE28" s="924"/>
      <c r="DF28" s="924"/>
      <c r="DG28" s="924"/>
      <c r="DH28" s="924"/>
      <c r="DI28" s="924"/>
      <c r="DJ28" s="924"/>
      <c r="DK28" s="924"/>
      <c r="DL28" s="924"/>
      <c r="DM28" s="924"/>
      <c r="DN28" s="924"/>
      <c r="DO28" s="924"/>
      <c r="DP28" s="924"/>
      <c r="DQ28" s="924"/>
      <c r="DR28" s="924"/>
      <c r="DS28" s="924"/>
      <c r="DT28" s="924"/>
      <c r="DU28" s="924"/>
      <c r="DV28" s="924"/>
      <c r="DW28" s="924"/>
      <c r="DX28" s="924"/>
      <c r="DY28" s="924"/>
      <c r="DZ28" s="924"/>
      <c r="EA28" s="924"/>
      <c r="EB28" s="924"/>
      <c r="EC28" s="924"/>
      <c r="ED28" s="924"/>
      <c r="EE28" s="924"/>
      <c r="EF28" s="924"/>
      <c r="EG28" s="924"/>
      <c r="EH28" s="924"/>
      <c r="EI28" s="924"/>
      <c r="EJ28" s="924"/>
      <c r="EK28" s="924"/>
      <c r="EL28" s="924"/>
      <c r="EM28" s="924"/>
      <c r="EN28" s="924"/>
      <c r="EO28" s="924"/>
      <c r="EP28" s="924"/>
      <c r="EQ28" s="924"/>
      <c r="ER28" s="924"/>
      <c r="ES28" s="924"/>
      <c r="ET28" s="924"/>
      <c r="EU28" s="924"/>
      <c r="EV28" s="924"/>
      <c r="EW28" s="924"/>
      <c r="EX28" s="924"/>
      <c r="EY28" s="924"/>
      <c r="EZ28" s="924"/>
      <c r="FA28" s="924"/>
      <c r="FB28" s="924"/>
      <c r="FC28" s="924"/>
      <c r="FD28" s="924"/>
      <c r="FE28" s="924"/>
      <c r="FF28" s="924"/>
      <c r="FG28" s="924"/>
      <c r="FH28" s="924"/>
      <c r="FI28" s="924"/>
      <c r="FJ28" s="924"/>
      <c r="FK28" s="924"/>
      <c r="FL28" s="924"/>
      <c r="FM28" s="924"/>
      <c r="FN28" s="924"/>
      <c r="FO28" s="924"/>
      <c r="FP28" s="924"/>
      <c r="FQ28" s="924"/>
      <c r="FR28" s="924"/>
      <c r="FS28" s="924"/>
      <c r="FT28" s="924"/>
      <c r="FU28" s="924"/>
      <c r="FV28" s="924"/>
      <c r="FW28" s="924"/>
      <c r="FX28" s="924"/>
      <c r="FY28" s="924"/>
      <c r="FZ28" s="924"/>
      <c r="GA28" s="924"/>
      <c r="GB28" s="924"/>
      <c r="GC28" s="924"/>
      <c r="GD28" s="924"/>
      <c r="GE28" s="924"/>
      <c r="GF28" s="924"/>
      <c r="GG28" s="924"/>
      <c r="GH28" s="924"/>
      <c r="GI28" s="924"/>
      <c r="GJ28" s="924"/>
      <c r="GK28" s="924"/>
      <c r="GL28" s="924"/>
      <c r="GM28" s="924"/>
      <c r="GN28" s="924"/>
      <c r="GO28" s="924"/>
      <c r="GP28" s="924"/>
      <c r="GQ28" s="924"/>
      <c r="GR28" s="924"/>
      <c r="GS28" s="924"/>
      <c r="GT28" s="924"/>
      <c r="GU28" s="924"/>
      <c r="GV28" s="924"/>
      <c r="GW28" s="924"/>
      <c r="GX28" s="924"/>
      <c r="GY28" s="924"/>
      <c r="GZ28" s="924"/>
      <c r="HA28" s="924"/>
      <c r="HB28" s="924"/>
      <c r="HC28" s="924"/>
      <c r="HD28" s="924"/>
      <c r="HE28" s="924"/>
      <c r="HF28" s="924"/>
      <c r="HG28" s="924"/>
      <c r="HH28" s="924"/>
      <c r="HI28" s="924"/>
      <c r="HJ28" s="924"/>
      <c r="HK28" s="924"/>
      <c r="HL28" s="924"/>
      <c r="HM28" s="924"/>
      <c r="HN28" s="924"/>
      <c r="HO28" s="924"/>
      <c r="HP28" s="924"/>
      <c r="HQ28" s="924"/>
      <c r="HR28" s="924"/>
      <c r="HS28" s="924"/>
      <c r="HT28" s="924"/>
      <c r="HU28" s="924"/>
      <c r="HV28" s="924"/>
      <c r="HW28" s="924"/>
      <c r="HX28" s="924"/>
      <c r="HY28" s="924"/>
      <c r="HZ28" s="924"/>
      <c r="IA28" s="924"/>
      <c r="IB28" s="924"/>
      <c r="IC28" s="924"/>
      <c r="ID28" s="924"/>
      <c r="IE28" s="924"/>
      <c r="IF28" s="924"/>
      <c r="IG28" s="924"/>
      <c r="IH28" s="924"/>
      <c r="II28" s="924"/>
      <c r="IJ28" s="924"/>
      <c r="IK28" s="924"/>
      <c r="IL28" s="924"/>
      <c r="IM28" s="924"/>
      <c r="IN28" s="924"/>
      <c r="IO28" s="924"/>
      <c r="IP28" s="924"/>
      <c r="IQ28" s="924"/>
      <c r="IR28" s="924"/>
      <c r="IS28" s="924"/>
      <c r="IT28" s="924"/>
      <c r="IU28" s="924"/>
      <c r="IV28" s="924"/>
      <c r="IW28" s="924"/>
    </row>
    <row r="29" spans="2:257" ht="15.75">
      <c r="B29" s="1350">
        <v>1</v>
      </c>
      <c r="C29" s="233" t="s">
        <v>1826</v>
      </c>
      <c r="D29" s="1706" t="s">
        <v>1559</v>
      </c>
      <c r="E29" s="1351">
        <v>12130.013333333332</v>
      </c>
      <c r="F29" s="1707">
        <v>66.67</v>
      </c>
      <c r="G29" s="1351">
        <v>6065.006666666668</v>
      </c>
      <c r="H29" s="1707">
        <v>33.33</v>
      </c>
      <c r="I29" s="1351"/>
      <c r="J29" s="1707">
        <v>0</v>
      </c>
      <c r="K29" s="1351"/>
      <c r="L29" s="1707">
        <v>0</v>
      </c>
      <c r="M29" s="1351"/>
      <c r="N29" s="1707">
        <v>0</v>
      </c>
      <c r="O29" s="1351"/>
      <c r="P29" s="1707">
        <v>0</v>
      </c>
      <c r="Q29" s="1351"/>
      <c r="R29" s="1707">
        <v>0</v>
      </c>
      <c r="S29" s="1351"/>
      <c r="T29" s="1707">
        <v>0</v>
      </c>
      <c r="U29" s="1351"/>
      <c r="V29" s="1707">
        <v>0</v>
      </c>
      <c r="W29" s="1351"/>
      <c r="X29" s="1707">
        <v>0</v>
      </c>
      <c r="Y29" s="1351"/>
      <c r="Z29" s="1707">
        <v>0</v>
      </c>
      <c r="AA29" s="1351"/>
      <c r="AB29" s="1707">
        <v>0</v>
      </c>
      <c r="AC29" s="1351">
        <v>18195.02</v>
      </c>
      <c r="AD29" s="1707">
        <v>3.6535741614700101</v>
      </c>
      <c r="AE29" s="1114"/>
      <c r="AF29" s="1352">
        <v>100</v>
      </c>
      <c r="AG29" s="1114"/>
      <c r="AH29" s="1114"/>
      <c r="AI29" s="1114"/>
      <c r="AJ29" s="1114"/>
      <c r="AK29" s="1114"/>
      <c r="AL29" s="1114"/>
      <c r="AM29" s="1114"/>
      <c r="AN29" s="1114"/>
      <c r="AO29" s="1114"/>
      <c r="AP29" s="1114"/>
      <c r="AQ29" s="1114"/>
      <c r="AR29" s="1114"/>
      <c r="AS29" s="1114"/>
      <c r="AT29" s="1114"/>
      <c r="AU29" s="1114"/>
      <c r="AV29" s="1114"/>
      <c r="AW29" s="1114"/>
      <c r="AX29" s="1114"/>
      <c r="AY29" s="1114"/>
      <c r="AZ29" s="1114"/>
      <c r="BA29" s="1114"/>
      <c r="BB29" s="1114"/>
      <c r="BC29" s="1114"/>
      <c r="BD29" s="1114"/>
      <c r="BE29" s="1114"/>
      <c r="BF29" s="1114"/>
      <c r="BG29" s="1114"/>
      <c r="BH29" s="1114"/>
      <c r="BI29" s="1114"/>
      <c r="BJ29" s="1114"/>
      <c r="BK29" s="1114"/>
      <c r="BL29" s="1114"/>
      <c r="BM29" s="1114"/>
      <c r="BN29" s="1114"/>
      <c r="BO29" s="1114"/>
      <c r="BP29" s="1114"/>
      <c r="BQ29" s="1114"/>
      <c r="BR29" s="1114"/>
      <c r="BS29" s="1114"/>
      <c r="BT29" s="1114"/>
      <c r="BU29" s="1114"/>
      <c r="BV29" s="1114"/>
      <c r="BW29" s="1114"/>
      <c r="BX29" s="1114"/>
      <c r="BY29" s="1114"/>
      <c r="BZ29" s="1114"/>
      <c r="CA29" s="1114"/>
      <c r="CB29" s="1114"/>
      <c r="CC29" s="1114"/>
      <c r="CD29" s="1114"/>
      <c r="CE29" s="1114"/>
      <c r="CF29" s="1114"/>
      <c r="CG29" s="1114"/>
      <c r="CH29" s="1114"/>
      <c r="CI29" s="1114"/>
      <c r="CJ29" s="1114"/>
      <c r="CK29" s="1114"/>
      <c r="CL29" s="1114"/>
      <c r="CM29" s="1114"/>
      <c r="CN29" s="1114"/>
      <c r="CO29" s="1114"/>
      <c r="CP29" s="1114"/>
      <c r="CQ29" s="1114"/>
      <c r="CR29" s="1114"/>
      <c r="CS29" s="1114"/>
      <c r="CT29" s="1114"/>
      <c r="CU29" s="1114"/>
      <c r="CV29" s="1114"/>
      <c r="CW29" s="1114"/>
      <c r="CX29" s="1114"/>
      <c r="CY29" s="1114"/>
      <c r="CZ29" s="1114"/>
      <c r="DA29" s="1114"/>
      <c r="DB29" s="1114"/>
      <c r="DC29" s="1114"/>
      <c r="DD29" s="1114"/>
      <c r="DE29" s="1114"/>
      <c r="DF29" s="1114"/>
      <c r="DG29" s="1114"/>
      <c r="DH29" s="1114"/>
      <c r="DI29" s="1114"/>
      <c r="DJ29" s="1114"/>
      <c r="DK29" s="1114"/>
      <c r="DL29" s="1114"/>
      <c r="DM29" s="1114"/>
      <c r="DN29" s="1114"/>
      <c r="DO29" s="1114"/>
      <c r="DP29" s="1114"/>
      <c r="DQ29" s="1114"/>
      <c r="DR29" s="1114"/>
      <c r="DS29" s="1114"/>
      <c r="DT29" s="1114"/>
      <c r="DU29" s="1114"/>
      <c r="DV29" s="1114"/>
      <c r="DW29" s="1114"/>
      <c r="DX29" s="1114"/>
      <c r="DY29" s="1114"/>
      <c r="DZ29" s="1114"/>
      <c r="EA29" s="1114"/>
      <c r="EB29" s="1114"/>
      <c r="EC29" s="1114"/>
      <c r="ED29" s="1114"/>
      <c r="EE29" s="1114"/>
      <c r="EF29" s="1114"/>
      <c r="EG29" s="1114"/>
      <c r="EH29" s="1114"/>
      <c r="EI29" s="1114"/>
      <c r="EJ29" s="1114"/>
      <c r="EK29" s="1114"/>
      <c r="EL29" s="1114"/>
      <c r="EM29" s="1114"/>
      <c r="EN29" s="1114"/>
      <c r="EO29" s="1114"/>
      <c r="EP29" s="1114"/>
      <c r="EQ29" s="1114"/>
      <c r="ER29" s="1114"/>
      <c r="ES29" s="1114"/>
      <c r="ET29" s="1114"/>
      <c r="EU29" s="1114"/>
      <c r="EV29" s="1114"/>
      <c r="EW29" s="1114"/>
      <c r="EX29" s="1114"/>
      <c r="EY29" s="1114"/>
      <c r="EZ29" s="1114"/>
      <c r="FA29" s="1114"/>
      <c r="FB29" s="1114"/>
      <c r="FC29" s="1114"/>
      <c r="FD29" s="1114"/>
      <c r="FE29" s="1114"/>
      <c r="FF29" s="1114"/>
      <c r="FG29" s="1114"/>
      <c r="FH29" s="1114"/>
      <c r="FI29" s="1114"/>
      <c r="FJ29" s="1114"/>
      <c r="FK29" s="1114"/>
      <c r="FL29" s="1114"/>
      <c r="FM29" s="1114"/>
      <c r="FN29" s="1114"/>
      <c r="FO29" s="1114"/>
      <c r="FP29" s="1114"/>
      <c r="FQ29" s="1114"/>
      <c r="FR29" s="1114"/>
      <c r="FS29" s="1114"/>
      <c r="FT29" s="1114"/>
      <c r="FU29" s="1114"/>
      <c r="FV29" s="1114"/>
      <c r="FW29" s="1114"/>
      <c r="FX29" s="1114"/>
      <c r="FY29" s="1114"/>
      <c r="FZ29" s="1114"/>
      <c r="GA29" s="1114"/>
      <c r="GB29" s="1114"/>
      <c r="GC29" s="1114"/>
      <c r="GD29" s="1114"/>
      <c r="GE29" s="1114"/>
      <c r="GF29" s="1114"/>
      <c r="GG29" s="1114"/>
      <c r="GH29" s="1114"/>
      <c r="GI29" s="1114"/>
      <c r="GJ29" s="1114"/>
      <c r="GK29" s="1114"/>
      <c r="GL29" s="1114"/>
      <c r="GM29" s="1114"/>
      <c r="GN29" s="1114"/>
      <c r="GO29" s="1114"/>
      <c r="GP29" s="1114"/>
      <c r="GQ29" s="1114"/>
      <c r="GR29" s="1114"/>
      <c r="GS29" s="1114"/>
      <c r="GT29" s="1114"/>
      <c r="GU29" s="1114"/>
      <c r="GV29" s="1114"/>
      <c r="GW29" s="1114"/>
      <c r="GX29" s="1114"/>
      <c r="GY29" s="1114"/>
      <c r="GZ29" s="1114"/>
      <c r="HA29" s="1114"/>
      <c r="HB29" s="1114"/>
      <c r="HC29" s="1114"/>
      <c r="HD29" s="1114"/>
      <c r="HE29" s="1114"/>
      <c r="HF29" s="1114"/>
      <c r="HG29" s="1114"/>
      <c r="HH29" s="1114"/>
      <c r="HI29" s="1114"/>
      <c r="HJ29" s="1114"/>
      <c r="HK29" s="1114"/>
      <c r="HL29" s="1114"/>
      <c r="HM29" s="1114"/>
      <c r="HN29" s="1114"/>
      <c r="HO29" s="1114"/>
      <c r="HP29" s="1114"/>
      <c r="HQ29" s="1114"/>
      <c r="HR29" s="1114"/>
      <c r="HS29" s="1114"/>
      <c r="HT29" s="1114"/>
      <c r="HU29" s="1114"/>
      <c r="HV29" s="1114"/>
      <c r="HW29" s="1114"/>
      <c r="HX29" s="1114"/>
      <c r="HY29" s="1114"/>
      <c r="HZ29" s="1114"/>
      <c r="IA29" s="1114"/>
      <c r="IB29" s="1114"/>
      <c r="IC29" s="1114"/>
      <c r="ID29" s="1114"/>
      <c r="IE29" s="1114"/>
      <c r="IF29" s="1114"/>
      <c r="IG29" s="1114"/>
      <c r="IH29" s="1114"/>
      <c r="II29" s="1114"/>
      <c r="IJ29" s="1114"/>
      <c r="IK29" s="1114"/>
      <c r="IL29" s="1114"/>
      <c r="IM29" s="1114"/>
      <c r="IN29" s="1114"/>
      <c r="IO29" s="1114"/>
      <c r="IP29" s="1114"/>
      <c r="IQ29" s="1114"/>
      <c r="IR29" s="1114"/>
      <c r="IS29" s="1114"/>
      <c r="IT29" s="1114"/>
      <c r="IU29" s="1114"/>
      <c r="IV29" s="1114"/>
      <c r="IW29" s="1114"/>
    </row>
    <row r="30" spans="2:257" s="1346" customFormat="1" ht="6" customHeight="1">
      <c r="C30" s="1711"/>
      <c r="D30" s="1708"/>
      <c r="E30" s="1347"/>
      <c r="F30" s="1348"/>
      <c r="G30" s="1347"/>
      <c r="H30" s="1348"/>
      <c r="I30" s="1347"/>
      <c r="J30" s="1348"/>
      <c r="K30" s="1347"/>
      <c r="L30" s="1348"/>
      <c r="M30" s="1347"/>
      <c r="N30" s="1348"/>
      <c r="O30" s="1347"/>
      <c r="P30" s="1348"/>
      <c r="Q30" s="1347"/>
      <c r="R30" s="1348"/>
      <c r="S30" s="1347"/>
      <c r="T30" s="1348"/>
      <c r="U30" s="1347"/>
      <c r="V30" s="1348"/>
      <c r="W30" s="1347"/>
      <c r="X30" s="1348"/>
      <c r="Y30" s="1347"/>
      <c r="Z30" s="1348"/>
      <c r="AA30" s="1347"/>
      <c r="AB30" s="1348"/>
      <c r="AC30" s="1347"/>
      <c r="AD30" s="1709"/>
      <c r="AE30" s="924"/>
      <c r="AF30" s="1349"/>
      <c r="AG30" s="924"/>
      <c r="AH30" s="924"/>
      <c r="AI30" s="924"/>
      <c r="AJ30" s="924"/>
      <c r="AK30" s="924"/>
      <c r="AL30" s="924"/>
      <c r="AM30" s="924"/>
      <c r="AN30" s="924"/>
      <c r="AO30" s="924"/>
      <c r="AP30" s="924"/>
      <c r="AQ30" s="924"/>
      <c r="AR30" s="924"/>
      <c r="AS30" s="924"/>
      <c r="AT30" s="924"/>
      <c r="AU30" s="924"/>
      <c r="AV30" s="924"/>
      <c r="AW30" s="924"/>
      <c r="AX30" s="924"/>
      <c r="AY30" s="924"/>
      <c r="AZ30" s="924"/>
      <c r="BA30" s="924"/>
      <c r="BB30" s="924"/>
      <c r="BC30" s="924"/>
      <c r="BD30" s="924"/>
      <c r="BE30" s="924"/>
      <c r="BF30" s="924"/>
      <c r="BG30" s="924"/>
      <c r="BH30" s="924"/>
      <c r="BI30" s="924"/>
      <c r="BJ30" s="924"/>
      <c r="BK30" s="924"/>
      <c r="BL30" s="924"/>
      <c r="BM30" s="924"/>
      <c r="BN30" s="924"/>
      <c r="BO30" s="924"/>
      <c r="BP30" s="924"/>
      <c r="BQ30" s="924"/>
      <c r="BR30" s="924"/>
      <c r="BS30" s="924"/>
      <c r="BT30" s="924"/>
      <c r="BU30" s="924"/>
      <c r="BV30" s="924"/>
      <c r="BW30" s="924"/>
      <c r="BX30" s="924"/>
      <c r="BY30" s="924"/>
      <c r="BZ30" s="924"/>
      <c r="CA30" s="924"/>
      <c r="CB30" s="924"/>
      <c r="CC30" s="924"/>
      <c r="CD30" s="924"/>
      <c r="CE30" s="924"/>
      <c r="CF30" s="924"/>
      <c r="CG30" s="924"/>
      <c r="CH30" s="924"/>
      <c r="CI30" s="924"/>
      <c r="CJ30" s="924"/>
      <c r="CK30" s="924"/>
      <c r="CL30" s="924"/>
      <c r="CM30" s="924"/>
      <c r="CN30" s="924"/>
      <c r="CO30" s="924"/>
      <c r="CP30" s="924"/>
      <c r="CQ30" s="924"/>
      <c r="CR30" s="924"/>
      <c r="CS30" s="924"/>
      <c r="CT30" s="924"/>
      <c r="CU30" s="924"/>
      <c r="CV30" s="924"/>
      <c r="CW30" s="924"/>
      <c r="CX30" s="924"/>
      <c r="CY30" s="924"/>
      <c r="CZ30" s="924"/>
      <c r="DA30" s="924"/>
      <c r="DB30" s="924"/>
      <c r="DC30" s="924"/>
      <c r="DD30" s="924"/>
      <c r="DE30" s="924"/>
      <c r="DF30" s="924"/>
      <c r="DG30" s="924"/>
      <c r="DH30" s="924"/>
      <c r="DI30" s="924"/>
      <c r="DJ30" s="924"/>
      <c r="DK30" s="924"/>
      <c r="DL30" s="924"/>
      <c r="DM30" s="924"/>
      <c r="DN30" s="924"/>
      <c r="DO30" s="924"/>
      <c r="DP30" s="924"/>
      <c r="DQ30" s="924"/>
      <c r="DR30" s="924"/>
      <c r="DS30" s="924"/>
      <c r="DT30" s="924"/>
      <c r="DU30" s="924"/>
      <c r="DV30" s="924"/>
      <c r="DW30" s="924"/>
      <c r="DX30" s="924"/>
      <c r="DY30" s="924"/>
      <c r="DZ30" s="924"/>
      <c r="EA30" s="924"/>
      <c r="EB30" s="924"/>
      <c r="EC30" s="924"/>
      <c r="ED30" s="924"/>
      <c r="EE30" s="924"/>
      <c r="EF30" s="924"/>
      <c r="EG30" s="924"/>
      <c r="EH30" s="924"/>
      <c r="EI30" s="924"/>
      <c r="EJ30" s="924"/>
      <c r="EK30" s="924"/>
      <c r="EL30" s="924"/>
      <c r="EM30" s="924"/>
      <c r="EN30" s="924"/>
      <c r="EO30" s="924"/>
      <c r="EP30" s="924"/>
      <c r="EQ30" s="924"/>
      <c r="ER30" s="924"/>
      <c r="ES30" s="924"/>
      <c r="ET30" s="924"/>
      <c r="EU30" s="924"/>
      <c r="EV30" s="924"/>
      <c r="EW30" s="924"/>
      <c r="EX30" s="924"/>
      <c r="EY30" s="924"/>
      <c r="EZ30" s="924"/>
      <c r="FA30" s="924"/>
      <c r="FB30" s="924"/>
      <c r="FC30" s="924"/>
      <c r="FD30" s="924"/>
      <c r="FE30" s="924"/>
      <c r="FF30" s="924"/>
      <c r="FG30" s="924"/>
      <c r="FH30" s="924"/>
      <c r="FI30" s="924"/>
      <c r="FJ30" s="924"/>
      <c r="FK30" s="924"/>
      <c r="FL30" s="924"/>
      <c r="FM30" s="924"/>
      <c r="FN30" s="924"/>
      <c r="FO30" s="924"/>
      <c r="FP30" s="924"/>
      <c r="FQ30" s="924"/>
      <c r="FR30" s="924"/>
      <c r="FS30" s="924"/>
      <c r="FT30" s="924"/>
      <c r="FU30" s="924"/>
      <c r="FV30" s="924"/>
      <c r="FW30" s="924"/>
      <c r="FX30" s="924"/>
      <c r="FY30" s="924"/>
      <c r="FZ30" s="924"/>
      <c r="GA30" s="924"/>
      <c r="GB30" s="924"/>
      <c r="GC30" s="924"/>
      <c r="GD30" s="924"/>
      <c r="GE30" s="924"/>
      <c r="GF30" s="924"/>
      <c r="GG30" s="924"/>
      <c r="GH30" s="924"/>
      <c r="GI30" s="924"/>
      <c r="GJ30" s="924"/>
      <c r="GK30" s="924"/>
      <c r="GL30" s="924"/>
      <c r="GM30" s="924"/>
      <c r="GN30" s="924"/>
      <c r="GO30" s="924"/>
      <c r="GP30" s="924"/>
      <c r="GQ30" s="924"/>
      <c r="GR30" s="924"/>
      <c r="GS30" s="924"/>
      <c r="GT30" s="924"/>
      <c r="GU30" s="924"/>
      <c r="GV30" s="924"/>
      <c r="GW30" s="924"/>
      <c r="GX30" s="924"/>
      <c r="GY30" s="924"/>
      <c r="GZ30" s="924"/>
      <c r="HA30" s="924"/>
      <c r="HB30" s="924"/>
      <c r="HC30" s="924"/>
      <c r="HD30" s="924"/>
      <c r="HE30" s="924"/>
      <c r="HF30" s="924"/>
      <c r="HG30" s="924"/>
      <c r="HH30" s="924"/>
      <c r="HI30" s="924"/>
      <c r="HJ30" s="924"/>
      <c r="HK30" s="924"/>
      <c r="HL30" s="924"/>
      <c r="HM30" s="924"/>
      <c r="HN30" s="924"/>
      <c r="HO30" s="924"/>
      <c r="HP30" s="924"/>
      <c r="HQ30" s="924"/>
      <c r="HR30" s="924"/>
      <c r="HS30" s="924"/>
      <c r="HT30" s="924"/>
      <c r="HU30" s="924"/>
      <c r="HV30" s="924"/>
      <c r="HW30" s="924"/>
      <c r="HX30" s="924"/>
      <c r="HY30" s="924"/>
      <c r="HZ30" s="924"/>
      <c r="IA30" s="924"/>
      <c r="IB30" s="924"/>
      <c r="IC30" s="924"/>
      <c r="ID30" s="924"/>
      <c r="IE30" s="924"/>
      <c r="IF30" s="924"/>
      <c r="IG30" s="924"/>
      <c r="IH30" s="924"/>
      <c r="II30" s="924"/>
      <c r="IJ30" s="924"/>
      <c r="IK30" s="924"/>
      <c r="IL30" s="924"/>
      <c r="IM30" s="924"/>
      <c r="IN30" s="924"/>
      <c r="IO30" s="924"/>
      <c r="IP30" s="924"/>
      <c r="IQ30" s="924"/>
      <c r="IR30" s="924"/>
      <c r="IS30" s="924"/>
      <c r="IT30" s="924"/>
      <c r="IU30" s="924"/>
      <c r="IV30" s="924"/>
      <c r="IW30" s="924"/>
    </row>
    <row r="31" spans="2:257" ht="15.75">
      <c r="B31" s="1350">
        <v>1</v>
      </c>
      <c r="C31" s="233" t="s">
        <v>1827</v>
      </c>
      <c r="D31" s="1706" t="s">
        <v>165</v>
      </c>
      <c r="E31" s="1351"/>
      <c r="F31" s="1707">
        <v>0</v>
      </c>
      <c r="G31" s="1351">
        <v>14695.93</v>
      </c>
      <c r="H31" s="1707">
        <v>100</v>
      </c>
      <c r="I31" s="1351"/>
      <c r="J31" s="1707">
        <v>0</v>
      </c>
      <c r="K31" s="1351"/>
      <c r="L31" s="1707">
        <v>0</v>
      </c>
      <c r="M31" s="1351"/>
      <c r="N31" s="1707">
        <v>0</v>
      </c>
      <c r="O31" s="1351"/>
      <c r="P31" s="1707">
        <v>0</v>
      </c>
      <c r="Q31" s="1351"/>
      <c r="R31" s="1707">
        <v>0</v>
      </c>
      <c r="S31" s="1351"/>
      <c r="T31" s="1707">
        <v>0</v>
      </c>
      <c r="U31" s="1351"/>
      <c r="V31" s="1707">
        <v>0</v>
      </c>
      <c r="W31" s="1351"/>
      <c r="X31" s="1707">
        <v>0</v>
      </c>
      <c r="Y31" s="1351"/>
      <c r="Z31" s="1707">
        <v>0</v>
      </c>
      <c r="AA31" s="1351"/>
      <c r="AB31" s="1707">
        <v>0</v>
      </c>
      <c r="AC31" s="1351">
        <v>14695.93</v>
      </c>
      <c r="AD31" s="1707">
        <v>2.9509541691502377</v>
      </c>
      <c r="AE31" s="1114"/>
      <c r="AF31" s="1352">
        <v>100</v>
      </c>
      <c r="AG31" s="1114"/>
      <c r="AH31" s="1114"/>
      <c r="AI31" s="1114"/>
      <c r="AJ31" s="1114"/>
      <c r="AK31" s="1114"/>
      <c r="AL31" s="1114"/>
      <c r="AM31" s="1114"/>
      <c r="AN31" s="1114"/>
      <c r="AO31" s="1114"/>
      <c r="AP31" s="1114"/>
      <c r="AQ31" s="1114"/>
      <c r="AR31" s="1114"/>
      <c r="AS31" s="1114"/>
      <c r="AT31" s="1114"/>
      <c r="AU31" s="1114"/>
      <c r="AV31" s="1114"/>
      <c r="AW31" s="1114"/>
      <c r="AX31" s="1114"/>
      <c r="AY31" s="1114"/>
      <c r="AZ31" s="1114"/>
      <c r="BA31" s="1114"/>
      <c r="BB31" s="1114"/>
      <c r="BC31" s="1114"/>
      <c r="BD31" s="1114"/>
      <c r="BE31" s="1114"/>
      <c r="BF31" s="1114"/>
      <c r="BG31" s="1114"/>
      <c r="BH31" s="1114"/>
      <c r="BI31" s="1114"/>
      <c r="BJ31" s="1114"/>
      <c r="BK31" s="1114"/>
      <c r="BL31" s="1114"/>
      <c r="BM31" s="1114"/>
      <c r="BN31" s="1114"/>
      <c r="BO31" s="1114"/>
      <c r="BP31" s="1114"/>
      <c r="BQ31" s="1114"/>
      <c r="BR31" s="1114"/>
      <c r="BS31" s="1114"/>
      <c r="BT31" s="1114"/>
      <c r="BU31" s="1114"/>
      <c r="BV31" s="1114"/>
      <c r="BW31" s="1114"/>
      <c r="BX31" s="1114"/>
      <c r="BY31" s="1114"/>
      <c r="BZ31" s="1114"/>
      <c r="CA31" s="1114"/>
      <c r="CB31" s="1114"/>
      <c r="CC31" s="1114"/>
      <c r="CD31" s="1114"/>
      <c r="CE31" s="1114"/>
      <c r="CF31" s="1114"/>
      <c r="CG31" s="1114"/>
      <c r="CH31" s="1114"/>
      <c r="CI31" s="1114"/>
      <c r="CJ31" s="1114"/>
      <c r="CK31" s="1114"/>
      <c r="CL31" s="1114"/>
      <c r="CM31" s="1114"/>
      <c r="CN31" s="1114"/>
      <c r="CO31" s="1114"/>
      <c r="CP31" s="1114"/>
      <c r="CQ31" s="1114"/>
      <c r="CR31" s="1114"/>
      <c r="CS31" s="1114"/>
      <c r="CT31" s="1114"/>
      <c r="CU31" s="1114"/>
      <c r="CV31" s="1114"/>
      <c r="CW31" s="1114"/>
      <c r="CX31" s="1114"/>
      <c r="CY31" s="1114"/>
      <c r="CZ31" s="1114"/>
      <c r="DA31" s="1114"/>
      <c r="DB31" s="1114"/>
      <c r="DC31" s="1114"/>
      <c r="DD31" s="1114"/>
      <c r="DE31" s="1114"/>
      <c r="DF31" s="1114"/>
      <c r="DG31" s="1114"/>
      <c r="DH31" s="1114"/>
      <c r="DI31" s="1114"/>
      <c r="DJ31" s="1114"/>
      <c r="DK31" s="1114"/>
      <c r="DL31" s="1114"/>
      <c r="DM31" s="1114"/>
      <c r="DN31" s="1114"/>
      <c r="DO31" s="1114"/>
      <c r="DP31" s="1114"/>
      <c r="DQ31" s="1114"/>
      <c r="DR31" s="1114"/>
      <c r="DS31" s="1114"/>
      <c r="DT31" s="1114"/>
      <c r="DU31" s="1114"/>
      <c r="DV31" s="1114"/>
      <c r="DW31" s="1114"/>
      <c r="DX31" s="1114"/>
      <c r="DY31" s="1114"/>
      <c r="DZ31" s="1114"/>
      <c r="EA31" s="1114"/>
      <c r="EB31" s="1114"/>
      <c r="EC31" s="1114"/>
      <c r="ED31" s="1114"/>
      <c r="EE31" s="1114"/>
      <c r="EF31" s="1114"/>
      <c r="EG31" s="1114"/>
      <c r="EH31" s="1114"/>
      <c r="EI31" s="1114"/>
      <c r="EJ31" s="1114"/>
      <c r="EK31" s="1114"/>
      <c r="EL31" s="1114"/>
      <c r="EM31" s="1114"/>
      <c r="EN31" s="1114"/>
      <c r="EO31" s="1114"/>
      <c r="EP31" s="1114"/>
      <c r="EQ31" s="1114"/>
      <c r="ER31" s="1114"/>
      <c r="ES31" s="1114"/>
      <c r="ET31" s="1114"/>
      <c r="EU31" s="1114"/>
      <c r="EV31" s="1114"/>
      <c r="EW31" s="1114"/>
      <c r="EX31" s="1114"/>
      <c r="EY31" s="1114"/>
      <c r="EZ31" s="1114"/>
      <c r="FA31" s="1114"/>
      <c r="FB31" s="1114"/>
      <c r="FC31" s="1114"/>
      <c r="FD31" s="1114"/>
      <c r="FE31" s="1114"/>
      <c r="FF31" s="1114"/>
      <c r="FG31" s="1114"/>
      <c r="FH31" s="1114"/>
      <c r="FI31" s="1114"/>
      <c r="FJ31" s="1114"/>
      <c r="FK31" s="1114"/>
      <c r="FL31" s="1114"/>
      <c r="FM31" s="1114"/>
      <c r="FN31" s="1114"/>
      <c r="FO31" s="1114"/>
      <c r="FP31" s="1114"/>
      <c r="FQ31" s="1114"/>
      <c r="FR31" s="1114"/>
      <c r="FS31" s="1114"/>
      <c r="FT31" s="1114"/>
      <c r="FU31" s="1114"/>
      <c r="FV31" s="1114"/>
      <c r="FW31" s="1114"/>
      <c r="FX31" s="1114"/>
      <c r="FY31" s="1114"/>
      <c r="FZ31" s="1114"/>
      <c r="GA31" s="1114"/>
      <c r="GB31" s="1114"/>
      <c r="GC31" s="1114"/>
      <c r="GD31" s="1114"/>
      <c r="GE31" s="1114"/>
      <c r="GF31" s="1114"/>
      <c r="GG31" s="1114"/>
      <c r="GH31" s="1114"/>
      <c r="GI31" s="1114"/>
      <c r="GJ31" s="1114"/>
      <c r="GK31" s="1114"/>
      <c r="GL31" s="1114"/>
      <c r="GM31" s="1114"/>
      <c r="GN31" s="1114"/>
      <c r="GO31" s="1114"/>
      <c r="GP31" s="1114"/>
      <c r="GQ31" s="1114"/>
      <c r="GR31" s="1114"/>
      <c r="GS31" s="1114"/>
      <c r="GT31" s="1114"/>
      <c r="GU31" s="1114"/>
      <c r="GV31" s="1114"/>
      <c r="GW31" s="1114"/>
      <c r="GX31" s="1114"/>
      <c r="GY31" s="1114"/>
      <c r="GZ31" s="1114"/>
      <c r="HA31" s="1114"/>
      <c r="HB31" s="1114"/>
      <c r="HC31" s="1114"/>
      <c r="HD31" s="1114"/>
      <c r="HE31" s="1114"/>
      <c r="HF31" s="1114"/>
      <c r="HG31" s="1114"/>
      <c r="HH31" s="1114"/>
      <c r="HI31" s="1114"/>
      <c r="HJ31" s="1114"/>
      <c r="HK31" s="1114"/>
      <c r="HL31" s="1114"/>
      <c r="HM31" s="1114"/>
      <c r="HN31" s="1114"/>
      <c r="HO31" s="1114"/>
      <c r="HP31" s="1114"/>
      <c r="HQ31" s="1114"/>
      <c r="HR31" s="1114"/>
      <c r="HS31" s="1114"/>
      <c r="HT31" s="1114"/>
      <c r="HU31" s="1114"/>
      <c r="HV31" s="1114"/>
      <c r="HW31" s="1114"/>
      <c r="HX31" s="1114"/>
      <c r="HY31" s="1114"/>
      <c r="HZ31" s="1114"/>
      <c r="IA31" s="1114"/>
      <c r="IB31" s="1114"/>
      <c r="IC31" s="1114"/>
      <c r="ID31" s="1114"/>
      <c r="IE31" s="1114"/>
      <c r="IF31" s="1114"/>
      <c r="IG31" s="1114"/>
      <c r="IH31" s="1114"/>
      <c r="II31" s="1114"/>
      <c r="IJ31" s="1114"/>
      <c r="IK31" s="1114"/>
      <c r="IL31" s="1114"/>
      <c r="IM31" s="1114"/>
      <c r="IN31" s="1114"/>
      <c r="IO31" s="1114"/>
      <c r="IP31" s="1114"/>
      <c r="IQ31" s="1114"/>
      <c r="IR31" s="1114"/>
      <c r="IS31" s="1114"/>
      <c r="IT31" s="1114"/>
      <c r="IU31" s="1114"/>
      <c r="IV31" s="1114"/>
      <c r="IW31" s="1114"/>
    </row>
    <row r="32" spans="2:257" s="1346" customFormat="1" ht="6" customHeight="1">
      <c r="C32" s="1711"/>
      <c r="D32" s="1708"/>
      <c r="E32" s="1347"/>
      <c r="F32" s="1348"/>
      <c r="G32" s="1347"/>
      <c r="H32" s="1348"/>
      <c r="I32" s="1347"/>
      <c r="J32" s="1348"/>
      <c r="K32" s="1347"/>
      <c r="L32" s="1348"/>
      <c r="M32" s="1347"/>
      <c r="N32" s="1348"/>
      <c r="O32" s="1347"/>
      <c r="P32" s="1348"/>
      <c r="Q32" s="1347"/>
      <c r="R32" s="1348"/>
      <c r="S32" s="1347"/>
      <c r="T32" s="1348"/>
      <c r="U32" s="1347"/>
      <c r="V32" s="1348"/>
      <c r="W32" s="1347"/>
      <c r="X32" s="1348"/>
      <c r="Y32" s="1347"/>
      <c r="Z32" s="1348"/>
      <c r="AA32" s="1347"/>
      <c r="AB32" s="1348"/>
      <c r="AC32" s="1347"/>
      <c r="AD32" s="1709"/>
      <c r="AE32" s="924"/>
      <c r="AF32" s="1349"/>
      <c r="AG32" s="924"/>
      <c r="AH32" s="924"/>
      <c r="AI32" s="924"/>
      <c r="AJ32" s="924"/>
      <c r="AK32" s="924"/>
      <c r="AL32" s="924"/>
      <c r="AM32" s="924"/>
      <c r="AN32" s="924"/>
      <c r="AO32" s="924"/>
      <c r="AP32" s="924"/>
      <c r="AQ32" s="924"/>
      <c r="AR32" s="924"/>
      <c r="AS32" s="924"/>
      <c r="AT32" s="924"/>
      <c r="AU32" s="924"/>
      <c r="AV32" s="924"/>
      <c r="AW32" s="924"/>
      <c r="AX32" s="924"/>
      <c r="AY32" s="924"/>
      <c r="AZ32" s="924"/>
      <c r="BA32" s="924"/>
      <c r="BB32" s="924"/>
      <c r="BC32" s="924"/>
      <c r="BD32" s="924"/>
      <c r="BE32" s="924"/>
      <c r="BF32" s="924"/>
      <c r="BG32" s="924"/>
      <c r="BH32" s="924"/>
      <c r="BI32" s="924"/>
      <c r="BJ32" s="924"/>
      <c r="BK32" s="924"/>
      <c r="BL32" s="924"/>
      <c r="BM32" s="924"/>
      <c r="BN32" s="924"/>
      <c r="BO32" s="924"/>
      <c r="BP32" s="924"/>
      <c r="BQ32" s="924"/>
      <c r="BR32" s="924"/>
      <c r="BS32" s="924"/>
      <c r="BT32" s="924"/>
      <c r="BU32" s="924"/>
      <c r="BV32" s="924"/>
      <c r="BW32" s="924"/>
      <c r="BX32" s="924"/>
      <c r="BY32" s="924"/>
      <c r="BZ32" s="924"/>
      <c r="CA32" s="924"/>
      <c r="CB32" s="924"/>
      <c r="CC32" s="924"/>
      <c r="CD32" s="924"/>
      <c r="CE32" s="924"/>
      <c r="CF32" s="924"/>
      <c r="CG32" s="924"/>
      <c r="CH32" s="924"/>
      <c r="CI32" s="924"/>
      <c r="CJ32" s="924"/>
      <c r="CK32" s="924"/>
      <c r="CL32" s="924"/>
      <c r="CM32" s="924"/>
      <c r="CN32" s="924"/>
      <c r="CO32" s="924"/>
      <c r="CP32" s="924"/>
      <c r="CQ32" s="924"/>
      <c r="CR32" s="924"/>
      <c r="CS32" s="924"/>
      <c r="CT32" s="924"/>
      <c r="CU32" s="924"/>
      <c r="CV32" s="924"/>
      <c r="CW32" s="924"/>
      <c r="CX32" s="924"/>
      <c r="CY32" s="924"/>
      <c r="CZ32" s="924"/>
      <c r="DA32" s="924"/>
      <c r="DB32" s="924"/>
      <c r="DC32" s="924"/>
      <c r="DD32" s="924"/>
      <c r="DE32" s="924"/>
      <c r="DF32" s="924"/>
      <c r="DG32" s="924"/>
      <c r="DH32" s="924"/>
      <c r="DI32" s="924"/>
      <c r="DJ32" s="924"/>
      <c r="DK32" s="924"/>
      <c r="DL32" s="924"/>
      <c r="DM32" s="924"/>
      <c r="DN32" s="924"/>
      <c r="DO32" s="924"/>
      <c r="DP32" s="924"/>
      <c r="DQ32" s="924"/>
      <c r="DR32" s="924"/>
      <c r="DS32" s="924"/>
      <c r="DT32" s="924"/>
      <c r="DU32" s="924"/>
      <c r="DV32" s="924"/>
      <c r="DW32" s="924"/>
      <c r="DX32" s="924"/>
      <c r="DY32" s="924"/>
      <c r="DZ32" s="924"/>
      <c r="EA32" s="924"/>
      <c r="EB32" s="924"/>
      <c r="EC32" s="924"/>
      <c r="ED32" s="924"/>
      <c r="EE32" s="924"/>
      <c r="EF32" s="924"/>
      <c r="EG32" s="924"/>
      <c r="EH32" s="924"/>
      <c r="EI32" s="924"/>
      <c r="EJ32" s="924"/>
      <c r="EK32" s="924"/>
      <c r="EL32" s="924"/>
      <c r="EM32" s="924"/>
      <c r="EN32" s="924"/>
      <c r="EO32" s="924"/>
      <c r="EP32" s="924"/>
      <c r="EQ32" s="924"/>
      <c r="ER32" s="924"/>
      <c r="ES32" s="924"/>
      <c r="ET32" s="924"/>
      <c r="EU32" s="924"/>
      <c r="EV32" s="924"/>
      <c r="EW32" s="924"/>
      <c r="EX32" s="924"/>
      <c r="EY32" s="924"/>
      <c r="EZ32" s="924"/>
      <c r="FA32" s="924"/>
      <c r="FB32" s="924"/>
      <c r="FC32" s="924"/>
      <c r="FD32" s="924"/>
      <c r="FE32" s="924"/>
      <c r="FF32" s="924"/>
      <c r="FG32" s="924"/>
      <c r="FH32" s="924"/>
      <c r="FI32" s="924"/>
      <c r="FJ32" s="924"/>
      <c r="FK32" s="924"/>
      <c r="FL32" s="924"/>
      <c r="FM32" s="924"/>
      <c r="FN32" s="924"/>
      <c r="FO32" s="924"/>
      <c r="FP32" s="924"/>
      <c r="FQ32" s="924"/>
      <c r="FR32" s="924"/>
      <c r="FS32" s="924"/>
      <c r="FT32" s="924"/>
      <c r="FU32" s="924"/>
      <c r="FV32" s="924"/>
      <c r="FW32" s="924"/>
      <c r="FX32" s="924"/>
      <c r="FY32" s="924"/>
      <c r="FZ32" s="924"/>
      <c r="GA32" s="924"/>
      <c r="GB32" s="924"/>
      <c r="GC32" s="924"/>
      <c r="GD32" s="924"/>
      <c r="GE32" s="924"/>
      <c r="GF32" s="924"/>
      <c r="GG32" s="924"/>
      <c r="GH32" s="924"/>
      <c r="GI32" s="924"/>
      <c r="GJ32" s="924"/>
      <c r="GK32" s="924"/>
      <c r="GL32" s="924"/>
      <c r="GM32" s="924"/>
      <c r="GN32" s="924"/>
      <c r="GO32" s="924"/>
      <c r="GP32" s="924"/>
      <c r="GQ32" s="924"/>
      <c r="GR32" s="924"/>
      <c r="GS32" s="924"/>
      <c r="GT32" s="924"/>
      <c r="GU32" s="924"/>
      <c r="GV32" s="924"/>
      <c r="GW32" s="924"/>
      <c r="GX32" s="924"/>
      <c r="GY32" s="924"/>
      <c r="GZ32" s="924"/>
      <c r="HA32" s="924"/>
      <c r="HB32" s="924"/>
      <c r="HC32" s="924"/>
      <c r="HD32" s="924"/>
      <c r="HE32" s="924"/>
      <c r="HF32" s="924"/>
      <c r="HG32" s="924"/>
      <c r="HH32" s="924"/>
      <c r="HI32" s="924"/>
      <c r="HJ32" s="924"/>
      <c r="HK32" s="924"/>
      <c r="HL32" s="924"/>
      <c r="HM32" s="924"/>
      <c r="HN32" s="924"/>
      <c r="HO32" s="924"/>
      <c r="HP32" s="924"/>
      <c r="HQ32" s="924"/>
      <c r="HR32" s="924"/>
      <c r="HS32" s="924"/>
      <c r="HT32" s="924"/>
      <c r="HU32" s="924"/>
      <c r="HV32" s="924"/>
      <c r="HW32" s="924"/>
      <c r="HX32" s="924"/>
      <c r="HY32" s="924"/>
      <c r="HZ32" s="924"/>
      <c r="IA32" s="924"/>
      <c r="IB32" s="924"/>
      <c r="IC32" s="924"/>
      <c r="ID32" s="924"/>
      <c r="IE32" s="924"/>
      <c r="IF32" s="924"/>
      <c r="IG32" s="924"/>
      <c r="IH32" s="924"/>
      <c r="II32" s="924"/>
      <c r="IJ32" s="924"/>
      <c r="IK32" s="924"/>
      <c r="IL32" s="924"/>
      <c r="IM32" s="924"/>
      <c r="IN32" s="924"/>
      <c r="IO32" s="924"/>
      <c r="IP32" s="924"/>
      <c r="IQ32" s="924"/>
      <c r="IR32" s="924"/>
      <c r="IS32" s="924"/>
      <c r="IT32" s="924"/>
      <c r="IU32" s="924"/>
      <c r="IV32" s="924"/>
      <c r="IW32" s="924"/>
    </row>
    <row r="33" spans="2:257" ht="15.75">
      <c r="B33" s="1350">
        <v>1</v>
      </c>
      <c r="C33" s="233" t="s">
        <v>1828</v>
      </c>
      <c r="D33" s="1706" t="s">
        <v>223</v>
      </c>
      <c r="E33" s="1351"/>
      <c r="F33" s="1707">
        <v>0</v>
      </c>
      <c r="G33" s="1351">
        <v>15033.57</v>
      </c>
      <c r="H33" s="1707">
        <v>100</v>
      </c>
      <c r="I33" s="1351"/>
      <c r="J33" s="1707">
        <v>0</v>
      </c>
      <c r="K33" s="1351"/>
      <c r="L33" s="1707">
        <v>0</v>
      </c>
      <c r="M33" s="1351"/>
      <c r="N33" s="1707">
        <v>0</v>
      </c>
      <c r="O33" s="1351"/>
      <c r="P33" s="1707">
        <v>0</v>
      </c>
      <c r="Q33" s="1351"/>
      <c r="R33" s="1707">
        <v>0</v>
      </c>
      <c r="S33" s="1351"/>
      <c r="T33" s="1707">
        <v>0</v>
      </c>
      <c r="U33" s="1351"/>
      <c r="V33" s="1707">
        <v>0</v>
      </c>
      <c r="W33" s="1351"/>
      <c r="X33" s="1707">
        <v>0</v>
      </c>
      <c r="Y33" s="1351"/>
      <c r="Z33" s="1707">
        <v>0</v>
      </c>
      <c r="AA33" s="1351"/>
      <c r="AB33" s="1707">
        <v>0</v>
      </c>
      <c r="AC33" s="1351">
        <v>15033.57</v>
      </c>
      <c r="AD33" s="1707">
        <v>3.0187525436438483</v>
      </c>
      <c r="AE33" s="1114"/>
      <c r="AF33" s="1352">
        <v>100</v>
      </c>
      <c r="AG33" s="1114"/>
      <c r="AH33" s="1114"/>
      <c r="AI33" s="1114"/>
      <c r="AJ33" s="1114"/>
      <c r="AK33" s="1114"/>
      <c r="AL33" s="1114"/>
      <c r="AM33" s="1114"/>
      <c r="AN33" s="1114"/>
      <c r="AO33" s="1114"/>
      <c r="AP33" s="1114"/>
      <c r="AQ33" s="1114"/>
      <c r="AR33" s="1114"/>
      <c r="AS33" s="1114"/>
      <c r="AT33" s="1114"/>
      <c r="AU33" s="1114"/>
      <c r="AV33" s="1114"/>
      <c r="AW33" s="1114"/>
      <c r="AX33" s="1114"/>
      <c r="AY33" s="1114"/>
      <c r="AZ33" s="1114"/>
      <c r="BA33" s="1114"/>
      <c r="BB33" s="1114"/>
      <c r="BC33" s="1114"/>
      <c r="BD33" s="1114"/>
      <c r="BE33" s="1114"/>
      <c r="BF33" s="1114"/>
      <c r="BG33" s="1114"/>
      <c r="BH33" s="1114"/>
      <c r="BI33" s="1114"/>
      <c r="BJ33" s="1114"/>
      <c r="BK33" s="1114"/>
      <c r="BL33" s="1114"/>
      <c r="BM33" s="1114"/>
      <c r="BN33" s="1114"/>
      <c r="BO33" s="1114"/>
      <c r="BP33" s="1114"/>
      <c r="BQ33" s="1114"/>
      <c r="BR33" s="1114"/>
      <c r="BS33" s="1114"/>
      <c r="BT33" s="1114"/>
      <c r="BU33" s="1114"/>
      <c r="BV33" s="1114"/>
      <c r="BW33" s="1114"/>
      <c r="BX33" s="1114"/>
      <c r="BY33" s="1114"/>
      <c r="BZ33" s="1114"/>
      <c r="CA33" s="1114"/>
      <c r="CB33" s="1114"/>
      <c r="CC33" s="1114"/>
      <c r="CD33" s="1114"/>
      <c r="CE33" s="1114"/>
      <c r="CF33" s="1114"/>
      <c r="CG33" s="1114"/>
      <c r="CH33" s="1114"/>
      <c r="CI33" s="1114"/>
      <c r="CJ33" s="1114"/>
      <c r="CK33" s="1114"/>
      <c r="CL33" s="1114"/>
      <c r="CM33" s="1114"/>
      <c r="CN33" s="1114"/>
      <c r="CO33" s="1114"/>
      <c r="CP33" s="1114"/>
      <c r="CQ33" s="1114"/>
      <c r="CR33" s="1114"/>
      <c r="CS33" s="1114"/>
      <c r="CT33" s="1114"/>
      <c r="CU33" s="1114"/>
      <c r="CV33" s="1114"/>
      <c r="CW33" s="1114"/>
      <c r="CX33" s="1114"/>
      <c r="CY33" s="1114"/>
      <c r="CZ33" s="1114"/>
      <c r="DA33" s="1114"/>
      <c r="DB33" s="1114"/>
      <c r="DC33" s="1114"/>
      <c r="DD33" s="1114"/>
      <c r="DE33" s="1114"/>
      <c r="DF33" s="1114"/>
      <c r="DG33" s="1114"/>
      <c r="DH33" s="1114"/>
      <c r="DI33" s="1114"/>
      <c r="DJ33" s="1114"/>
      <c r="DK33" s="1114"/>
      <c r="DL33" s="1114"/>
      <c r="DM33" s="1114"/>
      <c r="DN33" s="1114"/>
      <c r="DO33" s="1114"/>
      <c r="DP33" s="1114"/>
      <c r="DQ33" s="1114"/>
      <c r="DR33" s="1114"/>
      <c r="DS33" s="1114"/>
      <c r="DT33" s="1114"/>
      <c r="DU33" s="1114"/>
      <c r="DV33" s="1114"/>
      <c r="DW33" s="1114"/>
      <c r="DX33" s="1114"/>
      <c r="DY33" s="1114"/>
      <c r="DZ33" s="1114"/>
      <c r="EA33" s="1114"/>
      <c r="EB33" s="1114"/>
      <c r="EC33" s="1114"/>
      <c r="ED33" s="1114"/>
      <c r="EE33" s="1114"/>
      <c r="EF33" s="1114"/>
      <c r="EG33" s="1114"/>
      <c r="EH33" s="1114"/>
      <c r="EI33" s="1114"/>
      <c r="EJ33" s="1114"/>
      <c r="EK33" s="1114"/>
      <c r="EL33" s="1114"/>
      <c r="EM33" s="1114"/>
      <c r="EN33" s="1114"/>
      <c r="EO33" s="1114"/>
      <c r="EP33" s="1114"/>
      <c r="EQ33" s="1114"/>
      <c r="ER33" s="1114"/>
      <c r="ES33" s="1114"/>
      <c r="ET33" s="1114"/>
      <c r="EU33" s="1114"/>
      <c r="EV33" s="1114"/>
      <c r="EW33" s="1114"/>
      <c r="EX33" s="1114"/>
      <c r="EY33" s="1114"/>
      <c r="EZ33" s="1114"/>
      <c r="FA33" s="1114"/>
      <c r="FB33" s="1114"/>
      <c r="FC33" s="1114"/>
      <c r="FD33" s="1114"/>
      <c r="FE33" s="1114"/>
      <c r="FF33" s="1114"/>
      <c r="FG33" s="1114"/>
      <c r="FH33" s="1114"/>
      <c r="FI33" s="1114"/>
      <c r="FJ33" s="1114"/>
      <c r="FK33" s="1114"/>
      <c r="FL33" s="1114"/>
      <c r="FM33" s="1114"/>
      <c r="FN33" s="1114"/>
      <c r="FO33" s="1114"/>
      <c r="FP33" s="1114"/>
      <c r="FQ33" s="1114"/>
      <c r="FR33" s="1114"/>
      <c r="FS33" s="1114"/>
      <c r="FT33" s="1114"/>
      <c r="FU33" s="1114"/>
      <c r="FV33" s="1114"/>
      <c r="FW33" s="1114"/>
      <c r="FX33" s="1114"/>
      <c r="FY33" s="1114"/>
      <c r="FZ33" s="1114"/>
      <c r="GA33" s="1114"/>
      <c r="GB33" s="1114"/>
      <c r="GC33" s="1114"/>
      <c r="GD33" s="1114"/>
      <c r="GE33" s="1114"/>
      <c r="GF33" s="1114"/>
      <c r="GG33" s="1114"/>
      <c r="GH33" s="1114"/>
      <c r="GI33" s="1114"/>
      <c r="GJ33" s="1114"/>
      <c r="GK33" s="1114"/>
      <c r="GL33" s="1114"/>
      <c r="GM33" s="1114"/>
      <c r="GN33" s="1114"/>
      <c r="GO33" s="1114"/>
      <c r="GP33" s="1114"/>
      <c r="GQ33" s="1114"/>
      <c r="GR33" s="1114"/>
      <c r="GS33" s="1114"/>
      <c r="GT33" s="1114"/>
      <c r="GU33" s="1114"/>
      <c r="GV33" s="1114"/>
      <c r="GW33" s="1114"/>
      <c r="GX33" s="1114"/>
      <c r="GY33" s="1114"/>
      <c r="GZ33" s="1114"/>
      <c r="HA33" s="1114"/>
      <c r="HB33" s="1114"/>
      <c r="HC33" s="1114"/>
      <c r="HD33" s="1114"/>
      <c r="HE33" s="1114"/>
      <c r="HF33" s="1114"/>
      <c r="HG33" s="1114"/>
      <c r="HH33" s="1114"/>
      <c r="HI33" s="1114"/>
      <c r="HJ33" s="1114"/>
      <c r="HK33" s="1114"/>
      <c r="HL33" s="1114"/>
      <c r="HM33" s="1114"/>
      <c r="HN33" s="1114"/>
      <c r="HO33" s="1114"/>
      <c r="HP33" s="1114"/>
      <c r="HQ33" s="1114"/>
      <c r="HR33" s="1114"/>
      <c r="HS33" s="1114"/>
      <c r="HT33" s="1114"/>
      <c r="HU33" s="1114"/>
      <c r="HV33" s="1114"/>
      <c r="HW33" s="1114"/>
      <c r="HX33" s="1114"/>
      <c r="HY33" s="1114"/>
      <c r="HZ33" s="1114"/>
      <c r="IA33" s="1114"/>
      <c r="IB33" s="1114"/>
      <c r="IC33" s="1114"/>
      <c r="ID33" s="1114"/>
      <c r="IE33" s="1114"/>
      <c r="IF33" s="1114"/>
      <c r="IG33" s="1114"/>
      <c r="IH33" s="1114"/>
      <c r="II33" s="1114"/>
      <c r="IJ33" s="1114"/>
      <c r="IK33" s="1114"/>
      <c r="IL33" s="1114"/>
      <c r="IM33" s="1114"/>
      <c r="IN33" s="1114"/>
      <c r="IO33" s="1114"/>
      <c r="IP33" s="1114"/>
      <c r="IQ33" s="1114"/>
      <c r="IR33" s="1114"/>
      <c r="IS33" s="1114"/>
      <c r="IT33" s="1114"/>
      <c r="IU33" s="1114"/>
      <c r="IV33" s="1114"/>
      <c r="IW33" s="1114"/>
    </row>
    <row r="34" spans="2:257" s="1346" customFormat="1" ht="6" customHeight="1">
      <c r="C34" s="1711"/>
      <c r="D34" s="1708"/>
      <c r="E34" s="1347"/>
      <c r="F34" s="1348"/>
      <c r="G34" s="1347"/>
      <c r="H34" s="1348"/>
      <c r="I34" s="1347"/>
      <c r="J34" s="1348"/>
      <c r="K34" s="1347"/>
      <c r="L34" s="1348"/>
      <c r="M34" s="1347"/>
      <c r="N34" s="1348"/>
      <c r="O34" s="1347"/>
      <c r="P34" s="1348"/>
      <c r="Q34" s="1347"/>
      <c r="R34" s="1348"/>
      <c r="S34" s="1347"/>
      <c r="T34" s="1348"/>
      <c r="U34" s="1347"/>
      <c r="V34" s="1348"/>
      <c r="W34" s="1347"/>
      <c r="X34" s="1348"/>
      <c r="Y34" s="1347"/>
      <c r="Z34" s="1348"/>
      <c r="AA34" s="1347"/>
      <c r="AB34" s="1348"/>
      <c r="AC34" s="1347"/>
      <c r="AD34" s="1709"/>
      <c r="AE34" s="924"/>
      <c r="AF34" s="1349"/>
      <c r="AG34" s="924"/>
      <c r="AH34" s="924"/>
      <c r="AI34" s="924"/>
      <c r="AJ34" s="924"/>
      <c r="AK34" s="924"/>
      <c r="AL34" s="924"/>
      <c r="AM34" s="924"/>
      <c r="AN34" s="924"/>
      <c r="AO34" s="924"/>
      <c r="AP34" s="924"/>
      <c r="AQ34" s="924"/>
      <c r="AR34" s="924"/>
      <c r="AS34" s="924"/>
      <c r="AT34" s="924"/>
      <c r="AU34" s="924"/>
      <c r="AV34" s="924"/>
      <c r="AW34" s="924"/>
      <c r="AX34" s="924"/>
      <c r="AY34" s="924"/>
      <c r="AZ34" s="924"/>
      <c r="BA34" s="924"/>
      <c r="BB34" s="924"/>
      <c r="BC34" s="924"/>
      <c r="BD34" s="924"/>
      <c r="BE34" s="924"/>
      <c r="BF34" s="924"/>
      <c r="BG34" s="924"/>
      <c r="BH34" s="924"/>
      <c r="BI34" s="924"/>
      <c r="BJ34" s="924"/>
      <c r="BK34" s="924"/>
      <c r="BL34" s="924"/>
      <c r="BM34" s="924"/>
      <c r="BN34" s="924"/>
      <c r="BO34" s="924"/>
      <c r="BP34" s="924"/>
      <c r="BQ34" s="924"/>
      <c r="BR34" s="924"/>
      <c r="BS34" s="924"/>
      <c r="BT34" s="924"/>
      <c r="BU34" s="924"/>
      <c r="BV34" s="924"/>
      <c r="BW34" s="924"/>
      <c r="BX34" s="924"/>
      <c r="BY34" s="924"/>
      <c r="BZ34" s="924"/>
      <c r="CA34" s="924"/>
      <c r="CB34" s="924"/>
      <c r="CC34" s="924"/>
      <c r="CD34" s="924"/>
      <c r="CE34" s="924"/>
      <c r="CF34" s="924"/>
      <c r="CG34" s="924"/>
      <c r="CH34" s="924"/>
      <c r="CI34" s="924"/>
      <c r="CJ34" s="924"/>
      <c r="CK34" s="924"/>
      <c r="CL34" s="924"/>
      <c r="CM34" s="924"/>
      <c r="CN34" s="924"/>
      <c r="CO34" s="924"/>
      <c r="CP34" s="924"/>
      <c r="CQ34" s="924"/>
      <c r="CR34" s="924"/>
      <c r="CS34" s="924"/>
      <c r="CT34" s="924"/>
      <c r="CU34" s="924"/>
      <c r="CV34" s="924"/>
      <c r="CW34" s="924"/>
      <c r="CX34" s="924"/>
      <c r="CY34" s="924"/>
      <c r="CZ34" s="924"/>
      <c r="DA34" s="924"/>
      <c r="DB34" s="924"/>
      <c r="DC34" s="924"/>
      <c r="DD34" s="924"/>
      <c r="DE34" s="924"/>
      <c r="DF34" s="924"/>
      <c r="DG34" s="924"/>
      <c r="DH34" s="924"/>
      <c r="DI34" s="924"/>
      <c r="DJ34" s="924"/>
      <c r="DK34" s="924"/>
      <c r="DL34" s="924"/>
      <c r="DM34" s="924"/>
      <c r="DN34" s="924"/>
      <c r="DO34" s="924"/>
      <c r="DP34" s="924"/>
      <c r="DQ34" s="924"/>
      <c r="DR34" s="924"/>
      <c r="DS34" s="924"/>
      <c r="DT34" s="924"/>
      <c r="DU34" s="924"/>
      <c r="DV34" s="924"/>
      <c r="DW34" s="924"/>
      <c r="DX34" s="924"/>
      <c r="DY34" s="924"/>
      <c r="DZ34" s="924"/>
      <c r="EA34" s="924"/>
      <c r="EB34" s="924"/>
      <c r="EC34" s="924"/>
      <c r="ED34" s="924"/>
      <c r="EE34" s="924"/>
      <c r="EF34" s="924"/>
      <c r="EG34" s="924"/>
      <c r="EH34" s="924"/>
      <c r="EI34" s="924"/>
      <c r="EJ34" s="924"/>
      <c r="EK34" s="924"/>
      <c r="EL34" s="924"/>
      <c r="EM34" s="924"/>
      <c r="EN34" s="924"/>
      <c r="EO34" s="924"/>
      <c r="EP34" s="924"/>
      <c r="EQ34" s="924"/>
      <c r="ER34" s="924"/>
      <c r="ES34" s="924"/>
      <c r="ET34" s="924"/>
      <c r="EU34" s="924"/>
      <c r="EV34" s="924"/>
      <c r="EW34" s="924"/>
      <c r="EX34" s="924"/>
      <c r="EY34" s="924"/>
      <c r="EZ34" s="924"/>
      <c r="FA34" s="924"/>
      <c r="FB34" s="924"/>
      <c r="FC34" s="924"/>
      <c r="FD34" s="924"/>
      <c r="FE34" s="924"/>
      <c r="FF34" s="924"/>
      <c r="FG34" s="924"/>
      <c r="FH34" s="924"/>
      <c r="FI34" s="924"/>
      <c r="FJ34" s="924"/>
      <c r="FK34" s="924"/>
      <c r="FL34" s="924"/>
      <c r="FM34" s="924"/>
      <c r="FN34" s="924"/>
      <c r="FO34" s="924"/>
      <c r="FP34" s="924"/>
      <c r="FQ34" s="924"/>
      <c r="FR34" s="924"/>
      <c r="FS34" s="924"/>
      <c r="FT34" s="924"/>
      <c r="FU34" s="924"/>
      <c r="FV34" s="924"/>
      <c r="FW34" s="924"/>
      <c r="FX34" s="924"/>
      <c r="FY34" s="924"/>
      <c r="FZ34" s="924"/>
      <c r="GA34" s="924"/>
      <c r="GB34" s="924"/>
      <c r="GC34" s="924"/>
      <c r="GD34" s="924"/>
      <c r="GE34" s="924"/>
      <c r="GF34" s="924"/>
      <c r="GG34" s="924"/>
      <c r="GH34" s="924"/>
      <c r="GI34" s="924"/>
      <c r="GJ34" s="924"/>
      <c r="GK34" s="924"/>
      <c r="GL34" s="924"/>
      <c r="GM34" s="924"/>
      <c r="GN34" s="924"/>
      <c r="GO34" s="924"/>
      <c r="GP34" s="924"/>
      <c r="GQ34" s="924"/>
      <c r="GR34" s="924"/>
      <c r="GS34" s="924"/>
      <c r="GT34" s="924"/>
      <c r="GU34" s="924"/>
      <c r="GV34" s="924"/>
      <c r="GW34" s="924"/>
      <c r="GX34" s="924"/>
      <c r="GY34" s="924"/>
      <c r="GZ34" s="924"/>
      <c r="HA34" s="924"/>
      <c r="HB34" s="924"/>
      <c r="HC34" s="924"/>
      <c r="HD34" s="924"/>
      <c r="HE34" s="924"/>
      <c r="HF34" s="924"/>
      <c r="HG34" s="924"/>
      <c r="HH34" s="924"/>
      <c r="HI34" s="924"/>
      <c r="HJ34" s="924"/>
      <c r="HK34" s="924"/>
      <c r="HL34" s="924"/>
      <c r="HM34" s="924"/>
      <c r="HN34" s="924"/>
      <c r="HO34" s="924"/>
      <c r="HP34" s="924"/>
      <c r="HQ34" s="924"/>
      <c r="HR34" s="924"/>
      <c r="HS34" s="924"/>
      <c r="HT34" s="924"/>
      <c r="HU34" s="924"/>
      <c r="HV34" s="924"/>
      <c r="HW34" s="924"/>
      <c r="HX34" s="924"/>
      <c r="HY34" s="924"/>
      <c r="HZ34" s="924"/>
      <c r="IA34" s="924"/>
      <c r="IB34" s="924"/>
      <c r="IC34" s="924"/>
      <c r="ID34" s="924"/>
      <c r="IE34" s="924"/>
      <c r="IF34" s="924"/>
      <c r="IG34" s="924"/>
      <c r="IH34" s="924"/>
      <c r="II34" s="924"/>
      <c r="IJ34" s="924"/>
      <c r="IK34" s="924"/>
      <c r="IL34" s="924"/>
      <c r="IM34" s="924"/>
      <c r="IN34" s="924"/>
      <c r="IO34" s="924"/>
      <c r="IP34" s="924"/>
      <c r="IQ34" s="924"/>
      <c r="IR34" s="924"/>
      <c r="IS34" s="924"/>
      <c r="IT34" s="924"/>
      <c r="IU34" s="924"/>
      <c r="IV34" s="924"/>
      <c r="IW34" s="924"/>
    </row>
    <row r="35" spans="2:257" ht="15.75">
      <c r="B35" s="1350">
        <v>1</v>
      </c>
      <c r="C35" s="233" t="s">
        <v>1829</v>
      </c>
      <c r="D35" s="1706" t="s">
        <v>70</v>
      </c>
      <c r="E35" s="1351"/>
      <c r="F35" s="1707">
        <v>0</v>
      </c>
      <c r="G35" s="1351">
        <v>19017.82</v>
      </c>
      <c r="H35" s="1707">
        <v>100</v>
      </c>
      <c r="I35" s="1351"/>
      <c r="J35" s="1707">
        <v>0</v>
      </c>
      <c r="K35" s="1351"/>
      <c r="L35" s="1707">
        <v>0</v>
      </c>
      <c r="M35" s="1351"/>
      <c r="N35" s="1707">
        <v>0</v>
      </c>
      <c r="O35" s="1351"/>
      <c r="P35" s="1707">
        <v>0</v>
      </c>
      <c r="Q35" s="1351"/>
      <c r="R35" s="1707">
        <v>0</v>
      </c>
      <c r="S35" s="1351"/>
      <c r="T35" s="1707">
        <v>0</v>
      </c>
      <c r="U35" s="1351"/>
      <c r="V35" s="1707">
        <v>0</v>
      </c>
      <c r="W35" s="1351"/>
      <c r="X35" s="1707">
        <v>0</v>
      </c>
      <c r="Y35" s="1351"/>
      <c r="Z35" s="1707">
        <v>0</v>
      </c>
      <c r="AA35" s="1351"/>
      <c r="AB35" s="1707">
        <v>0</v>
      </c>
      <c r="AC35" s="1351">
        <v>19017.82</v>
      </c>
      <c r="AD35" s="1707">
        <v>3.8187930411446414</v>
      </c>
      <c r="AE35" s="1114"/>
      <c r="AF35" s="1352">
        <v>100</v>
      </c>
      <c r="AG35" s="1114"/>
      <c r="AH35" s="1114"/>
      <c r="AI35" s="1114"/>
      <c r="AJ35" s="1114"/>
      <c r="AK35" s="1114"/>
      <c r="AL35" s="1114"/>
      <c r="AM35" s="1114"/>
      <c r="AN35" s="1114"/>
      <c r="AO35" s="1114"/>
      <c r="AP35" s="1114"/>
      <c r="AQ35" s="1114"/>
      <c r="AR35" s="1114"/>
      <c r="AS35" s="1114"/>
      <c r="AT35" s="1114"/>
      <c r="AU35" s="1114"/>
      <c r="AV35" s="1114"/>
      <c r="AW35" s="1114"/>
      <c r="AX35" s="1114"/>
      <c r="AY35" s="1114"/>
      <c r="AZ35" s="1114"/>
      <c r="BA35" s="1114"/>
      <c r="BB35" s="1114"/>
      <c r="BC35" s="1114"/>
      <c r="BD35" s="1114"/>
      <c r="BE35" s="1114"/>
      <c r="BF35" s="1114"/>
      <c r="BG35" s="1114"/>
      <c r="BH35" s="1114"/>
      <c r="BI35" s="1114"/>
      <c r="BJ35" s="1114"/>
      <c r="BK35" s="1114"/>
      <c r="BL35" s="1114"/>
      <c r="BM35" s="1114"/>
      <c r="BN35" s="1114"/>
      <c r="BO35" s="1114"/>
      <c r="BP35" s="1114"/>
      <c r="BQ35" s="1114"/>
      <c r="BR35" s="1114"/>
      <c r="BS35" s="1114"/>
      <c r="BT35" s="1114"/>
      <c r="BU35" s="1114"/>
      <c r="BV35" s="1114"/>
      <c r="BW35" s="1114"/>
      <c r="BX35" s="1114"/>
      <c r="BY35" s="1114"/>
      <c r="BZ35" s="1114"/>
      <c r="CA35" s="1114"/>
      <c r="CB35" s="1114"/>
      <c r="CC35" s="1114"/>
      <c r="CD35" s="1114"/>
      <c r="CE35" s="1114"/>
      <c r="CF35" s="1114"/>
      <c r="CG35" s="1114"/>
      <c r="CH35" s="1114"/>
      <c r="CI35" s="1114"/>
      <c r="CJ35" s="1114"/>
      <c r="CK35" s="1114"/>
      <c r="CL35" s="1114"/>
      <c r="CM35" s="1114"/>
      <c r="CN35" s="1114"/>
      <c r="CO35" s="1114"/>
      <c r="CP35" s="1114"/>
      <c r="CQ35" s="1114"/>
      <c r="CR35" s="1114"/>
      <c r="CS35" s="1114"/>
      <c r="CT35" s="1114"/>
      <c r="CU35" s="1114"/>
      <c r="CV35" s="1114"/>
      <c r="CW35" s="1114"/>
      <c r="CX35" s="1114"/>
      <c r="CY35" s="1114"/>
      <c r="CZ35" s="1114"/>
      <c r="DA35" s="1114"/>
      <c r="DB35" s="1114"/>
      <c r="DC35" s="1114"/>
      <c r="DD35" s="1114"/>
      <c r="DE35" s="1114"/>
      <c r="DF35" s="1114"/>
      <c r="DG35" s="1114"/>
      <c r="DH35" s="1114"/>
      <c r="DI35" s="1114"/>
      <c r="DJ35" s="1114"/>
      <c r="DK35" s="1114"/>
      <c r="DL35" s="1114"/>
      <c r="DM35" s="1114"/>
      <c r="DN35" s="1114"/>
      <c r="DO35" s="1114"/>
      <c r="DP35" s="1114"/>
      <c r="DQ35" s="1114"/>
      <c r="DR35" s="1114"/>
      <c r="DS35" s="1114"/>
      <c r="DT35" s="1114"/>
      <c r="DU35" s="1114"/>
      <c r="DV35" s="1114"/>
      <c r="DW35" s="1114"/>
      <c r="DX35" s="1114"/>
      <c r="DY35" s="1114"/>
      <c r="DZ35" s="1114"/>
      <c r="EA35" s="1114"/>
      <c r="EB35" s="1114"/>
      <c r="EC35" s="1114"/>
      <c r="ED35" s="1114"/>
      <c r="EE35" s="1114"/>
      <c r="EF35" s="1114"/>
      <c r="EG35" s="1114"/>
      <c r="EH35" s="1114"/>
      <c r="EI35" s="1114"/>
      <c r="EJ35" s="1114"/>
      <c r="EK35" s="1114"/>
      <c r="EL35" s="1114"/>
      <c r="EM35" s="1114"/>
      <c r="EN35" s="1114"/>
      <c r="EO35" s="1114"/>
      <c r="EP35" s="1114"/>
      <c r="EQ35" s="1114"/>
      <c r="ER35" s="1114"/>
      <c r="ES35" s="1114"/>
      <c r="ET35" s="1114"/>
      <c r="EU35" s="1114"/>
      <c r="EV35" s="1114"/>
      <c r="EW35" s="1114"/>
      <c r="EX35" s="1114"/>
      <c r="EY35" s="1114"/>
      <c r="EZ35" s="1114"/>
      <c r="FA35" s="1114"/>
      <c r="FB35" s="1114"/>
      <c r="FC35" s="1114"/>
      <c r="FD35" s="1114"/>
      <c r="FE35" s="1114"/>
      <c r="FF35" s="1114"/>
      <c r="FG35" s="1114"/>
      <c r="FH35" s="1114"/>
      <c r="FI35" s="1114"/>
      <c r="FJ35" s="1114"/>
      <c r="FK35" s="1114"/>
      <c r="FL35" s="1114"/>
      <c r="FM35" s="1114"/>
      <c r="FN35" s="1114"/>
      <c r="FO35" s="1114"/>
      <c r="FP35" s="1114"/>
      <c r="FQ35" s="1114"/>
      <c r="FR35" s="1114"/>
      <c r="FS35" s="1114"/>
      <c r="FT35" s="1114"/>
      <c r="FU35" s="1114"/>
      <c r="FV35" s="1114"/>
      <c r="FW35" s="1114"/>
      <c r="FX35" s="1114"/>
      <c r="FY35" s="1114"/>
      <c r="FZ35" s="1114"/>
      <c r="GA35" s="1114"/>
      <c r="GB35" s="1114"/>
      <c r="GC35" s="1114"/>
      <c r="GD35" s="1114"/>
      <c r="GE35" s="1114"/>
      <c r="GF35" s="1114"/>
      <c r="GG35" s="1114"/>
      <c r="GH35" s="1114"/>
      <c r="GI35" s="1114"/>
      <c r="GJ35" s="1114"/>
      <c r="GK35" s="1114"/>
      <c r="GL35" s="1114"/>
      <c r="GM35" s="1114"/>
      <c r="GN35" s="1114"/>
      <c r="GO35" s="1114"/>
      <c r="GP35" s="1114"/>
      <c r="GQ35" s="1114"/>
      <c r="GR35" s="1114"/>
      <c r="GS35" s="1114"/>
      <c r="GT35" s="1114"/>
      <c r="GU35" s="1114"/>
      <c r="GV35" s="1114"/>
      <c r="GW35" s="1114"/>
      <c r="GX35" s="1114"/>
      <c r="GY35" s="1114"/>
      <c r="GZ35" s="1114"/>
      <c r="HA35" s="1114"/>
      <c r="HB35" s="1114"/>
      <c r="HC35" s="1114"/>
      <c r="HD35" s="1114"/>
      <c r="HE35" s="1114"/>
      <c r="HF35" s="1114"/>
      <c r="HG35" s="1114"/>
      <c r="HH35" s="1114"/>
      <c r="HI35" s="1114"/>
      <c r="HJ35" s="1114"/>
      <c r="HK35" s="1114"/>
      <c r="HL35" s="1114"/>
      <c r="HM35" s="1114"/>
      <c r="HN35" s="1114"/>
      <c r="HO35" s="1114"/>
      <c r="HP35" s="1114"/>
      <c r="HQ35" s="1114"/>
      <c r="HR35" s="1114"/>
      <c r="HS35" s="1114"/>
      <c r="HT35" s="1114"/>
      <c r="HU35" s="1114"/>
      <c r="HV35" s="1114"/>
      <c r="HW35" s="1114"/>
      <c r="HX35" s="1114"/>
      <c r="HY35" s="1114"/>
      <c r="HZ35" s="1114"/>
      <c r="IA35" s="1114"/>
      <c r="IB35" s="1114"/>
      <c r="IC35" s="1114"/>
      <c r="ID35" s="1114"/>
      <c r="IE35" s="1114"/>
      <c r="IF35" s="1114"/>
      <c r="IG35" s="1114"/>
      <c r="IH35" s="1114"/>
      <c r="II35" s="1114"/>
      <c r="IJ35" s="1114"/>
      <c r="IK35" s="1114"/>
      <c r="IL35" s="1114"/>
      <c r="IM35" s="1114"/>
      <c r="IN35" s="1114"/>
      <c r="IO35" s="1114"/>
      <c r="IP35" s="1114"/>
      <c r="IQ35" s="1114"/>
      <c r="IR35" s="1114"/>
      <c r="IS35" s="1114"/>
      <c r="IT35" s="1114"/>
      <c r="IU35" s="1114"/>
      <c r="IV35" s="1114"/>
      <c r="IW35" s="1114"/>
    </row>
    <row r="36" spans="2:257" s="1346" customFormat="1" ht="6" customHeight="1">
      <c r="C36" s="1711"/>
      <c r="D36" s="1708"/>
      <c r="E36" s="1347"/>
      <c r="F36" s="1348"/>
      <c r="G36" s="1347"/>
      <c r="H36" s="1348"/>
      <c r="I36" s="1347"/>
      <c r="J36" s="1348"/>
      <c r="K36" s="1347"/>
      <c r="L36" s="1348"/>
      <c r="M36" s="1347"/>
      <c r="N36" s="1348"/>
      <c r="O36" s="1347"/>
      <c r="P36" s="1348"/>
      <c r="Q36" s="1347"/>
      <c r="R36" s="1348"/>
      <c r="S36" s="1347"/>
      <c r="T36" s="1348"/>
      <c r="U36" s="1347"/>
      <c r="V36" s="1348"/>
      <c r="W36" s="1347"/>
      <c r="X36" s="1348"/>
      <c r="Y36" s="1347"/>
      <c r="Z36" s="1348"/>
      <c r="AA36" s="1347"/>
      <c r="AB36" s="1348"/>
      <c r="AC36" s="1347"/>
      <c r="AD36" s="1709"/>
      <c r="AE36" s="924"/>
      <c r="AF36" s="1349"/>
      <c r="AG36" s="924"/>
      <c r="AH36" s="924"/>
      <c r="AI36" s="924"/>
      <c r="AJ36" s="924"/>
      <c r="AK36" s="924"/>
      <c r="AL36" s="924"/>
      <c r="AM36" s="924"/>
      <c r="AN36" s="924"/>
      <c r="AO36" s="924"/>
      <c r="AP36" s="924"/>
      <c r="AQ36" s="924"/>
      <c r="AR36" s="924"/>
      <c r="AS36" s="924"/>
      <c r="AT36" s="924"/>
      <c r="AU36" s="924"/>
      <c r="AV36" s="924"/>
      <c r="AW36" s="924"/>
      <c r="AX36" s="924"/>
      <c r="AY36" s="924"/>
      <c r="AZ36" s="924"/>
      <c r="BA36" s="924"/>
      <c r="BB36" s="924"/>
      <c r="BC36" s="924"/>
      <c r="BD36" s="924"/>
      <c r="BE36" s="924"/>
      <c r="BF36" s="924"/>
      <c r="BG36" s="924"/>
      <c r="BH36" s="924"/>
      <c r="BI36" s="924"/>
      <c r="BJ36" s="924"/>
      <c r="BK36" s="924"/>
      <c r="BL36" s="924"/>
      <c r="BM36" s="924"/>
      <c r="BN36" s="924"/>
      <c r="BO36" s="924"/>
      <c r="BP36" s="924"/>
      <c r="BQ36" s="924"/>
      <c r="BR36" s="924"/>
      <c r="BS36" s="924"/>
      <c r="BT36" s="924"/>
      <c r="BU36" s="924"/>
      <c r="BV36" s="924"/>
      <c r="BW36" s="924"/>
      <c r="BX36" s="924"/>
      <c r="BY36" s="924"/>
      <c r="BZ36" s="924"/>
      <c r="CA36" s="924"/>
      <c r="CB36" s="924"/>
      <c r="CC36" s="924"/>
      <c r="CD36" s="924"/>
      <c r="CE36" s="924"/>
      <c r="CF36" s="924"/>
      <c r="CG36" s="924"/>
      <c r="CH36" s="924"/>
      <c r="CI36" s="924"/>
      <c r="CJ36" s="924"/>
      <c r="CK36" s="924"/>
      <c r="CL36" s="924"/>
      <c r="CM36" s="924"/>
      <c r="CN36" s="924"/>
      <c r="CO36" s="924"/>
      <c r="CP36" s="924"/>
      <c r="CQ36" s="924"/>
      <c r="CR36" s="924"/>
      <c r="CS36" s="924"/>
      <c r="CT36" s="924"/>
      <c r="CU36" s="924"/>
      <c r="CV36" s="924"/>
      <c r="CW36" s="924"/>
      <c r="CX36" s="924"/>
      <c r="CY36" s="924"/>
      <c r="CZ36" s="924"/>
      <c r="DA36" s="924"/>
      <c r="DB36" s="924"/>
      <c r="DC36" s="924"/>
      <c r="DD36" s="924"/>
      <c r="DE36" s="924"/>
      <c r="DF36" s="924"/>
      <c r="DG36" s="924"/>
      <c r="DH36" s="924"/>
      <c r="DI36" s="924"/>
      <c r="DJ36" s="924"/>
      <c r="DK36" s="924"/>
      <c r="DL36" s="924"/>
      <c r="DM36" s="924"/>
      <c r="DN36" s="924"/>
      <c r="DO36" s="924"/>
      <c r="DP36" s="924"/>
      <c r="DQ36" s="924"/>
      <c r="DR36" s="924"/>
      <c r="DS36" s="924"/>
      <c r="DT36" s="924"/>
      <c r="DU36" s="924"/>
      <c r="DV36" s="924"/>
      <c r="DW36" s="924"/>
      <c r="DX36" s="924"/>
      <c r="DY36" s="924"/>
      <c r="DZ36" s="924"/>
      <c r="EA36" s="924"/>
      <c r="EB36" s="924"/>
      <c r="EC36" s="924"/>
      <c r="ED36" s="924"/>
      <c r="EE36" s="924"/>
      <c r="EF36" s="924"/>
      <c r="EG36" s="924"/>
      <c r="EH36" s="924"/>
      <c r="EI36" s="924"/>
      <c r="EJ36" s="924"/>
      <c r="EK36" s="924"/>
      <c r="EL36" s="924"/>
      <c r="EM36" s="924"/>
      <c r="EN36" s="924"/>
      <c r="EO36" s="924"/>
      <c r="EP36" s="924"/>
      <c r="EQ36" s="924"/>
      <c r="ER36" s="924"/>
      <c r="ES36" s="924"/>
      <c r="ET36" s="924"/>
      <c r="EU36" s="924"/>
      <c r="EV36" s="924"/>
      <c r="EW36" s="924"/>
      <c r="EX36" s="924"/>
      <c r="EY36" s="924"/>
      <c r="EZ36" s="924"/>
      <c r="FA36" s="924"/>
      <c r="FB36" s="924"/>
      <c r="FC36" s="924"/>
      <c r="FD36" s="924"/>
      <c r="FE36" s="924"/>
      <c r="FF36" s="924"/>
      <c r="FG36" s="924"/>
      <c r="FH36" s="924"/>
      <c r="FI36" s="924"/>
      <c r="FJ36" s="924"/>
      <c r="FK36" s="924"/>
      <c r="FL36" s="924"/>
      <c r="FM36" s="924"/>
      <c r="FN36" s="924"/>
      <c r="FO36" s="924"/>
      <c r="FP36" s="924"/>
      <c r="FQ36" s="924"/>
      <c r="FR36" s="924"/>
      <c r="FS36" s="924"/>
      <c r="FT36" s="924"/>
      <c r="FU36" s="924"/>
      <c r="FV36" s="924"/>
      <c r="FW36" s="924"/>
      <c r="FX36" s="924"/>
      <c r="FY36" s="924"/>
      <c r="FZ36" s="924"/>
      <c r="GA36" s="924"/>
      <c r="GB36" s="924"/>
      <c r="GC36" s="924"/>
      <c r="GD36" s="924"/>
      <c r="GE36" s="924"/>
      <c r="GF36" s="924"/>
      <c r="GG36" s="924"/>
      <c r="GH36" s="924"/>
      <c r="GI36" s="924"/>
      <c r="GJ36" s="924"/>
      <c r="GK36" s="924"/>
      <c r="GL36" s="924"/>
      <c r="GM36" s="924"/>
      <c r="GN36" s="924"/>
      <c r="GO36" s="924"/>
      <c r="GP36" s="924"/>
      <c r="GQ36" s="924"/>
      <c r="GR36" s="924"/>
      <c r="GS36" s="924"/>
      <c r="GT36" s="924"/>
      <c r="GU36" s="924"/>
      <c r="GV36" s="924"/>
      <c r="GW36" s="924"/>
      <c r="GX36" s="924"/>
      <c r="GY36" s="924"/>
      <c r="GZ36" s="924"/>
      <c r="HA36" s="924"/>
      <c r="HB36" s="924"/>
      <c r="HC36" s="924"/>
      <c r="HD36" s="924"/>
      <c r="HE36" s="924"/>
      <c r="HF36" s="924"/>
      <c r="HG36" s="924"/>
      <c r="HH36" s="924"/>
      <c r="HI36" s="924"/>
      <c r="HJ36" s="924"/>
      <c r="HK36" s="924"/>
      <c r="HL36" s="924"/>
      <c r="HM36" s="924"/>
      <c r="HN36" s="924"/>
      <c r="HO36" s="924"/>
      <c r="HP36" s="924"/>
      <c r="HQ36" s="924"/>
      <c r="HR36" s="924"/>
      <c r="HS36" s="924"/>
      <c r="HT36" s="924"/>
      <c r="HU36" s="924"/>
      <c r="HV36" s="924"/>
      <c r="HW36" s="924"/>
      <c r="HX36" s="924"/>
      <c r="HY36" s="924"/>
      <c r="HZ36" s="924"/>
      <c r="IA36" s="924"/>
      <c r="IB36" s="924"/>
      <c r="IC36" s="924"/>
      <c r="ID36" s="924"/>
      <c r="IE36" s="924"/>
      <c r="IF36" s="924"/>
      <c r="IG36" s="924"/>
      <c r="IH36" s="924"/>
      <c r="II36" s="924"/>
      <c r="IJ36" s="924"/>
      <c r="IK36" s="924"/>
      <c r="IL36" s="924"/>
      <c r="IM36" s="924"/>
      <c r="IN36" s="924"/>
      <c r="IO36" s="924"/>
      <c r="IP36" s="924"/>
      <c r="IQ36" s="924"/>
      <c r="IR36" s="924"/>
      <c r="IS36" s="924"/>
      <c r="IT36" s="924"/>
      <c r="IU36" s="924"/>
      <c r="IV36" s="924"/>
      <c r="IW36" s="924"/>
    </row>
    <row r="37" spans="2:257" ht="15.75">
      <c r="B37" s="1350">
        <v>1</v>
      </c>
      <c r="C37" s="233" t="s">
        <v>1830</v>
      </c>
      <c r="D37" s="1706" t="s">
        <v>71</v>
      </c>
      <c r="E37" s="1351"/>
      <c r="F37" s="1707">
        <v>0</v>
      </c>
      <c r="G37" s="1351">
        <v>4196.5200000000004</v>
      </c>
      <c r="H37" s="1707">
        <v>100</v>
      </c>
      <c r="I37" s="1351"/>
      <c r="J37" s="1707">
        <v>0</v>
      </c>
      <c r="K37" s="1351"/>
      <c r="L37" s="1707">
        <v>0</v>
      </c>
      <c r="M37" s="1351"/>
      <c r="N37" s="1707">
        <v>0</v>
      </c>
      <c r="O37" s="1351"/>
      <c r="P37" s="1707">
        <v>0</v>
      </c>
      <c r="Q37" s="1351"/>
      <c r="R37" s="1707">
        <v>0</v>
      </c>
      <c r="S37" s="1351"/>
      <c r="T37" s="1707">
        <v>0</v>
      </c>
      <c r="U37" s="1351"/>
      <c r="V37" s="1707">
        <v>0</v>
      </c>
      <c r="W37" s="1351"/>
      <c r="X37" s="1707">
        <v>0</v>
      </c>
      <c r="Y37" s="1351"/>
      <c r="Z37" s="1707">
        <v>0</v>
      </c>
      <c r="AA37" s="1351"/>
      <c r="AB37" s="1707">
        <v>0</v>
      </c>
      <c r="AC37" s="1351">
        <v>4196.5200000000004</v>
      </c>
      <c r="AD37" s="1707">
        <v>0.84266447852720838</v>
      </c>
      <c r="AE37" s="1114"/>
      <c r="AF37" s="1352">
        <v>100</v>
      </c>
      <c r="AG37" s="1114"/>
      <c r="AH37" s="1114"/>
      <c r="AI37" s="1114"/>
      <c r="AJ37" s="1114"/>
      <c r="AK37" s="1114"/>
      <c r="AL37" s="1114"/>
      <c r="AM37" s="1114"/>
      <c r="AN37" s="1114"/>
      <c r="AO37" s="1114"/>
      <c r="AP37" s="1114"/>
      <c r="AQ37" s="1114"/>
      <c r="AR37" s="1114"/>
      <c r="AS37" s="1114"/>
      <c r="AT37" s="1114"/>
      <c r="AU37" s="1114"/>
      <c r="AV37" s="1114"/>
      <c r="AW37" s="1114"/>
      <c r="AX37" s="1114"/>
      <c r="AY37" s="1114"/>
      <c r="AZ37" s="1114"/>
      <c r="BA37" s="1114"/>
      <c r="BB37" s="1114"/>
      <c r="BC37" s="1114"/>
      <c r="BD37" s="1114"/>
      <c r="BE37" s="1114"/>
      <c r="BF37" s="1114"/>
      <c r="BG37" s="1114"/>
      <c r="BH37" s="1114"/>
      <c r="BI37" s="1114"/>
      <c r="BJ37" s="1114"/>
      <c r="BK37" s="1114"/>
      <c r="BL37" s="1114"/>
      <c r="BM37" s="1114"/>
      <c r="BN37" s="1114"/>
      <c r="BO37" s="1114"/>
      <c r="BP37" s="1114"/>
      <c r="BQ37" s="1114"/>
      <c r="BR37" s="1114"/>
      <c r="BS37" s="1114"/>
      <c r="BT37" s="1114"/>
      <c r="BU37" s="1114"/>
      <c r="BV37" s="1114"/>
      <c r="BW37" s="1114"/>
      <c r="BX37" s="1114"/>
      <c r="BY37" s="1114"/>
      <c r="BZ37" s="1114"/>
      <c r="CA37" s="1114"/>
      <c r="CB37" s="1114"/>
      <c r="CC37" s="1114"/>
      <c r="CD37" s="1114"/>
      <c r="CE37" s="1114"/>
      <c r="CF37" s="1114"/>
      <c r="CG37" s="1114"/>
      <c r="CH37" s="1114"/>
      <c r="CI37" s="1114"/>
      <c r="CJ37" s="1114"/>
      <c r="CK37" s="1114"/>
      <c r="CL37" s="1114"/>
      <c r="CM37" s="1114"/>
      <c r="CN37" s="1114"/>
      <c r="CO37" s="1114"/>
      <c r="CP37" s="1114"/>
      <c r="CQ37" s="1114"/>
      <c r="CR37" s="1114"/>
      <c r="CS37" s="1114"/>
      <c r="CT37" s="1114"/>
      <c r="CU37" s="1114"/>
      <c r="CV37" s="1114"/>
      <c r="CW37" s="1114"/>
      <c r="CX37" s="1114"/>
      <c r="CY37" s="1114"/>
      <c r="CZ37" s="1114"/>
      <c r="DA37" s="1114"/>
      <c r="DB37" s="1114"/>
      <c r="DC37" s="1114"/>
      <c r="DD37" s="1114"/>
      <c r="DE37" s="1114"/>
      <c r="DF37" s="1114"/>
      <c r="DG37" s="1114"/>
      <c r="DH37" s="1114"/>
      <c r="DI37" s="1114"/>
      <c r="DJ37" s="1114"/>
      <c r="DK37" s="1114"/>
      <c r="DL37" s="1114"/>
      <c r="DM37" s="1114"/>
      <c r="DN37" s="1114"/>
      <c r="DO37" s="1114"/>
      <c r="DP37" s="1114"/>
      <c r="DQ37" s="1114"/>
      <c r="DR37" s="1114"/>
      <c r="DS37" s="1114"/>
      <c r="DT37" s="1114"/>
      <c r="DU37" s="1114"/>
      <c r="DV37" s="1114"/>
      <c r="DW37" s="1114"/>
      <c r="DX37" s="1114"/>
      <c r="DY37" s="1114"/>
      <c r="DZ37" s="1114"/>
      <c r="EA37" s="1114"/>
      <c r="EB37" s="1114"/>
      <c r="EC37" s="1114"/>
      <c r="ED37" s="1114"/>
      <c r="EE37" s="1114"/>
      <c r="EF37" s="1114"/>
      <c r="EG37" s="1114"/>
      <c r="EH37" s="1114"/>
      <c r="EI37" s="1114"/>
      <c r="EJ37" s="1114"/>
      <c r="EK37" s="1114"/>
      <c r="EL37" s="1114"/>
      <c r="EM37" s="1114"/>
      <c r="EN37" s="1114"/>
      <c r="EO37" s="1114"/>
      <c r="EP37" s="1114"/>
      <c r="EQ37" s="1114"/>
      <c r="ER37" s="1114"/>
      <c r="ES37" s="1114"/>
      <c r="ET37" s="1114"/>
      <c r="EU37" s="1114"/>
      <c r="EV37" s="1114"/>
      <c r="EW37" s="1114"/>
      <c r="EX37" s="1114"/>
      <c r="EY37" s="1114"/>
      <c r="EZ37" s="1114"/>
      <c r="FA37" s="1114"/>
      <c r="FB37" s="1114"/>
      <c r="FC37" s="1114"/>
      <c r="FD37" s="1114"/>
      <c r="FE37" s="1114"/>
      <c r="FF37" s="1114"/>
      <c r="FG37" s="1114"/>
      <c r="FH37" s="1114"/>
      <c r="FI37" s="1114"/>
      <c r="FJ37" s="1114"/>
      <c r="FK37" s="1114"/>
      <c r="FL37" s="1114"/>
      <c r="FM37" s="1114"/>
      <c r="FN37" s="1114"/>
      <c r="FO37" s="1114"/>
      <c r="FP37" s="1114"/>
      <c r="FQ37" s="1114"/>
      <c r="FR37" s="1114"/>
      <c r="FS37" s="1114"/>
      <c r="FT37" s="1114"/>
      <c r="FU37" s="1114"/>
      <c r="FV37" s="1114"/>
      <c r="FW37" s="1114"/>
      <c r="FX37" s="1114"/>
      <c r="FY37" s="1114"/>
      <c r="FZ37" s="1114"/>
      <c r="GA37" s="1114"/>
      <c r="GB37" s="1114"/>
      <c r="GC37" s="1114"/>
      <c r="GD37" s="1114"/>
      <c r="GE37" s="1114"/>
      <c r="GF37" s="1114"/>
      <c r="GG37" s="1114"/>
      <c r="GH37" s="1114"/>
      <c r="GI37" s="1114"/>
      <c r="GJ37" s="1114"/>
      <c r="GK37" s="1114"/>
      <c r="GL37" s="1114"/>
      <c r="GM37" s="1114"/>
      <c r="GN37" s="1114"/>
      <c r="GO37" s="1114"/>
      <c r="GP37" s="1114"/>
      <c r="GQ37" s="1114"/>
      <c r="GR37" s="1114"/>
      <c r="GS37" s="1114"/>
      <c r="GT37" s="1114"/>
      <c r="GU37" s="1114"/>
      <c r="GV37" s="1114"/>
      <c r="GW37" s="1114"/>
      <c r="GX37" s="1114"/>
      <c r="GY37" s="1114"/>
      <c r="GZ37" s="1114"/>
      <c r="HA37" s="1114"/>
      <c r="HB37" s="1114"/>
      <c r="HC37" s="1114"/>
      <c r="HD37" s="1114"/>
      <c r="HE37" s="1114"/>
      <c r="HF37" s="1114"/>
      <c r="HG37" s="1114"/>
      <c r="HH37" s="1114"/>
      <c r="HI37" s="1114"/>
      <c r="HJ37" s="1114"/>
      <c r="HK37" s="1114"/>
      <c r="HL37" s="1114"/>
      <c r="HM37" s="1114"/>
      <c r="HN37" s="1114"/>
      <c r="HO37" s="1114"/>
      <c r="HP37" s="1114"/>
      <c r="HQ37" s="1114"/>
      <c r="HR37" s="1114"/>
      <c r="HS37" s="1114"/>
      <c r="HT37" s="1114"/>
      <c r="HU37" s="1114"/>
      <c r="HV37" s="1114"/>
      <c r="HW37" s="1114"/>
      <c r="HX37" s="1114"/>
      <c r="HY37" s="1114"/>
      <c r="HZ37" s="1114"/>
      <c r="IA37" s="1114"/>
      <c r="IB37" s="1114"/>
      <c r="IC37" s="1114"/>
      <c r="ID37" s="1114"/>
      <c r="IE37" s="1114"/>
      <c r="IF37" s="1114"/>
      <c r="IG37" s="1114"/>
      <c r="IH37" s="1114"/>
      <c r="II37" s="1114"/>
      <c r="IJ37" s="1114"/>
      <c r="IK37" s="1114"/>
      <c r="IL37" s="1114"/>
      <c r="IM37" s="1114"/>
      <c r="IN37" s="1114"/>
      <c r="IO37" s="1114"/>
      <c r="IP37" s="1114"/>
      <c r="IQ37" s="1114"/>
      <c r="IR37" s="1114"/>
      <c r="IS37" s="1114"/>
      <c r="IT37" s="1114"/>
      <c r="IU37" s="1114"/>
      <c r="IV37" s="1114"/>
      <c r="IW37" s="1114"/>
    </row>
    <row r="38" spans="2:257" s="1346" customFormat="1" ht="6" customHeight="1">
      <c r="C38" s="1711"/>
      <c r="D38" s="1708"/>
      <c r="E38" s="1347"/>
      <c r="F38" s="1348"/>
      <c r="G38" s="1347"/>
      <c r="H38" s="1348"/>
      <c r="I38" s="1347"/>
      <c r="J38" s="1348"/>
      <c r="K38" s="1347"/>
      <c r="L38" s="1348"/>
      <c r="M38" s="1347"/>
      <c r="N38" s="1348"/>
      <c r="O38" s="1347"/>
      <c r="P38" s="1348"/>
      <c r="Q38" s="1347"/>
      <c r="R38" s="1348"/>
      <c r="S38" s="1347"/>
      <c r="T38" s="1348"/>
      <c r="U38" s="1347"/>
      <c r="V38" s="1348"/>
      <c r="W38" s="1347"/>
      <c r="X38" s="1348"/>
      <c r="Y38" s="1347"/>
      <c r="Z38" s="1348"/>
      <c r="AA38" s="1347"/>
      <c r="AB38" s="1348"/>
      <c r="AC38" s="1347"/>
      <c r="AD38" s="1709"/>
      <c r="AE38" s="924"/>
      <c r="AF38" s="1349"/>
      <c r="AG38" s="924"/>
      <c r="AH38" s="924"/>
      <c r="AI38" s="924"/>
      <c r="AJ38" s="924"/>
      <c r="AK38" s="924"/>
      <c r="AL38" s="924"/>
      <c r="AM38" s="924"/>
      <c r="AN38" s="924"/>
      <c r="AO38" s="924"/>
      <c r="AP38" s="924"/>
      <c r="AQ38" s="924"/>
      <c r="AR38" s="924"/>
      <c r="AS38" s="924"/>
      <c r="AT38" s="924"/>
      <c r="AU38" s="924"/>
      <c r="AV38" s="924"/>
      <c r="AW38" s="924"/>
      <c r="AX38" s="924"/>
      <c r="AY38" s="924"/>
      <c r="AZ38" s="924"/>
      <c r="BA38" s="924"/>
      <c r="BB38" s="924"/>
      <c r="BC38" s="924"/>
      <c r="BD38" s="924"/>
      <c r="BE38" s="924"/>
      <c r="BF38" s="924"/>
      <c r="BG38" s="924"/>
      <c r="BH38" s="924"/>
      <c r="BI38" s="924"/>
      <c r="BJ38" s="924"/>
      <c r="BK38" s="924"/>
      <c r="BL38" s="924"/>
      <c r="BM38" s="924"/>
      <c r="BN38" s="924"/>
      <c r="BO38" s="924"/>
      <c r="BP38" s="924"/>
      <c r="BQ38" s="924"/>
      <c r="BR38" s="924"/>
      <c r="BS38" s="924"/>
      <c r="BT38" s="924"/>
      <c r="BU38" s="924"/>
      <c r="BV38" s="924"/>
      <c r="BW38" s="924"/>
      <c r="BX38" s="924"/>
      <c r="BY38" s="924"/>
      <c r="BZ38" s="924"/>
      <c r="CA38" s="924"/>
      <c r="CB38" s="924"/>
      <c r="CC38" s="924"/>
      <c r="CD38" s="924"/>
      <c r="CE38" s="924"/>
      <c r="CF38" s="924"/>
      <c r="CG38" s="924"/>
      <c r="CH38" s="924"/>
      <c r="CI38" s="924"/>
      <c r="CJ38" s="924"/>
      <c r="CK38" s="924"/>
      <c r="CL38" s="924"/>
      <c r="CM38" s="924"/>
      <c r="CN38" s="924"/>
      <c r="CO38" s="924"/>
      <c r="CP38" s="924"/>
      <c r="CQ38" s="924"/>
      <c r="CR38" s="924"/>
      <c r="CS38" s="924"/>
      <c r="CT38" s="924"/>
      <c r="CU38" s="924"/>
      <c r="CV38" s="924"/>
      <c r="CW38" s="924"/>
      <c r="CX38" s="924"/>
      <c r="CY38" s="924"/>
      <c r="CZ38" s="924"/>
      <c r="DA38" s="924"/>
      <c r="DB38" s="924"/>
      <c r="DC38" s="924"/>
      <c r="DD38" s="924"/>
      <c r="DE38" s="924"/>
      <c r="DF38" s="924"/>
      <c r="DG38" s="924"/>
      <c r="DH38" s="924"/>
      <c r="DI38" s="924"/>
      <c r="DJ38" s="924"/>
      <c r="DK38" s="924"/>
      <c r="DL38" s="924"/>
      <c r="DM38" s="924"/>
      <c r="DN38" s="924"/>
      <c r="DO38" s="924"/>
      <c r="DP38" s="924"/>
      <c r="DQ38" s="924"/>
      <c r="DR38" s="924"/>
      <c r="DS38" s="924"/>
      <c r="DT38" s="924"/>
      <c r="DU38" s="924"/>
      <c r="DV38" s="924"/>
      <c r="DW38" s="924"/>
      <c r="DX38" s="924"/>
      <c r="DY38" s="924"/>
      <c r="DZ38" s="924"/>
      <c r="EA38" s="924"/>
      <c r="EB38" s="924"/>
      <c r="EC38" s="924"/>
      <c r="ED38" s="924"/>
      <c r="EE38" s="924"/>
      <c r="EF38" s="924"/>
      <c r="EG38" s="924"/>
      <c r="EH38" s="924"/>
      <c r="EI38" s="924"/>
      <c r="EJ38" s="924"/>
      <c r="EK38" s="924"/>
      <c r="EL38" s="924"/>
      <c r="EM38" s="924"/>
      <c r="EN38" s="924"/>
      <c r="EO38" s="924"/>
      <c r="EP38" s="924"/>
      <c r="EQ38" s="924"/>
      <c r="ER38" s="924"/>
      <c r="ES38" s="924"/>
      <c r="ET38" s="924"/>
      <c r="EU38" s="924"/>
      <c r="EV38" s="924"/>
      <c r="EW38" s="924"/>
      <c r="EX38" s="924"/>
      <c r="EY38" s="924"/>
      <c r="EZ38" s="924"/>
      <c r="FA38" s="924"/>
      <c r="FB38" s="924"/>
      <c r="FC38" s="924"/>
      <c r="FD38" s="924"/>
      <c r="FE38" s="924"/>
      <c r="FF38" s="924"/>
      <c r="FG38" s="924"/>
      <c r="FH38" s="924"/>
      <c r="FI38" s="924"/>
      <c r="FJ38" s="924"/>
      <c r="FK38" s="924"/>
      <c r="FL38" s="924"/>
      <c r="FM38" s="924"/>
      <c r="FN38" s="924"/>
      <c r="FO38" s="924"/>
      <c r="FP38" s="924"/>
      <c r="FQ38" s="924"/>
      <c r="FR38" s="924"/>
      <c r="FS38" s="924"/>
      <c r="FT38" s="924"/>
      <c r="FU38" s="924"/>
      <c r="FV38" s="924"/>
      <c r="FW38" s="924"/>
      <c r="FX38" s="924"/>
      <c r="FY38" s="924"/>
      <c r="FZ38" s="924"/>
      <c r="GA38" s="924"/>
      <c r="GB38" s="924"/>
      <c r="GC38" s="924"/>
      <c r="GD38" s="924"/>
      <c r="GE38" s="924"/>
      <c r="GF38" s="924"/>
      <c r="GG38" s="924"/>
      <c r="GH38" s="924"/>
      <c r="GI38" s="924"/>
      <c r="GJ38" s="924"/>
      <c r="GK38" s="924"/>
      <c r="GL38" s="924"/>
      <c r="GM38" s="924"/>
      <c r="GN38" s="924"/>
      <c r="GO38" s="924"/>
      <c r="GP38" s="924"/>
      <c r="GQ38" s="924"/>
      <c r="GR38" s="924"/>
      <c r="GS38" s="924"/>
      <c r="GT38" s="924"/>
      <c r="GU38" s="924"/>
      <c r="GV38" s="924"/>
      <c r="GW38" s="924"/>
      <c r="GX38" s="924"/>
      <c r="GY38" s="924"/>
      <c r="GZ38" s="924"/>
      <c r="HA38" s="924"/>
      <c r="HB38" s="924"/>
      <c r="HC38" s="924"/>
      <c r="HD38" s="924"/>
      <c r="HE38" s="924"/>
      <c r="HF38" s="924"/>
      <c r="HG38" s="924"/>
      <c r="HH38" s="924"/>
      <c r="HI38" s="924"/>
      <c r="HJ38" s="924"/>
      <c r="HK38" s="924"/>
      <c r="HL38" s="924"/>
      <c r="HM38" s="924"/>
      <c r="HN38" s="924"/>
      <c r="HO38" s="924"/>
      <c r="HP38" s="924"/>
      <c r="HQ38" s="924"/>
      <c r="HR38" s="924"/>
      <c r="HS38" s="924"/>
      <c r="HT38" s="924"/>
      <c r="HU38" s="924"/>
      <c r="HV38" s="924"/>
      <c r="HW38" s="924"/>
      <c r="HX38" s="924"/>
      <c r="HY38" s="924"/>
      <c r="HZ38" s="924"/>
      <c r="IA38" s="924"/>
      <c r="IB38" s="924"/>
      <c r="IC38" s="924"/>
      <c r="ID38" s="924"/>
      <c r="IE38" s="924"/>
      <c r="IF38" s="924"/>
      <c r="IG38" s="924"/>
      <c r="IH38" s="924"/>
      <c r="II38" s="924"/>
      <c r="IJ38" s="924"/>
      <c r="IK38" s="924"/>
      <c r="IL38" s="924"/>
      <c r="IM38" s="924"/>
      <c r="IN38" s="924"/>
      <c r="IO38" s="924"/>
      <c r="IP38" s="924"/>
      <c r="IQ38" s="924"/>
      <c r="IR38" s="924"/>
      <c r="IS38" s="924"/>
      <c r="IT38" s="924"/>
      <c r="IU38" s="924"/>
      <c r="IV38" s="924"/>
      <c r="IW38" s="924"/>
    </row>
    <row r="39" spans="2:257" ht="15.75">
      <c r="B39" s="1350">
        <v>1</v>
      </c>
      <c r="C39" s="233" t="s">
        <v>1831</v>
      </c>
      <c r="D39" s="1706" t="s">
        <v>72</v>
      </c>
      <c r="E39" s="1351"/>
      <c r="F39" s="1707">
        <v>0</v>
      </c>
      <c r="G39" s="1351">
        <v>3353.65</v>
      </c>
      <c r="H39" s="1707">
        <v>100</v>
      </c>
      <c r="I39" s="1351"/>
      <c r="J39" s="1707">
        <v>0</v>
      </c>
      <c r="K39" s="1351"/>
      <c r="L39" s="1707">
        <v>0</v>
      </c>
      <c r="M39" s="1351"/>
      <c r="N39" s="1707">
        <v>0</v>
      </c>
      <c r="O39" s="1351"/>
      <c r="P39" s="1707">
        <v>0</v>
      </c>
      <c r="Q39" s="1351"/>
      <c r="R39" s="1707">
        <v>0</v>
      </c>
      <c r="S39" s="1351"/>
      <c r="T39" s="1707">
        <v>0</v>
      </c>
      <c r="U39" s="1351"/>
      <c r="V39" s="1707">
        <v>0</v>
      </c>
      <c r="W39" s="1351"/>
      <c r="X39" s="1707">
        <v>0</v>
      </c>
      <c r="Y39" s="1351"/>
      <c r="Z39" s="1707">
        <v>0</v>
      </c>
      <c r="AA39" s="1351"/>
      <c r="AB39" s="1707">
        <v>0</v>
      </c>
      <c r="AC39" s="1351">
        <v>3353.65</v>
      </c>
      <c r="AD39" s="1707">
        <v>0.67341552724942866</v>
      </c>
      <c r="AE39" s="1114"/>
      <c r="AF39" s="1352">
        <v>100</v>
      </c>
      <c r="AG39" s="1114"/>
      <c r="AH39" s="1114"/>
      <c r="AI39" s="1114"/>
      <c r="AJ39" s="1114"/>
      <c r="AK39" s="1114"/>
      <c r="AL39" s="1114"/>
      <c r="AM39" s="1114"/>
      <c r="AN39" s="1114"/>
      <c r="AO39" s="1114"/>
      <c r="AP39" s="1114"/>
      <c r="AQ39" s="1114"/>
      <c r="AR39" s="1114"/>
      <c r="AS39" s="1114"/>
      <c r="AT39" s="1114"/>
      <c r="AU39" s="1114"/>
      <c r="AV39" s="1114"/>
      <c r="AW39" s="1114"/>
      <c r="AX39" s="1114"/>
      <c r="AY39" s="1114"/>
      <c r="AZ39" s="1114"/>
      <c r="BA39" s="1114"/>
      <c r="BB39" s="1114"/>
      <c r="BC39" s="1114"/>
      <c r="BD39" s="1114"/>
      <c r="BE39" s="1114"/>
      <c r="BF39" s="1114"/>
      <c r="BG39" s="1114"/>
      <c r="BH39" s="1114"/>
      <c r="BI39" s="1114"/>
      <c r="BJ39" s="1114"/>
      <c r="BK39" s="1114"/>
      <c r="BL39" s="1114"/>
      <c r="BM39" s="1114"/>
      <c r="BN39" s="1114"/>
      <c r="BO39" s="1114"/>
      <c r="BP39" s="1114"/>
      <c r="BQ39" s="1114"/>
      <c r="BR39" s="1114"/>
      <c r="BS39" s="1114"/>
      <c r="BT39" s="1114"/>
      <c r="BU39" s="1114"/>
      <c r="BV39" s="1114"/>
      <c r="BW39" s="1114"/>
      <c r="BX39" s="1114"/>
      <c r="BY39" s="1114"/>
      <c r="BZ39" s="1114"/>
      <c r="CA39" s="1114"/>
      <c r="CB39" s="1114"/>
      <c r="CC39" s="1114"/>
      <c r="CD39" s="1114"/>
      <c r="CE39" s="1114"/>
      <c r="CF39" s="1114"/>
      <c r="CG39" s="1114"/>
      <c r="CH39" s="1114"/>
      <c r="CI39" s="1114"/>
      <c r="CJ39" s="1114"/>
      <c r="CK39" s="1114"/>
      <c r="CL39" s="1114"/>
      <c r="CM39" s="1114"/>
      <c r="CN39" s="1114"/>
      <c r="CO39" s="1114"/>
      <c r="CP39" s="1114"/>
      <c r="CQ39" s="1114"/>
      <c r="CR39" s="1114"/>
      <c r="CS39" s="1114"/>
      <c r="CT39" s="1114"/>
      <c r="CU39" s="1114"/>
      <c r="CV39" s="1114"/>
      <c r="CW39" s="1114"/>
      <c r="CX39" s="1114"/>
      <c r="CY39" s="1114"/>
      <c r="CZ39" s="1114"/>
      <c r="DA39" s="1114"/>
      <c r="DB39" s="1114"/>
      <c r="DC39" s="1114"/>
      <c r="DD39" s="1114"/>
      <c r="DE39" s="1114"/>
      <c r="DF39" s="1114"/>
      <c r="DG39" s="1114"/>
      <c r="DH39" s="1114"/>
      <c r="DI39" s="1114"/>
      <c r="DJ39" s="1114"/>
      <c r="DK39" s="1114"/>
      <c r="DL39" s="1114"/>
      <c r="DM39" s="1114"/>
      <c r="DN39" s="1114"/>
      <c r="DO39" s="1114"/>
      <c r="DP39" s="1114"/>
      <c r="DQ39" s="1114"/>
      <c r="DR39" s="1114"/>
      <c r="DS39" s="1114"/>
      <c r="DT39" s="1114"/>
      <c r="DU39" s="1114"/>
      <c r="DV39" s="1114"/>
      <c r="DW39" s="1114"/>
      <c r="DX39" s="1114"/>
      <c r="DY39" s="1114"/>
      <c r="DZ39" s="1114"/>
      <c r="EA39" s="1114"/>
      <c r="EB39" s="1114"/>
      <c r="EC39" s="1114"/>
      <c r="ED39" s="1114"/>
      <c r="EE39" s="1114"/>
      <c r="EF39" s="1114"/>
      <c r="EG39" s="1114"/>
      <c r="EH39" s="1114"/>
      <c r="EI39" s="1114"/>
      <c r="EJ39" s="1114"/>
      <c r="EK39" s="1114"/>
      <c r="EL39" s="1114"/>
      <c r="EM39" s="1114"/>
      <c r="EN39" s="1114"/>
      <c r="EO39" s="1114"/>
      <c r="EP39" s="1114"/>
      <c r="EQ39" s="1114"/>
      <c r="ER39" s="1114"/>
      <c r="ES39" s="1114"/>
      <c r="ET39" s="1114"/>
      <c r="EU39" s="1114"/>
      <c r="EV39" s="1114"/>
      <c r="EW39" s="1114"/>
      <c r="EX39" s="1114"/>
      <c r="EY39" s="1114"/>
      <c r="EZ39" s="1114"/>
      <c r="FA39" s="1114"/>
      <c r="FB39" s="1114"/>
      <c r="FC39" s="1114"/>
      <c r="FD39" s="1114"/>
      <c r="FE39" s="1114"/>
      <c r="FF39" s="1114"/>
      <c r="FG39" s="1114"/>
      <c r="FH39" s="1114"/>
      <c r="FI39" s="1114"/>
      <c r="FJ39" s="1114"/>
      <c r="FK39" s="1114"/>
      <c r="FL39" s="1114"/>
      <c r="FM39" s="1114"/>
      <c r="FN39" s="1114"/>
      <c r="FO39" s="1114"/>
      <c r="FP39" s="1114"/>
      <c r="FQ39" s="1114"/>
      <c r="FR39" s="1114"/>
      <c r="FS39" s="1114"/>
      <c r="FT39" s="1114"/>
      <c r="FU39" s="1114"/>
      <c r="FV39" s="1114"/>
      <c r="FW39" s="1114"/>
      <c r="FX39" s="1114"/>
      <c r="FY39" s="1114"/>
      <c r="FZ39" s="1114"/>
      <c r="GA39" s="1114"/>
      <c r="GB39" s="1114"/>
      <c r="GC39" s="1114"/>
      <c r="GD39" s="1114"/>
      <c r="GE39" s="1114"/>
      <c r="GF39" s="1114"/>
      <c r="GG39" s="1114"/>
      <c r="GH39" s="1114"/>
      <c r="GI39" s="1114"/>
      <c r="GJ39" s="1114"/>
      <c r="GK39" s="1114"/>
      <c r="GL39" s="1114"/>
      <c r="GM39" s="1114"/>
      <c r="GN39" s="1114"/>
      <c r="GO39" s="1114"/>
      <c r="GP39" s="1114"/>
      <c r="GQ39" s="1114"/>
      <c r="GR39" s="1114"/>
      <c r="GS39" s="1114"/>
      <c r="GT39" s="1114"/>
      <c r="GU39" s="1114"/>
      <c r="GV39" s="1114"/>
      <c r="GW39" s="1114"/>
      <c r="GX39" s="1114"/>
      <c r="GY39" s="1114"/>
      <c r="GZ39" s="1114"/>
      <c r="HA39" s="1114"/>
      <c r="HB39" s="1114"/>
      <c r="HC39" s="1114"/>
      <c r="HD39" s="1114"/>
      <c r="HE39" s="1114"/>
      <c r="HF39" s="1114"/>
      <c r="HG39" s="1114"/>
      <c r="HH39" s="1114"/>
      <c r="HI39" s="1114"/>
      <c r="HJ39" s="1114"/>
      <c r="HK39" s="1114"/>
      <c r="HL39" s="1114"/>
      <c r="HM39" s="1114"/>
      <c r="HN39" s="1114"/>
      <c r="HO39" s="1114"/>
      <c r="HP39" s="1114"/>
      <c r="HQ39" s="1114"/>
      <c r="HR39" s="1114"/>
      <c r="HS39" s="1114"/>
      <c r="HT39" s="1114"/>
      <c r="HU39" s="1114"/>
      <c r="HV39" s="1114"/>
      <c r="HW39" s="1114"/>
      <c r="HX39" s="1114"/>
      <c r="HY39" s="1114"/>
      <c r="HZ39" s="1114"/>
      <c r="IA39" s="1114"/>
      <c r="IB39" s="1114"/>
      <c r="IC39" s="1114"/>
      <c r="ID39" s="1114"/>
      <c r="IE39" s="1114"/>
      <c r="IF39" s="1114"/>
      <c r="IG39" s="1114"/>
      <c r="IH39" s="1114"/>
      <c r="II39" s="1114"/>
      <c r="IJ39" s="1114"/>
      <c r="IK39" s="1114"/>
      <c r="IL39" s="1114"/>
      <c r="IM39" s="1114"/>
      <c r="IN39" s="1114"/>
      <c r="IO39" s="1114"/>
      <c r="IP39" s="1114"/>
      <c r="IQ39" s="1114"/>
      <c r="IR39" s="1114"/>
      <c r="IS39" s="1114"/>
      <c r="IT39" s="1114"/>
      <c r="IU39" s="1114"/>
      <c r="IV39" s="1114"/>
      <c r="IW39" s="1114"/>
    </row>
    <row r="40" spans="2:257" s="1346" customFormat="1" ht="6" customHeight="1">
      <c r="C40" s="1711"/>
      <c r="D40" s="1708"/>
      <c r="E40" s="1347"/>
      <c r="F40" s="1348"/>
      <c r="G40" s="1347"/>
      <c r="H40" s="1348"/>
      <c r="I40" s="1347"/>
      <c r="J40" s="1348"/>
      <c r="K40" s="1347"/>
      <c r="L40" s="1348"/>
      <c r="M40" s="1347"/>
      <c r="N40" s="1348"/>
      <c r="O40" s="1347"/>
      <c r="P40" s="1348"/>
      <c r="Q40" s="1347"/>
      <c r="R40" s="1348"/>
      <c r="S40" s="1347"/>
      <c r="T40" s="1348"/>
      <c r="U40" s="1347"/>
      <c r="V40" s="1348"/>
      <c r="W40" s="1347"/>
      <c r="X40" s="1348"/>
      <c r="Y40" s="1347"/>
      <c r="Z40" s="1348"/>
      <c r="AA40" s="1347"/>
      <c r="AB40" s="1348"/>
      <c r="AC40" s="1347"/>
      <c r="AD40" s="1709"/>
      <c r="AE40" s="924"/>
      <c r="AF40" s="1349"/>
      <c r="AG40" s="924"/>
      <c r="AH40" s="924"/>
      <c r="AI40" s="924"/>
      <c r="AJ40" s="924"/>
      <c r="AK40" s="924"/>
      <c r="AL40" s="924"/>
      <c r="AM40" s="924"/>
      <c r="AN40" s="924"/>
      <c r="AO40" s="924"/>
      <c r="AP40" s="924"/>
      <c r="AQ40" s="924"/>
      <c r="AR40" s="924"/>
      <c r="AS40" s="924"/>
      <c r="AT40" s="924"/>
      <c r="AU40" s="924"/>
      <c r="AV40" s="924"/>
      <c r="AW40" s="924"/>
      <c r="AX40" s="924"/>
      <c r="AY40" s="924"/>
      <c r="AZ40" s="924"/>
      <c r="BA40" s="924"/>
      <c r="BB40" s="924"/>
      <c r="BC40" s="924"/>
      <c r="BD40" s="924"/>
      <c r="BE40" s="924"/>
      <c r="BF40" s="924"/>
      <c r="BG40" s="924"/>
      <c r="BH40" s="924"/>
      <c r="BI40" s="924"/>
      <c r="BJ40" s="924"/>
      <c r="BK40" s="924"/>
      <c r="BL40" s="924"/>
      <c r="BM40" s="924"/>
      <c r="BN40" s="924"/>
      <c r="BO40" s="924"/>
      <c r="BP40" s="924"/>
      <c r="BQ40" s="924"/>
      <c r="BR40" s="924"/>
      <c r="BS40" s="924"/>
      <c r="BT40" s="924"/>
      <c r="BU40" s="924"/>
      <c r="BV40" s="924"/>
      <c r="BW40" s="924"/>
      <c r="BX40" s="924"/>
      <c r="BY40" s="924"/>
      <c r="BZ40" s="924"/>
      <c r="CA40" s="924"/>
      <c r="CB40" s="924"/>
      <c r="CC40" s="924"/>
      <c r="CD40" s="924"/>
      <c r="CE40" s="924"/>
      <c r="CF40" s="924"/>
      <c r="CG40" s="924"/>
      <c r="CH40" s="924"/>
      <c r="CI40" s="924"/>
      <c r="CJ40" s="924"/>
      <c r="CK40" s="924"/>
      <c r="CL40" s="924"/>
      <c r="CM40" s="924"/>
      <c r="CN40" s="924"/>
      <c r="CO40" s="924"/>
      <c r="CP40" s="924"/>
      <c r="CQ40" s="924"/>
      <c r="CR40" s="924"/>
      <c r="CS40" s="924"/>
      <c r="CT40" s="924"/>
      <c r="CU40" s="924"/>
      <c r="CV40" s="924"/>
      <c r="CW40" s="924"/>
      <c r="CX40" s="924"/>
      <c r="CY40" s="924"/>
      <c r="CZ40" s="924"/>
      <c r="DA40" s="924"/>
      <c r="DB40" s="924"/>
      <c r="DC40" s="924"/>
      <c r="DD40" s="924"/>
      <c r="DE40" s="924"/>
      <c r="DF40" s="924"/>
      <c r="DG40" s="924"/>
      <c r="DH40" s="924"/>
      <c r="DI40" s="924"/>
      <c r="DJ40" s="924"/>
      <c r="DK40" s="924"/>
      <c r="DL40" s="924"/>
      <c r="DM40" s="924"/>
      <c r="DN40" s="924"/>
      <c r="DO40" s="924"/>
      <c r="DP40" s="924"/>
      <c r="DQ40" s="924"/>
      <c r="DR40" s="924"/>
      <c r="DS40" s="924"/>
      <c r="DT40" s="924"/>
      <c r="DU40" s="924"/>
      <c r="DV40" s="924"/>
      <c r="DW40" s="924"/>
      <c r="DX40" s="924"/>
      <c r="DY40" s="924"/>
      <c r="DZ40" s="924"/>
      <c r="EA40" s="924"/>
      <c r="EB40" s="924"/>
      <c r="EC40" s="924"/>
      <c r="ED40" s="924"/>
      <c r="EE40" s="924"/>
      <c r="EF40" s="924"/>
      <c r="EG40" s="924"/>
      <c r="EH40" s="924"/>
      <c r="EI40" s="924"/>
      <c r="EJ40" s="924"/>
      <c r="EK40" s="924"/>
      <c r="EL40" s="924"/>
      <c r="EM40" s="924"/>
      <c r="EN40" s="924"/>
      <c r="EO40" s="924"/>
      <c r="EP40" s="924"/>
      <c r="EQ40" s="924"/>
      <c r="ER40" s="924"/>
      <c r="ES40" s="924"/>
      <c r="ET40" s="924"/>
      <c r="EU40" s="924"/>
      <c r="EV40" s="924"/>
      <c r="EW40" s="924"/>
      <c r="EX40" s="924"/>
      <c r="EY40" s="924"/>
      <c r="EZ40" s="924"/>
      <c r="FA40" s="924"/>
      <c r="FB40" s="924"/>
      <c r="FC40" s="924"/>
      <c r="FD40" s="924"/>
      <c r="FE40" s="924"/>
      <c r="FF40" s="924"/>
      <c r="FG40" s="924"/>
      <c r="FH40" s="924"/>
      <c r="FI40" s="924"/>
      <c r="FJ40" s="924"/>
      <c r="FK40" s="924"/>
      <c r="FL40" s="924"/>
      <c r="FM40" s="924"/>
      <c r="FN40" s="924"/>
      <c r="FO40" s="924"/>
      <c r="FP40" s="924"/>
      <c r="FQ40" s="924"/>
      <c r="FR40" s="924"/>
      <c r="FS40" s="924"/>
      <c r="FT40" s="924"/>
      <c r="FU40" s="924"/>
      <c r="FV40" s="924"/>
      <c r="FW40" s="924"/>
      <c r="FX40" s="924"/>
      <c r="FY40" s="924"/>
      <c r="FZ40" s="924"/>
      <c r="GA40" s="924"/>
      <c r="GB40" s="924"/>
      <c r="GC40" s="924"/>
      <c r="GD40" s="924"/>
      <c r="GE40" s="924"/>
      <c r="GF40" s="924"/>
      <c r="GG40" s="924"/>
      <c r="GH40" s="924"/>
      <c r="GI40" s="924"/>
      <c r="GJ40" s="924"/>
      <c r="GK40" s="924"/>
      <c r="GL40" s="924"/>
      <c r="GM40" s="924"/>
      <c r="GN40" s="924"/>
      <c r="GO40" s="924"/>
      <c r="GP40" s="924"/>
      <c r="GQ40" s="924"/>
      <c r="GR40" s="924"/>
      <c r="GS40" s="924"/>
      <c r="GT40" s="924"/>
      <c r="GU40" s="924"/>
      <c r="GV40" s="924"/>
      <c r="GW40" s="924"/>
      <c r="GX40" s="924"/>
      <c r="GY40" s="924"/>
      <c r="GZ40" s="924"/>
      <c r="HA40" s="924"/>
      <c r="HB40" s="924"/>
      <c r="HC40" s="924"/>
      <c r="HD40" s="924"/>
      <c r="HE40" s="924"/>
      <c r="HF40" s="924"/>
      <c r="HG40" s="924"/>
      <c r="HH40" s="924"/>
      <c r="HI40" s="924"/>
      <c r="HJ40" s="924"/>
      <c r="HK40" s="924"/>
      <c r="HL40" s="924"/>
      <c r="HM40" s="924"/>
      <c r="HN40" s="924"/>
      <c r="HO40" s="924"/>
      <c r="HP40" s="924"/>
      <c r="HQ40" s="924"/>
      <c r="HR40" s="924"/>
      <c r="HS40" s="924"/>
      <c r="HT40" s="924"/>
      <c r="HU40" s="924"/>
      <c r="HV40" s="924"/>
      <c r="HW40" s="924"/>
      <c r="HX40" s="924"/>
      <c r="HY40" s="924"/>
      <c r="HZ40" s="924"/>
      <c r="IA40" s="924"/>
      <c r="IB40" s="924"/>
      <c r="IC40" s="924"/>
      <c r="ID40" s="924"/>
      <c r="IE40" s="924"/>
      <c r="IF40" s="924"/>
      <c r="IG40" s="924"/>
      <c r="IH40" s="924"/>
      <c r="II40" s="924"/>
      <c r="IJ40" s="924"/>
      <c r="IK40" s="924"/>
      <c r="IL40" s="924"/>
      <c r="IM40" s="924"/>
      <c r="IN40" s="924"/>
      <c r="IO40" s="924"/>
      <c r="IP40" s="924"/>
      <c r="IQ40" s="924"/>
      <c r="IR40" s="924"/>
      <c r="IS40" s="924"/>
      <c r="IT40" s="924"/>
      <c r="IU40" s="924"/>
      <c r="IV40" s="924"/>
      <c r="IW40" s="924"/>
    </row>
    <row r="41" spans="2:257" ht="15.75">
      <c r="B41" s="1350">
        <v>1</v>
      </c>
      <c r="C41" s="233" t="s">
        <v>1832</v>
      </c>
      <c r="D41" s="1706" t="s">
        <v>1622</v>
      </c>
      <c r="E41" s="1351"/>
      <c r="F41" s="1707">
        <v>0</v>
      </c>
      <c r="G41" s="1351">
        <v>3693.079999999999</v>
      </c>
      <c r="H41" s="1707">
        <v>100</v>
      </c>
      <c r="I41" s="1351"/>
      <c r="J41" s="1707">
        <v>0</v>
      </c>
      <c r="K41" s="1351"/>
      <c r="L41" s="1707">
        <v>0</v>
      </c>
      <c r="M41" s="1351"/>
      <c r="N41" s="1707">
        <v>0</v>
      </c>
      <c r="O41" s="1351"/>
      <c r="P41" s="1707">
        <v>0</v>
      </c>
      <c r="Q41" s="1351"/>
      <c r="R41" s="1707">
        <v>0</v>
      </c>
      <c r="S41" s="1351"/>
      <c r="T41" s="1707">
        <v>0</v>
      </c>
      <c r="U41" s="1351"/>
      <c r="V41" s="1707">
        <v>0</v>
      </c>
      <c r="W41" s="1351"/>
      <c r="X41" s="1707">
        <v>0</v>
      </c>
      <c r="Y41" s="1351"/>
      <c r="Z41" s="1707">
        <v>0</v>
      </c>
      <c r="AA41" s="1351"/>
      <c r="AB41" s="1707">
        <v>0</v>
      </c>
      <c r="AC41" s="1351">
        <v>3693.079999999999</v>
      </c>
      <c r="AD41" s="1707">
        <v>0.74157333513465007</v>
      </c>
      <c r="AE41" s="1114"/>
      <c r="AF41" s="1352">
        <v>100</v>
      </c>
      <c r="AG41" s="1114"/>
      <c r="AH41" s="1114"/>
      <c r="AI41" s="1114"/>
      <c r="AJ41" s="1114"/>
      <c r="AK41" s="1114"/>
      <c r="AL41" s="1114"/>
      <c r="AM41" s="1114"/>
      <c r="AN41" s="1114"/>
      <c r="AO41" s="1114"/>
      <c r="AP41" s="1114"/>
      <c r="AQ41" s="1114"/>
      <c r="AR41" s="1114"/>
      <c r="AS41" s="1114"/>
      <c r="AT41" s="1114"/>
      <c r="AU41" s="1114"/>
      <c r="AV41" s="1114"/>
      <c r="AW41" s="1114"/>
      <c r="AX41" s="1114"/>
      <c r="AY41" s="1114"/>
      <c r="AZ41" s="1114"/>
      <c r="BA41" s="1114"/>
      <c r="BB41" s="1114"/>
      <c r="BC41" s="1114"/>
      <c r="BD41" s="1114"/>
      <c r="BE41" s="1114"/>
      <c r="BF41" s="1114"/>
      <c r="BG41" s="1114"/>
      <c r="BH41" s="1114"/>
      <c r="BI41" s="1114"/>
      <c r="BJ41" s="1114"/>
      <c r="BK41" s="1114"/>
      <c r="BL41" s="1114"/>
      <c r="BM41" s="1114"/>
      <c r="BN41" s="1114"/>
      <c r="BO41" s="1114"/>
      <c r="BP41" s="1114"/>
      <c r="BQ41" s="1114"/>
      <c r="BR41" s="1114"/>
      <c r="BS41" s="1114"/>
      <c r="BT41" s="1114"/>
      <c r="BU41" s="1114"/>
      <c r="BV41" s="1114"/>
      <c r="BW41" s="1114"/>
      <c r="BX41" s="1114"/>
      <c r="BY41" s="1114"/>
      <c r="BZ41" s="1114"/>
      <c r="CA41" s="1114"/>
      <c r="CB41" s="1114"/>
      <c r="CC41" s="1114"/>
      <c r="CD41" s="1114"/>
      <c r="CE41" s="1114"/>
      <c r="CF41" s="1114"/>
      <c r="CG41" s="1114"/>
      <c r="CH41" s="1114"/>
      <c r="CI41" s="1114"/>
      <c r="CJ41" s="1114"/>
      <c r="CK41" s="1114"/>
      <c r="CL41" s="1114"/>
      <c r="CM41" s="1114"/>
      <c r="CN41" s="1114"/>
      <c r="CO41" s="1114"/>
      <c r="CP41" s="1114"/>
      <c r="CQ41" s="1114"/>
      <c r="CR41" s="1114"/>
      <c r="CS41" s="1114"/>
      <c r="CT41" s="1114"/>
      <c r="CU41" s="1114"/>
      <c r="CV41" s="1114"/>
      <c r="CW41" s="1114"/>
      <c r="CX41" s="1114"/>
      <c r="CY41" s="1114"/>
      <c r="CZ41" s="1114"/>
      <c r="DA41" s="1114"/>
      <c r="DB41" s="1114"/>
      <c r="DC41" s="1114"/>
      <c r="DD41" s="1114"/>
      <c r="DE41" s="1114"/>
      <c r="DF41" s="1114"/>
      <c r="DG41" s="1114"/>
      <c r="DH41" s="1114"/>
      <c r="DI41" s="1114"/>
      <c r="DJ41" s="1114"/>
      <c r="DK41" s="1114"/>
      <c r="DL41" s="1114"/>
      <c r="DM41" s="1114"/>
      <c r="DN41" s="1114"/>
      <c r="DO41" s="1114"/>
      <c r="DP41" s="1114"/>
      <c r="DQ41" s="1114"/>
      <c r="DR41" s="1114"/>
      <c r="DS41" s="1114"/>
      <c r="DT41" s="1114"/>
      <c r="DU41" s="1114"/>
      <c r="DV41" s="1114"/>
      <c r="DW41" s="1114"/>
      <c r="DX41" s="1114"/>
      <c r="DY41" s="1114"/>
      <c r="DZ41" s="1114"/>
      <c r="EA41" s="1114"/>
      <c r="EB41" s="1114"/>
      <c r="EC41" s="1114"/>
      <c r="ED41" s="1114"/>
      <c r="EE41" s="1114"/>
      <c r="EF41" s="1114"/>
      <c r="EG41" s="1114"/>
      <c r="EH41" s="1114"/>
      <c r="EI41" s="1114"/>
      <c r="EJ41" s="1114"/>
      <c r="EK41" s="1114"/>
      <c r="EL41" s="1114"/>
      <c r="EM41" s="1114"/>
      <c r="EN41" s="1114"/>
      <c r="EO41" s="1114"/>
      <c r="EP41" s="1114"/>
      <c r="EQ41" s="1114"/>
      <c r="ER41" s="1114"/>
      <c r="ES41" s="1114"/>
      <c r="ET41" s="1114"/>
      <c r="EU41" s="1114"/>
      <c r="EV41" s="1114"/>
      <c r="EW41" s="1114"/>
      <c r="EX41" s="1114"/>
      <c r="EY41" s="1114"/>
      <c r="EZ41" s="1114"/>
      <c r="FA41" s="1114"/>
      <c r="FB41" s="1114"/>
      <c r="FC41" s="1114"/>
      <c r="FD41" s="1114"/>
      <c r="FE41" s="1114"/>
      <c r="FF41" s="1114"/>
      <c r="FG41" s="1114"/>
      <c r="FH41" s="1114"/>
      <c r="FI41" s="1114"/>
      <c r="FJ41" s="1114"/>
      <c r="FK41" s="1114"/>
      <c r="FL41" s="1114"/>
      <c r="FM41" s="1114"/>
      <c r="FN41" s="1114"/>
      <c r="FO41" s="1114"/>
      <c r="FP41" s="1114"/>
      <c r="FQ41" s="1114"/>
      <c r="FR41" s="1114"/>
      <c r="FS41" s="1114"/>
      <c r="FT41" s="1114"/>
      <c r="FU41" s="1114"/>
      <c r="FV41" s="1114"/>
      <c r="FW41" s="1114"/>
      <c r="FX41" s="1114"/>
      <c r="FY41" s="1114"/>
      <c r="FZ41" s="1114"/>
      <c r="GA41" s="1114"/>
      <c r="GB41" s="1114"/>
      <c r="GC41" s="1114"/>
      <c r="GD41" s="1114"/>
      <c r="GE41" s="1114"/>
      <c r="GF41" s="1114"/>
      <c r="GG41" s="1114"/>
      <c r="GH41" s="1114"/>
      <c r="GI41" s="1114"/>
      <c r="GJ41" s="1114"/>
      <c r="GK41" s="1114"/>
      <c r="GL41" s="1114"/>
      <c r="GM41" s="1114"/>
      <c r="GN41" s="1114"/>
      <c r="GO41" s="1114"/>
      <c r="GP41" s="1114"/>
      <c r="GQ41" s="1114"/>
      <c r="GR41" s="1114"/>
      <c r="GS41" s="1114"/>
      <c r="GT41" s="1114"/>
      <c r="GU41" s="1114"/>
      <c r="GV41" s="1114"/>
      <c r="GW41" s="1114"/>
      <c r="GX41" s="1114"/>
      <c r="GY41" s="1114"/>
      <c r="GZ41" s="1114"/>
      <c r="HA41" s="1114"/>
      <c r="HB41" s="1114"/>
      <c r="HC41" s="1114"/>
      <c r="HD41" s="1114"/>
      <c r="HE41" s="1114"/>
      <c r="HF41" s="1114"/>
      <c r="HG41" s="1114"/>
      <c r="HH41" s="1114"/>
      <c r="HI41" s="1114"/>
      <c r="HJ41" s="1114"/>
      <c r="HK41" s="1114"/>
      <c r="HL41" s="1114"/>
      <c r="HM41" s="1114"/>
      <c r="HN41" s="1114"/>
      <c r="HO41" s="1114"/>
      <c r="HP41" s="1114"/>
      <c r="HQ41" s="1114"/>
      <c r="HR41" s="1114"/>
      <c r="HS41" s="1114"/>
      <c r="HT41" s="1114"/>
      <c r="HU41" s="1114"/>
      <c r="HV41" s="1114"/>
      <c r="HW41" s="1114"/>
      <c r="HX41" s="1114"/>
      <c r="HY41" s="1114"/>
      <c r="HZ41" s="1114"/>
      <c r="IA41" s="1114"/>
      <c r="IB41" s="1114"/>
      <c r="IC41" s="1114"/>
      <c r="ID41" s="1114"/>
      <c r="IE41" s="1114"/>
      <c r="IF41" s="1114"/>
      <c r="IG41" s="1114"/>
      <c r="IH41" s="1114"/>
      <c r="II41" s="1114"/>
      <c r="IJ41" s="1114"/>
      <c r="IK41" s="1114"/>
      <c r="IL41" s="1114"/>
      <c r="IM41" s="1114"/>
      <c r="IN41" s="1114"/>
      <c r="IO41" s="1114"/>
      <c r="IP41" s="1114"/>
      <c r="IQ41" s="1114"/>
      <c r="IR41" s="1114"/>
      <c r="IS41" s="1114"/>
      <c r="IT41" s="1114"/>
      <c r="IU41" s="1114"/>
      <c r="IV41" s="1114"/>
      <c r="IW41" s="1114"/>
    </row>
    <row r="42" spans="2:257" s="1346" customFormat="1" ht="6" customHeight="1">
      <c r="C42" s="1711"/>
      <c r="D42" s="1708"/>
      <c r="E42" s="1347"/>
      <c r="F42" s="1348"/>
      <c r="G42" s="1347"/>
      <c r="H42" s="1348"/>
      <c r="I42" s="1347"/>
      <c r="J42" s="1348"/>
      <c r="K42" s="1347"/>
      <c r="L42" s="1348"/>
      <c r="M42" s="1347"/>
      <c r="N42" s="1348"/>
      <c r="O42" s="1347"/>
      <c r="P42" s="1348"/>
      <c r="Q42" s="1347"/>
      <c r="R42" s="1348"/>
      <c r="S42" s="1347"/>
      <c r="T42" s="1348"/>
      <c r="U42" s="1347"/>
      <c r="V42" s="1348"/>
      <c r="W42" s="1347"/>
      <c r="X42" s="1348"/>
      <c r="Y42" s="1347"/>
      <c r="Z42" s="1348"/>
      <c r="AA42" s="1347"/>
      <c r="AB42" s="1348"/>
      <c r="AC42" s="1347"/>
      <c r="AD42" s="1709"/>
      <c r="AE42" s="924"/>
      <c r="AF42" s="1349"/>
      <c r="AG42" s="924"/>
      <c r="AH42" s="924"/>
      <c r="AI42" s="924"/>
      <c r="AJ42" s="924"/>
      <c r="AK42" s="924"/>
      <c r="AL42" s="924"/>
      <c r="AM42" s="924"/>
      <c r="AN42" s="924"/>
      <c r="AO42" s="924"/>
      <c r="AP42" s="924"/>
      <c r="AQ42" s="924"/>
      <c r="AR42" s="924"/>
      <c r="AS42" s="924"/>
      <c r="AT42" s="924"/>
      <c r="AU42" s="924"/>
      <c r="AV42" s="924"/>
      <c r="AW42" s="924"/>
      <c r="AX42" s="924"/>
      <c r="AY42" s="924"/>
      <c r="AZ42" s="924"/>
      <c r="BA42" s="924"/>
      <c r="BB42" s="924"/>
      <c r="BC42" s="924"/>
      <c r="BD42" s="924"/>
      <c r="BE42" s="924"/>
      <c r="BF42" s="924"/>
      <c r="BG42" s="924"/>
      <c r="BH42" s="924"/>
      <c r="BI42" s="924"/>
      <c r="BJ42" s="924"/>
      <c r="BK42" s="924"/>
      <c r="BL42" s="924"/>
      <c r="BM42" s="924"/>
      <c r="BN42" s="924"/>
      <c r="BO42" s="924"/>
      <c r="BP42" s="924"/>
      <c r="BQ42" s="924"/>
      <c r="BR42" s="924"/>
      <c r="BS42" s="924"/>
      <c r="BT42" s="924"/>
      <c r="BU42" s="924"/>
      <c r="BV42" s="924"/>
      <c r="BW42" s="924"/>
      <c r="BX42" s="924"/>
      <c r="BY42" s="924"/>
      <c r="BZ42" s="924"/>
      <c r="CA42" s="924"/>
      <c r="CB42" s="924"/>
      <c r="CC42" s="924"/>
      <c r="CD42" s="924"/>
      <c r="CE42" s="924"/>
      <c r="CF42" s="924"/>
      <c r="CG42" s="924"/>
      <c r="CH42" s="924"/>
      <c r="CI42" s="924"/>
      <c r="CJ42" s="924"/>
      <c r="CK42" s="924"/>
      <c r="CL42" s="924"/>
      <c r="CM42" s="924"/>
      <c r="CN42" s="924"/>
      <c r="CO42" s="924"/>
      <c r="CP42" s="924"/>
      <c r="CQ42" s="924"/>
      <c r="CR42" s="924"/>
      <c r="CS42" s="924"/>
      <c r="CT42" s="924"/>
      <c r="CU42" s="924"/>
      <c r="CV42" s="924"/>
      <c r="CW42" s="924"/>
      <c r="CX42" s="924"/>
      <c r="CY42" s="924"/>
      <c r="CZ42" s="924"/>
      <c r="DA42" s="924"/>
      <c r="DB42" s="924"/>
      <c r="DC42" s="924"/>
      <c r="DD42" s="924"/>
      <c r="DE42" s="924"/>
      <c r="DF42" s="924"/>
      <c r="DG42" s="924"/>
      <c r="DH42" s="924"/>
      <c r="DI42" s="924"/>
      <c r="DJ42" s="924"/>
      <c r="DK42" s="924"/>
      <c r="DL42" s="924"/>
      <c r="DM42" s="924"/>
      <c r="DN42" s="924"/>
      <c r="DO42" s="924"/>
      <c r="DP42" s="924"/>
      <c r="DQ42" s="924"/>
      <c r="DR42" s="924"/>
      <c r="DS42" s="924"/>
      <c r="DT42" s="924"/>
      <c r="DU42" s="924"/>
      <c r="DV42" s="924"/>
      <c r="DW42" s="924"/>
      <c r="DX42" s="924"/>
      <c r="DY42" s="924"/>
      <c r="DZ42" s="924"/>
      <c r="EA42" s="924"/>
      <c r="EB42" s="924"/>
      <c r="EC42" s="924"/>
      <c r="ED42" s="924"/>
      <c r="EE42" s="924"/>
      <c r="EF42" s="924"/>
      <c r="EG42" s="924"/>
      <c r="EH42" s="924"/>
      <c r="EI42" s="924"/>
      <c r="EJ42" s="924"/>
      <c r="EK42" s="924"/>
      <c r="EL42" s="924"/>
      <c r="EM42" s="924"/>
      <c r="EN42" s="924"/>
      <c r="EO42" s="924"/>
      <c r="EP42" s="924"/>
      <c r="EQ42" s="924"/>
      <c r="ER42" s="924"/>
      <c r="ES42" s="924"/>
      <c r="ET42" s="924"/>
      <c r="EU42" s="924"/>
      <c r="EV42" s="924"/>
      <c r="EW42" s="924"/>
      <c r="EX42" s="924"/>
      <c r="EY42" s="924"/>
      <c r="EZ42" s="924"/>
      <c r="FA42" s="924"/>
      <c r="FB42" s="924"/>
      <c r="FC42" s="924"/>
      <c r="FD42" s="924"/>
      <c r="FE42" s="924"/>
      <c r="FF42" s="924"/>
      <c r="FG42" s="924"/>
      <c r="FH42" s="924"/>
      <c r="FI42" s="924"/>
      <c r="FJ42" s="924"/>
      <c r="FK42" s="924"/>
      <c r="FL42" s="924"/>
      <c r="FM42" s="924"/>
      <c r="FN42" s="924"/>
      <c r="FO42" s="924"/>
      <c r="FP42" s="924"/>
      <c r="FQ42" s="924"/>
      <c r="FR42" s="924"/>
      <c r="FS42" s="924"/>
      <c r="FT42" s="924"/>
      <c r="FU42" s="924"/>
      <c r="FV42" s="924"/>
      <c r="FW42" s="924"/>
      <c r="FX42" s="924"/>
      <c r="FY42" s="924"/>
      <c r="FZ42" s="924"/>
      <c r="GA42" s="924"/>
      <c r="GB42" s="924"/>
      <c r="GC42" s="924"/>
      <c r="GD42" s="924"/>
      <c r="GE42" s="924"/>
      <c r="GF42" s="924"/>
      <c r="GG42" s="924"/>
      <c r="GH42" s="924"/>
      <c r="GI42" s="924"/>
      <c r="GJ42" s="924"/>
      <c r="GK42" s="924"/>
      <c r="GL42" s="924"/>
      <c r="GM42" s="924"/>
      <c r="GN42" s="924"/>
      <c r="GO42" s="924"/>
      <c r="GP42" s="924"/>
      <c r="GQ42" s="924"/>
      <c r="GR42" s="924"/>
      <c r="GS42" s="924"/>
      <c r="GT42" s="924"/>
      <c r="GU42" s="924"/>
      <c r="GV42" s="924"/>
      <c r="GW42" s="924"/>
      <c r="GX42" s="924"/>
      <c r="GY42" s="924"/>
      <c r="GZ42" s="924"/>
      <c r="HA42" s="924"/>
      <c r="HB42" s="924"/>
      <c r="HC42" s="924"/>
      <c r="HD42" s="924"/>
      <c r="HE42" s="924"/>
      <c r="HF42" s="924"/>
      <c r="HG42" s="924"/>
      <c r="HH42" s="924"/>
      <c r="HI42" s="924"/>
      <c r="HJ42" s="924"/>
      <c r="HK42" s="924"/>
      <c r="HL42" s="924"/>
      <c r="HM42" s="924"/>
      <c r="HN42" s="924"/>
      <c r="HO42" s="924"/>
      <c r="HP42" s="924"/>
      <c r="HQ42" s="924"/>
      <c r="HR42" s="924"/>
      <c r="HS42" s="924"/>
      <c r="HT42" s="924"/>
      <c r="HU42" s="924"/>
      <c r="HV42" s="924"/>
      <c r="HW42" s="924"/>
      <c r="HX42" s="924"/>
      <c r="HY42" s="924"/>
      <c r="HZ42" s="924"/>
      <c r="IA42" s="924"/>
      <c r="IB42" s="924"/>
      <c r="IC42" s="924"/>
      <c r="ID42" s="924"/>
      <c r="IE42" s="924"/>
      <c r="IF42" s="924"/>
      <c r="IG42" s="924"/>
      <c r="IH42" s="924"/>
      <c r="II42" s="924"/>
      <c r="IJ42" s="924"/>
      <c r="IK42" s="924"/>
      <c r="IL42" s="924"/>
      <c r="IM42" s="924"/>
      <c r="IN42" s="924"/>
      <c r="IO42" s="924"/>
      <c r="IP42" s="924"/>
      <c r="IQ42" s="924"/>
      <c r="IR42" s="924"/>
      <c r="IS42" s="924"/>
      <c r="IT42" s="924"/>
      <c r="IU42" s="924"/>
      <c r="IV42" s="924"/>
      <c r="IW42" s="924"/>
    </row>
    <row r="43" spans="2:257" ht="31.5">
      <c r="B43" s="1350">
        <v>1</v>
      </c>
      <c r="C43" s="233" t="s">
        <v>1833</v>
      </c>
      <c r="D43" s="1706" t="s">
        <v>1661</v>
      </c>
      <c r="E43" s="1351"/>
      <c r="F43" s="1707">
        <v>0</v>
      </c>
      <c r="G43" s="1351">
        <v>15699.03</v>
      </c>
      <c r="H43" s="1707">
        <v>100</v>
      </c>
      <c r="I43" s="1351"/>
      <c r="J43" s="1707">
        <v>0</v>
      </c>
      <c r="K43" s="1351"/>
      <c r="L43" s="1707">
        <v>0</v>
      </c>
      <c r="M43" s="1351"/>
      <c r="N43" s="1707">
        <v>0</v>
      </c>
      <c r="O43" s="1351"/>
      <c r="P43" s="1707">
        <v>0</v>
      </c>
      <c r="Q43" s="1351"/>
      <c r="R43" s="1707">
        <v>0</v>
      </c>
      <c r="S43" s="1351"/>
      <c r="T43" s="1707">
        <v>0</v>
      </c>
      <c r="U43" s="1351"/>
      <c r="V43" s="1707">
        <v>0</v>
      </c>
      <c r="W43" s="1351"/>
      <c r="X43" s="1707">
        <v>0</v>
      </c>
      <c r="Y43" s="1351"/>
      <c r="Z43" s="1707">
        <v>0</v>
      </c>
      <c r="AA43" s="1351"/>
      <c r="AB43" s="1707">
        <v>0</v>
      </c>
      <c r="AC43" s="1351">
        <v>15699.03</v>
      </c>
      <c r="AD43" s="1707">
        <v>3.1523774289966444</v>
      </c>
      <c r="AE43" s="1114"/>
      <c r="AF43" s="1352">
        <v>100</v>
      </c>
      <c r="AG43" s="1114"/>
      <c r="AH43" s="1114"/>
      <c r="AI43" s="1114"/>
      <c r="AJ43" s="1114"/>
      <c r="AK43" s="1114"/>
      <c r="AL43" s="1114"/>
      <c r="AM43" s="1114"/>
      <c r="AN43" s="1114"/>
      <c r="AO43" s="1114"/>
      <c r="AP43" s="1114"/>
      <c r="AQ43" s="1114"/>
      <c r="AR43" s="1114"/>
      <c r="AS43" s="1114"/>
      <c r="AT43" s="1114"/>
      <c r="AU43" s="1114"/>
      <c r="AV43" s="1114"/>
      <c r="AW43" s="1114"/>
      <c r="AX43" s="1114"/>
      <c r="AY43" s="1114"/>
      <c r="AZ43" s="1114"/>
      <c r="BA43" s="1114"/>
      <c r="BB43" s="1114"/>
      <c r="BC43" s="1114"/>
      <c r="BD43" s="1114"/>
      <c r="BE43" s="1114"/>
      <c r="BF43" s="1114"/>
      <c r="BG43" s="1114"/>
      <c r="BH43" s="1114"/>
      <c r="BI43" s="1114"/>
      <c r="BJ43" s="1114"/>
      <c r="BK43" s="1114"/>
      <c r="BL43" s="1114"/>
      <c r="BM43" s="1114"/>
      <c r="BN43" s="1114"/>
      <c r="BO43" s="1114"/>
      <c r="BP43" s="1114"/>
      <c r="BQ43" s="1114"/>
      <c r="BR43" s="1114"/>
      <c r="BS43" s="1114"/>
      <c r="BT43" s="1114"/>
      <c r="BU43" s="1114"/>
      <c r="BV43" s="1114"/>
      <c r="BW43" s="1114"/>
      <c r="BX43" s="1114"/>
      <c r="BY43" s="1114"/>
      <c r="BZ43" s="1114"/>
      <c r="CA43" s="1114"/>
      <c r="CB43" s="1114"/>
      <c r="CC43" s="1114"/>
      <c r="CD43" s="1114"/>
      <c r="CE43" s="1114"/>
      <c r="CF43" s="1114"/>
      <c r="CG43" s="1114"/>
      <c r="CH43" s="1114"/>
      <c r="CI43" s="1114"/>
      <c r="CJ43" s="1114"/>
      <c r="CK43" s="1114"/>
      <c r="CL43" s="1114"/>
      <c r="CM43" s="1114"/>
      <c r="CN43" s="1114"/>
      <c r="CO43" s="1114"/>
      <c r="CP43" s="1114"/>
      <c r="CQ43" s="1114"/>
      <c r="CR43" s="1114"/>
      <c r="CS43" s="1114"/>
      <c r="CT43" s="1114"/>
      <c r="CU43" s="1114"/>
      <c r="CV43" s="1114"/>
      <c r="CW43" s="1114"/>
      <c r="CX43" s="1114"/>
      <c r="CY43" s="1114"/>
      <c r="CZ43" s="1114"/>
      <c r="DA43" s="1114"/>
      <c r="DB43" s="1114"/>
      <c r="DC43" s="1114"/>
      <c r="DD43" s="1114"/>
      <c r="DE43" s="1114"/>
      <c r="DF43" s="1114"/>
      <c r="DG43" s="1114"/>
      <c r="DH43" s="1114"/>
      <c r="DI43" s="1114"/>
      <c r="DJ43" s="1114"/>
      <c r="DK43" s="1114"/>
      <c r="DL43" s="1114"/>
      <c r="DM43" s="1114"/>
      <c r="DN43" s="1114"/>
      <c r="DO43" s="1114"/>
      <c r="DP43" s="1114"/>
      <c r="DQ43" s="1114"/>
      <c r="DR43" s="1114"/>
      <c r="DS43" s="1114"/>
      <c r="DT43" s="1114"/>
      <c r="DU43" s="1114"/>
      <c r="DV43" s="1114"/>
      <c r="DW43" s="1114"/>
      <c r="DX43" s="1114"/>
      <c r="DY43" s="1114"/>
      <c r="DZ43" s="1114"/>
      <c r="EA43" s="1114"/>
      <c r="EB43" s="1114"/>
      <c r="EC43" s="1114"/>
      <c r="ED43" s="1114"/>
      <c r="EE43" s="1114"/>
      <c r="EF43" s="1114"/>
      <c r="EG43" s="1114"/>
      <c r="EH43" s="1114"/>
      <c r="EI43" s="1114"/>
      <c r="EJ43" s="1114"/>
      <c r="EK43" s="1114"/>
      <c r="EL43" s="1114"/>
      <c r="EM43" s="1114"/>
      <c r="EN43" s="1114"/>
      <c r="EO43" s="1114"/>
      <c r="EP43" s="1114"/>
      <c r="EQ43" s="1114"/>
      <c r="ER43" s="1114"/>
      <c r="ES43" s="1114"/>
      <c r="ET43" s="1114"/>
      <c r="EU43" s="1114"/>
      <c r="EV43" s="1114"/>
      <c r="EW43" s="1114"/>
      <c r="EX43" s="1114"/>
      <c r="EY43" s="1114"/>
      <c r="EZ43" s="1114"/>
      <c r="FA43" s="1114"/>
      <c r="FB43" s="1114"/>
      <c r="FC43" s="1114"/>
      <c r="FD43" s="1114"/>
      <c r="FE43" s="1114"/>
      <c r="FF43" s="1114"/>
      <c r="FG43" s="1114"/>
      <c r="FH43" s="1114"/>
      <c r="FI43" s="1114"/>
      <c r="FJ43" s="1114"/>
      <c r="FK43" s="1114"/>
      <c r="FL43" s="1114"/>
      <c r="FM43" s="1114"/>
      <c r="FN43" s="1114"/>
      <c r="FO43" s="1114"/>
      <c r="FP43" s="1114"/>
      <c r="FQ43" s="1114"/>
      <c r="FR43" s="1114"/>
      <c r="FS43" s="1114"/>
      <c r="FT43" s="1114"/>
      <c r="FU43" s="1114"/>
      <c r="FV43" s="1114"/>
      <c r="FW43" s="1114"/>
      <c r="FX43" s="1114"/>
      <c r="FY43" s="1114"/>
      <c r="FZ43" s="1114"/>
      <c r="GA43" s="1114"/>
      <c r="GB43" s="1114"/>
      <c r="GC43" s="1114"/>
      <c r="GD43" s="1114"/>
      <c r="GE43" s="1114"/>
      <c r="GF43" s="1114"/>
      <c r="GG43" s="1114"/>
      <c r="GH43" s="1114"/>
      <c r="GI43" s="1114"/>
      <c r="GJ43" s="1114"/>
      <c r="GK43" s="1114"/>
      <c r="GL43" s="1114"/>
      <c r="GM43" s="1114"/>
      <c r="GN43" s="1114"/>
      <c r="GO43" s="1114"/>
      <c r="GP43" s="1114"/>
      <c r="GQ43" s="1114"/>
      <c r="GR43" s="1114"/>
      <c r="GS43" s="1114"/>
      <c r="GT43" s="1114"/>
      <c r="GU43" s="1114"/>
      <c r="GV43" s="1114"/>
      <c r="GW43" s="1114"/>
      <c r="GX43" s="1114"/>
      <c r="GY43" s="1114"/>
      <c r="GZ43" s="1114"/>
      <c r="HA43" s="1114"/>
      <c r="HB43" s="1114"/>
      <c r="HC43" s="1114"/>
      <c r="HD43" s="1114"/>
      <c r="HE43" s="1114"/>
      <c r="HF43" s="1114"/>
      <c r="HG43" s="1114"/>
      <c r="HH43" s="1114"/>
      <c r="HI43" s="1114"/>
      <c r="HJ43" s="1114"/>
      <c r="HK43" s="1114"/>
      <c r="HL43" s="1114"/>
      <c r="HM43" s="1114"/>
      <c r="HN43" s="1114"/>
      <c r="HO43" s="1114"/>
      <c r="HP43" s="1114"/>
      <c r="HQ43" s="1114"/>
      <c r="HR43" s="1114"/>
      <c r="HS43" s="1114"/>
      <c r="HT43" s="1114"/>
      <c r="HU43" s="1114"/>
      <c r="HV43" s="1114"/>
      <c r="HW43" s="1114"/>
      <c r="HX43" s="1114"/>
      <c r="HY43" s="1114"/>
      <c r="HZ43" s="1114"/>
      <c r="IA43" s="1114"/>
      <c r="IB43" s="1114"/>
      <c r="IC43" s="1114"/>
      <c r="ID43" s="1114"/>
      <c r="IE43" s="1114"/>
      <c r="IF43" s="1114"/>
      <c r="IG43" s="1114"/>
      <c r="IH43" s="1114"/>
      <c r="II43" s="1114"/>
      <c r="IJ43" s="1114"/>
      <c r="IK43" s="1114"/>
      <c r="IL43" s="1114"/>
      <c r="IM43" s="1114"/>
      <c r="IN43" s="1114"/>
      <c r="IO43" s="1114"/>
      <c r="IP43" s="1114"/>
      <c r="IQ43" s="1114"/>
      <c r="IR43" s="1114"/>
      <c r="IS43" s="1114"/>
      <c r="IT43" s="1114"/>
      <c r="IU43" s="1114"/>
      <c r="IV43" s="1114"/>
      <c r="IW43" s="1114"/>
    </row>
    <row r="44" spans="2:257" s="1346" customFormat="1" ht="6" customHeight="1">
      <c r="C44" s="1711"/>
      <c r="D44" s="1708"/>
      <c r="E44" s="1347"/>
      <c r="F44" s="1348"/>
      <c r="G44" s="1347"/>
      <c r="H44" s="1348"/>
      <c r="I44" s="1347"/>
      <c r="J44" s="1348"/>
      <c r="K44" s="1347"/>
      <c r="L44" s="1348"/>
      <c r="M44" s="1347"/>
      <c r="N44" s="1348"/>
      <c r="O44" s="1347"/>
      <c r="P44" s="1348"/>
      <c r="Q44" s="1347"/>
      <c r="R44" s="1348"/>
      <c r="S44" s="1347"/>
      <c r="T44" s="1348"/>
      <c r="U44" s="1347"/>
      <c r="V44" s="1348"/>
      <c r="W44" s="1347"/>
      <c r="X44" s="1348"/>
      <c r="Y44" s="1347"/>
      <c r="Z44" s="1348"/>
      <c r="AA44" s="1347"/>
      <c r="AB44" s="1348"/>
      <c r="AC44" s="1347"/>
      <c r="AD44" s="1709"/>
      <c r="AE44" s="924"/>
      <c r="AF44" s="1349"/>
      <c r="AG44" s="924"/>
      <c r="AH44" s="924"/>
      <c r="AI44" s="924"/>
      <c r="AJ44" s="924"/>
      <c r="AK44" s="924"/>
      <c r="AL44" s="924"/>
      <c r="AM44" s="924"/>
      <c r="AN44" s="924"/>
      <c r="AO44" s="924"/>
      <c r="AP44" s="924"/>
      <c r="AQ44" s="924"/>
      <c r="AR44" s="924"/>
      <c r="AS44" s="924"/>
      <c r="AT44" s="924"/>
      <c r="AU44" s="924"/>
      <c r="AV44" s="924"/>
      <c r="AW44" s="924"/>
      <c r="AX44" s="924"/>
      <c r="AY44" s="924"/>
      <c r="AZ44" s="924"/>
      <c r="BA44" s="924"/>
      <c r="BB44" s="924"/>
      <c r="BC44" s="924"/>
      <c r="BD44" s="924"/>
      <c r="BE44" s="924"/>
      <c r="BF44" s="924"/>
      <c r="BG44" s="924"/>
      <c r="BH44" s="924"/>
      <c r="BI44" s="924"/>
      <c r="BJ44" s="924"/>
      <c r="BK44" s="924"/>
      <c r="BL44" s="924"/>
      <c r="BM44" s="924"/>
      <c r="BN44" s="924"/>
      <c r="BO44" s="924"/>
      <c r="BP44" s="924"/>
      <c r="BQ44" s="924"/>
      <c r="BR44" s="924"/>
      <c r="BS44" s="924"/>
      <c r="BT44" s="924"/>
      <c r="BU44" s="924"/>
      <c r="BV44" s="924"/>
      <c r="BW44" s="924"/>
      <c r="BX44" s="924"/>
      <c r="BY44" s="924"/>
      <c r="BZ44" s="924"/>
      <c r="CA44" s="924"/>
      <c r="CB44" s="924"/>
      <c r="CC44" s="924"/>
      <c r="CD44" s="924"/>
      <c r="CE44" s="924"/>
      <c r="CF44" s="924"/>
      <c r="CG44" s="924"/>
      <c r="CH44" s="924"/>
      <c r="CI44" s="924"/>
      <c r="CJ44" s="924"/>
      <c r="CK44" s="924"/>
      <c r="CL44" s="924"/>
      <c r="CM44" s="924"/>
      <c r="CN44" s="924"/>
      <c r="CO44" s="924"/>
      <c r="CP44" s="924"/>
      <c r="CQ44" s="924"/>
      <c r="CR44" s="924"/>
      <c r="CS44" s="924"/>
      <c r="CT44" s="924"/>
      <c r="CU44" s="924"/>
      <c r="CV44" s="924"/>
      <c r="CW44" s="924"/>
      <c r="CX44" s="924"/>
      <c r="CY44" s="924"/>
      <c r="CZ44" s="924"/>
      <c r="DA44" s="924"/>
      <c r="DB44" s="924"/>
      <c r="DC44" s="924"/>
      <c r="DD44" s="924"/>
      <c r="DE44" s="924"/>
      <c r="DF44" s="924"/>
      <c r="DG44" s="924"/>
      <c r="DH44" s="924"/>
      <c r="DI44" s="924"/>
      <c r="DJ44" s="924"/>
      <c r="DK44" s="924"/>
      <c r="DL44" s="924"/>
      <c r="DM44" s="924"/>
      <c r="DN44" s="924"/>
      <c r="DO44" s="924"/>
      <c r="DP44" s="924"/>
      <c r="DQ44" s="924"/>
      <c r="DR44" s="924"/>
      <c r="DS44" s="924"/>
      <c r="DT44" s="924"/>
      <c r="DU44" s="924"/>
      <c r="DV44" s="924"/>
      <c r="DW44" s="924"/>
      <c r="DX44" s="924"/>
      <c r="DY44" s="924"/>
      <c r="DZ44" s="924"/>
      <c r="EA44" s="924"/>
      <c r="EB44" s="924"/>
      <c r="EC44" s="924"/>
      <c r="ED44" s="924"/>
      <c r="EE44" s="924"/>
      <c r="EF44" s="924"/>
      <c r="EG44" s="924"/>
      <c r="EH44" s="924"/>
      <c r="EI44" s="924"/>
      <c r="EJ44" s="924"/>
      <c r="EK44" s="924"/>
      <c r="EL44" s="924"/>
      <c r="EM44" s="924"/>
      <c r="EN44" s="924"/>
      <c r="EO44" s="924"/>
      <c r="EP44" s="924"/>
      <c r="EQ44" s="924"/>
      <c r="ER44" s="924"/>
      <c r="ES44" s="924"/>
      <c r="ET44" s="924"/>
      <c r="EU44" s="924"/>
      <c r="EV44" s="924"/>
      <c r="EW44" s="924"/>
      <c r="EX44" s="924"/>
      <c r="EY44" s="924"/>
      <c r="EZ44" s="924"/>
      <c r="FA44" s="924"/>
      <c r="FB44" s="924"/>
      <c r="FC44" s="924"/>
      <c r="FD44" s="924"/>
      <c r="FE44" s="924"/>
      <c r="FF44" s="924"/>
      <c r="FG44" s="924"/>
      <c r="FH44" s="924"/>
      <c r="FI44" s="924"/>
      <c r="FJ44" s="924"/>
      <c r="FK44" s="924"/>
      <c r="FL44" s="924"/>
      <c r="FM44" s="924"/>
      <c r="FN44" s="924"/>
      <c r="FO44" s="924"/>
      <c r="FP44" s="924"/>
      <c r="FQ44" s="924"/>
      <c r="FR44" s="924"/>
      <c r="FS44" s="924"/>
      <c r="FT44" s="924"/>
      <c r="FU44" s="924"/>
      <c r="FV44" s="924"/>
      <c r="FW44" s="924"/>
      <c r="FX44" s="924"/>
      <c r="FY44" s="924"/>
      <c r="FZ44" s="924"/>
      <c r="GA44" s="924"/>
      <c r="GB44" s="924"/>
      <c r="GC44" s="924"/>
      <c r="GD44" s="924"/>
      <c r="GE44" s="924"/>
      <c r="GF44" s="924"/>
      <c r="GG44" s="924"/>
      <c r="GH44" s="924"/>
      <c r="GI44" s="924"/>
      <c r="GJ44" s="924"/>
      <c r="GK44" s="924"/>
      <c r="GL44" s="924"/>
      <c r="GM44" s="924"/>
      <c r="GN44" s="924"/>
      <c r="GO44" s="924"/>
      <c r="GP44" s="924"/>
      <c r="GQ44" s="924"/>
      <c r="GR44" s="924"/>
      <c r="GS44" s="924"/>
      <c r="GT44" s="924"/>
      <c r="GU44" s="924"/>
      <c r="GV44" s="924"/>
      <c r="GW44" s="924"/>
      <c r="GX44" s="924"/>
      <c r="GY44" s="924"/>
      <c r="GZ44" s="924"/>
      <c r="HA44" s="924"/>
      <c r="HB44" s="924"/>
      <c r="HC44" s="924"/>
      <c r="HD44" s="924"/>
      <c r="HE44" s="924"/>
      <c r="HF44" s="924"/>
      <c r="HG44" s="924"/>
      <c r="HH44" s="924"/>
      <c r="HI44" s="924"/>
      <c r="HJ44" s="924"/>
      <c r="HK44" s="924"/>
      <c r="HL44" s="924"/>
      <c r="HM44" s="924"/>
      <c r="HN44" s="924"/>
      <c r="HO44" s="924"/>
      <c r="HP44" s="924"/>
      <c r="HQ44" s="924"/>
      <c r="HR44" s="924"/>
      <c r="HS44" s="924"/>
      <c r="HT44" s="924"/>
      <c r="HU44" s="924"/>
      <c r="HV44" s="924"/>
      <c r="HW44" s="924"/>
      <c r="HX44" s="924"/>
      <c r="HY44" s="924"/>
      <c r="HZ44" s="924"/>
      <c r="IA44" s="924"/>
      <c r="IB44" s="924"/>
      <c r="IC44" s="924"/>
      <c r="ID44" s="924"/>
      <c r="IE44" s="924"/>
      <c r="IF44" s="924"/>
      <c r="IG44" s="924"/>
      <c r="IH44" s="924"/>
      <c r="II44" s="924"/>
      <c r="IJ44" s="924"/>
      <c r="IK44" s="924"/>
      <c r="IL44" s="924"/>
      <c r="IM44" s="924"/>
      <c r="IN44" s="924"/>
      <c r="IO44" s="924"/>
      <c r="IP44" s="924"/>
      <c r="IQ44" s="924"/>
      <c r="IR44" s="924"/>
      <c r="IS44" s="924"/>
      <c r="IT44" s="924"/>
      <c r="IU44" s="924"/>
      <c r="IV44" s="924"/>
      <c r="IW44" s="924"/>
    </row>
    <row r="45" spans="2:257" ht="31.5">
      <c r="B45" s="1350">
        <v>1</v>
      </c>
      <c r="C45" s="233" t="s">
        <v>1834</v>
      </c>
      <c r="D45" s="1706" t="s">
        <v>1660</v>
      </c>
      <c r="E45" s="1351"/>
      <c r="F45" s="1707">
        <v>0</v>
      </c>
      <c r="G45" s="1351">
        <v>11690.809999999998</v>
      </c>
      <c r="H45" s="1707">
        <v>100</v>
      </c>
      <c r="I45" s="1351"/>
      <c r="J45" s="1707">
        <v>0</v>
      </c>
      <c r="K45" s="1351"/>
      <c r="L45" s="1707">
        <v>0</v>
      </c>
      <c r="M45" s="1351"/>
      <c r="N45" s="1707">
        <v>0</v>
      </c>
      <c r="O45" s="1351"/>
      <c r="P45" s="1707">
        <v>0</v>
      </c>
      <c r="Q45" s="1351"/>
      <c r="R45" s="1707">
        <v>0</v>
      </c>
      <c r="S45" s="1351"/>
      <c r="T45" s="1707">
        <v>0</v>
      </c>
      <c r="U45" s="1351"/>
      <c r="V45" s="1707">
        <v>0</v>
      </c>
      <c r="W45" s="1351"/>
      <c r="X45" s="1707">
        <v>0</v>
      </c>
      <c r="Y45" s="1351"/>
      <c r="Z45" s="1707">
        <v>0</v>
      </c>
      <c r="AA45" s="1351"/>
      <c r="AB45" s="1707">
        <v>0</v>
      </c>
      <c r="AC45" s="1351">
        <v>11690.809999999998</v>
      </c>
      <c r="AD45" s="1707">
        <v>2.3475237368607011</v>
      </c>
      <c r="AE45" s="1114"/>
      <c r="AF45" s="1352">
        <v>100</v>
      </c>
      <c r="AG45" s="1114"/>
      <c r="AH45" s="1114"/>
      <c r="AI45" s="1114"/>
      <c r="AJ45" s="1114"/>
      <c r="AK45" s="1114"/>
      <c r="AL45" s="1114"/>
      <c r="AM45" s="1114"/>
      <c r="AN45" s="1114"/>
      <c r="AO45" s="1114"/>
      <c r="AP45" s="1114"/>
      <c r="AQ45" s="1114"/>
      <c r="AR45" s="1114"/>
      <c r="AS45" s="1114"/>
      <c r="AT45" s="1114"/>
      <c r="AU45" s="1114"/>
      <c r="AV45" s="1114"/>
      <c r="AW45" s="1114"/>
      <c r="AX45" s="1114"/>
      <c r="AY45" s="1114"/>
      <c r="AZ45" s="1114"/>
      <c r="BA45" s="1114"/>
      <c r="BB45" s="1114"/>
      <c r="BC45" s="1114"/>
      <c r="BD45" s="1114"/>
      <c r="BE45" s="1114"/>
      <c r="BF45" s="1114"/>
      <c r="BG45" s="1114"/>
      <c r="BH45" s="1114"/>
      <c r="BI45" s="1114"/>
      <c r="BJ45" s="1114"/>
      <c r="BK45" s="1114"/>
      <c r="BL45" s="1114"/>
      <c r="BM45" s="1114"/>
      <c r="BN45" s="1114"/>
      <c r="BO45" s="1114"/>
      <c r="BP45" s="1114"/>
      <c r="BQ45" s="1114"/>
      <c r="BR45" s="1114"/>
      <c r="BS45" s="1114"/>
      <c r="BT45" s="1114"/>
      <c r="BU45" s="1114"/>
      <c r="BV45" s="1114"/>
      <c r="BW45" s="1114"/>
      <c r="BX45" s="1114"/>
      <c r="BY45" s="1114"/>
      <c r="BZ45" s="1114"/>
      <c r="CA45" s="1114"/>
      <c r="CB45" s="1114"/>
      <c r="CC45" s="1114"/>
      <c r="CD45" s="1114"/>
      <c r="CE45" s="1114"/>
      <c r="CF45" s="1114"/>
      <c r="CG45" s="1114"/>
      <c r="CH45" s="1114"/>
      <c r="CI45" s="1114"/>
      <c r="CJ45" s="1114"/>
      <c r="CK45" s="1114"/>
      <c r="CL45" s="1114"/>
      <c r="CM45" s="1114"/>
      <c r="CN45" s="1114"/>
      <c r="CO45" s="1114"/>
      <c r="CP45" s="1114"/>
      <c r="CQ45" s="1114"/>
      <c r="CR45" s="1114"/>
      <c r="CS45" s="1114"/>
      <c r="CT45" s="1114"/>
      <c r="CU45" s="1114"/>
      <c r="CV45" s="1114"/>
      <c r="CW45" s="1114"/>
      <c r="CX45" s="1114"/>
      <c r="CY45" s="1114"/>
      <c r="CZ45" s="1114"/>
      <c r="DA45" s="1114"/>
      <c r="DB45" s="1114"/>
      <c r="DC45" s="1114"/>
      <c r="DD45" s="1114"/>
      <c r="DE45" s="1114"/>
      <c r="DF45" s="1114"/>
      <c r="DG45" s="1114"/>
      <c r="DH45" s="1114"/>
      <c r="DI45" s="1114"/>
      <c r="DJ45" s="1114"/>
      <c r="DK45" s="1114"/>
      <c r="DL45" s="1114"/>
      <c r="DM45" s="1114"/>
      <c r="DN45" s="1114"/>
      <c r="DO45" s="1114"/>
      <c r="DP45" s="1114"/>
      <c r="DQ45" s="1114"/>
      <c r="DR45" s="1114"/>
      <c r="DS45" s="1114"/>
      <c r="DT45" s="1114"/>
      <c r="DU45" s="1114"/>
      <c r="DV45" s="1114"/>
      <c r="DW45" s="1114"/>
      <c r="DX45" s="1114"/>
      <c r="DY45" s="1114"/>
      <c r="DZ45" s="1114"/>
      <c r="EA45" s="1114"/>
      <c r="EB45" s="1114"/>
      <c r="EC45" s="1114"/>
      <c r="ED45" s="1114"/>
      <c r="EE45" s="1114"/>
      <c r="EF45" s="1114"/>
      <c r="EG45" s="1114"/>
      <c r="EH45" s="1114"/>
      <c r="EI45" s="1114"/>
      <c r="EJ45" s="1114"/>
      <c r="EK45" s="1114"/>
      <c r="EL45" s="1114"/>
      <c r="EM45" s="1114"/>
      <c r="EN45" s="1114"/>
      <c r="EO45" s="1114"/>
      <c r="EP45" s="1114"/>
      <c r="EQ45" s="1114"/>
      <c r="ER45" s="1114"/>
      <c r="ES45" s="1114"/>
      <c r="ET45" s="1114"/>
      <c r="EU45" s="1114"/>
      <c r="EV45" s="1114"/>
      <c r="EW45" s="1114"/>
      <c r="EX45" s="1114"/>
      <c r="EY45" s="1114"/>
      <c r="EZ45" s="1114"/>
      <c r="FA45" s="1114"/>
      <c r="FB45" s="1114"/>
      <c r="FC45" s="1114"/>
      <c r="FD45" s="1114"/>
      <c r="FE45" s="1114"/>
      <c r="FF45" s="1114"/>
      <c r="FG45" s="1114"/>
      <c r="FH45" s="1114"/>
      <c r="FI45" s="1114"/>
      <c r="FJ45" s="1114"/>
      <c r="FK45" s="1114"/>
      <c r="FL45" s="1114"/>
      <c r="FM45" s="1114"/>
      <c r="FN45" s="1114"/>
      <c r="FO45" s="1114"/>
      <c r="FP45" s="1114"/>
      <c r="FQ45" s="1114"/>
      <c r="FR45" s="1114"/>
      <c r="FS45" s="1114"/>
      <c r="FT45" s="1114"/>
      <c r="FU45" s="1114"/>
      <c r="FV45" s="1114"/>
      <c r="FW45" s="1114"/>
      <c r="FX45" s="1114"/>
      <c r="FY45" s="1114"/>
      <c r="FZ45" s="1114"/>
      <c r="GA45" s="1114"/>
      <c r="GB45" s="1114"/>
      <c r="GC45" s="1114"/>
      <c r="GD45" s="1114"/>
      <c r="GE45" s="1114"/>
      <c r="GF45" s="1114"/>
      <c r="GG45" s="1114"/>
      <c r="GH45" s="1114"/>
      <c r="GI45" s="1114"/>
      <c r="GJ45" s="1114"/>
      <c r="GK45" s="1114"/>
      <c r="GL45" s="1114"/>
      <c r="GM45" s="1114"/>
      <c r="GN45" s="1114"/>
      <c r="GO45" s="1114"/>
      <c r="GP45" s="1114"/>
      <c r="GQ45" s="1114"/>
      <c r="GR45" s="1114"/>
      <c r="GS45" s="1114"/>
      <c r="GT45" s="1114"/>
      <c r="GU45" s="1114"/>
      <c r="GV45" s="1114"/>
      <c r="GW45" s="1114"/>
      <c r="GX45" s="1114"/>
      <c r="GY45" s="1114"/>
      <c r="GZ45" s="1114"/>
      <c r="HA45" s="1114"/>
      <c r="HB45" s="1114"/>
      <c r="HC45" s="1114"/>
      <c r="HD45" s="1114"/>
      <c r="HE45" s="1114"/>
      <c r="HF45" s="1114"/>
      <c r="HG45" s="1114"/>
      <c r="HH45" s="1114"/>
      <c r="HI45" s="1114"/>
      <c r="HJ45" s="1114"/>
      <c r="HK45" s="1114"/>
      <c r="HL45" s="1114"/>
      <c r="HM45" s="1114"/>
      <c r="HN45" s="1114"/>
      <c r="HO45" s="1114"/>
      <c r="HP45" s="1114"/>
      <c r="HQ45" s="1114"/>
      <c r="HR45" s="1114"/>
      <c r="HS45" s="1114"/>
      <c r="HT45" s="1114"/>
      <c r="HU45" s="1114"/>
      <c r="HV45" s="1114"/>
      <c r="HW45" s="1114"/>
      <c r="HX45" s="1114"/>
      <c r="HY45" s="1114"/>
      <c r="HZ45" s="1114"/>
      <c r="IA45" s="1114"/>
      <c r="IB45" s="1114"/>
      <c r="IC45" s="1114"/>
      <c r="ID45" s="1114"/>
      <c r="IE45" s="1114"/>
      <c r="IF45" s="1114"/>
      <c r="IG45" s="1114"/>
      <c r="IH45" s="1114"/>
      <c r="II45" s="1114"/>
      <c r="IJ45" s="1114"/>
      <c r="IK45" s="1114"/>
      <c r="IL45" s="1114"/>
      <c r="IM45" s="1114"/>
      <c r="IN45" s="1114"/>
      <c r="IO45" s="1114"/>
      <c r="IP45" s="1114"/>
      <c r="IQ45" s="1114"/>
      <c r="IR45" s="1114"/>
      <c r="IS45" s="1114"/>
      <c r="IT45" s="1114"/>
      <c r="IU45" s="1114"/>
      <c r="IV45" s="1114"/>
      <c r="IW45" s="1114"/>
    </row>
    <row r="46" spans="2:257" s="1346" customFormat="1" ht="6" customHeight="1">
      <c r="C46" s="1711"/>
      <c r="D46" s="1708"/>
      <c r="E46" s="1347"/>
      <c r="F46" s="1348"/>
      <c r="G46" s="1347"/>
      <c r="H46" s="1348"/>
      <c r="I46" s="1347"/>
      <c r="J46" s="1348"/>
      <c r="K46" s="1347"/>
      <c r="L46" s="1348"/>
      <c r="M46" s="1347"/>
      <c r="N46" s="1348"/>
      <c r="O46" s="1347"/>
      <c r="P46" s="1348"/>
      <c r="Q46" s="1347"/>
      <c r="R46" s="1348"/>
      <c r="S46" s="1347"/>
      <c r="T46" s="1348"/>
      <c r="U46" s="1347"/>
      <c r="V46" s="1348"/>
      <c r="W46" s="1347"/>
      <c r="X46" s="1348"/>
      <c r="Y46" s="1347"/>
      <c r="Z46" s="1348"/>
      <c r="AA46" s="1347"/>
      <c r="AB46" s="1348"/>
      <c r="AC46" s="1347"/>
      <c r="AD46" s="1709"/>
      <c r="AE46" s="924"/>
      <c r="AF46" s="1349"/>
      <c r="AG46" s="924"/>
      <c r="AH46" s="924"/>
      <c r="AI46" s="924"/>
      <c r="AJ46" s="924"/>
      <c r="AK46" s="924"/>
      <c r="AL46" s="924"/>
      <c r="AM46" s="924"/>
      <c r="AN46" s="924"/>
      <c r="AO46" s="924"/>
      <c r="AP46" s="924"/>
      <c r="AQ46" s="924"/>
      <c r="AR46" s="924"/>
      <c r="AS46" s="924"/>
      <c r="AT46" s="924"/>
      <c r="AU46" s="924"/>
      <c r="AV46" s="924"/>
      <c r="AW46" s="924"/>
      <c r="AX46" s="924"/>
      <c r="AY46" s="924"/>
      <c r="AZ46" s="924"/>
      <c r="BA46" s="924"/>
      <c r="BB46" s="924"/>
      <c r="BC46" s="924"/>
      <c r="BD46" s="924"/>
      <c r="BE46" s="924"/>
      <c r="BF46" s="924"/>
      <c r="BG46" s="924"/>
      <c r="BH46" s="924"/>
      <c r="BI46" s="924"/>
      <c r="BJ46" s="924"/>
      <c r="BK46" s="924"/>
      <c r="BL46" s="924"/>
      <c r="BM46" s="924"/>
      <c r="BN46" s="924"/>
      <c r="BO46" s="924"/>
      <c r="BP46" s="924"/>
      <c r="BQ46" s="924"/>
      <c r="BR46" s="924"/>
      <c r="BS46" s="924"/>
      <c r="BT46" s="924"/>
      <c r="BU46" s="924"/>
      <c r="BV46" s="924"/>
      <c r="BW46" s="924"/>
      <c r="BX46" s="924"/>
      <c r="BY46" s="924"/>
      <c r="BZ46" s="924"/>
      <c r="CA46" s="924"/>
      <c r="CB46" s="924"/>
      <c r="CC46" s="924"/>
      <c r="CD46" s="924"/>
      <c r="CE46" s="924"/>
      <c r="CF46" s="924"/>
      <c r="CG46" s="924"/>
      <c r="CH46" s="924"/>
      <c r="CI46" s="924"/>
      <c r="CJ46" s="924"/>
      <c r="CK46" s="924"/>
      <c r="CL46" s="924"/>
      <c r="CM46" s="924"/>
      <c r="CN46" s="924"/>
      <c r="CO46" s="924"/>
      <c r="CP46" s="924"/>
      <c r="CQ46" s="924"/>
      <c r="CR46" s="924"/>
      <c r="CS46" s="924"/>
      <c r="CT46" s="924"/>
      <c r="CU46" s="924"/>
      <c r="CV46" s="924"/>
      <c r="CW46" s="924"/>
      <c r="CX46" s="924"/>
      <c r="CY46" s="924"/>
      <c r="CZ46" s="924"/>
      <c r="DA46" s="924"/>
      <c r="DB46" s="924"/>
      <c r="DC46" s="924"/>
      <c r="DD46" s="924"/>
      <c r="DE46" s="924"/>
      <c r="DF46" s="924"/>
      <c r="DG46" s="924"/>
      <c r="DH46" s="924"/>
      <c r="DI46" s="924"/>
      <c r="DJ46" s="924"/>
      <c r="DK46" s="924"/>
      <c r="DL46" s="924"/>
      <c r="DM46" s="924"/>
      <c r="DN46" s="924"/>
      <c r="DO46" s="924"/>
      <c r="DP46" s="924"/>
      <c r="DQ46" s="924"/>
      <c r="DR46" s="924"/>
      <c r="DS46" s="924"/>
      <c r="DT46" s="924"/>
      <c r="DU46" s="924"/>
      <c r="DV46" s="924"/>
      <c r="DW46" s="924"/>
      <c r="DX46" s="924"/>
      <c r="DY46" s="924"/>
      <c r="DZ46" s="924"/>
      <c r="EA46" s="924"/>
      <c r="EB46" s="924"/>
      <c r="EC46" s="924"/>
      <c r="ED46" s="924"/>
      <c r="EE46" s="924"/>
      <c r="EF46" s="924"/>
      <c r="EG46" s="924"/>
      <c r="EH46" s="924"/>
      <c r="EI46" s="924"/>
      <c r="EJ46" s="924"/>
      <c r="EK46" s="924"/>
      <c r="EL46" s="924"/>
      <c r="EM46" s="924"/>
      <c r="EN46" s="924"/>
      <c r="EO46" s="924"/>
      <c r="EP46" s="924"/>
      <c r="EQ46" s="924"/>
      <c r="ER46" s="924"/>
      <c r="ES46" s="924"/>
      <c r="ET46" s="924"/>
      <c r="EU46" s="924"/>
      <c r="EV46" s="924"/>
      <c r="EW46" s="924"/>
      <c r="EX46" s="924"/>
      <c r="EY46" s="924"/>
      <c r="EZ46" s="924"/>
      <c r="FA46" s="924"/>
      <c r="FB46" s="924"/>
      <c r="FC46" s="924"/>
      <c r="FD46" s="924"/>
      <c r="FE46" s="924"/>
      <c r="FF46" s="924"/>
      <c r="FG46" s="924"/>
      <c r="FH46" s="924"/>
      <c r="FI46" s="924"/>
      <c r="FJ46" s="924"/>
      <c r="FK46" s="924"/>
      <c r="FL46" s="924"/>
      <c r="FM46" s="924"/>
      <c r="FN46" s="924"/>
      <c r="FO46" s="924"/>
      <c r="FP46" s="924"/>
      <c r="FQ46" s="924"/>
      <c r="FR46" s="924"/>
      <c r="FS46" s="924"/>
      <c r="FT46" s="924"/>
      <c r="FU46" s="924"/>
      <c r="FV46" s="924"/>
      <c r="FW46" s="924"/>
      <c r="FX46" s="924"/>
      <c r="FY46" s="924"/>
      <c r="FZ46" s="924"/>
      <c r="GA46" s="924"/>
      <c r="GB46" s="924"/>
      <c r="GC46" s="924"/>
      <c r="GD46" s="924"/>
      <c r="GE46" s="924"/>
      <c r="GF46" s="924"/>
      <c r="GG46" s="924"/>
      <c r="GH46" s="924"/>
      <c r="GI46" s="924"/>
      <c r="GJ46" s="924"/>
      <c r="GK46" s="924"/>
      <c r="GL46" s="924"/>
      <c r="GM46" s="924"/>
      <c r="GN46" s="924"/>
      <c r="GO46" s="924"/>
      <c r="GP46" s="924"/>
      <c r="GQ46" s="924"/>
      <c r="GR46" s="924"/>
      <c r="GS46" s="924"/>
      <c r="GT46" s="924"/>
      <c r="GU46" s="924"/>
      <c r="GV46" s="924"/>
      <c r="GW46" s="924"/>
      <c r="GX46" s="924"/>
      <c r="GY46" s="924"/>
      <c r="GZ46" s="924"/>
      <c r="HA46" s="924"/>
      <c r="HB46" s="924"/>
      <c r="HC46" s="924"/>
      <c r="HD46" s="924"/>
      <c r="HE46" s="924"/>
      <c r="HF46" s="924"/>
      <c r="HG46" s="924"/>
      <c r="HH46" s="924"/>
      <c r="HI46" s="924"/>
      <c r="HJ46" s="924"/>
      <c r="HK46" s="924"/>
      <c r="HL46" s="924"/>
      <c r="HM46" s="924"/>
      <c r="HN46" s="924"/>
      <c r="HO46" s="924"/>
      <c r="HP46" s="924"/>
      <c r="HQ46" s="924"/>
      <c r="HR46" s="924"/>
      <c r="HS46" s="924"/>
      <c r="HT46" s="924"/>
      <c r="HU46" s="924"/>
      <c r="HV46" s="924"/>
      <c r="HW46" s="924"/>
      <c r="HX46" s="924"/>
      <c r="HY46" s="924"/>
      <c r="HZ46" s="924"/>
      <c r="IA46" s="924"/>
      <c r="IB46" s="924"/>
      <c r="IC46" s="924"/>
      <c r="ID46" s="924"/>
      <c r="IE46" s="924"/>
      <c r="IF46" s="924"/>
      <c r="IG46" s="924"/>
      <c r="IH46" s="924"/>
      <c r="II46" s="924"/>
      <c r="IJ46" s="924"/>
      <c r="IK46" s="924"/>
      <c r="IL46" s="924"/>
      <c r="IM46" s="924"/>
      <c r="IN46" s="924"/>
      <c r="IO46" s="924"/>
      <c r="IP46" s="924"/>
      <c r="IQ46" s="924"/>
      <c r="IR46" s="924"/>
      <c r="IS46" s="924"/>
      <c r="IT46" s="924"/>
      <c r="IU46" s="924"/>
      <c r="IV46" s="924"/>
      <c r="IW46" s="924"/>
    </row>
    <row r="47" spans="2:257" ht="15.75">
      <c r="B47" s="1350">
        <v>1</v>
      </c>
      <c r="C47" s="233" t="s">
        <v>1835</v>
      </c>
      <c r="D47" s="1706" t="s">
        <v>1638</v>
      </c>
      <c r="E47" s="1351"/>
      <c r="F47" s="1707">
        <v>0</v>
      </c>
      <c r="G47" s="1351">
        <v>659.3599999999999</v>
      </c>
      <c r="H47" s="1707">
        <v>100</v>
      </c>
      <c r="I47" s="1351"/>
      <c r="J47" s="1707">
        <v>0</v>
      </c>
      <c r="K47" s="1351"/>
      <c r="L47" s="1707">
        <v>0</v>
      </c>
      <c r="M47" s="1351"/>
      <c r="N47" s="1707">
        <v>0</v>
      </c>
      <c r="O47" s="1351"/>
      <c r="P47" s="1707">
        <v>0</v>
      </c>
      <c r="Q47" s="1351"/>
      <c r="R47" s="1707">
        <v>0</v>
      </c>
      <c r="S47" s="1351"/>
      <c r="T47" s="1707">
        <v>0</v>
      </c>
      <c r="U47" s="1351"/>
      <c r="V47" s="1707">
        <v>0</v>
      </c>
      <c r="W47" s="1351"/>
      <c r="X47" s="1707">
        <v>0</v>
      </c>
      <c r="Y47" s="1351"/>
      <c r="Z47" s="1707">
        <v>0</v>
      </c>
      <c r="AA47" s="1351"/>
      <c r="AB47" s="1707">
        <v>0</v>
      </c>
      <c r="AC47" s="1351">
        <v>659.3599999999999</v>
      </c>
      <c r="AD47" s="1707">
        <v>0.13240000061043436</v>
      </c>
      <c r="AE47" s="1114"/>
      <c r="AF47" s="1352">
        <v>100</v>
      </c>
      <c r="AG47" s="1114"/>
      <c r="AH47" s="1114"/>
      <c r="AI47" s="1114"/>
      <c r="AJ47" s="1114"/>
      <c r="AK47" s="1114"/>
      <c r="AL47" s="1114"/>
      <c r="AM47" s="1114"/>
      <c r="AN47" s="1114"/>
      <c r="AO47" s="1114"/>
      <c r="AP47" s="1114"/>
      <c r="AQ47" s="1114"/>
      <c r="AR47" s="1114"/>
      <c r="AS47" s="1114"/>
      <c r="AT47" s="1114"/>
      <c r="AU47" s="1114"/>
      <c r="AV47" s="1114"/>
      <c r="AW47" s="1114"/>
      <c r="AX47" s="1114"/>
      <c r="AY47" s="1114"/>
      <c r="AZ47" s="1114"/>
      <c r="BA47" s="1114"/>
      <c r="BB47" s="1114"/>
      <c r="BC47" s="1114"/>
      <c r="BD47" s="1114"/>
      <c r="BE47" s="1114"/>
      <c r="BF47" s="1114"/>
      <c r="BG47" s="1114"/>
      <c r="BH47" s="1114"/>
      <c r="BI47" s="1114"/>
      <c r="BJ47" s="1114"/>
      <c r="BK47" s="1114"/>
      <c r="BL47" s="1114"/>
      <c r="BM47" s="1114"/>
      <c r="BN47" s="1114"/>
      <c r="BO47" s="1114"/>
      <c r="BP47" s="1114"/>
      <c r="BQ47" s="1114"/>
      <c r="BR47" s="1114"/>
      <c r="BS47" s="1114"/>
      <c r="BT47" s="1114"/>
      <c r="BU47" s="1114"/>
      <c r="BV47" s="1114"/>
      <c r="BW47" s="1114"/>
      <c r="BX47" s="1114"/>
      <c r="BY47" s="1114"/>
      <c r="BZ47" s="1114"/>
      <c r="CA47" s="1114"/>
      <c r="CB47" s="1114"/>
      <c r="CC47" s="1114"/>
      <c r="CD47" s="1114"/>
      <c r="CE47" s="1114"/>
      <c r="CF47" s="1114"/>
      <c r="CG47" s="1114"/>
      <c r="CH47" s="1114"/>
      <c r="CI47" s="1114"/>
      <c r="CJ47" s="1114"/>
      <c r="CK47" s="1114"/>
      <c r="CL47" s="1114"/>
      <c r="CM47" s="1114"/>
      <c r="CN47" s="1114"/>
      <c r="CO47" s="1114"/>
      <c r="CP47" s="1114"/>
      <c r="CQ47" s="1114"/>
      <c r="CR47" s="1114"/>
      <c r="CS47" s="1114"/>
      <c r="CT47" s="1114"/>
      <c r="CU47" s="1114"/>
      <c r="CV47" s="1114"/>
      <c r="CW47" s="1114"/>
      <c r="CX47" s="1114"/>
      <c r="CY47" s="1114"/>
      <c r="CZ47" s="1114"/>
      <c r="DA47" s="1114"/>
      <c r="DB47" s="1114"/>
      <c r="DC47" s="1114"/>
      <c r="DD47" s="1114"/>
      <c r="DE47" s="1114"/>
      <c r="DF47" s="1114"/>
      <c r="DG47" s="1114"/>
      <c r="DH47" s="1114"/>
      <c r="DI47" s="1114"/>
      <c r="DJ47" s="1114"/>
      <c r="DK47" s="1114"/>
      <c r="DL47" s="1114"/>
      <c r="DM47" s="1114"/>
      <c r="DN47" s="1114"/>
      <c r="DO47" s="1114"/>
      <c r="DP47" s="1114"/>
      <c r="DQ47" s="1114"/>
      <c r="DR47" s="1114"/>
      <c r="DS47" s="1114"/>
      <c r="DT47" s="1114"/>
      <c r="DU47" s="1114"/>
      <c r="DV47" s="1114"/>
      <c r="DW47" s="1114"/>
      <c r="DX47" s="1114"/>
      <c r="DY47" s="1114"/>
      <c r="DZ47" s="1114"/>
      <c r="EA47" s="1114"/>
      <c r="EB47" s="1114"/>
      <c r="EC47" s="1114"/>
      <c r="ED47" s="1114"/>
      <c r="EE47" s="1114"/>
      <c r="EF47" s="1114"/>
      <c r="EG47" s="1114"/>
      <c r="EH47" s="1114"/>
      <c r="EI47" s="1114"/>
      <c r="EJ47" s="1114"/>
      <c r="EK47" s="1114"/>
      <c r="EL47" s="1114"/>
      <c r="EM47" s="1114"/>
      <c r="EN47" s="1114"/>
      <c r="EO47" s="1114"/>
      <c r="EP47" s="1114"/>
      <c r="EQ47" s="1114"/>
      <c r="ER47" s="1114"/>
      <c r="ES47" s="1114"/>
      <c r="ET47" s="1114"/>
      <c r="EU47" s="1114"/>
      <c r="EV47" s="1114"/>
      <c r="EW47" s="1114"/>
      <c r="EX47" s="1114"/>
      <c r="EY47" s="1114"/>
      <c r="EZ47" s="1114"/>
      <c r="FA47" s="1114"/>
      <c r="FB47" s="1114"/>
      <c r="FC47" s="1114"/>
      <c r="FD47" s="1114"/>
      <c r="FE47" s="1114"/>
      <c r="FF47" s="1114"/>
      <c r="FG47" s="1114"/>
      <c r="FH47" s="1114"/>
      <c r="FI47" s="1114"/>
      <c r="FJ47" s="1114"/>
      <c r="FK47" s="1114"/>
      <c r="FL47" s="1114"/>
      <c r="FM47" s="1114"/>
      <c r="FN47" s="1114"/>
      <c r="FO47" s="1114"/>
      <c r="FP47" s="1114"/>
      <c r="FQ47" s="1114"/>
      <c r="FR47" s="1114"/>
      <c r="FS47" s="1114"/>
      <c r="FT47" s="1114"/>
      <c r="FU47" s="1114"/>
      <c r="FV47" s="1114"/>
      <c r="FW47" s="1114"/>
      <c r="FX47" s="1114"/>
      <c r="FY47" s="1114"/>
      <c r="FZ47" s="1114"/>
      <c r="GA47" s="1114"/>
      <c r="GB47" s="1114"/>
      <c r="GC47" s="1114"/>
      <c r="GD47" s="1114"/>
      <c r="GE47" s="1114"/>
      <c r="GF47" s="1114"/>
      <c r="GG47" s="1114"/>
      <c r="GH47" s="1114"/>
      <c r="GI47" s="1114"/>
      <c r="GJ47" s="1114"/>
      <c r="GK47" s="1114"/>
      <c r="GL47" s="1114"/>
      <c r="GM47" s="1114"/>
      <c r="GN47" s="1114"/>
      <c r="GO47" s="1114"/>
      <c r="GP47" s="1114"/>
      <c r="GQ47" s="1114"/>
      <c r="GR47" s="1114"/>
      <c r="GS47" s="1114"/>
      <c r="GT47" s="1114"/>
      <c r="GU47" s="1114"/>
      <c r="GV47" s="1114"/>
      <c r="GW47" s="1114"/>
      <c r="GX47" s="1114"/>
      <c r="GY47" s="1114"/>
      <c r="GZ47" s="1114"/>
      <c r="HA47" s="1114"/>
      <c r="HB47" s="1114"/>
      <c r="HC47" s="1114"/>
      <c r="HD47" s="1114"/>
      <c r="HE47" s="1114"/>
      <c r="HF47" s="1114"/>
      <c r="HG47" s="1114"/>
      <c r="HH47" s="1114"/>
      <c r="HI47" s="1114"/>
      <c r="HJ47" s="1114"/>
      <c r="HK47" s="1114"/>
      <c r="HL47" s="1114"/>
      <c r="HM47" s="1114"/>
      <c r="HN47" s="1114"/>
      <c r="HO47" s="1114"/>
      <c r="HP47" s="1114"/>
      <c r="HQ47" s="1114"/>
      <c r="HR47" s="1114"/>
      <c r="HS47" s="1114"/>
      <c r="HT47" s="1114"/>
      <c r="HU47" s="1114"/>
      <c r="HV47" s="1114"/>
      <c r="HW47" s="1114"/>
      <c r="HX47" s="1114"/>
      <c r="HY47" s="1114"/>
      <c r="HZ47" s="1114"/>
      <c r="IA47" s="1114"/>
      <c r="IB47" s="1114"/>
      <c r="IC47" s="1114"/>
      <c r="ID47" s="1114"/>
      <c r="IE47" s="1114"/>
      <c r="IF47" s="1114"/>
      <c r="IG47" s="1114"/>
      <c r="IH47" s="1114"/>
      <c r="II47" s="1114"/>
      <c r="IJ47" s="1114"/>
      <c r="IK47" s="1114"/>
      <c r="IL47" s="1114"/>
      <c r="IM47" s="1114"/>
      <c r="IN47" s="1114"/>
      <c r="IO47" s="1114"/>
      <c r="IP47" s="1114"/>
      <c r="IQ47" s="1114"/>
      <c r="IR47" s="1114"/>
      <c r="IS47" s="1114"/>
      <c r="IT47" s="1114"/>
      <c r="IU47" s="1114"/>
      <c r="IV47" s="1114"/>
      <c r="IW47" s="1114"/>
    </row>
    <row r="48" spans="2:257" s="1346" customFormat="1" ht="6" customHeight="1">
      <c r="C48" s="1711"/>
      <c r="D48" s="1708"/>
      <c r="E48" s="1347"/>
      <c r="F48" s="1348"/>
      <c r="G48" s="1347"/>
      <c r="H48" s="1348"/>
      <c r="I48" s="1347"/>
      <c r="J48" s="1348"/>
      <c r="K48" s="1347"/>
      <c r="L48" s="1348"/>
      <c r="M48" s="1347"/>
      <c r="N48" s="1348"/>
      <c r="O48" s="1347"/>
      <c r="P48" s="1348"/>
      <c r="Q48" s="1347"/>
      <c r="R48" s="1348"/>
      <c r="S48" s="1347"/>
      <c r="T48" s="1348"/>
      <c r="U48" s="1347"/>
      <c r="V48" s="1348"/>
      <c r="W48" s="1347"/>
      <c r="X48" s="1348"/>
      <c r="Y48" s="1347"/>
      <c r="Z48" s="1348"/>
      <c r="AA48" s="1347"/>
      <c r="AB48" s="1348"/>
      <c r="AC48" s="1347"/>
      <c r="AD48" s="1709"/>
      <c r="AE48" s="924"/>
      <c r="AF48" s="1349"/>
      <c r="AG48" s="924"/>
      <c r="AH48" s="924"/>
      <c r="AI48" s="924"/>
      <c r="AJ48" s="924"/>
      <c r="AK48" s="924"/>
      <c r="AL48" s="924"/>
      <c r="AM48" s="924"/>
      <c r="AN48" s="924"/>
      <c r="AO48" s="924"/>
      <c r="AP48" s="924"/>
      <c r="AQ48" s="924"/>
      <c r="AR48" s="924"/>
      <c r="AS48" s="924"/>
      <c r="AT48" s="924"/>
      <c r="AU48" s="924"/>
      <c r="AV48" s="924"/>
      <c r="AW48" s="924"/>
      <c r="AX48" s="924"/>
      <c r="AY48" s="924"/>
      <c r="AZ48" s="924"/>
      <c r="BA48" s="924"/>
      <c r="BB48" s="924"/>
      <c r="BC48" s="924"/>
      <c r="BD48" s="924"/>
      <c r="BE48" s="924"/>
      <c r="BF48" s="924"/>
      <c r="BG48" s="924"/>
      <c r="BH48" s="924"/>
      <c r="BI48" s="924"/>
      <c r="BJ48" s="924"/>
      <c r="BK48" s="924"/>
      <c r="BL48" s="924"/>
      <c r="BM48" s="924"/>
      <c r="BN48" s="924"/>
      <c r="BO48" s="924"/>
      <c r="BP48" s="924"/>
      <c r="BQ48" s="924"/>
      <c r="BR48" s="924"/>
      <c r="BS48" s="924"/>
      <c r="BT48" s="924"/>
      <c r="BU48" s="924"/>
      <c r="BV48" s="924"/>
      <c r="BW48" s="924"/>
      <c r="BX48" s="924"/>
      <c r="BY48" s="924"/>
      <c r="BZ48" s="924"/>
      <c r="CA48" s="924"/>
      <c r="CB48" s="924"/>
      <c r="CC48" s="924"/>
      <c r="CD48" s="924"/>
      <c r="CE48" s="924"/>
      <c r="CF48" s="924"/>
      <c r="CG48" s="924"/>
      <c r="CH48" s="924"/>
      <c r="CI48" s="924"/>
      <c r="CJ48" s="924"/>
      <c r="CK48" s="924"/>
      <c r="CL48" s="924"/>
      <c r="CM48" s="924"/>
      <c r="CN48" s="924"/>
      <c r="CO48" s="924"/>
      <c r="CP48" s="924"/>
      <c r="CQ48" s="924"/>
      <c r="CR48" s="924"/>
      <c r="CS48" s="924"/>
      <c r="CT48" s="924"/>
      <c r="CU48" s="924"/>
      <c r="CV48" s="924"/>
      <c r="CW48" s="924"/>
      <c r="CX48" s="924"/>
      <c r="CY48" s="924"/>
      <c r="CZ48" s="924"/>
      <c r="DA48" s="924"/>
      <c r="DB48" s="924"/>
      <c r="DC48" s="924"/>
      <c r="DD48" s="924"/>
      <c r="DE48" s="924"/>
      <c r="DF48" s="924"/>
      <c r="DG48" s="924"/>
      <c r="DH48" s="924"/>
      <c r="DI48" s="924"/>
      <c r="DJ48" s="924"/>
      <c r="DK48" s="924"/>
      <c r="DL48" s="924"/>
      <c r="DM48" s="924"/>
      <c r="DN48" s="924"/>
      <c r="DO48" s="924"/>
      <c r="DP48" s="924"/>
      <c r="DQ48" s="924"/>
      <c r="DR48" s="924"/>
      <c r="DS48" s="924"/>
      <c r="DT48" s="924"/>
      <c r="DU48" s="924"/>
      <c r="DV48" s="924"/>
      <c r="DW48" s="924"/>
      <c r="DX48" s="924"/>
      <c r="DY48" s="924"/>
      <c r="DZ48" s="924"/>
      <c r="EA48" s="924"/>
      <c r="EB48" s="924"/>
      <c r="EC48" s="924"/>
      <c r="ED48" s="924"/>
      <c r="EE48" s="924"/>
      <c r="EF48" s="924"/>
      <c r="EG48" s="924"/>
      <c r="EH48" s="924"/>
      <c r="EI48" s="924"/>
      <c r="EJ48" s="924"/>
      <c r="EK48" s="924"/>
      <c r="EL48" s="924"/>
      <c r="EM48" s="924"/>
      <c r="EN48" s="924"/>
      <c r="EO48" s="924"/>
      <c r="EP48" s="924"/>
      <c r="EQ48" s="924"/>
      <c r="ER48" s="924"/>
      <c r="ES48" s="924"/>
      <c r="ET48" s="924"/>
      <c r="EU48" s="924"/>
      <c r="EV48" s="924"/>
      <c r="EW48" s="924"/>
      <c r="EX48" s="924"/>
      <c r="EY48" s="924"/>
      <c r="EZ48" s="924"/>
      <c r="FA48" s="924"/>
      <c r="FB48" s="924"/>
      <c r="FC48" s="924"/>
      <c r="FD48" s="924"/>
      <c r="FE48" s="924"/>
      <c r="FF48" s="924"/>
      <c r="FG48" s="924"/>
      <c r="FH48" s="924"/>
      <c r="FI48" s="924"/>
      <c r="FJ48" s="924"/>
      <c r="FK48" s="924"/>
      <c r="FL48" s="924"/>
      <c r="FM48" s="924"/>
      <c r="FN48" s="924"/>
      <c r="FO48" s="924"/>
      <c r="FP48" s="924"/>
      <c r="FQ48" s="924"/>
      <c r="FR48" s="924"/>
      <c r="FS48" s="924"/>
      <c r="FT48" s="924"/>
      <c r="FU48" s="924"/>
      <c r="FV48" s="924"/>
      <c r="FW48" s="924"/>
      <c r="FX48" s="924"/>
      <c r="FY48" s="924"/>
      <c r="FZ48" s="924"/>
      <c r="GA48" s="924"/>
      <c r="GB48" s="924"/>
      <c r="GC48" s="924"/>
      <c r="GD48" s="924"/>
      <c r="GE48" s="924"/>
      <c r="GF48" s="924"/>
      <c r="GG48" s="924"/>
      <c r="GH48" s="924"/>
      <c r="GI48" s="924"/>
      <c r="GJ48" s="924"/>
      <c r="GK48" s="924"/>
      <c r="GL48" s="924"/>
      <c r="GM48" s="924"/>
      <c r="GN48" s="924"/>
      <c r="GO48" s="924"/>
      <c r="GP48" s="924"/>
      <c r="GQ48" s="924"/>
      <c r="GR48" s="924"/>
      <c r="GS48" s="924"/>
      <c r="GT48" s="924"/>
      <c r="GU48" s="924"/>
      <c r="GV48" s="924"/>
      <c r="GW48" s="924"/>
      <c r="GX48" s="924"/>
      <c r="GY48" s="924"/>
      <c r="GZ48" s="924"/>
      <c r="HA48" s="924"/>
      <c r="HB48" s="924"/>
      <c r="HC48" s="924"/>
      <c r="HD48" s="924"/>
      <c r="HE48" s="924"/>
      <c r="HF48" s="924"/>
      <c r="HG48" s="924"/>
      <c r="HH48" s="924"/>
      <c r="HI48" s="924"/>
      <c r="HJ48" s="924"/>
      <c r="HK48" s="924"/>
      <c r="HL48" s="924"/>
      <c r="HM48" s="924"/>
      <c r="HN48" s="924"/>
      <c r="HO48" s="924"/>
      <c r="HP48" s="924"/>
      <c r="HQ48" s="924"/>
      <c r="HR48" s="924"/>
      <c r="HS48" s="924"/>
      <c r="HT48" s="924"/>
      <c r="HU48" s="924"/>
      <c r="HV48" s="924"/>
      <c r="HW48" s="924"/>
      <c r="HX48" s="924"/>
      <c r="HY48" s="924"/>
      <c r="HZ48" s="924"/>
      <c r="IA48" s="924"/>
      <c r="IB48" s="924"/>
      <c r="IC48" s="924"/>
      <c r="ID48" s="924"/>
      <c r="IE48" s="924"/>
      <c r="IF48" s="924"/>
      <c r="IG48" s="924"/>
      <c r="IH48" s="924"/>
      <c r="II48" s="924"/>
      <c r="IJ48" s="924"/>
      <c r="IK48" s="924"/>
      <c r="IL48" s="924"/>
      <c r="IM48" s="924"/>
      <c r="IN48" s="924"/>
      <c r="IO48" s="924"/>
      <c r="IP48" s="924"/>
      <c r="IQ48" s="924"/>
      <c r="IR48" s="924"/>
      <c r="IS48" s="924"/>
      <c r="IT48" s="924"/>
      <c r="IU48" s="924"/>
      <c r="IV48" s="924"/>
      <c r="IW48" s="924"/>
    </row>
    <row r="49" spans="2:257" ht="15.75">
      <c r="B49" s="1350">
        <v>1</v>
      </c>
      <c r="C49" s="233" t="s">
        <v>1836</v>
      </c>
      <c r="D49" s="1706" t="s">
        <v>229</v>
      </c>
      <c r="E49" s="1351"/>
      <c r="F49" s="1707">
        <v>0</v>
      </c>
      <c r="G49" s="1351"/>
      <c r="H49" s="1707">
        <v>0</v>
      </c>
      <c r="I49" s="1351"/>
      <c r="J49" s="1707">
        <v>0</v>
      </c>
      <c r="K49" s="1351"/>
      <c r="L49" s="1707">
        <v>0</v>
      </c>
      <c r="M49" s="1351">
        <v>4753.96</v>
      </c>
      <c r="N49" s="1707">
        <v>100</v>
      </c>
      <c r="O49" s="1351"/>
      <c r="P49" s="1707">
        <v>0</v>
      </c>
      <c r="Q49" s="1351"/>
      <c r="R49" s="1707">
        <v>0</v>
      </c>
      <c r="S49" s="1351"/>
      <c r="T49" s="1707">
        <v>0</v>
      </c>
      <c r="U49" s="1351"/>
      <c r="V49" s="1707">
        <v>0</v>
      </c>
      <c r="W49" s="1351"/>
      <c r="X49" s="1707">
        <v>0</v>
      </c>
      <c r="Y49" s="1351"/>
      <c r="Z49" s="1707">
        <v>0</v>
      </c>
      <c r="AA49" s="1351"/>
      <c r="AB49" s="1707">
        <v>0</v>
      </c>
      <c r="AC49" s="1351">
        <v>4753.96</v>
      </c>
      <c r="AD49" s="1707">
        <v>0.95459886390132942</v>
      </c>
      <c r="AE49" s="1114"/>
      <c r="AF49" s="1352">
        <v>100</v>
      </c>
      <c r="AG49" s="1114"/>
      <c r="AH49" s="1114"/>
      <c r="AI49" s="1114"/>
      <c r="AJ49" s="1114"/>
      <c r="AK49" s="1114"/>
      <c r="AL49" s="1114"/>
      <c r="AM49" s="1114"/>
      <c r="AN49" s="1114"/>
      <c r="AO49" s="1114"/>
      <c r="AP49" s="1114"/>
      <c r="AQ49" s="1114"/>
      <c r="AR49" s="1114"/>
      <c r="AS49" s="1114"/>
      <c r="AT49" s="1114"/>
      <c r="AU49" s="1114"/>
      <c r="AV49" s="1114"/>
      <c r="AW49" s="1114"/>
      <c r="AX49" s="1114"/>
      <c r="AY49" s="1114"/>
      <c r="AZ49" s="1114"/>
      <c r="BA49" s="1114"/>
      <c r="BB49" s="1114"/>
      <c r="BC49" s="1114"/>
      <c r="BD49" s="1114"/>
      <c r="BE49" s="1114"/>
      <c r="BF49" s="1114"/>
      <c r="BG49" s="1114"/>
      <c r="BH49" s="1114"/>
      <c r="BI49" s="1114"/>
      <c r="BJ49" s="1114"/>
      <c r="BK49" s="1114"/>
      <c r="BL49" s="1114"/>
      <c r="BM49" s="1114"/>
      <c r="BN49" s="1114"/>
      <c r="BO49" s="1114"/>
      <c r="BP49" s="1114"/>
      <c r="BQ49" s="1114"/>
      <c r="BR49" s="1114"/>
      <c r="BS49" s="1114"/>
      <c r="BT49" s="1114"/>
      <c r="BU49" s="1114"/>
      <c r="BV49" s="1114"/>
      <c r="BW49" s="1114"/>
      <c r="BX49" s="1114"/>
      <c r="BY49" s="1114"/>
      <c r="BZ49" s="1114"/>
      <c r="CA49" s="1114"/>
      <c r="CB49" s="1114"/>
      <c r="CC49" s="1114"/>
      <c r="CD49" s="1114"/>
      <c r="CE49" s="1114"/>
      <c r="CF49" s="1114"/>
      <c r="CG49" s="1114"/>
      <c r="CH49" s="1114"/>
      <c r="CI49" s="1114"/>
      <c r="CJ49" s="1114"/>
      <c r="CK49" s="1114"/>
      <c r="CL49" s="1114"/>
      <c r="CM49" s="1114"/>
      <c r="CN49" s="1114"/>
      <c r="CO49" s="1114"/>
      <c r="CP49" s="1114"/>
      <c r="CQ49" s="1114"/>
      <c r="CR49" s="1114"/>
      <c r="CS49" s="1114"/>
      <c r="CT49" s="1114"/>
      <c r="CU49" s="1114"/>
      <c r="CV49" s="1114"/>
      <c r="CW49" s="1114"/>
      <c r="CX49" s="1114"/>
      <c r="CY49" s="1114"/>
      <c r="CZ49" s="1114"/>
      <c r="DA49" s="1114"/>
      <c r="DB49" s="1114"/>
      <c r="DC49" s="1114"/>
      <c r="DD49" s="1114"/>
      <c r="DE49" s="1114"/>
      <c r="DF49" s="1114"/>
      <c r="DG49" s="1114"/>
      <c r="DH49" s="1114"/>
      <c r="DI49" s="1114"/>
      <c r="DJ49" s="1114"/>
      <c r="DK49" s="1114"/>
      <c r="DL49" s="1114"/>
      <c r="DM49" s="1114"/>
      <c r="DN49" s="1114"/>
      <c r="DO49" s="1114"/>
      <c r="DP49" s="1114"/>
      <c r="DQ49" s="1114"/>
      <c r="DR49" s="1114"/>
      <c r="DS49" s="1114"/>
      <c r="DT49" s="1114"/>
      <c r="DU49" s="1114"/>
      <c r="DV49" s="1114"/>
      <c r="DW49" s="1114"/>
      <c r="DX49" s="1114"/>
      <c r="DY49" s="1114"/>
      <c r="DZ49" s="1114"/>
      <c r="EA49" s="1114"/>
      <c r="EB49" s="1114"/>
      <c r="EC49" s="1114"/>
      <c r="ED49" s="1114"/>
      <c r="EE49" s="1114"/>
      <c r="EF49" s="1114"/>
      <c r="EG49" s="1114"/>
      <c r="EH49" s="1114"/>
      <c r="EI49" s="1114"/>
      <c r="EJ49" s="1114"/>
      <c r="EK49" s="1114"/>
      <c r="EL49" s="1114"/>
      <c r="EM49" s="1114"/>
      <c r="EN49" s="1114"/>
      <c r="EO49" s="1114"/>
      <c r="EP49" s="1114"/>
      <c r="EQ49" s="1114"/>
      <c r="ER49" s="1114"/>
      <c r="ES49" s="1114"/>
      <c r="ET49" s="1114"/>
      <c r="EU49" s="1114"/>
      <c r="EV49" s="1114"/>
      <c r="EW49" s="1114"/>
      <c r="EX49" s="1114"/>
      <c r="EY49" s="1114"/>
      <c r="EZ49" s="1114"/>
      <c r="FA49" s="1114"/>
      <c r="FB49" s="1114"/>
      <c r="FC49" s="1114"/>
      <c r="FD49" s="1114"/>
      <c r="FE49" s="1114"/>
      <c r="FF49" s="1114"/>
      <c r="FG49" s="1114"/>
      <c r="FH49" s="1114"/>
      <c r="FI49" s="1114"/>
      <c r="FJ49" s="1114"/>
      <c r="FK49" s="1114"/>
      <c r="FL49" s="1114"/>
      <c r="FM49" s="1114"/>
      <c r="FN49" s="1114"/>
      <c r="FO49" s="1114"/>
      <c r="FP49" s="1114"/>
      <c r="FQ49" s="1114"/>
      <c r="FR49" s="1114"/>
      <c r="FS49" s="1114"/>
      <c r="FT49" s="1114"/>
      <c r="FU49" s="1114"/>
      <c r="FV49" s="1114"/>
      <c r="FW49" s="1114"/>
      <c r="FX49" s="1114"/>
      <c r="FY49" s="1114"/>
      <c r="FZ49" s="1114"/>
      <c r="GA49" s="1114"/>
      <c r="GB49" s="1114"/>
      <c r="GC49" s="1114"/>
      <c r="GD49" s="1114"/>
      <c r="GE49" s="1114"/>
      <c r="GF49" s="1114"/>
      <c r="GG49" s="1114"/>
      <c r="GH49" s="1114"/>
      <c r="GI49" s="1114"/>
      <c r="GJ49" s="1114"/>
      <c r="GK49" s="1114"/>
      <c r="GL49" s="1114"/>
      <c r="GM49" s="1114"/>
      <c r="GN49" s="1114"/>
      <c r="GO49" s="1114"/>
      <c r="GP49" s="1114"/>
      <c r="GQ49" s="1114"/>
      <c r="GR49" s="1114"/>
      <c r="GS49" s="1114"/>
      <c r="GT49" s="1114"/>
      <c r="GU49" s="1114"/>
      <c r="GV49" s="1114"/>
      <c r="GW49" s="1114"/>
      <c r="GX49" s="1114"/>
      <c r="GY49" s="1114"/>
      <c r="GZ49" s="1114"/>
      <c r="HA49" s="1114"/>
      <c r="HB49" s="1114"/>
      <c r="HC49" s="1114"/>
      <c r="HD49" s="1114"/>
      <c r="HE49" s="1114"/>
      <c r="HF49" s="1114"/>
      <c r="HG49" s="1114"/>
      <c r="HH49" s="1114"/>
      <c r="HI49" s="1114"/>
      <c r="HJ49" s="1114"/>
      <c r="HK49" s="1114"/>
      <c r="HL49" s="1114"/>
      <c r="HM49" s="1114"/>
      <c r="HN49" s="1114"/>
      <c r="HO49" s="1114"/>
      <c r="HP49" s="1114"/>
      <c r="HQ49" s="1114"/>
      <c r="HR49" s="1114"/>
      <c r="HS49" s="1114"/>
      <c r="HT49" s="1114"/>
      <c r="HU49" s="1114"/>
      <c r="HV49" s="1114"/>
      <c r="HW49" s="1114"/>
      <c r="HX49" s="1114"/>
      <c r="HY49" s="1114"/>
      <c r="HZ49" s="1114"/>
      <c r="IA49" s="1114"/>
      <c r="IB49" s="1114"/>
      <c r="IC49" s="1114"/>
      <c r="ID49" s="1114"/>
      <c r="IE49" s="1114"/>
      <c r="IF49" s="1114"/>
      <c r="IG49" s="1114"/>
      <c r="IH49" s="1114"/>
      <c r="II49" s="1114"/>
      <c r="IJ49" s="1114"/>
      <c r="IK49" s="1114"/>
      <c r="IL49" s="1114"/>
      <c r="IM49" s="1114"/>
      <c r="IN49" s="1114"/>
      <c r="IO49" s="1114"/>
      <c r="IP49" s="1114"/>
      <c r="IQ49" s="1114"/>
      <c r="IR49" s="1114"/>
      <c r="IS49" s="1114"/>
      <c r="IT49" s="1114"/>
      <c r="IU49" s="1114"/>
      <c r="IV49" s="1114"/>
      <c r="IW49" s="1114"/>
    </row>
    <row r="50" spans="2:257" s="1346" customFormat="1" ht="6" customHeight="1">
      <c r="C50" s="1711"/>
      <c r="D50" s="1708"/>
      <c r="E50" s="1347"/>
      <c r="F50" s="1348"/>
      <c r="G50" s="1347"/>
      <c r="H50" s="1348"/>
      <c r="I50" s="1347"/>
      <c r="J50" s="1348"/>
      <c r="K50" s="1347"/>
      <c r="L50" s="1348"/>
      <c r="M50" s="1347"/>
      <c r="N50" s="1348"/>
      <c r="O50" s="1347"/>
      <c r="P50" s="1348"/>
      <c r="Q50" s="1347"/>
      <c r="R50" s="1348"/>
      <c r="S50" s="1347"/>
      <c r="T50" s="1348"/>
      <c r="U50" s="1347"/>
      <c r="V50" s="1348"/>
      <c r="W50" s="1347"/>
      <c r="X50" s="1348"/>
      <c r="Y50" s="1347"/>
      <c r="Z50" s="1348"/>
      <c r="AA50" s="1347"/>
      <c r="AB50" s="1348"/>
      <c r="AC50" s="1347"/>
      <c r="AD50" s="1709"/>
      <c r="AE50" s="924"/>
      <c r="AF50" s="1349"/>
      <c r="AG50" s="924"/>
      <c r="AH50" s="924"/>
      <c r="AI50" s="924"/>
      <c r="AJ50" s="924"/>
      <c r="AK50" s="924"/>
      <c r="AL50" s="924"/>
      <c r="AM50" s="924"/>
      <c r="AN50" s="924"/>
      <c r="AO50" s="924"/>
      <c r="AP50" s="924"/>
      <c r="AQ50" s="924"/>
      <c r="AR50" s="924"/>
      <c r="AS50" s="924"/>
      <c r="AT50" s="924"/>
      <c r="AU50" s="924"/>
      <c r="AV50" s="924"/>
      <c r="AW50" s="924"/>
      <c r="AX50" s="924"/>
      <c r="AY50" s="924"/>
      <c r="AZ50" s="924"/>
      <c r="BA50" s="924"/>
      <c r="BB50" s="924"/>
      <c r="BC50" s="924"/>
      <c r="BD50" s="924"/>
      <c r="BE50" s="924"/>
      <c r="BF50" s="924"/>
      <c r="BG50" s="924"/>
      <c r="BH50" s="924"/>
      <c r="BI50" s="924"/>
      <c r="BJ50" s="924"/>
      <c r="BK50" s="924"/>
      <c r="BL50" s="924"/>
      <c r="BM50" s="924"/>
      <c r="BN50" s="924"/>
      <c r="BO50" s="924"/>
      <c r="BP50" s="924"/>
      <c r="BQ50" s="924"/>
      <c r="BR50" s="924"/>
      <c r="BS50" s="924"/>
      <c r="BT50" s="924"/>
      <c r="BU50" s="924"/>
      <c r="BV50" s="924"/>
      <c r="BW50" s="924"/>
      <c r="BX50" s="924"/>
      <c r="BY50" s="924"/>
      <c r="BZ50" s="924"/>
      <c r="CA50" s="924"/>
      <c r="CB50" s="924"/>
      <c r="CC50" s="924"/>
      <c r="CD50" s="924"/>
      <c r="CE50" s="924"/>
      <c r="CF50" s="924"/>
      <c r="CG50" s="924"/>
      <c r="CH50" s="924"/>
      <c r="CI50" s="924"/>
      <c r="CJ50" s="924"/>
      <c r="CK50" s="924"/>
      <c r="CL50" s="924"/>
      <c r="CM50" s="924"/>
      <c r="CN50" s="924"/>
      <c r="CO50" s="924"/>
      <c r="CP50" s="924"/>
      <c r="CQ50" s="924"/>
      <c r="CR50" s="924"/>
      <c r="CS50" s="924"/>
      <c r="CT50" s="924"/>
      <c r="CU50" s="924"/>
      <c r="CV50" s="924"/>
      <c r="CW50" s="924"/>
      <c r="CX50" s="924"/>
      <c r="CY50" s="924"/>
      <c r="CZ50" s="924"/>
      <c r="DA50" s="924"/>
      <c r="DB50" s="924"/>
      <c r="DC50" s="924"/>
      <c r="DD50" s="924"/>
      <c r="DE50" s="924"/>
      <c r="DF50" s="924"/>
      <c r="DG50" s="924"/>
      <c r="DH50" s="924"/>
      <c r="DI50" s="924"/>
      <c r="DJ50" s="924"/>
      <c r="DK50" s="924"/>
      <c r="DL50" s="924"/>
      <c r="DM50" s="924"/>
      <c r="DN50" s="924"/>
      <c r="DO50" s="924"/>
      <c r="DP50" s="924"/>
      <c r="DQ50" s="924"/>
      <c r="DR50" s="924"/>
      <c r="DS50" s="924"/>
      <c r="DT50" s="924"/>
      <c r="DU50" s="924"/>
      <c r="DV50" s="924"/>
      <c r="DW50" s="924"/>
      <c r="DX50" s="924"/>
      <c r="DY50" s="924"/>
      <c r="DZ50" s="924"/>
      <c r="EA50" s="924"/>
      <c r="EB50" s="924"/>
      <c r="EC50" s="924"/>
      <c r="ED50" s="924"/>
      <c r="EE50" s="924"/>
      <c r="EF50" s="924"/>
      <c r="EG50" s="924"/>
      <c r="EH50" s="924"/>
      <c r="EI50" s="924"/>
      <c r="EJ50" s="924"/>
      <c r="EK50" s="924"/>
      <c r="EL50" s="924"/>
      <c r="EM50" s="924"/>
      <c r="EN50" s="924"/>
      <c r="EO50" s="924"/>
      <c r="EP50" s="924"/>
      <c r="EQ50" s="924"/>
      <c r="ER50" s="924"/>
      <c r="ES50" s="924"/>
      <c r="ET50" s="924"/>
      <c r="EU50" s="924"/>
      <c r="EV50" s="924"/>
      <c r="EW50" s="924"/>
      <c r="EX50" s="924"/>
      <c r="EY50" s="924"/>
      <c r="EZ50" s="924"/>
      <c r="FA50" s="924"/>
      <c r="FB50" s="924"/>
      <c r="FC50" s="924"/>
      <c r="FD50" s="924"/>
      <c r="FE50" s="924"/>
      <c r="FF50" s="924"/>
      <c r="FG50" s="924"/>
      <c r="FH50" s="924"/>
      <c r="FI50" s="924"/>
      <c r="FJ50" s="924"/>
      <c r="FK50" s="924"/>
      <c r="FL50" s="924"/>
      <c r="FM50" s="924"/>
      <c r="FN50" s="924"/>
      <c r="FO50" s="924"/>
      <c r="FP50" s="924"/>
      <c r="FQ50" s="924"/>
      <c r="FR50" s="924"/>
      <c r="FS50" s="924"/>
      <c r="FT50" s="924"/>
      <c r="FU50" s="924"/>
      <c r="FV50" s="924"/>
      <c r="FW50" s="924"/>
      <c r="FX50" s="924"/>
      <c r="FY50" s="924"/>
      <c r="FZ50" s="924"/>
      <c r="GA50" s="924"/>
      <c r="GB50" s="924"/>
      <c r="GC50" s="924"/>
      <c r="GD50" s="924"/>
      <c r="GE50" s="924"/>
      <c r="GF50" s="924"/>
      <c r="GG50" s="924"/>
      <c r="GH50" s="924"/>
      <c r="GI50" s="924"/>
      <c r="GJ50" s="924"/>
      <c r="GK50" s="924"/>
      <c r="GL50" s="924"/>
      <c r="GM50" s="924"/>
      <c r="GN50" s="924"/>
      <c r="GO50" s="924"/>
      <c r="GP50" s="924"/>
      <c r="GQ50" s="924"/>
      <c r="GR50" s="924"/>
      <c r="GS50" s="924"/>
      <c r="GT50" s="924"/>
      <c r="GU50" s="924"/>
      <c r="GV50" s="924"/>
      <c r="GW50" s="924"/>
      <c r="GX50" s="924"/>
      <c r="GY50" s="924"/>
      <c r="GZ50" s="924"/>
      <c r="HA50" s="924"/>
      <c r="HB50" s="924"/>
      <c r="HC50" s="924"/>
      <c r="HD50" s="924"/>
      <c r="HE50" s="924"/>
      <c r="HF50" s="924"/>
      <c r="HG50" s="924"/>
      <c r="HH50" s="924"/>
      <c r="HI50" s="924"/>
      <c r="HJ50" s="924"/>
      <c r="HK50" s="924"/>
      <c r="HL50" s="924"/>
      <c r="HM50" s="924"/>
      <c r="HN50" s="924"/>
      <c r="HO50" s="924"/>
      <c r="HP50" s="924"/>
      <c r="HQ50" s="924"/>
      <c r="HR50" s="924"/>
      <c r="HS50" s="924"/>
      <c r="HT50" s="924"/>
      <c r="HU50" s="924"/>
      <c r="HV50" s="924"/>
      <c r="HW50" s="924"/>
      <c r="HX50" s="924"/>
      <c r="HY50" s="924"/>
      <c r="HZ50" s="924"/>
      <c r="IA50" s="924"/>
      <c r="IB50" s="924"/>
      <c r="IC50" s="924"/>
      <c r="ID50" s="924"/>
      <c r="IE50" s="924"/>
      <c r="IF50" s="924"/>
      <c r="IG50" s="924"/>
      <c r="IH50" s="924"/>
      <c r="II50" s="924"/>
      <c r="IJ50" s="924"/>
      <c r="IK50" s="924"/>
      <c r="IL50" s="924"/>
      <c r="IM50" s="924"/>
      <c r="IN50" s="924"/>
      <c r="IO50" s="924"/>
      <c r="IP50" s="924"/>
      <c r="IQ50" s="924"/>
      <c r="IR50" s="924"/>
      <c r="IS50" s="924"/>
      <c r="IT50" s="924"/>
      <c r="IU50" s="924"/>
      <c r="IV50" s="924"/>
      <c r="IW50" s="924"/>
    </row>
    <row r="51" spans="2:257" ht="15.75">
      <c r="B51" s="1350">
        <v>1</v>
      </c>
      <c r="C51" s="233" t="s">
        <v>1837</v>
      </c>
      <c r="D51" s="1706" t="s">
        <v>231</v>
      </c>
      <c r="E51" s="1351"/>
      <c r="F51" s="1707">
        <v>0</v>
      </c>
      <c r="G51" s="1351"/>
      <c r="H51" s="1707">
        <v>0</v>
      </c>
      <c r="I51" s="1351"/>
      <c r="J51" s="1707">
        <v>0</v>
      </c>
      <c r="K51" s="1351"/>
      <c r="L51" s="1707">
        <v>0</v>
      </c>
      <c r="M51" s="1351">
        <v>117.65</v>
      </c>
      <c r="N51" s="1707">
        <v>100</v>
      </c>
      <c r="O51" s="1351"/>
      <c r="P51" s="1707">
        <v>0</v>
      </c>
      <c r="Q51" s="1351"/>
      <c r="R51" s="1707">
        <v>0</v>
      </c>
      <c r="S51" s="1351"/>
      <c r="T51" s="1707">
        <v>0</v>
      </c>
      <c r="U51" s="1351"/>
      <c r="V51" s="1707">
        <v>0</v>
      </c>
      <c r="W51" s="1351"/>
      <c r="X51" s="1707">
        <v>0</v>
      </c>
      <c r="Y51" s="1351"/>
      <c r="Z51" s="1707">
        <v>0</v>
      </c>
      <c r="AA51" s="1351"/>
      <c r="AB51" s="1707">
        <v>0</v>
      </c>
      <c r="AC51" s="1351">
        <v>117.65</v>
      </c>
      <c r="AD51" s="1707">
        <v>2.3624211465387051E-2</v>
      </c>
      <c r="AE51" s="1114"/>
      <c r="AF51" s="1352">
        <v>100</v>
      </c>
      <c r="AG51" s="1114"/>
      <c r="AH51" s="1114"/>
      <c r="AI51" s="1114"/>
      <c r="AJ51" s="1114"/>
      <c r="AK51" s="1114"/>
      <c r="AL51" s="1114"/>
      <c r="AM51" s="1114"/>
      <c r="AN51" s="1114"/>
      <c r="AO51" s="1114"/>
      <c r="AP51" s="1114"/>
      <c r="AQ51" s="1114"/>
      <c r="AR51" s="1114"/>
      <c r="AS51" s="1114"/>
      <c r="AT51" s="1114"/>
      <c r="AU51" s="1114"/>
      <c r="AV51" s="1114"/>
      <c r="AW51" s="1114"/>
      <c r="AX51" s="1114"/>
      <c r="AY51" s="1114"/>
      <c r="AZ51" s="1114"/>
      <c r="BA51" s="1114"/>
      <c r="BB51" s="1114"/>
      <c r="BC51" s="1114"/>
      <c r="BD51" s="1114"/>
      <c r="BE51" s="1114"/>
      <c r="BF51" s="1114"/>
      <c r="BG51" s="1114"/>
      <c r="BH51" s="1114"/>
      <c r="BI51" s="1114"/>
      <c r="BJ51" s="1114"/>
      <c r="BK51" s="1114"/>
      <c r="BL51" s="1114"/>
      <c r="BM51" s="1114"/>
      <c r="BN51" s="1114"/>
      <c r="BO51" s="1114"/>
      <c r="BP51" s="1114"/>
      <c r="BQ51" s="1114"/>
      <c r="BR51" s="1114"/>
      <c r="BS51" s="1114"/>
      <c r="BT51" s="1114"/>
      <c r="BU51" s="1114"/>
      <c r="BV51" s="1114"/>
      <c r="BW51" s="1114"/>
      <c r="BX51" s="1114"/>
      <c r="BY51" s="1114"/>
      <c r="BZ51" s="1114"/>
      <c r="CA51" s="1114"/>
      <c r="CB51" s="1114"/>
      <c r="CC51" s="1114"/>
      <c r="CD51" s="1114"/>
      <c r="CE51" s="1114"/>
      <c r="CF51" s="1114"/>
      <c r="CG51" s="1114"/>
      <c r="CH51" s="1114"/>
      <c r="CI51" s="1114"/>
      <c r="CJ51" s="1114"/>
      <c r="CK51" s="1114"/>
      <c r="CL51" s="1114"/>
      <c r="CM51" s="1114"/>
      <c r="CN51" s="1114"/>
      <c r="CO51" s="1114"/>
      <c r="CP51" s="1114"/>
      <c r="CQ51" s="1114"/>
      <c r="CR51" s="1114"/>
      <c r="CS51" s="1114"/>
      <c r="CT51" s="1114"/>
      <c r="CU51" s="1114"/>
      <c r="CV51" s="1114"/>
      <c r="CW51" s="1114"/>
      <c r="CX51" s="1114"/>
      <c r="CY51" s="1114"/>
      <c r="CZ51" s="1114"/>
      <c r="DA51" s="1114"/>
      <c r="DB51" s="1114"/>
      <c r="DC51" s="1114"/>
      <c r="DD51" s="1114"/>
      <c r="DE51" s="1114"/>
      <c r="DF51" s="1114"/>
      <c r="DG51" s="1114"/>
      <c r="DH51" s="1114"/>
      <c r="DI51" s="1114"/>
      <c r="DJ51" s="1114"/>
      <c r="DK51" s="1114"/>
      <c r="DL51" s="1114"/>
      <c r="DM51" s="1114"/>
      <c r="DN51" s="1114"/>
      <c r="DO51" s="1114"/>
      <c r="DP51" s="1114"/>
      <c r="DQ51" s="1114"/>
      <c r="DR51" s="1114"/>
      <c r="DS51" s="1114"/>
      <c r="DT51" s="1114"/>
      <c r="DU51" s="1114"/>
      <c r="DV51" s="1114"/>
      <c r="DW51" s="1114"/>
      <c r="DX51" s="1114"/>
      <c r="DY51" s="1114"/>
      <c r="DZ51" s="1114"/>
      <c r="EA51" s="1114"/>
      <c r="EB51" s="1114"/>
      <c r="EC51" s="1114"/>
      <c r="ED51" s="1114"/>
      <c r="EE51" s="1114"/>
      <c r="EF51" s="1114"/>
      <c r="EG51" s="1114"/>
      <c r="EH51" s="1114"/>
      <c r="EI51" s="1114"/>
      <c r="EJ51" s="1114"/>
      <c r="EK51" s="1114"/>
      <c r="EL51" s="1114"/>
      <c r="EM51" s="1114"/>
      <c r="EN51" s="1114"/>
      <c r="EO51" s="1114"/>
      <c r="EP51" s="1114"/>
      <c r="EQ51" s="1114"/>
      <c r="ER51" s="1114"/>
      <c r="ES51" s="1114"/>
      <c r="ET51" s="1114"/>
      <c r="EU51" s="1114"/>
      <c r="EV51" s="1114"/>
      <c r="EW51" s="1114"/>
      <c r="EX51" s="1114"/>
      <c r="EY51" s="1114"/>
      <c r="EZ51" s="1114"/>
      <c r="FA51" s="1114"/>
      <c r="FB51" s="1114"/>
      <c r="FC51" s="1114"/>
      <c r="FD51" s="1114"/>
      <c r="FE51" s="1114"/>
      <c r="FF51" s="1114"/>
      <c r="FG51" s="1114"/>
      <c r="FH51" s="1114"/>
      <c r="FI51" s="1114"/>
      <c r="FJ51" s="1114"/>
      <c r="FK51" s="1114"/>
      <c r="FL51" s="1114"/>
      <c r="FM51" s="1114"/>
      <c r="FN51" s="1114"/>
      <c r="FO51" s="1114"/>
      <c r="FP51" s="1114"/>
      <c r="FQ51" s="1114"/>
      <c r="FR51" s="1114"/>
      <c r="FS51" s="1114"/>
      <c r="FT51" s="1114"/>
      <c r="FU51" s="1114"/>
      <c r="FV51" s="1114"/>
      <c r="FW51" s="1114"/>
      <c r="FX51" s="1114"/>
      <c r="FY51" s="1114"/>
      <c r="FZ51" s="1114"/>
      <c r="GA51" s="1114"/>
      <c r="GB51" s="1114"/>
      <c r="GC51" s="1114"/>
      <c r="GD51" s="1114"/>
      <c r="GE51" s="1114"/>
      <c r="GF51" s="1114"/>
      <c r="GG51" s="1114"/>
      <c r="GH51" s="1114"/>
      <c r="GI51" s="1114"/>
      <c r="GJ51" s="1114"/>
      <c r="GK51" s="1114"/>
      <c r="GL51" s="1114"/>
      <c r="GM51" s="1114"/>
      <c r="GN51" s="1114"/>
      <c r="GO51" s="1114"/>
      <c r="GP51" s="1114"/>
      <c r="GQ51" s="1114"/>
      <c r="GR51" s="1114"/>
      <c r="GS51" s="1114"/>
      <c r="GT51" s="1114"/>
      <c r="GU51" s="1114"/>
      <c r="GV51" s="1114"/>
      <c r="GW51" s="1114"/>
      <c r="GX51" s="1114"/>
      <c r="GY51" s="1114"/>
      <c r="GZ51" s="1114"/>
      <c r="HA51" s="1114"/>
      <c r="HB51" s="1114"/>
      <c r="HC51" s="1114"/>
      <c r="HD51" s="1114"/>
      <c r="HE51" s="1114"/>
      <c r="HF51" s="1114"/>
      <c r="HG51" s="1114"/>
      <c r="HH51" s="1114"/>
      <c r="HI51" s="1114"/>
      <c r="HJ51" s="1114"/>
      <c r="HK51" s="1114"/>
      <c r="HL51" s="1114"/>
      <c r="HM51" s="1114"/>
      <c r="HN51" s="1114"/>
      <c r="HO51" s="1114"/>
      <c r="HP51" s="1114"/>
      <c r="HQ51" s="1114"/>
      <c r="HR51" s="1114"/>
      <c r="HS51" s="1114"/>
      <c r="HT51" s="1114"/>
      <c r="HU51" s="1114"/>
      <c r="HV51" s="1114"/>
      <c r="HW51" s="1114"/>
      <c r="HX51" s="1114"/>
      <c r="HY51" s="1114"/>
      <c r="HZ51" s="1114"/>
      <c r="IA51" s="1114"/>
      <c r="IB51" s="1114"/>
      <c r="IC51" s="1114"/>
      <c r="ID51" s="1114"/>
      <c r="IE51" s="1114"/>
      <c r="IF51" s="1114"/>
      <c r="IG51" s="1114"/>
      <c r="IH51" s="1114"/>
      <c r="II51" s="1114"/>
      <c r="IJ51" s="1114"/>
      <c r="IK51" s="1114"/>
      <c r="IL51" s="1114"/>
      <c r="IM51" s="1114"/>
      <c r="IN51" s="1114"/>
      <c r="IO51" s="1114"/>
      <c r="IP51" s="1114"/>
      <c r="IQ51" s="1114"/>
      <c r="IR51" s="1114"/>
      <c r="IS51" s="1114"/>
      <c r="IT51" s="1114"/>
      <c r="IU51" s="1114"/>
      <c r="IV51" s="1114"/>
      <c r="IW51" s="1114"/>
    </row>
    <row r="52" spans="2:257" s="1346" customFormat="1" ht="6" customHeight="1">
      <c r="C52" s="1711"/>
      <c r="D52" s="1708"/>
      <c r="E52" s="1347"/>
      <c r="F52" s="1348"/>
      <c r="G52" s="1347"/>
      <c r="H52" s="1348"/>
      <c r="I52" s="1347"/>
      <c r="J52" s="1348"/>
      <c r="K52" s="1347"/>
      <c r="L52" s="1348"/>
      <c r="M52" s="1347"/>
      <c r="N52" s="1348"/>
      <c r="O52" s="1347"/>
      <c r="P52" s="1348"/>
      <c r="Q52" s="1347"/>
      <c r="R52" s="1348"/>
      <c r="S52" s="1347"/>
      <c r="T52" s="1348"/>
      <c r="U52" s="1347"/>
      <c r="V52" s="1348"/>
      <c r="W52" s="1347"/>
      <c r="X52" s="1348"/>
      <c r="Y52" s="1347"/>
      <c r="Z52" s="1348"/>
      <c r="AA52" s="1347"/>
      <c r="AB52" s="1348"/>
      <c r="AC52" s="1347"/>
      <c r="AD52" s="1709"/>
      <c r="AE52" s="924"/>
      <c r="AF52" s="1349"/>
      <c r="AG52" s="924"/>
      <c r="AH52" s="924"/>
      <c r="AI52" s="924"/>
      <c r="AJ52" s="924"/>
      <c r="AK52" s="924"/>
      <c r="AL52" s="924"/>
      <c r="AM52" s="924"/>
      <c r="AN52" s="924"/>
      <c r="AO52" s="924"/>
      <c r="AP52" s="924"/>
      <c r="AQ52" s="924"/>
      <c r="AR52" s="924"/>
      <c r="AS52" s="924"/>
      <c r="AT52" s="924"/>
      <c r="AU52" s="924"/>
      <c r="AV52" s="924"/>
      <c r="AW52" s="924"/>
      <c r="AX52" s="924"/>
      <c r="AY52" s="924"/>
      <c r="AZ52" s="924"/>
      <c r="BA52" s="924"/>
      <c r="BB52" s="924"/>
      <c r="BC52" s="924"/>
      <c r="BD52" s="924"/>
      <c r="BE52" s="924"/>
      <c r="BF52" s="924"/>
      <c r="BG52" s="924"/>
      <c r="BH52" s="924"/>
      <c r="BI52" s="924"/>
      <c r="BJ52" s="924"/>
      <c r="BK52" s="924"/>
      <c r="BL52" s="924"/>
      <c r="BM52" s="924"/>
      <c r="BN52" s="924"/>
      <c r="BO52" s="924"/>
      <c r="BP52" s="924"/>
      <c r="BQ52" s="924"/>
      <c r="BR52" s="924"/>
      <c r="BS52" s="924"/>
      <c r="BT52" s="924"/>
      <c r="BU52" s="924"/>
      <c r="BV52" s="924"/>
      <c r="BW52" s="924"/>
      <c r="BX52" s="924"/>
      <c r="BY52" s="924"/>
      <c r="BZ52" s="924"/>
      <c r="CA52" s="924"/>
      <c r="CB52" s="924"/>
      <c r="CC52" s="924"/>
      <c r="CD52" s="924"/>
      <c r="CE52" s="924"/>
      <c r="CF52" s="924"/>
      <c r="CG52" s="924"/>
      <c r="CH52" s="924"/>
      <c r="CI52" s="924"/>
      <c r="CJ52" s="924"/>
      <c r="CK52" s="924"/>
      <c r="CL52" s="924"/>
      <c r="CM52" s="924"/>
      <c r="CN52" s="924"/>
      <c r="CO52" s="924"/>
      <c r="CP52" s="924"/>
      <c r="CQ52" s="924"/>
      <c r="CR52" s="924"/>
      <c r="CS52" s="924"/>
      <c r="CT52" s="924"/>
      <c r="CU52" s="924"/>
      <c r="CV52" s="924"/>
      <c r="CW52" s="924"/>
      <c r="CX52" s="924"/>
      <c r="CY52" s="924"/>
      <c r="CZ52" s="924"/>
      <c r="DA52" s="924"/>
      <c r="DB52" s="924"/>
      <c r="DC52" s="924"/>
      <c r="DD52" s="924"/>
      <c r="DE52" s="924"/>
      <c r="DF52" s="924"/>
      <c r="DG52" s="924"/>
      <c r="DH52" s="924"/>
      <c r="DI52" s="924"/>
      <c r="DJ52" s="924"/>
      <c r="DK52" s="924"/>
      <c r="DL52" s="924"/>
      <c r="DM52" s="924"/>
      <c r="DN52" s="924"/>
      <c r="DO52" s="924"/>
      <c r="DP52" s="924"/>
      <c r="DQ52" s="924"/>
      <c r="DR52" s="924"/>
      <c r="DS52" s="924"/>
      <c r="DT52" s="924"/>
      <c r="DU52" s="924"/>
      <c r="DV52" s="924"/>
      <c r="DW52" s="924"/>
      <c r="DX52" s="924"/>
      <c r="DY52" s="924"/>
      <c r="DZ52" s="924"/>
      <c r="EA52" s="924"/>
      <c r="EB52" s="924"/>
      <c r="EC52" s="924"/>
      <c r="ED52" s="924"/>
      <c r="EE52" s="924"/>
      <c r="EF52" s="924"/>
      <c r="EG52" s="924"/>
      <c r="EH52" s="924"/>
      <c r="EI52" s="924"/>
      <c r="EJ52" s="924"/>
      <c r="EK52" s="924"/>
      <c r="EL52" s="924"/>
      <c r="EM52" s="924"/>
      <c r="EN52" s="924"/>
      <c r="EO52" s="924"/>
      <c r="EP52" s="924"/>
      <c r="EQ52" s="924"/>
      <c r="ER52" s="924"/>
      <c r="ES52" s="924"/>
      <c r="ET52" s="924"/>
      <c r="EU52" s="924"/>
      <c r="EV52" s="924"/>
      <c r="EW52" s="924"/>
      <c r="EX52" s="924"/>
      <c r="EY52" s="924"/>
      <c r="EZ52" s="924"/>
      <c r="FA52" s="924"/>
      <c r="FB52" s="924"/>
      <c r="FC52" s="924"/>
      <c r="FD52" s="924"/>
      <c r="FE52" s="924"/>
      <c r="FF52" s="924"/>
      <c r="FG52" s="924"/>
      <c r="FH52" s="924"/>
      <c r="FI52" s="924"/>
      <c r="FJ52" s="924"/>
      <c r="FK52" s="924"/>
      <c r="FL52" s="924"/>
      <c r="FM52" s="924"/>
      <c r="FN52" s="924"/>
      <c r="FO52" s="924"/>
      <c r="FP52" s="924"/>
      <c r="FQ52" s="924"/>
      <c r="FR52" s="924"/>
      <c r="FS52" s="924"/>
      <c r="FT52" s="924"/>
      <c r="FU52" s="924"/>
      <c r="FV52" s="924"/>
      <c r="FW52" s="924"/>
      <c r="FX52" s="924"/>
      <c r="FY52" s="924"/>
      <c r="FZ52" s="924"/>
      <c r="GA52" s="924"/>
      <c r="GB52" s="924"/>
      <c r="GC52" s="924"/>
      <c r="GD52" s="924"/>
      <c r="GE52" s="924"/>
      <c r="GF52" s="924"/>
      <c r="GG52" s="924"/>
      <c r="GH52" s="924"/>
      <c r="GI52" s="924"/>
      <c r="GJ52" s="924"/>
      <c r="GK52" s="924"/>
      <c r="GL52" s="924"/>
      <c r="GM52" s="924"/>
      <c r="GN52" s="924"/>
      <c r="GO52" s="924"/>
      <c r="GP52" s="924"/>
      <c r="GQ52" s="924"/>
      <c r="GR52" s="924"/>
      <c r="GS52" s="924"/>
      <c r="GT52" s="924"/>
      <c r="GU52" s="924"/>
      <c r="GV52" s="924"/>
      <c r="GW52" s="924"/>
      <c r="GX52" s="924"/>
      <c r="GY52" s="924"/>
      <c r="GZ52" s="924"/>
      <c r="HA52" s="924"/>
      <c r="HB52" s="924"/>
      <c r="HC52" s="924"/>
      <c r="HD52" s="924"/>
      <c r="HE52" s="924"/>
      <c r="HF52" s="924"/>
      <c r="HG52" s="924"/>
      <c r="HH52" s="924"/>
      <c r="HI52" s="924"/>
      <c r="HJ52" s="924"/>
      <c r="HK52" s="924"/>
      <c r="HL52" s="924"/>
      <c r="HM52" s="924"/>
      <c r="HN52" s="924"/>
      <c r="HO52" s="924"/>
      <c r="HP52" s="924"/>
      <c r="HQ52" s="924"/>
      <c r="HR52" s="924"/>
      <c r="HS52" s="924"/>
      <c r="HT52" s="924"/>
      <c r="HU52" s="924"/>
      <c r="HV52" s="924"/>
      <c r="HW52" s="924"/>
      <c r="HX52" s="924"/>
      <c r="HY52" s="924"/>
      <c r="HZ52" s="924"/>
      <c r="IA52" s="924"/>
      <c r="IB52" s="924"/>
      <c r="IC52" s="924"/>
      <c r="ID52" s="924"/>
      <c r="IE52" s="924"/>
      <c r="IF52" s="924"/>
      <c r="IG52" s="924"/>
      <c r="IH52" s="924"/>
      <c r="II52" s="924"/>
      <c r="IJ52" s="924"/>
      <c r="IK52" s="924"/>
      <c r="IL52" s="924"/>
      <c r="IM52" s="924"/>
      <c r="IN52" s="924"/>
      <c r="IO52" s="924"/>
      <c r="IP52" s="924"/>
      <c r="IQ52" s="924"/>
      <c r="IR52" s="924"/>
      <c r="IS52" s="924"/>
      <c r="IT52" s="924"/>
      <c r="IU52" s="924"/>
      <c r="IV52" s="924"/>
      <c r="IW52" s="924"/>
    </row>
    <row r="53" spans="2:257" s="1342" customFormat="1" ht="20.25">
      <c r="B53" s="1343"/>
      <c r="C53" s="2915" t="s">
        <v>1605</v>
      </c>
      <c r="D53" s="2916"/>
      <c r="E53" s="2916"/>
      <c r="F53" s="2916"/>
      <c r="G53" s="2916"/>
      <c r="H53" s="2916"/>
      <c r="I53" s="2916"/>
      <c r="J53" s="2916"/>
      <c r="K53" s="2916"/>
      <c r="L53" s="2916"/>
      <c r="M53" s="2916"/>
      <c r="N53" s="2916"/>
      <c r="O53" s="2916"/>
      <c r="P53" s="2916"/>
      <c r="Q53" s="2916"/>
      <c r="R53" s="2916"/>
      <c r="S53" s="2916"/>
      <c r="T53" s="2916"/>
      <c r="U53" s="2916"/>
      <c r="V53" s="2916"/>
      <c r="W53" s="2916"/>
      <c r="X53" s="2916"/>
      <c r="Y53" s="2916"/>
      <c r="Z53" s="2916"/>
      <c r="AA53" s="2916"/>
      <c r="AB53" s="2916"/>
      <c r="AC53" s="2916"/>
      <c r="AD53" s="2917"/>
    </row>
    <row r="54" spans="2:257" s="1346" customFormat="1" ht="6" customHeight="1">
      <c r="C54" s="1711"/>
      <c r="D54" s="1708"/>
      <c r="E54" s="1347"/>
      <c r="F54" s="1348"/>
      <c r="G54" s="1347"/>
      <c r="H54" s="1348"/>
      <c r="I54" s="1347"/>
      <c r="J54" s="1348"/>
      <c r="K54" s="1347"/>
      <c r="L54" s="1348"/>
      <c r="M54" s="1347"/>
      <c r="N54" s="1348"/>
      <c r="O54" s="1347"/>
      <c r="P54" s="1348"/>
      <c r="Q54" s="1347"/>
      <c r="R54" s="1348"/>
      <c r="S54" s="1347"/>
      <c r="T54" s="1348"/>
      <c r="U54" s="1347"/>
      <c r="V54" s="1348"/>
      <c r="W54" s="1347"/>
      <c r="X54" s="1348"/>
      <c r="Y54" s="1347"/>
      <c r="Z54" s="1348"/>
      <c r="AA54" s="1347"/>
      <c r="AB54" s="1348"/>
      <c r="AC54" s="1347"/>
      <c r="AD54" s="1709"/>
      <c r="AE54" s="924"/>
      <c r="AF54" s="1349"/>
      <c r="AG54" s="924"/>
      <c r="AH54" s="924"/>
      <c r="AI54" s="924"/>
      <c r="AJ54" s="924"/>
      <c r="AK54" s="924"/>
      <c r="AL54" s="924"/>
      <c r="AM54" s="924"/>
      <c r="AN54" s="924"/>
      <c r="AO54" s="924"/>
      <c r="AP54" s="924"/>
      <c r="AQ54" s="924"/>
      <c r="AR54" s="924"/>
      <c r="AS54" s="924"/>
      <c r="AT54" s="924"/>
      <c r="AU54" s="924"/>
      <c r="AV54" s="924"/>
      <c r="AW54" s="924"/>
      <c r="AX54" s="924"/>
      <c r="AY54" s="924"/>
      <c r="AZ54" s="924"/>
      <c r="BA54" s="924"/>
      <c r="BB54" s="924"/>
      <c r="BC54" s="924"/>
      <c r="BD54" s="924"/>
      <c r="BE54" s="924"/>
      <c r="BF54" s="924"/>
      <c r="BG54" s="924"/>
      <c r="BH54" s="924"/>
      <c r="BI54" s="924"/>
      <c r="BJ54" s="924"/>
      <c r="BK54" s="924"/>
      <c r="BL54" s="924"/>
      <c r="BM54" s="924"/>
      <c r="BN54" s="924"/>
      <c r="BO54" s="924"/>
      <c r="BP54" s="924"/>
      <c r="BQ54" s="924"/>
      <c r="BR54" s="924"/>
      <c r="BS54" s="924"/>
      <c r="BT54" s="924"/>
      <c r="BU54" s="924"/>
      <c r="BV54" s="924"/>
      <c r="BW54" s="924"/>
      <c r="BX54" s="924"/>
      <c r="BY54" s="924"/>
      <c r="BZ54" s="924"/>
      <c r="CA54" s="924"/>
      <c r="CB54" s="924"/>
      <c r="CC54" s="924"/>
      <c r="CD54" s="924"/>
      <c r="CE54" s="924"/>
      <c r="CF54" s="924"/>
      <c r="CG54" s="924"/>
      <c r="CH54" s="924"/>
      <c r="CI54" s="924"/>
      <c r="CJ54" s="924"/>
      <c r="CK54" s="924"/>
      <c r="CL54" s="924"/>
      <c r="CM54" s="924"/>
      <c r="CN54" s="924"/>
      <c r="CO54" s="924"/>
      <c r="CP54" s="924"/>
      <c r="CQ54" s="924"/>
      <c r="CR54" s="924"/>
      <c r="CS54" s="924"/>
      <c r="CT54" s="924"/>
      <c r="CU54" s="924"/>
      <c r="CV54" s="924"/>
      <c r="CW54" s="924"/>
      <c r="CX54" s="924"/>
      <c r="CY54" s="924"/>
      <c r="CZ54" s="924"/>
      <c r="DA54" s="924"/>
      <c r="DB54" s="924"/>
      <c r="DC54" s="924"/>
      <c r="DD54" s="924"/>
      <c r="DE54" s="924"/>
      <c r="DF54" s="924"/>
      <c r="DG54" s="924"/>
      <c r="DH54" s="924"/>
      <c r="DI54" s="924"/>
      <c r="DJ54" s="924"/>
      <c r="DK54" s="924"/>
      <c r="DL54" s="924"/>
      <c r="DM54" s="924"/>
      <c r="DN54" s="924"/>
      <c r="DO54" s="924"/>
      <c r="DP54" s="924"/>
      <c r="DQ54" s="924"/>
      <c r="DR54" s="924"/>
      <c r="DS54" s="924"/>
      <c r="DT54" s="924"/>
      <c r="DU54" s="924"/>
      <c r="DV54" s="924"/>
      <c r="DW54" s="924"/>
      <c r="DX54" s="924"/>
      <c r="DY54" s="924"/>
      <c r="DZ54" s="924"/>
      <c r="EA54" s="924"/>
      <c r="EB54" s="924"/>
      <c r="EC54" s="924"/>
      <c r="ED54" s="924"/>
      <c r="EE54" s="924"/>
      <c r="EF54" s="924"/>
      <c r="EG54" s="924"/>
      <c r="EH54" s="924"/>
      <c r="EI54" s="924"/>
      <c r="EJ54" s="924"/>
      <c r="EK54" s="924"/>
      <c r="EL54" s="924"/>
      <c r="EM54" s="924"/>
      <c r="EN54" s="924"/>
      <c r="EO54" s="924"/>
      <c r="EP54" s="924"/>
      <c r="EQ54" s="924"/>
      <c r="ER54" s="924"/>
      <c r="ES54" s="924"/>
      <c r="ET54" s="924"/>
      <c r="EU54" s="924"/>
      <c r="EV54" s="924"/>
      <c r="EW54" s="924"/>
      <c r="EX54" s="924"/>
      <c r="EY54" s="924"/>
      <c r="EZ54" s="924"/>
      <c r="FA54" s="924"/>
      <c r="FB54" s="924"/>
      <c r="FC54" s="924"/>
      <c r="FD54" s="924"/>
      <c r="FE54" s="924"/>
      <c r="FF54" s="924"/>
      <c r="FG54" s="924"/>
      <c r="FH54" s="924"/>
      <c r="FI54" s="924"/>
      <c r="FJ54" s="924"/>
      <c r="FK54" s="924"/>
      <c r="FL54" s="924"/>
      <c r="FM54" s="924"/>
      <c r="FN54" s="924"/>
      <c r="FO54" s="924"/>
      <c r="FP54" s="924"/>
      <c r="FQ54" s="924"/>
      <c r="FR54" s="924"/>
      <c r="FS54" s="924"/>
      <c r="FT54" s="924"/>
      <c r="FU54" s="924"/>
      <c r="FV54" s="924"/>
      <c r="FW54" s="924"/>
      <c r="FX54" s="924"/>
      <c r="FY54" s="924"/>
      <c r="FZ54" s="924"/>
      <c r="GA54" s="924"/>
      <c r="GB54" s="924"/>
      <c r="GC54" s="924"/>
      <c r="GD54" s="924"/>
      <c r="GE54" s="924"/>
      <c r="GF54" s="924"/>
      <c r="GG54" s="924"/>
      <c r="GH54" s="924"/>
      <c r="GI54" s="924"/>
      <c r="GJ54" s="924"/>
      <c r="GK54" s="924"/>
      <c r="GL54" s="924"/>
      <c r="GM54" s="924"/>
      <c r="GN54" s="924"/>
      <c r="GO54" s="924"/>
      <c r="GP54" s="924"/>
      <c r="GQ54" s="924"/>
      <c r="GR54" s="924"/>
      <c r="GS54" s="924"/>
      <c r="GT54" s="924"/>
      <c r="GU54" s="924"/>
      <c r="GV54" s="924"/>
      <c r="GW54" s="924"/>
      <c r="GX54" s="924"/>
      <c r="GY54" s="924"/>
      <c r="GZ54" s="924"/>
      <c r="HA54" s="924"/>
      <c r="HB54" s="924"/>
      <c r="HC54" s="924"/>
      <c r="HD54" s="924"/>
      <c r="HE54" s="924"/>
      <c r="HF54" s="924"/>
      <c r="HG54" s="924"/>
      <c r="HH54" s="924"/>
      <c r="HI54" s="924"/>
      <c r="HJ54" s="924"/>
      <c r="HK54" s="924"/>
      <c r="HL54" s="924"/>
      <c r="HM54" s="924"/>
      <c r="HN54" s="924"/>
      <c r="HO54" s="924"/>
      <c r="HP54" s="924"/>
      <c r="HQ54" s="924"/>
      <c r="HR54" s="924"/>
      <c r="HS54" s="924"/>
      <c r="HT54" s="924"/>
      <c r="HU54" s="924"/>
      <c r="HV54" s="924"/>
      <c r="HW54" s="924"/>
      <c r="HX54" s="924"/>
      <c r="HY54" s="924"/>
      <c r="HZ54" s="924"/>
      <c r="IA54" s="924"/>
      <c r="IB54" s="924"/>
      <c r="IC54" s="924"/>
      <c r="ID54" s="924"/>
      <c r="IE54" s="924"/>
      <c r="IF54" s="924"/>
      <c r="IG54" s="924"/>
      <c r="IH54" s="924"/>
      <c r="II54" s="924"/>
      <c r="IJ54" s="924"/>
      <c r="IK54" s="924"/>
      <c r="IL54" s="924"/>
      <c r="IM54" s="924"/>
      <c r="IN54" s="924"/>
      <c r="IO54" s="924"/>
      <c r="IP54" s="924"/>
      <c r="IQ54" s="924"/>
      <c r="IR54" s="924"/>
      <c r="IS54" s="924"/>
      <c r="IT54" s="924"/>
      <c r="IU54" s="924"/>
      <c r="IV54" s="924"/>
      <c r="IW54" s="924"/>
    </row>
    <row r="55" spans="2:257" ht="15.75">
      <c r="B55" s="1350">
        <v>1</v>
      </c>
      <c r="C55" s="233" t="s">
        <v>1838</v>
      </c>
      <c r="D55" s="1706" t="s">
        <v>1610</v>
      </c>
      <c r="E55" s="1351"/>
      <c r="F55" s="1707">
        <v>0</v>
      </c>
      <c r="G55" s="1351"/>
      <c r="H55" s="1707">
        <v>0</v>
      </c>
      <c r="I55" s="1351">
        <v>21112.45</v>
      </c>
      <c r="J55" s="1707">
        <v>100</v>
      </c>
      <c r="K55" s="1351"/>
      <c r="L55" s="1707">
        <v>0</v>
      </c>
      <c r="M55" s="1351"/>
      <c r="N55" s="1707">
        <v>0</v>
      </c>
      <c r="O55" s="1351"/>
      <c r="P55" s="1707">
        <v>0</v>
      </c>
      <c r="Q55" s="1351"/>
      <c r="R55" s="1707">
        <v>0</v>
      </c>
      <c r="S55" s="1351"/>
      <c r="T55" s="1707">
        <v>0</v>
      </c>
      <c r="U55" s="1351"/>
      <c r="V55" s="1707">
        <v>0</v>
      </c>
      <c r="W55" s="1351"/>
      <c r="X55" s="1707">
        <v>0</v>
      </c>
      <c r="Y55" s="1351"/>
      <c r="Z55" s="1707">
        <v>0</v>
      </c>
      <c r="AA55" s="1351"/>
      <c r="AB55" s="1707">
        <v>0</v>
      </c>
      <c r="AC55" s="1351">
        <v>21112.45</v>
      </c>
      <c r="AD55" s="1707">
        <v>4.2393963735861515</v>
      </c>
      <c r="AE55" s="1114"/>
      <c r="AF55" s="1352">
        <v>100</v>
      </c>
      <c r="AG55" s="1114"/>
      <c r="AH55" s="1114"/>
      <c r="AI55" s="1114"/>
      <c r="AJ55" s="1114"/>
      <c r="AK55" s="1114"/>
      <c r="AL55" s="1114"/>
      <c r="AM55" s="1114"/>
      <c r="AN55" s="1114"/>
      <c r="AO55" s="1114"/>
      <c r="AP55" s="1114"/>
      <c r="AQ55" s="1114"/>
      <c r="AR55" s="1114"/>
      <c r="AS55" s="1114"/>
      <c r="AT55" s="1114"/>
      <c r="AU55" s="1114"/>
      <c r="AV55" s="1114"/>
      <c r="AW55" s="1114"/>
      <c r="AX55" s="1114"/>
      <c r="AY55" s="1114"/>
      <c r="AZ55" s="1114"/>
      <c r="BA55" s="1114"/>
      <c r="BB55" s="1114"/>
      <c r="BC55" s="1114"/>
      <c r="BD55" s="1114"/>
      <c r="BE55" s="1114"/>
      <c r="BF55" s="1114"/>
      <c r="BG55" s="1114"/>
      <c r="BH55" s="1114"/>
      <c r="BI55" s="1114"/>
      <c r="BJ55" s="1114"/>
      <c r="BK55" s="1114"/>
      <c r="BL55" s="1114"/>
      <c r="BM55" s="1114"/>
      <c r="BN55" s="1114"/>
      <c r="BO55" s="1114"/>
      <c r="BP55" s="1114"/>
      <c r="BQ55" s="1114"/>
      <c r="BR55" s="1114"/>
      <c r="BS55" s="1114"/>
      <c r="BT55" s="1114"/>
      <c r="BU55" s="1114"/>
      <c r="BV55" s="1114"/>
      <c r="BW55" s="1114"/>
      <c r="BX55" s="1114"/>
      <c r="BY55" s="1114"/>
      <c r="BZ55" s="1114"/>
      <c r="CA55" s="1114"/>
      <c r="CB55" s="1114"/>
      <c r="CC55" s="1114"/>
      <c r="CD55" s="1114"/>
      <c r="CE55" s="1114"/>
      <c r="CF55" s="1114"/>
      <c r="CG55" s="1114"/>
      <c r="CH55" s="1114"/>
      <c r="CI55" s="1114"/>
      <c r="CJ55" s="1114"/>
      <c r="CK55" s="1114"/>
      <c r="CL55" s="1114"/>
      <c r="CM55" s="1114"/>
      <c r="CN55" s="1114"/>
      <c r="CO55" s="1114"/>
      <c r="CP55" s="1114"/>
      <c r="CQ55" s="1114"/>
      <c r="CR55" s="1114"/>
      <c r="CS55" s="1114"/>
      <c r="CT55" s="1114"/>
      <c r="CU55" s="1114"/>
      <c r="CV55" s="1114"/>
      <c r="CW55" s="1114"/>
      <c r="CX55" s="1114"/>
      <c r="CY55" s="1114"/>
      <c r="CZ55" s="1114"/>
      <c r="DA55" s="1114"/>
      <c r="DB55" s="1114"/>
      <c r="DC55" s="1114"/>
      <c r="DD55" s="1114"/>
      <c r="DE55" s="1114"/>
      <c r="DF55" s="1114"/>
      <c r="DG55" s="1114"/>
      <c r="DH55" s="1114"/>
      <c r="DI55" s="1114"/>
      <c r="DJ55" s="1114"/>
      <c r="DK55" s="1114"/>
      <c r="DL55" s="1114"/>
      <c r="DM55" s="1114"/>
      <c r="DN55" s="1114"/>
      <c r="DO55" s="1114"/>
      <c r="DP55" s="1114"/>
      <c r="DQ55" s="1114"/>
      <c r="DR55" s="1114"/>
      <c r="DS55" s="1114"/>
      <c r="DT55" s="1114"/>
      <c r="DU55" s="1114"/>
      <c r="DV55" s="1114"/>
      <c r="DW55" s="1114"/>
      <c r="DX55" s="1114"/>
      <c r="DY55" s="1114"/>
      <c r="DZ55" s="1114"/>
      <c r="EA55" s="1114"/>
      <c r="EB55" s="1114"/>
      <c r="EC55" s="1114"/>
      <c r="ED55" s="1114"/>
      <c r="EE55" s="1114"/>
      <c r="EF55" s="1114"/>
      <c r="EG55" s="1114"/>
      <c r="EH55" s="1114"/>
      <c r="EI55" s="1114"/>
      <c r="EJ55" s="1114"/>
      <c r="EK55" s="1114"/>
      <c r="EL55" s="1114"/>
      <c r="EM55" s="1114"/>
      <c r="EN55" s="1114"/>
      <c r="EO55" s="1114"/>
      <c r="EP55" s="1114"/>
      <c r="EQ55" s="1114"/>
      <c r="ER55" s="1114"/>
      <c r="ES55" s="1114"/>
      <c r="ET55" s="1114"/>
      <c r="EU55" s="1114"/>
      <c r="EV55" s="1114"/>
      <c r="EW55" s="1114"/>
      <c r="EX55" s="1114"/>
      <c r="EY55" s="1114"/>
      <c r="EZ55" s="1114"/>
      <c r="FA55" s="1114"/>
      <c r="FB55" s="1114"/>
      <c r="FC55" s="1114"/>
      <c r="FD55" s="1114"/>
      <c r="FE55" s="1114"/>
      <c r="FF55" s="1114"/>
      <c r="FG55" s="1114"/>
      <c r="FH55" s="1114"/>
      <c r="FI55" s="1114"/>
      <c r="FJ55" s="1114"/>
      <c r="FK55" s="1114"/>
      <c r="FL55" s="1114"/>
      <c r="FM55" s="1114"/>
      <c r="FN55" s="1114"/>
      <c r="FO55" s="1114"/>
      <c r="FP55" s="1114"/>
      <c r="FQ55" s="1114"/>
      <c r="FR55" s="1114"/>
      <c r="FS55" s="1114"/>
      <c r="FT55" s="1114"/>
      <c r="FU55" s="1114"/>
      <c r="FV55" s="1114"/>
      <c r="FW55" s="1114"/>
      <c r="FX55" s="1114"/>
      <c r="FY55" s="1114"/>
      <c r="FZ55" s="1114"/>
      <c r="GA55" s="1114"/>
      <c r="GB55" s="1114"/>
      <c r="GC55" s="1114"/>
      <c r="GD55" s="1114"/>
      <c r="GE55" s="1114"/>
      <c r="GF55" s="1114"/>
      <c r="GG55" s="1114"/>
      <c r="GH55" s="1114"/>
      <c r="GI55" s="1114"/>
      <c r="GJ55" s="1114"/>
      <c r="GK55" s="1114"/>
      <c r="GL55" s="1114"/>
      <c r="GM55" s="1114"/>
      <c r="GN55" s="1114"/>
      <c r="GO55" s="1114"/>
      <c r="GP55" s="1114"/>
      <c r="GQ55" s="1114"/>
      <c r="GR55" s="1114"/>
      <c r="GS55" s="1114"/>
      <c r="GT55" s="1114"/>
      <c r="GU55" s="1114"/>
      <c r="GV55" s="1114"/>
      <c r="GW55" s="1114"/>
      <c r="GX55" s="1114"/>
      <c r="GY55" s="1114"/>
      <c r="GZ55" s="1114"/>
      <c r="HA55" s="1114"/>
      <c r="HB55" s="1114"/>
      <c r="HC55" s="1114"/>
      <c r="HD55" s="1114"/>
      <c r="HE55" s="1114"/>
      <c r="HF55" s="1114"/>
      <c r="HG55" s="1114"/>
      <c r="HH55" s="1114"/>
      <c r="HI55" s="1114"/>
      <c r="HJ55" s="1114"/>
      <c r="HK55" s="1114"/>
      <c r="HL55" s="1114"/>
      <c r="HM55" s="1114"/>
      <c r="HN55" s="1114"/>
      <c r="HO55" s="1114"/>
      <c r="HP55" s="1114"/>
      <c r="HQ55" s="1114"/>
      <c r="HR55" s="1114"/>
      <c r="HS55" s="1114"/>
      <c r="HT55" s="1114"/>
      <c r="HU55" s="1114"/>
      <c r="HV55" s="1114"/>
      <c r="HW55" s="1114"/>
      <c r="HX55" s="1114"/>
      <c r="HY55" s="1114"/>
      <c r="HZ55" s="1114"/>
      <c r="IA55" s="1114"/>
      <c r="IB55" s="1114"/>
      <c r="IC55" s="1114"/>
      <c r="ID55" s="1114"/>
      <c r="IE55" s="1114"/>
      <c r="IF55" s="1114"/>
      <c r="IG55" s="1114"/>
      <c r="IH55" s="1114"/>
      <c r="II55" s="1114"/>
      <c r="IJ55" s="1114"/>
      <c r="IK55" s="1114"/>
      <c r="IL55" s="1114"/>
      <c r="IM55" s="1114"/>
      <c r="IN55" s="1114"/>
      <c r="IO55" s="1114"/>
      <c r="IP55" s="1114"/>
      <c r="IQ55" s="1114"/>
      <c r="IR55" s="1114"/>
      <c r="IS55" s="1114"/>
      <c r="IT55" s="1114"/>
      <c r="IU55" s="1114"/>
      <c r="IV55" s="1114"/>
      <c r="IW55" s="1114"/>
    </row>
    <row r="56" spans="2:257" s="1346" customFormat="1" ht="6" customHeight="1">
      <c r="C56" s="1711"/>
      <c r="D56" s="1708"/>
      <c r="E56" s="1347"/>
      <c r="F56" s="1348"/>
      <c r="G56" s="1347"/>
      <c r="H56" s="1348"/>
      <c r="I56" s="1347"/>
      <c r="J56" s="1348"/>
      <c r="K56" s="1347"/>
      <c r="L56" s="1348"/>
      <c r="M56" s="1347"/>
      <c r="N56" s="1348"/>
      <c r="O56" s="1347"/>
      <c r="P56" s="1348"/>
      <c r="Q56" s="1347"/>
      <c r="R56" s="1348"/>
      <c r="S56" s="1347"/>
      <c r="T56" s="1348"/>
      <c r="U56" s="1347"/>
      <c r="V56" s="1348"/>
      <c r="W56" s="1347"/>
      <c r="X56" s="1348"/>
      <c r="Y56" s="1347"/>
      <c r="Z56" s="1348"/>
      <c r="AA56" s="1347"/>
      <c r="AB56" s="1348"/>
      <c r="AC56" s="1347"/>
      <c r="AD56" s="1709"/>
      <c r="AE56" s="924"/>
      <c r="AF56" s="1349"/>
      <c r="AG56" s="924"/>
      <c r="AH56" s="924"/>
      <c r="AI56" s="924"/>
      <c r="AJ56" s="924"/>
      <c r="AK56" s="924"/>
      <c r="AL56" s="924"/>
      <c r="AM56" s="924"/>
      <c r="AN56" s="924"/>
      <c r="AO56" s="924"/>
      <c r="AP56" s="924"/>
      <c r="AQ56" s="924"/>
      <c r="AR56" s="924"/>
      <c r="AS56" s="924"/>
      <c r="AT56" s="924"/>
      <c r="AU56" s="924"/>
      <c r="AV56" s="924"/>
      <c r="AW56" s="924"/>
      <c r="AX56" s="924"/>
      <c r="AY56" s="924"/>
      <c r="AZ56" s="924"/>
      <c r="BA56" s="924"/>
      <c r="BB56" s="924"/>
      <c r="BC56" s="924"/>
      <c r="BD56" s="924"/>
      <c r="BE56" s="924"/>
      <c r="BF56" s="924"/>
      <c r="BG56" s="924"/>
      <c r="BH56" s="924"/>
      <c r="BI56" s="924"/>
      <c r="BJ56" s="924"/>
      <c r="BK56" s="924"/>
      <c r="BL56" s="924"/>
      <c r="BM56" s="924"/>
      <c r="BN56" s="924"/>
      <c r="BO56" s="924"/>
      <c r="BP56" s="924"/>
      <c r="BQ56" s="924"/>
      <c r="BR56" s="924"/>
      <c r="BS56" s="924"/>
      <c r="BT56" s="924"/>
      <c r="BU56" s="924"/>
      <c r="BV56" s="924"/>
      <c r="BW56" s="924"/>
      <c r="BX56" s="924"/>
      <c r="BY56" s="924"/>
      <c r="BZ56" s="924"/>
      <c r="CA56" s="924"/>
      <c r="CB56" s="924"/>
      <c r="CC56" s="924"/>
      <c r="CD56" s="924"/>
      <c r="CE56" s="924"/>
      <c r="CF56" s="924"/>
      <c r="CG56" s="924"/>
      <c r="CH56" s="924"/>
      <c r="CI56" s="924"/>
      <c r="CJ56" s="924"/>
      <c r="CK56" s="924"/>
      <c r="CL56" s="924"/>
      <c r="CM56" s="924"/>
      <c r="CN56" s="924"/>
      <c r="CO56" s="924"/>
      <c r="CP56" s="924"/>
      <c r="CQ56" s="924"/>
      <c r="CR56" s="924"/>
      <c r="CS56" s="924"/>
      <c r="CT56" s="924"/>
      <c r="CU56" s="924"/>
      <c r="CV56" s="924"/>
      <c r="CW56" s="924"/>
      <c r="CX56" s="924"/>
      <c r="CY56" s="924"/>
      <c r="CZ56" s="924"/>
      <c r="DA56" s="924"/>
      <c r="DB56" s="924"/>
      <c r="DC56" s="924"/>
      <c r="DD56" s="924"/>
      <c r="DE56" s="924"/>
      <c r="DF56" s="924"/>
      <c r="DG56" s="924"/>
      <c r="DH56" s="924"/>
      <c r="DI56" s="924"/>
      <c r="DJ56" s="924"/>
      <c r="DK56" s="924"/>
      <c r="DL56" s="924"/>
      <c r="DM56" s="924"/>
      <c r="DN56" s="924"/>
      <c r="DO56" s="924"/>
      <c r="DP56" s="924"/>
      <c r="DQ56" s="924"/>
      <c r="DR56" s="924"/>
      <c r="DS56" s="924"/>
      <c r="DT56" s="924"/>
      <c r="DU56" s="924"/>
      <c r="DV56" s="924"/>
      <c r="DW56" s="924"/>
      <c r="DX56" s="924"/>
      <c r="DY56" s="924"/>
      <c r="DZ56" s="924"/>
      <c r="EA56" s="924"/>
      <c r="EB56" s="924"/>
      <c r="EC56" s="924"/>
      <c r="ED56" s="924"/>
      <c r="EE56" s="924"/>
      <c r="EF56" s="924"/>
      <c r="EG56" s="924"/>
      <c r="EH56" s="924"/>
      <c r="EI56" s="924"/>
      <c r="EJ56" s="924"/>
      <c r="EK56" s="924"/>
      <c r="EL56" s="924"/>
      <c r="EM56" s="924"/>
      <c r="EN56" s="924"/>
      <c r="EO56" s="924"/>
      <c r="EP56" s="924"/>
      <c r="EQ56" s="924"/>
      <c r="ER56" s="924"/>
      <c r="ES56" s="924"/>
      <c r="ET56" s="924"/>
      <c r="EU56" s="924"/>
      <c r="EV56" s="924"/>
      <c r="EW56" s="924"/>
      <c r="EX56" s="924"/>
      <c r="EY56" s="924"/>
      <c r="EZ56" s="924"/>
      <c r="FA56" s="924"/>
      <c r="FB56" s="924"/>
      <c r="FC56" s="924"/>
      <c r="FD56" s="924"/>
      <c r="FE56" s="924"/>
      <c r="FF56" s="924"/>
      <c r="FG56" s="924"/>
      <c r="FH56" s="924"/>
      <c r="FI56" s="924"/>
      <c r="FJ56" s="924"/>
      <c r="FK56" s="924"/>
      <c r="FL56" s="924"/>
      <c r="FM56" s="924"/>
      <c r="FN56" s="924"/>
      <c r="FO56" s="924"/>
      <c r="FP56" s="924"/>
      <c r="FQ56" s="924"/>
      <c r="FR56" s="924"/>
      <c r="FS56" s="924"/>
      <c r="FT56" s="924"/>
      <c r="FU56" s="924"/>
      <c r="FV56" s="924"/>
      <c r="FW56" s="924"/>
      <c r="FX56" s="924"/>
      <c r="FY56" s="924"/>
      <c r="FZ56" s="924"/>
      <c r="GA56" s="924"/>
      <c r="GB56" s="924"/>
      <c r="GC56" s="924"/>
      <c r="GD56" s="924"/>
      <c r="GE56" s="924"/>
      <c r="GF56" s="924"/>
      <c r="GG56" s="924"/>
      <c r="GH56" s="924"/>
      <c r="GI56" s="924"/>
      <c r="GJ56" s="924"/>
      <c r="GK56" s="924"/>
      <c r="GL56" s="924"/>
      <c r="GM56" s="924"/>
      <c r="GN56" s="924"/>
      <c r="GO56" s="924"/>
      <c r="GP56" s="924"/>
      <c r="GQ56" s="924"/>
      <c r="GR56" s="924"/>
      <c r="GS56" s="924"/>
      <c r="GT56" s="924"/>
      <c r="GU56" s="924"/>
      <c r="GV56" s="924"/>
      <c r="GW56" s="924"/>
      <c r="GX56" s="924"/>
      <c r="GY56" s="924"/>
      <c r="GZ56" s="924"/>
      <c r="HA56" s="924"/>
      <c r="HB56" s="924"/>
      <c r="HC56" s="924"/>
      <c r="HD56" s="924"/>
      <c r="HE56" s="924"/>
      <c r="HF56" s="924"/>
      <c r="HG56" s="924"/>
      <c r="HH56" s="924"/>
      <c r="HI56" s="924"/>
      <c r="HJ56" s="924"/>
      <c r="HK56" s="924"/>
      <c r="HL56" s="924"/>
      <c r="HM56" s="924"/>
      <c r="HN56" s="924"/>
      <c r="HO56" s="924"/>
      <c r="HP56" s="924"/>
      <c r="HQ56" s="924"/>
      <c r="HR56" s="924"/>
      <c r="HS56" s="924"/>
      <c r="HT56" s="924"/>
      <c r="HU56" s="924"/>
      <c r="HV56" s="924"/>
      <c r="HW56" s="924"/>
      <c r="HX56" s="924"/>
      <c r="HY56" s="924"/>
      <c r="HZ56" s="924"/>
      <c r="IA56" s="924"/>
      <c r="IB56" s="924"/>
      <c r="IC56" s="924"/>
      <c r="ID56" s="924"/>
      <c r="IE56" s="924"/>
      <c r="IF56" s="924"/>
      <c r="IG56" s="924"/>
      <c r="IH56" s="924"/>
      <c r="II56" s="924"/>
      <c r="IJ56" s="924"/>
      <c r="IK56" s="924"/>
      <c r="IL56" s="924"/>
      <c r="IM56" s="924"/>
      <c r="IN56" s="924"/>
      <c r="IO56" s="924"/>
      <c r="IP56" s="924"/>
      <c r="IQ56" s="924"/>
      <c r="IR56" s="924"/>
      <c r="IS56" s="924"/>
      <c r="IT56" s="924"/>
      <c r="IU56" s="924"/>
      <c r="IV56" s="924"/>
      <c r="IW56" s="924"/>
    </row>
    <row r="57" spans="2:257" ht="15.75">
      <c r="B57" s="1350">
        <v>1</v>
      </c>
      <c r="C57" s="233" t="s">
        <v>1839</v>
      </c>
      <c r="D57" s="1706" t="s">
        <v>1748</v>
      </c>
      <c r="E57" s="1351"/>
      <c r="F57" s="1707">
        <v>0</v>
      </c>
      <c r="G57" s="1351">
        <v>32405.579999999998</v>
      </c>
      <c r="H57" s="1707">
        <v>100</v>
      </c>
      <c r="I57" s="1351"/>
      <c r="J57" s="1707">
        <v>0</v>
      </c>
      <c r="K57" s="1351"/>
      <c r="L57" s="1707">
        <v>0</v>
      </c>
      <c r="M57" s="1351"/>
      <c r="N57" s="1707">
        <v>0</v>
      </c>
      <c r="O57" s="1351"/>
      <c r="P57" s="1707">
        <v>0</v>
      </c>
      <c r="Q57" s="1351"/>
      <c r="R57" s="1707">
        <v>0</v>
      </c>
      <c r="S57" s="1351"/>
      <c r="T57" s="1707">
        <v>0</v>
      </c>
      <c r="U57" s="1351"/>
      <c r="V57" s="1707">
        <v>0</v>
      </c>
      <c r="W57" s="1351"/>
      <c r="X57" s="1707">
        <v>0</v>
      </c>
      <c r="Y57" s="1351"/>
      <c r="Z57" s="1707">
        <v>0</v>
      </c>
      <c r="AA57" s="1351"/>
      <c r="AB57" s="1707">
        <v>0</v>
      </c>
      <c r="AC57" s="1351">
        <v>32405.579999999998</v>
      </c>
      <c r="AD57" s="1707">
        <v>6.5070656572759633</v>
      </c>
      <c r="AE57" s="1114"/>
      <c r="AF57" s="1352">
        <v>100</v>
      </c>
      <c r="AG57" s="1114"/>
      <c r="AH57" s="1114"/>
      <c r="AI57" s="1114"/>
      <c r="AJ57" s="1114"/>
      <c r="AK57" s="1114"/>
      <c r="AL57" s="1114"/>
      <c r="AM57" s="1114"/>
      <c r="AN57" s="1114"/>
      <c r="AO57" s="1114"/>
      <c r="AP57" s="1114"/>
      <c r="AQ57" s="1114"/>
      <c r="AR57" s="1114"/>
      <c r="AS57" s="1114"/>
      <c r="AT57" s="1114"/>
      <c r="AU57" s="1114"/>
      <c r="AV57" s="1114"/>
      <c r="AW57" s="1114"/>
      <c r="AX57" s="1114"/>
      <c r="AY57" s="1114"/>
      <c r="AZ57" s="1114"/>
      <c r="BA57" s="1114"/>
      <c r="BB57" s="1114"/>
      <c r="BC57" s="1114"/>
      <c r="BD57" s="1114"/>
      <c r="BE57" s="1114"/>
      <c r="BF57" s="1114"/>
      <c r="BG57" s="1114"/>
      <c r="BH57" s="1114"/>
      <c r="BI57" s="1114"/>
      <c r="BJ57" s="1114"/>
      <c r="BK57" s="1114"/>
      <c r="BL57" s="1114"/>
      <c r="BM57" s="1114"/>
      <c r="BN57" s="1114"/>
      <c r="BO57" s="1114"/>
      <c r="BP57" s="1114"/>
      <c r="BQ57" s="1114"/>
      <c r="BR57" s="1114"/>
      <c r="BS57" s="1114"/>
      <c r="BT57" s="1114"/>
      <c r="BU57" s="1114"/>
      <c r="BV57" s="1114"/>
      <c r="BW57" s="1114"/>
      <c r="BX57" s="1114"/>
      <c r="BY57" s="1114"/>
      <c r="BZ57" s="1114"/>
      <c r="CA57" s="1114"/>
      <c r="CB57" s="1114"/>
      <c r="CC57" s="1114"/>
      <c r="CD57" s="1114"/>
      <c r="CE57" s="1114"/>
      <c r="CF57" s="1114"/>
      <c r="CG57" s="1114"/>
      <c r="CH57" s="1114"/>
      <c r="CI57" s="1114"/>
      <c r="CJ57" s="1114"/>
      <c r="CK57" s="1114"/>
      <c r="CL57" s="1114"/>
      <c r="CM57" s="1114"/>
      <c r="CN57" s="1114"/>
      <c r="CO57" s="1114"/>
      <c r="CP57" s="1114"/>
      <c r="CQ57" s="1114"/>
      <c r="CR57" s="1114"/>
      <c r="CS57" s="1114"/>
      <c r="CT57" s="1114"/>
      <c r="CU57" s="1114"/>
      <c r="CV57" s="1114"/>
      <c r="CW57" s="1114"/>
      <c r="CX57" s="1114"/>
      <c r="CY57" s="1114"/>
      <c r="CZ57" s="1114"/>
      <c r="DA57" s="1114"/>
      <c r="DB57" s="1114"/>
      <c r="DC57" s="1114"/>
      <c r="DD57" s="1114"/>
      <c r="DE57" s="1114"/>
      <c r="DF57" s="1114"/>
      <c r="DG57" s="1114"/>
      <c r="DH57" s="1114"/>
      <c r="DI57" s="1114"/>
      <c r="DJ57" s="1114"/>
      <c r="DK57" s="1114"/>
      <c r="DL57" s="1114"/>
      <c r="DM57" s="1114"/>
      <c r="DN57" s="1114"/>
      <c r="DO57" s="1114"/>
      <c r="DP57" s="1114"/>
      <c r="DQ57" s="1114"/>
      <c r="DR57" s="1114"/>
      <c r="DS57" s="1114"/>
      <c r="DT57" s="1114"/>
      <c r="DU57" s="1114"/>
      <c r="DV57" s="1114"/>
      <c r="DW57" s="1114"/>
      <c r="DX57" s="1114"/>
      <c r="DY57" s="1114"/>
      <c r="DZ57" s="1114"/>
      <c r="EA57" s="1114"/>
      <c r="EB57" s="1114"/>
      <c r="EC57" s="1114"/>
      <c r="ED57" s="1114"/>
      <c r="EE57" s="1114"/>
      <c r="EF57" s="1114"/>
      <c r="EG57" s="1114"/>
      <c r="EH57" s="1114"/>
      <c r="EI57" s="1114"/>
      <c r="EJ57" s="1114"/>
      <c r="EK57" s="1114"/>
      <c r="EL57" s="1114"/>
      <c r="EM57" s="1114"/>
      <c r="EN57" s="1114"/>
      <c r="EO57" s="1114"/>
      <c r="EP57" s="1114"/>
      <c r="EQ57" s="1114"/>
      <c r="ER57" s="1114"/>
      <c r="ES57" s="1114"/>
      <c r="ET57" s="1114"/>
      <c r="EU57" s="1114"/>
      <c r="EV57" s="1114"/>
      <c r="EW57" s="1114"/>
      <c r="EX57" s="1114"/>
      <c r="EY57" s="1114"/>
      <c r="EZ57" s="1114"/>
      <c r="FA57" s="1114"/>
      <c r="FB57" s="1114"/>
      <c r="FC57" s="1114"/>
      <c r="FD57" s="1114"/>
      <c r="FE57" s="1114"/>
      <c r="FF57" s="1114"/>
      <c r="FG57" s="1114"/>
      <c r="FH57" s="1114"/>
      <c r="FI57" s="1114"/>
      <c r="FJ57" s="1114"/>
      <c r="FK57" s="1114"/>
      <c r="FL57" s="1114"/>
      <c r="FM57" s="1114"/>
      <c r="FN57" s="1114"/>
      <c r="FO57" s="1114"/>
      <c r="FP57" s="1114"/>
      <c r="FQ57" s="1114"/>
      <c r="FR57" s="1114"/>
      <c r="FS57" s="1114"/>
      <c r="FT57" s="1114"/>
      <c r="FU57" s="1114"/>
      <c r="FV57" s="1114"/>
      <c r="FW57" s="1114"/>
      <c r="FX57" s="1114"/>
      <c r="FY57" s="1114"/>
      <c r="FZ57" s="1114"/>
      <c r="GA57" s="1114"/>
      <c r="GB57" s="1114"/>
      <c r="GC57" s="1114"/>
      <c r="GD57" s="1114"/>
      <c r="GE57" s="1114"/>
      <c r="GF57" s="1114"/>
      <c r="GG57" s="1114"/>
      <c r="GH57" s="1114"/>
      <c r="GI57" s="1114"/>
      <c r="GJ57" s="1114"/>
      <c r="GK57" s="1114"/>
      <c r="GL57" s="1114"/>
      <c r="GM57" s="1114"/>
      <c r="GN57" s="1114"/>
      <c r="GO57" s="1114"/>
      <c r="GP57" s="1114"/>
      <c r="GQ57" s="1114"/>
      <c r="GR57" s="1114"/>
      <c r="GS57" s="1114"/>
      <c r="GT57" s="1114"/>
      <c r="GU57" s="1114"/>
      <c r="GV57" s="1114"/>
      <c r="GW57" s="1114"/>
      <c r="GX57" s="1114"/>
      <c r="GY57" s="1114"/>
      <c r="GZ57" s="1114"/>
      <c r="HA57" s="1114"/>
      <c r="HB57" s="1114"/>
      <c r="HC57" s="1114"/>
      <c r="HD57" s="1114"/>
      <c r="HE57" s="1114"/>
      <c r="HF57" s="1114"/>
      <c r="HG57" s="1114"/>
      <c r="HH57" s="1114"/>
      <c r="HI57" s="1114"/>
      <c r="HJ57" s="1114"/>
      <c r="HK57" s="1114"/>
      <c r="HL57" s="1114"/>
      <c r="HM57" s="1114"/>
      <c r="HN57" s="1114"/>
      <c r="HO57" s="1114"/>
      <c r="HP57" s="1114"/>
      <c r="HQ57" s="1114"/>
      <c r="HR57" s="1114"/>
      <c r="HS57" s="1114"/>
      <c r="HT57" s="1114"/>
      <c r="HU57" s="1114"/>
      <c r="HV57" s="1114"/>
      <c r="HW57" s="1114"/>
      <c r="HX57" s="1114"/>
      <c r="HY57" s="1114"/>
      <c r="HZ57" s="1114"/>
      <c r="IA57" s="1114"/>
      <c r="IB57" s="1114"/>
      <c r="IC57" s="1114"/>
      <c r="ID57" s="1114"/>
      <c r="IE57" s="1114"/>
      <c r="IF57" s="1114"/>
      <c r="IG57" s="1114"/>
      <c r="IH57" s="1114"/>
      <c r="II57" s="1114"/>
      <c r="IJ57" s="1114"/>
      <c r="IK57" s="1114"/>
      <c r="IL57" s="1114"/>
      <c r="IM57" s="1114"/>
      <c r="IN57" s="1114"/>
      <c r="IO57" s="1114"/>
      <c r="IP57" s="1114"/>
      <c r="IQ57" s="1114"/>
      <c r="IR57" s="1114"/>
      <c r="IS57" s="1114"/>
      <c r="IT57" s="1114"/>
      <c r="IU57" s="1114"/>
      <c r="IV57" s="1114"/>
      <c r="IW57" s="1114"/>
    </row>
    <row r="58" spans="2:257" s="1346" customFormat="1" ht="6" customHeight="1">
      <c r="C58" s="1711"/>
      <c r="D58" s="1708"/>
      <c r="E58" s="1347"/>
      <c r="F58" s="1348"/>
      <c r="G58" s="1347"/>
      <c r="H58" s="1348"/>
      <c r="I58" s="1347"/>
      <c r="J58" s="1348"/>
      <c r="K58" s="1347"/>
      <c r="L58" s="1348"/>
      <c r="M58" s="1347"/>
      <c r="N58" s="1348"/>
      <c r="O58" s="1347"/>
      <c r="P58" s="1348"/>
      <c r="Q58" s="1347"/>
      <c r="R58" s="1348"/>
      <c r="S58" s="1347"/>
      <c r="T58" s="1348"/>
      <c r="U58" s="1347"/>
      <c r="V58" s="1348"/>
      <c r="W58" s="1347"/>
      <c r="X58" s="1348"/>
      <c r="Y58" s="1347"/>
      <c r="Z58" s="1348"/>
      <c r="AA58" s="1347"/>
      <c r="AB58" s="1348"/>
      <c r="AC58" s="1347"/>
      <c r="AD58" s="1709"/>
      <c r="AE58" s="924"/>
      <c r="AF58" s="1349"/>
      <c r="AG58" s="924"/>
      <c r="AH58" s="924"/>
      <c r="AI58" s="924"/>
      <c r="AJ58" s="924"/>
      <c r="AK58" s="924"/>
      <c r="AL58" s="924"/>
      <c r="AM58" s="924"/>
      <c r="AN58" s="924"/>
      <c r="AO58" s="924"/>
      <c r="AP58" s="924"/>
      <c r="AQ58" s="924"/>
      <c r="AR58" s="924"/>
      <c r="AS58" s="924"/>
      <c r="AT58" s="924"/>
      <c r="AU58" s="924"/>
      <c r="AV58" s="924"/>
      <c r="AW58" s="924"/>
      <c r="AX58" s="924"/>
      <c r="AY58" s="924"/>
      <c r="AZ58" s="924"/>
      <c r="BA58" s="924"/>
      <c r="BB58" s="924"/>
      <c r="BC58" s="924"/>
      <c r="BD58" s="924"/>
      <c r="BE58" s="924"/>
      <c r="BF58" s="924"/>
      <c r="BG58" s="924"/>
      <c r="BH58" s="924"/>
      <c r="BI58" s="924"/>
      <c r="BJ58" s="924"/>
      <c r="BK58" s="924"/>
      <c r="BL58" s="924"/>
      <c r="BM58" s="924"/>
      <c r="BN58" s="924"/>
      <c r="BO58" s="924"/>
      <c r="BP58" s="924"/>
      <c r="BQ58" s="924"/>
      <c r="BR58" s="924"/>
      <c r="BS58" s="924"/>
      <c r="BT58" s="924"/>
      <c r="BU58" s="924"/>
      <c r="BV58" s="924"/>
      <c r="BW58" s="924"/>
      <c r="BX58" s="924"/>
      <c r="BY58" s="924"/>
      <c r="BZ58" s="924"/>
      <c r="CA58" s="924"/>
      <c r="CB58" s="924"/>
      <c r="CC58" s="924"/>
      <c r="CD58" s="924"/>
      <c r="CE58" s="924"/>
      <c r="CF58" s="924"/>
      <c r="CG58" s="924"/>
      <c r="CH58" s="924"/>
      <c r="CI58" s="924"/>
      <c r="CJ58" s="924"/>
      <c r="CK58" s="924"/>
      <c r="CL58" s="924"/>
      <c r="CM58" s="924"/>
      <c r="CN58" s="924"/>
      <c r="CO58" s="924"/>
      <c r="CP58" s="924"/>
      <c r="CQ58" s="924"/>
      <c r="CR58" s="924"/>
      <c r="CS58" s="924"/>
      <c r="CT58" s="924"/>
      <c r="CU58" s="924"/>
      <c r="CV58" s="924"/>
      <c r="CW58" s="924"/>
      <c r="CX58" s="924"/>
      <c r="CY58" s="924"/>
      <c r="CZ58" s="924"/>
      <c r="DA58" s="924"/>
      <c r="DB58" s="924"/>
      <c r="DC58" s="924"/>
      <c r="DD58" s="924"/>
      <c r="DE58" s="924"/>
      <c r="DF58" s="924"/>
      <c r="DG58" s="924"/>
      <c r="DH58" s="924"/>
      <c r="DI58" s="924"/>
      <c r="DJ58" s="924"/>
      <c r="DK58" s="924"/>
      <c r="DL58" s="924"/>
      <c r="DM58" s="924"/>
      <c r="DN58" s="924"/>
      <c r="DO58" s="924"/>
      <c r="DP58" s="924"/>
      <c r="DQ58" s="924"/>
      <c r="DR58" s="924"/>
      <c r="DS58" s="924"/>
      <c r="DT58" s="924"/>
      <c r="DU58" s="924"/>
      <c r="DV58" s="924"/>
      <c r="DW58" s="924"/>
      <c r="DX58" s="924"/>
      <c r="DY58" s="924"/>
      <c r="DZ58" s="924"/>
      <c r="EA58" s="924"/>
      <c r="EB58" s="924"/>
      <c r="EC58" s="924"/>
      <c r="ED58" s="924"/>
      <c r="EE58" s="924"/>
      <c r="EF58" s="924"/>
      <c r="EG58" s="924"/>
      <c r="EH58" s="924"/>
      <c r="EI58" s="924"/>
      <c r="EJ58" s="924"/>
      <c r="EK58" s="924"/>
      <c r="EL58" s="924"/>
      <c r="EM58" s="924"/>
      <c r="EN58" s="924"/>
      <c r="EO58" s="924"/>
      <c r="EP58" s="924"/>
      <c r="EQ58" s="924"/>
      <c r="ER58" s="924"/>
      <c r="ES58" s="924"/>
      <c r="ET58" s="924"/>
      <c r="EU58" s="924"/>
      <c r="EV58" s="924"/>
      <c r="EW58" s="924"/>
      <c r="EX58" s="924"/>
      <c r="EY58" s="924"/>
      <c r="EZ58" s="924"/>
      <c r="FA58" s="924"/>
      <c r="FB58" s="924"/>
      <c r="FC58" s="924"/>
      <c r="FD58" s="924"/>
      <c r="FE58" s="924"/>
      <c r="FF58" s="924"/>
      <c r="FG58" s="924"/>
      <c r="FH58" s="924"/>
      <c r="FI58" s="924"/>
      <c r="FJ58" s="924"/>
      <c r="FK58" s="924"/>
      <c r="FL58" s="924"/>
      <c r="FM58" s="924"/>
      <c r="FN58" s="924"/>
      <c r="FO58" s="924"/>
      <c r="FP58" s="924"/>
      <c r="FQ58" s="924"/>
      <c r="FR58" s="924"/>
      <c r="FS58" s="924"/>
      <c r="FT58" s="924"/>
      <c r="FU58" s="924"/>
      <c r="FV58" s="924"/>
      <c r="FW58" s="924"/>
      <c r="FX58" s="924"/>
      <c r="FY58" s="924"/>
      <c r="FZ58" s="924"/>
      <c r="GA58" s="924"/>
      <c r="GB58" s="924"/>
      <c r="GC58" s="924"/>
      <c r="GD58" s="924"/>
      <c r="GE58" s="924"/>
      <c r="GF58" s="924"/>
      <c r="GG58" s="924"/>
      <c r="GH58" s="924"/>
      <c r="GI58" s="924"/>
      <c r="GJ58" s="924"/>
      <c r="GK58" s="924"/>
      <c r="GL58" s="924"/>
      <c r="GM58" s="924"/>
      <c r="GN58" s="924"/>
      <c r="GO58" s="924"/>
      <c r="GP58" s="924"/>
      <c r="GQ58" s="924"/>
      <c r="GR58" s="924"/>
      <c r="GS58" s="924"/>
      <c r="GT58" s="924"/>
      <c r="GU58" s="924"/>
      <c r="GV58" s="924"/>
      <c r="GW58" s="924"/>
      <c r="GX58" s="924"/>
      <c r="GY58" s="924"/>
      <c r="GZ58" s="924"/>
      <c r="HA58" s="924"/>
      <c r="HB58" s="924"/>
      <c r="HC58" s="924"/>
      <c r="HD58" s="924"/>
      <c r="HE58" s="924"/>
      <c r="HF58" s="924"/>
      <c r="HG58" s="924"/>
      <c r="HH58" s="924"/>
      <c r="HI58" s="924"/>
      <c r="HJ58" s="924"/>
      <c r="HK58" s="924"/>
      <c r="HL58" s="924"/>
      <c r="HM58" s="924"/>
      <c r="HN58" s="924"/>
      <c r="HO58" s="924"/>
      <c r="HP58" s="924"/>
      <c r="HQ58" s="924"/>
      <c r="HR58" s="924"/>
      <c r="HS58" s="924"/>
      <c r="HT58" s="924"/>
      <c r="HU58" s="924"/>
      <c r="HV58" s="924"/>
      <c r="HW58" s="924"/>
      <c r="HX58" s="924"/>
      <c r="HY58" s="924"/>
      <c r="HZ58" s="924"/>
      <c r="IA58" s="924"/>
      <c r="IB58" s="924"/>
      <c r="IC58" s="924"/>
      <c r="ID58" s="924"/>
      <c r="IE58" s="924"/>
      <c r="IF58" s="924"/>
      <c r="IG58" s="924"/>
      <c r="IH58" s="924"/>
      <c r="II58" s="924"/>
      <c r="IJ58" s="924"/>
      <c r="IK58" s="924"/>
      <c r="IL58" s="924"/>
      <c r="IM58" s="924"/>
      <c r="IN58" s="924"/>
      <c r="IO58" s="924"/>
      <c r="IP58" s="924"/>
      <c r="IQ58" s="924"/>
      <c r="IR58" s="924"/>
      <c r="IS58" s="924"/>
      <c r="IT58" s="924"/>
      <c r="IU58" s="924"/>
      <c r="IV58" s="924"/>
      <c r="IW58" s="924"/>
    </row>
    <row r="59" spans="2:257" ht="31.5">
      <c r="B59" s="1350">
        <v>1</v>
      </c>
      <c r="C59" s="233" t="s">
        <v>1840</v>
      </c>
      <c r="D59" s="1706" t="s">
        <v>1755</v>
      </c>
      <c r="E59" s="1351"/>
      <c r="F59" s="1707">
        <v>0</v>
      </c>
      <c r="G59" s="1351"/>
      <c r="H59" s="1707">
        <v>0</v>
      </c>
      <c r="I59" s="1351">
        <v>10911.73</v>
      </c>
      <c r="J59" s="1707">
        <v>100</v>
      </c>
      <c r="K59" s="1351"/>
      <c r="L59" s="1707">
        <v>0</v>
      </c>
      <c r="M59" s="1351"/>
      <c r="N59" s="1707">
        <v>0</v>
      </c>
      <c r="O59" s="1351"/>
      <c r="P59" s="1707">
        <v>0</v>
      </c>
      <c r="Q59" s="1351"/>
      <c r="R59" s="1707">
        <v>0</v>
      </c>
      <c r="S59" s="1351"/>
      <c r="T59" s="1707">
        <v>0</v>
      </c>
      <c r="U59" s="1351"/>
      <c r="V59" s="1707">
        <v>0</v>
      </c>
      <c r="W59" s="1351"/>
      <c r="X59" s="1707">
        <v>0</v>
      </c>
      <c r="Y59" s="1351"/>
      <c r="Z59" s="1707">
        <v>0</v>
      </c>
      <c r="AA59" s="1351"/>
      <c r="AB59" s="1707">
        <v>0</v>
      </c>
      <c r="AC59" s="1351">
        <v>10911.73</v>
      </c>
      <c r="AD59" s="1707">
        <v>2.1910838671755868</v>
      </c>
      <c r="AE59" s="1114"/>
      <c r="AF59" s="1352">
        <v>100</v>
      </c>
      <c r="AG59" s="1114"/>
      <c r="AH59" s="1114"/>
      <c r="AI59" s="1114"/>
      <c r="AJ59" s="1114"/>
      <c r="AK59" s="1114"/>
      <c r="AL59" s="1114"/>
      <c r="AM59" s="1114"/>
      <c r="AN59" s="1114"/>
      <c r="AO59" s="1114"/>
      <c r="AP59" s="1114"/>
      <c r="AQ59" s="1114"/>
      <c r="AR59" s="1114"/>
      <c r="AS59" s="1114"/>
      <c r="AT59" s="1114"/>
      <c r="AU59" s="1114"/>
      <c r="AV59" s="1114"/>
      <c r="AW59" s="1114"/>
      <c r="AX59" s="1114"/>
      <c r="AY59" s="1114"/>
      <c r="AZ59" s="1114"/>
      <c r="BA59" s="1114"/>
      <c r="BB59" s="1114"/>
      <c r="BC59" s="1114"/>
      <c r="BD59" s="1114"/>
      <c r="BE59" s="1114"/>
      <c r="BF59" s="1114"/>
      <c r="BG59" s="1114"/>
      <c r="BH59" s="1114"/>
      <c r="BI59" s="1114"/>
      <c r="BJ59" s="1114"/>
      <c r="BK59" s="1114"/>
      <c r="BL59" s="1114"/>
      <c r="BM59" s="1114"/>
      <c r="BN59" s="1114"/>
      <c r="BO59" s="1114"/>
      <c r="BP59" s="1114"/>
      <c r="BQ59" s="1114"/>
      <c r="BR59" s="1114"/>
      <c r="BS59" s="1114"/>
      <c r="BT59" s="1114"/>
      <c r="BU59" s="1114"/>
      <c r="BV59" s="1114"/>
      <c r="BW59" s="1114"/>
      <c r="BX59" s="1114"/>
      <c r="BY59" s="1114"/>
      <c r="BZ59" s="1114"/>
      <c r="CA59" s="1114"/>
      <c r="CB59" s="1114"/>
      <c r="CC59" s="1114"/>
      <c r="CD59" s="1114"/>
      <c r="CE59" s="1114"/>
      <c r="CF59" s="1114"/>
      <c r="CG59" s="1114"/>
      <c r="CH59" s="1114"/>
      <c r="CI59" s="1114"/>
      <c r="CJ59" s="1114"/>
      <c r="CK59" s="1114"/>
      <c r="CL59" s="1114"/>
      <c r="CM59" s="1114"/>
      <c r="CN59" s="1114"/>
      <c r="CO59" s="1114"/>
      <c r="CP59" s="1114"/>
      <c r="CQ59" s="1114"/>
      <c r="CR59" s="1114"/>
      <c r="CS59" s="1114"/>
      <c r="CT59" s="1114"/>
      <c r="CU59" s="1114"/>
      <c r="CV59" s="1114"/>
      <c r="CW59" s="1114"/>
      <c r="CX59" s="1114"/>
      <c r="CY59" s="1114"/>
      <c r="CZ59" s="1114"/>
      <c r="DA59" s="1114"/>
      <c r="DB59" s="1114"/>
      <c r="DC59" s="1114"/>
      <c r="DD59" s="1114"/>
      <c r="DE59" s="1114"/>
      <c r="DF59" s="1114"/>
      <c r="DG59" s="1114"/>
      <c r="DH59" s="1114"/>
      <c r="DI59" s="1114"/>
      <c r="DJ59" s="1114"/>
      <c r="DK59" s="1114"/>
      <c r="DL59" s="1114"/>
      <c r="DM59" s="1114"/>
      <c r="DN59" s="1114"/>
      <c r="DO59" s="1114"/>
      <c r="DP59" s="1114"/>
      <c r="DQ59" s="1114"/>
      <c r="DR59" s="1114"/>
      <c r="DS59" s="1114"/>
      <c r="DT59" s="1114"/>
      <c r="DU59" s="1114"/>
      <c r="DV59" s="1114"/>
      <c r="DW59" s="1114"/>
      <c r="DX59" s="1114"/>
      <c r="DY59" s="1114"/>
      <c r="DZ59" s="1114"/>
      <c r="EA59" s="1114"/>
      <c r="EB59" s="1114"/>
      <c r="EC59" s="1114"/>
      <c r="ED59" s="1114"/>
      <c r="EE59" s="1114"/>
      <c r="EF59" s="1114"/>
      <c r="EG59" s="1114"/>
      <c r="EH59" s="1114"/>
      <c r="EI59" s="1114"/>
      <c r="EJ59" s="1114"/>
      <c r="EK59" s="1114"/>
      <c r="EL59" s="1114"/>
      <c r="EM59" s="1114"/>
      <c r="EN59" s="1114"/>
      <c r="EO59" s="1114"/>
      <c r="EP59" s="1114"/>
      <c r="EQ59" s="1114"/>
      <c r="ER59" s="1114"/>
      <c r="ES59" s="1114"/>
      <c r="ET59" s="1114"/>
      <c r="EU59" s="1114"/>
      <c r="EV59" s="1114"/>
      <c r="EW59" s="1114"/>
      <c r="EX59" s="1114"/>
      <c r="EY59" s="1114"/>
      <c r="EZ59" s="1114"/>
      <c r="FA59" s="1114"/>
      <c r="FB59" s="1114"/>
      <c r="FC59" s="1114"/>
      <c r="FD59" s="1114"/>
      <c r="FE59" s="1114"/>
      <c r="FF59" s="1114"/>
      <c r="FG59" s="1114"/>
      <c r="FH59" s="1114"/>
      <c r="FI59" s="1114"/>
      <c r="FJ59" s="1114"/>
      <c r="FK59" s="1114"/>
      <c r="FL59" s="1114"/>
      <c r="FM59" s="1114"/>
      <c r="FN59" s="1114"/>
      <c r="FO59" s="1114"/>
      <c r="FP59" s="1114"/>
      <c r="FQ59" s="1114"/>
      <c r="FR59" s="1114"/>
      <c r="FS59" s="1114"/>
      <c r="FT59" s="1114"/>
      <c r="FU59" s="1114"/>
      <c r="FV59" s="1114"/>
      <c r="FW59" s="1114"/>
      <c r="FX59" s="1114"/>
      <c r="FY59" s="1114"/>
      <c r="FZ59" s="1114"/>
      <c r="GA59" s="1114"/>
      <c r="GB59" s="1114"/>
      <c r="GC59" s="1114"/>
      <c r="GD59" s="1114"/>
      <c r="GE59" s="1114"/>
      <c r="GF59" s="1114"/>
      <c r="GG59" s="1114"/>
      <c r="GH59" s="1114"/>
      <c r="GI59" s="1114"/>
      <c r="GJ59" s="1114"/>
      <c r="GK59" s="1114"/>
      <c r="GL59" s="1114"/>
      <c r="GM59" s="1114"/>
      <c r="GN59" s="1114"/>
      <c r="GO59" s="1114"/>
      <c r="GP59" s="1114"/>
      <c r="GQ59" s="1114"/>
      <c r="GR59" s="1114"/>
      <c r="GS59" s="1114"/>
      <c r="GT59" s="1114"/>
      <c r="GU59" s="1114"/>
      <c r="GV59" s="1114"/>
      <c r="GW59" s="1114"/>
      <c r="GX59" s="1114"/>
      <c r="GY59" s="1114"/>
      <c r="GZ59" s="1114"/>
      <c r="HA59" s="1114"/>
      <c r="HB59" s="1114"/>
      <c r="HC59" s="1114"/>
      <c r="HD59" s="1114"/>
      <c r="HE59" s="1114"/>
      <c r="HF59" s="1114"/>
      <c r="HG59" s="1114"/>
      <c r="HH59" s="1114"/>
      <c r="HI59" s="1114"/>
      <c r="HJ59" s="1114"/>
      <c r="HK59" s="1114"/>
      <c r="HL59" s="1114"/>
      <c r="HM59" s="1114"/>
      <c r="HN59" s="1114"/>
      <c r="HO59" s="1114"/>
      <c r="HP59" s="1114"/>
      <c r="HQ59" s="1114"/>
      <c r="HR59" s="1114"/>
      <c r="HS59" s="1114"/>
      <c r="HT59" s="1114"/>
      <c r="HU59" s="1114"/>
      <c r="HV59" s="1114"/>
      <c r="HW59" s="1114"/>
      <c r="HX59" s="1114"/>
      <c r="HY59" s="1114"/>
      <c r="HZ59" s="1114"/>
      <c r="IA59" s="1114"/>
      <c r="IB59" s="1114"/>
      <c r="IC59" s="1114"/>
      <c r="ID59" s="1114"/>
      <c r="IE59" s="1114"/>
      <c r="IF59" s="1114"/>
      <c r="IG59" s="1114"/>
      <c r="IH59" s="1114"/>
      <c r="II59" s="1114"/>
      <c r="IJ59" s="1114"/>
      <c r="IK59" s="1114"/>
      <c r="IL59" s="1114"/>
      <c r="IM59" s="1114"/>
      <c r="IN59" s="1114"/>
      <c r="IO59" s="1114"/>
      <c r="IP59" s="1114"/>
      <c r="IQ59" s="1114"/>
      <c r="IR59" s="1114"/>
      <c r="IS59" s="1114"/>
      <c r="IT59" s="1114"/>
      <c r="IU59" s="1114"/>
      <c r="IV59" s="1114"/>
      <c r="IW59" s="1114"/>
    </row>
    <row r="60" spans="2:257" s="1346" customFormat="1" ht="6" customHeight="1">
      <c r="C60" s="1712"/>
      <c r="D60" s="1713"/>
      <c r="E60" s="1704"/>
      <c r="F60" s="1705"/>
      <c r="G60" s="1704"/>
      <c r="H60" s="1705"/>
      <c r="I60" s="1704"/>
      <c r="J60" s="1705"/>
      <c r="K60" s="1704"/>
      <c r="L60" s="1705"/>
      <c r="M60" s="1704"/>
      <c r="N60" s="1705"/>
      <c r="O60" s="1704"/>
      <c r="P60" s="1705"/>
      <c r="Q60" s="1704"/>
      <c r="R60" s="1705"/>
      <c r="S60" s="1704"/>
      <c r="T60" s="1705"/>
      <c r="U60" s="1704"/>
      <c r="V60" s="1705"/>
      <c r="W60" s="1704"/>
      <c r="X60" s="1705"/>
      <c r="Y60" s="1704"/>
      <c r="Z60" s="1705"/>
      <c r="AA60" s="1704"/>
      <c r="AB60" s="1705"/>
      <c r="AC60" s="1704"/>
      <c r="AD60" s="1714"/>
      <c r="AE60" s="924"/>
      <c r="AF60" s="1349">
        <v>0</v>
      </c>
      <c r="AG60" s="924"/>
      <c r="AH60" s="924"/>
      <c r="AI60" s="924"/>
      <c r="AJ60" s="924"/>
      <c r="AK60" s="924"/>
      <c r="AL60" s="924"/>
      <c r="AM60" s="924"/>
      <c r="AN60" s="924"/>
      <c r="AO60" s="924"/>
      <c r="AP60" s="924"/>
      <c r="AQ60" s="924"/>
      <c r="AR60" s="924"/>
      <c r="AS60" s="924"/>
      <c r="AT60" s="924"/>
      <c r="AU60" s="924"/>
      <c r="AV60" s="924"/>
      <c r="AW60" s="924"/>
      <c r="AX60" s="924"/>
      <c r="AY60" s="924"/>
      <c r="AZ60" s="924"/>
      <c r="BA60" s="924"/>
      <c r="BB60" s="924"/>
      <c r="BC60" s="924"/>
      <c r="BD60" s="924"/>
      <c r="BE60" s="924"/>
      <c r="BF60" s="924"/>
      <c r="BG60" s="924"/>
      <c r="BH60" s="924"/>
      <c r="BI60" s="924"/>
      <c r="BJ60" s="924"/>
      <c r="BK60" s="924"/>
      <c r="BL60" s="924"/>
      <c r="BM60" s="924"/>
      <c r="BN60" s="924"/>
      <c r="BO60" s="924"/>
      <c r="BP60" s="924"/>
      <c r="BQ60" s="924"/>
      <c r="BR60" s="924"/>
      <c r="BS60" s="924"/>
      <c r="BT60" s="924"/>
      <c r="BU60" s="924"/>
      <c r="BV60" s="924"/>
      <c r="BW60" s="924"/>
      <c r="BX60" s="924"/>
      <c r="BY60" s="924"/>
      <c r="BZ60" s="924"/>
      <c r="CA60" s="924"/>
      <c r="CB60" s="924"/>
      <c r="CC60" s="924"/>
      <c r="CD60" s="924"/>
      <c r="CE60" s="924"/>
      <c r="CF60" s="924"/>
      <c r="CG60" s="924"/>
      <c r="CH60" s="924"/>
      <c r="CI60" s="924"/>
      <c r="CJ60" s="924"/>
      <c r="CK60" s="924"/>
      <c r="CL60" s="924"/>
      <c r="CM60" s="924"/>
      <c r="CN60" s="924"/>
      <c r="CO60" s="924"/>
      <c r="CP60" s="924"/>
      <c r="CQ60" s="924"/>
      <c r="CR60" s="924"/>
      <c r="CS60" s="924"/>
      <c r="CT60" s="924"/>
      <c r="CU60" s="924"/>
      <c r="CV60" s="924"/>
      <c r="CW60" s="924"/>
      <c r="CX60" s="924"/>
      <c r="CY60" s="924"/>
      <c r="CZ60" s="924"/>
      <c r="DA60" s="924"/>
      <c r="DB60" s="924"/>
      <c r="DC60" s="924"/>
      <c r="DD60" s="924"/>
      <c r="DE60" s="924"/>
      <c r="DF60" s="924"/>
      <c r="DG60" s="924"/>
      <c r="DH60" s="924"/>
      <c r="DI60" s="924"/>
      <c r="DJ60" s="924"/>
      <c r="DK60" s="924"/>
      <c r="DL60" s="924"/>
      <c r="DM60" s="924"/>
      <c r="DN60" s="924"/>
      <c r="DO60" s="924"/>
      <c r="DP60" s="924"/>
      <c r="DQ60" s="924"/>
      <c r="DR60" s="924"/>
      <c r="DS60" s="924"/>
      <c r="DT60" s="924"/>
      <c r="DU60" s="924"/>
      <c r="DV60" s="924"/>
      <c r="DW60" s="924"/>
      <c r="DX60" s="924"/>
      <c r="DY60" s="924"/>
      <c r="DZ60" s="924"/>
      <c r="EA60" s="924"/>
      <c r="EB60" s="924"/>
      <c r="EC60" s="924"/>
      <c r="ED60" s="924"/>
      <c r="EE60" s="924"/>
      <c r="EF60" s="924"/>
      <c r="EG60" s="924"/>
      <c r="EH60" s="924"/>
      <c r="EI60" s="924"/>
      <c r="EJ60" s="924"/>
      <c r="EK60" s="924"/>
      <c r="EL60" s="924"/>
      <c r="EM60" s="924"/>
      <c r="EN60" s="924"/>
      <c r="EO60" s="924"/>
      <c r="EP60" s="924"/>
      <c r="EQ60" s="924"/>
      <c r="ER60" s="924"/>
      <c r="ES60" s="924"/>
      <c r="ET60" s="924"/>
      <c r="EU60" s="924"/>
      <c r="EV60" s="924"/>
      <c r="EW60" s="924"/>
      <c r="EX60" s="924"/>
      <c r="EY60" s="924"/>
      <c r="EZ60" s="924"/>
      <c r="FA60" s="924"/>
      <c r="FB60" s="924"/>
      <c r="FC60" s="924"/>
      <c r="FD60" s="924"/>
      <c r="FE60" s="924"/>
      <c r="FF60" s="924"/>
      <c r="FG60" s="924"/>
      <c r="FH60" s="924"/>
      <c r="FI60" s="924"/>
      <c r="FJ60" s="924"/>
      <c r="FK60" s="924"/>
      <c r="FL60" s="924"/>
      <c r="FM60" s="924"/>
      <c r="FN60" s="924"/>
      <c r="FO60" s="924"/>
      <c r="FP60" s="924"/>
      <c r="FQ60" s="924"/>
      <c r="FR60" s="924"/>
      <c r="FS60" s="924"/>
      <c r="FT60" s="924"/>
      <c r="FU60" s="924"/>
      <c r="FV60" s="924"/>
      <c r="FW60" s="924"/>
      <c r="FX60" s="924"/>
      <c r="FY60" s="924"/>
      <c r="FZ60" s="924"/>
      <c r="GA60" s="924"/>
      <c r="GB60" s="924"/>
      <c r="GC60" s="924"/>
      <c r="GD60" s="924"/>
      <c r="GE60" s="924"/>
      <c r="GF60" s="924"/>
      <c r="GG60" s="924"/>
      <c r="GH60" s="924"/>
      <c r="GI60" s="924"/>
      <c r="GJ60" s="924"/>
      <c r="GK60" s="924"/>
      <c r="GL60" s="924"/>
      <c r="GM60" s="924"/>
      <c r="GN60" s="924"/>
      <c r="GO60" s="924"/>
      <c r="GP60" s="924"/>
      <c r="GQ60" s="924"/>
      <c r="GR60" s="924"/>
      <c r="GS60" s="924"/>
      <c r="GT60" s="924"/>
      <c r="GU60" s="924"/>
      <c r="GV60" s="924"/>
      <c r="GW60" s="924"/>
      <c r="GX60" s="924"/>
      <c r="GY60" s="924"/>
      <c r="GZ60" s="924"/>
      <c r="HA60" s="924"/>
      <c r="HB60" s="924"/>
      <c r="HC60" s="924"/>
      <c r="HD60" s="924"/>
      <c r="HE60" s="924"/>
      <c r="HF60" s="924"/>
      <c r="HG60" s="924"/>
      <c r="HH60" s="924"/>
      <c r="HI60" s="924"/>
      <c r="HJ60" s="924"/>
      <c r="HK60" s="924"/>
      <c r="HL60" s="924"/>
      <c r="HM60" s="924"/>
      <c r="HN60" s="924"/>
      <c r="HO60" s="924"/>
      <c r="HP60" s="924"/>
      <c r="HQ60" s="924"/>
      <c r="HR60" s="924"/>
      <c r="HS60" s="924"/>
      <c r="HT60" s="924"/>
      <c r="HU60" s="924"/>
      <c r="HV60" s="924"/>
      <c r="HW60" s="924"/>
      <c r="HX60" s="924"/>
      <c r="HY60" s="924"/>
      <c r="HZ60" s="924"/>
      <c r="IA60" s="924"/>
      <c r="IB60" s="924"/>
      <c r="IC60" s="924"/>
      <c r="ID60" s="924"/>
      <c r="IE60" s="924"/>
      <c r="IF60" s="924"/>
      <c r="IG60" s="924"/>
      <c r="IH60" s="924"/>
      <c r="II60" s="924"/>
      <c r="IJ60" s="924"/>
      <c r="IK60" s="924"/>
      <c r="IL60" s="924"/>
      <c r="IM60" s="924"/>
      <c r="IN60" s="924"/>
      <c r="IO60" s="924"/>
      <c r="IP60" s="924"/>
      <c r="IQ60" s="924"/>
      <c r="IR60" s="924"/>
      <c r="IS60" s="924"/>
      <c r="IT60" s="924"/>
      <c r="IU60" s="924"/>
      <c r="IV60" s="924"/>
      <c r="IW60" s="924"/>
    </row>
    <row r="61" spans="2:257" ht="31.5">
      <c r="B61" s="1350">
        <v>1</v>
      </c>
      <c r="C61" s="233" t="s">
        <v>1841</v>
      </c>
      <c r="D61" s="1706" t="s">
        <v>1756</v>
      </c>
      <c r="E61" s="1351"/>
      <c r="F61" s="1707">
        <v>0</v>
      </c>
      <c r="G61" s="1351"/>
      <c r="H61" s="1707">
        <v>0</v>
      </c>
      <c r="I61" s="1351">
        <v>12152.62</v>
      </c>
      <c r="J61" s="1707">
        <v>100</v>
      </c>
      <c r="K61" s="1351"/>
      <c r="L61" s="1707">
        <v>0</v>
      </c>
      <c r="M61" s="1351"/>
      <c r="N61" s="1707">
        <v>0</v>
      </c>
      <c r="O61" s="1351"/>
      <c r="P61" s="1707">
        <v>0</v>
      </c>
      <c r="Q61" s="1351"/>
      <c r="R61" s="1707">
        <v>0</v>
      </c>
      <c r="S61" s="1351"/>
      <c r="T61" s="1707">
        <v>0</v>
      </c>
      <c r="U61" s="1351"/>
      <c r="V61" s="1707">
        <v>0</v>
      </c>
      <c r="W61" s="1351"/>
      <c r="X61" s="1707">
        <v>0</v>
      </c>
      <c r="Y61" s="1351"/>
      <c r="Z61" s="1707">
        <v>0</v>
      </c>
      <c r="AA61" s="1351"/>
      <c r="AB61" s="1707">
        <v>0</v>
      </c>
      <c r="AC61" s="1351">
        <v>12152.62</v>
      </c>
      <c r="AD61" s="1707">
        <v>2.4402555438885845</v>
      </c>
      <c r="AE61" s="1114"/>
      <c r="AF61" s="1352">
        <v>100</v>
      </c>
      <c r="AG61" s="1114"/>
      <c r="AH61" s="1114"/>
      <c r="AI61" s="1114"/>
      <c r="AJ61" s="1114"/>
      <c r="AK61" s="1114"/>
      <c r="AL61" s="1114"/>
      <c r="AM61" s="1114"/>
      <c r="AN61" s="1114"/>
      <c r="AO61" s="1114"/>
      <c r="AP61" s="1114"/>
      <c r="AQ61" s="1114"/>
      <c r="AR61" s="1114"/>
      <c r="AS61" s="1114"/>
      <c r="AT61" s="1114"/>
      <c r="AU61" s="1114"/>
      <c r="AV61" s="1114"/>
      <c r="AW61" s="1114"/>
      <c r="AX61" s="1114"/>
      <c r="AY61" s="1114"/>
      <c r="AZ61" s="1114"/>
      <c r="BA61" s="1114"/>
      <c r="BB61" s="1114"/>
      <c r="BC61" s="1114"/>
      <c r="BD61" s="1114"/>
      <c r="BE61" s="1114"/>
      <c r="BF61" s="1114"/>
      <c r="BG61" s="1114"/>
      <c r="BH61" s="1114"/>
      <c r="BI61" s="1114"/>
      <c r="BJ61" s="1114"/>
      <c r="BK61" s="1114"/>
      <c r="BL61" s="1114"/>
      <c r="BM61" s="1114"/>
      <c r="BN61" s="1114"/>
      <c r="BO61" s="1114"/>
      <c r="BP61" s="1114"/>
      <c r="BQ61" s="1114"/>
      <c r="BR61" s="1114"/>
      <c r="BS61" s="1114"/>
      <c r="BT61" s="1114"/>
      <c r="BU61" s="1114"/>
      <c r="BV61" s="1114"/>
      <c r="BW61" s="1114"/>
      <c r="BX61" s="1114"/>
      <c r="BY61" s="1114"/>
      <c r="BZ61" s="1114"/>
      <c r="CA61" s="1114"/>
      <c r="CB61" s="1114"/>
      <c r="CC61" s="1114"/>
      <c r="CD61" s="1114"/>
      <c r="CE61" s="1114"/>
      <c r="CF61" s="1114"/>
      <c r="CG61" s="1114"/>
      <c r="CH61" s="1114"/>
      <c r="CI61" s="1114"/>
      <c r="CJ61" s="1114"/>
      <c r="CK61" s="1114"/>
      <c r="CL61" s="1114"/>
      <c r="CM61" s="1114"/>
      <c r="CN61" s="1114"/>
      <c r="CO61" s="1114"/>
      <c r="CP61" s="1114"/>
      <c r="CQ61" s="1114"/>
      <c r="CR61" s="1114"/>
      <c r="CS61" s="1114"/>
      <c r="CT61" s="1114"/>
      <c r="CU61" s="1114"/>
      <c r="CV61" s="1114"/>
      <c r="CW61" s="1114"/>
      <c r="CX61" s="1114"/>
      <c r="CY61" s="1114"/>
      <c r="CZ61" s="1114"/>
      <c r="DA61" s="1114"/>
      <c r="DB61" s="1114"/>
      <c r="DC61" s="1114"/>
      <c r="DD61" s="1114"/>
      <c r="DE61" s="1114"/>
      <c r="DF61" s="1114"/>
      <c r="DG61" s="1114"/>
      <c r="DH61" s="1114"/>
      <c r="DI61" s="1114"/>
      <c r="DJ61" s="1114"/>
      <c r="DK61" s="1114"/>
      <c r="DL61" s="1114"/>
      <c r="DM61" s="1114"/>
      <c r="DN61" s="1114"/>
      <c r="DO61" s="1114"/>
      <c r="DP61" s="1114"/>
      <c r="DQ61" s="1114"/>
      <c r="DR61" s="1114"/>
      <c r="DS61" s="1114"/>
      <c r="DT61" s="1114"/>
      <c r="DU61" s="1114"/>
      <c r="DV61" s="1114"/>
      <c r="DW61" s="1114"/>
      <c r="DX61" s="1114"/>
      <c r="DY61" s="1114"/>
      <c r="DZ61" s="1114"/>
      <c r="EA61" s="1114"/>
      <c r="EB61" s="1114"/>
      <c r="EC61" s="1114"/>
      <c r="ED61" s="1114"/>
      <c r="EE61" s="1114"/>
      <c r="EF61" s="1114"/>
      <c r="EG61" s="1114"/>
      <c r="EH61" s="1114"/>
      <c r="EI61" s="1114"/>
      <c r="EJ61" s="1114"/>
      <c r="EK61" s="1114"/>
      <c r="EL61" s="1114"/>
      <c r="EM61" s="1114"/>
      <c r="EN61" s="1114"/>
      <c r="EO61" s="1114"/>
      <c r="EP61" s="1114"/>
      <c r="EQ61" s="1114"/>
      <c r="ER61" s="1114"/>
      <c r="ES61" s="1114"/>
      <c r="ET61" s="1114"/>
      <c r="EU61" s="1114"/>
      <c r="EV61" s="1114"/>
      <c r="EW61" s="1114"/>
      <c r="EX61" s="1114"/>
      <c r="EY61" s="1114"/>
      <c r="EZ61" s="1114"/>
      <c r="FA61" s="1114"/>
      <c r="FB61" s="1114"/>
      <c r="FC61" s="1114"/>
      <c r="FD61" s="1114"/>
      <c r="FE61" s="1114"/>
      <c r="FF61" s="1114"/>
      <c r="FG61" s="1114"/>
      <c r="FH61" s="1114"/>
      <c r="FI61" s="1114"/>
      <c r="FJ61" s="1114"/>
      <c r="FK61" s="1114"/>
      <c r="FL61" s="1114"/>
      <c r="FM61" s="1114"/>
      <c r="FN61" s="1114"/>
      <c r="FO61" s="1114"/>
      <c r="FP61" s="1114"/>
      <c r="FQ61" s="1114"/>
      <c r="FR61" s="1114"/>
      <c r="FS61" s="1114"/>
      <c r="FT61" s="1114"/>
      <c r="FU61" s="1114"/>
      <c r="FV61" s="1114"/>
      <c r="FW61" s="1114"/>
      <c r="FX61" s="1114"/>
      <c r="FY61" s="1114"/>
      <c r="FZ61" s="1114"/>
      <c r="GA61" s="1114"/>
      <c r="GB61" s="1114"/>
      <c r="GC61" s="1114"/>
      <c r="GD61" s="1114"/>
      <c r="GE61" s="1114"/>
      <c r="GF61" s="1114"/>
      <c r="GG61" s="1114"/>
      <c r="GH61" s="1114"/>
      <c r="GI61" s="1114"/>
      <c r="GJ61" s="1114"/>
      <c r="GK61" s="1114"/>
      <c r="GL61" s="1114"/>
      <c r="GM61" s="1114"/>
      <c r="GN61" s="1114"/>
      <c r="GO61" s="1114"/>
      <c r="GP61" s="1114"/>
      <c r="GQ61" s="1114"/>
      <c r="GR61" s="1114"/>
      <c r="GS61" s="1114"/>
      <c r="GT61" s="1114"/>
      <c r="GU61" s="1114"/>
      <c r="GV61" s="1114"/>
      <c r="GW61" s="1114"/>
      <c r="GX61" s="1114"/>
      <c r="GY61" s="1114"/>
      <c r="GZ61" s="1114"/>
      <c r="HA61" s="1114"/>
      <c r="HB61" s="1114"/>
      <c r="HC61" s="1114"/>
      <c r="HD61" s="1114"/>
      <c r="HE61" s="1114"/>
      <c r="HF61" s="1114"/>
      <c r="HG61" s="1114"/>
      <c r="HH61" s="1114"/>
      <c r="HI61" s="1114"/>
      <c r="HJ61" s="1114"/>
      <c r="HK61" s="1114"/>
      <c r="HL61" s="1114"/>
      <c r="HM61" s="1114"/>
      <c r="HN61" s="1114"/>
      <c r="HO61" s="1114"/>
      <c r="HP61" s="1114"/>
      <c r="HQ61" s="1114"/>
      <c r="HR61" s="1114"/>
      <c r="HS61" s="1114"/>
      <c r="HT61" s="1114"/>
      <c r="HU61" s="1114"/>
      <c r="HV61" s="1114"/>
      <c r="HW61" s="1114"/>
      <c r="HX61" s="1114"/>
      <c r="HY61" s="1114"/>
      <c r="HZ61" s="1114"/>
      <c r="IA61" s="1114"/>
      <c r="IB61" s="1114"/>
      <c r="IC61" s="1114"/>
      <c r="ID61" s="1114"/>
      <c r="IE61" s="1114"/>
      <c r="IF61" s="1114"/>
      <c r="IG61" s="1114"/>
      <c r="IH61" s="1114"/>
      <c r="II61" s="1114"/>
      <c r="IJ61" s="1114"/>
      <c r="IK61" s="1114"/>
      <c r="IL61" s="1114"/>
      <c r="IM61" s="1114"/>
      <c r="IN61" s="1114"/>
      <c r="IO61" s="1114"/>
      <c r="IP61" s="1114"/>
      <c r="IQ61" s="1114"/>
      <c r="IR61" s="1114"/>
      <c r="IS61" s="1114"/>
      <c r="IT61" s="1114"/>
      <c r="IU61" s="1114"/>
      <c r="IV61" s="1114"/>
      <c r="IW61" s="1114"/>
    </row>
    <row r="62" spans="2:257" s="1346" customFormat="1" ht="6" customHeight="1">
      <c r="C62" s="1711"/>
      <c r="D62" s="1708"/>
      <c r="E62" s="1347"/>
      <c r="F62" s="1348"/>
      <c r="G62" s="1347"/>
      <c r="H62" s="1348"/>
      <c r="I62" s="1347"/>
      <c r="J62" s="1348"/>
      <c r="K62" s="1347"/>
      <c r="L62" s="1348"/>
      <c r="M62" s="1347"/>
      <c r="N62" s="1348"/>
      <c r="O62" s="1347"/>
      <c r="P62" s="1348"/>
      <c r="Q62" s="1347"/>
      <c r="R62" s="1348"/>
      <c r="S62" s="1347"/>
      <c r="T62" s="1348"/>
      <c r="U62" s="1347"/>
      <c r="V62" s="1348"/>
      <c r="W62" s="1347"/>
      <c r="X62" s="1348"/>
      <c r="Y62" s="1347"/>
      <c r="Z62" s="1348"/>
      <c r="AA62" s="1347"/>
      <c r="AB62" s="1348"/>
      <c r="AC62" s="1347"/>
      <c r="AD62" s="1709"/>
      <c r="AE62" s="924"/>
      <c r="AF62" s="1349"/>
      <c r="AG62" s="924"/>
      <c r="AH62" s="924"/>
      <c r="AI62" s="924"/>
      <c r="AJ62" s="924"/>
      <c r="AK62" s="924"/>
      <c r="AL62" s="924"/>
      <c r="AM62" s="924"/>
      <c r="AN62" s="924"/>
      <c r="AO62" s="924"/>
      <c r="AP62" s="924"/>
      <c r="AQ62" s="924"/>
      <c r="AR62" s="924"/>
      <c r="AS62" s="924"/>
      <c r="AT62" s="924"/>
      <c r="AU62" s="924"/>
      <c r="AV62" s="924"/>
      <c r="AW62" s="924"/>
      <c r="AX62" s="924"/>
      <c r="AY62" s="924"/>
      <c r="AZ62" s="924"/>
      <c r="BA62" s="924"/>
      <c r="BB62" s="924"/>
      <c r="BC62" s="924"/>
      <c r="BD62" s="924"/>
      <c r="BE62" s="924"/>
      <c r="BF62" s="924"/>
      <c r="BG62" s="924"/>
      <c r="BH62" s="924"/>
      <c r="BI62" s="924"/>
      <c r="BJ62" s="924"/>
      <c r="BK62" s="924"/>
      <c r="BL62" s="924"/>
      <c r="BM62" s="924"/>
      <c r="BN62" s="924"/>
      <c r="BO62" s="924"/>
      <c r="BP62" s="924"/>
      <c r="BQ62" s="924"/>
      <c r="BR62" s="924"/>
      <c r="BS62" s="924"/>
      <c r="BT62" s="924"/>
      <c r="BU62" s="924"/>
      <c r="BV62" s="924"/>
      <c r="BW62" s="924"/>
      <c r="BX62" s="924"/>
      <c r="BY62" s="924"/>
      <c r="BZ62" s="924"/>
      <c r="CA62" s="924"/>
      <c r="CB62" s="924"/>
      <c r="CC62" s="924"/>
      <c r="CD62" s="924"/>
      <c r="CE62" s="924"/>
      <c r="CF62" s="924"/>
      <c r="CG62" s="924"/>
      <c r="CH62" s="924"/>
      <c r="CI62" s="924"/>
      <c r="CJ62" s="924"/>
      <c r="CK62" s="924"/>
      <c r="CL62" s="924"/>
      <c r="CM62" s="924"/>
      <c r="CN62" s="924"/>
      <c r="CO62" s="924"/>
      <c r="CP62" s="924"/>
      <c r="CQ62" s="924"/>
      <c r="CR62" s="924"/>
      <c r="CS62" s="924"/>
      <c r="CT62" s="924"/>
      <c r="CU62" s="924"/>
      <c r="CV62" s="924"/>
      <c r="CW62" s="924"/>
      <c r="CX62" s="924"/>
      <c r="CY62" s="924"/>
      <c r="CZ62" s="924"/>
      <c r="DA62" s="924"/>
      <c r="DB62" s="924"/>
      <c r="DC62" s="924"/>
      <c r="DD62" s="924"/>
      <c r="DE62" s="924"/>
      <c r="DF62" s="924"/>
      <c r="DG62" s="924"/>
      <c r="DH62" s="924"/>
      <c r="DI62" s="924"/>
      <c r="DJ62" s="924"/>
      <c r="DK62" s="924"/>
      <c r="DL62" s="924"/>
      <c r="DM62" s="924"/>
      <c r="DN62" s="924"/>
      <c r="DO62" s="924"/>
      <c r="DP62" s="924"/>
      <c r="DQ62" s="924"/>
      <c r="DR62" s="924"/>
      <c r="DS62" s="924"/>
      <c r="DT62" s="924"/>
      <c r="DU62" s="924"/>
      <c r="DV62" s="924"/>
      <c r="DW62" s="924"/>
      <c r="DX62" s="924"/>
      <c r="DY62" s="924"/>
      <c r="DZ62" s="924"/>
      <c r="EA62" s="924"/>
      <c r="EB62" s="924"/>
      <c r="EC62" s="924"/>
      <c r="ED62" s="924"/>
      <c r="EE62" s="924"/>
      <c r="EF62" s="924"/>
      <c r="EG62" s="924"/>
      <c r="EH62" s="924"/>
      <c r="EI62" s="924"/>
      <c r="EJ62" s="924"/>
      <c r="EK62" s="924"/>
      <c r="EL62" s="924"/>
      <c r="EM62" s="924"/>
      <c r="EN62" s="924"/>
      <c r="EO62" s="924"/>
      <c r="EP62" s="924"/>
      <c r="EQ62" s="924"/>
      <c r="ER62" s="924"/>
      <c r="ES62" s="924"/>
      <c r="ET62" s="924"/>
      <c r="EU62" s="924"/>
      <c r="EV62" s="924"/>
      <c r="EW62" s="924"/>
      <c r="EX62" s="924"/>
      <c r="EY62" s="924"/>
      <c r="EZ62" s="924"/>
      <c r="FA62" s="924"/>
      <c r="FB62" s="924"/>
      <c r="FC62" s="924"/>
      <c r="FD62" s="924"/>
      <c r="FE62" s="924"/>
      <c r="FF62" s="924"/>
      <c r="FG62" s="924"/>
      <c r="FH62" s="924"/>
      <c r="FI62" s="924"/>
      <c r="FJ62" s="924"/>
      <c r="FK62" s="924"/>
      <c r="FL62" s="924"/>
      <c r="FM62" s="924"/>
      <c r="FN62" s="924"/>
      <c r="FO62" s="924"/>
      <c r="FP62" s="924"/>
      <c r="FQ62" s="924"/>
      <c r="FR62" s="924"/>
      <c r="FS62" s="924"/>
      <c r="FT62" s="924"/>
      <c r="FU62" s="924"/>
      <c r="FV62" s="924"/>
      <c r="FW62" s="924"/>
      <c r="FX62" s="924"/>
      <c r="FY62" s="924"/>
      <c r="FZ62" s="924"/>
      <c r="GA62" s="924"/>
      <c r="GB62" s="924"/>
      <c r="GC62" s="924"/>
      <c r="GD62" s="924"/>
      <c r="GE62" s="924"/>
      <c r="GF62" s="924"/>
      <c r="GG62" s="924"/>
      <c r="GH62" s="924"/>
      <c r="GI62" s="924"/>
      <c r="GJ62" s="924"/>
      <c r="GK62" s="924"/>
      <c r="GL62" s="924"/>
      <c r="GM62" s="924"/>
      <c r="GN62" s="924"/>
      <c r="GO62" s="924"/>
      <c r="GP62" s="924"/>
      <c r="GQ62" s="924"/>
      <c r="GR62" s="924"/>
      <c r="GS62" s="924"/>
      <c r="GT62" s="924"/>
      <c r="GU62" s="924"/>
      <c r="GV62" s="924"/>
      <c r="GW62" s="924"/>
      <c r="GX62" s="924"/>
      <c r="GY62" s="924"/>
      <c r="GZ62" s="924"/>
      <c r="HA62" s="924"/>
      <c r="HB62" s="924"/>
      <c r="HC62" s="924"/>
      <c r="HD62" s="924"/>
      <c r="HE62" s="924"/>
      <c r="HF62" s="924"/>
      <c r="HG62" s="924"/>
      <c r="HH62" s="924"/>
      <c r="HI62" s="924"/>
      <c r="HJ62" s="924"/>
      <c r="HK62" s="924"/>
      <c r="HL62" s="924"/>
      <c r="HM62" s="924"/>
      <c r="HN62" s="924"/>
      <c r="HO62" s="924"/>
      <c r="HP62" s="924"/>
      <c r="HQ62" s="924"/>
      <c r="HR62" s="924"/>
      <c r="HS62" s="924"/>
      <c r="HT62" s="924"/>
      <c r="HU62" s="924"/>
      <c r="HV62" s="924"/>
      <c r="HW62" s="924"/>
      <c r="HX62" s="924"/>
      <c r="HY62" s="924"/>
      <c r="HZ62" s="924"/>
      <c r="IA62" s="924"/>
      <c r="IB62" s="924"/>
      <c r="IC62" s="924"/>
      <c r="ID62" s="924"/>
      <c r="IE62" s="924"/>
      <c r="IF62" s="924"/>
      <c r="IG62" s="924"/>
      <c r="IH62" s="924"/>
      <c r="II62" s="924"/>
      <c r="IJ62" s="924"/>
      <c r="IK62" s="924"/>
      <c r="IL62" s="924"/>
      <c r="IM62" s="924"/>
      <c r="IN62" s="924"/>
      <c r="IO62" s="924"/>
      <c r="IP62" s="924"/>
      <c r="IQ62" s="924"/>
      <c r="IR62" s="924"/>
      <c r="IS62" s="924"/>
      <c r="IT62" s="924"/>
      <c r="IU62" s="924"/>
      <c r="IV62" s="924"/>
      <c r="IW62" s="924"/>
    </row>
    <row r="63" spans="2:257" ht="31.5">
      <c r="B63" s="1350">
        <v>1</v>
      </c>
      <c r="C63" s="233" t="s">
        <v>1842</v>
      </c>
      <c r="D63" s="1706" t="s">
        <v>1796</v>
      </c>
      <c r="E63" s="1351"/>
      <c r="F63" s="1707">
        <v>0</v>
      </c>
      <c r="G63" s="1351"/>
      <c r="H63" s="1707">
        <v>0</v>
      </c>
      <c r="I63" s="1351">
        <v>30579.34</v>
      </c>
      <c r="J63" s="1707">
        <v>100</v>
      </c>
      <c r="K63" s="1351"/>
      <c r="L63" s="1707">
        <v>0</v>
      </c>
      <c r="M63" s="1351"/>
      <c r="N63" s="1707">
        <v>0</v>
      </c>
      <c r="O63" s="1351"/>
      <c r="P63" s="1707">
        <v>0</v>
      </c>
      <c r="Q63" s="1351"/>
      <c r="R63" s="1707">
        <v>0</v>
      </c>
      <c r="S63" s="1351"/>
      <c r="T63" s="1707">
        <v>0</v>
      </c>
      <c r="U63" s="1351"/>
      <c r="V63" s="1707">
        <v>0</v>
      </c>
      <c r="W63" s="1351"/>
      <c r="X63" s="1707">
        <v>0</v>
      </c>
      <c r="Y63" s="1351"/>
      <c r="Z63" s="1707">
        <v>0</v>
      </c>
      <c r="AA63" s="1351"/>
      <c r="AB63" s="1707">
        <v>0</v>
      </c>
      <c r="AC63" s="1351">
        <v>30579.34</v>
      </c>
      <c r="AD63" s="1707">
        <v>6.1403552454905972</v>
      </c>
      <c r="AE63" s="1114"/>
      <c r="AF63" s="1352">
        <v>100</v>
      </c>
      <c r="AG63" s="1114"/>
      <c r="AH63" s="1114"/>
      <c r="AI63" s="1114"/>
      <c r="AJ63" s="1114"/>
      <c r="AK63" s="1114"/>
      <c r="AL63" s="1114"/>
      <c r="AM63" s="1114"/>
      <c r="AN63" s="1114"/>
      <c r="AO63" s="1114"/>
      <c r="AP63" s="1114"/>
      <c r="AQ63" s="1114"/>
      <c r="AR63" s="1114"/>
      <c r="AS63" s="1114"/>
      <c r="AT63" s="1114"/>
      <c r="AU63" s="1114"/>
      <c r="AV63" s="1114"/>
      <c r="AW63" s="1114"/>
      <c r="AX63" s="1114"/>
      <c r="AY63" s="1114"/>
      <c r="AZ63" s="1114"/>
      <c r="BA63" s="1114"/>
      <c r="BB63" s="1114"/>
      <c r="BC63" s="1114"/>
      <c r="BD63" s="1114"/>
      <c r="BE63" s="1114"/>
      <c r="BF63" s="1114"/>
      <c r="BG63" s="1114"/>
      <c r="BH63" s="1114"/>
      <c r="BI63" s="1114"/>
      <c r="BJ63" s="1114"/>
      <c r="BK63" s="1114"/>
      <c r="BL63" s="1114"/>
      <c r="BM63" s="1114"/>
      <c r="BN63" s="1114"/>
      <c r="BO63" s="1114"/>
      <c r="BP63" s="1114"/>
      <c r="BQ63" s="1114"/>
      <c r="BR63" s="1114"/>
      <c r="BS63" s="1114"/>
      <c r="BT63" s="1114"/>
      <c r="BU63" s="1114"/>
      <c r="BV63" s="1114"/>
      <c r="BW63" s="1114"/>
      <c r="BX63" s="1114"/>
      <c r="BY63" s="1114"/>
      <c r="BZ63" s="1114"/>
      <c r="CA63" s="1114"/>
      <c r="CB63" s="1114"/>
      <c r="CC63" s="1114"/>
      <c r="CD63" s="1114"/>
      <c r="CE63" s="1114"/>
      <c r="CF63" s="1114"/>
      <c r="CG63" s="1114"/>
      <c r="CH63" s="1114"/>
      <c r="CI63" s="1114"/>
      <c r="CJ63" s="1114"/>
      <c r="CK63" s="1114"/>
      <c r="CL63" s="1114"/>
      <c r="CM63" s="1114"/>
      <c r="CN63" s="1114"/>
      <c r="CO63" s="1114"/>
      <c r="CP63" s="1114"/>
      <c r="CQ63" s="1114"/>
      <c r="CR63" s="1114"/>
      <c r="CS63" s="1114"/>
      <c r="CT63" s="1114"/>
      <c r="CU63" s="1114"/>
      <c r="CV63" s="1114"/>
      <c r="CW63" s="1114"/>
      <c r="CX63" s="1114"/>
      <c r="CY63" s="1114"/>
      <c r="CZ63" s="1114"/>
      <c r="DA63" s="1114"/>
      <c r="DB63" s="1114"/>
      <c r="DC63" s="1114"/>
      <c r="DD63" s="1114"/>
      <c r="DE63" s="1114"/>
      <c r="DF63" s="1114"/>
      <c r="DG63" s="1114"/>
      <c r="DH63" s="1114"/>
      <c r="DI63" s="1114"/>
      <c r="DJ63" s="1114"/>
      <c r="DK63" s="1114"/>
      <c r="DL63" s="1114"/>
      <c r="DM63" s="1114"/>
      <c r="DN63" s="1114"/>
      <c r="DO63" s="1114"/>
      <c r="DP63" s="1114"/>
      <c r="DQ63" s="1114"/>
      <c r="DR63" s="1114"/>
      <c r="DS63" s="1114"/>
      <c r="DT63" s="1114"/>
      <c r="DU63" s="1114"/>
      <c r="DV63" s="1114"/>
      <c r="DW63" s="1114"/>
      <c r="DX63" s="1114"/>
      <c r="DY63" s="1114"/>
      <c r="DZ63" s="1114"/>
      <c r="EA63" s="1114"/>
      <c r="EB63" s="1114"/>
      <c r="EC63" s="1114"/>
      <c r="ED63" s="1114"/>
      <c r="EE63" s="1114"/>
      <c r="EF63" s="1114"/>
      <c r="EG63" s="1114"/>
      <c r="EH63" s="1114"/>
      <c r="EI63" s="1114"/>
      <c r="EJ63" s="1114"/>
      <c r="EK63" s="1114"/>
      <c r="EL63" s="1114"/>
      <c r="EM63" s="1114"/>
      <c r="EN63" s="1114"/>
      <c r="EO63" s="1114"/>
      <c r="EP63" s="1114"/>
      <c r="EQ63" s="1114"/>
      <c r="ER63" s="1114"/>
      <c r="ES63" s="1114"/>
      <c r="ET63" s="1114"/>
      <c r="EU63" s="1114"/>
      <c r="EV63" s="1114"/>
      <c r="EW63" s="1114"/>
      <c r="EX63" s="1114"/>
      <c r="EY63" s="1114"/>
      <c r="EZ63" s="1114"/>
      <c r="FA63" s="1114"/>
      <c r="FB63" s="1114"/>
      <c r="FC63" s="1114"/>
      <c r="FD63" s="1114"/>
      <c r="FE63" s="1114"/>
      <c r="FF63" s="1114"/>
      <c r="FG63" s="1114"/>
      <c r="FH63" s="1114"/>
      <c r="FI63" s="1114"/>
      <c r="FJ63" s="1114"/>
      <c r="FK63" s="1114"/>
      <c r="FL63" s="1114"/>
      <c r="FM63" s="1114"/>
      <c r="FN63" s="1114"/>
      <c r="FO63" s="1114"/>
      <c r="FP63" s="1114"/>
      <c r="FQ63" s="1114"/>
      <c r="FR63" s="1114"/>
      <c r="FS63" s="1114"/>
      <c r="FT63" s="1114"/>
      <c r="FU63" s="1114"/>
      <c r="FV63" s="1114"/>
      <c r="FW63" s="1114"/>
      <c r="FX63" s="1114"/>
      <c r="FY63" s="1114"/>
      <c r="FZ63" s="1114"/>
      <c r="GA63" s="1114"/>
      <c r="GB63" s="1114"/>
      <c r="GC63" s="1114"/>
      <c r="GD63" s="1114"/>
      <c r="GE63" s="1114"/>
      <c r="GF63" s="1114"/>
      <c r="GG63" s="1114"/>
      <c r="GH63" s="1114"/>
      <c r="GI63" s="1114"/>
      <c r="GJ63" s="1114"/>
      <c r="GK63" s="1114"/>
      <c r="GL63" s="1114"/>
      <c r="GM63" s="1114"/>
      <c r="GN63" s="1114"/>
      <c r="GO63" s="1114"/>
      <c r="GP63" s="1114"/>
      <c r="GQ63" s="1114"/>
      <c r="GR63" s="1114"/>
      <c r="GS63" s="1114"/>
      <c r="GT63" s="1114"/>
      <c r="GU63" s="1114"/>
      <c r="GV63" s="1114"/>
      <c r="GW63" s="1114"/>
      <c r="GX63" s="1114"/>
      <c r="GY63" s="1114"/>
      <c r="GZ63" s="1114"/>
      <c r="HA63" s="1114"/>
      <c r="HB63" s="1114"/>
      <c r="HC63" s="1114"/>
      <c r="HD63" s="1114"/>
      <c r="HE63" s="1114"/>
      <c r="HF63" s="1114"/>
      <c r="HG63" s="1114"/>
      <c r="HH63" s="1114"/>
      <c r="HI63" s="1114"/>
      <c r="HJ63" s="1114"/>
      <c r="HK63" s="1114"/>
      <c r="HL63" s="1114"/>
      <c r="HM63" s="1114"/>
      <c r="HN63" s="1114"/>
      <c r="HO63" s="1114"/>
      <c r="HP63" s="1114"/>
      <c r="HQ63" s="1114"/>
      <c r="HR63" s="1114"/>
      <c r="HS63" s="1114"/>
      <c r="HT63" s="1114"/>
      <c r="HU63" s="1114"/>
      <c r="HV63" s="1114"/>
      <c r="HW63" s="1114"/>
      <c r="HX63" s="1114"/>
      <c r="HY63" s="1114"/>
      <c r="HZ63" s="1114"/>
      <c r="IA63" s="1114"/>
      <c r="IB63" s="1114"/>
      <c r="IC63" s="1114"/>
      <c r="ID63" s="1114"/>
      <c r="IE63" s="1114"/>
      <c r="IF63" s="1114"/>
      <c r="IG63" s="1114"/>
      <c r="IH63" s="1114"/>
      <c r="II63" s="1114"/>
      <c r="IJ63" s="1114"/>
      <c r="IK63" s="1114"/>
      <c r="IL63" s="1114"/>
      <c r="IM63" s="1114"/>
      <c r="IN63" s="1114"/>
      <c r="IO63" s="1114"/>
      <c r="IP63" s="1114"/>
      <c r="IQ63" s="1114"/>
      <c r="IR63" s="1114"/>
      <c r="IS63" s="1114"/>
      <c r="IT63" s="1114"/>
      <c r="IU63" s="1114"/>
      <c r="IV63" s="1114"/>
      <c r="IW63" s="1114"/>
    </row>
    <row r="64" spans="2:257" s="1346" customFormat="1" ht="6" customHeight="1">
      <c r="C64" s="1711"/>
      <c r="D64" s="1708"/>
      <c r="E64" s="1347"/>
      <c r="F64" s="1348"/>
      <c r="G64" s="1347"/>
      <c r="H64" s="1348"/>
      <c r="I64" s="1347"/>
      <c r="J64" s="1348"/>
      <c r="K64" s="1347"/>
      <c r="L64" s="1348"/>
      <c r="M64" s="1347"/>
      <c r="N64" s="1348"/>
      <c r="O64" s="1347"/>
      <c r="P64" s="1348"/>
      <c r="Q64" s="1347"/>
      <c r="R64" s="1348"/>
      <c r="S64" s="1347"/>
      <c r="T64" s="1348"/>
      <c r="U64" s="1347"/>
      <c r="V64" s="1348"/>
      <c r="W64" s="1347"/>
      <c r="X64" s="1348"/>
      <c r="Y64" s="1347"/>
      <c r="Z64" s="1348"/>
      <c r="AA64" s="1347"/>
      <c r="AB64" s="1348"/>
      <c r="AC64" s="1347"/>
      <c r="AD64" s="1709"/>
      <c r="AE64" s="924"/>
      <c r="AF64" s="1349"/>
      <c r="AG64" s="924"/>
      <c r="AH64" s="924"/>
      <c r="AI64" s="924"/>
      <c r="AJ64" s="924"/>
      <c r="AK64" s="924"/>
      <c r="AL64" s="924"/>
      <c r="AM64" s="924"/>
      <c r="AN64" s="924"/>
      <c r="AO64" s="924"/>
      <c r="AP64" s="924"/>
      <c r="AQ64" s="924"/>
      <c r="AR64" s="924"/>
      <c r="AS64" s="924"/>
      <c r="AT64" s="924"/>
      <c r="AU64" s="924"/>
      <c r="AV64" s="924"/>
      <c r="AW64" s="924"/>
      <c r="AX64" s="924"/>
      <c r="AY64" s="924"/>
      <c r="AZ64" s="924"/>
      <c r="BA64" s="924"/>
      <c r="BB64" s="924"/>
      <c r="BC64" s="924"/>
      <c r="BD64" s="924"/>
      <c r="BE64" s="924"/>
      <c r="BF64" s="924"/>
      <c r="BG64" s="924"/>
      <c r="BH64" s="924"/>
      <c r="BI64" s="924"/>
      <c r="BJ64" s="924"/>
      <c r="BK64" s="924"/>
      <c r="BL64" s="924"/>
      <c r="BM64" s="924"/>
      <c r="BN64" s="924"/>
      <c r="BO64" s="924"/>
      <c r="BP64" s="924"/>
      <c r="BQ64" s="924"/>
      <c r="BR64" s="924"/>
      <c r="BS64" s="924"/>
      <c r="BT64" s="924"/>
      <c r="BU64" s="924"/>
      <c r="BV64" s="924"/>
      <c r="BW64" s="924"/>
      <c r="BX64" s="924"/>
      <c r="BY64" s="924"/>
      <c r="BZ64" s="924"/>
      <c r="CA64" s="924"/>
      <c r="CB64" s="924"/>
      <c r="CC64" s="924"/>
      <c r="CD64" s="924"/>
      <c r="CE64" s="924"/>
      <c r="CF64" s="924"/>
      <c r="CG64" s="924"/>
      <c r="CH64" s="924"/>
      <c r="CI64" s="924"/>
      <c r="CJ64" s="924"/>
      <c r="CK64" s="924"/>
      <c r="CL64" s="924"/>
      <c r="CM64" s="924"/>
      <c r="CN64" s="924"/>
      <c r="CO64" s="924"/>
      <c r="CP64" s="924"/>
      <c r="CQ64" s="924"/>
      <c r="CR64" s="924"/>
      <c r="CS64" s="924"/>
      <c r="CT64" s="924"/>
      <c r="CU64" s="924"/>
      <c r="CV64" s="924"/>
      <c r="CW64" s="924"/>
      <c r="CX64" s="924"/>
      <c r="CY64" s="924"/>
      <c r="CZ64" s="924"/>
      <c r="DA64" s="924"/>
      <c r="DB64" s="924"/>
      <c r="DC64" s="924"/>
      <c r="DD64" s="924"/>
      <c r="DE64" s="924"/>
      <c r="DF64" s="924"/>
      <c r="DG64" s="924"/>
      <c r="DH64" s="924"/>
      <c r="DI64" s="924"/>
      <c r="DJ64" s="924"/>
      <c r="DK64" s="924"/>
      <c r="DL64" s="924"/>
      <c r="DM64" s="924"/>
      <c r="DN64" s="924"/>
      <c r="DO64" s="924"/>
      <c r="DP64" s="924"/>
      <c r="DQ64" s="924"/>
      <c r="DR64" s="924"/>
      <c r="DS64" s="924"/>
      <c r="DT64" s="924"/>
      <c r="DU64" s="924"/>
      <c r="DV64" s="924"/>
      <c r="DW64" s="924"/>
      <c r="DX64" s="924"/>
      <c r="DY64" s="924"/>
      <c r="DZ64" s="924"/>
      <c r="EA64" s="924"/>
      <c r="EB64" s="924"/>
      <c r="EC64" s="924"/>
      <c r="ED64" s="924"/>
      <c r="EE64" s="924"/>
      <c r="EF64" s="924"/>
      <c r="EG64" s="924"/>
      <c r="EH64" s="924"/>
      <c r="EI64" s="924"/>
      <c r="EJ64" s="924"/>
      <c r="EK64" s="924"/>
      <c r="EL64" s="924"/>
      <c r="EM64" s="924"/>
      <c r="EN64" s="924"/>
      <c r="EO64" s="924"/>
      <c r="EP64" s="924"/>
      <c r="EQ64" s="924"/>
      <c r="ER64" s="924"/>
      <c r="ES64" s="924"/>
      <c r="ET64" s="924"/>
      <c r="EU64" s="924"/>
      <c r="EV64" s="924"/>
      <c r="EW64" s="924"/>
      <c r="EX64" s="924"/>
      <c r="EY64" s="924"/>
      <c r="EZ64" s="924"/>
      <c r="FA64" s="924"/>
      <c r="FB64" s="924"/>
      <c r="FC64" s="924"/>
      <c r="FD64" s="924"/>
      <c r="FE64" s="924"/>
      <c r="FF64" s="924"/>
      <c r="FG64" s="924"/>
      <c r="FH64" s="924"/>
      <c r="FI64" s="924"/>
      <c r="FJ64" s="924"/>
      <c r="FK64" s="924"/>
      <c r="FL64" s="924"/>
      <c r="FM64" s="924"/>
      <c r="FN64" s="924"/>
      <c r="FO64" s="924"/>
      <c r="FP64" s="924"/>
      <c r="FQ64" s="924"/>
      <c r="FR64" s="924"/>
      <c r="FS64" s="924"/>
      <c r="FT64" s="924"/>
      <c r="FU64" s="924"/>
      <c r="FV64" s="924"/>
      <c r="FW64" s="924"/>
      <c r="FX64" s="924"/>
      <c r="FY64" s="924"/>
      <c r="FZ64" s="924"/>
      <c r="GA64" s="924"/>
      <c r="GB64" s="924"/>
      <c r="GC64" s="924"/>
      <c r="GD64" s="924"/>
      <c r="GE64" s="924"/>
      <c r="GF64" s="924"/>
      <c r="GG64" s="924"/>
      <c r="GH64" s="924"/>
      <c r="GI64" s="924"/>
      <c r="GJ64" s="924"/>
      <c r="GK64" s="924"/>
      <c r="GL64" s="924"/>
      <c r="GM64" s="924"/>
      <c r="GN64" s="924"/>
      <c r="GO64" s="924"/>
      <c r="GP64" s="924"/>
      <c r="GQ64" s="924"/>
      <c r="GR64" s="924"/>
      <c r="GS64" s="924"/>
      <c r="GT64" s="924"/>
      <c r="GU64" s="924"/>
      <c r="GV64" s="924"/>
      <c r="GW64" s="924"/>
      <c r="GX64" s="924"/>
      <c r="GY64" s="924"/>
      <c r="GZ64" s="924"/>
      <c r="HA64" s="924"/>
      <c r="HB64" s="924"/>
      <c r="HC64" s="924"/>
      <c r="HD64" s="924"/>
      <c r="HE64" s="924"/>
      <c r="HF64" s="924"/>
      <c r="HG64" s="924"/>
      <c r="HH64" s="924"/>
      <c r="HI64" s="924"/>
      <c r="HJ64" s="924"/>
      <c r="HK64" s="924"/>
      <c r="HL64" s="924"/>
      <c r="HM64" s="924"/>
      <c r="HN64" s="924"/>
      <c r="HO64" s="924"/>
      <c r="HP64" s="924"/>
      <c r="HQ64" s="924"/>
      <c r="HR64" s="924"/>
      <c r="HS64" s="924"/>
      <c r="HT64" s="924"/>
      <c r="HU64" s="924"/>
      <c r="HV64" s="924"/>
      <c r="HW64" s="924"/>
      <c r="HX64" s="924"/>
      <c r="HY64" s="924"/>
      <c r="HZ64" s="924"/>
      <c r="IA64" s="924"/>
      <c r="IB64" s="924"/>
      <c r="IC64" s="924"/>
      <c r="ID64" s="924"/>
      <c r="IE64" s="924"/>
      <c r="IF64" s="924"/>
      <c r="IG64" s="924"/>
      <c r="IH64" s="924"/>
      <c r="II64" s="924"/>
      <c r="IJ64" s="924"/>
      <c r="IK64" s="924"/>
      <c r="IL64" s="924"/>
      <c r="IM64" s="924"/>
      <c r="IN64" s="924"/>
      <c r="IO64" s="924"/>
      <c r="IP64" s="924"/>
      <c r="IQ64" s="924"/>
      <c r="IR64" s="924"/>
      <c r="IS64" s="924"/>
      <c r="IT64" s="924"/>
      <c r="IU64" s="924"/>
      <c r="IV64" s="924"/>
      <c r="IW64" s="924"/>
    </row>
    <row r="65" spans="2:257" ht="15.75">
      <c r="B65" s="1350">
        <v>1</v>
      </c>
      <c r="C65" s="233" t="s">
        <v>1843</v>
      </c>
      <c r="D65" s="1706" t="s">
        <v>1791</v>
      </c>
      <c r="E65" s="1351"/>
      <c r="F65" s="1707">
        <v>0</v>
      </c>
      <c r="G65" s="1351"/>
      <c r="H65" s="1707">
        <v>0</v>
      </c>
      <c r="I65" s="1351">
        <v>23896.959999999995</v>
      </c>
      <c r="J65" s="1707">
        <v>100</v>
      </c>
      <c r="K65" s="1351"/>
      <c r="L65" s="1707">
        <v>0</v>
      </c>
      <c r="M65" s="1351"/>
      <c r="N65" s="1707">
        <v>0</v>
      </c>
      <c r="O65" s="1351"/>
      <c r="P65" s="1707">
        <v>0</v>
      </c>
      <c r="Q65" s="1351"/>
      <c r="R65" s="1707">
        <v>0</v>
      </c>
      <c r="S65" s="1351"/>
      <c r="T65" s="1707">
        <v>0</v>
      </c>
      <c r="U65" s="1351"/>
      <c r="V65" s="1707">
        <v>0</v>
      </c>
      <c r="W65" s="1351"/>
      <c r="X65" s="1707">
        <v>0</v>
      </c>
      <c r="Y65" s="1351"/>
      <c r="Z65" s="1707">
        <v>0</v>
      </c>
      <c r="AA65" s="1351"/>
      <c r="AB65" s="1707">
        <v>0</v>
      </c>
      <c r="AC65" s="1351">
        <v>23896.959999999995</v>
      </c>
      <c r="AD65" s="1707">
        <v>4.7985281463654532</v>
      </c>
      <c r="AE65" s="1114"/>
      <c r="AF65" s="1352">
        <v>100</v>
      </c>
      <c r="AG65" s="1114"/>
      <c r="AH65" s="1114"/>
      <c r="AI65" s="1114"/>
      <c r="AJ65" s="1114"/>
      <c r="AK65" s="1114"/>
      <c r="AL65" s="1114"/>
      <c r="AM65" s="1114"/>
      <c r="AN65" s="1114"/>
      <c r="AO65" s="1114"/>
      <c r="AP65" s="1114"/>
      <c r="AQ65" s="1114"/>
      <c r="AR65" s="1114"/>
      <c r="AS65" s="1114"/>
      <c r="AT65" s="1114"/>
      <c r="AU65" s="1114"/>
      <c r="AV65" s="1114"/>
      <c r="AW65" s="1114"/>
      <c r="AX65" s="1114"/>
      <c r="AY65" s="1114"/>
      <c r="AZ65" s="1114"/>
      <c r="BA65" s="1114"/>
      <c r="BB65" s="1114"/>
      <c r="BC65" s="1114"/>
      <c r="BD65" s="1114"/>
      <c r="BE65" s="1114"/>
      <c r="BF65" s="1114"/>
      <c r="BG65" s="1114"/>
      <c r="BH65" s="1114"/>
      <c r="BI65" s="1114"/>
      <c r="BJ65" s="1114"/>
      <c r="BK65" s="1114"/>
      <c r="BL65" s="1114"/>
      <c r="BM65" s="1114"/>
      <c r="BN65" s="1114"/>
      <c r="BO65" s="1114"/>
      <c r="BP65" s="1114"/>
      <c r="BQ65" s="1114"/>
      <c r="BR65" s="1114"/>
      <c r="BS65" s="1114"/>
      <c r="BT65" s="1114"/>
      <c r="BU65" s="1114"/>
      <c r="BV65" s="1114"/>
      <c r="BW65" s="1114"/>
      <c r="BX65" s="1114"/>
      <c r="BY65" s="1114"/>
      <c r="BZ65" s="1114"/>
      <c r="CA65" s="1114"/>
      <c r="CB65" s="1114"/>
      <c r="CC65" s="1114"/>
      <c r="CD65" s="1114"/>
      <c r="CE65" s="1114"/>
      <c r="CF65" s="1114"/>
      <c r="CG65" s="1114"/>
      <c r="CH65" s="1114"/>
      <c r="CI65" s="1114"/>
      <c r="CJ65" s="1114"/>
      <c r="CK65" s="1114"/>
      <c r="CL65" s="1114"/>
      <c r="CM65" s="1114"/>
      <c r="CN65" s="1114"/>
      <c r="CO65" s="1114"/>
      <c r="CP65" s="1114"/>
      <c r="CQ65" s="1114"/>
      <c r="CR65" s="1114"/>
      <c r="CS65" s="1114"/>
      <c r="CT65" s="1114"/>
      <c r="CU65" s="1114"/>
      <c r="CV65" s="1114"/>
      <c r="CW65" s="1114"/>
      <c r="CX65" s="1114"/>
      <c r="CY65" s="1114"/>
      <c r="CZ65" s="1114"/>
      <c r="DA65" s="1114"/>
      <c r="DB65" s="1114"/>
      <c r="DC65" s="1114"/>
      <c r="DD65" s="1114"/>
      <c r="DE65" s="1114"/>
      <c r="DF65" s="1114"/>
      <c r="DG65" s="1114"/>
      <c r="DH65" s="1114"/>
      <c r="DI65" s="1114"/>
      <c r="DJ65" s="1114"/>
      <c r="DK65" s="1114"/>
      <c r="DL65" s="1114"/>
      <c r="DM65" s="1114"/>
      <c r="DN65" s="1114"/>
      <c r="DO65" s="1114"/>
      <c r="DP65" s="1114"/>
      <c r="DQ65" s="1114"/>
      <c r="DR65" s="1114"/>
      <c r="DS65" s="1114"/>
      <c r="DT65" s="1114"/>
      <c r="DU65" s="1114"/>
      <c r="DV65" s="1114"/>
      <c r="DW65" s="1114"/>
      <c r="DX65" s="1114"/>
      <c r="DY65" s="1114"/>
      <c r="DZ65" s="1114"/>
      <c r="EA65" s="1114"/>
      <c r="EB65" s="1114"/>
      <c r="EC65" s="1114"/>
      <c r="ED65" s="1114"/>
      <c r="EE65" s="1114"/>
      <c r="EF65" s="1114"/>
      <c r="EG65" s="1114"/>
      <c r="EH65" s="1114"/>
      <c r="EI65" s="1114"/>
      <c r="EJ65" s="1114"/>
      <c r="EK65" s="1114"/>
      <c r="EL65" s="1114"/>
      <c r="EM65" s="1114"/>
      <c r="EN65" s="1114"/>
      <c r="EO65" s="1114"/>
      <c r="EP65" s="1114"/>
      <c r="EQ65" s="1114"/>
      <c r="ER65" s="1114"/>
      <c r="ES65" s="1114"/>
      <c r="ET65" s="1114"/>
      <c r="EU65" s="1114"/>
      <c r="EV65" s="1114"/>
      <c r="EW65" s="1114"/>
      <c r="EX65" s="1114"/>
      <c r="EY65" s="1114"/>
      <c r="EZ65" s="1114"/>
      <c r="FA65" s="1114"/>
      <c r="FB65" s="1114"/>
      <c r="FC65" s="1114"/>
      <c r="FD65" s="1114"/>
      <c r="FE65" s="1114"/>
      <c r="FF65" s="1114"/>
      <c r="FG65" s="1114"/>
      <c r="FH65" s="1114"/>
      <c r="FI65" s="1114"/>
      <c r="FJ65" s="1114"/>
      <c r="FK65" s="1114"/>
      <c r="FL65" s="1114"/>
      <c r="FM65" s="1114"/>
      <c r="FN65" s="1114"/>
      <c r="FO65" s="1114"/>
      <c r="FP65" s="1114"/>
      <c r="FQ65" s="1114"/>
      <c r="FR65" s="1114"/>
      <c r="FS65" s="1114"/>
      <c r="FT65" s="1114"/>
      <c r="FU65" s="1114"/>
      <c r="FV65" s="1114"/>
      <c r="FW65" s="1114"/>
      <c r="FX65" s="1114"/>
      <c r="FY65" s="1114"/>
      <c r="FZ65" s="1114"/>
      <c r="GA65" s="1114"/>
      <c r="GB65" s="1114"/>
      <c r="GC65" s="1114"/>
      <c r="GD65" s="1114"/>
      <c r="GE65" s="1114"/>
      <c r="GF65" s="1114"/>
      <c r="GG65" s="1114"/>
      <c r="GH65" s="1114"/>
      <c r="GI65" s="1114"/>
      <c r="GJ65" s="1114"/>
      <c r="GK65" s="1114"/>
      <c r="GL65" s="1114"/>
      <c r="GM65" s="1114"/>
      <c r="GN65" s="1114"/>
      <c r="GO65" s="1114"/>
      <c r="GP65" s="1114"/>
      <c r="GQ65" s="1114"/>
      <c r="GR65" s="1114"/>
      <c r="GS65" s="1114"/>
      <c r="GT65" s="1114"/>
      <c r="GU65" s="1114"/>
      <c r="GV65" s="1114"/>
      <c r="GW65" s="1114"/>
      <c r="GX65" s="1114"/>
      <c r="GY65" s="1114"/>
      <c r="GZ65" s="1114"/>
      <c r="HA65" s="1114"/>
      <c r="HB65" s="1114"/>
      <c r="HC65" s="1114"/>
      <c r="HD65" s="1114"/>
      <c r="HE65" s="1114"/>
      <c r="HF65" s="1114"/>
      <c r="HG65" s="1114"/>
      <c r="HH65" s="1114"/>
      <c r="HI65" s="1114"/>
      <c r="HJ65" s="1114"/>
      <c r="HK65" s="1114"/>
      <c r="HL65" s="1114"/>
      <c r="HM65" s="1114"/>
      <c r="HN65" s="1114"/>
      <c r="HO65" s="1114"/>
      <c r="HP65" s="1114"/>
      <c r="HQ65" s="1114"/>
      <c r="HR65" s="1114"/>
      <c r="HS65" s="1114"/>
      <c r="HT65" s="1114"/>
      <c r="HU65" s="1114"/>
      <c r="HV65" s="1114"/>
      <c r="HW65" s="1114"/>
      <c r="HX65" s="1114"/>
      <c r="HY65" s="1114"/>
      <c r="HZ65" s="1114"/>
      <c r="IA65" s="1114"/>
      <c r="IB65" s="1114"/>
      <c r="IC65" s="1114"/>
      <c r="ID65" s="1114"/>
      <c r="IE65" s="1114"/>
      <c r="IF65" s="1114"/>
      <c r="IG65" s="1114"/>
      <c r="IH65" s="1114"/>
      <c r="II65" s="1114"/>
      <c r="IJ65" s="1114"/>
      <c r="IK65" s="1114"/>
      <c r="IL65" s="1114"/>
      <c r="IM65" s="1114"/>
      <c r="IN65" s="1114"/>
      <c r="IO65" s="1114"/>
      <c r="IP65" s="1114"/>
      <c r="IQ65" s="1114"/>
      <c r="IR65" s="1114"/>
      <c r="IS65" s="1114"/>
      <c r="IT65" s="1114"/>
      <c r="IU65" s="1114"/>
      <c r="IV65" s="1114"/>
      <c r="IW65" s="1114"/>
    </row>
    <row r="66" spans="2:257" s="1346" customFormat="1" ht="6" customHeight="1">
      <c r="C66" s="1711"/>
      <c r="D66" s="1708"/>
      <c r="E66" s="1347"/>
      <c r="F66" s="1348"/>
      <c r="G66" s="1347"/>
      <c r="H66" s="1348"/>
      <c r="I66" s="1347"/>
      <c r="J66" s="1348"/>
      <c r="K66" s="1347"/>
      <c r="L66" s="1348"/>
      <c r="M66" s="1347"/>
      <c r="N66" s="1348"/>
      <c r="O66" s="1347"/>
      <c r="P66" s="1348"/>
      <c r="Q66" s="1347"/>
      <c r="R66" s="1348"/>
      <c r="S66" s="1347"/>
      <c r="T66" s="1348"/>
      <c r="U66" s="1347"/>
      <c r="V66" s="1348"/>
      <c r="W66" s="1347"/>
      <c r="X66" s="1348"/>
      <c r="Y66" s="1347"/>
      <c r="Z66" s="1348"/>
      <c r="AA66" s="1347"/>
      <c r="AB66" s="1348"/>
      <c r="AC66" s="1347"/>
      <c r="AD66" s="1709"/>
      <c r="AE66" s="924"/>
      <c r="AF66" s="1349"/>
      <c r="AG66" s="924"/>
      <c r="AH66" s="924"/>
      <c r="AI66" s="924"/>
      <c r="AJ66" s="924"/>
      <c r="AK66" s="924"/>
      <c r="AL66" s="924"/>
      <c r="AM66" s="924"/>
      <c r="AN66" s="924"/>
      <c r="AO66" s="924"/>
      <c r="AP66" s="924"/>
      <c r="AQ66" s="924"/>
      <c r="AR66" s="924"/>
      <c r="AS66" s="924"/>
      <c r="AT66" s="924"/>
      <c r="AU66" s="924"/>
      <c r="AV66" s="924"/>
      <c r="AW66" s="924"/>
      <c r="AX66" s="924"/>
      <c r="AY66" s="924"/>
      <c r="AZ66" s="924"/>
      <c r="BA66" s="924"/>
      <c r="BB66" s="924"/>
      <c r="BC66" s="924"/>
      <c r="BD66" s="924"/>
      <c r="BE66" s="924"/>
      <c r="BF66" s="924"/>
      <c r="BG66" s="924"/>
      <c r="BH66" s="924"/>
      <c r="BI66" s="924"/>
      <c r="BJ66" s="924"/>
      <c r="BK66" s="924"/>
      <c r="BL66" s="924"/>
      <c r="BM66" s="924"/>
      <c r="BN66" s="924"/>
      <c r="BO66" s="924"/>
      <c r="BP66" s="924"/>
      <c r="BQ66" s="924"/>
      <c r="BR66" s="924"/>
      <c r="BS66" s="924"/>
      <c r="BT66" s="924"/>
      <c r="BU66" s="924"/>
      <c r="BV66" s="924"/>
      <c r="BW66" s="924"/>
      <c r="BX66" s="924"/>
      <c r="BY66" s="924"/>
      <c r="BZ66" s="924"/>
      <c r="CA66" s="924"/>
      <c r="CB66" s="924"/>
      <c r="CC66" s="924"/>
      <c r="CD66" s="924"/>
      <c r="CE66" s="924"/>
      <c r="CF66" s="924"/>
      <c r="CG66" s="924"/>
      <c r="CH66" s="924"/>
      <c r="CI66" s="924"/>
      <c r="CJ66" s="924"/>
      <c r="CK66" s="924"/>
      <c r="CL66" s="924"/>
      <c r="CM66" s="924"/>
      <c r="CN66" s="924"/>
      <c r="CO66" s="924"/>
      <c r="CP66" s="924"/>
      <c r="CQ66" s="924"/>
      <c r="CR66" s="924"/>
      <c r="CS66" s="924"/>
      <c r="CT66" s="924"/>
      <c r="CU66" s="924"/>
      <c r="CV66" s="924"/>
      <c r="CW66" s="924"/>
      <c r="CX66" s="924"/>
      <c r="CY66" s="924"/>
      <c r="CZ66" s="924"/>
      <c r="DA66" s="924"/>
      <c r="DB66" s="924"/>
      <c r="DC66" s="924"/>
      <c r="DD66" s="924"/>
      <c r="DE66" s="924"/>
      <c r="DF66" s="924"/>
      <c r="DG66" s="924"/>
      <c r="DH66" s="924"/>
      <c r="DI66" s="924"/>
      <c r="DJ66" s="924"/>
      <c r="DK66" s="924"/>
      <c r="DL66" s="924"/>
      <c r="DM66" s="924"/>
      <c r="DN66" s="924"/>
      <c r="DO66" s="924"/>
      <c r="DP66" s="924"/>
      <c r="DQ66" s="924"/>
      <c r="DR66" s="924"/>
      <c r="DS66" s="924"/>
      <c r="DT66" s="924"/>
      <c r="DU66" s="924"/>
      <c r="DV66" s="924"/>
      <c r="DW66" s="924"/>
      <c r="DX66" s="924"/>
      <c r="DY66" s="924"/>
      <c r="DZ66" s="924"/>
      <c r="EA66" s="924"/>
      <c r="EB66" s="924"/>
      <c r="EC66" s="924"/>
      <c r="ED66" s="924"/>
      <c r="EE66" s="924"/>
      <c r="EF66" s="924"/>
      <c r="EG66" s="924"/>
      <c r="EH66" s="924"/>
      <c r="EI66" s="924"/>
      <c r="EJ66" s="924"/>
      <c r="EK66" s="924"/>
      <c r="EL66" s="924"/>
      <c r="EM66" s="924"/>
      <c r="EN66" s="924"/>
      <c r="EO66" s="924"/>
      <c r="EP66" s="924"/>
      <c r="EQ66" s="924"/>
      <c r="ER66" s="924"/>
      <c r="ES66" s="924"/>
      <c r="ET66" s="924"/>
      <c r="EU66" s="924"/>
      <c r="EV66" s="924"/>
      <c r="EW66" s="924"/>
      <c r="EX66" s="924"/>
      <c r="EY66" s="924"/>
      <c r="EZ66" s="924"/>
      <c r="FA66" s="924"/>
      <c r="FB66" s="924"/>
      <c r="FC66" s="924"/>
      <c r="FD66" s="924"/>
      <c r="FE66" s="924"/>
      <c r="FF66" s="924"/>
      <c r="FG66" s="924"/>
      <c r="FH66" s="924"/>
      <c r="FI66" s="924"/>
      <c r="FJ66" s="924"/>
      <c r="FK66" s="924"/>
      <c r="FL66" s="924"/>
      <c r="FM66" s="924"/>
      <c r="FN66" s="924"/>
      <c r="FO66" s="924"/>
      <c r="FP66" s="924"/>
      <c r="FQ66" s="924"/>
      <c r="FR66" s="924"/>
      <c r="FS66" s="924"/>
      <c r="FT66" s="924"/>
      <c r="FU66" s="924"/>
      <c r="FV66" s="924"/>
      <c r="FW66" s="924"/>
      <c r="FX66" s="924"/>
      <c r="FY66" s="924"/>
      <c r="FZ66" s="924"/>
      <c r="GA66" s="924"/>
      <c r="GB66" s="924"/>
      <c r="GC66" s="924"/>
      <c r="GD66" s="924"/>
      <c r="GE66" s="924"/>
      <c r="GF66" s="924"/>
      <c r="GG66" s="924"/>
      <c r="GH66" s="924"/>
      <c r="GI66" s="924"/>
      <c r="GJ66" s="924"/>
      <c r="GK66" s="924"/>
      <c r="GL66" s="924"/>
      <c r="GM66" s="924"/>
      <c r="GN66" s="924"/>
      <c r="GO66" s="924"/>
      <c r="GP66" s="924"/>
      <c r="GQ66" s="924"/>
      <c r="GR66" s="924"/>
      <c r="GS66" s="924"/>
      <c r="GT66" s="924"/>
      <c r="GU66" s="924"/>
      <c r="GV66" s="924"/>
      <c r="GW66" s="924"/>
      <c r="GX66" s="924"/>
      <c r="GY66" s="924"/>
      <c r="GZ66" s="924"/>
      <c r="HA66" s="924"/>
      <c r="HB66" s="924"/>
      <c r="HC66" s="924"/>
      <c r="HD66" s="924"/>
      <c r="HE66" s="924"/>
      <c r="HF66" s="924"/>
      <c r="HG66" s="924"/>
      <c r="HH66" s="924"/>
      <c r="HI66" s="924"/>
      <c r="HJ66" s="924"/>
      <c r="HK66" s="924"/>
      <c r="HL66" s="924"/>
      <c r="HM66" s="924"/>
      <c r="HN66" s="924"/>
      <c r="HO66" s="924"/>
      <c r="HP66" s="924"/>
      <c r="HQ66" s="924"/>
      <c r="HR66" s="924"/>
      <c r="HS66" s="924"/>
      <c r="HT66" s="924"/>
      <c r="HU66" s="924"/>
      <c r="HV66" s="924"/>
      <c r="HW66" s="924"/>
      <c r="HX66" s="924"/>
      <c r="HY66" s="924"/>
      <c r="HZ66" s="924"/>
      <c r="IA66" s="924"/>
      <c r="IB66" s="924"/>
      <c r="IC66" s="924"/>
      <c r="ID66" s="924"/>
      <c r="IE66" s="924"/>
      <c r="IF66" s="924"/>
      <c r="IG66" s="924"/>
      <c r="IH66" s="924"/>
      <c r="II66" s="924"/>
      <c r="IJ66" s="924"/>
      <c r="IK66" s="924"/>
      <c r="IL66" s="924"/>
      <c r="IM66" s="924"/>
      <c r="IN66" s="924"/>
      <c r="IO66" s="924"/>
      <c r="IP66" s="924"/>
      <c r="IQ66" s="924"/>
      <c r="IR66" s="924"/>
      <c r="IS66" s="924"/>
      <c r="IT66" s="924"/>
      <c r="IU66" s="924"/>
      <c r="IV66" s="924"/>
      <c r="IW66" s="924"/>
    </row>
    <row r="67" spans="2:257" ht="15.75">
      <c r="B67" s="1350">
        <v>1</v>
      </c>
      <c r="C67" s="233" t="s">
        <v>1844</v>
      </c>
      <c r="D67" s="1706" t="s">
        <v>71</v>
      </c>
      <c r="E67" s="1351"/>
      <c r="F67" s="1707">
        <v>0</v>
      </c>
      <c r="G67" s="1351"/>
      <c r="H67" s="1707">
        <v>0</v>
      </c>
      <c r="I67" s="1351"/>
      <c r="J67" s="1707">
        <v>0</v>
      </c>
      <c r="K67" s="1351">
        <v>74756.51999999999</v>
      </c>
      <c r="L67" s="1707">
        <v>100</v>
      </c>
      <c r="M67" s="1351"/>
      <c r="N67" s="1707">
        <v>0</v>
      </c>
      <c r="O67" s="1351"/>
      <c r="P67" s="1707">
        <v>0</v>
      </c>
      <c r="Q67" s="1351"/>
      <c r="R67" s="1707">
        <v>0</v>
      </c>
      <c r="S67" s="1351"/>
      <c r="T67" s="1707">
        <v>0</v>
      </c>
      <c r="U67" s="1351"/>
      <c r="V67" s="1707">
        <v>0</v>
      </c>
      <c r="W67" s="1351"/>
      <c r="X67" s="1707">
        <v>0</v>
      </c>
      <c r="Y67" s="1351"/>
      <c r="Z67" s="1707">
        <v>0</v>
      </c>
      <c r="AA67" s="1351"/>
      <c r="AB67" s="1707">
        <v>0</v>
      </c>
      <c r="AC67" s="1351">
        <v>74756.51999999999</v>
      </c>
      <c r="AD67" s="1707">
        <v>15.011167334436342</v>
      </c>
      <c r="AE67" s="1114"/>
      <c r="AF67" s="1352">
        <v>100</v>
      </c>
      <c r="AG67" s="1114"/>
      <c r="AH67" s="1114"/>
      <c r="AI67" s="1114"/>
      <c r="AJ67" s="1114"/>
      <c r="AK67" s="1114"/>
      <c r="AL67" s="1114"/>
      <c r="AM67" s="1114"/>
      <c r="AN67" s="1114"/>
      <c r="AO67" s="1114"/>
      <c r="AP67" s="1114"/>
      <c r="AQ67" s="1114"/>
      <c r="AR67" s="1114"/>
      <c r="AS67" s="1114"/>
      <c r="AT67" s="1114"/>
      <c r="AU67" s="1114"/>
      <c r="AV67" s="1114"/>
      <c r="AW67" s="1114"/>
      <c r="AX67" s="1114"/>
      <c r="AY67" s="1114"/>
      <c r="AZ67" s="1114"/>
      <c r="BA67" s="1114"/>
      <c r="BB67" s="1114"/>
      <c r="BC67" s="1114"/>
      <c r="BD67" s="1114"/>
      <c r="BE67" s="1114"/>
      <c r="BF67" s="1114"/>
      <c r="BG67" s="1114"/>
      <c r="BH67" s="1114"/>
      <c r="BI67" s="1114"/>
      <c r="BJ67" s="1114"/>
      <c r="BK67" s="1114"/>
      <c r="BL67" s="1114"/>
      <c r="BM67" s="1114"/>
      <c r="BN67" s="1114"/>
      <c r="BO67" s="1114"/>
      <c r="BP67" s="1114"/>
      <c r="BQ67" s="1114"/>
      <c r="BR67" s="1114"/>
      <c r="BS67" s="1114"/>
      <c r="BT67" s="1114"/>
      <c r="BU67" s="1114"/>
      <c r="BV67" s="1114"/>
      <c r="BW67" s="1114"/>
      <c r="BX67" s="1114"/>
      <c r="BY67" s="1114"/>
      <c r="BZ67" s="1114"/>
      <c r="CA67" s="1114"/>
      <c r="CB67" s="1114"/>
      <c r="CC67" s="1114"/>
      <c r="CD67" s="1114"/>
      <c r="CE67" s="1114"/>
      <c r="CF67" s="1114"/>
      <c r="CG67" s="1114"/>
      <c r="CH67" s="1114"/>
      <c r="CI67" s="1114"/>
      <c r="CJ67" s="1114"/>
      <c r="CK67" s="1114"/>
      <c r="CL67" s="1114"/>
      <c r="CM67" s="1114"/>
      <c r="CN67" s="1114"/>
      <c r="CO67" s="1114"/>
      <c r="CP67" s="1114"/>
      <c r="CQ67" s="1114"/>
      <c r="CR67" s="1114"/>
      <c r="CS67" s="1114"/>
      <c r="CT67" s="1114"/>
      <c r="CU67" s="1114"/>
      <c r="CV67" s="1114"/>
      <c r="CW67" s="1114"/>
      <c r="CX67" s="1114"/>
      <c r="CY67" s="1114"/>
      <c r="CZ67" s="1114"/>
      <c r="DA67" s="1114"/>
      <c r="DB67" s="1114"/>
      <c r="DC67" s="1114"/>
      <c r="DD67" s="1114"/>
      <c r="DE67" s="1114"/>
      <c r="DF67" s="1114"/>
      <c r="DG67" s="1114"/>
      <c r="DH67" s="1114"/>
      <c r="DI67" s="1114"/>
      <c r="DJ67" s="1114"/>
      <c r="DK67" s="1114"/>
      <c r="DL67" s="1114"/>
      <c r="DM67" s="1114"/>
      <c r="DN67" s="1114"/>
      <c r="DO67" s="1114"/>
      <c r="DP67" s="1114"/>
      <c r="DQ67" s="1114"/>
      <c r="DR67" s="1114"/>
      <c r="DS67" s="1114"/>
      <c r="DT67" s="1114"/>
      <c r="DU67" s="1114"/>
      <c r="DV67" s="1114"/>
      <c r="DW67" s="1114"/>
      <c r="DX67" s="1114"/>
      <c r="DY67" s="1114"/>
      <c r="DZ67" s="1114"/>
      <c r="EA67" s="1114"/>
      <c r="EB67" s="1114"/>
      <c r="EC67" s="1114"/>
      <c r="ED67" s="1114"/>
      <c r="EE67" s="1114"/>
      <c r="EF67" s="1114"/>
      <c r="EG67" s="1114"/>
      <c r="EH67" s="1114"/>
      <c r="EI67" s="1114"/>
      <c r="EJ67" s="1114"/>
      <c r="EK67" s="1114"/>
      <c r="EL67" s="1114"/>
      <c r="EM67" s="1114"/>
      <c r="EN67" s="1114"/>
      <c r="EO67" s="1114"/>
      <c r="EP67" s="1114"/>
      <c r="EQ67" s="1114"/>
      <c r="ER67" s="1114"/>
      <c r="ES67" s="1114"/>
      <c r="ET67" s="1114"/>
      <c r="EU67" s="1114"/>
      <c r="EV67" s="1114"/>
      <c r="EW67" s="1114"/>
      <c r="EX67" s="1114"/>
      <c r="EY67" s="1114"/>
      <c r="EZ67" s="1114"/>
      <c r="FA67" s="1114"/>
      <c r="FB67" s="1114"/>
      <c r="FC67" s="1114"/>
      <c r="FD67" s="1114"/>
      <c r="FE67" s="1114"/>
      <c r="FF67" s="1114"/>
      <c r="FG67" s="1114"/>
      <c r="FH67" s="1114"/>
      <c r="FI67" s="1114"/>
      <c r="FJ67" s="1114"/>
      <c r="FK67" s="1114"/>
      <c r="FL67" s="1114"/>
      <c r="FM67" s="1114"/>
      <c r="FN67" s="1114"/>
      <c r="FO67" s="1114"/>
      <c r="FP67" s="1114"/>
      <c r="FQ67" s="1114"/>
      <c r="FR67" s="1114"/>
      <c r="FS67" s="1114"/>
      <c r="FT67" s="1114"/>
      <c r="FU67" s="1114"/>
      <c r="FV67" s="1114"/>
      <c r="FW67" s="1114"/>
      <c r="FX67" s="1114"/>
      <c r="FY67" s="1114"/>
      <c r="FZ67" s="1114"/>
      <c r="GA67" s="1114"/>
      <c r="GB67" s="1114"/>
      <c r="GC67" s="1114"/>
      <c r="GD67" s="1114"/>
      <c r="GE67" s="1114"/>
      <c r="GF67" s="1114"/>
      <c r="GG67" s="1114"/>
      <c r="GH67" s="1114"/>
      <c r="GI67" s="1114"/>
      <c r="GJ67" s="1114"/>
      <c r="GK67" s="1114"/>
      <c r="GL67" s="1114"/>
      <c r="GM67" s="1114"/>
      <c r="GN67" s="1114"/>
      <c r="GO67" s="1114"/>
      <c r="GP67" s="1114"/>
      <c r="GQ67" s="1114"/>
      <c r="GR67" s="1114"/>
      <c r="GS67" s="1114"/>
      <c r="GT67" s="1114"/>
      <c r="GU67" s="1114"/>
      <c r="GV67" s="1114"/>
      <c r="GW67" s="1114"/>
      <c r="GX67" s="1114"/>
      <c r="GY67" s="1114"/>
      <c r="GZ67" s="1114"/>
      <c r="HA67" s="1114"/>
      <c r="HB67" s="1114"/>
      <c r="HC67" s="1114"/>
      <c r="HD67" s="1114"/>
      <c r="HE67" s="1114"/>
      <c r="HF67" s="1114"/>
      <c r="HG67" s="1114"/>
      <c r="HH67" s="1114"/>
      <c r="HI67" s="1114"/>
      <c r="HJ67" s="1114"/>
      <c r="HK67" s="1114"/>
      <c r="HL67" s="1114"/>
      <c r="HM67" s="1114"/>
      <c r="HN67" s="1114"/>
      <c r="HO67" s="1114"/>
      <c r="HP67" s="1114"/>
      <c r="HQ67" s="1114"/>
      <c r="HR67" s="1114"/>
      <c r="HS67" s="1114"/>
      <c r="HT67" s="1114"/>
      <c r="HU67" s="1114"/>
      <c r="HV67" s="1114"/>
      <c r="HW67" s="1114"/>
      <c r="HX67" s="1114"/>
      <c r="HY67" s="1114"/>
      <c r="HZ67" s="1114"/>
      <c r="IA67" s="1114"/>
      <c r="IB67" s="1114"/>
      <c r="IC67" s="1114"/>
      <c r="ID67" s="1114"/>
      <c r="IE67" s="1114"/>
      <c r="IF67" s="1114"/>
      <c r="IG67" s="1114"/>
      <c r="IH67" s="1114"/>
      <c r="II67" s="1114"/>
      <c r="IJ67" s="1114"/>
      <c r="IK67" s="1114"/>
      <c r="IL67" s="1114"/>
      <c r="IM67" s="1114"/>
      <c r="IN67" s="1114"/>
      <c r="IO67" s="1114"/>
      <c r="IP67" s="1114"/>
      <c r="IQ67" s="1114"/>
      <c r="IR67" s="1114"/>
      <c r="IS67" s="1114"/>
      <c r="IT67" s="1114"/>
      <c r="IU67" s="1114"/>
      <c r="IV67" s="1114"/>
      <c r="IW67" s="1114"/>
    </row>
    <row r="68" spans="2:257" s="1346" customFormat="1" ht="6" customHeight="1">
      <c r="C68" s="1711"/>
      <c r="D68" s="1708"/>
      <c r="E68" s="1347"/>
      <c r="F68" s="1348"/>
      <c r="G68" s="1347"/>
      <c r="H68" s="1348"/>
      <c r="I68" s="1347"/>
      <c r="J68" s="1348"/>
      <c r="K68" s="1347"/>
      <c r="L68" s="1348"/>
      <c r="M68" s="1347"/>
      <c r="N68" s="1348"/>
      <c r="O68" s="1347"/>
      <c r="P68" s="1348"/>
      <c r="Q68" s="1347"/>
      <c r="R68" s="1348"/>
      <c r="S68" s="1347"/>
      <c r="T68" s="1348"/>
      <c r="U68" s="1347"/>
      <c r="V68" s="1348"/>
      <c r="W68" s="1347"/>
      <c r="X68" s="1348"/>
      <c r="Y68" s="1347"/>
      <c r="Z68" s="1348"/>
      <c r="AA68" s="1347"/>
      <c r="AB68" s="1348"/>
      <c r="AC68" s="1347"/>
      <c r="AD68" s="1709"/>
      <c r="AE68" s="924"/>
      <c r="AF68" s="1349"/>
      <c r="AG68" s="924"/>
      <c r="AH68" s="924"/>
      <c r="AI68" s="924"/>
      <c r="AJ68" s="924"/>
      <c r="AK68" s="924"/>
      <c r="AL68" s="924"/>
      <c r="AM68" s="924"/>
      <c r="AN68" s="924"/>
      <c r="AO68" s="924"/>
      <c r="AP68" s="924"/>
      <c r="AQ68" s="924"/>
      <c r="AR68" s="924"/>
      <c r="AS68" s="924"/>
      <c r="AT68" s="924"/>
      <c r="AU68" s="924"/>
      <c r="AV68" s="924"/>
      <c r="AW68" s="924"/>
      <c r="AX68" s="924"/>
      <c r="AY68" s="924"/>
      <c r="AZ68" s="924"/>
      <c r="BA68" s="924"/>
      <c r="BB68" s="924"/>
      <c r="BC68" s="924"/>
      <c r="BD68" s="924"/>
      <c r="BE68" s="924"/>
      <c r="BF68" s="924"/>
      <c r="BG68" s="924"/>
      <c r="BH68" s="924"/>
      <c r="BI68" s="924"/>
      <c r="BJ68" s="924"/>
      <c r="BK68" s="924"/>
      <c r="BL68" s="924"/>
      <c r="BM68" s="924"/>
      <c r="BN68" s="924"/>
      <c r="BO68" s="924"/>
      <c r="BP68" s="924"/>
      <c r="BQ68" s="924"/>
      <c r="BR68" s="924"/>
      <c r="BS68" s="924"/>
      <c r="BT68" s="924"/>
      <c r="BU68" s="924"/>
      <c r="BV68" s="924"/>
      <c r="BW68" s="924"/>
      <c r="BX68" s="924"/>
      <c r="BY68" s="924"/>
      <c r="BZ68" s="924"/>
      <c r="CA68" s="924"/>
      <c r="CB68" s="924"/>
      <c r="CC68" s="924"/>
      <c r="CD68" s="924"/>
      <c r="CE68" s="924"/>
      <c r="CF68" s="924"/>
      <c r="CG68" s="924"/>
      <c r="CH68" s="924"/>
      <c r="CI68" s="924"/>
      <c r="CJ68" s="924"/>
      <c r="CK68" s="924"/>
      <c r="CL68" s="924"/>
      <c r="CM68" s="924"/>
      <c r="CN68" s="924"/>
      <c r="CO68" s="924"/>
      <c r="CP68" s="924"/>
      <c r="CQ68" s="924"/>
      <c r="CR68" s="924"/>
      <c r="CS68" s="924"/>
      <c r="CT68" s="924"/>
      <c r="CU68" s="924"/>
      <c r="CV68" s="924"/>
      <c r="CW68" s="924"/>
      <c r="CX68" s="924"/>
      <c r="CY68" s="924"/>
      <c r="CZ68" s="924"/>
      <c r="DA68" s="924"/>
      <c r="DB68" s="924"/>
      <c r="DC68" s="924"/>
      <c r="DD68" s="924"/>
      <c r="DE68" s="924"/>
      <c r="DF68" s="924"/>
      <c r="DG68" s="924"/>
      <c r="DH68" s="924"/>
      <c r="DI68" s="924"/>
      <c r="DJ68" s="924"/>
      <c r="DK68" s="924"/>
      <c r="DL68" s="924"/>
      <c r="DM68" s="924"/>
      <c r="DN68" s="924"/>
      <c r="DO68" s="924"/>
      <c r="DP68" s="924"/>
      <c r="DQ68" s="924"/>
      <c r="DR68" s="924"/>
      <c r="DS68" s="924"/>
      <c r="DT68" s="924"/>
      <c r="DU68" s="924"/>
      <c r="DV68" s="924"/>
      <c r="DW68" s="924"/>
      <c r="DX68" s="924"/>
      <c r="DY68" s="924"/>
      <c r="DZ68" s="924"/>
      <c r="EA68" s="924"/>
      <c r="EB68" s="924"/>
      <c r="EC68" s="924"/>
      <c r="ED68" s="924"/>
      <c r="EE68" s="924"/>
      <c r="EF68" s="924"/>
      <c r="EG68" s="924"/>
      <c r="EH68" s="924"/>
      <c r="EI68" s="924"/>
      <c r="EJ68" s="924"/>
      <c r="EK68" s="924"/>
      <c r="EL68" s="924"/>
      <c r="EM68" s="924"/>
      <c r="EN68" s="924"/>
      <c r="EO68" s="924"/>
      <c r="EP68" s="924"/>
      <c r="EQ68" s="924"/>
      <c r="ER68" s="924"/>
      <c r="ES68" s="924"/>
      <c r="ET68" s="924"/>
      <c r="EU68" s="924"/>
      <c r="EV68" s="924"/>
      <c r="EW68" s="924"/>
      <c r="EX68" s="924"/>
      <c r="EY68" s="924"/>
      <c r="EZ68" s="924"/>
      <c r="FA68" s="924"/>
      <c r="FB68" s="924"/>
      <c r="FC68" s="924"/>
      <c r="FD68" s="924"/>
      <c r="FE68" s="924"/>
      <c r="FF68" s="924"/>
      <c r="FG68" s="924"/>
      <c r="FH68" s="924"/>
      <c r="FI68" s="924"/>
      <c r="FJ68" s="924"/>
      <c r="FK68" s="924"/>
      <c r="FL68" s="924"/>
      <c r="FM68" s="924"/>
      <c r="FN68" s="924"/>
      <c r="FO68" s="924"/>
      <c r="FP68" s="924"/>
      <c r="FQ68" s="924"/>
      <c r="FR68" s="924"/>
      <c r="FS68" s="924"/>
      <c r="FT68" s="924"/>
      <c r="FU68" s="924"/>
      <c r="FV68" s="924"/>
      <c r="FW68" s="924"/>
      <c r="FX68" s="924"/>
      <c r="FY68" s="924"/>
      <c r="FZ68" s="924"/>
      <c r="GA68" s="924"/>
      <c r="GB68" s="924"/>
      <c r="GC68" s="924"/>
      <c r="GD68" s="924"/>
      <c r="GE68" s="924"/>
      <c r="GF68" s="924"/>
      <c r="GG68" s="924"/>
      <c r="GH68" s="924"/>
      <c r="GI68" s="924"/>
      <c r="GJ68" s="924"/>
      <c r="GK68" s="924"/>
      <c r="GL68" s="924"/>
      <c r="GM68" s="924"/>
      <c r="GN68" s="924"/>
      <c r="GO68" s="924"/>
      <c r="GP68" s="924"/>
      <c r="GQ68" s="924"/>
      <c r="GR68" s="924"/>
      <c r="GS68" s="924"/>
      <c r="GT68" s="924"/>
      <c r="GU68" s="924"/>
      <c r="GV68" s="924"/>
      <c r="GW68" s="924"/>
      <c r="GX68" s="924"/>
      <c r="GY68" s="924"/>
      <c r="GZ68" s="924"/>
      <c r="HA68" s="924"/>
      <c r="HB68" s="924"/>
      <c r="HC68" s="924"/>
      <c r="HD68" s="924"/>
      <c r="HE68" s="924"/>
      <c r="HF68" s="924"/>
      <c r="HG68" s="924"/>
      <c r="HH68" s="924"/>
      <c r="HI68" s="924"/>
      <c r="HJ68" s="924"/>
      <c r="HK68" s="924"/>
      <c r="HL68" s="924"/>
      <c r="HM68" s="924"/>
      <c r="HN68" s="924"/>
      <c r="HO68" s="924"/>
      <c r="HP68" s="924"/>
      <c r="HQ68" s="924"/>
      <c r="HR68" s="924"/>
      <c r="HS68" s="924"/>
      <c r="HT68" s="924"/>
      <c r="HU68" s="924"/>
      <c r="HV68" s="924"/>
      <c r="HW68" s="924"/>
      <c r="HX68" s="924"/>
      <c r="HY68" s="924"/>
      <c r="HZ68" s="924"/>
      <c r="IA68" s="924"/>
      <c r="IB68" s="924"/>
      <c r="IC68" s="924"/>
      <c r="ID68" s="924"/>
      <c r="IE68" s="924"/>
      <c r="IF68" s="924"/>
      <c r="IG68" s="924"/>
      <c r="IH68" s="924"/>
      <c r="II68" s="924"/>
      <c r="IJ68" s="924"/>
      <c r="IK68" s="924"/>
      <c r="IL68" s="924"/>
      <c r="IM68" s="924"/>
      <c r="IN68" s="924"/>
      <c r="IO68" s="924"/>
      <c r="IP68" s="924"/>
      <c r="IQ68" s="924"/>
      <c r="IR68" s="924"/>
      <c r="IS68" s="924"/>
      <c r="IT68" s="924"/>
      <c r="IU68" s="924"/>
      <c r="IV68" s="924"/>
      <c r="IW68" s="924"/>
    </row>
    <row r="69" spans="2:257" ht="31.5">
      <c r="B69" s="1350">
        <v>1</v>
      </c>
      <c r="C69" s="233" t="s">
        <v>1845</v>
      </c>
      <c r="D69" s="1706" t="s">
        <v>1684</v>
      </c>
      <c r="E69" s="1351"/>
      <c r="F69" s="1707">
        <v>0</v>
      </c>
      <c r="G69" s="1351"/>
      <c r="H69" s="1707">
        <v>0</v>
      </c>
      <c r="I69" s="1351"/>
      <c r="J69" s="1707">
        <v>0</v>
      </c>
      <c r="K69" s="1351"/>
      <c r="L69" s="1707">
        <v>0</v>
      </c>
      <c r="M69" s="1351">
        <v>19889.73</v>
      </c>
      <c r="N69" s="1707">
        <v>100</v>
      </c>
      <c r="O69" s="1351"/>
      <c r="P69" s="1707">
        <v>0</v>
      </c>
      <c r="Q69" s="1351"/>
      <c r="R69" s="1707">
        <v>0</v>
      </c>
      <c r="S69" s="1351"/>
      <c r="T69" s="1707">
        <v>0</v>
      </c>
      <c r="U69" s="1351"/>
      <c r="V69" s="1707">
        <v>0</v>
      </c>
      <c r="W69" s="1351"/>
      <c r="X69" s="1707">
        <v>0</v>
      </c>
      <c r="Y69" s="1351"/>
      <c r="Z69" s="1707">
        <v>0</v>
      </c>
      <c r="AA69" s="1351"/>
      <c r="AB69" s="1707">
        <v>0</v>
      </c>
      <c r="AC69" s="1351">
        <v>19889.73</v>
      </c>
      <c r="AD69" s="1707">
        <v>3.9938732469991729</v>
      </c>
      <c r="AE69" s="1114"/>
      <c r="AF69" s="1352">
        <v>100</v>
      </c>
      <c r="AG69" s="1114"/>
      <c r="AH69" s="1114"/>
      <c r="AI69" s="1114"/>
      <c r="AJ69" s="1114"/>
      <c r="AK69" s="1114"/>
      <c r="AL69" s="1114"/>
      <c r="AM69" s="1114"/>
      <c r="AN69" s="1114"/>
      <c r="AO69" s="1114"/>
      <c r="AP69" s="1114"/>
      <c r="AQ69" s="1114"/>
      <c r="AR69" s="1114"/>
      <c r="AS69" s="1114"/>
      <c r="AT69" s="1114"/>
      <c r="AU69" s="1114"/>
      <c r="AV69" s="1114"/>
      <c r="AW69" s="1114"/>
      <c r="AX69" s="1114"/>
      <c r="AY69" s="1114"/>
      <c r="AZ69" s="1114"/>
      <c r="BA69" s="1114"/>
      <c r="BB69" s="1114"/>
      <c r="BC69" s="1114"/>
      <c r="BD69" s="1114"/>
      <c r="BE69" s="1114"/>
      <c r="BF69" s="1114"/>
      <c r="BG69" s="1114"/>
      <c r="BH69" s="1114"/>
      <c r="BI69" s="1114"/>
      <c r="BJ69" s="1114"/>
      <c r="BK69" s="1114"/>
      <c r="BL69" s="1114"/>
      <c r="BM69" s="1114"/>
      <c r="BN69" s="1114"/>
      <c r="BO69" s="1114"/>
      <c r="BP69" s="1114"/>
      <c r="BQ69" s="1114"/>
      <c r="BR69" s="1114"/>
      <c r="BS69" s="1114"/>
      <c r="BT69" s="1114"/>
      <c r="BU69" s="1114"/>
      <c r="BV69" s="1114"/>
      <c r="BW69" s="1114"/>
      <c r="BX69" s="1114"/>
      <c r="BY69" s="1114"/>
      <c r="BZ69" s="1114"/>
      <c r="CA69" s="1114"/>
      <c r="CB69" s="1114"/>
      <c r="CC69" s="1114"/>
      <c r="CD69" s="1114"/>
      <c r="CE69" s="1114"/>
      <c r="CF69" s="1114"/>
      <c r="CG69" s="1114"/>
      <c r="CH69" s="1114"/>
      <c r="CI69" s="1114"/>
      <c r="CJ69" s="1114"/>
      <c r="CK69" s="1114"/>
      <c r="CL69" s="1114"/>
      <c r="CM69" s="1114"/>
      <c r="CN69" s="1114"/>
      <c r="CO69" s="1114"/>
      <c r="CP69" s="1114"/>
      <c r="CQ69" s="1114"/>
      <c r="CR69" s="1114"/>
      <c r="CS69" s="1114"/>
      <c r="CT69" s="1114"/>
      <c r="CU69" s="1114"/>
      <c r="CV69" s="1114"/>
      <c r="CW69" s="1114"/>
      <c r="CX69" s="1114"/>
      <c r="CY69" s="1114"/>
      <c r="CZ69" s="1114"/>
      <c r="DA69" s="1114"/>
      <c r="DB69" s="1114"/>
      <c r="DC69" s="1114"/>
      <c r="DD69" s="1114"/>
      <c r="DE69" s="1114"/>
      <c r="DF69" s="1114"/>
      <c r="DG69" s="1114"/>
      <c r="DH69" s="1114"/>
      <c r="DI69" s="1114"/>
      <c r="DJ69" s="1114"/>
      <c r="DK69" s="1114"/>
      <c r="DL69" s="1114"/>
      <c r="DM69" s="1114"/>
      <c r="DN69" s="1114"/>
      <c r="DO69" s="1114"/>
      <c r="DP69" s="1114"/>
      <c r="DQ69" s="1114"/>
      <c r="DR69" s="1114"/>
      <c r="DS69" s="1114"/>
      <c r="DT69" s="1114"/>
      <c r="DU69" s="1114"/>
      <c r="DV69" s="1114"/>
      <c r="DW69" s="1114"/>
      <c r="DX69" s="1114"/>
      <c r="DY69" s="1114"/>
      <c r="DZ69" s="1114"/>
      <c r="EA69" s="1114"/>
      <c r="EB69" s="1114"/>
      <c r="EC69" s="1114"/>
      <c r="ED69" s="1114"/>
      <c r="EE69" s="1114"/>
      <c r="EF69" s="1114"/>
      <c r="EG69" s="1114"/>
      <c r="EH69" s="1114"/>
      <c r="EI69" s="1114"/>
      <c r="EJ69" s="1114"/>
      <c r="EK69" s="1114"/>
      <c r="EL69" s="1114"/>
      <c r="EM69" s="1114"/>
      <c r="EN69" s="1114"/>
      <c r="EO69" s="1114"/>
      <c r="EP69" s="1114"/>
      <c r="EQ69" s="1114"/>
      <c r="ER69" s="1114"/>
      <c r="ES69" s="1114"/>
      <c r="ET69" s="1114"/>
      <c r="EU69" s="1114"/>
      <c r="EV69" s="1114"/>
      <c r="EW69" s="1114"/>
      <c r="EX69" s="1114"/>
      <c r="EY69" s="1114"/>
      <c r="EZ69" s="1114"/>
      <c r="FA69" s="1114"/>
      <c r="FB69" s="1114"/>
      <c r="FC69" s="1114"/>
      <c r="FD69" s="1114"/>
      <c r="FE69" s="1114"/>
      <c r="FF69" s="1114"/>
      <c r="FG69" s="1114"/>
      <c r="FH69" s="1114"/>
      <c r="FI69" s="1114"/>
      <c r="FJ69" s="1114"/>
      <c r="FK69" s="1114"/>
      <c r="FL69" s="1114"/>
      <c r="FM69" s="1114"/>
      <c r="FN69" s="1114"/>
      <c r="FO69" s="1114"/>
      <c r="FP69" s="1114"/>
      <c r="FQ69" s="1114"/>
      <c r="FR69" s="1114"/>
      <c r="FS69" s="1114"/>
      <c r="FT69" s="1114"/>
      <c r="FU69" s="1114"/>
      <c r="FV69" s="1114"/>
      <c r="FW69" s="1114"/>
      <c r="FX69" s="1114"/>
      <c r="FY69" s="1114"/>
      <c r="FZ69" s="1114"/>
      <c r="GA69" s="1114"/>
      <c r="GB69" s="1114"/>
      <c r="GC69" s="1114"/>
      <c r="GD69" s="1114"/>
      <c r="GE69" s="1114"/>
      <c r="GF69" s="1114"/>
      <c r="GG69" s="1114"/>
      <c r="GH69" s="1114"/>
      <c r="GI69" s="1114"/>
      <c r="GJ69" s="1114"/>
      <c r="GK69" s="1114"/>
      <c r="GL69" s="1114"/>
      <c r="GM69" s="1114"/>
      <c r="GN69" s="1114"/>
      <c r="GO69" s="1114"/>
      <c r="GP69" s="1114"/>
      <c r="GQ69" s="1114"/>
      <c r="GR69" s="1114"/>
      <c r="GS69" s="1114"/>
      <c r="GT69" s="1114"/>
      <c r="GU69" s="1114"/>
      <c r="GV69" s="1114"/>
      <c r="GW69" s="1114"/>
      <c r="GX69" s="1114"/>
      <c r="GY69" s="1114"/>
      <c r="GZ69" s="1114"/>
      <c r="HA69" s="1114"/>
      <c r="HB69" s="1114"/>
      <c r="HC69" s="1114"/>
      <c r="HD69" s="1114"/>
      <c r="HE69" s="1114"/>
      <c r="HF69" s="1114"/>
      <c r="HG69" s="1114"/>
      <c r="HH69" s="1114"/>
      <c r="HI69" s="1114"/>
      <c r="HJ69" s="1114"/>
      <c r="HK69" s="1114"/>
      <c r="HL69" s="1114"/>
      <c r="HM69" s="1114"/>
      <c r="HN69" s="1114"/>
      <c r="HO69" s="1114"/>
      <c r="HP69" s="1114"/>
      <c r="HQ69" s="1114"/>
      <c r="HR69" s="1114"/>
      <c r="HS69" s="1114"/>
      <c r="HT69" s="1114"/>
      <c r="HU69" s="1114"/>
      <c r="HV69" s="1114"/>
      <c r="HW69" s="1114"/>
      <c r="HX69" s="1114"/>
      <c r="HY69" s="1114"/>
      <c r="HZ69" s="1114"/>
      <c r="IA69" s="1114"/>
      <c r="IB69" s="1114"/>
      <c r="IC69" s="1114"/>
      <c r="ID69" s="1114"/>
      <c r="IE69" s="1114"/>
      <c r="IF69" s="1114"/>
      <c r="IG69" s="1114"/>
      <c r="IH69" s="1114"/>
      <c r="II69" s="1114"/>
      <c r="IJ69" s="1114"/>
      <c r="IK69" s="1114"/>
      <c r="IL69" s="1114"/>
      <c r="IM69" s="1114"/>
      <c r="IN69" s="1114"/>
      <c r="IO69" s="1114"/>
      <c r="IP69" s="1114"/>
      <c r="IQ69" s="1114"/>
      <c r="IR69" s="1114"/>
      <c r="IS69" s="1114"/>
      <c r="IT69" s="1114"/>
      <c r="IU69" s="1114"/>
      <c r="IV69" s="1114"/>
      <c r="IW69" s="1114"/>
    </row>
    <row r="70" spans="2:257" s="1346" customFormat="1" ht="6" customHeight="1">
      <c r="C70" s="1711"/>
      <c r="D70" s="1708"/>
      <c r="E70" s="1347"/>
      <c r="F70" s="1348"/>
      <c r="G70" s="1347"/>
      <c r="H70" s="1348"/>
      <c r="I70" s="1347"/>
      <c r="J70" s="1348"/>
      <c r="K70" s="1347"/>
      <c r="L70" s="1348"/>
      <c r="M70" s="1347"/>
      <c r="N70" s="1348"/>
      <c r="O70" s="1347"/>
      <c r="P70" s="1348"/>
      <c r="Q70" s="1347"/>
      <c r="R70" s="1348"/>
      <c r="S70" s="1347"/>
      <c r="T70" s="1348"/>
      <c r="U70" s="1347"/>
      <c r="V70" s="1348"/>
      <c r="W70" s="1347"/>
      <c r="X70" s="1348"/>
      <c r="Y70" s="1347"/>
      <c r="Z70" s="1348"/>
      <c r="AA70" s="1347"/>
      <c r="AB70" s="1348"/>
      <c r="AC70" s="1347"/>
      <c r="AD70" s="1709"/>
      <c r="AE70" s="924"/>
      <c r="AF70" s="1349"/>
      <c r="AG70" s="924"/>
      <c r="AH70" s="924"/>
      <c r="AI70" s="924"/>
      <c r="AJ70" s="924"/>
      <c r="AK70" s="924"/>
      <c r="AL70" s="924"/>
      <c r="AM70" s="924"/>
      <c r="AN70" s="924"/>
      <c r="AO70" s="924"/>
      <c r="AP70" s="924"/>
      <c r="AQ70" s="924"/>
      <c r="AR70" s="924"/>
      <c r="AS70" s="924"/>
      <c r="AT70" s="924"/>
      <c r="AU70" s="924"/>
      <c r="AV70" s="924"/>
      <c r="AW70" s="924"/>
      <c r="AX70" s="924"/>
      <c r="AY70" s="924"/>
      <c r="AZ70" s="924"/>
      <c r="BA70" s="924"/>
      <c r="BB70" s="924"/>
      <c r="BC70" s="924"/>
      <c r="BD70" s="924"/>
      <c r="BE70" s="924"/>
      <c r="BF70" s="924"/>
      <c r="BG70" s="924"/>
      <c r="BH70" s="924"/>
      <c r="BI70" s="924"/>
      <c r="BJ70" s="924"/>
      <c r="BK70" s="924"/>
      <c r="BL70" s="924"/>
      <c r="BM70" s="924"/>
      <c r="BN70" s="924"/>
      <c r="BO70" s="924"/>
      <c r="BP70" s="924"/>
      <c r="BQ70" s="924"/>
      <c r="BR70" s="924"/>
      <c r="BS70" s="924"/>
      <c r="BT70" s="924"/>
      <c r="BU70" s="924"/>
      <c r="BV70" s="924"/>
      <c r="BW70" s="924"/>
      <c r="BX70" s="924"/>
      <c r="BY70" s="924"/>
      <c r="BZ70" s="924"/>
      <c r="CA70" s="924"/>
      <c r="CB70" s="924"/>
      <c r="CC70" s="924"/>
      <c r="CD70" s="924"/>
      <c r="CE70" s="924"/>
      <c r="CF70" s="924"/>
      <c r="CG70" s="924"/>
      <c r="CH70" s="924"/>
      <c r="CI70" s="924"/>
      <c r="CJ70" s="924"/>
      <c r="CK70" s="924"/>
      <c r="CL70" s="924"/>
      <c r="CM70" s="924"/>
      <c r="CN70" s="924"/>
      <c r="CO70" s="924"/>
      <c r="CP70" s="924"/>
      <c r="CQ70" s="924"/>
      <c r="CR70" s="924"/>
      <c r="CS70" s="924"/>
      <c r="CT70" s="924"/>
      <c r="CU70" s="924"/>
      <c r="CV70" s="924"/>
      <c r="CW70" s="924"/>
      <c r="CX70" s="924"/>
      <c r="CY70" s="924"/>
      <c r="CZ70" s="924"/>
      <c r="DA70" s="924"/>
      <c r="DB70" s="924"/>
      <c r="DC70" s="924"/>
      <c r="DD70" s="924"/>
      <c r="DE70" s="924"/>
      <c r="DF70" s="924"/>
      <c r="DG70" s="924"/>
      <c r="DH70" s="924"/>
      <c r="DI70" s="924"/>
      <c r="DJ70" s="924"/>
      <c r="DK70" s="924"/>
      <c r="DL70" s="924"/>
      <c r="DM70" s="924"/>
      <c r="DN70" s="924"/>
      <c r="DO70" s="924"/>
      <c r="DP70" s="924"/>
      <c r="DQ70" s="924"/>
      <c r="DR70" s="924"/>
      <c r="DS70" s="924"/>
      <c r="DT70" s="924"/>
      <c r="DU70" s="924"/>
      <c r="DV70" s="924"/>
      <c r="DW70" s="924"/>
      <c r="DX70" s="924"/>
      <c r="DY70" s="924"/>
      <c r="DZ70" s="924"/>
      <c r="EA70" s="924"/>
      <c r="EB70" s="924"/>
      <c r="EC70" s="924"/>
      <c r="ED70" s="924"/>
      <c r="EE70" s="924"/>
      <c r="EF70" s="924"/>
      <c r="EG70" s="924"/>
      <c r="EH70" s="924"/>
      <c r="EI70" s="924"/>
      <c r="EJ70" s="924"/>
      <c r="EK70" s="924"/>
      <c r="EL70" s="924"/>
      <c r="EM70" s="924"/>
      <c r="EN70" s="924"/>
      <c r="EO70" s="924"/>
      <c r="EP70" s="924"/>
      <c r="EQ70" s="924"/>
      <c r="ER70" s="924"/>
      <c r="ES70" s="924"/>
      <c r="ET70" s="924"/>
      <c r="EU70" s="924"/>
      <c r="EV70" s="924"/>
      <c r="EW70" s="924"/>
      <c r="EX70" s="924"/>
      <c r="EY70" s="924"/>
      <c r="EZ70" s="924"/>
      <c r="FA70" s="924"/>
      <c r="FB70" s="924"/>
      <c r="FC70" s="924"/>
      <c r="FD70" s="924"/>
      <c r="FE70" s="924"/>
      <c r="FF70" s="924"/>
      <c r="FG70" s="924"/>
      <c r="FH70" s="924"/>
      <c r="FI70" s="924"/>
      <c r="FJ70" s="924"/>
      <c r="FK70" s="924"/>
      <c r="FL70" s="924"/>
      <c r="FM70" s="924"/>
      <c r="FN70" s="924"/>
      <c r="FO70" s="924"/>
      <c r="FP70" s="924"/>
      <c r="FQ70" s="924"/>
      <c r="FR70" s="924"/>
      <c r="FS70" s="924"/>
      <c r="FT70" s="924"/>
      <c r="FU70" s="924"/>
      <c r="FV70" s="924"/>
      <c r="FW70" s="924"/>
      <c r="FX70" s="924"/>
      <c r="FY70" s="924"/>
      <c r="FZ70" s="924"/>
      <c r="GA70" s="924"/>
      <c r="GB70" s="924"/>
      <c r="GC70" s="924"/>
      <c r="GD70" s="924"/>
      <c r="GE70" s="924"/>
      <c r="GF70" s="924"/>
      <c r="GG70" s="924"/>
      <c r="GH70" s="924"/>
      <c r="GI70" s="924"/>
      <c r="GJ70" s="924"/>
      <c r="GK70" s="924"/>
      <c r="GL70" s="924"/>
      <c r="GM70" s="924"/>
      <c r="GN70" s="924"/>
      <c r="GO70" s="924"/>
      <c r="GP70" s="924"/>
      <c r="GQ70" s="924"/>
      <c r="GR70" s="924"/>
      <c r="GS70" s="924"/>
      <c r="GT70" s="924"/>
      <c r="GU70" s="924"/>
      <c r="GV70" s="924"/>
      <c r="GW70" s="924"/>
      <c r="GX70" s="924"/>
      <c r="GY70" s="924"/>
      <c r="GZ70" s="924"/>
      <c r="HA70" s="924"/>
      <c r="HB70" s="924"/>
      <c r="HC70" s="924"/>
      <c r="HD70" s="924"/>
      <c r="HE70" s="924"/>
      <c r="HF70" s="924"/>
      <c r="HG70" s="924"/>
      <c r="HH70" s="924"/>
      <c r="HI70" s="924"/>
      <c r="HJ70" s="924"/>
      <c r="HK70" s="924"/>
      <c r="HL70" s="924"/>
      <c r="HM70" s="924"/>
      <c r="HN70" s="924"/>
      <c r="HO70" s="924"/>
      <c r="HP70" s="924"/>
      <c r="HQ70" s="924"/>
      <c r="HR70" s="924"/>
      <c r="HS70" s="924"/>
      <c r="HT70" s="924"/>
      <c r="HU70" s="924"/>
      <c r="HV70" s="924"/>
      <c r="HW70" s="924"/>
      <c r="HX70" s="924"/>
      <c r="HY70" s="924"/>
      <c r="HZ70" s="924"/>
      <c r="IA70" s="924"/>
      <c r="IB70" s="924"/>
      <c r="IC70" s="924"/>
      <c r="ID70" s="924"/>
      <c r="IE70" s="924"/>
      <c r="IF70" s="924"/>
      <c r="IG70" s="924"/>
      <c r="IH70" s="924"/>
      <c r="II70" s="924"/>
      <c r="IJ70" s="924"/>
      <c r="IK70" s="924"/>
      <c r="IL70" s="924"/>
      <c r="IM70" s="924"/>
      <c r="IN70" s="924"/>
      <c r="IO70" s="924"/>
      <c r="IP70" s="924"/>
      <c r="IQ70" s="924"/>
      <c r="IR70" s="924"/>
      <c r="IS70" s="924"/>
      <c r="IT70" s="924"/>
      <c r="IU70" s="924"/>
      <c r="IV70" s="924"/>
      <c r="IW70" s="924"/>
    </row>
    <row r="71" spans="2:257" ht="15.75">
      <c r="B71" s="1350">
        <v>1</v>
      </c>
      <c r="C71" s="233" t="s">
        <v>1846</v>
      </c>
      <c r="D71" s="1706" t="s">
        <v>1686</v>
      </c>
      <c r="E71" s="1351"/>
      <c r="F71" s="1707">
        <v>0</v>
      </c>
      <c r="G71" s="1351"/>
      <c r="H71" s="1707">
        <v>0</v>
      </c>
      <c r="I71" s="1351"/>
      <c r="J71" s="1707">
        <v>0</v>
      </c>
      <c r="K71" s="1351"/>
      <c r="L71" s="1707">
        <v>0</v>
      </c>
      <c r="M71" s="1351">
        <v>5612.92</v>
      </c>
      <c r="N71" s="1707">
        <v>100</v>
      </c>
      <c r="O71" s="1351"/>
      <c r="P71" s="1707">
        <v>0</v>
      </c>
      <c r="Q71" s="1351"/>
      <c r="R71" s="1707">
        <v>0</v>
      </c>
      <c r="S71" s="1351"/>
      <c r="T71" s="1707">
        <v>0</v>
      </c>
      <c r="U71" s="1351"/>
      <c r="V71" s="1707">
        <v>0</v>
      </c>
      <c r="W71" s="1351"/>
      <c r="X71" s="1707">
        <v>0</v>
      </c>
      <c r="Y71" s="1351"/>
      <c r="Z71" s="1707">
        <v>0</v>
      </c>
      <c r="AA71" s="1351"/>
      <c r="AB71" s="1707">
        <v>0</v>
      </c>
      <c r="AC71" s="1351">
        <v>5612.92</v>
      </c>
      <c r="AD71" s="1707">
        <v>1.12707869968806</v>
      </c>
      <c r="AE71" s="1114"/>
      <c r="AF71" s="1352">
        <v>100</v>
      </c>
      <c r="AG71" s="1114"/>
      <c r="AH71" s="1114"/>
      <c r="AI71" s="1114"/>
      <c r="AJ71" s="1114"/>
      <c r="AK71" s="1114"/>
      <c r="AL71" s="1114"/>
      <c r="AM71" s="1114"/>
      <c r="AN71" s="1114"/>
      <c r="AO71" s="1114"/>
      <c r="AP71" s="1114"/>
      <c r="AQ71" s="1114"/>
      <c r="AR71" s="1114"/>
      <c r="AS71" s="1114"/>
      <c r="AT71" s="1114"/>
      <c r="AU71" s="1114"/>
      <c r="AV71" s="1114"/>
      <c r="AW71" s="1114"/>
      <c r="AX71" s="1114"/>
      <c r="AY71" s="1114"/>
      <c r="AZ71" s="1114"/>
      <c r="BA71" s="1114"/>
      <c r="BB71" s="1114"/>
      <c r="BC71" s="1114"/>
      <c r="BD71" s="1114"/>
      <c r="BE71" s="1114"/>
      <c r="BF71" s="1114"/>
      <c r="BG71" s="1114"/>
      <c r="BH71" s="1114"/>
      <c r="BI71" s="1114"/>
      <c r="BJ71" s="1114"/>
      <c r="BK71" s="1114"/>
      <c r="BL71" s="1114"/>
      <c r="BM71" s="1114"/>
      <c r="BN71" s="1114"/>
      <c r="BO71" s="1114"/>
      <c r="BP71" s="1114"/>
      <c r="BQ71" s="1114"/>
      <c r="BR71" s="1114"/>
      <c r="BS71" s="1114"/>
      <c r="BT71" s="1114"/>
      <c r="BU71" s="1114"/>
      <c r="BV71" s="1114"/>
      <c r="BW71" s="1114"/>
      <c r="BX71" s="1114"/>
      <c r="BY71" s="1114"/>
      <c r="BZ71" s="1114"/>
      <c r="CA71" s="1114"/>
      <c r="CB71" s="1114"/>
      <c r="CC71" s="1114"/>
      <c r="CD71" s="1114"/>
      <c r="CE71" s="1114"/>
      <c r="CF71" s="1114"/>
      <c r="CG71" s="1114"/>
      <c r="CH71" s="1114"/>
      <c r="CI71" s="1114"/>
      <c r="CJ71" s="1114"/>
      <c r="CK71" s="1114"/>
      <c r="CL71" s="1114"/>
      <c r="CM71" s="1114"/>
      <c r="CN71" s="1114"/>
      <c r="CO71" s="1114"/>
      <c r="CP71" s="1114"/>
      <c r="CQ71" s="1114"/>
      <c r="CR71" s="1114"/>
      <c r="CS71" s="1114"/>
      <c r="CT71" s="1114"/>
      <c r="CU71" s="1114"/>
      <c r="CV71" s="1114"/>
      <c r="CW71" s="1114"/>
      <c r="CX71" s="1114"/>
      <c r="CY71" s="1114"/>
      <c r="CZ71" s="1114"/>
      <c r="DA71" s="1114"/>
      <c r="DB71" s="1114"/>
      <c r="DC71" s="1114"/>
      <c r="DD71" s="1114"/>
      <c r="DE71" s="1114"/>
      <c r="DF71" s="1114"/>
      <c r="DG71" s="1114"/>
      <c r="DH71" s="1114"/>
      <c r="DI71" s="1114"/>
      <c r="DJ71" s="1114"/>
      <c r="DK71" s="1114"/>
      <c r="DL71" s="1114"/>
      <c r="DM71" s="1114"/>
      <c r="DN71" s="1114"/>
      <c r="DO71" s="1114"/>
      <c r="DP71" s="1114"/>
      <c r="DQ71" s="1114"/>
      <c r="DR71" s="1114"/>
      <c r="DS71" s="1114"/>
      <c r="DT71" s="1114"/>
      <c r="DU71" s="1114"/>
      <c r="DV71" s="1114"/>
      <c r="DW71" s="1114"/>
      <c r="DX71" s="1114"/>
      <c r="DY71" s="1114"/>
      <c r="DZ71" s="1114"/>
      <c r="EA71" s="1114"/>
      <c r="EB71" s="1114"/>
      <c r="EC71" s="1114"/>
      <c r="ED71" s="1114"/>
      <c r="EE71" s="1114"/>
      <c r="EF71" s="1114"/>
      <c r="EG71" s="1114"/>
      <c r="EH71" s="1114"/>
      <c r="EI71" s="1114"/>
      <c r="EJ71" s="1114"/>
      <c r="EK71" s="1114"/>
      <c r="EL71" s="1114"/>
      <c r="EM71" s="1114"/>
      <c r="EN71" s="1114"/>
      <c r="EO71" s="1114"/>
      <c r="EP71" s="1114"/>
      <c r="EQ71" s="1114"/>
      <c r="ER71" s="1114"/>
      <c r="ES71" s="1114"/>
      <c r="ET71" s="1114"/>
      <c r="EU71" s="1114"/>
      <c r="EV71" s="1114"/>
      <c r="EW71" s="1114"/>
      <c r="EX71" s="1114"/>
      <c r="EY71" s="1114"/>
      <c r="EZ71" s="1114"/>
      <c r="FA71" s="1114"/>
      <c r="FB71" s="1114"/>
      <c r="FC71" s="1114"/>
      <c r="FD71" s="1114"/>
      <c r="FE71" s="1114"/>
      <c r="FF71" s="1114"/>
      <c r="FG71" s="1114"/>
      <c r="FH71" s="1114"/>
      <c r="FI71" s="1114"/>
      <c r="FJ71" s="1114"/>
      <c r="FK71" s="1114"/>
      <c r="FL71" s="1114"/>
      <c r="FM71" s="1114"/>
      <c r="FN71" s="1114"/>
      <c r="FO71" s="1114"/>
      <c r="FP71" s="1114"/>
      <c r="FQ71" s="1114"/>
      <c r="FR71" s="1114"/>
      <c r="FS71" s="1114"/>
      <c r="FT71" s="1114"/>
      <c r="FU71" s="1114"/>
      <c r="FV71" s="1114"/>
      <c r="FW71" s="1114"/>
      <c r="FX71" s="1114"/>
      <c r="FY71" s="1114"/>
      <c r="FZ71" s="1114"/>
      <c r="GA71" s="1114"/>
      <c r="GB71" s="1114"/>
      <c r="GC71" s="1114"/>
      <c r="GD71" s="1114"/>
      <c r="GE71" s="1114"/>
      <c r="GF71" s="1114"/>
      <c r="GG71" s="1114"/>
      <c r="GH71" s="1114"/>
      <c r="GI71" s="1114"/>
      <c r="GJ71" s="1114"/>
      <c r="GK71" s="1114"/>
      <c r="GL71" s="1114"/>
      <c r="GM71" s="1114"/>
      <c r="GN71" s="1114"/>
      <c r="GO71" s="1114"/>
      <c r="GP71" s="1114"/>
      <c r="GQ71" s="1114"/>
      <c r="GR71" s="1114"/>
      <c r="GS71" s="1114"/>
      <c r="GT71" s="1114"/>
      <c r="GU71" s="1114"/>
      <c r="GV71" s="1114"/>
      <c r="GW71" s="1114"/>
      <c r="GX71" s="1114"/>
      <c r="GY71" s="1114"/>
      <c r="GZ71" s="1114"/>
      <c r="HA71" s="1114"/>
      <c r="HB71" s="1114"/>
      <c r="HC71" s="1114"/>
      <c r="HD71" s="1114"/>
      <c r="HE71" s="1114"/>
      <c r="HF71" s="1114"/>
      <c r="HG71" s="1114"/>
      <c r="HH71" s="1114"/>
      <c r="HI71" s="1114"/>
      <c r="HJ71" s="1114"/>
      <c r="HK71" s="1114"/>
      <c r="HL71" s="1114"/>
      <c r="HM71" s="1114"/>
      <c r="HN71" s="1114"/>
      <c r="HO71" s="1114"/>
      <c r="HP71" s="1114"/>
      <c r="HQ71" s="1114"/>
      <c r="HR71" s="1114"/>
      <c r="HS71" s="1114"/>
      <c r="HT71" s="1114"/>
      <c r="HU71" s="1114"/>
      <c r="HV71" s="1114"/>
      <c r="HW71" s="1114"/>
      <c r="HX71" s="1114"/>
      <c r="HY71" s="1114"/>
      <c r="HZ71" s="1114"/>
      <c r="IA71" s="1114"/>
      <c r="IB71" s="1114"/>
      <c r="IC71" s="1114"/>
      <c r="ID71" s="1114"/>
      <c r="IE71" s="1114"/>
      <c r="IF71" s="1114"/>
      <c r="IG71" s="1114"/>
      <c r="IH71" s="1114"/>
      <c r="II71" s="1114"/>
      <c r="IJ71" s="1114"/>
      <c r="IK71" s="1114"/>
      <c r="IL71" s="1114"/>
      <c r="IM71" s="1114"/>
      <c r="IN71" s="1114"/>
      <c r="IO71" s="1114"/>
      <c r="IP71" s="1114"/>
      <c r="IQ71" s="1114"/>
      <c r="IR71" s="1114"/>
      <c r="IS71" s="1114"/>
      <c r="IT71" s="1114"/>
      <c r="IU71" s="1114"/>
      <c r="IV71" s="1114"/>
      <c r="IW71" s="1114"/>
    </row>
    <row r="72" spans="2:257" s="1346" customFormat="1" ht="6" customHeight="1">
      <c r="C72" s="1711"/>
      <c r="D72" s="1708"/>
      <c r="E72" s="1347"/>
      <c r="F72" s="1348"/>
      <c r="G72" s="1347"/>
      <c r="H72" s="1348"/>
      <c r="I72" s="1347"/>
      <c r="J72" s="1348"/>
      <c r="K72" s="1347"/>
      <c r="L72" s="1348"/>
      <c r="M72" s="1347"/>
      <c r="N72" s="1348"/>
      <c r="O72" s="1347"/>
      <c r="P72" s="1348"/>
      <c r="Q72" s="1347"/>
      <c r="R72" s="1348"/>
      <c r="S72" s="1347"/>
      <c r="T72" s="1348"/>
      <c r="U72" s="1347"/>
      <c r="V72" s="1348"/>
      <c r="W72" s="1347"/>
      <c r="X72" s="1348"/>
      <c r="Y72" s="1347"/>
      <c r="Z72" s="1348"/>
      <c r="AA72" s="1347"/>
      <c r="AB72" s="1348"/>
      <c r="AC72" s="1347"/>
      <c r="AD72" s="1709"/>
      <c r="AE72" s="924"/>
      <c r="AF72" s="1349"/>
      <c r="AG72" s="924"/>
      <c r="AH72" s="924"/>
      <c r="AI72" s="924"/>
      <c r="AJ72" s="924"/>
      <c r="AK72" s="924"/>
      <c r="AL72" s="924"/>
      <c r="AM72" s="924"/>
      <c r="AN72" s="924"/>
      <c r="AO72" s="924"/>
      <c r="AP72" s="924"/>
      <c r="AQ72" s="924"/>
      <c r="AR72" s="924"/>
      <c r="AS72" s="924"/>
      <c r="AT72" s="924"/>
      <c r="AU72" s="924"/>
      <c r="AV72" s="924"/>
      <c r="AW72" s="924"/>
      <c r="AX72" s="924"/>
      <c r="AY72" s="924"/>
      <c r="AZ72" s="924"/>
      <c r="BA72" s="924"/>
      <c r="BB72" s="924"/>
      <c r="BC72" s="924"/>
      <c r="BD72" s="924"/>
      <c r="BE72" s="924"/>
      <c r="BF72" s="924"/>
      <c r="BG72" s="924"/>
      <c r="BH72" s="924"/>
      <c r="BI72" s="924"/>
      <c r="BJ72" s="924"/>
      <c r="BK72" s="924"/>
      <c r="BL72" s="924"/>
      <c r="BM72" s="924"/>
      <c r="BN72" s="924"/>
      <c r="BO72" s="924"/>
      <c r="BP72" s="924"/>
      <c r="BQ72" s="924"/>
      <c r="BR72" s="924"/>
      <c r="BS72" s="924"/>
      <c r="BT72" s="924"/>
      <c r="BU72" s="924"/>
      <c r="BV72" s="924"/>
      <c r="BW72" s="924"/>
      <c r="BX72" s="924"/>
      <c r="BY72" s="924"/>
      <c r="BZ72" s="924"/>
      <c r="CA72" s="924"/>
      <c r="CB72" s="924"/>
      <c r="CC72" s="924"/>
      <c r="CD72" s="924"/>
      <c r="CE72" s="924"/>
      <c r="CF72" s="924"/>
      <c r="CG72" s="924"/>
      <c r="CH72" s="924"/>
      <c r="CI72" s="924"/>
      <c r="CJ72" s="924"/>
      <c r="CK72" s="924"/>
      <c r="CL72" s="924"/>
      <c r="CM72" s="924"/>
      <c r="CN72" s="924"/>
      <c r="CO72" s="924"/>
      <c r="CP72" s="924"/>
      <c r="CQ72" s="924"/>
      <c r="CR72" s="924"/>
      <c r="CS72" s="924"/>
      <c r="CT72" s="924"/>
      <c r="CU72" s="924"/>
      <c r="CV72" s="924"/>
      <c r="CW72" s="924"/>
      <c r="CX72" s="924"/>
      <c r="CY72" s="924"/>
      <c r="CZ72" s="924"/>
      <c r="DA72" s="924"/>
      <c r="DB72" s="924"/>
      <c r="DC72" s="924"/>
      <c r="DD72" s="924"/>
      <c r="DE72" s="924"/>
      <c r="DF72" s="924"/>
      <c r="DG72" s="924"/>
      <c r="DH72" s="924"/>
      <c r="DI72" s="924"/>
      <c r="DJ72" s="924"/>
      <c r="DK72" s="924"/>
      <c r="DL72" s="924"/>
      <c r="DM72" s="924"/>
      <c r="DN72" s="924"/>
      <c r="DO72" s="924"/>
      <c r="DP72" s="924"/>
      <c r="DQ72" s="924"/>
      <c r="DR72" s="924"/>
      <c r="DS72" s="924"/>
      <c r="DT72" s="924"/>
      <c r="DU72" s="924"/>
      <c r="DV72" s="924"/>
      <c r="DW72" s="924"/>
      <c r="DX72" s="924"/>
      <c r="DY72" s="924"/>
      <c r="DZ72" s="924"/>
      <c r="EA72" s="924"/>
      <c r="EB72" s="924"/>
      <c r="EC72" s="924"/>
      <c r="ED72" s="924"/>
      <c r="EE72" s="924"/>
      <c r="EF72" s="924"/>
      <c r="EG72" s="924"/>
      <c r="EH72" s="924"/>
      <c r="EI72" s="924"/>
      <c r="EJ72" s="924"/>
      <c r="EK72" s="924"/>
      <c r="EL72" s="924"/>
      <c r="EM72" s="924"/>
      <c r="EN72" s="924"/>
      <c r="EO72" s="924"/>
      <c r="EP72" s="924"/>
      <c r="EQ72" s="924"/>
      <c r="ER72" s="924"/>
      <c r="ES72" s="924"/>
      <c r="ET72" s="924"/>
      <c r="EU72" s="924"/>
      <c r="EV72" s="924"/>
      <c r="EW72" s="924"/>
      <c r="EX72" s="924"/>
      <c r="EY72" s="924"/>
      <c r="EZ72" s="924"/>
      <c r="FA72" s="924"/>
      <c r="FB72" s="924"/>
      <c r="FC72" s="924"/>
      <c r="FD72" s="924"/>
      <c r="FE72" s="924"/>
      <c r="FF72" s="924"/>
      <c r="FG72" s="924"/>
      <c r="FH72" s="924"/>
      <c r="FI72" s="924"/>
      <c r="FJ72" s="924"/>
      <c r="FK72" s="924"/>
      <c r="FL72" s="924"/>
      <c r="FM72" s="924"/>
      <c r="FN72" s="924"/>
      <c r="FO72" s="924"/>
      <c r="FP72" s="924"/>
      <c r="FQ72" s="924"/>
      <c r="FR72" s="924"/>
      <c r="FS72" s="924"/>
      <c r="FT72" s="924"/>
      <c r="FU72" s="924"/>
      <c r="FV72" s="924"/>
      <c r="FW72" s="924"/>
      <c r="FX72" s="924"/>
      <c r="FY72" s="924"/>
      <c r="FZ72" s="924"/>
      <c r="GA72" s="924"/>
      <c r="GB72" s="924"/>
      <c r="GC72" s="924"/>
      <c r="GD72" s="924"/>
      <c r="GE72" s="924"/>
      <c r="GF72" s="924"/>
      <c r="GG72" s="924"/>
      <c r="GH72" s="924"/>
      <c r="GI72" s="924"/>
      <c r="GJ72" s="924"/>
      <c r="GK72" s="924"/>
      <c r="GL72" s="924"/>
      <c r="GM72" s="924"/>
      <c r="GN72" s="924"/>
      <c r="GO72" s="924"/>
      <c r="GP72" s="924"/>
      <c r="GQ72" s="924"/>
      <c r="GR72" s="924"/>
      <c r="GS72" s="924"/>
      <c r="GT72" s="924"/>
      <c r="GU72" s="924"/>
      <c r="GV72" s="924"/>
      <c r="GW72" s="924"/>
      <c r="GX72" s="924"/>
      <c r="GY72" s="924"/>
      <c r="GZ72" s="924"/>
      <c r="HA72" s="924"/>
      <c r="HB72" s="924"/>
      <c r="HC72" s="924"/>
      <c r="HD72" s="924"/>
      <c r="HE72" s="924"/>
      <c r="HF72" s="924"/>
      <c r="HG72" s="924"/>
      <c r="HH72" s="924"/>
      <c r="HI72" s="924"/>
      <c r="HJ72" s="924"/>
      <c r="HK72" s="924"/>
      <c r="HL72" s="924"/>
      <c r="HM72" s="924"/>
      <c r="HN72" s="924"/>
      <c r="HO72" s="924"/>
      <c r="HP72" s="924"/>
      <c r="HQ72" s="924"/>
      <c r="HR72" s="924"/>
      <c r="HS72" s="924"/>
      <c r="HT72" s="924"/>
      <c r="HU72" s="924"/>
      <c r="HV72" s="924"/>
      <c r="HW72" s="924"/>
      <c r="HX72" s="924"/>
      <c r="HY72" s="924"/>
      <c r="HZ72" s="924"/>
      <c r="IA72" s="924"/>
      <c r="IB72" s="924"/>
      <c r="IC72" s="924"/>
      <c r="ID72" s="924"/>
      <c r="IE72" s="924"/>
      <c r="IF72" s="924"/>
      <c r="IG72" s="924"/>
      <c r="IH72" s="924"/>
      <c r="II72" s="924"/>
      <c r="IJ72" s="924"/>
      <c r="IK72" s="924"/>
      <c r="IL72" s="924"/>
      <c r="IM72" s="924"/>
      <c r="IN72" s="924"/>
      <c r="IO72" s="924"/>
      <c r="IP72" s="924"/>
      <c r="IQ72" s="924"/>
      <c r="IR72" s="924"/>
      <c r="IS72" s="924"/>
      <c r="IT72" s="924"/>
      <c r="IU72" s="924"/>
      <c r="IV72" s="924"/>
      <c r="IW72" s="924"/>
    </row>
    <row r="73" spans="2:257" ht="15.75">
      <c r="B73" s="1350">
        <v>1</v>
      </c>
      <c r="C73" s="233" t="s">
        <v>1847</v>
      </c>
      <c r="D73" s="1706" t="s">
        <v>232</v>
      </c>
      <c r="E73" s="1351"/>
      <c r="F73" s="1707">
        <v>0</v>
      </c>
      <c r="G73" s="1351"/>
      <c r="H73" s="1707">
        <v>0</v>
      </c>
      <c r="I73" s="1351">
        <v>26632.04</v>
      </c>
      <c r="J73" s="1707">
        <v>61.39</v>
      </c>
      <c r="K73" s="1351">
        <v>0</v>
      </c>
      <c r="L73" s="1707">
        <v>0</v>
      </c>
      <c r="M73" s="1351">
        <v>16750.510000000002</v>
      </c>
      <c r="N73" s="1707">
        <v>38.61</v>
      </c>
      <c r="O73" s="1351"/>
      <c r="P73" s="1707">
        <v>0</v>
      </c>
      <c r="Q73" s="1351"/>
      <c r="R73" s="1707">
        <v>0</v>
      </c>
      <c r="S73" s="1351"/>
      <c r="T73" s="1707">
        <v>0</v>
      </c>
      <c r="U73" s="1351"/>
      <c r="V73" s="1707">
        <v>0</v>
      </c>
      <c r="W73" s="1351"/>
      <c r="X73" s="1707">
        <v>0</v>
      </c>
      <c r="Y73" s="1351"/>
      <c r="Z73" s="1707">
        <v>0</v>
      </c>
      <c r="AA73" s="1351"/>
      <c r="AB73" s="1707">
        <v>0</v>
      </c>
      <c r="AC73" s="1351">
        <v>43382.55</v>
      </c>
      <c r="AD73" s="1707">
        <v>8.7112497671715001</v>
      </c>
      <c r="AE73" s="1114"/>
      <c r="AF73" s="1352">
        <v>100</v>
      </c>
      <c r="AG73" s="1114"/>
      <c r="AH73" s="1114"/>
      <c r="AI73" s="1114"/>
      <c r="AJ73" s="1114"/>
      <c r="AK73" s="1114"/>
      <c r="AL73" s="1114"/>
      <c r="AM73" s="1114"/>
      <c r="AN73" s="1114"/>
      <c r="AO73" s="1114"/>
      <c r="AP73" s="1114"/>
      <c r="AQ73" s="1114"/>
      <c r="AR73" s="1114"/>
      <c r="AS73" s="1114"/>
      <c r="AT73" s="1114"/>
      <c r="AU73" s="1114"/>
      <c r="AV73" s="1114"/>
      <c r="AW73" s="1114"/>
      <c r="AX73" s="1114"/>
      <c r="AY73" s="1114"/>
      <c r="AZ73" s="1114"/>
      <c r="BA73" s="1114"/>
      <c r="BB73" s="1114"/>
      <c r="BC73" s="1114"/>
      <c r="BD73" s="1114"/>
      <c r="BE73" s="1114"/>
      <c r="BF73" s="1114"/>
      <c r="BG73" s="1114"/>
      <c r="BH73" s="1114"/>
      <c r="BI73" s="1114"/>
      <c r="BJ73" s="1114"/>
      <c r="BK73" s="1114"/>
      <c r="BL73" s="1114"/>
      <c r="BM73" s="1114"/>
      <c r="BN73" s="1114"/>
      <c r="BO73" s="1114"/>
      <c r="BP73" s="1114"/>
      <c r="BQ73" s="1114"/>
      <c r="BR73" s="1114"/>
      <c r="BS73" s="1114"/>
      <c r="BT73" s="1114"/>
      <c r="BU73" s="1114"/>
      <c r="BV73" s="1114"/>
      <c r="BW73" s="1114"/>
      <c r="BX73" s="1114"/>
      <c r="BY73" s="1114"/>
      <c r="BZ73" s="1114"/>
      <c r="CA73" s="1114"/>
      <c r="CB73" s="1114"/>
      <c r="CC73" s="1114"/>
      <c r="CD73" s="1114"/>
      <c r="CE73" s="1114"/>
      <c r="CF73" s="1114"/>
      <c r="CG73" s="1114"/>
      <c r="CH73" s="1114"/>
      <c r="CI73" s="1114"/>
      <c r="CJ73" s="1114"/>
      <c r="CK73" s="1114"/>
      <c r="CL73" s="1114"/>
      <c r="CM73" s="1114"/>
      <c r="CN73" s="1114"/>
      <c r="CO73" s="1114"/>
      <c r="CP73" s="1114"/>
      <c r="CQ73" s="1114"/>
      <c r="CR73" s="1114"/>
      <c r="CS73" s="1114"/>
      <c r="CT73" s="1114"/>
      <c r="CU73" s="1114"/>
      <c r="CV73" s="1114"/>
      <c r="CW73" s="1114"/>
      <c r="CX73" s="1114"/>
      <c r="CY73" s="1114"/>
      <c r="CZ73" s="1114"/>
      <c r="DA73" s="1114"/>
      <c r="DB73" s="1114"/>
      <c r="DC73" s="1114"/>
      <c r="DD73" s="1114"/>
      <c r="DE73" s="1114"/>
      <c r="DF73" s="1114"/>
      <c r="DG73" s="1114"/>
      <c r="DH73" s="1114"/>
      <c r="DI73" s="1114"/>
      <c r="DJ73" s="1114"/>
      <c r="DK73" s="1114"/>
      <c r="DL73" s="1114"/>
      <c r="DM73" s="1114"/>
      <c r="DN73" s="1114"/>
      <c r="DO73" s="1114"/>
      <c r="DP73" s="1114"/>
      <c r="DQ73" s="1114"/>
      <c r="DR73" s="1114"/>
      <c r="DS73" s="1114"/>
      <c r="DT73" s="1114"/>
      <c r="DU73" s="1114"/>
      <c r="DV73" s="1114"/>
      <c r="DW73" s="1114"/>
      <c r="DX73" s="1114"/>
      <c r="DY73" s="1114"/>
      <c r="DZ73" s="1114"/>
      <c r="EA73" s="1114"/>
      <c r="EB73" s="1114"/>
      <c r="EC73" s="1114"/>
      <c r="ED73" s="1114"/>
      <c r="EE73" s="1114"/>
      <c r="EF73" s="1114"/>
      <c r="EG73" s="1114"/>
      <c r="EH73" s="1114"/>
      <c r="EI73" s="1114"/>
      <c r="EJ73" s="1114"/>
      <c r="EK73" s="1114"/>
      <c r="EL73" s="1114"/>
      <c r="EM73" s="1114"/>
      <c r="EN73" s="1114"/>
      <c r="EO73" s="1114"/>
      <c r="EP73" s="1114"/>
      <c r="EQ73" s="1114"/>
      <c r="ER73" s="1114"/>
      <c r="ES73" s="1114"/>
      <c r="ET73" s="1114"/>
      <c r="EU73" s="1114"/>
      <c r="EV73" s="1114"/>
      <c r="EW73" s="1114"/>
      <c r="EX73" s="1114"/>
      <c r="EY73" s="1114"/>
      <c r="EZ73" s="1114"/>
      <c r="FA73" s="1114"/>
      <c r="FB73" s="1114"/>
      <c r="FC73" s="1114"/>
      <c r="FD73" s="1114"/>
      <c r="FE73" s="1114"/>
      <c r="FF73" s="1114"/>
      <c r="FG73" s="1114"/>
      <c r="FH73" s="1114"/>
      <c r="FI73" s="1114"/>
      <c r="FJ73" s="1114"/>
      <c r="FK73" s="1114"/>
      <c r="FL73" s="1114"/>
      <c r="FM73" s="1114"/>
      <c r="FN73" s="1114"/>
      <c r="FO73" s="1114"/>
      <c r="FP73" s="1114"/>
      <c r="FQ73" s="1114"/>
      <c r="FR73" s="1114"/>
      <c r="FS73" s="1114"/>
      <c r="FT73" s="1114"/>
      <c r="FU73" s="1114"/>
      <c r="FV73" s="1114"/>
      <c r="FW73" s="1114"/>
      <c r="FX73" s="1114"/>
      <c r="FY73" s="1114"/>
      <c r="FZ73" s="1114"/>
      <c r="GA73" s="1114"/>
      <c r="GB73" s="1114"/>
      <c r="GC73" s="1114"/>
      <c r="GD73" s="1114"/>
      <c r="GE73" s="1114"/>
      <c r="GF73" s="1114"/>
      <c r="GG73" s="1114"/>
      <c r="GH73" s="1114"/>
      <c r="GI73" s="1114"/>
      <c r="GJ73" s="1114"/>
      <c r="GK73" s="1114"/>
      <c r="GL73" s="1114"/>
      <c r="GM73" s="1114"/>
      <c r="GN73" s="1114"/>
      <c r="GO73" s="1114"/>
      <c r="GP73" s="1114"/>
      <c r="GQ73" s="1114"/>
      <c r="GR73" s="1114"/>
      <c r="GS73" s="1114"/>
      <c r="GT73" s="1114"/>
      <c r="GU73" s="1114"/>
      <c r="GV73" s="1114"/>
      <c r="GW73" s="1114"/>
      <c r="GX73" s="1114"/>
      <c r="GY73" s="1114"/>
      <c r="GZ73" s="1114"/>
      <c r="HA73" s="1114"/>
      <c r="HB73" s="1114"/>
      <c r="HC73" s="1114"/>
      <c r="HD73" s="1114"/>
      <c r="HE73" s="1114"/>
      <c r="HF73" s="1114"/>
      <c r="HG73" s="1114"/>
      <c r="HH73" s="1114"/>
      <c r="HI73" s="1114"/>
      <c r="HJ73" s="1114"/>
      <c r="HK73" s="1114"/>
      <c r="HL73" s="1114"/>
      <c r="HM73" s="1114"/>
      <c r="HN73" s="1114"/>
      <c r="HO73" s="1114"/>
      <c r="HP73" s="1114"/>
      <c r="HQ73" s="1114"/>
      <c r="HR73" s="1114"/>
      <c r="HS73" s="1114"/>
      <c r="HT73" s="1114"/>
      <c r="HU73" s="1114"/>
      <c r="HV73" s="1114"/>
      <c r="HW73" s="1114"/>
      <c r="HX73" s="1114"/>
      <c r="HY73" s="1114"/>
      <c r="HZ73" s="1114"/>
      <c r="IA73" s="1114"/>
      <c r="IB73" s="1114"/>
      <c r="IC73" s="1114"/>
      <c r="ID73" s="1114"/>
      <c r="IE73" s="1114"/>
      <c r="IF73" s="1114"/>
      <c r="IG73" s="1114"/>
      <c r="IH73" s="1114"/>
      <c r="II73" s="1114"/>
      <c r="IJ73" s="1114"/>
      <c r="IK73" s="1114"/>
      <c r="IL73" s="1114"/>
      <c r="IM73" s="1114"/>
      <c r="IN73" s="1114"/>
      <c r="IO73" s="1114"/>
      <c r="IP73" s="1114"/>
      <c r="IQ73" s="1114"/>
      <c r="IR73" s="1114"/>
      <c r="IS73" s="1114"/>
      <c r="IT73" s="1114"/>
      <c r="IU73" s="1114"/>
      <c r="IV73" s="1114"/>
      <c r="IW73" s="1114"/>
    </row>
    <row r="74" spans="2:257" s="1346" customFormat="1" ht="6" customHeight="1">
      <c r="C74" s="1711"/>
      <c r="D74" s="1708"/>
      <c r="E74" s="1347"/>
      <c r="F74" s="1348"/>
      <c r="G74" s="1347"/>
      <c r="H74" s="1348"/>
      <c r="I74" s="1347"/>
      <c r="J74" s="1348"/>
      <c r="K74" s="1347"/>
      <c r="L74" s="1348"/>
      <c r="M74" s="1347"/>
      <c r="N74" s="1348"/>
      <c r="O74" s="1347"/>
      <c r="P74" s="1348"/>
      <c r="Q74" s="1347"/>
      <c r="R74" s="1348"/>
      <c r="S74" s="1347"/>
      <c r="T74" s="1348"/>
      <c r="U74" s="1347"/>
      <c r="V74" s="1348"/>
      <c r="W74" s="1347"/>
      <c r="X74" s="1348"/>
      <c r="Y74" s="1347"/>
      <c r="Z74" s="1348"/>
      <c r="AA74" s="1347"/>
      <c r="AB74" s="1348"/>
      <c r="AC74" s="1347"/>
      <c r="AD74" s="1709"/>
      <c r="AE74" s="924"/>
      <c r="AF74" s="1349"/>
      <c r="AG74" s="924"/>
      <c r="AH74" s="924"/>
      <c r="AI74" s="924"/>
      <c r="AJ74" s="924"/>
      <c r="AK74" s="924"/>
      <c r="AL74" s="924"/>
      <c r="AM74" s="924"/>
      <c r="AN74" s="924"/>
      <c r="AO74" s="924"/>
      <c r="AP74" s="924"/>
      <c r="AQ74" s="924"/>
      <c r="AR74" s="924"/>
      <c r="AS74" s="924"/>
      <c r="AT74" s="924"/>
      <c r="AU74" s="924"/>
      <c r="AV74" s="924"/>
      <c r="AW74" s="924"/>
      <c r="AX74" s="924"/>
      <c r="AY74" s="924"/>
      <c r="AZ74" s="924"/>
      <c r="BA74" s="924"/>
      <c r="BB74" s="924"/>
      <c r="BC74" s="924"/>
      <c r="BD74" s="924"/>
      <c r="BE74" s="924"/>
      <c r="BF74" s="924"/>
      <c r="BG74" s="924"/>
      <c r="BH74" s="924"/>
      <c r="BI74" s="924"/>
      <c r="BJ74" s="924"/>
      <c r="BK74" s="924"/>
      <c r="BL74" s="924"/>
      <c r="BM74" s="924"/>
      <c r="BN74" s="924"/>
      <c r="BO74" s="924"/>
      <c r="BP74" s="924"/>
      <c r="BQ74" s="924"/>
      <c r="BR74" s="924"/>
      <c r="BS74" s="924"/>
      <c r="BT74" s="924"/>
      <c r="BU74" s="924"/>
      <c r="BV74" s="924"/>
      <c r="BW74" s="924"/>
      <c r="BX74" s="924"/>
      <c r="BY74" s="924"/>
      <c r="BZ74" s="924"/>
      <c r="CA74" s="924"/>
      <c r="CB74" s="924"/>
      <c r="CC74" s="924"/>
      <c r="CD74" s="924"/>
      <c r="CE74" s="924"/>
      <c r="CF74" s="924"/>
      <c r="CG74" s="924"/>
      <c r="CH74" s="924"/>
      <c r="CI74" s="924"/>
      <c r="CJ74" s="924"/>
      <c r="CK74" s="924"/>
      <c r="CL74" s="924"/>
      <c r="CM74" s="924"/>
      <c r="CN74" s="924"/>
      <c r="CO74" s="924"/>
      <c r="CP74" s="924"/>
      <c r="CQ74" s="924"/>
      <c r="CR74" s="924"/>
      <c r="CS74" s="924"/>
      <c r="CT74" s="924"/>
      <c r="CU74" s="924"/>
      <c r="CV74" s="924"/>
      <c r="CW74" s="924"/>
      <c r="CX74" s="924"/>
      <c r="CY74" s="924"/>
      <c r="CZ74" s="924"/>
      <c r="DA74" s="924"/>
      <c r="DB74" s="924"/>
      <c r="DC74" s="924"/>
      <c r="DD74" s="924"/>
      <c r="DE74" s="924"/>
      <c r="DF74" s="924"/>
      <c r="DG74" s="924"/>
      <c r="DH74" s="924"/>
      <c r="DI74" s="924"/>
      <c r="DJ74" s="924"/>
      <c r="DK74" s="924"/>
      <c r="DL74" s="924"/>
      <c r="DM74" s="924"/>
      <c r="DN74" s="924"/>
      <c r="DO74" s="924"/>
      <c r="DP74" s="924"/>
      <c r="DQ74" s="924"/>
      <c r="DR74" s="924"/>
      <c r="DS74" s="924"/>
      <c r="DT74" s="924"/>
      <c r="DU74" s="924"/>
      <c r="DV74" s="924"/>
      <c r="DW74" s="924"/>
      <c r="DX74" s="924"/>
      <c r="DY74" s="924"/>
      <c r="DZ74" s="924"/>
      <c r="EA74" s="924"/>
      <c r="EB74" s="924"/>
      <c r="EC74" s="924"/>
      <c r="ED74" s="924"/>
      <c r="EE74" s="924"/>
      <c r="EF74" s="924"/>
      <c r="EG74" s="924"/>
      <c r="EH74" s="924"/>
      <c r="EI74" s="924"/>
      <c r="EJ74" s="924"/>
      <c r="EK74" s="924"/>
      <c r="EL74" s="924"/>
      <c r="EM74" s="924"/>
      <c r="EN74" s="924"/>
      <c r="EO74" s="924"/>
      <c r="EP74" s="924"/>
      <c r="EQ74" s="924"/>
      <c r="ER74" s="924"/>
      <c r="ES74" s="924"/>
      <c r="ET74" s="924"/>
      <c r="EU74" s="924"/>
      <c r="EV74" s="924"/>
      <c r="EW74" s="924"/>
      <c r="EX74" s="924"/>
      <c r="EY74" s="924"/>
      <c r="EZ74" s="924"/>
      <c r="FA74" s="924"/>
      <c r="FB74" s="924"/>
      <c r="FC74" s="924"/>
      <c r="FD74" s="924"/>
      <c r="FE74" s="924"/>
      <c r="FF74" s="924"/>
      <c r="FG74" s="924"/>
      <c r="FH74" s="924"/>
      <c r="FI74" s="924"/>
      <c r="FJ74" s="924"/>
      <c r="FK74" s="924"/>
      <c r="FL74" s="924"/>
      <c r="FM74" s="924"/>
      <c r="FN74" s="924"/>
      <c r="FO74" s="924"/>
      <c r="FP74" s="924"/>
      <c r="FQ74" s="924"/>
      <c r="FR74" s="924"/>
      <c r="FS74" s="924"/>
      <c r="FT74" s="924"/>
      <c r="FU74" s="924"/>
      <c r="FV74" s="924"/>
      <c r="FW74" s="924"/>
      <c r="FX74" s="924"/>
      <c r="FY74" s="924"/>
      <c r="FZ74" s="924"/>
      <c r="GA74" s="924"/>
      <c r="GB74" s="924"/>
      <c r="GC74" s="924"/>
      <c r="GD74" s="924"/>
      <c r="GE74" s="924"/>
      <c r="GF74" s="924"/>
      <c r="GG74" s="924"/>
      <c r="GH74" s="924"/>
      <c r="GI74" s="924"/>
      <c r="GJ74" s="924"/>
      <c r="GK74" s="924"/>
      <c r="GL74" s="924"/>
      <c r="GM74" s="924"/>
      <c r="GN74" s="924"/>
      <c r="GO74" s="924"/>
      <c r="GP74" s="924"/>
      <c r="GQ74" s="924"/>
      <c r="GR74" s="924"/>
      <c r="GS74" s="924"/>
      <c r="GT74" s="924"/>
      <c r="GU74" s="924"/>
      <c r="GV74" s="924"/>
      <c r="GW74" s="924"/>
      <c r="GX74" s="924"/>
      <c r="GY74" s="924"/>
      <c r="GZ74" s="924"/>
      <c r="HA74" s="924"/>
      <c r="HB74" s="924"/>
      <c r="HC74" s="924"/>
      <c r="HD74" s="924"/>
      <c r="HE74" s="924"/>
      <c r="HF74" s="924"/>
      <c r="HG74" s="924"/>
      <c r="HH74" s="924"/>
      <c r="HI74" s="924"/>
      <c r="HJ74" s="924"/>
      <c r="HK74" s="924"/>
      <c r="HL74" s="924"/>
      <c r="HM74" s="924"/>
      <c r="HN74" s="924"/>
      <c r="HO74" s="924"/>
      <c r="HP74" s="924"/>
      <c r="HQ74" s="924"/>
      <c r="HR74" s="924"/>
      <c r="HS74" s="924"/>
      <c r="HT74" s="924"/>
      <c r="HU74" s="924"/>
      <c r="HV74" s="924"/>
      <c r="HW74" s="924"/>
      <c r="HX74" s="924"/>
      <c r="HY74" s="924"/>
      <c r="HZ74" s="924"/>
      <c r="IA74" s="924"/>
      <c r="IB74" s="924"/>
      <c r="IC74" s="924"/>
      <c r="ID74" s="924"/>
      <c r="IE74" s="924"/>
      <c r="IF74" s="924"/>
      <c r="IG74" s="924"/>
      <c r="IH74" s="924"/>
      <c r="II74" s="924"/>
      <c r="IJ74" s="924"/>
      <c r="IK74" s="924"/>
      <c r="IL74" s="924"/>
      <c r="IM74" s="924"/>
      <c r="IN74" s="924"/>
      <c r="IO74" s="924"/>
      <c r="IP74" s="924"/>
      <c r="IQ74" s="924"/>
      <c r="IR74" s="924"/>
      <c r="IS74" s="924"/>
      <c r="IT74" s="924"/>
      <c r="IU74" s="924"/>
      <c r="IV74" s="924"/>
      <c r="IW74" s="924"/>
    </row>
    <row r="75" spans="2:257" ht="15.75">
      <c r="B75" s="1350">
        <v>1</v>
      </c>
      <c r="C75" s="233" t="s">
        <v>1848</v>
      </c>
      <c r="D75" s="1706" t="s">
        <v>73</v>
      </c>
      <c r="E75" s="1351"/>
      <c r="F75" s="1707">
        <v>0</v>
      </c>
      <c r="G75" s="1351"/>
      <c r="H75" s="1707">
        <v>0</v>
      </c>
      <c r="I75" s="1351"/>
      <c r="J75" s="1707">
        <v>0</v>
      </c>
      <c r="K75" s="1351"/>
      <c r="L75" s="1707">
        <v>0</v>
      </c>
      <c r="M75" s="1351">
        <v>1781.7</v>
      </c>
      <c r="N75" s="1707">
        <v>100</v>
      </c>
      <c r="O75" s="1351"/>
      <c r="P75" s="1707">
        <v>0</v>
      </c>
      <c r="Q75" s="1351"/>
      <c r="R75" s="1707">
        <v>0</v>
      </c>
      <c r="S75" s="1351"/>
      <c r="T75" s="1707">
        <v>0</v>
      </c>
      <c r="U75" s="1351"/>
      <c r="V75" s="1707">
        <v>0</v>
      </c>
      <c r="W75" s="1351"/>
      <c r="X75" s="1707">
        <v>0</v>
      </c>
      <c r="Y75" s="1351"/>
      <c r="Z75" s="1707">
        <v>0</v>
      </c>
      <c r="AA75" s="1351"/>
      <c r="AB75" s="1707">
        <v>0</v>
      </c>
      <c r="AC75" s="1351">
        <v>1781.7</v>
      </c>
      <c r="AD75" s="1707">
        <v>0.35776674515835194</v>
      </c>
      <c r="AE75" s="1114"/>
      <c r="AF75" s="1352">
        <v>100</v>
      </c>
      <c r="AG75" s="1114"/>
      <c r="AH75" s="1114"/>
      <c r="AI75" s="1114"/>
      <c r="AJ75" s="1114"/>
      <c r="AK75" s="1114"/>
      <c r="AL75" s="1114"/>
      <c r="AM75" s="1114"/>
      <c r="AN75" s="1114"/>
      <c r="AO75" s="1114"/>
      <c r="AP75" s="1114"/>
      <c r="AQ75" s="1114"/>
      <c r="AR75" s="1114"/>
      <c r="AS75" s="1114"/>
      <c r="AT75" s="1114"/>
      <c r="AU75" s="1114"/>
      <c r="AV75" s="1114"/>
      <c r="AW75" s="1114"/>
      <c r="AX75" s="1114"/>
      <c r="AY75" s="1114"/>
      <c r="AZ75" s="1114"/>
      <c r="BA75" s="1114"/>
      <c r="BB75" s="1114"/>
      <c r="BC75" s="1114"/>
      <c r="BD75" s="1114"/>
      <c r="BE75" s="1114"/>
      <c r="BF75" s="1114"/>
      <c r="BG75" s="1114"/>
      <c r="BH75" s="1114"/>
      <c r="BI75" s="1114"/>
      <c r="BJ75" s="1114"/>
      <c r="BK75" s="1114"/>
      <c r="BL75" s="1114"/>
      <c r="BM75" s="1114"/>
      <c r="BN75" s="1114"/>
      <c r="BO75" s="1114"/>
      <c r="BP75" s="1114"/>
      <c r="BQ75" s="1114"/>
      <c r="BR75" s="1114"/>
      <c r="BS75" s="1114"/>
      <c r="BT75" s="1114"/>
      <c r="BU75" s="1114"/>
      <c r="BV75" s="1114"/>
      <c r="BW75" s="1114"/>
      <c r="BX75" s="1114"/>
      <c r="BY75" s="1114"/>
      <c r="BZ75" s="1114"/>
      <c r="CA75" s="1114"/>
      <c r="CB75" s="1114"/>
      <c r="CC75" s="1114"/>
      <c r="CD75" s="1114"/>
      <c r="CE75" s="1114"/>
      <c r="CF75" s="1114"/>
      <c r="CG75" s="1114"/>
      <c r="CH75" s="1114"/>
      <c r="CI75" s="1114"/>
      <c r="CJ75" s="1114"/>
      <c r="CK75" s="1114"/>
      <c r="CL75" s="1114"/>
      <c r="CM75" s="1114"/>
      <c r="CN75" s="1114"/>
      <c r="CO75" s="1114"/>
      <c r="CP75" s="1114"/>
      <c r="CQ75" s="1114"/>
      <c r="CR75" s="1114"/>
      <c r="CS75" s="1114"/>
      <c r="CT75" s="1114"/>
      <c r="CU75" s="1114"/>
      <c r="CV75" s="1114"/>
      <c r="CW75" s="1114"/>
      <c r="CX75" s="1114"/>
      <c r="CY75" s="1114"/>
      <c r="CZ75" s="1114"/>
      <c r="DA75" s="1114"/>
      <c r="DB75" s="1114"/>
      <c r="DC75" s="1114"/>
      <c r="DD75" s="1114"/>
      <c r="DE75" s="1114"/>
      <c r="DF75" s="1114"/>
      <c r="DG75" s="1114"/>
      <c r="DH75" s="1114"/>
      <c r="DI75" s="1114"/>
      <c r="DJ75" s="1114"/>
      <c r="DK75" s="1114"/>
      <c r="DL75" s="1114"/>
      <c r="DM75" s="1114"/>
      <c r="DN75" s="1114"/>
      <c r="DO75" s="1114"/>
      <c r="DP75" s="1114"/>
      <c r="DQ75" s="1114"/>
      <c r="DR75" s="1114"/>
      <c r="DS75" s="1114"/>
      <c r="DT75" s="1114"/>
      <c r="DU75" s="1114"/>
      <c r="DV75" s="1114"/>
      <c r="DW75" s="1114"/>
      <c r="DX75" s="1114"/>
      <c r="DY75" s="1114"/>
      <c r="DZ75" s="1114"/>
      <c r="EA75" s="1114"/>
      <c r="EB75" s="1114"/>
      <c r="EC75" s="1114"/>
      <c r="ED75" s="1114"/>
      <c r="EE75" s="1114"/>
      <c r="EF75" s="1114"/>
      <c r="EG75" s="1114"/>
      <c r="EH75" s="1114"/>
      <c r="EI75" s="1114"/>
      <c r="EJ75" s="1114"/>
      <c r="EK75" s="1114"/>
      <c r="EL75" s="1114"/>
      <c r="EM75" s="1114"/>
      <c r="EN75" s="1114"/>
      <c r="EO75" s="1114"/>
      <c r="EP75" s="1114"/>
      <c r="EQ75" s="1114"/>
      <c r="ER75" s="1114"/>
      <c r="ES75" s="1114"/>
      <c r="ET75" s="1114"/>
      <c r="EU75" s="1114"/>
      <c r="EV75" s="1114"/>
      <c r="EW75" s="1114"/>
      <c r="EX75" s="1114"/>
      <c r="EY75" s="1114"/>
      <c r="EZ75" s="1114"/>
      <c r="FA75" s="1114"/>
      <c r="FB75" s="1114"/>
      <c r="FC75" s="1114"/>
      <c r="FD75" s="1114"/>
      <c r="FE75" s="1114"/>
      <c r="FF75" s="1114"/>
      <c r="FG75" s="1114"/>
      <c r="FH75" s="1114"/>
      <c r="FI75" s="1114"/>
      <c r="FJ75" s="1114"/>
      <c r="FK75" s="1114"/>
      <c r="FL75" s="1114"/>
      <c r="FM75" s="1114"/>
      <c r="FN75" s="1114"/>
      <c r="FO75" s="1114"/>
      <c r="FP75" s="1114"/>
      <c r="FQ75" s="1114"/>
      <c r="FR75" s="1114"/>
      <c r="FS75" s="1114"/>
      <c r="FT75" s="1114"/>
      <c r="FU75" s="1114"/>
      <c r="FV75" s="1114"/>
      <c r="FW75" s="1114"/>
      <c r="FX75" s="1114"/>
      <c r="FY75" s="1114"/>
      <c r="FZ75" s="1114"/>
      <c r="GA75" s="1114"/>
      <c r="GB75" s="1114"/>
      <c r="GC75" s="1114"/>
      <c r="GD75" s="1114"/>
      <c r="GE75" s="1114"/>
      <c r="GF75" s="1114"/>
      <c r="GG75" s="1114"/>
      <c r="GH75" s="1114"/>
      <c r="GI75" s="1114"/>
      <c r="GJ75" s="1114"/>
      <c r="GK75" s="1114"/>
      <c r="GL75" s="1114"/>
      <c r="GM75" s="1114"/>
      <c r="GN75" s="1114"/>
      <c r="GO75" s="1114"/>
      <c r="GP75" s="1114"/>
      <c r="GQ75" s="1114"/>
      <c r="GR75" s="1114"/>
      <c r="GS75" s="1114"/>
      <c r="GT75" s="1114"/>
      <c r="GU75" s="1114"/>
      <c r="GV75" s="1114"/>
      <c r="GW75" s="1114"/>
      <c r="GX75" s="1114"/>
      <c r="GY75" s="1114"/>
      <c r="GZ75" s="1114"/>
      <c r="HA75" s="1114"/>
      <c r="HB75" s="1114"/>
      <c r="HC75" s="1114"/>
      <c r="HD75" s="1114"/>
      <c r="HE75" s="1114"/>
      <c r="HF75" s="1114"/>
      <c r="HG75" s="1114"/>
      <c r="HH75" s="1114"/>
      <c r="HI75" s="1114"/>
      <c r="HJ75" s="1114"/>
      <c r="HK75" s="1114"/>
      <c r="HL75" s="1114"/>
      <c r="HM75" s="1114"/>
      <c r="HN75" s="1114"/>
      <c r="HO75" s="1114"/>
      <c r="HP75" s="1114"/>
      <c r="HQ75" s="1114"/>
      <c r="HR75" s="1114"/>
      <c r="HS75" s="1114"/>
      <c r="HT75" s="1114"/>
      <c r="HU75" s="1114"/>
      <c r="HV75" s="1114"/>
      <c r="HW75" s="1114"/>
      <c r="HX75" s="1114"/>
      <c r="HY75" s="1114"/>
      <c r="HZ75" s="1114"/>
      <c r="IA75" s="1114"/>
      <c r="IB75" s="1114"/>
      <c r="IC75" s="1114"/>
      <c r="ID75" s="1114"/>
      <c r="IE75" s="1114"/>
      <c r="IF75" s="1114"/>
      <c r="IG75" s="1114"/>
      <c r="IH75" s="1114"/>
      <c r="II75" s="1114"/>
      <c r="IJ75" s="1114"/>
      <c r="IK75" s="1114"/>
      <c r="IL75" s="1114"/>
      <c r="IM75" s="1114"/>
      <c r="IN75" s="1114"/>
      <c r="IO75" s="1114"/>
      <c r="IP75" s="1114"/>
      <c r="IQ75" s="1114"/>
      <c r="IR75" s="1114"/>
      <c r="IS75" s="1114"/>
      <c r="IT75" s="1114"/>
      <c r="IU75" s="1114"/>
      <c r="IV75" s="1114"/>
      <c r="IW75" s="1114"/>
    </row>
    <row r="76" spans="2:257" s="1346" customFormat="1" ht="6" customHeight="1">
      <c r="C76" s="1711"/>
      <c r="D76" s="1708"/>
      <c r="E76" s="1347"/>
      <c r="F76" s="1348"/>
      <c r="G76" s="1347"/>
      <c r="H76" s="1348"/>
      <c r="I76" s="1347"/>
      <c r="J76" s="1348"/>
      <c r="K76" s="1347"/>
      <c r="L76" s="1348"/>
      <c r="M76" s="1347"/>
      <c r="N76" s="1348"/>
      <c r="O76" s="1347"/>
      <c r="P76" s="1348"/>
      <c r="Q76" s="1347"/>
      <c r="R76" s="1348"/>
      <c r="S76" s="1347"/>
      <c r="T76" s="1348"/>
      <c r="U76" s="1347"/>
      <c r="V76" s="1348"/>
      <c r="W76" s="1347"/>
      <c r="X76" s="1348"/>
      <c r="Y76" s="1347"/>
      <c r="Z76" s="1348"/>
      <c r="AA76" s="1347"/>
      <c r="AB76" s="1348"/>
      <c r="AC76" s="1347"/>
      <c r="AD76" s="1709"/>
      <c r="AE76" s="924"/>
      <c r="AF76" s="1349"/>
      <c r="AG76" s="924"/>
      <c r="AH76" s="924"/>
      <c r="AI76" s="924"/>
      <c r="AJ76" s="924"/>
      <c r="AK76" s="924"/>
      <c r="AL76" s="924"/>
      <c r="AM76" s="924"/>
      <c r="AN76" s="924"/>
      <c r="AO76" s="924"/>
      <c r="AP76" s="924"/>
      <c r="AQ76" s="924"/>
      <c r="AR76" s="924"/>
      <c r="AS76" s="924"/>
      <c r="AT76" s="924"/>
      <c r="AU76" s="924"/>
      <c r="AV76" s="924"/>
      <c r="AW76" s="924"/>
      <c r="AX76" s="924"/>
      <c r="AY76" s="924"/>
      <c r="AZ76" s="924"/>
      <c r="BA76" s="924"/>
      <c r="BB76" s="924"/>
      <c r="BC76" s="924"/>
      <c r="BD76" s="924"/>
      <c r="BE76" s="924"/>
      <c r="BF76" s="924"/>
      <c r="BG76" s="924"/>
      <c r="BH76" s="924"/>
      <c r="BI76" s="924"/>
      <c r="BJ76" s="924"/>
      <c r="BK76" s="924"/>
      <c r="BL76" s="924"/>
      <c r="BM76" s="924"/>
      <c r="BN76" s="924"/>
      <c r="BO76" s="924"/>
      <c r="BP76" s="924"/>
      <c r="BQ76" s="924"/>
      <c r="BR76" s="924"/>
      <c r="BS76" s="924"/>
      <c r="BT76" s="924"/>
      <c r="BU76" s="924"/>
      <c r="BV76" s="924"/>
      <c r="BW76" s="924"/>
      <c r="BX76" s="924"/>
      <c r="BY76" s="924"/>
      <c r="BZ76" s="924"/>
      <c r="CA76" s="924"/>
      <c r="CB76" s="924"/>
      <c r="CC76" s="924"/>
      <c r="CD76" s="924"/>
      <c r="CE76" s="924"/>
      <c r="CF76" s="924"/>
      <c r="CG76" s="924"/>
      <c r="CH76" s="924"/>
      <c r="CI76" s="924"/>
      <c r="CJ76" s="924"/>
      <c r="CK76" s="924"/>
      <c r="CL76" s="924"/>
      <c r="CM76" s="924"/>
      <c r="CN76" s="924"/>
      <c r="CO76" s="924"/>
      <c r="CP76" s="924"/>
      <c r="CQ76" s="924"/>
      <c r="CR76" s="924"/>
      <c r="CS76" s="924"/>
      <c r="CT76" s="924"/>
      <c r="CU76" s="924"/>
      <c r="CV76" s="924"/>
      <c r="CW76" s="924"/>
      <c r="CX76" s="924"/>
      <c r="CY76" s="924"/>
      <c r="CZ76" s="924"/>
      <c r="DA76" s="924"/>
      <c r="DB76" s="924"/>
      <c r="DC76" s="924"/>
      <c r="DD76" s="924"/>
      <c r="DE76" s="924"/>
      <c r="DF76" s="924"/>
      <c r="DG76" s="924"/>
      <c r="DH76" s="924"/>
      <c r="DI76" s="924"/>
      <c r="DJ76" s="924"/>
      <c r="DK76" s="924"/>
      <c r="DL76" s="924"/>
      <c r="DM76" s="924"/>
      <c r="DN76" s="924"/>
      <c r="DO76" s="924"/>
      <c r="DP76" s="924"/>
      <c r="DQ76" s="924"/>
      <c r="DR76" s="924"/>
      <c r="DS76" s="924"/>
      <c r="DT76" s="924"/>
      <c r="DU76" s="924"/>
      <c r="DV76" s="924"/>
      <c r="DW76" s="924"/>
      <c r="DX76" s="924"/>
      <c r="DY76" s="924"/>
      <c r="DZ76" s="924"/>
      <c r="EA76" s="924"/>
      <c r="EB76" s="924"/>
      <c r="EC76" s="924"/>
      <c r="ED76" s="924"/>
      <c r="EE76" s="924"/>
      <c r="EF76" s="924"/>
      <c r="EG76" s="924"/>
      <c r="EH76" s="924"/>
      <c r="EI76" s="924"/>
      <c r="EJ76" s="924"/>
      <c r="EK76" s="924"/>
      <c r="EL76" s="924"/>
      <c r="EM76" s="924"/>
      <c r="EN76" s="924"/>
      <c r="EO76" s="924"/>
      <c r="EP76" s="924"/>
      <c r="EQ76" s="924"/>
      <c r="ER76" s="924"/>
      <c r="ES76" s="924"/>
      <c r="ET76" s="924"/>
      <c r="EU76" s="924"/>
      <c r="EV76" s="924"/>
      <c r="EW76" s="924"/>
      <c r="EX76" s="924"/>
      <c r="EY76" s="924"/>
      <c r="EZ76" s="924"/>
      <c r="FA76" s="924"/>
      <c r="FB76" s="924"/>
      <c r="FC76" s="924"/>
      <c r="FD76" s="924"/>
      <c r="FE76" s="924"/>
      <c r="FF76" s="924"/>
      <c r="FG76" s="924"/>
      <c r="FH76" s="924"/>
      <c r="FI76" s="924"/>
      <c r="FJ76" s="924"/>
      <c r="FK76" s="924"/>
      <c r="FL76" s="924"/>
      <c r="FM76" s="924"/>
      <c r="FN76" s="924"/>
      <c r="FO76" s="924"/>
      <c r="FP76" s="924"/>
      <c r="FQ76" s="924"/>
      <c r="FR76" s="924"/>
      <c r="FS76" s="924"/>
      <c r="FT76" s="924"/>
      <c r="FU76" s="924"/>
      <c r="FV76" s="924"/>
      <c r="FW76" s="924"/>
      <c r="FX76" s="924"/>
      <c r="FY76" s="924"/>
      <c r="FZ76" s="924"/>
      <c r="GA76" s="924"/>
      <c r="GB76" s="924"/>
      <c r="GC76" s="924"/>
      <c r="GD76" s="924"/>
      <c r="GE76" s="924"/>
      <c r="GF76" s="924"/>
      <c r="GG76" s="924"/>
      <c r="GH76" s="924"/>
      <c r="GI76" s="924"/>
      <c r="GJ76" s="924"/>
      <c r="GK76" s="924"/>
      <c r="GL76" s="924"/>
      <c r="GM76" s="924"/>
      <c r="GN76" s="924"/>
      <c r="GO76" s="924"/>
      <c r="GP76" s="924"/>
      <c r="GQ76" s="924"/>
      <c r="GR76" s="924"/>
      <c r="GS76" s="924"/>
      <c r="GT76" s="924"/>
      <c r="GU76" s="924"/>
      <c r="GV76" s="924"/>
      <c r="GW76" s="924"/>
      <c r="GX76" s="924"/>
      <c r="GY76" s="924"/>
      <c r="GZ76" s="924"/>
      <c r="HA76" s="924"/>
      <c r="HB76" s="924"/>
      <c r="HC76" s="924"/>
      <c r="HD76" s="924"/>
      <c r="HE76" s="924"/>
      <c r="HF76" s="924"/>
      <c r="HG76" s="924"/>
      <c r="HH76" s="924"/>
      <c r="HI76" s="924"/>
      <c r="HJ76" s="924"/>
      <c r="HK76" s="924"/>
      <c r="HL76" s="924"/>
      <c r="HM76" s="924"/>
      <c r="HN76" s="924"/>
      <c r="HO76" s="924"/>
      <c r="HP76" s="924"/>
      <c r="HQ76" s="924"/>
      <c r="HR76" s="924"/>
      <c r="HS76" s="924"/>
      <c r="HT76" s="924"/>
      <c r="HU76" s="924"/>
      <c r="HV76" s="924"/>
      <c r="HW76" s="924"/>
      <c r="HX76" s="924"/>
      <c r="HY76" s="924"/>
      <c r="HZ76" s="924"/>
      <c r="IA76" s="924"/>
      <c r="IB76" s="924"/>
      <c r="IC76" s="924"/>
      <c r="ID76" s="924"/>
      <c r="IE76" s="924"/>
      <c r="IF76" s="924"/>
      <c r="IG76" s="924"/>
      <c r="IH76" s="924"/>
      <c r="II76" s="924"/>
      <c r="IJ76" s="924"/>
      <c r="IK76" s="924"/>
      <c r="IL76" s="924"/>
      <c r="IM76" s="924"/>
      <c r="IN76" s="924"/>
      <c r="IO76" s="924"/>
      <c r="IP76" s="924"/>
      <c r="IQ76" s="924"/>
      <c r="IR76" s="924"/>
      <c r="IS76" s="924"/>
      <c r="IT76" s="924"/>
      <c r="IU76" s="924"/>
      <c r="IV76" s="924"/>
      <c r="IW76" s="924"/>
    </row>
    <row r="77" spans="2:257" ht="15.75">
      <c r="B77" s="1350">
        <v>1</v>
      </c>
      <c r="C77" s="233" t="s">
        <v>1849</v>
      </c>
      <c r="D77" s="1706" t="s">
        <v>1657</v>
      </c>
      <c r="E77" s="1351"/>
      <c r="F77" s="1707">
        <v>0</v>
      </c>
      <c r="G77" s="1351"/>
      <c r="H77" s="1707">
        <v>0</v>
      </c>
      <c r="I77" s="1351"/>
      <c r="J77" s="1707">
        <v>0</v>
      </c>
      <c r="K77" s="1351"/>
      <c r="L77" s="1707">
        <v>0</v>
      </c>
      <c r="M77" s="1351">
        <v>23236.23</v>
      </c>
      <c r="N77" s="1707">
        <v>100</v>
      </c>
      <c r="O77" s="1351"/>
      <c r="P77" s="1707">
        <v>0</v>
      </c>
      <c r="Q77" s="1351"/>
      <c r="R77" s="1707">
        <v>0</v>
      </c>
      <c r="S77" s="1351"/>
      <c r="T77" s="1707">
        <v>0</v>
      </c>
      <c r="U77" s="1351"/>
      <c r="V77" s="1707">
        <v>0</v>
      </c>
      <c r="W77" s="1351"/>
      <c r="X77" s="1707">
        <v>0</v>
      </c>
      <c r="Y77" s="1351"/>
      <c r="Z77" s="1707">
        <v>0</v>
      </c>
      <c r="AA77" s="1351"/>
      <c r="AB77" s="1707">
        <v>0</v>
      </c>
      <c r="AC77" s="1351">
        <v>23236.23</v>
      </c>
      <c r="AD77" s="1707">
        <v>4.6658530486899314</v>
      </c>
      <c r="AE77" s="1114"/>
      <c r="AF77" s="1352">
        <v>100</v>
      </c>
      <c r="AG77" s="1114"/>
      <c r="AH77" s="1114"/>
      <c r="AI77" s="1114"/>
      <c r="AJ77" s="1114"/>
      <c r="AK77" s="1114"/>
      <c r="AL77" s="1114"/>
      <c r="AM77" s="1114"/>
      <c r="AN77" s="1114"/>
      <c r="AO77" s="1114"/>
      <c r="AP77" s="1114"/>
      <c r="AQ77" s="1114"/>
      <c r="AR77" s="1114"/>
      <c r="AS77" s="1114"/>
      <c r="AT77" s="1114"/>
      <c r="AU77" s="1114"/>
      <c r="AV77" s="1114"/>
      <c r="AW77" s="1114"/>
      <c r="AX77" s="1114"/>
      <c r="AY77" s="1114"/>
      <c r="AZ77" s="1114"/>
      <c r="BA77" s="1114"/>
      <c r="BB77" s="1114"/>
      <c r="BC77" s="1114"/>
      <c r="BD77" s="1114"/>
      <c r="BE77" s="1114"/>
      <c r="BF77" s="1114"/>
      <c r="BG77" s="1114"/>
      <c r="BH77" s="1114"/>
      <c r="BI77" s="1114"/>
      <c r="BJ77" s="1114"/>
      <c r="BK77" s="1114"/>
      <c r="BL77" s="1114"/>
      <c r="BM77" s="1114"/>
      <c r="BN77" s="1114"/>
      <c r="BO77" s="1114"/>
      <c r="BP77" s="1114"/>
      <c r="BQ77" s="1114"/>
      <c r="BR77" s="1114"/>
      <c r="BS77" s="1114"/>
      <c r="BT77" s="1114"/>
      <c r="BU77" s="1114"/>
      <c r="BV77" s="1114"/>
      <c r="BW77" s="1114"/>
      <c r="BX77" s="1114"/>
      <c r="BY77" s="1114"/>
      <c r="BZ77" s="1114"/>
      <c r="CA77" s="1114"/>
      <c r="CB77" s="1114"/>
      <c r="CC77" s="1114"/>
      <c r="CD77" s="1114"/>
      <c r="CE77" s="1114"/>
      <c r="CF77" s="1114"/>
      <c r="CG77" s="1114"/>
      <c r="CH77" s="1114"/>
      <c r="CI77" s="1114"/>
      <c r="CJ77" s="1114"/>
      <c r="CK77" s="1114"/>
      <c r="CL77" s="1114"/>
      <c r="CM77" s="1114"/>
      <c r="CN77" s="1114"/>
      <c r="CO77" s="1114"/>
      <c r="CP77" s="1114"/>
      <c r="CQ77" s="1114"/>
      <c r="CR77" s="1114"/>
      <c r="CS77" s="1114"/>
      <c r="CT77" s="1114"/>
      <c r="CU77" s="1114"/>
      <c r="CV77" s="1114"/>
      <c r="CW77" s="1114"/>
      <c r="CX77" s="1114"/>
      <c r="CY77" s="1114"/>
      <c r="CZ77" s="1114"/>
      <c r="DA77" s="1114"/>
      <c r="DB77" s="1114"/>
      <c r="DC77" s="1114"/>
      <c r="DD77" s="1114"/>
      <c r="DE77" s="1114"/>
      <c r="DF77" s="1114"/>
      <c r="DG77" s="1114"/>
      <c r="DH77" s="1114"/>
      <c r="DI77" s="1114"/>
      <c r="DJ77" s="1114"/>
      <c r="DK77" s="1114"/>
      <c r="DL77" s="1114"/>
      <c r="DM77" s="1114"/>
      <c r="DN77" s="1114"/>
      <c r="DO77" s="1114"/>
      <c r="DP77" s="1114"/>
      <c r="DQ77" s="1114"/>
      <c r="DR77" s="1114"/>
      <c r="DS77" s="1114"/>
      <c r="DT77" s="1114"/>
      <c r="DU77" s="1114"/>
      <c r="DV77" s="1114"/>
      <c r="DW77" s="1114"/>
      <c r="DX77" s="1114"/>
      <c r="DY77" s="1114"/>
      <c r="DZ77" s="1114"/>
      <c r="EA77" s="1114"/>
      <c r="EB77" s="1114"/>
      <c r="EC77" s="1114"/>
      <c r="ED77" s="1114"/>
      <c r="EE77" s="1114"/>
      <c r="EF77" s="1114"/>
      <c r="EG77" s="1114"/>
      <c r="EH77" s="1114"/>
      <c r="EI77" s="1114"/>
      <c r="EJ77" s="1114"/>
      <c r="EK77" s="1114"/>
      <c r="EL77" s="1114"/>
      <c r="EM77" s="1114"/>
      <c r="EN77" s="1114"/>
      <c r="EO77" s="1114"/>
      <c r="EP77" s="1114"/>
      <c r="EQ77" s="1114"/>
      <c r="ER77" s="1114"/>
      <c r="ES77" s="1114"/>
      <c r="ET77" s="1114"/>
      <c r="EU77" s="1114"/>
      <c r="EV77" s="1114"/>
      <c r="EW77" s="1114"/>
      <c r="EX77" s="1114"/>
      <c r="EY77" s="1114"/>
      <c r="EZ77" s="1114"/>
      <c r="FA77" s="1114"/>
      <c r="FB77" s="1114"/>
      <c r="FC77" s="1114"/>
      <c r="FD77" s="1114"/>
      <c r="FE77" s="1114"/>
      <c r="FF77" s="1114"/>
      <c r="FG77" s="1114"/>
      <c r="FH77" s="1114"/>
      <c r="FI77" s="1114"/>
      <c r="FJ77" s="1114"/>
      <c r="FK77" s="1114"/>
      <c r="FL77" s="1114"/>
      <c r="FM77" s="1114"/>
      <c r="FN77" s="1114"/>
      <c r="FO77" s="1114"/>
      <c r="FP77" s="1114"/>
      <c r="FQ77" s="1114"/>
      <c r="FR77" s="1114"/>
      <c r="FS77" s="1114"/>
      <c r="FT77" s="1114"/>
      <c r="FU77" s="1114"/>
      <c r="FV77" s="1114"/>
      <c r="FW77" s="1114"/>
      <c r="FX77" s="1114"/>
      <c r="FY77" s="1114"/>
      <c r="FZ77" s="1114"/>
      <c r="GA77" s="1114"/>
      <c r="GB77" s="1114"/>
      <c r="GC77" s="1114"/>
      <c r="GD77" s="1114"/>
      <c r="GE77" s="1114"/>
      <c r="GF77" s="1114"/>
      <c r="GG77" s="1114"/>
      <c r="GH77" s="1114"/>
      <c r="GI77" s="1114"/>
      <c r="GJ77" s="1114"/>
      <c r="GK77" s="1114"/>
      <c r="GL77" s="1114"/>
      <c r="GM77" s="1114"/>
      <c r="GN77" s="1114"/>
      <c r="GO77" s="1114"/>
      <c r="GP77" s="1114"/>
      <c r="GQ77" s="1114"/>
      <c r="GR77" s="1114"/>
      <c r="GS77" s="1114"/>
      <c r="GT77" s="1114"/>
      <c r="GU77" s="1114"/>
      <c r="GV77" s="1114"/>
      <c r="GW77" s="1114"/>
      <c r="GX77" s="1114"/>
      <c r="GY77" s="1114"/>
      <c r="GZ77" s="1114"/>
      <c r="HA77" s="1114"/>
      <c r="HB77" s="1114"/>
      <c r="HC77" s="1114"/>
      <c r="HD77" s="1114"/>
      <c r="HE77" s="1114"/>
      <c r="HF77" s="1114"/>
      <c r="HG77" s="1114"/>
      <c r="HH77" s="1114"/>
      <c r="HI77" s="1114"/>
      <c r="HJ77" s="1114"/>
      <c r="HK77" s="1114"/>
      <c r="HL77" s="1114"/>
      <c r="HM77" s="1114"/>
      <c r="HN77" s="1114"/>
      <c r="HO77" s="1114"/>
      <c r="HP77" s="1114"/>
      <c r="HQ77" s="1114"/>
      <c r="HR77" s="1114"/>
      <c r="HS77" s="1114"/>
      <c r="HT77" s="1114"/>
      <c r="HU77" s="1114"/>
      <c r="HV77" s="1114"/>
      <c r="HW77" s="1114"/>
      <c r="HX77" s="1114"/>
      <c r="HY77" s="1114"/>
      <c r="HZ77" s="1114"/>
      <c r="IA77" s="1114"/>
      <c r="IB77" s="1114"/>
      <c r="IC77" s="1114"/>
      <c r="ID77" s="1114"/>
      <c r="IE77" s="1114"/>
      <c r="IF77" s="1114"/>
      <c r="IG77" s="1114"/>
      <c r="IH77" s="1114"/>
      <c r="II77" s="1114"/>
      <c r="IJ77" s="1114"/>
      <c r="IK77" s="1114"/>
      <c r="IL77" s="1114"/>
      <c r="IM77" s="1114"/>
      <c r="IN77" s="1114"/>
      <c r="IO77" s="1114"/>
      <c r="IP77" s="1114"/>
      <c r="IQ77" s="1114"/>
      <c r="IR77" s="1114"/>
      <c r="IS77" s="1114"/>
      <c r="IT77" s="1114"/>
      <c r="IU77" s="1114"/>
      <c r="IV77" s="1114"/>
      <c r="IW77" s="1114"/>
    </row>
    <row r="78" spans="2:257" s="1346" customFormat="1" ht="6" customHeight="1">
      <c r="C78" s="1712"/>
      <c r="D78" s="1713"/>
      <c r="E78" s="1704"/>
      <c r="F78" s="1705"/>
      <c r="G78" s="1704"/>
      <c r="H78" s="1705"/>
      <c r="I78" s="1704"/>
      <c r="J78" s="1705"/>
      <c r="K78" s="1704"/>
      <c r="L78" s="1705"/>
      <c r="M78" s="1704"/>
      <c r="N78" s="1705"/>
      <c r="O78" s="1704"/>
      <c r="P78" s="1705"/>
      <c r="Q78" s="1704"/>
      <c r="R78" s="1705"/>
      <c r="S78" s="1704"/>
      <c r="T78" s="1705"/>
      <c r="U78" s="1704"/>
      <c r="V78" s="1705"/>
      <c r="W78" s="1704"/>
      <c r="X78" s="1705"/>
      <c r="Y78" s="1704"/>
      <c r="Z78" s="1705"/>
      <c r="AA78" s="1704"/>
      <c r="AB78" s="1705"/>
      <c r="AC78" s="1704"/>
      <c r="AD78" s="1714"/>
      <c r="AE78" s="924"/>
      <c r="AF78" s="1349">
        <v>0</v>
      </c>
      <c r="AG78" s="924"/>
      <c r="AH78" s="924"/>
      <c r="AI78" s="924"/>
      <c r="AJ78" s="924"/>
      <c r="AK78" s="924"/>
      <c r="AL78" s="924"/>
      <c r="AM78" s="924"/>
      <c r="AN78" s="924"/>
      <c r="AO78" s="924"/>
      <c r="AP78" s="924"/>
      <c r="AQ78" s="924"/>
      <c r="AR78" s="924"/>
      <c r="AS78" s="924"/>
      <c r="AT78" s="924"/>
      <c r="AU78" s="924"/>
      <c r="AV78" s="924"/>
      <c r="AW78" s="924"/>
      <c r="AX78" s="924"/>
      <c r="AY78" s="924"/>
      <c r="AZ78" s="924"/>
      <c r="BA78" s="924"/>
      <c r="BB78" s="924"/>
      <c r="BC78" s="924"/>
      <c r="BD78" s="924"/>
      <c r="BE78" s="924"/>
      <c r="BF78" s="924"/>
      <c r="BG78" s="924"/>
      <c r="BH78" s="924"/>
      <c r="BI78" s="924"/>
      <c r="BJ78" s="924"/>
      <c r="BK78" s="924"/>
      <c r="BL78" s="924"/>
      <c r="BM78" s="924"/>
      <c r="BN78" s="924"/>
      <c r="BO78" s="924"/>
      <c r="BP78" s="924"/>
      <c r="BQ78" s="924"/>
      <c r="BR78" s="924"/>
      <c r="BS78" s="924"/>
      <c r="BT78" s="924"/>
      <c r="BU78" s="924"/>
      <c r="BV78" s="924"/>
      <c r="BW78" s="924"/>
      <c r="BX78" s="924"/>
      <c r="BY78" s="924"/>
      <c r="BZ78" s="924"/>
      <c r="CA78" s="924"/>
      <c r="CB78" s="924"/>
      <c r="CC78" s="924"/>
      <c r="CD78" s="924"/>
      <c r="CE78" s="924"/>
      <c r="CF78" s="924"/>
      <c r="CG78" s="924"/>
      <c r="CH78" s="924"/>
      <c r="CI78" s="924"/>
      <c r="CJ78" s="924"/>
      <c r="CK78" s="924"/>
      <c r="CL78" s="924"/>
      <c r="CM78" s="924"/>
      <c r="CN78" s="924"/>
      <c r="CO78" s="924"/>
      <c r="CP78" s="924"/>
      <c r="CQ78" s="924"/>
      <c r="CR78" s="924"/>
      <c r="CS78" s="924"/>
      <c r="CT78" s="924"/>
      <c r="CU78" s="924"/>
      <c r="CV78" s="924"/>
      <c r="CW78" s="924"/>
      <c r="CX78" s="924"/>
      <c r="CY78" s="924"/>
      <c r="CZ78" s="924"/>
      <c r="DA78" s="924"/>
      <c r="DB78" s="924"/>
      <c r="DC78" s="924"/>
      <c r="DD78" s="924"/>
      <c r="DE78" s="924"/>
      <c r="DF78" s="924"/>
      <c r="DG78" s="924"/>
      <c r="DH78" s="924"/>
      <c r="DI78" s="924"/>
      <c r="DJ78" s="924"/>
      <c r="DK78" s="924"/>
      <c r="DL78" s="924"/>
      <c r="DM78" s="924"/>
      <c r="DN78" s="924"/>
      <c r="DO78" s="924"/>
      <c r="DP78" s="924"/>
      <c r="DQ78" s="924"/>
      <c r="DR78" s="924"/>
      <c r="DS78" s="924"/>
      <c r="DT78" s="924"/>
      <c r="DU78" s="924"/>
      <c r="DV78" s="924"/>
      <c r="DW78" s="924"/>
      <c r="DX78" s="924"/>
      <c r="DY78" s="924"/>
      <c r="DZ78" s="924"/>
      <c r="EA78" s="924"/>
      <c r="EB78" s="924"/>
      <c r="EC78" s="924"/>
      <c r="ED78" s="924"/>
      <c r="EE78" s="924"/>
      <c r="EF78" s="924"/>
      <c r="EG78" s="924"/>
      <c r="EH78" s="924"/>
      <c r="EI78" s="924"/>
      <c r="EJ78" s="924"/>
      <c r="EK78" s="924"/>
      <c r="EL78" s="924"/>
      <c r="EM78" s="924"/>
      <c r="EN78" s="924"/>
      <c r="EO78" s="924"/>
      <c r="EP78" s="924"/>
      <c r="EQ78" s="924"/>
      <c r="ER78" s="924"/>
      <c r="ES78" s="924"/>
      <c r="ET78" s="924"/>
      <c r="EU78" s="924"/>
      <c r="EV78" s="924"/>
      <c r="EW78" s="924"/>
      <c r="EX78" s="924"/>
      <c r="EY78" s="924"/>
      <c r="EZ78" s="924"/>
      <c r="FA78" s="924"/>
      <c r="FB78" s="924"/>
      <c r="FC78" s="924"/>
      <c r="FD78" s="924"/>
      <c r="FE78" s="924"/>
      <c r="FF78" s="924"/>
      <c r="FG78" s="924"/>
      <c r="FH78" s="924"/>
      <c r="FI78" s="924"/>
      <c r="FJ78" s="924"/>
      <c r="FK78" s="924"/>
      <c r="FL78" s="924"/>
      <c r="FM78" s="924"/>
      <c r="FN78" s="924"/>
      <c r="FO78" s="924"/>
      <c r="FP78" s="924"/>
      <c r="FQ78" s="924"/>
      <c r="FR78" s="924"/>
      <c r="FS78" s="924"/>
      <c r="FT78" s="924"/>
      <c r="FU78" s="924"/>
      <c r="FV78" s="924"/>
      <c r="FW78" s="924"/>
      <c r="FX78" s="924"/>
      <c r="FY78" s="924"/>
      <c r="FZ78" s="924"/>
      <c r="GA78" s="924"/>
      <c r="GB78" s="924"/>
      <c r="GC78" s="924"/>
      <c r="GD78" s="924"/>
      <c r="GE78" s="924"/>
      <c r="GF78" s="924"/>
      <c r="GG78" s="924"/>
      <c r="GH78" s="924"/>
      <c r="GI78" s="924"/>
      <c r="GJ78" s="924"/>
      <c r="GK78" s="924"/>
      <c r="GL78" s="924"/>
      <c r="GM78" s="924"/>
      <c r="GN78" s="924"/>
      <c r="GO78" s="924"/>
      <c r="GP78" s="924"/>
      <c r="GQ78" s="924"/>
      <c r="GR78" s="924"/>
      <c r="GS78" s="924"/>
      <c r="GT78" s="924"/>
      <c r="GU78" s="924"/>
      <c r="GV78" s="924"/>
      <c r="GW78" s="924"/>
      <c r="GX78" s="924"/>
      <c r="GY78" s="924"/>
      <c r="GZ78" s="924"/>
      <c r="HA78" s="924"/>
      <c r="HB78" s="924"/>
      <c r="HC78" s="924"/>
      <c r="HD78" s="924"/>
      <c r="HE78" s="924"/>
      <c r="HF78" s="924"/>
      <c r="HG78" s="924"/>
      <c r="HH78" s="924"/>
      <c r="HI78" s="924"/>
      <c r="HJ78" s="924"/>
      <c r="HK78" s="924"/>
      <c r="HL78" s="924"/>
      <c r="HM78" s="924"/>
      <c r="HN78" s="924"/>
      <c r="HO78" s="924"/>
      <c r="HP78" s="924"/>
      <c r="HQ78" s="924"/>
      <c r="HR78" s="924"/>
      <c r="HS78" s="924"/>
      <c r="HT78" s="924"/>
      <c r="HU78" s="924"/>
      <c r="HV78" s="924"/>
      <c r="HW78" s="924"/>
      <c r="HX78" s="924"/>
      <c r="HY78" s="924"/>
      <c r="HZ78" s="924"/>
      <c r="IA78" s="924"/>
      <c r="IB78" s="924"/>
      <c r="IC78" s="924"/>
      <c r="ID78" s="924"/>
      <c r="IE78" s="924"/>
      <c r="IF78" s="924"/>
      <c r="IG78" s="924"/>
      <c r="IH78" s="924"/>
      <c r="II78" s="924"/>
      <c r="IJ78" s="924"/>
      <c r="IK78" s="924"/>
      <c r="IL78" s="924"/>
      <c r="IM78" s="924"/>
      <c r="IN78" s="924"/>
      <c r="IO78" s="924"/>
      <c r="IP78" s="924"/>
      <c r="IQ78" s="924"/>
      <c r="IR78" s="924"/>
      <c r="IS78" s="924"/>
      <c r="IT78" s="924"/>
      <c r="IU78" s="924"/>
      <c r="IV78" s="924"/>
      <c r="IW78" s="924"/>
    </row>
    <row r="79" spans="2:257" ht="15.75">
      <c r="B79" s="1350">
        <v>1</v>
      </c>
      <c r="C79" s="233" t="s">
        <v>1850</v>
      </c>
      <c r="D79" s="1706" t="s">
        <v>231</v>
      </c>
      <c r="E79" s="1351"/>
      <c r="F79" s="1707">
        <v>0</v>
      </c>
      <c r="G79" s="1351"/>
      <c r="H79" s="1707">
        <v>0</v>
      </c>
      <c r="I79" s="1351"/>
      <c r="J79" s="1707">
        <v>0</v>
      </c>
      <c r="K79" s="1351"/>
      <c r="L79" s="1707">
        <v>0</v>
      </c>
      <c r="M79" s="1351">
        <v>4805.8900000000003</v>
      </c>
      <c r="N79" s="1707">
        <v>100</v>
      </c>
      <c r="O79" s="1351"/>
      <c r="P79" s="1707">
        <v>0</v>
      </c>
      <c r="Q79" s="1351"/>
      <c r="R79" s="1707">
        <v>0</v>
      </c>
      <c r="S79" s="1351"/>
      <c r="T79" s="1707">
        <v>0</v>
      </c>
      <c r="U79" s="1351"/>
      <c r="V79" s="1707">
        <v>0</v>
      </c>
      <c r="W79" s="1351"/>
      <c r="X79" s="1707">
        <v>0</v>
      </c>
      <c r="Y79" s="1351"/>
      <c r="Z79" s="1707">
        <v>0</v>
      </c>
      <c r="AA79" s="1351"/>
      <c r="AB79" s="1707">
        <v>0</v>
      </c>
      <c r="AC79" s="1351">
        <v>4805.8900000000003</v>
      </c>
      <c r="AD79" s="1707">
        <v>0.9650264482735994</v>
      </c>
      <c r="AE79" s="1114"/>
      <c r="AF79" s="1352">
        <v>100</v>
      </c>
      <c r="AG79" s="1114"/>
      <c r="AH79" s="1114"/>
      <c r="AI79" s="1114"/>
      <c r="AJ79" s="1114"/>
      <c r="AK79" s="1114"/>
      <c r="AL79" s="1114"/>
      <c r="AM79" s="1114"/>
      <c r="AN79" s="1114"/>
      <c r="AO79" s="1114"/>
      <c r="AP79" s="1114"/>
      <c r="AQ79" s="1114"/>
      <c r="AR79" s="1114"/>
      <c r="AS79" s="1114"/>
      <c r="AT79" s="1114"/>
      <c r="AU79" s="1114"/>
      <c r="AV79" s="1114"/>
      <c r="AW79" s="1114"/>
      <c r="AX79" s="1114"/>
      <c r="AY79" s="1114"/>
      <c r="AZ79" s="1114"/>
      <c r="BA79" s="1114"/>
      <c r="BB79" s="1114"/>
      <c r="BC79" s="1114"/>
      <c r="BD79" s="1114"/>
      <c r="BE79" s="1114"/>
      <c r="BF79" s="1114"/>
      <c r="BG79" s="1114"/>
      <c r="BH79" s="1114"/>
      <c r="BI79" s="1114"/>
      <c r="BJ79" s="1114"/>
      <c r="BK79" s="1114"/>
      <c r="BL79" s="1114"/>
      <c r="BM79" s="1114"/>
      <c r="BN79" s="1114"/>
      <c r="BO79" s="1114"/>
      <c r="BP79" s="1114"/>
      <c r="BQ79" s="1114"/>
      <c r="BR79" s="1114"/>
      <c r="BS79" s="1114"/>
      <c r="BT79" s="1114"/>
      <c r="BU79" s="1114"/>
      <c r="BV79" s="1114"/>
      <c r="BW79" s="1114"/>
      <c r="BX79" s="1114"/>
      <c r="BY79" s="1114"/>
      <c r="BZ79" s="1114"/>
      <c r="CA79" s="1114"/>
      <c r="CB79" s="1114"/>
      <c r="CC79" s="1114"/>
      <c r="CD79" s="1114"/>
      <c r="CE79" s="1114"/>
      <c r="CF79" s="1114"/>
      <c r="CG79" s="1114"/>
      <c r="CH79" s="1114"/>
      <c r="CI79" s="1114"/>
      <c r="CJ79" s="1114"/>
      <c r="CK79" s="1114"/>
      <c r="CL79" s="1114"/>
      <c r="CM79" s="1114"/>
      <c r="CN79" s="1114"/>
      <c r="CO79" s="1114"/>
      <c r="CP79" s="1114"/>
      <c r="CQ79" s="1114"/>
      <c r="CR79" s="1114"/>
      <c r="CS79" s="1114"/>
      <c r="CT79" s="1114"/>
      <c r="CU79" s="1114"/>
      <c r="CV79" s="1114"/>
      <c r="CW79" s="1114"/>
      <c r="CX79" s="1114"/>
      <c r="CY79" s="1114"/>
      <c r="CZ79" s="1114"/>
      <c r="DA79" s="1114"/>
      <c r="DB79" s="1114"/>
      <c r="DC79" s="1114"/>
      <c r="DD79" s="1114"/>
      <c r="DE79" s="1114"/>
      <c r="DF79" s="1114"/>
      <c r="DG79" s="1114"/>
      <c r="DH79" s="1114"/>
      <c r="DI79" s="1114"/>
      <c r="DJ79" s="1114"/>
      <c r="DK79" s="1114"/>
      <c r="DL79" s="1114"/>
      <c r="DM79" s="1114"/>
      <c r="DN79" s="1114"/>
      <c r="DO79" s="1114"/>
      <c r="DP79" s="1114"/>
      <c r="DQ79" s="1114"/>
      <c r="DR79" s="1114"/>
      <c r="DS79" s="1114"/>
      <c r="DT79" s="1114"/>
      <c r="DU79" s="1114"/>
      <c r="DV79" s="1114"/>
      <c r="DW79" s="1114"/>
      <c r="DX79" s="1114"/>
      <c r="DY79" s="1114"/>
      <c r="DZ79" s="1114"/>
      <c r="EA79" s="1114"/>
      <c r="EB79" s="1114"/>
      <c r="EC79" s="1114"/>
      <c r="ED79" s="1114"/>
      <c r="EE79" s="1114"/>
      <c r="EF79" s="1114"/>
      <c r="EG79" s="1114"/>
      <c r="EH79" s="1114"/>
      <c r="EI79" s="1114"/>
      <c r="EJ79" s="1114"/>
      <c r="EK79" s="1114"/>
      <c r="EL79" s="1114"/>
      <c r="EM79" s="1114"/>
      <c r="EN79" s="1114"/>
      <c r="EO79" s="1114"/>
      <c r="EP79" s="1114"/>
      <c r="EQ79" s="1114"/>
      <c r="ER79" s="1114"/>
      <c r="ES79" s="1114"/>
      <c r="ET79" s="1114"/>
      <c r="EU79" s="1114"/>
      <c r="EV79" s="1114"/>
      <c r="EW79" s="1114"/>
      <c r="EX79" s="1114"/>
      <c r="EY79" s="1114"/>
      <c r="EZ79" s="1114"/>
      <c r="FA79" s="1114"/>
      <c r="FB79" s="1114"/>
      <c r="FC79" s="1114"/>
      <c r="FD79" s="1114"/>
      <c r="FE79" s="1114"/>
      <c r="FF79" s="1114"/>
      <c r="FG79" s="1114"/>
      <c r="FH79" s="1114"/>
      <c r="FI79" s="1114"/>
      <c r="FJ79" s="1114"/>
      <c r="FK79" s="1114"/>
      <c r="FL79" s="1114"/>
      <c r="FM79" s="1114"/>
      <c r="FN79" s="1114"/>
      <c r="FO79" s="1114"/>
      <c r="FP79" s="1114"/>
      <c r="FQ79" s="1114"/>
      <c r="FR79" s="1114"/>
      <c r="FS79" s="1114"/>
      <c r="FT79" s="1114"/>
      <c r="FU79" s="1114"/>
      <c r="FV79" s="1114"/>
      <c r="FW79" s="1114"/>
      <c r="FX79" s="1114"/>
      <c r="FY79" s="1114"/>
      <c r="FZ79" s="1114"/>
      <c r="GA79" s="1114"/>
      <c r="GB79" s="1114"/>
      <c r="GC79" s="1114"/>
      <c r="GD79" s="1114"/>
      <c r="GE79" s="1114"/>
      <c r="GF79" s="1114"/>
      <c r="GG79" s="1114"/>
      <c r="GH79" s="1114"/>
      <c r="GI79" s="1114"/>
      <c r="GJ79" s="1114"/>
      <c r="GK79" s="1114"/>
      <c r="GL79" s="1114"/>
      <c r="GM79" s="1114"/>
      <c r="GN79" s="1114"/>
      <c r="GO79" s="1114"/>
      <c r="GP79" s="1114"/>
      <c r="GQ79" s="1114"/>
      <c r="GR79" s="1114"/>
      <c r="GS79" s="1114"/>
      <c r="GT79" s="1114"/>
      <c r="GU79" s="1114"/>
      <c r="GV79" s="1114"/>
      <c r="GW79" s="1114"/>
      <c r="GX79" s="1114"/>
      <c r="GY79" s="1114"/>
      <c r="GZ79" s="1114"/>
      <c r="HA79" s="1114"/>
      <c r="HB79" s="1114"/>
      <c r="HC79" s="1114"/>
      <c r="HD79" s="1114"/>
      <c r="HE79" s="1114"/>
      <c r="HF79" s="1114"/>
      <c r="HG79" s="1114"/>
      <c r="HH79" s="1114"/>
      <c r="HI79" s="1114"/>
      <c r="HJ79" s="1114"/>
      <c r="HK79" s="1114"/>
      <c r="HL79" s="1114"/>
      <c r="HM79" s="1114"/>
      <c r="HN79" s="1114"/>
      <c r="HO79" s="1114"/>
      <c r="HP79" s="1114"/>
      <c r="HQ79" s="1114"/>
      <c r="HR79" s="1114"/>
      <c r="HS79" s="1114"/>
      <c r="HT79" s="1114"/>
      <c r="HU79" s="1114"/>
      <c r="HV79" s="1114"/>
      <c r="HW79" s="1114"/>
      <c r="HX79" s="1114"/>
      <c r="HY79" s="1114"/>
      <c r="HZ79" s="1114"/>
      <c r="IA79" s="1114"/>
      <c r="IB79" s="1114"/>
      <c r="IC79" s="1114"/>
      <c r="ID79" s="1114"/>
      <c r="IE79" s="1114"/>
      <c r="IF79" s="1114"/>
      <c r="IG79" s="1114"/>
      <c r="IH79" s="1114"/>
      <c r="II79" s="1114"/>
      <c r="IJ79" s="1114"/>
      <c r="IK79" s="1114"/>
      <c r="IL79" s="1114"/>
      <c r="IM79" s="1114"/>
      <c r="IN79" s="1114"/>
      <c r="IO79" s="1114"/>
      <c r="IP79" s="1114"/>
      <c r="IQ79" s="1114"/>
      <c r="IR79" s="1114"/>
      <c r="IS79" s="1114"/>
      <c r="IT79" s="1114"/>
      <c r="IU79" s="1114"/>
      <c r="IV79" s="1114"/>
      <c r="IW79" s="1114"/>
    </row>
    <row r="80" spans="2:257" s="1346" customFormat="1" ht="6" customHeight="1">
      <c r="C80" s="1712"/>
      <c r="D80" s="1713"/>
      <c r="E80" s="1704"/>
      <c r="F80" s="1705"/>
      <c r="G80" s="1704"/>
      <c r="H80" s="1705"/>
      <c r="I80" s="1704"/>
      <c r="J80" s="1705"/>
      <c r="K80" s="1704"/>
      <c r="L80" s="1705"/>
      <c r="M80" s="1704"/>
      <c r="N80" s="1705"/>
      <c r="O80" s="1704"/>
      <c r="P80" s="1705"/>
      <c r="Q80" s="1704"/>
      <c r="R80" s="1705"/>
      <c r="S80" s="1704"/>
      <c r="T80" s="1705"/>
      <c r="U80" s="1704"/>
      <c r="V80" s="1705"/>
      <c r="W80" s="1704"/>
      <c r="X80" s="1705"/>
      <c r="Y80" s="1704"/>
      <c r="Z80" s="1705"/>
      <c r="AA80" s="1704"/>
      <c r="AB80" s="1705"/>
      <c r="AC80" s="1704"/>
      <c r="AD80" s="1714"/>
      <c r="AE80" s="924"/>
      <c r="AF80" s="1349">
        <v>0</v>
      </c>
      <c r="AG80" s="924"/>
      <c r="AH80" s="924"/>
      <c r="AI80" s="924"/>
      <c r="AJ80" s="924"/>
      <c r="AK80" s="924"/>
      <c r="AL80" s="924"/>
      <c r="AM80" s="924"/>
      <c r="AN80" s="924"/>
      <c r="AO80" s="924"/>
      <c r="AP80" s="924"/>
      <c r="AQ80" s="924"/>
      <c r="AR80" s="924"/>
      <c r="AS80" s="924"/>
      <c r="AT80" s="924"/>
      <c r="AU80" s="924"/>
      <c r="AV80" s="924"/>
      <c r="AW80" s="924"/>
      <c r="AX80" s="924"/>
      <c r="AY80" s="924"/>
      <c r="AZ80" s="924"/>
      <c r="BA80" s="924"/>
      <c r="BB80" s="924"/>
      <c r="BC80" s="924"/>
      <c r="BD80" s="924"/>
      <c r="BE80" s="924"/>
      <c r="BF80" s="924"/>
      <c r="BG80" s="924"/>
      <c r="BH80" s="924"/>
      <c r="BI80" s="924"/>
      <c r="BJ80" s="924"/>
      <c r="BK80" s="924"/>
      <c r="BL80" s="924"/>
      <c r="BM80" s="924"/>
      <c r="BN80" s="924"/>
      <c r="BO80" s="924"/>
      <c r="BP80" s="924"/>
      <c r="BQ80" s="924"/>
      <c r="BR80" s="924"/>
      <c r="BS80" s="924"/>
      <c r="BT80" s="924"/>
      <c r="BU80" s="924"/>
      <c r="BV80" s="924"/>
      <c r="BW80" s="924"/>
      <c r="BX80" s="924"/>
      <c r="BY80" s="924"/>
      <c r="BZ80" s="924"/>
      <c r="CA80" s="924"/>
      <c r="CB80" s="924"/>
      <c r="CC80" s="924"/>
      <c r="CD80" s="924"/>
      <c r="CE80" s="924"/>
      <c r="CF80" s="924"/>
      <c r="CG80" s="924"/>
      <c r="CH80" s="924"/>
      <c r="CI80" s="924"/>
      <c r="CJ80" s="924"/>
      <c r="CK80" s="924"/>
      <c r="CL80" s="924"/>
      <c r="CM80" s="924"/>
      <c r="CN80" s="924"/>
      <c r="CO80" s="924"/>
      <c r="CP80" s="924"/>
      <c r="CQ80" s="924"/>
      <c r="CR80" s="924"/>
      <c r="CS80" s="924"/>
      <c r="CT80" s="924"/>
      <c r="CU80" s="924"/>
      <c r="CV80" s="924"/>
      <c r="CW80" s="924"/>
      <c r="CX80" s="924"/>
      <c r="CY80" s="924"/>
      <c r="CZ80" s="924"/>
      <c r="DA80" s="924"/>
      <c r="DB80" s="924"/>
      <c r="DC80" s="924"/>
      <c r="DD80" s="924"/>
      <c r="DE80" s="924"/>
      <c r="DF80" s="924"/>
      <c r="DG80" s="924"/>
      <c r="DH80" s="924"/>
      <c r="DI80" s="924"/>
      <c r="DJ80" s="924"/>
      <c r="DK80" s="924"/>
      <c r="DL80" s="924"/>
      <c r="DM80" s="924"/>
      <c r="DN80" s="924"/>
      <c r="DO80" s="924"/>
      <c r="DP80" s="924"/>
      <c r="DQ80" s="924"/>
      <c r="DR80" s="924"/>
      <c r="DS80" s="924"/>
      <c r="DT80" s="924"/>
      <c r="DU80" s="924"/>
      <c r="DV80" s="924"/>
      <c r="DW80" s="924"/>
      <c r="DX80" s="924"/>
      <c r="DY80" s="924"/>
      <c r="DZ80" s="924"/>
      <c r="EA80" s="924"/>
      <c r="EB80" s="924"/>
      <c r="EC80" s="924"/>
      <c r="ED80" s="924"/>
      <c r="EE80" s="924"/>
      <c r="EF80" s="924"/>
      <c r="EG80" s="924"/>
      <c r="EH80" s="924"/>
      <c r="EI80" s="924"/>
      <c r="EJ80" s="924"/>
      <c r="EK80" s="924"/>
      <c r="EL80" s="924"/>
      <c r="EM80" s="924"/>
      <c r="EN80" s="924"/>
      <c r="EO80" s="924"/>
      <c r="EP80" s="924"/>
      <c r="EQ80" s="924"/>
      <c r="ER80" s="924"/>
      <c r="ES80" s="924"/>
      <c r="ET80" s="924"/>
      <c r="EU80" s="924"/>
      <c r="EV80" s="924"/>
      <c r="EW80" s="924"/>
      <c r="EX80" s="924"/>
      <c r="EY80" s="924"/>
      <c r="EZ80" s="924"/>
      <c r="FA80" s="924"/>
      <c r="FB80" s="924"/>
      <c r="FC80" s="924"/>
      <c r="FD80" s="924"/>
      <c r="FE80" s="924"/>
      <c r="FF80" s="924"/>
      <c r="FG80" s="924"/>
      <c r="FH80" s="924"/>
      <c r="FI80" s="924"/>
      <c r="FJ80" s="924"/>
      <c r="FK80" s="924"/>
      <c r="FL80" s="924"/>
      <c r="FM80" s="924"/>
      <c r="FN80" s="924"/>
      <c r="FO80" s="924"/>
      <c r="FP80" s="924"/>
      <c r="FQ80" s="924"/>
      <c r="FR80" s="924"/>
      <c r="FS80" s="924"/>
      <c r="FT80" s="924"/>
      <c r="FU80" s="924"/>
      <c r="FV80" s="924"/>
      <c r="FW80" s="924"/>
      <c r="FX80" s="924"/>
      <c r="FY80" s="924"/>
      <c r="FZ80" s="924"/>
      <c r="GA80" s="924"/>
      <c r="GB80" s="924"/>
      <c r="GC80" s="924"/>
      <c r="GD80" s="924"/>
      <c r="GE80" s="924"/>
      <c r="GF80" s="924"/>
      <c r="GG80" s="924"/>
      <c r="GH80" s="924"/>
      <c r="GI80" s="924"/>
      <c r="GJ80" s="924"/>
      <c r="GK80" s="924"/>
      <c r="GL80" s="924"/>
      <c r="GM80" s="924"/>
      <c r="GN80" s="924"/>
      <c r="GO80" s="924"/>
      <c r="GP80" s="924"/>
      <c r="GQ80" s="924"/>
      <c r="GR80" s="924"/>
      <c r="GS80" s="924"/>
      <c r="GT80" s="924"/>
      <c r="GU80" s="924"/>
      <c r="GV80" s="924"/>
      <c r="GW80" s="924"/>
      <c r="GX80" s="924"/>
      <c r="GY80" s="924"/>
      <c r="GZ80" s="924"/>
      <c r="HA80" s="924"/>
      <c r="HB80" s="924"/>
      <c r="HC80" s="924"/>
      <c r="HD80" s="924"/>
      <c r="HE80" s="924"/>
      <c r="HF80" s="924"/>
      <c r="HG80" s="924"/>
      <c r="HH80" s="924"/>
      <c r="HI80" s="924"/>
      <c r="HJ80" s="924"/>
      <c r="HK80" s="924"/>
      <c r="HL80" s="924"/>
      <c r="HM80" s="924"/>
      <c r="HN80" s="924"/>
      <c r="HO80" s="924"/>
      <c r="HP80" s="924"/>
      <c r="HQ80" s="924"/>
      <c r="HR80" s="924"/>
      <c r="HS80" s="924"/>
      <c r="HT80" s="924"/>
      <c r="HU80" s="924"/>
      <c r="HV80" s="924"/>
      <c r="HW80" s="924"/>
      <c r="HX80" s="924"/>
      <c r="HY80" s="924"/>
      <c r="HZ80" s="924"/>
      <c r="IA80" s="924"/>
      <c r="IB80" s="924"/>
      <c r="IC80" s="924"/>
      <c r="ID80" s="924"/>
      <c r="IE80" s="924"/>
      <c r="IF80" s="924"/>
      <c r="IG80" s="924"/>
      <c r="IH80" s="924"/>
      <c r="II80" s="924"/>
      <c r="IJ80" s="924"/>
      <c r="IK80" s="924"/>
      <c r="IL80" s="924"/>
      <c r="IM80" s="924"/>
      <c r="IN80" s="924"/>
      <c r="IO80" s="924"/>
      <c r="IP80" s="924"/>
      <c r="IQ80" s="924"/>
      <c r="IR80" s="924"/>
      <c r="IS80" s="924"/>
      <c r="IT80" s="924"/>
      <c r="IU80" s="924"/>
      <c r="IV80" s="924"/>
      <c r="IW80" s="924"/>
    </row>
    <row r="81" spans="3:257" ht="15.75">
      <c r="C81" s="2901" t="s">
        <v>183</v>
      </c>
      <c r="D81" s="2901"/>
      <c r="E81" s="1725">
        <v>78557.599022063325</v>
      </c>
      <c r="F81" s="1726">
        <v>15.774426957163678</v>
      </c>
      <c r="G81" s="1725">
        <v>131510.51323011488</v>
      </c>
      <c r="H81" s="1726">
        <v>26.407413297660987</v>
      </c>
      <c r="I81" s="1725">
        <v>130236.87147542465</v>
      </c>
      <c r="J81" s="1726">
        <v>26.151665043143783</v>
      </c>
      <c r="K81" s="1725">
        <v>77711.173784776154</v>
      </c>
      <c r="L81" s="1726">
        <v>15.604464111474664</v>
      </c>
      <c r="M81" s="1725">
        <v>79989.882487620998</v>
      </c>
      <c r="N81" s="1726">
        <v>16.062030590556894</v>
      </c>
      <c r="O81" s="1725">
        <v>0</v>
      </c>
      <c r="P81" s="1726">
        <v>0</v>
      </c>
      <c r="Q81" s="1725">
        <v>0</v>
      </c>
      <c r="R81" s="1726">
        <v>0</v>
      </c>
      <c r="S81" s="1725">
        <v>0</v>
      </c>
      <c r="T81" s="1726">
        <v>0</v>
      </c>
      <c r="U81" s="1725">
        <v>0</v>
      </c>
      <c r="V81" s="1726">
        <v>0</v>
      </c>
      <c r="W81" s="1725">
        <v>0</v>
      </c>
      <c r="X81" s="1726">
        <v>0</v>
      </c>
      <c r="Y81" s="1725">
        <v>0</v>
      </c>
      <c r="Z81" s="1726">
        <v>0</v>
      </c>
      <c r="AA81" s="1725">
        <v>0</v>
      </c>
      <c r="AB81" s="1726">
        <v>0</v>
      </c>
      <c r="AC81" s="1725">
        <v>498006.04</v>
      </c>
      <c r="AD81" s="1726">
        <v>99.999999999999986</v>
      </c>
      <c r="AE81" s="1114"/>
      <c r="AF81" s="1114"/>
      <c r="AG81" s="1114"/>
      <c r="AH81" s="1114"/>
      <c r="AI81" s="1114"/>
      <c r="AJ81" s="1114"/>
      <c r="AK81" s="1114"/>
      <c r="AL81" s="1114"/>
      <c r="AM81" s="1114"/>
      <c r="AN81" s="1114"/>
      <c r="AO81" s="1114"/>
      <c r="AP81" s="1114"/>
      <c r="AQ81" s="1114"/>
      <c r="AR81" s="1114"/>
      <c r="AS81" s="1114"/>
      <c r="AT81" s="1114"/>
      <c r="AU81" s="1114"/>
      <c r="AV81" s="1114"/>
      <c r="AW81" s="1114"/>
      <c r="AX81" s="1114"/>
      <c r="AY81" s="1114"/>
      <c r="AZ81" s="1114"/>
      <c r="BA81" s="1114"/>
      <c r="BB81" s="1114"/>
      <c r="BC81" s="1114"/>
      <c r="BD81" s="1114"/>
      <c r="BE81" s="1114"/>
      <c r="BF81" s="1114"/>
      <c r="BG81" s="1114"/>
      <c r="BH81" s="1114"/>
      <c r="BI81" s="1114"/>
      <c r="BJ81" s="1114"/>
      <c r="BK81" s="1114"/>
      <c r="BL81" s="1114"/>
      <c r="BM81" s="1114"/>
      <c r="BN81" s="1114"/>
      <c r="BO81" s="1114"/>
      <c r="BP81" s="1114"/>
      <c r="BQ81" s="1114"/>
      <c r="BR81" s="1114"/>
      <c r="BS81" s="1114"/>
      <c r="BT81" s="1114"/>
      <c r="BU81" s="1114"/>
      <c r="BV81" s="1114"/>
      <c r="BW81" s="1114"/>
      <c r="BX81" s="1114"/>
      <c r="BY81" s="1114"/>
      <c r="BZ81" s="1114"/>
      <c r="CA81" s="1114"/>
      <c r="CB81" s="1114"/>
      <c r="CC81" s="1114"/>
      <c r="CD81" s="1114"/>
      <c r="CE81" s="1114"/>
      <c r="CF81" s="1114"/>
      <c r="CG81" s="1114"/>
      <c r="CH81" s="1114"/>
      <c r="CI81" s="1114"/>
      <c r="CJ81" s="1114"/>
      <c r="CK81" s="1114"/>
      <c r="CL81" s="1114"/>
      <c r="CM81" s="1114"/>
      <c r="CN81" s="1114"/>
      <c r="CO81" s="1114"/>
      <c r="CP81" s="1114"/>
      <c r="CQ81" s="1114"/>
      <c r="CR81" s="1114"/>
      <c r="CS81" s="1114"/>
      <c r="CT81" s="1114"/>
      <c r="CU81" s="1114"/>
      <c r="CV81" s="1114"/>
      <c r="CW81" s="1114"/>
      <c r="CX81" s="1114"/>
      <c r="CY81" s="1114"/>
      <c r="CZ81" s="1114"/>
      <c r="DA81" s="1114"/>
      <c r="DB81" s="1114"/>
      <c r="DC81" s="1114"/>
      <c r="DD81" s="1114"/>
      <c r="DE81" s="1114"/>
      <c r="DF81" s="1114"/>
      <c r="DG81" s="1114"/>
      <c r="DH81" s="1114"/>
      <c r="DI81" s="1114"/>
      <c r="DJ81" s="1114"/>
      <c r="DK81" s="1114"/>
      <c r="DL81" s="1114"/>
      <c r="DM81" s="1114"/>
      <c r="DN81" s="1114"/>
      <c r="DO81" s="1114"/>
      <c r="DP81" s="1114"/>
      <c r="DQ81" s="1114"/>
      <c r="DR81" s="1114"/>
      <c r="DS81" s="1114"/>
      <c r="DT81" s="1114"/>
      <c r="DU81" s="1114"/>
      <c r="DV81" s="1114"/>
      <c r="DW81" s="1114"/>
      <c r="DX81" s="1114"/>
      <c r="DY81" s="1114"/>
      <c r="DZ81" s="1114"/>
      <c r="EA81" s="1114"/>
      <c r="EB81" s="1114"/>
      <c r="EC81" s="1114"/>
      <c r="ED81" s="1114"/>
      <c r="EE81" s="1114"/>
      <c r="EF81" s="1114"/>
      <c r="EG81" s="1114"/>
      <c r="EH81" s="1114"/>
      <c r="EI81" s="1114"/>
      <c r="EJ81" s="1114"/>
      <c r="EK81" s="1114"/>
      <c r="EL81" s="1114"/>
      <c r="EM81" s="1114"/>
      <c r="EN81" s="1114"/>
      <c r="EO81" s="1114"/>
      <c r="EP81" s="1114"/>
      <c r="EQ81" s="1114"/>
      <c r="ER81" s="1114"/>
      <c r="ES81" s="1114"/>
      <c r="ET81" s="1114"/>
      <c r="EU81" s="1114"/>
      <c r="EV81" s="1114"/>
      <c r="EW81" s="1114"/>
      <c r="EX81" s="1114"/>
      <c r="EY81" s="1114"/>
      <c r="EZ81" s="1114"/>
      <c r="FA81" s="1114"/>
      <c r="FB81" s="1114"/>
      <c r="FC81" s="1114"/>
      <c r="FD81" s="1114"/>
      <c r="FE81" s="1114"/>
      <c r="FF81" s="1114"/>
      <c r="FG81" s="1114"/>
      <c r="FH81" s="1114"/>
      <c r="FI81" s="1114"/>
      <c r="FJ81" s="1114"/>
      <c r="FK81" s="1114"/>
      <c r="FL81" s="1114"/>
      <c r="FM81" s="1114"/>
      <c r="FN81" s="1114"/>
      <c r="FO81" s="1114"/>
      <c r="FP81" s="1114"/>
      <c r="FQ81" s="1114"/>
      <c r="FR81" s="1114"/>
      <c r="FS81" s="1114"/>
      <c r="FT81" s="1114"/>
      <c r="FU81" s="1114"/>
      <c r="FV81" s="1114"/>
      <c r="FW81" s="1114"/>
      <c r="FX81" s="1114"/>
      <c r="FY81" s="1114"/>
      <c r="FZ81" s="1114"/>
      <c r="GA81" s="1114"/>
      <c r="GB81" s="1114"/>
      <c r="GC81" s="1114"/>
      <c r="GD81" s="1114"/>
      <c r="GE81" s="1114"/>
      <c r="GF81" s="1114"/>
      <c r="GG81" s="1114"/>
      <c r="GH81" s="1114"/>
      <c r="GI81" s="1114"/>
      <c r="GJ81" s="1114"/>
      <c r="GK81" s="1114"/>
      <c r="GL81" s="1114"/>
      <c r="GM81" s="1114"/>
      <c r="GN81" s="1114"/>
      <c r="GO81" s="1114"/>
      <c r="GP81" s="1114"/>
      <c r="GQ81" s="1114"/>
      <c r="GR81" s="1114"/>
      <c r="GS81" s="1114"/>
      <c r="GT81" s="1114"/>
      <c r="GU81" s="1114"/>
      <c r="GV81" s="1114"/>
      <c r="GW81" s="1114"/>
      <c r="GX81" s="1114"/>
      <c r="GY81" s="1114"/>
      <c r="GZ81" s="1114"/>
      <c r="HA81" s="1114"/>
      <c r="HB81" s="1114"/>
      <c r="HC81" s="1114"/>
      <c r="HD81" s="1114"/>
      <c r="HE81" s="1114"/>
      <c r="HF81" s="1114"/>
      <c r="HG81" s="1114"/>
      <c r="HH81" s="1114"/>
      <c r="HI81" s="1114"/>
      <c r="HJ81" s="1114"/>
      <c r="HK81" s="1114"/>
      <c r="HL81" s="1114"/>
      <c r="HM81" s="1114"/>
      <c r="HN81" s="1114"/>
      <c r="HO81" s="1114"/>
      <c r="HP81" s="1114"/>
      <c r="HQ81" s="1114"/>
      <c r="HR81" s="1114"/>
      <c r="HS81" s="1114"/>
      <c r="HT81" s="1114"/>
      <c r="HU81" s="1114"/>
      <c r="HV81" s="1114"/>
      <c r="HW81" s="1114"/>
      <c r="HX81" s="1114"/>
      <c r="HY81" s="1114"/>
      <c r="HZ81" s="1114"/>
      <c r="IA81" s="1114"/>
      <c r="IB81" s="1114"/>
      <c r="IC81" s="1114"/>
      <c r="ID81" s="1114"/>
      <c r="IE81" s="1114"/>
      <c r="IF81" s="1114"/>
      <c r="IG81" s="1114"/>
      <c r="IH81" s="1114"/>
      <c r="II81" s="1114"/>
      <c r="IJ81" s="1114"/>
      <c r="IK81" s="1114"/>
      <c r="IL81" s="1114"/>
      <c r="IM81" s="1114"/>
      <c r="IN81" s="1114"/>
      <c r="IO81" s="1114"/>
      <c r="IP81" s="1114"/>
      <c r="IQ81" s="1114"/>
      <c r="IR81" s="1114"/>
      <c r="IS81" s="1114"/>
      <c r="IT81" s="1114"/>
      <c r="IU81" s="1114"/>
      <c r="IV81" s="1114"/>
      <c r="IW81" s="1114"/>
    </row>
    <row r="82" spans="3:257" ht="15.75">
      <c r="C82" s="2901" t="s">
        <v>184</v>
      </c>
      <c r="D82" s="2901"/>
      <c r="E82" s="1725">
        <v>78557.599022063325</v>
      </c>
      <c r="F82" s="1726">
        <v>15.774426957163678</v>
      </c>
      <c r="G82" s="1725">
        <v>210068.11225217819</v>
      </c>
      <c r="H82" s="1726">
        <v>42.181840254824657</v>
      </c>
      <c r="I82" s="1725">
        <v>340304.98372760287</v>
      </c>
      <c r="J82" s="1726">
        <v>68.333505297968458</v>
      </c>
      <c r="K82" s="1725">
        <v>418016.157512379</v>
      </c>
      <c r="L82" s="1726">
        <v>83.937969409443113</v>
      </c>
      <c r="M82" s="1725">
        <v>498006.04</v>
      </c>
      <c r="N82" s="1726">
        <v>100</v>
      </c>
      <c r="O82" s="1725">
        <v>498006.04</v>
      </c>
      <c r="P82" s="1726">
        <v>100</v>
      </c>
      <c r="Q82" s="1725">
        <v>498006.04</v>
      </c>
      <c r="R82" s="1726">
        <v>100</v>
      </c>
      <c r="S82" s="1725">
        <v>498006.04</v>
      </c>
      <c r="T82" s="1726">
        <v>100</v>
      </c>
      <c r="U82" s="1725">
        <v>498006.04</v>
      </c>
      <c r="V82" s="1726">
        <v>100</v>
      </c>
      <c r="W82" s="1725">
        <v>498006.04</v>
      </c>
      <c r="X82" s="1726">
        <v>100</v>
      </c>
      <c r="Y82" s="1725">
        <v>498006.04</v>
      </c>
      <c r="Z82" s="1726">
        <v>100</v>
      </c>
      <c r="AA82" s="1725">
        <v>498006.04</v>
      </c>
      <c r="AB82" s="1726">
        <v>100</v>
      </c>
      <c r="AC82" s="1725">
        <v>498006.04</v>
      </c>
      <c r="AD82" s="1726">
        <v>99.999999999999986</v>
      </c>
      <c r="AE82" s="1114"/>
      <c r="AF82" s="1114"/>
      <c r="AG82" s="1114"/>
      <c r="AH82" s="1114"/>
      <c r="AI82" s="1114"/>
      <c r="AJ82" s="1114"/>
      <c r="AK82" s="1114"/>
      <c r="AL82" s="1114"/>
      <c r="AM82" s="1114"/>
      <c r="AN82" s="1114"/>
      <c r="AO82" s="1114"/>
      <c r="AP82" s="1114"/>
      <c r="AQ82" s="1114"/>
      <c r="AR82" s="1114"/>
      <c r="AS82" s="1114"/>
      <c r="AT82" s="1114"/>
      <c r="AU82" s="1114"/>
      <c r="AV82" s="1114"/>
      <c r="AW82" s="1114"/>
      <c r="AX82" s="1114"/>
      <c r="AY82" s="1114"/>
      <c r="AZ82" s="1114"/>
      <c r="BA82" s="1114"/>
      <c r="BB82" s="1114"/>
      <c r="BC82" s="1114"/>
      <c r="BD82" s="1114"/>
      <c r="BE82" s="1114"/>
      <c r="BF82" s="1114"/>
      <c r="BG82" s="1114"/>
      <c r="BH82" s="1114"/>
      <c r="BI82" s="1114"/>
      <c r="BJ82" s="1114"/>
      <c r="BK82" s="1114"/>
      <c r="BL82" s="1114"/>
      <c r="BM82" s="1114"/>
      <c r="BN82" s="1114"/>
      <c r="BO82" s="1114"/>
      <c r="BP82" s="1114"/>
      <c r="BQ82" s="1114"/>
      <c r="BR82" s="1114"/>
      <c r="BS82" s="1114"/>
      <c r="BT82" s="1114"/>
      <c r="BU82" s="1114"/>
      <c r="BV82" s="1114"/>
      <c r="BW82" s="1114"/>
      <c r="BX82" s="1114"/>
      <c r="BY82" s="1114"/>
      <c r="BZ82" s="1114"/>
      <c r="CA82" s="1114"/>
      <c r="CB82" s="1114"/>
      <c r="CC82" s="1114"/>
      <c r="CD82" s="1114"/>
      <c r="CE82" s="1114"/>
      <c r="CF82" s="1114"/>
      <c r="CG82" s="1114"/>
      <c r="CH82" s="1114"/>
      <c r="CI82" s="1114"/>
      <c r="CJ82" s="1114"/>
      <c r="CK82" s="1114"/>
      <c r="CL82" s="1114"/>
      <c r="CM82" s="1114"/>
      <c r="CN82" s="1114"/>
      <c r="CO82" s="1114"/>
      <c r="CP82" s="1114"/>
      <c r="CQ82" s="1114"/>
      <c r="CR82" s="1114"/>
      <c r="CS82" s="1114"/>
      <c r="CT82" s="1114"/>
      <c r="CU82" s="1114"/>
      <c r="CV82" s="1114"/>
      <c r="CW82" s="1114"/>
      <c r="CX82" s="1114"/>
      <c r="CY82" s="1114"/>
      <c r="CZ82" s="1114"/>
      <c r="DA82" s="1114"/>
      <c r="DB82" s="1114"/>
      <c r="DC82" s="1114"/>
      <c r="DD82" s="1114"/>
      <c r="DE82" s="1114"/>
      <c r="DF82" s="1114"/>
      <c r="DG82" s="1114"/>
      <c r="DH82" s="1114"/>
      <c r="DI82" s="1114"/>
      <c r="DJ82" s="1114"/>
      <c r="DK82" s="1114"/>
      <c r="DL82" s="1114"/>
      <c r="DM82" s="1114"/>
      <c r="DN82" s="1114"/>
      <c r="DO82" s="1114"/>
      <c r="DP82" s="1114"/>
      <c r="DQ82" s="1114"/>
      <c r="DR82" s="1114"/>
      <c r="DS82" s="1114"/>
      <c r="DT82" s="1114"/>
      <c r="DU82" s="1114"/>
      <c r="DV82" s="1114"/>
      <c r="DW82" s="1114"/>
      <c r="DX82" s="1114"/>
      <c r="DY82" s="1114"/>
      <c r="DZ82" s="1114"/>
      <c r="EA82" s="1114"/>
      <c r="EB82" s="1114"/>
      <c r="EC82" s="1114"/>
      <c r="ED82" s="1114"/>
      <c r="EE82" s="1114"/>
      <c r="EF82" s="1114"/>
      <c r="EG82" s="1114"/>
      <c r="EH82" s="1114"/>
      <c r="EI82" s="1114"/>
      <c r="EJ82" s="1114"/>
      <c r="EK82" s="1114"/>
      <c r="EL82" s="1114"/>
      <c r="EM82" s="1114"/>
      <c r="EN82" s="1114"/>
      <c r="EO82" s="1114"/>
      <c r="EP82" s="1114"/>
      <c r="EQ82" s="1114"/>
      <c r="ER82" s="1114"/>
      <c r="ES82" s="1114"/>
      <c r="ET82" s="1114"/>
      <c r="EU82" s="1114"/>
      <c r="EV82" s="1114"/>
      <c r="EW82" s="1114"/>
      <c r="EX82" s="1114"/>
      <c r="EY82" s="1114"/>
      <c r="EZ82" s="1114"/>
      <c r="FA82" s="1114"/>
      <c r="FB82" s="1114"/>
      <c r="FC82" s="1114"/>
      <c r="FD82" s="1114"/>
      <c r="FE82" s="1114"/>
      <c r="FF82" s="1114"/>
      <c r="FG82" s="1114"/>
      <c r="FH82" s="1114"/>
      <c r="FI82" s="1114"/>
      <c r="FJ82" s="1114"/>
      <c r="FK82" s="1114"/>
      <c r="FL82" s="1114"/>
      <c r="FM82" s="1114"/>
      <c r="FN82" s="1114"/>
      <c r="FO82" s="1114"/>
      <c r="FP82" s="1114"/>
      <c r="FQ82" s="1114"/>
      <c r="FR82" s="1114"/>
      <c r="FS82" s="1114"/>
      <c r="FT82" s="1114"/>
      <c r="FU82" s="1114"/>
      <c r="FV82" s="1114"/>
      <c r="FW82" s="1114"/>
      <c r="FX82" s="1114"/>
      <c r="FY82" s="1114"/>
      <c r="FZ82" s="1114"/>
      <c r="GA82" s="1114"/>
      <c r="GB82" s="1114"/>
      <c r="GC82" s="1114"/>
      <c r="GD82" s="1114"/>
      <c r="GE82" s="1114"/>
      <c r="GF82" s="1114"/>
      <c r="GG82" s="1114"/>
      <c r="GH82" s="1114"/>
      <c r="GI82" s="1114"/>
      <c r="GJ82" s="1114"/>
      <c r="GK82" s="1114"/>
      <c r="GL82" s="1114"/>
      <c r="GM82" s="1114"/>
      <c r="GN82" s="1114"/>
      <c r="GO82" s="1114"/>
      <c r="GP82" s="1114"/>
      <c r="GQ82" s="1114"/>
      <c r="GR82" s="1114"/>
      <c r="GS82" s="1114"/>
      <c r="GT82" s="1114"/>
      <c r="GU82" s="1114"/>
      <c r="GV82" s="1114"/>
      <c r="GW82" s="1114"/>
      <c r="GX82" s="1114"/>
      <c r="GY82" s="1114"/>
      <c r="GZ82" s="1114"/>
      <c r="HA82" s="1114"/>
      <c r="HB82" s="1114"/>
      <c r="HC82" s="1114"/>
      <c r="HD82" s="1114"/>
      <c r="HE82" s="1114"/>
      <c r="HF82" s="1114"/>
      <c r="HG82" s="1114"/>
      <c r="HH82" s="1114"/>
      <c r="HI82" s="1114"/>
      <c r="HJ82" s="1114"/>
      <c r="HK82" s="1114"/>
      <c r="HL82" s="1114"/>
      <c r="HM82" s="1114"/>
      <c r="HN82" s="1114"/>
      <c r="HO82" s="1114"/>
      <c r="HP82" s="1114"/>
      <c r="HQ82" s="1114"/>
      <c r="HR82" s="1114"/>
      <c r="HS82" s="1114"/>
      <c r="HT82" s="1114"/>
      <c r="HU82" s="1114"/>
      <c r="HV82" s="1114"/>
      <c r="HW82" s="1114"/>
      <c r="HX82" s="1114"/>
      <c r="HY82" s="1114"/>
      <c r="HZ82" s="1114"/>
      <c r="IA82" s="1114"/>
      <c r="IB82" s="1114"/>
      <c r="IC82" s="1114"/>
      <c r="ID82" s="1114"/>
      <c r="IE82" s="1114"/>
      <c r="IF82" s="1114"/>
      <c r="IG82" s="1114"/>
      <c r="IH82" s="1114"/>
      <c r="II82" s="1114"/>
      <c r="IJ82" s="1114"/>
      <c r="IK82" s="1114"/>
      <c r="IL82" s="1114"/>
      <c r="IM82" s="1114"/>
      <c r="IN82" s="1114"/>
      <c r="IO82" s="1114"/>
      <c r="IP82" s="1114"/>
      <c r="IQ82" s="1114"/>
      <c r="IR82" s="1114"/>
      <c r="IS82" s="1114"/>
      <c r="IT82" s="1114"/>
      <c r="IU82" s="1114"/>
      <c r="IV82" s="1114"/>
      <c r="IW82" s="1114"/>
    </row>
    <row r="83" spans="3:257" ht="13.5" thickBot="1"/>
    <row r="84" spans="3:257" s="2044" customFormat="1" ht="27" customHeight="1" thickBot="1">
      <c r="C84" s="2045" t="s">
        <v>1442</v>
      </c>
      <c r="D84" s="2046"/>
      <c r="E84" s="2049">
        <v>78557.599022063325</v>
      </c>
      <c r="F84" s="2047"/>
      <c r="G84" s="2049">
        <v>131510.51323011488</v>
      </c>
      <c r="H84" s="2047"/>
      <c r="I84" s="2049">
        <v>130236.87147542462</v>
      </c>
      <c r="J84" s="2047"/>
      <c r="K84" s="2049">
        <v>77711.173784776154</v>
      </c>
      <c r="L84" s="2047"/>
      <c r="M84" s="2049">
        <v>79989.882487620998</v>
      </c>
      <c r="N84" s="2047"/>
      <c r="O84" s="2049"/>
      <c r="P84" s="2047"/>
      <c r="Q84" s="2049">
        <v>0</v>
      </c>
      <c r="R84" s="2047"/>
      <c r="S84" s="2049">
        <v>0</v>
      </c>
      <c r="T84" s="2047"/>
      <c r="U84" s="2049">
        <v>0</v>
      </c>
      <c r="V84" s="2047"/>
      <c r="W84" s="2049">
        <v>0</v>
      </c>
      <c r="X84" s="2047"/>
      <c r="Y84" s="2049">
        <v>0</v>
      </c>
      <c r="Z84" s="2047"/>
      <c r="AA84" s="2049">
        <v>0</v>
      </c>
      <c r="AB84" s="2048"/>
      <c r="AC84" s="2043"/>
      <c r="AD84" s="2043"/>
    </row>
  </sheetData>
  <mergeCells count="13">
    <mergeCell ref="C81:D81"/>
    <mergeCell ref="C82:D82"/>
    <mergeCell ref="C3:AD3"/>
    <mergeCell ref="C4:AD4"/>
    <mergeCell ref="C5:AD5"/>
    <mergeCell ref="C6:AD6"/>
    <mergeCell ref="C7:AD7"/>
    <mergeCell ref="C11:AD11"/>
    <mergeCell ref="D8:AD8"/>
    <mergeCell ref="D9:AD9"/>
    <mergeCell ref="D10:AD10"/>
    <mergeCell ref="C19:AD19"/>
    <mergeCell ref="C53:AD53"/>
  </mergeCells>
  <printOptions horizontalCentered="1"/>
  <pageMargins left="0.19685039370078741" right="0.19685039370078741" top="0.78740157480314965" bottom="0.78740157480314965" header="0.19685039370078741" footer="0.19685039370078741"/>
  <pageSetup paperSize="9" scale="60" fitToHeight="100" orientation="landscape" r:id="rId1"/>
  <headerFooter scaleWithDoc="0" alignWithMargins="0">
    <oddHeader>&amp;RPágina &amp;P de &amp;N</oddHeader>
    <oddFooter>&amp;R&amp;G</oddFooter>
  </headerFooter>
  <rowBreaks count="1" manualBreakCount="1">
    <brk id="51" min="2" max="29" man="1"/>
  </row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theme="5" tint="0.39997558519241921"/>
    <pageSetUpPr fitToPage="1"/>
  </sheetPr>
  <dimension ref="B2:IW58"/>
  <sheetViews>
    <sheetView view="pageBreakPreview" zoomScale="70" zoomScaleNormal="100" zoomScaleSheetLayoutView="70" workbookViewId="0">
      <selection activeCell="C7" sqref="C7:AD7"/>
    </sheetView>
  </sheetViews>
  <sheetFormatPr defaultRowHeight="12.75"/>
  <cols>
    <col min="1" max="1" width="9.140625" style="1339"/>
    <col min="2" max="2" width="4" style="1339" customWidth="1"/>
    <col min="3" max="3" width="11" style="1339" customWidth="1"/>
    <col min="4" max="4" width="37.28515625" style="1339" customWidth="1"/>
    <col min="5" max="5" width="11.85546875" style="1339" bestFit="1" customWidth="1"/>
    <col min="6" max="6" width="12.7109375" style="1339" customWidth="1"/>
    <col min="7" max="7" width="13.85546875" style="1339" bestFit="1" customWidth="1"/>
    <col min="8" max="8" width="14.85546875" style="1339" customWidth="1"/>
    <col min="9" max="9" width="13.85546875" style="1339" bestFit="1" customWidth="1"/>
    <col min="10" max="10" width="10.5703125" style="1339" customWidth="1"/>
    <col min="11" max="11" width="13.5703125" style="1339" bestFit="1" customWidth="1"/>
    <col min="12" max="12" width="10.42578125" style="1339" customWidth="1"/>
    <col min="13" max="13" width="13.5703125" style="1339" bestFit="1" customWidth="1"/>
    <col min="14" max="14" width="9" style="1339" bestFit="1" customWidth="1"/>
    <col min="15" max="15" width="11.7109375" style="1339" customWidth="1"/>
    <col min="16" max="16" width="9" style="1339" bestFit="1" customWidth="1"/>
    <col min="17" max="17" width="11.7109375" style="1339" customWidth="1"/>
    <col min="18" max="18" width="8.7109375" style="1339" bestFit="1" customWidth="1"/>
    <col min="19" max="19" width="11.7109375" style="1339" customWidth="1"/>
    <col min="20" max="20" width="8.7109375" style="1339" bestFit="1" customWidth="1"/>
    <col min="21" max="21" width="11.7109375" style="1339" customWidth="1"/>
    <col min="22" max="22" width="8.7109375" style="1339" bestFit="1" customWidth="1"/>
    <col min="23" max="23" width="11.7109375" style="1339" customWidth="1"/>
    <col min="24" max="24" width="8.7109375" style="1339" bestFit="1" customWidth="1"/>
    <col min="25" max="25" width="11.7109375" style="1339" customWidth="1"/>
    <col min="26" max="26" width="13.42578125" style="1339" bestFit="1" customWidth="1"/>
    <col min="27" max="27" width="11.7109375" style="1339" customWidth="1"/>
    <col min="28" max="28" width="8.7109375" style="1339" bestFit="1" customWidth="1"/>
    <col min="29" max="29" width="17.85546875" style="1339" bestFit="1" customWidth="1"/>
    <col min="30" max="30" width="11.42578125" style="1339" customWidth="1"/>
    <col min="31" max="31" width="9.140625" style="1339"/>
    <col min="32" max="32" width="10" style="1339" bestFit="1" customWidth="1"/>
    <col min="33" max="258" width="9.140625" style="1339"/>
    <col min="259" max="259" width="4" style="1339" customWidth="1"/>
    <col min="260" max="260" width="34.5703125" style="1339" customWidth="1"/>
    <col min="261" max="261" width="11.85546875" style="1339" bestFit="1" customWidth="1"/>
    <col min="262" max="262" width="8.140625" style="1339" customWidth="1"/>
    <col min="263" max="263" width="13.85546875" style="1339" bestFit="1" customWidth="1"/>
    <col min="264" max="264" width="8.140625" style="1339" customWidth="1"/>
    <col min="265" max="265" width="13.85546875" style="1339" bestFit="1" customWidth="1"/>
    <col min="266" max="266" width="8.7109375" style="1339" customWidth="1"/>
    <col min="267" max="267" width="13.5703125" style="1339" bestFit="1" customWidth="1"/>
    <col min="268" max="268" width="9" style="1339" customWidth="1"/>
    <col min="269" max="269" width="13.5703125" style="1339" bestFit="1" customWidth="1"/>
    <col min="270" max="270" width="9" style="1339" bestFit="1" customWidth="1"/>
    <col min="271" max="271" width="13.5703125" style="1339" bestFit="1" customWidth="1"/>
    <col min="272" max="272" width="9" style="1339" bestFit="1" customWidth="1"/>
    <col min="273" max="273" width="13.85546875" style="1339" bestFit="1" customWidth="1"/>
    <col min="274" max="274" width="8.7109375" style="1339" bestFit="1" customWidth="1"/>
    <col min="275" max="275" width="13.85546875" style="1339" bestFit="1" customWidth="1"/>
    <col min="276" max="276" width="8.7109375" style="1339" bestFit="1" customWidth="1"/>
    <col min="277" max="277" width="13.85546875" style="1339" bestFit="1" customWidth="1"/>
    <col min="278" max="278" width="8.7109375" style="1339" bestFit="1" customWidth="1"/>
    <col min="279" max="279" width="13.85546875" style="1339" bestFit="1" customWidth="1"/>
    <col min="280" max="280" width="8.7109375" style="1339" bestFit="1" customWidth="1"/>
    <col min="281" max="281" width="13.85546875" style="1339" bestFit="1" customWidth="1"/>
    <col min="282" max="282" width="8.7109375" style="1339" bestFit="1" customWidth="1"/>
    <col min="283" max="283" width="13.85546875" style="1339" bestFit="1" customWidth="1"/>
    <col min="284" max="284" width="8.7109375" style="1339" bestFit="1" customWidth="1"/>
    <col min="285" max="285" width="17.85546875" style="1339" bestFit="1" customWidth="1"/>
    <col min="286" max="287" width="9.140625" style="1339"/>
    <col min="288" max="288" width="10" style="1339" bestFit="1" customWidth="1"/>
    <col min="289" max="514" width="9.140625" style="1339"/>
    <col min="515" max="515" width="4" style="1339" customWidth="1"/>
    <col min="516" max="516" width="34.5703125" style="1339" customWidth="1"/>
    <col min="517" max="517" width="11.85546875" style="1339" bestFit="1" customWidth="1"/>
    <col min="518" max="518" width="8.140625" style="1339" customWidth="1"/>
    <col min="519" max="519" width="13.85546875" style="1339" bestFit="1" customWidth="1"/>
    <col min="520" max="520" width="8.140625" style="1339" customWidth="1"/>
    <col min="521" max="521" width="13.85546875" style="1339" bestFit="1" customWidth="1"/>
    <col min="522" max="522" width="8.7109375" style="1339" customWidth="1"/>
    <col min="523" max="523" width="13.5703125" style="1339" bestFit="1" customWidth="1"/>
    <col min="524" max="524" width="9" style="1339" customWidth="1"/>
    <col min="525" max="525" width="13.5703125" style="1339" bestFit="1" customWidth="1"/>
    <col min="526" max="526" width="9" style="1339" bestFit="1" customWidth="1"/>
    <col min="527" max="527" width="13.5703125" style="1339" bestFit="1" customWidth="1"/>
    <col min="528" max="528" width="9" style="1339" bestFit="1" customWidth="1"/>
    <col min="529" max="529" width="13.85546875" style="1339" bestFit="1" customWidth="1"/>
    <col min="530" max="530" width="8.7109375" style="1339" bestFit="1" customWidth="1"/>
    <col min="531" max="531" width="13.85546875" style="1339" bestFit="1" customWidth="1"/>
    <col min="532" max="532" width="8.7109375" style="1339" bestFit="1" customWidth="1"/>
    <col min="533" max="533" width="13.85546875" style="1339" bestFit="1" customWidth="1"/>
    <col min="534" max="534" width="8.7109375" style="1339" bestFit="1" customWidth="1"/>
    <col min="535" max="535" width="13.85546875" style="1339" bestFit="1" customWidth="1"/>
    <col min="536" max="536" width="8.7109375" style="1339" bestFit="1" customWidth="1"/>
    <col min="537" max="537" width="13.85546875" style="1339" bestFit="1" customWidth="1"/>
    <col min="538" max="538" width="8.7109375" style="1339" bestFit="1" customWidth="1"/>
    <col min="539" max="539" width="13.85546875" style="1339" bestFit="1" customWidth="1"/>
    <col min="540" max="540" width="8.7109375" style="1339" bestFit="1" customWidth="1"/>
    <col min="541" max="541" width="17.85546875" style="1339" bestFit="1" customWidth="1"/>
    <col min="542" max="543" width="9.140625" style="1339"/>
    <col min="544" max="544" width="10" style="1339" bestFit="1" customWidth="1"/>
    <col min="545" max="770" width="9.140625" style="1339"/>
    <col min="771" max="771" width="4" style="1339" customWidth="1"/>
    <col min="772" max="772" width="34.5703125" style="1339" customWidth="1"/>
    <col min="773" max="773" width="11.85546875" style="1339" bestFit="1" customWidth="1"/>
    <col min="774" max="774" width="8.140625" style="1339" customWidth="1"/>
    <col min="775" max="775" width="13.85546875" style="1339" bestFit="1" customWidth="1"/>
    <col min="776" max="776" width="8.140625" style="1339" customWidth="1"/>
    <col min="777" max="777" width="13.85546875" style="1339" bestFit="1" customWidth="1"/>
    <col min="778" max="778" width="8.7109375" style="1339" customWidth="1"/>
    <col min="779" max="779" width="13.5703125" style="1339" bestFit="1" customWidth="1"/>
    <col min="780" max="780" width="9" style="1339" customWidth="1"/>
    <col min="781" max="781" width="13.5703125" style="1339" bestFit="1" customWidth="1"/>
    <col min="782" max="782" width="9" style="1339" bestFit="1" customWidth="1"/>
    <col min="783" max="783" width="13.5703125" style="1339" bestFit="1" customWidth="1"/>
    <col min="784" max="784" width="9" style="1339" bestFit="1" customWidth="1"/>
    <col min="785" max="785" width="13.85546875" style="1339" bestFit="1" customWidth="1"/>
    <col min="786" max="786" width="8.7109375" style="1339" bestFit="1" customWidth="1"/>
    <col min="787" max="787" width="13.85546875" style="1339" bestFit="1" customWidth="1"/>
    <col min="788" max="788" width="8.7109375" style="1339" bestFit="1" customWidth="1"/>
    <col min="789" max="789" width="13.85546875" style="1339" bestFit="1" customWidth="1"/>
    <col min="790" max="790" width="8.7109375" style="1339" bestFit="1" customWidth="1"/>
    <col min="791" max="791" width="13.85546875" style="1339" bestFit="1" customWidth="1"/>
    <col min="792" max="792" width="8.7109375" style="1339" bestFit="1" customWidth="1"/>
    <col min="793" max="793" width="13.85546875" style="1339" bestFit="1" customWidth="1"/>
    <col min="794" max="794" width="8.7109375" style="1339" bestFit="1" customWidth="1"/>
    <col min="795" max="795" width="13.85546875" style="1339" bestFit="1" customWidth="1"/>
    <col min="796" max="796" width="8.7109375" style="1339" bestFit="1" customWidth="1"/>
    <col min="797" max="797" width="17.85546875" style="1339" bestFit="1" customWidth="1"/>
    <col min="798" max="799" width="9.140625" style="1339"/>
    <col min="800" max="800" width="10" style="1339" bestFit="1" customWidth="1"/>
    <col min="801" max="1026" width="9.140625" style="1339"/>
    <col min="1027" max="1027" width="4" style="1339" customWidth="1"/>
    <col min="1028" max="1028" width="34.5703125" style="1339" customWidth="1"/>
    <col min="1029" max="1029" width="11.85546875" style="1339" bestFit="1" customWidth="1"/>
    <col min="1030" max="1030" width="8.140625" style="1339" customWidth="1"/>
    <col min="1031" max="1031" width="13.85546875" style="1339" bestFit="1" customWidth="1"/>
    <col min="1032" max="1032" width="8.140625" style="1339" customWidth="1"/>
    <col min="1033" max="1033" width="13.85546875" style="1339" bestFit="1" customWidth="1"/>
    <col min="1034" max="1034" width="8.7109375" style="1339" customWidth="1"/>
    <col min="1035" max="1035" width="13.5703125" style="1339" bestFit="1" customWidth="1"/>
    <col min="1036" max="1036" width="9" style="1339" customWidth="1"/>
    <col min="1037" max="1037" width="13.5703125" style="1339" bestFit="1" customWidth="1"/>
    <col min="1038" max="1038" width="9" style="1339" bestFit="1" customWidth="1"/>
    <col min="1039" max="1039" width="13.5703125" style="1339" bestFit="1" customWidth="1"/>
    <col min="1040" max="1040" width="9" style="1339" bestFit="1" customWidth="1"/>
    <col min="1041" max="1041" width="13.85546875" style="1339" bestFit="1" customWidth="1"/>
    <col min="1042" max="1042" width="8.7109375" style="1339" bestFit="1" customWidth="1"/>
    <col min="1043" max="1043" width="13.85546875" style="1339" bestFit="1" customWidth="1"/>
    <col min="1044" max="1044" width="8.7109375" style="1339" bestFit="1" customWidth="1"/>
    <col min="1045" max="1045" width="13.85546875" style="1339" bestFit="1" customWidth="1"/>
    <col min="1046" max="1046" width="8.7109375" style="1339" bestFit="1" customWidth="1"/>
    <col min="1047" max="1047" width="13.85546875" style="1339" bestFit="1" customWidth="1"/>
    <col min="1048" max="1048" width="8.7109375" style="1339" bestFit="1" customWidth="1"/>
    <col min="1049" max="1049" width="13.85546875" style="1339" bestFit="1" customWidth="1"/>
    <col min="1050" max="1050" width="8.7109375" style="1339" bestFit="1" customWidth="1"/>
    <col min="1051" max="1051" width="13.85546875" style="1339" bestFit="1" customWidth="1"/>
    <col min="1052" max="1052" width="8.7109375" style="1339" bestFit="1" customWidth="1"/>
    <col min="1053" max="1053" width="17.85546875" style="1339" bestFit="1" customWidth="1"/>
    <col min="1054" max="1055" width="9.140625" style="1339"/>
    <col min="1056" max="1056" width="10" style="1339" bestFit="1" customWidth="1"/>
    <col min="1057" max="1282" width="9.140625" style="1339"/>
    <col min="1283" max="1283" width="4" style="1339" customWidth="1"/>
    <col min="1284" max="1284" width="34.5703125" style="1339" customWidth="1"/>
    <col min="1285" max="1285" width="11.85546875" style="1339" bestFit="1" customWidth="1"/>
    <col min="1286" max="1286" width="8.140625" style="1339" customWidth="1"/>
    <col min="1287" max="1287" width="13.85546875" style="1339" bestFit="1" customWidth="1"/>
    <col min="1288" max="1288" width="8.140625" style="1339" customWidth="1"/>
    <col min="1289" max="1289" width="13.85546875" style="1339" bestFit="1" customWidth="1"/>
    <col min="1290" max="1290" width="8.7109375" style="1339" customWidth="1"/>
    <col min="1291" max="1291" width="13.5703125" style="1339" bestFit="1" customWidth="1"/>
    <col min="1292" max="1292" width="9" style="1339" customWidth="1"/>
    <col min="1293" max="1293" width="13.5703125" style="1339" bestFit="1" customWidth="1"/>
    <col min="1294" max="1294" width="9" style="1339" bestFit="1" customWidth="1"/>
    <col min="1295" max="1295" width="13.5703125" style="1339" bestFit="1" customWidth="1"/>
    <col min="1296" max="1296" width="9" style="1339" bestFit="1" customWidth="1"/>
    <col min="1297" max="1297" width="13.85546875" style="1339" bestFit="1" customWidth="1"/>
    <col min="1298" max="1298" width="8.7109375" style="1339" bestFit="1" customWidth="1"/>
    <col min="1299" max="1299" width="13.85546875" style="1339" bestFit="1" customWidth="1"/>
    <col min="1300" max="1300" width="8.7109375" style="1339" bestFit="1" customWidth="1"/>
    <col min="1301" max="1301" width="13.85546875" style="1339" bestFit="1" customWidth="1"/>
    <col min="1302" max="1302" width="8.7109375" style="1339" bestFit="1" customWidth="1"/>
    <col min="1303" max="1303" width="13.85546875" style="1339" bestFit="1" customWidth="1"/>
    <col min="1304" max="1304" width="8.7109375" style="1339" bestFit="1" customWidth="1"/>
    <col min="1305" max="1305" width="13.85546875" style="1339" bestFit="1" customWidth="1"/>
    <col min="1306" max="1306" width="8.7109375" style="1339" bestFit="1" customWidth="1"/>
    <col min="1307" max="1307" width="13.85546875" style="1339" bestFit="1" customWidth="1"/>
    <col min="1308" max="1308" width="8.7109375" style="1339" bestFit="1" customWidth="1"/>
    <col min="1309" max="1309" width="17.85546875" style="1339" bestFit="1" customWidth="1"/>
    <col min="1310" max="1311" width="9.140625" style="1339"/>
    <col min="1312" max="1312" width="10" style="1339" bestFit="1" customWidth="1"/>
    <col min="1313" max="1538" width="9.140625" style="1339"/>
    <col min="1539" max="1539" width="4" style="1339" customWidth="1"/>
    <col min="1540" max="1540" width="34.5703125" style="1339" customWidth="1"/>
    <col min="1541" max="1541" width="11.85546875" style="1339" bestFit="1" customWidth="1"/>
    <col min="1542" max="1542" width="8.140625" style="1339" customWidth="1"/>
    <col min="1543" max="1543" width="13.85546875" style="1339" bestFit="1" customWidth="1"/>
    <col min="1544" max="1544" width="8.140625" style="1339" customWidth="1"/>
    <col min="1545" max="1545" width="13.85546875" style="1339" bestFit="1" customWidth="1"/>
    <col min="1546" max="1546" width="8.7109375" style="1339" customWidth="1"/>
    <col min="1547" max="1547" width="13.5703125" style="1339" bestFit="1" customWidth="1"/>
    <col min="1548" max="1548" width="9" style="1339" customWidth="1"/>
    <col min="1549" max="1549" width="13.5703125" style="1339" bestFit="1" customWidth="1"/>
    <col min="1550" max="1550" width="9" style="1339" bestFit="1" customWidth="1"/>
    <col min="1551" max="1551" width="13.5703125" style="1339" bestFit="1" customWidth="1"/>
    <col min="1552" max="1552" width="9" style="1339" bestFit="1" customWidth="1"/>
    <col min="1553" max="1553" width="13.85546875" style="1339" bestFit="1" customWidth="1"/>
    <col min="1554" max="1554" width="8.7109375" style="1339" bestFit="1" customWidth="1"/>
    <col min="1555" max="1555" width="13.85546875" style="1339" bestFit="1" customWidth="1"/>
    <col min="1556" max="1556" width="8.7109375" style="1339" bestFit="1" customWidth="1"/>
    <col min="1557" max="1557" width="13.85546875" style="1339" bestFit="1" customWidth="1"/>
    <col min="1558" max="1558" width="8.7109375" style="1339" bestFit="1" customWidth="1"/>
    <col min="1559" max="1559" width="13.85546875" style="1339" bestFit="1" customWidth="1"/>
    <col min="1560" max="1560" width="8.7109375" style="1339" bestFit="1" customWidth="1"/>
    <col min="1561" max="1561" width="13.85546875" style="1339" bestFit="1" customWidth="1"/>
    <col min="1562" max="1562" width="8.7109375" style="1339" bestFit="1" customWidth="1"/>
    <col min="1563" max="1563" width="13.85546875" style="1339" bestFit="1" customWidth="1"/>
    <col min="1564" max="1564" width="8.7109375" style="1339" bestFit="1" customWidth="1"/>
    <col min="1565" max="1565" width="17.85546875" style="1339" bestFit="1" customWidth="1"/>
    <col min="1566" max="1567" width="9.140625" style="1339"/>
    <col min="1568" max="1568" width="10" style="1339" bestFit="1" customWidth="1"/>
    <col min="1569" max="1794" width="9.140625" style="1339"/>
    <col min="1795" max="1795" width="4" style="1339" customWidth="1"/>
    <col min="1796" max="1796" width="34.5703125" style="1339" customWidth="1"/>
    <col min="1797" max="1797" width="11.85546875" style="1339" bestFit="1" customWidth="1"/>
    <col min="1798" max="1798" width="8.140625" style="1339" customWidth="1"/>
    <col min="1799" max="1799" width="13.85546875" style="1339" bestFit="1" customWidth="1"/>
    <col min="1800" max="1800" width="8.140625" style="1339" customWidth="1"/>
    <col min="1801" max="1801" width="13.85546875" style="1339" bestFit="1" customWidth="1"/>
    <col min="1802" max="1802" width="8.7109375" style="1339" customWidth="1"/>
    <col min="1803" max="1803" width="13.5703125" style="1339" bestFit="1" customWidth="1"/>
    <col min="1804" max="1804" width="9" style="1339" customWidth="1"/>
    <col min="1805" max="1805" width="13.5703125" style="1339" bestFit="1" customWidth="1"/>
    <col min="1806" max="1806" width="9" style="1339" bestFit="1" customWidth="1"/>
    <col min="1807" max="1807" width="13.5703125" style="1339" bestFit="1" customWidth="1"/>
    <col min="1808" max="1808" width="9" style="1339" bestFit="1" customWidth="1"/>
    <col min="1809" max="1809" width="13.85546875" style="1339" bestFit="1" customWidth="1"/>
    <col min="1810" max="1810" width="8.7109375" style="1339" bestFit="1" customWidth="1"/>
    <col min="1811" max="1811" width="13.85546875" style="1339" bestFit="1" customWidth="1"/>
    <col min="1812" max="1812" width="8.7109375" style="1339" bestFit="1" customWidth="1"/>
    <col min="1813" max="1813" width="13.85546875" style="1339" bestFit="1" customWidth="1"/>
    <col min="1814" max="1814" width="8.7109375" style="1339" bestFit="1" customWidth="1"/>
    <col min="1815" max="1815" width="13.85546875" style="1339" bestFit="1" customWidth="1"/>
    <col min="1816" max="1816" width="8.7109375" style="1339" bestFit="1" customWidth="1"/>
    <col min="1817" max="1817" width="13.85546875" style="1339" bestFit="1" customWidth="1"/>
    <col min="1818" max="1818" width="8.7109375" style="1339" bestFit="1" customWidth="1"/>
    <col min="1819" max="1819" width="13.85546875" style="1339" bestFit="1" customWidth="1"/>
    <col min="1820" max="1820" width="8.7109375" style="1339" bestFit="1" customWidth="1"/>
    <col min="1821" max="1821" width="17.85546875" style="1339" bestFit="1" customWidth="1"/>
    <col min="1822" max="1823" width="9.140625" style="1339"/>
    <col min="1824" max="1824" width="10" style="1339" bestFit="1" customWidth="1"/>
    <col min="1825" max="2050" width="9.140625" style="1339"/>
    <col min="2051" max="2051" width="4" style="1339" customWidth="1"/>
    <col min="2052" max="2052" width="34.5703125" style="1339" customWidth="1"/>
    <col min="2053" max="2053" width="11.85546875" style="1339" bestFit="1" customWidth="1"/>
    <col min="2054" max="2054" width="8.140625" style="1339" customWidth="1"/>
    <col min="2055" max="2055" width="13.85546875" style="1339" bestFit="1" customWidth="1"/>
    <col min="2056" max="2056" width="8.140625" style="1339" customWidth="1"/>
    <col min="2057" max="2057" width="13.85546875" style="1339" bestFit="1" customWidth="1"/>
    <col min="2058" max="2058" width="8.7109375" style="1339" customWidth="1"/>
    <col min="2059" max="2059" width="13.5703125" style="1339" bestFit="1" customWidth="1"/>
    <col min="2060" max="2060" width="9" style="1339" customWidth="1"/>
    <col min="2061" max="2061" width="13.5703125" style="1339" bestFit="1" customWidth="1"/>
    <col min="2062" max="2062" width="9" style="1339" bestFit="1" customWidth="1"/>
    <col min="2063" max="2063" width="13.5703125" style="1339" bestFit="1" customWidth="1"/>
    <col min="2064" max="2064" width="9" style="1339" bestFit="1" customWidth="1"/>
    <col min="2065" max="2065" width="13.85546875" style="1339" bestFit="1" customWidth="1"/>
    <col min="2066" max="2066" width="8.7109375" style="1339" bestFit="1" customWidth="1"/>
    <col min="2067" max="2067" width="13.85546875" style="1339" bestFit="1" customWidth="1"/>
    <col min="2068" max="2068" width="8.7109375" style="1339" bestFit="1" customWidth="1"/>
    <col min="2069" max="2069" width="13.85546875" style="1339" bestFit="1" customWidth="1"/>
    <col min="2070" max="2070" width="8.7109375" style="1339" bestFit="1" customWidth="1"/>
    <col min="2071" max="2071" width="13.85546875" style="1339" bestFit="1" customWidth="1"/>
    <col min="2072" max="2072" width="8.7109375" style="1339" bestFit="1" customWidth="1"/>
    <col min="2073" max="2073" width="13.85546875" style="1339" bestFit="1" customWidth="1"/>
    <col min="2074" max="2074" width="8.7109375" style="1339" bestFit="1" customWidth="1"/>
    <col min="2075" max="2075" width="13.85546875" style="1339" bestFit="1" customWidth="1"/>
    <col min="2076" max="2076" width="8.7109375" style="1339" bestFit="1" customWidth="1"/>
    <col min="2077" max="2077" width="17.85546875" style="1339" bestFit="1" customWidth="1"/>
    <col min="2078" max="2079" width="9.140625" style="1339"/>
    <col min="2080" max="2080" width="10" style="1339" bestFit="1" customWidth="1"/>
    <col min="2081" max="2306" width="9.140625" style="1339"/>
    <col min="2307" max="2307" width="4" style="1339" customWidth="1"/>
    <col min="2308" max="2308" width="34.5703125" style="1339" customWidth="1"/>
    <col min="2309" max="2309" width="11.85546875" style="1339" bestFit="1" customWidth="1"/>
    <col min="2310" max="2310" width="8.140625" style="1339" customWidth="1"/>
    <col min="2311" max="2311" width="13.85546875" style="1339" bestFit="1" customWidth="1"/>
    <col min="2312" max="2312" width="8.140625" style="1339" customWidth="1"/>
    <col min="2313" max="2313" width="13.85546875" style="1339" bestFit="1" customWidth="1"/>
    <col min="2314" max="2314" width="8.7109375" style="1339" customWidth="1"/>
    <col min="2315" max="2315" width="13.5703125" style="1339" bestFit="1" customWidth="1"/>
    <col min="2316" max="2316" width="9" style="1339" customWidth="1"/>
    <col min="2317" max="2317" width="13.5703125" style="1339" bestFit="1" customWidth="1"/>
    <col min="2318" max="2318" width="9" style="1339" bestFit="1" customWidth="1"/>
    <col min="2319" max="2319" width="13.5703125" style="1339" bestFit="1" customWidth="1"/>
    <col min="2320" max="2320" width="9" style="1339" bestFit="1" customWidth="1"/>
    <col min="2321" max="2321" width="13.85546875" style="1339" bestFit="1" customWidth="1"/>
    <col min="2322" max="2322" width="8.7109375" style="1339" bestFit="1" customWidth="1"/>
    <col min="2323" max="2323" width="13.85546875" style="1339" bestFit="1" customWidth="1"/>
    <col min="2324" max="2324" width="8.7109375" style="1339" bestFit="1" customWidth="1"/>
    <col min="2325" max="2325" width="13.85546875" style="1339" bestFit="1" customWidth="1"/>
    <col min="2326" max="2326" width="8.7109375" style="1339" bestFit="1" customWidth="1"/>
    <col min="2327" max="2327" width="13.85546875" style="1339" bestFit="1" customWidth="1"/>
    <col min="2328" max="2328" width="8.7109375" style="1339" bestFit="1" customWidth="1"/>
    <col min="2329" max="2329" width="13.85546875" style="1339" bestFit="1" customWidth="1"/>
    <col min="2330" max="2330" width="8.7109375" style="1339" bestFit="1" customWidth="1"/>
    <col min="2331" max="2331" width="13.85546875" style="1339" bestFit="1" customWidth="1"/>
    <col min="2332" max="2332" width="8.7109375" style="1339" bestFit="1" customWidth="1"/>
    <col min="2333" max="2333" width="17.85546875" style="1339" bestFit="1" customWidth="1"/>
    <col min="2334" max="2335" width="9.140625" style="1339"/>
    <col min="2336" max="2336" width="10" style="1339" bestFit="1" customWidth="1"/>
    <col min="2337" max="2562" width="9.140625" style="1339"/>
    <col min="2563" max="2563" width="4" style="1339" customWidth="1"/>
    <col min="2564" max="2564" width="34.5703125" style="1339" customWidth="1"/>
    <col min="2565" max="2565" width="11.85546875" style="1339" bestFit="1" customWidth="1"/>
    <col min="2566" max="2566" width="8.140625" style="1339" customWidth="1"/>
    <col min="2567" max="2567" width="13.85546875" style="1339" bestFit="1" customWidth="1"/>
    <col min="2568" max="2568" width="8.140625" style="1339" customWidth="1"/>
    <col min="2569" max="2569" width="13.85546875" style="1339" bestFit="1" customWidth="1"/>
    <col min="2570" max="2570" width="8.7109375" style="1339" customWidth="1"/>
    <col min="2571" max="2571" width="13.5703125" style="1339" bestFit="1" customWidth="1"/>
    <col min="2572" max="2572" width="9" style="1339" customWidth="1"/>
    <col min="2573" max="2573" width="13.5703125" style="1339" bestFit="1" customWidth="1"/>
    <col min="2574" max="2574" width="9" style="1339" bestFit="1" customWidth="1"/>
    <col min="2575" max="2575" width="13.5703125" style="1339" bestFit="1" customWidth="1"/>
    <col min="2576" max="2576" width="9" style="1339" bestFit="1" customWidth="1"/>
    <col min="2577" max="2577" width="13.85546875" style="1339" bestFit="1" customWidth="1"/>
    <col min="2578" max="2578" width="8.7109375" style="1339" bestFit="1" customWidth="1"/>
    <col min="2579" max="2579" width="13.85546875" style="1339" bestFit="1" customWidth="1"/>
    <col min="2580" max="2580" width="8.7109375" style="1339" bestFit="1" customWidth="1"/>
    <col min="2581" max="2581" width="13.85546875" style="1339" bestFit="1" customWidth="1"/>
    <col min="2582" max="2582" width="8.7109375" style="1339" bestFit="1" customWidth="1"/>
    <col min="2583" max="2583" width="13.85546875" style="1339" bestFit="1" customWidth="1"/>
    <col min="2584" max="2584" width="8.7109375" style="1339" bestFit="1" customWidth="1"/>
    <col min="2585" max="2585" width="13.85546875" style="1339" bestFit="1" customWidth="1"/>
    <col min="2586" max="2586" width="8.7109375" style="1339" bestFit="1" customWidth="1"/>
    <col min="2587" max="2587" width="13.85546875" style="1339" bestFit="1" customWidth="1"/>
    <col min="2588" max="2588" width="8.7109375" style="1339" bestFit="1" customWidth="1"/>
    <col min="2589" max="2589" width="17.85546875" style="1339" bestFit="1" customWidth="1"/>
    <col min="2590" max="2591" width="9.140625" style="1339"/>
    <col min="2592" max="2592" width="10" style="1339" bestFit="1" customWidth="1"/>
    <col min="2593" max="2818" width="9.140625" style="1339"/>
    <col min="2819" max="2819" width="4" style="1339" customWidth="1"/>
    <col min="2820" max="2820" width="34.5703125" style="1339" customWidth="1"/>
    <col min="2821" max="2821" width="11.85546875" style="1339" bestFit="1" customWidth="1"/>
    <col min="2822" max="2822" width="8.140625" style="1339" customWidth="1"/>
    <col min="2823" max="2823" width="13.85546875" style="1339" bestFit="1" customWidth="1"/>
    <col min="2824" max="2824" width="8.140625" style="1339" customWidth="1"/>
    <col min="2825" max="2825" width="13.85546875" style="1339" bestFit="1" customWidth="1"/>
    <col min="2826" max="2826" width="8.7109375" style="1339" customWidth="1"/>
    <col min="2827" max="2827" width="13.5703125" style="1339" bestFit="1" customWidth="1"/>
    <col min="2828" max="2828" width="9" style="1339" customWidth="1"/>
    <col min="2829" max="2829" width="13.5703125" style="1339" bestFit="1" customWidth="1"/>
    <col min="2830" max="2830" width="9" style="1339" bestFit="1" customWidth="1"/>
    <col min="2831" max="2831" width="13.5703125" style="1339" bestFit="1" customWidth="1"/>
    <col min="2832" max="2832" width="9" style="1339" bestFit="1" customWidth="1"/>
    <col min="2833" max="2833" width="13.85546875" style="1339" bestFit="1" customWidth="1"/>
    <col min="2834" max="2834" width="8.7109375" style="1339" bestFit="1" customWidth="1"/>
    <col min="2835" max="2835" width="13.85546875" style="1339" bestFit="1" customWidth="1"/>
    <col min="2836" max="2836" width="8.7109375" style="1339" bestFit="1" customWidth="1"/>
    <col min="2837" max="2837" width="13.85546875" style="1339" bestFit="1" customWidth="1"/>
    <col min="2838" max="2838" width="8.7109375" style="1339" bestFit="1" customWidth="1"/>
    <col min="2839" max="2839" width="13.85546875" style="1339" bestFit="1" customWidth="1"/>
    <col min="2840" max="2840" width="8.7109375" style="1339" bestFit="1" customWidth="1"/>
    <col min="2841" max="2841" width="13.85546875" style="1339" bestFit="1" customWidth="1"/>
    <col min="2842" max="2842" width="8.7109375" style="1339" bestFit="1" customWidth="1"/>
    <col min="2843" max="2843" width="13.85546875" style="1339" bestFit="1" customWidth="1"/>
    <col min="2844" max="2844" width="8.7109375" style="1339" bestFit="1" customWidth="1"/>
    <col min="2845" max="2845" width="17.85546875" style="1339" bestFit="1" customWidth="1"/>
    <col min="2846" max="2847" width="9.140625" style="1339"/>
    <col min="2848" max="2848" width="10" style="1339" bestFit="1" customWidth="1"/>
    <col min="2849" max="3074" width="9.140625" style="1339"/>
    <col min="3075" max="3075" width="4" style="1339" customWidth="1"/>
    <col min="3076" max="3076" width="34.5703125" style="1339" customWidth="1"/>
    <col min="3077" max="3077" width="11.85546875" style="1339" bestFit="1" customWidth="1"/>
    <col min="3078" max="3078" width="8.140625" style="1339" customWidth="1"/>
    <col min="3079" max="3079" width="13.85546875" style="1339" bestFit="1" customWidth="1"/>
    <col min="3080" max="3080" width="8.140625" style="1339" customWidth="1"/>
    <col min="3081" max="3081" width="13.85546875" style="1339" bestFit="1" customWidth="1"/>
    <col min="3082" max="3082" width="8.7109375" style="1339" customWidth="1"/>
    <col min="3083" max="3083" width="13.5703125" style="1339" bestFit="1" customWidth="1"/>
    <col min="3084" max="3084" width="9" style="1339" customWidth="1"/>
    <col min="3085" max="3085" width="13.5703125" style="1339" bestFit="1" customWidth="1"/>
    <col min="3086" max="3086" width="9" style="1339" bestFit="1" customWidth="1"/>
    <col min="3087" max="3087" width="13.5703125" style="1339" bestFit="1" customWidth="1"/>
    <col min="3088" max="3088" width="9" style="1339" bestFit="1" customWidth="1"/>
    <col min="3089" max="3089" width="13.85546875" style="1339" bestFit="1" customWidth="1"/>
    <col min="3090" max="3090" width="8.7109375" style="1339" bestFit="1" customWidth="1"/>
    <col min="3091" max="3091" width="13.85546875" style="1339" bestFit="1" customWidth="1"/>
    <col min="3092" max="3092" width="8.7109375" style="1339" bestFit="1" customWidth="1"/>
    <col min="3093" max="3093" width="13.85546875" style="1339" bestFit="1" customWidth="1"/>
    <col min="3094" max="3094" width="8.7109375" style="1339" bestFit="1" customWidth="1"/>
    <col min="3095" max="3095" width="13.85546875" style="1339" bestFit="1" customWidth="1"/>
    <col min="3096" max="3096" width="8.7109375" style="1339" bestFit="1" customWidth="1"/>
    <col min="3097" max="3097" width="13.85546875" style="1339" bestFit="1" customWidth="1"/>
    <col min="3098" max="3098" width="8.7109375" style="1339" bestFit="1" customWidth="1"/>
    <col min="3099" max="3099" width="13.85546875" style="1339" bestFit="1" customWidth="1"/>
    <col min="3100" max="3100" width="8.7109375" style="1339" bestFit="1" customWidth="1"/>
    <col min="3101" max="3101" width="17.85546875" style="1339" bestFit="1" customWidth="1"/>
    <col min="3102" max="3103" width="9.140625" style="1339"/>
    <col min="3104" max="3104" width="10" style="1339" bestFit="1" customWidth="1"/>
    <col min="3105" max="3330" width="9.140625" style="1339"/>
    <col min="3331" max="3331" width="4" style="1339" customWidth="1"/>
    <col min="3332" max="3332" width="34.5703125" style="1339" customWidth="1"/>
    <col min="3333" max="3333" width="11.85546875" style="1339" bestFit="1" customWidth="1"/>
    <col min="3334" max="3334" width="8.140625" style="1339" customWidth="1"/>
    <col min="3335" max="3335" width="13.85546875" style="1339" bestFit="1" customWidth="1"/>
    <col min="3336" max="3336" width="8.140625" style="1339" customWidth="1"/>
    <col min="3337" max="3337" width="13.85546875" style="1339" bestFit="1" customWidth="1"/>
    <col min="3338" max="3338" width="8.7109375" style="1339" customWidth="1"/>
    <col min="3339" max="3339" width="13.5703125" style="1339" bestFit="1" customWidth="1"/>
    <col min="3340" max="3340" width="9" style="1339" customWidth="1"/>
    <col min="3341" max="3341" width="13.5703125" style="1339" bestFit="1" customWidth="1"/>
    <col min="3342" max="3342" width="9" style="1339" bestFit="1" customWidth="1"/>
    <col min="3343" max="3343" width="13.5703125" style="1339" bestFit="1" customWidth="1"/>
    <col min="3344" max="3344" width="9" style="1339" bestFit="1" customWidth="1"/>
    <col min="3345" max="3345" width="13.85546875" style="1339" bestFit="1" customWidth="1"/>
    <col min="3346" max="3346" width="8.7109375" style="1339" bestFit="1" customWidth="1"/>
    <col min="3347" max="3347" width="13.85546875" style="1339" bestFit="1" customWidth="1"/>
    <col min="3348" max="3348" width="8.7109375" style="1339" bestFit="1" customWidth="1"/>
    <col min="3349" max="3349" width="13.85546875" style="1339" bestFit="1" customWidth="1"/>
    <col min="3350" max="3350" width="8.7109375" style="1339" bestFit="1" customWidth="1"/>
    <col min="3351" max="3351" width="13.85546875" style="1339" bestFit="1" customWidth="1"/>
    <col min="3352" max="3352" width="8.7109375" style="1339" bestFit="1" customWidth="1"/>
    <col min="3353" max="3353" width="13.85546875" style="1339" bestFit="1" customWidth="1"/>
    <col min="3354" max="3354" width="8.7109375" style="1339" bestFit="1" customWidth="1"/>
    <col min="3355" max="3355" width="13.85546875" style="1339" bestFit="1" customWidth="1"/>
    <col min="3356" max="3356" width="8.7109375" style="1339" bestFit="1" customWidth="1"/>
    <col min="3357" max="3357" width="17.85546875" style="1339" bestFit="1" customWidth="1"/>
    <col min="3358" max="3359" width="9.140625" style="1339"/>
    <col min="3360" max="3360" width="10" style="1339" bestFit="1" customWidth="1"/>
    <col min="3361" max="3586" width="9.140625" style="1339"/>
    <col min="3587" max="3587" width="4" style="1339" customWidth="1"/>
    <col min="3588" max="3588" width="34.5703125" style="1339" customWidth="1"/>
    <col min="3589" max="3589" width="11.85546875" style="1339" bestFit="1" customWidth="1"/>
    <col min="3590" max="3590" width="8.140625" style="1339" customWidth="1"/>
    <col min="3591" max="3591" width="13.85546875" style="1339" bestFit="1" customWidth="1"/>
    <col min="3592" max="3592" width="8.140625" style="1339" customWidth="1"/>
    <col min="3593" max="3593" width="13.85546875" style="1339" bestFit="1" customWidth="1"/>
    <col min="3594" max="3594" width="8.7109375" style="1339" customWidth="1"/>
    <col min="3595" max="3595" width="13.5703125" style="1339" bestFit="1" customWidth="1"/>
    <col min="3596" max="3596" width="9" style="1339" customWidth="1"/>
    <col min="3597" max="3597" width="13.5703125" style="1339" bestFit="1" customWidth="1"/>
    <col min="3598" max="3598" width="9" style="1339" bestFit="1" customWidth="1"/>
    <col min="3599" max="3599" width="13.5703125" style="1339" bestFit="1" customWidth="1"/>
    <col min="3600" max="3600" width="9" style="1339" bestFit="1" customWidth="1"/>
    <col min="3601" max="3601" width="13.85546875" style="1339" bestFit="1" customWidth="1"/>
    <col min="3602" max="3602" width="8.7109375" style="1339" bestFit="1" customWidth="1"/>
    <col min="3603" max="3603" width="13.85546875" style="1339" bestFit="1" customWidth="1"/>
    <col min="3604" max="3604" width="8.7109375" style="1339" bestFit="1" customWidth="1"/>
    <col min="3605" max="3605" width="13.85546875" style="1339" bestFit="1" customWidth="1"/>
    <col min="3606" max="3606" width="8.7109375" style="1339" bestFit="1" customWidth="1"/>
    <col min="3607" max="3607" width="13.85546875" style="1339" bestFit="1" customWidth="1"/>
    <col min="3608" max="3608" width="8.7109375" style="1339" bestFit="1" customWidth="1"/>
    <col min="3609" max="3609" width="13.85546875" style="1339" bestFit="1" customWidth="1"/>
    <col min="3610" max="3610" width="8.7109375" style="1339" bestFit="1" customWidth="1"/>
    <col min="3611" max="3611" width="13.85546875" style="1339" bestFit="1" customWidth="1"/>
    <col min="3612" max="3612" width="8.7109375" style="1339" bestFit="1" customWidth="1"/>
    <col min="3613" max="3613" width="17.85546875" style="1339" bestFit="1" customWidth="1"/>
    <col min="3614" max="3615" width="9.140625" style="1339"/>
    <col min="3616" max="3616" width="10" style="1339" bestFit="1" customWidth="1"/>
    <col min="3617" max="3842" width="9.140625" style="1339"/>
    <col min="3843" max="3843" width="4" style="1339" customWidth="1"/>
    <col min="3844" max="3844" width="34.5703125" style="1339" customWidth="1"/>
    <col min="3845" max="3845" width="11.85546875" style="1339" bestFit="1" customWidth="1"/>
    <col min="3846" max="3846" width="8.140625" style="1339" customWidth="1"/>
    <col min="3847" max="3847" width="13.85546875" style="1339" bestFit="1" customWidth="1"/>
    <col min="3848" max="3848" width="8.140625" style="1339" customWidth="1"/>
    <col min="3849" max="3849" width="13.85546875" style="1339" bestFit="1" customWidth="1"/>
    <col min="3850" max="3850" width="8.7109375" style="1339" customWidth="1"/>
    <col min="3851" max="3851" width="13.5703125" style="1339" bestFit="1" customWidth="1"/>
    <col min="3852" max="3852" width="9" style="1339" customWidth="1"/>
    <col min="3853" max="3853" width="13.5703125" style="1339" bestFit="1" customWidth="1"/>
    <col min="3854" max="3854" width="9" style="1339" bestFit="1" customWidth="1"/>
    <col min="3855" max="3855" width="13.5703125" style="1339" bestFit="1" customWidth="1"/>
    <col min="3856" max="3856" width="9" style="1339" bestFit="1" customWidth="1"/>
    <col min="3857" max="3857" width="13.85546875" style="1339" bestFit="1" customWidth="1"/>
    <col min="3858" max="3858" width="8.7109375" style="1339" bestFit="1" customWidth="1"/>
    <col min="3859" max="3859" width="13.85546875" style="1339" bestFit="1" customWidth="1"/>
    <col min="3860" max="3860" width="8.7109375" style="1339" bestFit="1" customWidth="1"/>
    <col min="3861" max="3861" width="13.85546875" style="1339" bestFit="1" customWidth="1"/>
    <col min="3862" max="3862" width="8.7109375" style="1339" bestFit="1" customWidth="1"/>
    <col min="3863" max="3863" width="13.85546875" style="1339" bestFit="1" customWidth="1"/>
    <col min="3864" max="3864" width="8.7109375" style="1339" bestFit="1" customWidth="1"/>
    <col min="3865" max="3865" width="13.85546875" style="1339" bestFit="1" customWidth="1"/>
    <col min="3866" max="3866" width="8.7109375" style="1339" bestFit="1" customWidth="1"/>
    <col min="3867" max="3867" width="13.85546875" style="1339" bestFit="1" customWidth="1"/>
    <col min="3868" max="3868" width="8.7109375" style="1339" bestFit="1" customWidth="1"/>
    <col min="3869" max="3869" width="17.85546875" style="1339" bestFit="1" customWidth="1"/>
    <col min="3870" max="3871" width="9.140625" style="1339"/>
    <col min="3872" max="3872" width="10" style="1339" bestFit="1" customWidth="1"/>
    <col min="3873" max="4098" width="9.140625" style="1339"/>
    <col min="4099" max="4099" width="4" style="1339" customWidth="1"/>
    <col min="4100" max="4100" width="34.5703125" style="1339" customWidth="1"/>
    <col min="4101" max="4101" width="11.85546875" style="1339" bestFit="1" customWidth="1"/>
    <col min="4102" max="4102" width="8.140625" style="1339" customWidth="1"/>
    <col min="4103" max="4103" width="13.85546875" style="1339" bestFit="1" customWidth="1"/>
    <col min="4104" max="4104" width="8.140625" style="1339" customWidth="1"/>
    <col min="4105" max="4105" width="13.85546875" style="1339" bestFit="1" customWidth="1"/>
    <col min="4106" max="4106" width="8.7109375" style="1339" customWidth="1"/>
    <col min="4107" max="4107" width="13.5703125" style="1339" bestFit="1" customWidth="1"/>
    <col min="4108" max="4108" width="9" style="1339" customWidth="1"/>
    <col min="4109" max="4109" width="13.5703125" style="1339" bestFit="1" customWidth="1"/>
    <col min="4110" max="4110" width="9" style="1339" bestFit="1" customWidth="1"/>
    <col min="4111" max="4111" width="13.5703125" style="1339" bestFit="1" customWidth="1"/>
    <col min="4112" max="4112" width="9" style="1339" bestFit="1" customWidth="1"/>
    <col min="4113" max="4113" width="13.85546875" style="1339" bestFit="1" customWidth="1"/>
    <col min="4114" max="4114" width="8.7109375" style="1339" bestFit="1" customWidth="1"/>
    <col min="4115" max="4115" width="13.85546875" style="1339" bestFit="1" customWidth="1"/>
    <col min="4116" max="4116" width="8.7109375" style="1339" bestFit="1" customWidth="1"/>
    <col min="4117" max="4117" width="13.85546875" style="1339" bestFit="1" customWidth="1"/>
    <col min="4118" max="4118" width="8.7109375" style="1339" bestFit="1" customWidth="1"/>
    <col min="4119" max="4119" width="13.85546875" style="1339" bestFit="1" customWidth="1"/>
    <col min="4120" max="4120" width="8.7109375" style="1339" bestFit="1" customWidth="1"/>
    <col min="4121" max="4121" width="13.85546875" style="1339" bestFit="1" customWidth="1"/>
    <col min="4122" max="4122" width="8.7109375" style="1339" bestFit="1" customWidth="1"/>
    <col min="4123" max="4123" width="13.85546875" style="1339" bestFit="1" customWidth="1"/>
    <col min="4124" max="4124" width="8.7109375" style="1339" bestFit="1" customWidth="1"/>
    <col min="4125" max="4125" width="17.85546875" style="1339" bestFit="1" customWidth="1"/>
    <col min="4126" max="4127" width="9.140625" style="1339"/>
    <col min="4128" max="4128" width="10" style="1339" bestFit="1" customWidth="1"/>
    <col min="4129" max="4354" width="9.140625" style="1339"/>
    <col min="4355" max="4355" width="4" style="1339" customWidth="1"/>
    <col min="4356" max="4356" width="34.5703125" style="1339" customWidth="1"/>
    <col min="4357" max="4357" width="11.85546875" style="1339" bestFit="1" customWidth="1"/>
    <col min="4358" max="4358" width="8.140625" style="1339" customWidth="1"/>
    <col min="4359" max="4359" width="13.85546875" style="1339" bestFit="1" customWidth="1"/>
    <col min="4360" max="4360" width="8.140625" style="1339" customWidth="1"/>
    <col min="4361" max="4361" width="13.85546875" style="1339" bestFit="1" customWidth="1"/>
    <col min="4362" max="4362" width="8.7109375" style="1339" customWidth="1"/>
    <col min="4363" max="4363" width="13.5703125" style="1339" bestFit="1" customWidth="1"/>
    <col min="4364" max="4364" width="9" style="1339" customWidth="1"/>
    <col min="4365" max="4365" width="13.5703125" style="1339" bestFit="1" customWidth="1"/>
    <col min="4366" max="4366" width="9" style="1339" bestFit="1" customWidth="1"/>
    <col min="4367" max="4367" width="13.5703125" style="1339" bestFit="1" customWidth="1"/>
    <col min="4368" max="4368" width="9" style="1339" bestFit="1" customWidth="1"/>
    <col min="4369" max="4369" width="13.85546875" style="1339" bestFit="1" customWidth="1"/>
    <col min="4370" max="4370" width="8.7109375" style="1339" bestFit="1" customWidth="1"/>
    <col min="4371" max="4371" width="13.85546875" style="1339" bestFit="1" customWidth="1"/>
    <col min="4372" max="4372" width="8.7109375" style="1339" bestFit="1" customWidth="1"/>
    <col min="4373" max="4373" width="13.85546875" style="1339" bestFit="1" customWidth="1"/>
    <col min="4374" max="4374" width="8.7109375" style="1339" bestFit="1" customWidth="1"/>
    <col min="4375" max="4375" width="13.85546875" style="1339" bestFit="1" customWidth="1"/>
    <col min="4376" max="4376" width="8.7109375" style="1339" bestFit="1" customWidth="1"/>
    <col min="4377" max="4377" width="13.85546875" style="1339" bestFit="1" customWidth="1"/>
    <col min="4378" max="4378" width="8.7109375" style="1339" bestFit="1" customWidth="1"/>
    <col min="4379" max="4379" width="13.85546875" style="1339" bestFit="1" customWidth="1"/>
    <col min="4380" max="4380" width="8.7109375" style="1339" bestFit="1" customWidth="1"/>
    <col min="4381" max="4381" width="17.85546875" style="1339" bestFit="1" customWidth="1"/>
    <col min="4382" max="4383" width="9.140625" style="1339"/>
    <col min="4384" max="4384" width="10" style="1339" bestFit="1" customWidth="1"/>
    <col min="4385" max="4610" width="9.140625" style="1339"/>
    <col min="4611" max="4611" width="4" style="1339" customWidth="1"/>
    <col min="4612" max="4612" width="34.5703125" style="1339" customWidth="1"/>
    <col min="4613" max="4613" width="11.85546875" style="1339" bestFit="1" customWidth="1"/>
    <col min="4614" max="4614" width="8.140625" style="1339" customWidth="1"/>
    <col min="4615" max="4615" width="13.85546875" style="1339" bestFit="1" customWidth="1"/>
    <col min="4616" max="4616" width="8.140625" style="1339" customWidth="1"/>
    <col min="4617" max="4617" width="13.85546875" style="1339" bestFit="1" customWidth="1"/>
    <col min="4618" max="4618" width="8.7109375" style="1339" customWidth="1"/>
    <col min="4619" max="4619" width="13.5703125" style="1339" bestFit="1" customWidth="1"/>
    <col min="4620" max="4620" width="9" style="1339" customWidth="1"/>
    <col min="4621" max="4621" width="13.5703125" style="1339" bestFit="1" customWidth="1"/>
    <col min="4622" max="4622" width="9" style="1339" bestFit="1" customWidth="1"/>
    <col min="4623" max="4623" width="13.5703125" style="1339" bestFit="1" customWidth="1"/>
    <col min="4624" max="4624" width="9" style="1339" bestFit="1" customWidth="1"/>
    <col min="4625" max="4625" width="13.85546875" style="1339" bestFit="1" customWidth="1"/>
    <col min="4626" max="4626" width="8.7109375" style="1339" bestFit="1" customWidth="1"/>
    <col min="4627" max="4627" width="13.85546875" style="1339" bestFit="1" customWidth="1"/>
    <col min="4628" max="4628" width="8.7109375" style="1339" bestFit="1" customWidth="1"/>
    <col min="4629" max="4629" width="13.85546875" style="1339" bestFit="1" customWidth="1"/>
    <col min="4630" max="4630" width="8.7109375" style="1339" bestFit="1" customWidth="1"/>
    <col min="4631" max="4631" width="13.85546875" style="1339" bestFit="1" customWidth="1"/>
    <col min="4632" max="4632" width="8.7109375" style="1339" bestFit="1" customWidth="1"/>
    <col min="4633" max="4633" width="13.85546875" style="1339" bestFit="1" customWidth="1"/>
    <col min="4634" max="4634" width="8.7109375" style="1339" bestFit="1" customWidth="1"/>
    <col min="4635" max="4635" width="13.85546875" style="1339" bestFit="1" customWidth="1"/>
    <col min="4636" max="4636" width="8.7109375" style="1339" bestFit="1" customWidth="1"/>
    <col min="4637" max="4637" width="17.85546875" style="1339" bestFit="1" customWidth="1"/>
    <col min="4638" max="4639" width="9.140625" style="1339"/>
    <col min="4640" max="4640" width="10" style="1339" bestFit="1" customWidth="1"/>
    <col min="4641" max="4866" width="9.140625" style="1339"/>
    <col min="4867" max="4867" width="4" style="1339" customWidth="1"/>
    <col min="4868" max="4868" width="34.5703125" style="1339" customWidth="1"/>
    <col min="4869" max="4869" width="11.85546875" style="1339" bestFit="1" customWidth="1"/>
    <col min="4870" max="4870" width="8.140625" style="1339" customWidth="1"/>
    <col min="4871" max="4871" width="13.85546875" style="1339" bestFit="1" customWidth="1"/>
    <col min="4872" max="4872" width="8.140625" style="1339" customWidth="1"/>
    <col min="4873" max="4873" width="13.85546875" style="1339" bestFit="1" customWidth="1"/>
    <col min="4874" max="4874" width="8.7109375" style="1339" customWidth="1"/>
    <col min="4875" max="4875" width="13.5703125" style="1339" bestFit="1" customWidth="1"/>
    <col min="4876" max="4876" width="9" style="1339" customWidth="1"/>
    <col min="4877" max="4877" width="13.5703125" style="1339" bestFit="1" customWidth="1"/>
    <col min="4878" max="4878" width="9" style="1339" bestFit="1" customWidth="1"/>
    <col min="4879" max="4879" width="13.5703125" style="1339" bestFit="1" customWidth="1"/>
    <col min="4880" max="4880" width="9" style="1339" bestFit="1" customWidth="1"/>
    <col min="4881" max="4881" width="13.85546875" style="1339" bestFit="1" customWidth="1"/>
    <col min="4882" max="4882" width="8.7109375" style="1339" bestFit="1" customWidth="1"/>
    <col min="4883" max="4883" width="13.85546875" style="1339" bestFit="1" customWidth="1"/>
    <col min="4884" max="4884" width="8.7109375" style="1339" bestFit="1" customWidth="1"/>
    <col min="4885" max="4885" width="13.85546875" style="1339" bestFit="1" customWidth="1"/>
    <col min="4886" max="4886" width="8.7109375" style="1339" bestFit="1" customWidth="1"/>
    <col min="4887" max="4887" width="13.85546875" style="1339" bestFit="1" customWidth="1"/>
    <col min="4888" max="4888" width="8.7109375" style="1339" bestFit="1" customWidth="1"/>
    <col min="4889" max="4889" width="13.85546875" style="1339" bestFit="1" customWidth="1"/>
    <col min="4890" max="4890" width="8.7109375" style="1339" bestFit="1" customWidth="1"/>
    <col min="4891" max="4891" width="13.85546875" style="1339" bestFit="1" customWidth="1"/>
    <col min="4892" max="4892" width="8.7109375" style="1339" bestFit="1" customWidth="1"/>
    <col min="4893" max="4893" width="17.85546875" style="1339" bestFit="1" customWidth="1"/>
    <col min="4894" max="4895" width="9.140625" style="1339"/>
    <col min="4896" max="4896" width="10" style="1339" bestFit="1" customWidth="1"/>
    <col min="4897" max="5122" width="9.140625" style="1339"/>
    <col min="5123" max="5123" width="4" style="1339" customWidth="1"/>
    <col min="5124" max="5124" width="34.5703125" style="1339" customWidth="1"/>
    <col min="5125" max="5125" width="11.85546875" style="1339" bestFit="1" customWidth="1"/>
    <col min="5126" max="5126" width="8.140625" style="1339" customWidth="1"/>
    <col min="5127" max="5127" width="13.85546875" style="1339" bestFit="1" customWidth="1"/>
    <col min="5128" max="5128" width="8.140625" style="1339" customWidth="1"/>
    <col min="5129" max="5129" width="13.85546875" style="1339" bestFit="1" customWidth="1"/>
    <col min="5130" max="5130" width="8.7109375" style="1339" customWidth="1"/>
    <col min="5131" max="5131" width="13.5703125" style="1339" bestFit="1" customWidth="1"/>
    <col min="5132" max="5132" width="9" style="1339" customWidth="1"/>
    <col min="5133" max="5133" width="13.5703125" style="1339" bestFit="1" customWidth="1"/>
    <col min="5134" max="5134" width="9" style="1339" bestFit="1" customWidth="1"/>
    <col min="5135" max="5135" width="13.5703125" style="1339" bestFit="1" customWidth="1"/>
    <col min="5136" max="5136" width="9" style="1339" bestFit="1" customWidth="1"/>
    <col min="5137" max="5137" width="13.85546875" style="1339" bestFit="1" customWidth="1"/>
    <col min="5138" max="5138" width="8.7109375" style="1339" bestFit="1" customWidth="1"/>
    <col min="5139" max="5139" width="13.85546875" style="1339" bestFit="1" customWidth="1"/>
    <col min="5140" max="5140" width="8.7109375" style="1339" bestFit="1" customWidth="1"/>
    <col min="5141" max="5141" width="13.85546875" style="1339" bestFit="1" customWidth="1"/>
    <col min="5142" max="5142" width="8.7109375" style="1339" bestFit="1" customWidth="1"/>
    <col min="5143" max="5143" width="13.85546875" style="1339" bestFit="1" customWidth="1"/>
    <col min="5144" max="5144" width="8.7109375" style="1339" bestFit="1" customWidth="1"/>
    <col min="5145" max="5145" width="13.85546875" style="1339" bestFit="1" customWidth="1"/>
    <col min="5146" max="5146" width="8.7109375" style="1339" bestFit="1" customWidth="1"/>
    <col min="5147" max="5147" width="13.85546875" style="1339" bestFit="1" customWidth="1"/>
    <col min="5148" max="5148" width="8.7109375" style="1339" bestFit="1" customWidth="1"/>
    <col min="5149" max="5149" width="17.85546875" style="1339" bestFit="1" customWidth="1"/>
    <col min="5150" max="5151" width="9.140625" style="1339"/>
    <col min="5152" max="5152" width="10" style="1339" bestFit="1" customWidth="1"/>
    <col min="5153" max="5378" width="9.140625" style="1339"/>
    <col min="5379" max="5379" width="4" style="1339" customWidth="1"/>
    <col min="5380" max="5380" width="34.5703125" style="1339" customWidth="1"/>
    <col min="5381" max="5381" width="11.85546875" style="1339" bestFit="1" customWidth="1"/>
    <col min="5382" max="5382" width="8.140625" style="1339" customWidth="1"/>
    <col min="5383" max="5383" width="13.85546875" style="1339" bestFit="1" customWidth="1"/>
    <col min="5384" max="5384" width="8.140625" style="1339" customWidth="1"/>
    <col min="5385" max="5385" width="13.85546875" style="1339" bestFit="1" customWidth="1"/>
    <col min="5386" max="5386" width="8.7109375" style="1339" customWidth="1"/>
    <col min="5387" max="5387" width="13.5703125" style="1339" bestFit="1" customWidth="1"/>
    <col min="5388" max="5388" width="9" style="1339" customWidth="1"/>
    <col min="5389" max="5389" width="13.5703125" style="1339" bestFit="1" customWidth="1"/>
    <col min="5390" max="5390" width="9" style="1339" bestFit="1" customWidth="1"/>
    <col min="5391" max="5391" width="13.5703125" style="1339" bestFit="1" customWidth="1"/>
    <col min="5392" max="5392" width="9" style="1339" bestFit="1" customWidth="1"/>
    <col min="5393" max="5393" width="13.85546875" style="1339" bestFit="1" customWidth="1"/>
    <col min="5394" max="5394" width="8.7109375" style="1339" bestFit="1" customWidth="1"/>
    <col min="5395" max="5395" width="13.85546875" style="1339" bestFit="1" customWidth="1"/>
    <col min="5396" max="5396" width="8.7109375" style="1339" bestFit="1" customWidth="1"/>
    <col min="5397" max="5397" width="13.85546875" style="1339" bestFit="1" customWidth="1"/>
    <col min="5398" max="5398" width="8.7109375" style="1339" bestFit="1" customWidth="1"/>
    <col min="5399" max="5399" width="13.85546875" style="1339" bestFit="1" customWidth="1"/>
    <col min="5400" max="5400" width="8.7109375" style="1339" bestFit="1" customWidth="1"/>
    <col min="5401" max="5401" width="13.85546875" style="1339" bestFit="1" customWidth="1"/>
    <col min="5402" max="5402" width="8.7109375" style="1339" bestFit="1" customWidth="1"/>
    <col min="5403" max="5403" width="13.85546875" style="1339" bestFit="1" customWidth="1"/>
    <col min="5404" max="5404" width="8.7109375" style="1339" bestFit="1" customWidth="1"/>
    <col min="5405" max="5405" width="17.85546875" style="1339" bestFit="1" customWidth="1"/>
    <col min="5406" max="5407" width="9.140625" style="1339"/>
    <col min="5408" max="5408" width="10" style="1339" bestFit="1" customWidth="1"/>
    <col min="5409" max="5634" width="9.140625" style="1339"/>
    <col min="5635" max="5635" width="4" style="1339" customWidth="1"/>
    <col min="5636" max="5636" width="34.5703125" style="1339" customWidth="1"/>
    <col min="5637" max="5637" width="11.85546875" style="1339" bestFit="1" customWidth="1"/>
    <col min="5638" max="5638" width="8.140625" style="1339" customWidth="1"/>
    <col min="5639" max="5639" width="13.85546875" style="1339" bestFit="1" customWidth="1"/>
    <col min="5640" max="5640" width="8.140625" style="1339" customWidth="1"/>
    <col min="5641" max="5641" width="13.85546875" style="1339" bestFit="1" customWidth="1"/>
    <col min="5642" max="5642" width="8.7109375" style="1339" customWidth="1"/>
    <col min="5643" max="5643" width="13.5703125" style="1339" bestFit="1" customWidth="1"/>
    <col min="5644" max="5644" width="9" style="1339" customWidth="1"/>
    <col min="5645" max="5645" width="13.5703125" style="1339" bestFit="1" customWidth="1"/>
    <col min="5646" max="5646" width="9" style="1339" bestFit="1" customWidth="1"/>
    <col min="5647" max="5647" width="13.5703125" style="1339" bestFit="1" customWidth="1"/>
    <col min="5648" max="5648" width="9" style="1339" bestFit="1" customWidth="1"/>
    <col min="5649" max="5649" width="13.85546875" style="1339" bestFit="1" customWidth="1"/>
    <col min="5650" max="5650" width="8.7109375" style="1339" bestFit="1" customWidth="1"/>
    <col min="5651" max="5651" width="13.85546875" style="1339" bestFit="1" customWidth="1"/>
    <col min="5652" max="5652" width="8.7109375" style="1339" bestFit="1" customWidth="1"/>
    <col min="5653" max="5653" width="13.85546875" style="1339" bestFit="1" customWidth="1"/>
    <col min="5654" max="5654" width="8.7109375" style="1339" bestFit="1" customWidth="1"/>
    <col min="5655" max="5655" width="13.85546875" style="1339" bestFit="1" customWidth="1"/>
    <col min="5656" max="5656" width="8.7109375" style="1339" bestFit="1" customWidth="1"/>
    <col min="5657" max="5657" width="13.85546875" style="1339" bestFit="1" customWidth="1"/>
    <col min="5658" max="5658" width="8.7109375" style="1339" bestFit="1" customWidth="1"/>
    <col min="5659" max="5659" width="13.85546875" style="1339" bestFit="1" customWidth="1"/>
    <col min="5660" max="5660" width="8.7109375" style="1339" bestFit="1" customWidth="1"/>
    <col min="5661" max="5661" width="17.85546875" style="1339" bestFit="1" customWidth="1"/>
    <col min="5662" max="5663" width="9.140625" style="1339"/>
    <col min="5664" max="5664" width="10" style="1339" bestFit="1" customWidth="1"/>
    <col min="5665" max="5890" width="9.140625" style="1339"/>
    <col min="5891" max="5891" width="4" style="1339" customWidth="1"/>
    <col min="5892" max="5892" width="34.5703125" style="1339" customWidth="1"/>
    <col min="5893" max="5893" width="11.85546875" style="1339" bestFit="1" customWidth="1"/>
    <col min="5894" max="5894" width="8.140625" style="1339" customWidth="1"/>
    <col min="5895" max="5895" width="13.85546875" style="1339" bestFit="1" customWidth="1"/>
    <col min="5896" max="5896" width="8.140625" style="1339" customWidth="1"/>
    <col min="5897" max="5897" width="13.85546875" style="1339" bestFit="1" customWidth="1"/>
    <col min="5898" max="5898" width="8.7109375" style="1339" customWidth="1"/>
    <col min="5899" max="5899" width="13.5703125" style="1339" bestFit="1" customWidth="1"/>
    <col min="5900" max="5900" width="9" style="1339" customWidth="1"/>
    <col min="5901" max="5901" width="13.5703125" style="1339" bestFit="1" customWidth="1"/>
    <col min="5902" max="5902" width="9" style="1339" bestFit="1" customWidth="1"/>
    <col min="5903" max="5903" width="13.5703125" style="1339" bestFit="1" customWidth="1"/>
    <col min="5904" max="5904" width="9" style="1339" bestFit="1" customWidth="1"/>
    <col min="5905" max="5905" width="13.85546875" style="1339" bestFit="1" customWidth="1"/>
    <col min="5906" max="5906" width="8.7109375" style="1339" bestFit="1" customWidth="1"/>
    <col min="5907" max="5907" width="13.85546875" style="1339" bestFit="1" customWidth="1"/>
    <col min="5908" max="5908" width="8.7109375" style="1339" bestFit="1" customWidth="1"/>
    <col min="5909" max="5909" width="13.85546875" style="1339" bestFit="1" customWidth="1"/>
    <col min="5910" max="5910" width="8.7109375" style="1339" bestFit="1" customWidth="1"/>
    <col min="5911" max="5911" width="13.85546875" style="1339" bestFit="1" customWidth="1"/>
    <col min="5912" max="5912" width="8.7109375" style="1339" bestFit="1" customWidth="1"/>
    <col min="5913" max="5913" width="13.85546875" style="1339" bestFit="1" customWidth="1"/>
    <col min="5914" max="5914" width="8.7109375" style="1339" bestFit="1" customWidth="1"/>
    <col min="5915" max="5915" width="13.85546875" style="1339" bestFit="1" customWidth="1"/>
    <col min="5916" max="5916" width="8.7109375" style="1339" bestFit="1" customWidth="1"/>
    <col min="5917" max="5917" width="17.85546875" style="1339" bestFit="1" customWidth="1"/>
    <col min="5918" max="5919" width="9.140625" style="1339"/>
    <col min="5920" max="5920" width="10" style="1339" bestFit="1" customWidth="1"/>
    <col min="5921" max="6146" width="9.140625" style="1339"/>
    <col min="6147" max="6147" width="4" style="1339" customWidth="1"/>
    <col min="6148" max="6148" width="34.5703125" style="1339" customWidth="1"/>
    <col min="6149" max="6149" width="11.85546875" style="1339" bestFit="1" customWidth="1"/>
    <col min="6150" max="6150" width="8.140625" style="1339" customWidth="1"/>
    <col min="6151" max="6151" width="13.85546875" style="1339" bestFit="1" customWidth="1"/>
    <col min="6152" max="6152" width="8.140625" style="1339" customWidth="1"/>
    <col min="6153" max="6153" width="13.85546875" style="1339" bestFit="1" customWidth="1"/>
    <col min="6154" max="6154" width="8.7109375" style="1339" customWidth="1"/>
    <col min="6155" max="6155" width="13.5703125" style="1339" bestFit="1" customWidth="1"/>
    <col min="6156" max="6156" width="9" style="1339" customWidth="1"/>
    <col min="6157" max="6157" width="13.5703125" style="1339" bestFit="1" customWidth="1"/>
    <col min="6158" max="6158" width="9" style="1339" bestFit="1" customWidth="1"/>
    <col min="6159" max="6159" width="13.5703125" style="1339" bestFit="1" customWidth="1"/>
    <col min="6160" max="6160" width="9" style="1339" bestFit="1" customWidth="1"/>
    <col min="6161" max="6161" width="13.85546875" style="1339" bestFit="1" customWidth="1"/>
    <col min="6162" max="6162" width="8.7109375" style="1339" bestFit="1" customWidth="1"/>
    <col min="6163" max="6163" width="13.85546875" style="1339" bestFit="1" customWidth="1"/>
    <col min="6164" max="6164" width="8.7109375" style="1339" bestFit="1" customWidth="1"/>
    <col min="6165" max="6165" width="13.85546875" style="1339" bestFit="1" customWidth="1"/>
    <col min="6166" max="6166" width="8.7109375" style="1339" bestFit="1" customWidth="1"/>
    <col min="6167" max="6167" width="13.85546875" style="1339" bestFit="1" customWidth="1"/>
    <col min="6168" max="6168" width="8.7109375" style="1339" bestFit="1" customWidth="1"/>
    <col min="6169" max="6169" width="13.85546875" style="1339" bestFit="1" customWidth="1"/>
    <col min="6170" max="6170" width="8.7109375" style="1339" bestFit="1" customWidth="1"/>
    <col min="6171" max="6171" width="13.85546875" style="1339" bestFit="1" customWidth="1"/>
    <col min="6172" max="6172" width="8.7109375" style="1339" bestFit="1" customWidth="1"/>
    <col min="6173" max="6173" width="17.85546875" style="1339" bestFit="1" customWidth="1"/>
    <col min="6174" max="6175" width="9.140625" style="1339"/>
    <col min="6176" max="6176" width="10" style="1339" bestFit="1" customWidth="1"/>
    <col min="6177" max="6402" width="9.140625" style="1339"/>
    <col min="6403" max="6403" width="4" style="1339" customWidth="1"/>
    <col min="6404" max="6404" width="34.5703125" style="1339" customWidth="1"/>
    <col min="6405" max="6405" width="11.85546875" style="1339" bestFit="1" customWidth="1"/>
    <col min="6406" max="6406" width="8.140625" style="1339" customWidth="1"/>
    <col min="6407" max="6407" width="13.85546875" style="1339" bestFit="1" customWidth="1"/>
    <col min="6408" max="6408" width="8.140625" style="1339" customWidth="1"/>
    <col min="6409" max="6409" width="13.85546875" style="1339" bestFit="1" customWidth="1"/>
    <col min="6410" max="6410" width="8.7109375" style="1339" customWidth="1"/>
    <col min="6411" max="6411" width="13.5703125" style="1339" bestFit="1" customWidth="1"/>
    <col min="6412" max="6412" width="9" style="1339" customWidth="1"/>
    <col min="6413" max="6413" width="13.5703125" style="1339" bestFit="1" customWidth="1"/>
    <col min="6414" max="6414" width="9" style="1339" bestFit="1" customWidth="1"/>
    <col min="6415" max="6415" width="13.5703125" style="1339" bestFit="1" customWidth="1"/>
    <col min="6416" max="6416" width="9" style="1339" bestFit="1" customWidth="1"/>
    <col min="6417" max="6417" width="13.85546875" style="1339" bestFit="1" customWidth="1"/>
    <col min="6418" max="6418" width="8.7109375" style="1339" bestFit="1" customWidth="1"/>
    <col min="6419" max="6419" width="13.85546875" style="1339" bestFit="1" customWidth="1"/>
    <col min="6420" max="6420" width="8.7109375" style="1339" bestFit="1" customWidth="1"/>
    <col min="6421" max="6421" width="13.85546875" style="1339" bestFit="1" customWidth="1"/>
    <col min="6422" max="6422" width="8.7109375" style="1339" bestFit="1" customWidth="1"/>
    <col min="6423" max="6423" width="13.85546875" style="1339" bestFit="1" customWidth="1"/>
    <col min="6424" max="6424" width="8.7109375" style="1339" bestFit="1" customWidth="1"/>
    <col min="6425" max="6425" width="13.85546875" style="1339" bestFit="1" customWidth="1"/>
    <col min="6426" max="6426" width="8.7109375" style="1339" bestFit="1" customWidth="1"/>
    <col min="6427" max="6427" width="13.85546875" style="1339" bestFit="1" customWidth="1"/>
    <col min="6428" max="6428" width="8.7109375" style="1339" bestFit="1" customWidth="1"/>
    <col min="6429" max="6429" width="17.85546875" style="1339" bestFit="1" customWidth="1"/>
    <col min="6430" max="6431" width="9.140625" style="1339"/>
    <col min="6432" max="6432" width="10" style="1339" bestFit="1" customWidth="1"/>
    <col min="6433" max="6658" width="9.140625" style="1339"/>
    <col min="6659" max="6659" width="4" style="1339" customWidth="1"/>
    <col min="6660" max="6660" width="34.5703125" style="1339" customWidth="1"/>
    <col min="6661" max="6661" width="11.85546875" style="1339" bestFit="1" customWidth="1"/>
    <col min="6662" max="6662" width="8.140625" style="1339" customWidth="1"/>
    <col min="6663" max="6663" width="13.85546875" style="1339" bestFit="1" customWidth="1"/>
    <col min="6664" max="6664" width="8.140625" style="1339" customWidth="1"/>
    <col min="6665" max="6665" width="13.85546875" style="1339" bestFit="1" customWidth="1"/>
    <col min="6666" max="6666" width="8.7109375" style="1339" customWidth="1"/>
    <col min="6667" max="6667" width="13.5703125" style="1339" bestFit="1" customWidth="1"/>
    <col min="6668" max="6668" width="9" style="1339" customWidth="1"/>
    <col min="6669" max="6669" width="13.5703125" style="1339" bestFit="1" customWidth="1"/>
    <col min="6670" max="6670" width="9" style="1339" bestFit="1" customWidth="1"/>
    <col min="6671" max="6671" width="13.5703125" style="1339" bestFit="1" customWidth="1"/>
    <col min="6672" max="6672" width="9" style="1339" bestFit="1" customWidth="1"/>
    <col min="6673" max="6673" width="13.85546875" style="1339" bestFit="1" customWidth="1"/>
    <col min="6674" max="6674" width="8.7109375" style="1339" bestFit="1" customWidth="1"/>
    <col min="6675" max="6675" width="13.85546875" style="1339" bestFit="1" customWidth="1"/>
    <col min="6676" max="6676" width="8.7109375" style="1339" bestFit="1" customWidth="1"/>
    <col min="6677" max="6677" width="13.85546875" style="1339" bestFit="1" customWidth="1"/>
    <col min="6678" max="6678" width="8.7109375" style="1339" bestFit="1" customWidth="1"/>
    <col min="6679" max="6679" width="13.85546875" style="1339" bestFit="1" customWidth="1"/>
    <col min="6680" max="6680" width="8.7109375" style="1339" bestFit="1" customWidth="1"/>
    <col min="6681" max="6681" width="13.85546875" style="1339" bestFit="1" customWidth="1"/>
    <col min="6682" max="6682" width="8.7109375" style="1339" bestFit="1" customWidth="1"/>
    <col min="6683" max="6683" width="13.85546875" style="1339" bestFit="1" customWidth="1"/>
    <col min="6684" max="6684" width="8.7109375" style="1339" bestFit="1" customWidth="1"/>
    <col min="6685" max="6685" width="17.85546875" style="1339" bestFit="1" customWidth="1"/>
    <col min="6686" max="6687" width="9.140625" style="1339"/>
    <col min="6688" max="6688" width="10" style="1339" bestFit="1" customWidth="1"/>
    <col min="6689" max="6914" width="9.140625" style="1339"/>
    <col min="6915" max="6915" width="4" style="1339" customWidth="1"/>
    <col min="6916" max="6916" width="34.5703125" style="1339" customWidth="1"/>
    <col min="6917" max="6917" width="11.85546875" style="1339" bestFit="1" customWidth="1"/>
    <col min="6918" max="6918" width="8.140625" style="1339" customWidth="1"/>
    <col min="6919" max="6919" width="13.85546875" style="1339" bestFit="1" customWidth="1"/>
    <col min="6920" max="6920" width="8.140625" style="1339" customWidth="1"/>
    <col min="6921" max="6921" width="13.85546875" style="1339" bestFit="1" customWidth="1"/>
    <col min="6922" max="6922" width="8.7109375" style="1339" customWidth="1"/>
    <col min="6923" max="6923" width="13.5703125" style="1339" bestFit="1" customWidth="1"/>
    <col min="6924" max="6924" width="9" style="1339" customWidth="1"/>
    <col min="6925" max="6925" width="13.5703125" style="1339" bestFit="1" customWidth="1"/>
    <col min="6926" max="6926" width="9" style="1339" bestFit="1" customWidth="1"/>
    <col min="6927" max="6927" width="13.5703125" style="1339" bestFit="1" customWidth="1"/>
    <col min="6928" max="6928" width="9" style="1339" bestFit="1" customWidth="1"/>
    <col min="6929" max="6929" width="13.85546875" style="1339" bestFit="1" customWidth="1"/>
    <col min="6930" max="6930" width="8.7109375" style="1339" bestFit="1" customWidth="1"/>
    <col min="6931" max="6931" width="13.85546875" style="1339" bestFit="1" customWidth="1"/>
    <col min="6932" max="6932" width="8.7109375" style="1339" bestFit="1" customWidth="1"/>
    <col min="6933" max="6933" width="13.85546875" style="1339" bestFit="1" customWidth="1"/>
    <col min="6934" max="6934" width="8.7109375" style="1339" bestFit="1" customWidth="1"/>
    <col min="6935" max="6935" width="13.85546875" style="1339" bestFit="1" customWidth="1"/>
    <col min="6936" max="6936" width="8.7109375" style="1339" bestFit="1" customWidth="1"/>
    <col min="6937" max="6937" width="13.85546875" style="1339" bestFit="1" customWidth="1"/>
    <col min="6938" max="6938" width="8.7109375" style="1339" bestFit="1" customWidth="1"/>
    <col min="6939" max="6939" width="13.85546875" style="1339" bestFit="1" customWidth="1"/>
    <col min="6940" max="6940" width="8.7109375" style="1339" bestFit="1" customWidth="1"/>
    <col min="6941" max="6941" width="17.85546875" style="1339" bestFit="1" customWidth="1"/>
    <col min="6942" max="6943" width="9.140625" style="1339"/>
    <col min="6944" max="6944" width="10" style="1339" bestFit="1" customWidth="1"/>
    <col min="6945" max="7170" width="9.140625" style="1339"/>
    <col min="7171" max="7171" width="4" style="1339" customWidth="1"/>
    <col min="7172" max="7172" width="34.5703125" style="1339" customWidth="1"/>
    <col min="7173" max="7173" width="11.85546875" style="1339" bestFit="1" customWidth="1"/>
    <col min="7174" max="7174" width="8.140625" style="1339" customWidth="1"/>
    <col min="7175" max="7175" width="13.85546875" style="1339" bestFit="1" customWidth="1"/>
    <col min="7176" max="7176" width="8.140625" style="1339" customWidth="1"/>
    <col min="7177" max="7177" width="13.85546875" style="1339" bestFit="1" customWidth="1"/>
    <col min="7178" max="7178" width="8.7109375" style="1339" customWidth="1"/>
    <col min="7179" max="7179" width="13.5703125" style="1339" bestFit="1" customWidth="1"/>
    <col min="7180" max="7180" width="9" style="1339" customWidth="1"/>
    <col min="7181" max="7181" width="13.5703125" style="1339" bestFit="1" customWidth="1"/>
    <col min="7182" max="7182" width="9" style="1339" bestFit="1" customWidth="1"/>
    <col min="7183" max="7183" width="13.5703125" style="1339" bestFit="1" customWidth="1"/>
    <col min="7184" max="7184" width="9" style="1339" bestFit="1" customWidth="1"/>
    <col min="7185" max="7185" width="13.85546875" style="1339" bestFit="1" customWidth="1"/>
    <col min="7186" max="7186" width="8.7109375" style="1339" bestFit="1" customWidth="1"/>
    <col min="7187" max="7187" width="13.85546875" style="1339" bestFit="1" customWidth="1"/>
    <col min="7188" max="7188" width="8.7109375" style="1339" bestFit="1" customWidth="1"/>
    <col min="7189" max="7189" width="13.85546875" style="1339" bestFit="1" customWidth="1"/>
    <col min="7190" max="7190" width="8.7109375" style="1339" bestFit="1" customWidth="1"/>
    <col min="7191" max="7191" width="13.85546875" style="1339" bestFit="1" customWidth="1"/>
    <col min="7192" max="7192" width="8.7109375" style="1339" bestFit="1" customWidth="1"/>
    <col min="7193" max="7193" width="13.85546875" style="1339" bestFit="1" customWidth="1"/>
    <col min="7194" max="7194" width="8.7109375" style="1339" bestFit="1" customWidth="1"/>
    <col min="7195" max="7195" width="13.85546875" style="1339" bestFit="1" customWidth="1"/>
    <col min="7196" max="7196" width="8.7109375" style="1339" bestFit="1" customWidth="1"/>
    <col min="7197" max="7197" width="17.85546875" style="1339" bestFit="1" customWidth="1"/>
    <col min="7198" max="7199" width="9.140625" style="1339"/>
    <col min="7200" max="7200" width="10" style="1339" bestFit="1" customWidth="1"/>
    <col min="7201" max="7426" width="9.140625" style="1339"/>
    <col min="7427" max="7427" width="4" style="1339" customWidth="1"/>
    <col min="7428" max="7428" width="34.5703125" style="1339" customWidth="1"/>
    <col min="7429" max="7429" width="11.85546875" style="1339" bestFit="1" customWidth="1"/>
    <col min="7430" max="7430" width="8.140625" style="1339" customWidth="1"/>
    <col min="7431" max="7431" width="13.85546875" style="1339" bestFit="1" customWidth="1"/>
    <col min="7432" max="7432" width="8.140625" style="1339" customWidth="1"/>
    <col min="7433" max="7433" width="13.85546875" style="1339" bestFit="1" customWidth="1"/>
    <col min="7434" max="7434" width="8.7109375" style="1339" customWidth="1"/>
    <col min="7435" max="7435" width="13.5703125" style="1339" bestFit="1" customWidth="1"/>
    <col min="7436" max="7436" width="9" style="1339" customWidth="1"/>
    <col min="7437" max="7437" width="13.5703125" style="1339" bestFit="1" customWidth="1"/>
    <col min="7438" max="7438" width="9" style="1339" bestFit="1" customWidth="1"/>
    <col min="7439" max="7439" width="13.5703125" style="1339" bestFit="1" customWidth="1"/>
    <col min="7440" max="7440" width="9" style="1339" bestFit="1" customWidth="1"/>
    <col min="7441" max="7441" width="13.85546875" style="1339" bestFit="1" customWidth="1"/>
    <col min="7442" max="7442" width="8.7109375" style="1339" bestFit="1" customWidth="1"/>
    <col min="7443" max="7443" width="13.85546875" style="1339" bestFit="1" customWidth="1"/>
    <col min="7444" max="7444" width="8.7109375" style="1339" bestFit="1" customWidth="1"/>
    <col min="7445" max="7445" width="13.85546875" style="1339" bestFit="1" customWidth="1"/>
    <col min="7446" max="7446" width="8.7109375" style="1339" bestFit="1" customWidth="1"/>
    <col min="7447" max="7447" width="13.85546875" style="1339" bestFit="1" customWidth="1"/>
    <col min="7448" max="7448" width="8.7109375" style="1339" bestFit="1" customWidth="1"/>
    <col min="7449" max="7449" width="13.85546875" style="1339" bestFit="1" customWidth="1"/>
    <col min="7450" max="7450" width="8.7109375" style="1339" bestFit="1" customWidth="1"/>
    <col min="7451" max="7451" width="13.85546875" style="1339" bestFit="1" customWidth="1"/>
    <col min="7452" max="7452" width="8.7109375" style="1339" bestFit="1" customWidth="1"/>
    <col min="7453" max="7453" width="17.85546875" style="1339" bestFit="1" customWidth="1"/>
    <col min="7454" max="7455" width="9.140625" style="1339"/>
    <col min="7456" max="7456" width="10" style="1339" bestFit="1" customWidth="1"/>
    <col min="7457" max="7682" width="9.140625" style="1339"/>
    <col min="7683" max="7683" width="4" style="1339" customWidth="1"/>
    <col min="7684" max="7684" width="34.5703125" style="1339" customWidth="1"/>
    <col min="7685" max="7685" width="11.85546875" style="1339" bestFit="1" customWidth="1"/>
    <col min="7686" max="7686" width="8.140625" style="1339" customWidth="1"/>
    <col min="7687" max="7687" width="13.85546875" style="1339" bestFit="1" customWidth="1"/>
    <col min="7688" max="7688" width="8.140625" style="1339" customWidth="1"/>
    <col min="7689" max="7689" width="13.85546875" style="1339" bestFit="1" customWidth="1"/>
    <col min="7690" max="7690" width="8.7109375" style="1339" customWidth="1"/>
    <col min="7691" max="7691" width="13.5703125" style="1339" bestFit="1" customWidth="1"/>
    <col min="7692" max="7692" width="9" style="1339" customWidth="1"/>
    <col min="7693" max="7693" width="13.5703125" style="1339" bestFit="1" customWidth="1"/>
    <col min="7694" max="7694" width="9" style="1339" bestFit="1" customWidth="1"/>
    <col min="7695" max="7695" width="13.5703125" style="1339" bestFit="1" customWidth="1"/>
    <col min="7696" max="7696" width="9" style="1339" bestFit="1" customWidth="1"/>
    <col min="7697" max="7697" width="13.85546875" style="1339" bestFit="1" customWidth="1"/>
    <col min="7698" max="7698" width="8.7109375" style="1339" bestFit="1" customWidth="1"/>
    <col min="7699" max="7699" width="13.85546875" style="1339" bestFit="1" customWidth="1"/>
    <col min="7700" max="7700" width="8.7109375" style="1339" bestFit="1" customWidth="1"/>
    <col min="7701" max="7701" width="13.85546875" style="1339" bestFit="1" customWidth="1"/>
    <col min="7702" max="7702" width="8.7109375" style="1339" bestFit="1" customWidth="1"/>
    <col min="7703" max="7703" width="13.85546875" style="1339" bestFit="1" customWidth="1"/>
    <col min="7704" max="7704" width="8.7109375" style="1339" bestFit="1" customWidth="1"/>
    <col min="7705" max="7705" width="13.85546875" style="1339" bestFit="1" customWidth="1"/>
    <col min="7706" max="7706" width="8.7109375" style="1339" bestFit="1" customWidth="1"/>
    <col min="7707" max="7707" width="13.85546875" style="1339" bestFit="1" customWidth="1"/>
    <col min="7708" max="7708" width="8.7109375" style="1339" bestFit="1" customWidth="1"/>
    <col min="7709" max="7709" width="17.85546875" style="1339" bestFit="1" customWidth="1"/>
    <col min="7710" max="7711" width="9.140625" style="1339"/>
    <col min="7712" max="7712" width="10" style="1339" bestFit="1" customWidth="1"/>
    <col min="7713" max="7938" width="9.140625" style="1339"/>
    <col min="7939" max="7939" width="4" style="1339" customWidth="1"/>
    <col min="7940" max="7940" width="34.5703125" style="1339" customWidth="1"/>
    <col min="7941" max="7941" width="11.85546875" style="1339" bestFit="1" customWidth="1"/>
    <col min="7942" max="7942" width="8.140625" style="1339" customWidth="1"/>
    <col min="7943" max="7943" width="13.85546875" style="1339" bestFit="1" customWidth="1"/>
    <col min="7944" max="7944" width="8.140625" style="1339" customWidth="1"/>
    <col min="7945" max="7945" width="13.85546875" style="1339" bestFit="1" customWidth="1"/>
    <col min="7946" max="7946" width="8.7109375" style="1339" customWidth="1"/>
    <col min="7947" max="7947" width="13.5703125" style="1339" bestFit="1" customWidth="1"/>
    <col min="7948" max="7948" width="9" style="1339" customWidth="1"/>
    <col min="7949" max="7949" width="13.5703125" style="1339" bestFit="1" customWidth="1"/>
    <col min="7950" max="7950" width="9" style="1339" bestFit="1" customWidth="1"/>
    <col min="7951" max="7951" width="13.5703125" style="1339" bestFit="1" customWidth="1"/>
    <col min="7952" max="7952" width="9" style="1339" bestFit="1" customWidth="1"/>
    <col min="7953" max="7953" width="13.85546875" style="1339" bestFit="1" customWidth="1"/>
    <col min="7954" max="7954" width="8.7109375" style="1339" bestFit="1" customWidth="1"/>
    <col min="7955" max="7955" width="13.85546875" style="1339" bestFit="1" customWidth="1"/>
    <col min="7956" max="7956" width="8.7109375" style="1339" bestFit="1" customWidth="1"/>
    <col min="7957" max="7957" width="13.85546875" style="1339" bestFit="1" customWidth="1"/>
    <col min="7958" max="7958" width="8.7109375" style="1339" bestFit="1" customWidth="1"/>
    <col min="7959" max="7959" width="13.85546875" style="1339" bestFit="1" customWidth="1"/>
    <col min="7960" max="7960" width="8.7109375" style="1339" bestFit="1" customWidth="1"/>
    <col min="7961" max="7961" width="13.85546875" style="1339" bestFit="1" customWidth="1"/>
    <col min="7962" max="7962" width="8.7109375" style="1339" bestFit="1" customWidth="1"/>
    <col min="7963" max="7963" width="13.85546875" style="1339" bestFit="1" customWidth="1"/>
    <col min="7964" max="7964" width="8.7109375" style="1339" bestFit="1" customWidth="1"/>
    <col min="7965" max="7965" width="17.85546875" style="1339" bestFit="1" customWidth="1"/>
    <col min="7966" max="7967" width="9.140625" style="1339"/>
    <col min="7968" max="7968" width="10" style="1339" bestFit="1" customWidth="1"/>
    <col min="7969" max="8194" width="9.140625" style="1339"/>
    <col min="8195" max="8195" width="4" style="1339" customWidth="1"/>
    <col min="8196" max="8196" width="34.5703125" style="1339" customWidth="1"/>
    <col min="8197" max="8197" width="11.85546875" style="1339" bestFit="1" customWidth="1"/>
    <col min="8198" max="8198" width="8.140625" style="1339" customWidth="1"/>
    <col min="8199" max="8199" width="13.85546875" style="1339" bestFit="1" customWidth="1"/>
    <col min="8200" max="8200" width="8.140625" style="1339" customWidth="1"/>
    <col min="8201" max="8201" width="13.85546875" style="1339" bestFit="1" customWidth="1"/>
    <col min="8202" max="8202" width="8.7109375" style="1339" customWidth="1"/>
    <col min="8203" max="8203" width="13.5703125" style="1339" bestFit="1" customWidth="1"/>
    <col min="8204" max="8204" width="9" style="1339" customWidth="1"/>
    <col min="8205" max="8205" width="13.5703125" style="1339" bestFit="1" customWidth="1"/>
    <col min="8206" max="8206" width="9" style="1339" bestFit="1" customWidth="1"/>
    <col min="8207" max="8207" width="13.5703125" style="1339" bestFit="1" customWidth="1"/>
    <col min="8208" max="8208" width="9" style="1339" bestFit="1" customWidth="1"/>
    <col min="8209" max="8209" width="13.85546875" style="1339" bestFit="1" customWidth="1"/>
    <col min="8210" max="8210" width="8.7109375" style="1339" bestFit="1" customWidth="1"/>
    <col min="8211" max="8211" width="13.85546875" style="1339" bestFit="1" customWidth="1"/>
    <col min="8212" max="8212" width="8.7109375" style="1339" bestFit="1" customWidth="1"/>
    <col min="8213" max="8213" width="13.85546875" style="1339" bestFit="1" customWidth="1"/>
    <col min="8214" max="8214" width="8.7109375" style="1339" bestFit="1" customWidth="1"/>
    <col min="8215" max="8215" width="13.85546875" style="1339" bestFit="1" customWidth="1"/>
    <col min="8216" max="8216" width="8.7109375" style="1339" bestFit="1" customWidth="1"/>
    <col min="8217" max="8217" width="13.85546875" style="1339" bestFit="1" customWidth="1"/>
    <col min="8218" max="8218" width="8.7109375" style="1339" bestFit="1" customWidth="1"/>
    <col min="8219" max="8219" width="13.85546875" style="1339" bestFit="1" customWidth="1"/>
    <col min="8220" max="8220" width="8.7109375" style="1339" bestFit="1" customWidth="1"/>
    <col min="8221" max="8221" width="17.85546875" style="1339" bestFit="1" customWidth="1"/>
    <col min="8222" max="8223" width="9.140625" style="1339"/>
    <col min="8224" max="8224" width="10" style="1339" bestFit="1" customWidth="1"/>
    <col min="8225" max="8450" width="9.140625" style="1339"/>
    <col min="8451" max="8451" width="4" style="1339" customWidth="1"/>
    <col min="8452" max="8452" width="34.5703125" style="1339" customWidth="1"/>
    <col min="8453" max="8453" width="11.85546875" style="1339" bestFit="1" customWidth="1"/>
    <col min="8454" max="8454" width="8.140625" style="1339" customWidth="1"/>
    <col min="8455" max="8455" width="13.85546875" style="1339" bestFit="1" customWidth="1"/>
    <col min="8456" max="8456" width="8.140625" style="1339" customWidth="1"/>
    <col min="8457" max="8457" width="13.85546875" style="1339" bestFit="1" customWidth="1"/>
    <col min="8458" max="8458" width="8.7109375" style="1339" customWidth="1"/>
    <col min="8459" max="8459" width="13.5703125" style="1339" bestFit="1" customWidth="1"/>
    <col min="8460" max="8460" width="9" style="1339" customWidth="1"/>
    <col min="8461" max="8461" width="13.5703125" style="1339" bestFit="1" customWidth="1"/>
    <col min="8462" max="8462" width="9" style="1339" bestFit="1" customWidth="1"/>
    <col min="8463" max="8463" width="13.5703125" style="1339" bestFit="1" customWidth="1"/>
    <col min="8464" max="8464" width="9" style="1339" bestFit="1" customWidth="1"/>
    <col min="8465" max="8465" width="13.85546875" style="1339" bestFit="1" customWidth="1"/>
    <col min="8466" max="8466" width="8.7109375" style="1339" bestFit="1" customWidth="1"/>
    <col min="8467" max="8467" width="13.85546875" style="1339" bestFit="1" customWidth="1"/>
    <col min="8468" max="8468" width="8.7109375" style="1339" bestFit="1" customWidth="1"/>
    <col min="8469" max="8469" width="13.85546875" style="1339" bestFit="1" customWidth="1"/>
    <col min="8470" max="8470" width="8.7109375" style="1339" bestFit="1" customWidth="1"/>
    <col min="8471" max="8471" width="13.85546875" style="1339" bestFit="1" customWidth="1"/>
    <col min="8472" max="8472" width="8.7109375" style="1339" bestFit="1" customWidth="1"/>
    <col min="8473" max="8473" width="13.85546875" style="1339" bestFit="1" customWidth="1"/>
    <col min="8474" max="8474" width="8.7109375" style="1339" bestFit="1" customWidth="1"/>
    <col min="8475" max="8475" width="13.85546875" style="1339" bestFit="1" customWidth="1"/>
    <col min="8476" max="8476" width="8.7109375" style="1339" bestFit="1" customWidth="1"/>
    <col min="8477" max="8477" width="17.85546875" style="1339" bestFit="1" customWidth="1"/>
    <col min="8478" max="8479" width="9.140625" style="1339"/>
    <col min="8480" max="8480" width="10" style="1339" bestFit="1" customWidth="1"/>
    <col min="8481" max="8706" width="9.140625" style="1339"/>
    <col min="8707" max="8707" width="4" style="1339" customWidth="1"/>
    <col min="8708" max="8708" width="34.5703125" style="1339" customWidth="1"/>
    <col min="8709" max="8709" width="11.85546875" style="1339" bestFit="1" customWidth="1"/>
    <col min="8710" max="8710" width="8.140625" style="1339" customWidth="1"/>
    <col min="8711" max="8711" width="13.85546875" style="1339" bestFit="1" customWidth="1"/>
    <col min="8712" max="8712" width="8.140625" style="1339" customWidth="1"/>
    <col min="8713" max="8713" width="13.85546875" style="1339" bestFit="1" customWidth="1"/>
    <col min="8714" max="8714" width="8.7109375" style="1339" customWidth="1"/>
    <col min="8715" max="8715" width="13.5703125" style="1339" bestFit="1" customWidth="1"/>
    <col min="8716" max="8716" width="9" style="1339" customWidth="1"/>
    <col min="8717" max="8717" width="13.5703125" style="1339" bestFit="1" customWidth="1"/>
    <col min="8718" max="8718" width="9" style="1339" bestFit="1" customWidth="1"/>
    <col min="8719" max="8719" width="13.5703125" style="1339" bestFit="1" customWidth="1"/>
    <col min="8720" max="8720" width="9" style="1339" bestFit="1" customWidth="1"/>
    <col min="8721" max="8721" width="13.85546875" style="1339" bestFit="1" customWidth="1"/>
    <col min="8722" max="8722" width="8.7109375" style="1339" bestFit="1" customWidth="1"/>
    <col min="8723" max="8723" width="13.85546875" style="1339" bestFit="1" customWidth="1"/>
    <col min="8724" max="8724" width="8.7109375" style="1339" bestFit="1" customWidth="1"/>
    <col min="8725" max="8725" width="13.85546875" style="1339" bestFit="1" customWidth="1"/>
    <col min="8726" max="8726" width="8.7109375" style="1339" bestFit="1" customWidth="1"/>
    <col min="8727" max="8727" width="13.85546875" style="1339" bestFit="1" customWidth="1"/>
    <col min="8728" max="8728" width="8.7109375" style="1339" bestFit="1" customWidth="1"/>
    <col min="8729" max="8729" width="13.85546875" style="1339" bestFit="1" customWidth="1"/>
    <col min="8730" max="8730" width="8.7109375" style="1339" bestFit="1" customWidth="1"/>
    <col min="8731" max="8731" width="13.85546875" style="1339" bestFit="1" customWidth="1"/>
    <col min="8732" max="8732" width="8.7109375" style="1339" bestFit="1" customWidth="1"/>
    <col min="8733" max="8733" width="17.85546875" style="1339" bestFit="1" customWidth="1"/>
    <col min="8734" max="8735" width="9.140625" style="1339"/>
    <col min="8736" max="8736" width="10" style="1339" bestFit="1" customWidth="1"/>
    <col min="8737" max="8962" width="9.140625" style="1339"/>
    <col min="8963" max="8963" width="4" style="1339" customWidth="1"/>
    <col min="8964" max="8964" width="34.5703125" style="1339" customWidth="1"/>
    <col min="8965" max="8965" width="11.85546875" style="1339" bestFit="1" customWidth="1"/>
    <col min="8966" max="8966" width="8.140625" style="1339" customWidth="1"/>
    <col min="8967" max="8967" width="13.85546875" style="1339" bestFit="1" customWidth="1"/>
    <col min="8968" max="8968" width="8.140625" style="1339" customWidth="1"/>
    <col min="8969" max="8969" width="13.85546875" style="1339" bestFit="1" customWidth="1"/>
    <col min="8970" max="8970" width="8.7109375" style="1339" customWidth="1"/>
    <col min="8971" max="8971" width="13.5703125" style="1339" bestFit="1" customWidth="1"/>
    <col min="8972" max="8972" width="9" style="1339" customWidth="1"/>
    <col min="8973" max="8973" width="13.5703125" style="1339" bestFit="1" customWidth="1"/>
    <col min="8974" max="8974" width="9" style="1339" bestFit="1" customWidth="1"/>
    <col min="8975" max="8975" width="13.5703125" style="1339" bestFit="1" customWidth="1"/>
    <col min="8976" max="8976" width="9" style="1339" bestFit="1" customWidth="1"/>
    <col min="8977" max="8977" width="13.85546875" style="1339" bestFit="1" customWidth="1"/>
    <col min="8978" max="8978" width="8.7109375" style="1339" bestFit="1" customWidth="1"/>
    <col min="8979" max="8979" width="13.85546875" style="1339" bestFit="1" customWidth="1"/>
    <col min="8980" max="8980" width="8.7109375" style="1339" bestFit="1" customWidth="1"/>
    <col min="8981" max="8981" width="13.85546875" style="1339" bestFit="1" customWidth="1"/>
    <col min="8982" max="8982" width="8.7109375" style="1339" bestFit="1" customWidth="1"/>
    <col min="8983" max="8983" width="13.85546875" style="1339" bestFit="1" customWidth="1"/>
    <col min="8984" max="8984" width="8.7109375" style="1339" bestFit="1" customWidth="1"/>
    <col min="8985" max="8985" width="13.85546875" style="1339" bestFit="1" customWidth="1"/>
    <col min="8986" max="8986" width="8.7109375" style="1339" bestFit="1" customWidth="1"/>
    <col min="8987" max="8987" width="13.85546875" style="1339" bestFit="1" customWidth="1"/>
    <col min="8988" max="8988" width="8.7109375" style="1339" bestFit="1" customWidth="1"/>
    <col min="8989" max="8989" width="17.85546875" style="1339" bestFit="1" customWidth="1"/>
    <col min="8990" max="8991" width="9.140625" style="1339"/>
    <col min="8992" max="8992" width="10" style="1339" bestFit="1" customWidth="1"/>
    <col min="8993" max="9218" width="9.140625" style="1339"/>
    <col min="9219" max="9219" width="4" style="1339" customWidth="1"/>
    <col min="9220" max="9220" width="34.5703125" style="1339" customWidth="1"/>
    <col min="9221" max="9221" width="11.85546875" style="1339" bestFit="1" customWidth="1"/>
    <col min="9222" max="9222" width="8.140625" style="1339" customWidth="1"/>
    <col min="9223" max="9223" width="13.85546875" style="1339" bestFit="1" customWidth="1"/>
    <col min="9224" max="9224" width="8.140625" style="1339" customWidth="1"/>
    <col min="9225" max="9225" width="13.85546875" style="1339" bestFit="1" customWidth="1"/>
    <col min="9226" max="9226" width="8.7109375" style="1339" customWidth="1"/>
    <col min="9227" max="9227" width="13.5703125" style="1339" bestFit="1" customWidth="1"/>
    <col min="9228" max="9228" width="9" style="1339" customWidth="1"/>
    <col min="9229" max="9229" width="13.5703125" style="1339" bestFit="1" customWidth="1"/>
    <col min="9230" max="9230" width="9" style="1339" bestFit="1" customWidth="1"/>
    <col min="9231" max="9231" width="13.5703125" style="1339" bestFit="1" customWidth="1"/>
    <col min="9232" max="9232" width="9" style="1339" bestFit="1" customWidth="1"/>
    <col min="9233" max="9233" width="13.85546875" style="1339" bestFit="1" customWidth="1"/>
    <col min="9234" max="9234" width="8.7109375" style="1339" bestFit="1" customWidth="1"/>
    <col min="9235" max="9235" width="13.85546875" style="1339" bestFit="1" customWidth="1"/>
    <col min="9236" max="9236" width="8.7109375" style="1339" bestFit="1" customWidth="1"/>
    <col min="9237" max="9237" width="13.85546875" style="1339" bestFit="1" customWidth="1"/>
    <col min="9238" max="9238" width="8.7109375" style="1339" bestFit="1" customWidth="1"/>
    <col min="9239" max="9239" width="13.85546875" style="1339" bestFit="1" customWidth="1"/>
    <col min="9240" max="9240" width="8.7109375" style="1339" bestFit="1" customWidth="1"/>
    <col min="9241" max="9241" width="13.85546875" style="1339" bestFit="1" customWidth="1"/>
    <col min="9242" max="9242" width="8.7109375" style="1339" bestFit="1" customWidth="1"/>
    <col min="9243" max="9243" width="13.85546875" style="1339" bestFit="1" customWidth="1"/>
    <col min="9244" max="9244" width="8.7109375" style="1339" bestFit="1" customWidth="1"/>
    <col min="9245" max="9245" width="17.85546875" style="1339" bestFit="1" customWidth="1"/>
    <col min="9246" max="9247" width="9.140625" style="1339"/>
    <col min="9248" max="9248" width="10" style="1339" bestFit="1" customWidth="1"/>
    <col min="9249" max="9474" width="9.140625" style="1339"/>
    <col min="9475" max="9475" width="4" style="1339" customWidth="1"/>
    <col min="9476" max="9476" width="34.5703125" style="1339" customWidth="1"/>
    <col min="9477" max="9477" width="11.85546875" style="1339" bestFit="1" customWidth="1"/>
    <col min="9478" max="9478" width="8.140625" style="1339" customWidth="1"/>
    <col min="9479" max="9479" width="13.85546875" style="1339" bestFit="1" customWidth="1"/>
    <col min="9480" max="9480" width="8.140625" style="1339" customWidth="1"/>
    <col min="9481" max="9481" width="13.85546875" style="1339" bestFit="1" customWidth="1"/>
    <col min="9482" max="9482" width="8.7109375" style="1339" customWidth="1"/>
    <col min="9483" max="9483" width="13.5703125" style="1339" bestFit="1" customWidth="1"/>
    <col min="9484" max="9484" width="9" style="1339" customWidth="1"/>
    <col min="9485" max="9485" width="13.5703125" style="1339" bestFit="1" customWidth="1"/>
    <col min="9486" max="9486" width="9" style="1339" bestFit="1" customWidth="1"/>
    <col min="9487" max="9487" width="13.5703125" style="1339" bestFit="1" customWidth="1"/>
    <col min="9488" max="9488" width="9" style="1339" bestFit="1" customWidth="1"/>
    <col min="9489" max="9489" width="13.85546875" style="1339" bestFit="1" customWidth="1"/>
    <col min="9490" max="9490" width="8.7109375" style="1339" bestFit="1" customWidth="1"/>
    <col min="9491" max="9491" width="13.85546875" style="1339" bestFit="1" customWidth="1"/>
    <col min="9492" max="9492" width="8.7109375" style="1339" bestFit="1" customWidth="1"/>
    <col min="9493" max="9493" width="13.85546875" style="1339" bestFit="1" customWidth="1"/>
    <col min="9494" max="9494" width="8.7109375" style="1339" bestFit="1" customWidth="1"/>
    <col min="9495" max="9495" width="13.85546875" style="1339" bestFit="1" customWidth="1"/>
    <col min="9496" max="9496" width="8.7109375" style="1339" bestFit="1" customWidth="1"/>
    <col min="9497" max="9497" width="13.85546875" style="1339" bestFit="1" customWidth="1"/>
    <col min="9498" max="9498" width="8.7109375" style="1339" bestFit="1" customWidth="1"/>
    <col min="9499" max="9499" width="13.85546875" style="1339" bestFit="1" customWidth="1"/>
    <col min="9500" max="9500" width="8.7109375" style="1339" bestFit="1" customWidth="1"/>
    <col min="9501" max="9501" width="17.85546875" style="1339" bestFit="1" customWidth="1"/>
    <col min="9502" max="9503" width="9.140625" style="1339"/>
    <col min="9504" max="9504" width="10" style="1339" bestFit="1" customWidth="1"/>
    <col min="9505" max="9730" width="9.140625" style="1339"/>
    <col min="9731" max="9731" width="4" style="1339" customWidth="1"/>
    <col min="9732" max="9732" width="34.5703125" style="1339" customWidth="1"/>
    <col min="9733" max="9733" width="11.85546875" style="1339" bestFit="1" customWidth="1"/>
    <col min="9734" max="9734" width="8.140625" style="1339" customWidth="1"/>
    <col min="9735" max="9735" width="13.85546875" style="1339" bestFit="1" customWidth="1"/>
    <col min="9736" max="9736" width="8.140625" style="1339" customWidth="1"/>
    <col min="9737" max="9737" width="13.85546875" style="1339" bestFit="1" customWidth="1"/>
    <col min="9738" max="9738" width="8.7109375" style="1339" customWidth="1"/>
    <col min="9739" max="9739" width="13.5703125" style="1339" bestFit="1" customWidth="1"/>
    <col min="9740" max="9740" width="9" style="1339" customWidth="1"/>
    <col min="9741" max="9741" width="13.5703125" style="1339" bestFit="1" customWidth="1"/>
    <col min="9742" max="9742" width="9" style="1339" bestFit="1" customWidth="1"/>
    <col min="9743" max="9743" width="13.5703125" style="1339" bestFit="1" customWidth="1"/>
    <col min="9744" max="9744" width="9" style="1339" bestFit="1" customWidth="1"/>
    <col min="9745" max="9745" width="13.85546875" style="1339" bestFit="1" customWidth="1"/>
    <col min="9746" max="9746" width="8.7109375" style="1339" bestFit="1" customWidth="1"/>
    <col min="9747" max="9747" width="13.85546875" style="1339" bestFit="1" customWidth="1"/>
    <col min="9748" max="9748" width="8.7109375" style="1339" bestFit="1" customWidth="1"/>
    <col min="9749" max="9749" width="13.85546875" style="1339" bestFit="1" customWidth="1"/>
    <col min="9750" max="9750" width="8.7109375" style="1339" bestFit="1" customWidth="1"/>
    <col min="9751" max="9751" width="13.85546875" style="1339" bestFit="1" customWidth="1"/>
    <col min="9752" max="9752" width="8.7109375" style="1339" bestFit="1" customWidth="1"/>
    <col min="9753" max="9753" width="13.85546875" style="1339" bestFit="1" customWidth="1"/>
    <col min="9754" max="9754" width="8.7109375" style="1339" bestFit="1" customWidth="1"/>
    <col min="9755" max="9755" width="13.85546875" style="1339" bestFit="1" customWidth="1"/>
    <col min="9756" max="9756" width="8.7109375" style="1339" bestFit="1" customWidth="1"/>
    <col min="9757" max="9757" width="17.85546875" style="1339" bestFit="1" customWidth="1"/>
    <col min="9758" max="9759" width="9.140625" style="1339"/>
    <col min="9760" max="9760" width="10" style="1339" bestFit="1" customWidth="1"/>
    <col min="9761" max="9986" width="9.140625" style="1339"/>
    <col min="9987" max="9987" width="4" style="1339" customWidth="1"/>
    <col min="9988" max="9988" width="34.5703125" style="1339" customWidth="1"/>
    <col min="9989" max="9989" width="11.85546875" style="1339" bestFit="1" customWidth="1"/>
    <col min="9990" max="9990" width="8.140625" style="1339" customWidth="1"/>
    <col min="9991" max="9991" width="13.85546875" style="1339" bestFit="1" customWidth="1"/>
    <col min="9992" max="9992" width="8.140625" style="1339" customWidth="1"/>
    <col min="9993" max="9993" width="13.85546875" style="1339" bestFit="1" customWidth="1"/>
    <col min="9994" max="9994" width="8.7109375" style="1339" customWidth="1"/>
    <col min="9995" max="9995" width="13.5703125" style="1339" bestFit="1" customWidth="1"/>
    <col min="9996" max="9996" width="9" style="1339" customWidth="1"/>
    <col min="9997" max="9997" width="13.5703125" style="1339" bestFit="1" customWidth="1"/>
    <col min="9998" max="9998" width="9" style="1339" bestFit="1" customWidth="1"/>
    <col min="9999" max="9999" width="13.5703125" style="1339" bestFit="1" customWidth="1"/>
    <col min="10000" max="10000" width="9" style="1339" bestFit="1" customWidth="1"/>
    <col min="10001" max="10001" width="13.85546875" style="1339" bestFit="1" customWidth="1"/>
    <col min="10002" max="10002" width="8.7109375" style="1339" bestFit="1" customWidth="1"/>
    <col min="10003" max="10003" width="13.85546875" style="1339" bestFit="1" customWidth="1"/>
    <col min="10004" max="10004" width="8.7109375" style="1339" bestFit="1" customWidth="1"/>
    <col min="10005" max="10005" width="13.85546875" style="1339" bestFit="1" customWidth="1"/>
    <col min="10006" max="10006" width="8.7109375" style="1339" bestFit="1" customWidth="1"/>
    <col min="10007" max="10007" width="13.85546875" style="1339" bestFit="1" customWidth="1"/>
    <col min="10008" max="10008" width="8.7109375" style="1339" bestFit="1" customWidth="1"/>
    <col min="10009" max="10009" width="13.85546875" style="1339" bestFit="1" customWidth="1"/>
    <col min="10010" max="10010" width="8.7109375" style="1339" bestFit="1" customWidth="1"/>
    <col min="10011" max="10011" width="13.85546875" style="1339" bestFit="1" customWidth="1"/>
    <col min="10012" max="10012" width="8.7109375" style="1339" bestFit="1" customWidth="1"/>
    <col min="10013" max="10013" width="17.85546875" style="1339" bestFit="1" customWidth="1"/>
    <col min="10014" max="10015" width="9.140625" style="1339"/>
    <col min="10016" max="10016" width="10" style="1339" bestFit="1" customWidth="1"/>
    <col min="10017" max="10242" width="9.140625" style="1339"/>
    <col min="10243" max="10243" width="4" style="1339" customWidth="1"/>
    <col min="10244" max="10244" width="34.5703125" style="1339" customWidth="1"/>
    <col min="10245" max="10245" width="11.85546875" style="1339" bestFit="1" customWidth="1"/>
    <col min="10246" max="10246" width="8.140625" style="1339" customWidth="1"/>
    <col min="10247" max="10247" width="13.85546875" style="1339" bestFit="1" customWidth="1"/>
    <col min="10248" max="10248" width="8.140625" style="1339" customWidth="1"/>
    <col min="10249" max="10249" width="13.85546875" style="1339" bestFit="1" customWidth="1"/>
    <col min="10250" max="10250" width="8.7109375" style="1339" customWidth="1"/>
    <col min="10251" max="10251" width="13.5703125" style="1339" bestFit="1" customWidth="1"/>
    <col min="10252" max="10252" width="9" style="1339" customWidth="1"/>
    <col min="10253" max="10253" width="13.5703125" style="1339" bestFit="1" customWidth="1"/>
    <col min="10254" max="10254" width="9" style="1339" bestFit="1" customWidth="1"/>
    <col min="10255" max="10255" width="13.5703125" style="1339" bestFit="1" customWidth="1"/>
    <col min="10256" max="10256" width="9" style="1339" bestFit="1" customWidth="1"/>
    <col min="10257" max="10257" width="13.85546875" style="1339" bestFit="1" customWidth="1"/>
    <col min="10258" max="10258" width="8.7109375" style="1339" bestFit="1" customWidth="1"/>
    <col min="10259" max="10259" width="13.85546875" style="1339" bestFit="1" customWidth="1"/>
    <col min="10260" max="10260" width="8.7109375" style="1339" bestFit="1" customWidth="1"/>
    <col min="10261" max="10261" width="13.85546875" style="1339" bestFit="1" customWidth="1"/>
    <col min="10262" max="10262" width="8.7109375" style="1339" bestFit="1" customWidth="1"/>
    <col min="10263" max="10263" width="13.85546875" style="1339" bestFit="1" customWidth="1"/>
    <col min="10264" max="10264" width="8.7109375" style="1339" bestFit="1" customWidth="1"/>
    <col min="10265" max="10265" width="13.85546875" style="1339" bestFit="1" customWidth="1"/>
    <col min="10266" max="10266" width="8.7109375" style="1339" bestFit="1" customWidth="1"/>
    <col min="10267" max="10267" width="13.85546875" style="1339" bestFit="1" customWidth="1"/>
    <col min="10268" max="10268" width="8.7109375" style="1339" bestFit="1" customWidth="1"/>
    <col min="10269" max="10269" width="17.85546875" style="1339" bestFit="1" customWidth="1"/>
    <col min="10270" max="10271" width="9.140625" style="1339"/>
    <col min="10272" max="10272" width="10" style="1339" bestFit="1" customWidth="1"/>
    <col min="10273" max="10498" width="9.140625" style="1339"/>
    <col min="10499" max="10499" width="4" style="1339" customWidth="1"/>
    <col min="10500" max="10500" width="34.5703125" style="1339" customWidth="1"/>
    <col min="10501" max="10501" width="11.85546875" style="1339" bestFit="1" customWidth="1"/>
    <col min="10502" max="10502" width="8.140625" style="1339" customWidth="1"/>
    <col min="10503" max="10503" width="13.85546875" style="1339" bestFit="1" customWidth="1"/>
    <col min="10504" max="10504" width="8.140625" style="1339" customWidth="1"/>
    <col min="10505" max="10505" width="13.85546875" style="1339" bestFit="1" customWidth="1"/>
    <col min="10506" max="10506" width="8.7109375" style="1339" customWidth="1"/>
    <col min="10507" max="10507" width="13.5703125" style="1339" bestFit="1" customWidth="1"/>
    <col min="10508" max="10508" width="9" style="1339" customWidth="1"/>
    <col min="10509" max="10509" width="13.5703125" style="1339" bestFit="1" customWidth="1"/>
    <col min="10510" max="10510" width="9" style="1339" bestFit="1" customWidth="1"/>
    <col min="10511" max="10511" width="13.5703125" style="1339" bestFit="1" customWidth="1"/>
    <col min="10512" max="10512" width="9" style="1339" bestFit="1" customWidth="1"/>
    <col min="10513" max="10513" width="13.85546875" style="1339" bestFit="1" customWidth="1"/>
    <col min="10514" max="10514" width="8.7109375" style="1339" bestFit="1" customWidth="1"/>
    <col min="10515" max="10515" width="13.85546875" style="1339" bestFit="1" customWidth="1"/>
    <col min="10516" max="10516" width="8.7109375" style="1339" bestFit="1" customWidth="1"/>
    <col min="10517" max="10517" width="13.85546875" style="1339" bestFit="1" customWidth="1"/>
    <col min="10518" max="10518" width="8.7109375" style="1339" bestFit="1" customWidth="1"/>
    <col min="10519" max="10519" width="13.85546875" style="1339" bestFit="1" customWidth="1"/>
    <col min="10520" max="10520" width="8.7109375" style="1339" bestFit="1" customWidth="1"/>
    <col min="10521" max="10521" width="13.85546875" style="1339" bestFit="1" customWidth="1"/>
    <col min="10522" max="10522" width="8.7109375" style="1339" bestFit="1" customWidth="1"/>
    <col min="10523" max="10523" width="13.85546875" style="1339" bestFit="1" customWidth="1"/>
    <col min="10524" max="10524" width="8.7109375" style="1339" bestFit="1" customWidth="1"/>
    <col min="10525" max="10525" width="17.85546875" style="1339" bestFit="1" customWidth="1"/>
    <col min="10526" max="10527" width="9.140625" style="1339"/>
    <col min="10528" max="10528" width="10" style="1339" bestFit="1" customWidth="1"/>
    <col min="10529" max="10754" width="9.140625" style="1339"/>
    <col min="10755" max="10755" width="4" style="1339" customWidth="1"/>
    <col min="10756" max="10756" width="34.5703125" style="1339" customWidth="1"/>
    <col min="10757" max="10757" width="11.85546875" style="1339" bestFit="1" customWidth="1"/>
    <col min="10758" max="10758" width="8.140625" style="1339" customWidth="1"/>
    <col min="10759" max="10759" width="13.85546875" style="1339" bestFit="1" customWidth="1"/>
    <col min="10760" max="10760" width="8.140625" style="1339" customWidth="1"/>
    <col min="10761" max="10761" width="13.85546875" style="1339" bestFit="1" customWidth="1"/>
    <col min="10762" max="10762" width="8.7109375" style="1339" customWidth="1"/>
    <col min="10763" max="10763" width="13.5703125" style="1339" bestFit="1" customWidth="1"/>
    <col min="10764" max="10764" width="9" style="1339" customWidth="1"/>
    <col min="10765" max="10765" width="13.5703125" style="1339" bestFit="1" customWidth="1"/>
    <col min="10766" max="10766" width="9" style="1339" bestFit="1" customWidth="1"/>
    <col min="10767" max="10767" width="13.5703125" style="1339" bestFit="1" customWidth="1"/>
    <col min="10768" max="10768" width="9" style="1339" bestFit="1" customWidth="1"/>
    <col min="10769" max="10769" width="13.85546875" style="1339" bestFit="1" customWidth="1"/>
    <col min="10770" max="10770" width="8.7109375" style="1339" bestFit="1" customWidth="1"/>
    <col min="10771" max="10771" width="13.85546875" style="1339" bestFit="1" customWidth="1"/>
    <col min="10772" max="10772" width="8.7109375" style="1339" bestFit="1" customWidth="1"/>
    <col min="10773" max="10773" width="13.85546875" style="1339" bestFit="1" customWidth="1"/>
    <col min="10774" max="10774" width="8.7109375" style="1339" bestFit="1" customWidth="1"/>
    <col min="10775" max="10775" width="13.85546875" style="1339" bestFit="1" customWidth="1"/>
    <col min="10776" max="10776" width="8.7109375" style="1339" bestFit="1" customWidth="1"/>
    <col min="10777" max="10777" width="13.85546875" style="1339" bestFit="1" customWidth="1"/>
    <col min="10778" max="10778" width="8.7109375" style="1339" bestFit="1" customWidth="1"/>
    <col min="10779" max="10779" width="13.85546875" style="1339" bestFit="1" customWidth="1"/>
    <col min="10780" max="10780" width="8.7109375" style="1339" bestFit="1" customWidth="1"/>
    <col min="10781" max="10781" width="17.85546875" style="1339" bestFit="1" customWidth="1"/>
    <col min="10782" max="10783" width="9.140625" style="1339"/>
    <col min="10784" max="10784" width="10" style="1339" bestFit="1" customWidth="1"/>
    <col min="10785" max="11010" width="9.140625" style="1339"/>
    <col min="11011" max="11011" width="4" style="1339" customWidth="1"/>
    <col min="11012" max="11012" width="34.5703125" style="1339" customWidth="1"/>
    <col min="11013" max="11013" width="11.85546875" style="1339" bestFit="1" customWidth="1"/>
    <col min="11014" max="11014" width="8.140625" style="1339" customWidth="1"/>
    <col min="11015" max="11015" width="13.85546875" style="1339" bestFit="1" customWidth="1"/>
    <col min="11016" max="11016" width="8.140625" style="1339" customWidth="1"/>
    <col min="11017" max="11017" width="13.85546875" style="1339" bestFit="1" customWidth="1"/>
    <col min="11018" max="11018" width="8.7109375" style="1339" customWidth="1"/>
    <col min="11019" max="11019" width="13.5703125" style="1339" bestFit="1" customWidth="1"/>
    <col min="11020" max="11020" width="9" style="1339" customWidth="1"/>
    <col min="11021" max="11021" width="13.5703125" style="1339" bestFit="1" customWidth="1"/>
    <col min="11022" max="11022" width="9" style="1339" bestFit="1" customWidth="1"/>
    <col min="11023" max="11023" width="13.5703125" style="1339" bestFit="1" customWidth="1"/>
    <col min="11024" max="11024" width="9" style="1339" bestFit="1" customWidth="1"/>
    <col min="11025" max="11025" width="13.85546875" style="1339" bestFit="1" customWidth="1"/>
    <col min="11026" max="11026" width="8.7109375" style="1339" bestFit="1" customWidth="1"/>
    <col min="11027" max="11027" width="13.85546875" style="1339" bestFit="1" customWidth="1"/>
    <col min="11028" max="11028" width="8.7109375" style="1339" bestFit="1" customWidth="1"/>
    <col min="11029" max="11029" width="13.85546875" style="1339" bestFit="1" customWidth="1"/>
    <col min="11030" max="11030" width="8.7109375" style="1339" bestFit="1" customWidth="1"/>
    <col min="11031" max="11031" width="13.85546875" style="1339" bestFit="1" customWidth="1"/>
    <col min="11032" max="11032" width="8.7109375" style="1339" bestFit="1" customWidth="1"/>
    <col min="11033" max="11033" width="13.85546875" style="1339" bestFit="1" customWidth="1"/>
    <col min="11034" max="11034" width="8.7109375" style="1339" bestFit="1" customWidth="1"/>
    <col min="11035" max="11035" width="13.85546875" style="1339" bestFit="1" customWidth="1"/>
    <col min="11036" max="11036" width="8.7109375" style="1339" bestFit="1" customWidth="1"/>
    <col min="11037" max="11037" width="17.85546875" style="1339" bestFit="1" customWidth="1"/>
    <col min="11038" max="11039" width="9.140625" style="1339"/>
    <col min="11040" max="11040" width="10" style="1339" bestFit="1" customWidth="1"/>
    <col min="11041" max="11266" width="9.140625" style="1339"/>
    <col min="11267" max="11267" width="4" style="1339" customWidth="1"/>
    <col min="11268" max="11268" width="34.5703125" style="1339" customWidth="1"/>
    <col min="11269" max="11269" width="11.85546875" style="1339" bestFit="1" customWidth="1"/>
    <col min="11270" max="11270" width="8.140625" style="1339" customWidth="1"/>
    <col min="11271" max="11271" width="13.85546875" style="1339" bestFit="1" customWidth="1"/>
    <col min="11272" max="11272" width="8.140625" style="1339" customWidth="1"/>
    <col min="11273" max="11273" width="13.85546875" style="1339" bestFit="1" customWidth="1"/>
    <col min="11274" max="11274" width="8.7109375" style="1339" customWidth="1"/>
    <col min="11275" max="11275" width="13.5703125" style="1339" bestFit="1" customWidth="1"/>
    <col min="11276" max="11276" width="9" style="1339" customWidth="1"/>
    <col min="11277" max="11277" width="13.5703125" style="1339" bestFit="1" customWidth="1"/>
    <col min="11278" max="11278" width="9" style="1339" bestFit="1" customWidth="1"/>
    <col min="11279" max="11279" width="13.5703125" style="1339" bestFit="1" customWidth="1"/>
    <col min="11280" max="11280" width="9" style="1339" bestFit="1" customWidth="1"/>
    <col min="11281" max="11281" width="13.85546875" style="1339" bestFit="1" customWidth="1"/>
    <col min="11282" max="11282" width="8.7109375" style="1339" bestFit="1" customWidth="1"/>
    <col min="11283" max="11283" width="13.85546875" style="1339" bestFit="1" customWidth="1"/>
    <col min="11284" max="11284" width="8.7109375" style="1339" bestFit="1" customWidth="1"/>
    <col min="11285" max="11285" width="13.85546875" style="1339" bestFit="1" customWidth="1"/>
    <col min="11286" max="11286" width="8.7109375" style="1339" bestFit="1" customWidth="1"/>
    <col min="11287" max="11287" width="13.85546875" style="1339" bestFit="1" customWidth="1"/>
    <col min="11288" max="11288" width="8.7109375" style="1339" bestFit="1" customWidth="1"/>
    <col min="11289" max="11289" width="13.85546875" style="1339" bestFit="1" customWidth="1"/>
    <col min="11290" max="11290" width="8.7109375" style="1339" bestFit="1" customWidth="1"/>
    <col min="11291" max="11291" width="13.85546875" style="1339" bestFit="1" customWidth="1"/>
    <col min="11292" max="11292" width="8.7109375" style="1339" bestFit="1" customWidth="1"/>
    <col min="11293" max="11293" width="17.85546875" style="1339" bestFit="1" customWidth="1"/>
    <col min="11294" max="11295" width="9.140625" style="1339"/>
    <col min="11296" max="11296" width="10" style="1339" bestFit="1" customWidth="1"/>
    <col min="11297" max="11522" width="9.140625" style="1339"/>
    <col min="11523" max="11523" width="4" style="1339" customWidth="1"/>
    <col min="11524" max="11524" width="34.5703125" style="1339" customWidth="1"/>
    <col min="11525" max="11525" width="11.85546875" style="1339" bestFit="1" customWidth="1"/>
    <col min="11526" max="11526" width="8.140625" style="1339" customWidth="1"/>
    <col min="11527" max="11527" width="13.85546875" style="1339" bestFit="1" customWidth="1"/>
    <col min="11528" max="11528" width="8.140625" style="1339" customWidth="1"/>
    <col min="11529" max="11529" width="13.85546875" style="1339" bestFit="1" customWidth="1"/>
    <col min="11530" max="11530" width="8.7109375" style="1339" customWidth="1"/>
    <col min="11531" max="11531" width="13.5703125" style="1339" bestFit="1" customWidth="1"/>
    <col min="11532" max="11532" width="9" style="1339" customWidth="1"/>
    <col min="11533" max="11533" width="13.5703125" style="1339" bestFit="1" customWidth="1"/>
    <col min="11534" max="11534" width="9" style="1339" bestFit="1" customWidth="1"/>
    <col min="11535" max="11535" width="13.5703125" style="1339" bestFit="1" customWidth="1"/>
    <col min="11536" max="11536" width="9" style="1339" bestFit="1" customWidth="1"/>
    <col min="11537" max="11537" width="13.85546875" style="1339" bestFit="1" customWidth="1"/>
    <col min="11538" max="11538" width="8.7109375" style="1339" bestFit="1" customWidth="1"/>
    <col min="11539" max="11539" width="13.85546875" style="1339" bestFit="1" customWidth="1"/>
    <col min="11540" max="11540" width="8.7109375" style="1339" bestFit="1" customWidth="1"/>
    <col min="11541" max="11541" width="13.85546875" style="1339" bestFit="1" customWidth="1"/>
    <col min="11542" max="11542" width="8.7109375" style="1339" bestFit="1" customWidth="1"/>
    <col min="11543" max="11543" width="13.85546875" style="1339" bestFit="1" customWidth="1"/>
    <col min="11544" max="11544" width="8.7109375" style="1339" bestFit="1" customWidth="1"/>
    <col min="11545" max="11545" width="13.85546875" style="1339" bestFit="1" customWidth="1"/>
    <col min="11546" max="11546" width="8.7109375" style="1339" bestFit="1" customWidth="1"/>
    <col min="11547" max="11547" width="13.85546875" style="1339" bestFit="1" customWidth="1"/>
    <col min="11548" max="11548" width="8.7109375" style="1339" bestFit="1" customWidth="1"/>
    <col min="11549" max="11549" width="17.85546875" style="1339" bestFit="1" customWidth="1"/>
    <col min="11550" max="11551" width="9.140625" style="1339"/>
    <col min="11552" max="11552" width="10" style="1339" bestFit="1" customWidth="1"/>
    <col min="11553" max="11778" width="9.140625" style="1339"/>
    <col min="11779" max="11779" width="4" style="1339" customWidth="1"/>
    <col min="11780" max="11780" width="34.5703125" style="1339" customWidth="1"/>
    <col min="11781" max="11781" width="11.85546875" style="1339" bestFit="1" customWidth="1"/>
    <col min="11782" max="11782" width="8.140625" style="1339" customWidth="1"/>
    <col min="11783" max="11783" width="13.85546875" style="1339" bestFit="1" customWidth="1"/>
    <col min="11784" max="11784" width="8.140625" style="1339" customWidth="1"/>
    <col min="11785" max="11785" width="13.85546875" style="1339" bestFit="1" customWidth="1"/>
    <col min="11786" max="11786" width="8.7109375" style="1339" customWidth="1"/>
    <col min="11787" max="11787" width="13.5703125" style="1339" bestFit="1" customWidth="1"/>
    <col min="11788" max="11788" width="9" style="1339" customWidth="1"/>
    <col min="11789" max="11789" width="13.5703125" style="1339" bestFit="1" customWidth="1"/>
    <col min="11790" max="11790" width="9" style="1339" bestFit="1" customWidth="1"/>
    <col min="11791" max="11791" width="13.5703125" style="1339" bestFit="1" customWidth="1"/>
    <col min="11792" max="11792" width="9" style="1339" bestFit="1" customWidth="1"/>
    <col min="11793" max="11793" width="13.85546875" style="1339" bestFit="1" customWidth="1"/>
    <col min="11794" max="11794" width="8.7109375" style="1339" bestFit="1" customWidth="1"/>
    <col min="11795" max="11795" width="13.85546875" style="1339" bestFit="1" customWidth="1"/>
    <col min="11796" max="11796" width="8.7109375" style="1339" bestFit="1" customWidth="1"/>
    <col min="11797" max="11797" width="13.85546875" style="1339" bestFit="1" customWidth="1"/>
    <col min="11798" max="11798" width="8.7109375" style="1339" bestFit="1" customWidth="1"/>
    <col min="11799" max="11799" width="13.85546875" style="1339" bestFit="1" customWidth="1"/>
    <col min="11800" max="11800" width="8.7109375" style="1339" bestFit="1" customWidth="1"/>
    <col min="11801" max="11801" width="13.85546875" style="1339" bestFit="1" customWidth="1"/>
    <col min="11802" max="11802" width="8.7109375" style="1339" bestFit="1" customWidth="1"/>
    <col min="11803" max="11803" width="13.85546875" style="1339" bestFit="1" customWidth="1"/>
    <col min="11804" max="11804" width="8.7109375" style="1339" bestFit="1" customWidth="1"/>
    <col min="11805" max="11805" width="17.85546875" style="1339" bestFit="1" customWidth="1"/>
    <col min="11806" max="11807" width="9.140625" style="1339"/>
    <col min="11808" max="11808" width="10" style="1339" bestFit="1" customWidth="1"/>
    <col min="11809" max="12034" width="9.140625" style="1339"/>
    <col min="12035" max="12035" width="4" style="1339" customWidth="1"/>
    <col min="12036" max="12036" width="34.5703125" style="1339" customWidth="1"/>
    <col min="12037" max="12037" width="11.85546875" style="1339" bestFit="1" customWidth="1"/>
    <col min="12038" max="12038" width="8.140625" style="1339" customWidth="1"/>
    <col min="12039" max="12039" width="13.85546875" style="1339" bestFit="1" customWidth="1"/>
    <col min="12040" max="12040" width="8.140625" style="1339" customWidth="1"/>
    <col min="12041" max="12041" width="13.85546875" style="1339" bestFit="1" customWidth="1"/>
    <col min="12042" max="12042" width="8.7109375" style="1339" customWidth="1"/>
    <col min="12043" max="12043" width="13.5703125" style="1339" bestFit="1" customWidth="1"/>
    <col min="12044" max="12044" width="9" style="1339" customWidth="1"/>
    <col min="12045" max="12045" width="13.5703125" style="1339" bestFit="1" customWidth="1"/>
    <col min="12046" max="12046" width="9" style="1339" bestFit="1" customWidth="1"/>
    <col min="12047" max="12047" width="13.5703125" style="1339" bestFit="1" customWidth="1"/>
    <col min="12048" max="12048" width="9" style="1339" bestFit="1" customWidth="1"/>
    <col min="12049" max="12049" width="13.85546875" style="1339" bestFit="1" customWidth="1"/>
    <col min="12050" max="12050" width="8.7109375" style="1339" bestFit="1" customWidth="1"/>
    <col min="12051" max="12051" width="13.85546875" style="1339" bestFit="1" customWidth="1"/>
    <col min="12052" max="12052" width="8.7109375" style="1339" bestFit="1" customWidth="1"/>
    <col min="12053" max="12053" width="13.85546875" style="1339" bestFit="1" customWidth="1"/>
    <col min="12054" max="12054" width="8.7109375" style="1339" bestFit="1" customWidth="1"/>
    <col min="12055" max="12055" width="13.85546875" style="1339" bestFit="1" customWidth="1"/>
    <col min="12056" max="12056" width="8.7109375" style="1339" bestFit="1" customWidth="1"/>
    <col min="12057" max="12057" width="13.85546875" style="1339" bestFit="1" customWidth="1"/>
    <col min="12058" max="12058" width="8.7109375" style="1339" bestFit="1" customWidth="1"/>
    <col min="12059" max="12059" width="13.85546875" style="1339" bestFit="1" customWidth="1"/>
    <col min="12060" max="12060" width="8.7109375" style="1339" bestFit="1" customWidth="1"/>
    <col min="12061" max="12061" width="17.85546875" style="1339" bestFit="1" customWidth="1"/>
    <col min="12062" max="12063" width="9.140625" style="1339"/>
    <col min="12064" max="12064" width="10" style="1339" bestFit="1" customWidth="1"/>
    <col min="12065" max="12290" width="9.140625" style="1339"/>
    <col min="12291" max="12291" width="4" style="1339" customWidth="1"/>
    <col min="12292" max="12292" width="34.5703125" style="1339" customWidth="1"/>
    <col min="12293" max="12293" width="11.85546875" style="1339" bestFit="1" customWidth="1"/>
    <col min="12294" max="12294" width="8.140625" style="1339" customWidth="1"/>
    <col min="12295" max="12295" width="13.85546875" style="1339" bestFit="1" customWidth="1"/>
    <col min="12296" max="12296" width="8.140625" style="1339" customWidth="1"/>
    <col min="12297" max="12297" width="13.85546875" style="1339" bestFit="1" customWidth="1"/>
    <col min="12298" max="12298" width="8.7109375" style="1339" customWidth="1"/>
    <col min="12299" max="12299" width="13.5703125" style="1339" bestFit="1" customWidth="1"/>
    <col min="12300" max="12300" width="9" style="1339" customWidth="1"/>
    <col min="12301" max="12301" width="13.5703125" style="1339" bestFit="1" customWidth="1"/>
    <col min="12302" max="12302" width="9" style="1339" bestFit="1" customWidth="1"/>
    <col min="12303" max="12303" width="13.5703125" style="1339" bestFit="1" customWidth="1"/>
    <col min="12304" max="12304" width="9" style="1339" bestFit="1" customWidth="1"/>
    <col min="12305" max="12305" width="13.85546875" style="1339" bestFit="1" customWidth="1"/>
    <col min="12306" max="12306" width="8.7109375" style="1339" bestFit="1" customWidth="1"/>
    <col min="12307" max="12307" width="13.85546875" style="1339" bestFit="1" customWidth="1"/>
    <col min="12308" max="12308" width="8.7109375" style="1339" bestFit="1" customWidth="1"/>
    <col min="12309" max="12309" width="13.85546875" style="1339" bestFit="1" customWidth="1"/>
    <col min="12310" max="12310" width="8.7109375" style="1339" bestFit="1" customWidth="1"/>
    <col min="12311" max="12311" width="13.85546875" style="1339" bestFit="1" customWidth="1"/>
    <col min="12312" max="12312" width="8.7109375" style="1339" bestFit="1" customWidth="1"/>
    <col min="12313" max="12313" width="13.85546875" style="1339" bestFit="1" customWidth="1"/>
    <col min="12314" max="12314" width="8.7109375" style="1339" bestFit="1" customWidth="1"/>
    <col min="12315" max="12315" width="13.85546875" style="1339" bestFit="1" customWidth="1"/>
    <col min="12316" max="12316" width="8.7109375" style="1339" bestFit="1" customWidth="1"/>
    <col min="12317" max="12317" width="17.85546875" style="1339" bestFit="1" customWidth="1"/>
    <col min="12318" max="12319" width="9.140625" style="1339"/>
    <col min="12320" max="12320" width="10" style="1339" bestFit="1" customWidth="1"/>
    <col min="12321" max="12546" width="9.140625" style="1339"/>
    <col min="12547" max="12547" width="4" style="1339" customWidth="1"/>
    <col min="12548" max="12548" width="34.5703125" style="1339" customWidth="1"/>
    <col min="12549" max="12549" width="11.85546875" style="1339" bestFit="1" customWidth="1"/>
    <col min="12550" max="12550" width="8.140625" style="1339" customWidth="1"/>
    <col min="12551" max="12551" width="13.85546875" style="1339" bestFit="1" customWidth="1"/>
    <col min="12552" max="12552" width="8.140625" style="1339" customWidth="1"/>
    <col min="12553" max="12553" width="13.85546875" style="1339" bestFit="1" customWidth="1"/>
    <col min="12554" max="12554" width="8.7109375" style="1339" customWidth="1"/>
    <col min="12555" max="12555" width="13.5703125" style="1339" bestFit="1" customWidth="1"/>
    <col min="12556" max="12556" width="9" style="1339" customWidth="1"/>
    <col min="12557" max="12557" width="13.5703125" style="1339" bestFit="1" customWidth="1"/>
    <col min="12558" max="12558" width="9" style="1339" bestFit="1" customWidth="1"/>
    <col min="12559" max="12559" width="13.5703125" style="1339" bestFit="1" customWidth="1"/>
    <col min="12560" max="12560" width="9" style="1339" bestFit="1" customWidth="1"/>
    <col min="12561" max="12561" width="13.85546875" style="1339" bestFit="1" customWidth="1"/>
    <col min="12562" max="12562" width="8.7109375" style="1339" bestFit="1" customWidth="1"/>
    <col min="12563" max="12563" width="13.85546875" style="1339" bestFit="1" customWidth="1"/>
    <col min="12564" max="12564" width="8.7109375" style="1339" bestFit="1" customWidth="1"/>
    <col min="12565" max="12565" width="13.85546875" style="1339" bestFit="1" customWidth="1"/>
    <col min="12566" max="12566" width="8.7109375" style="1339" bestFit="1" customWidth="1"/>
    <col min="12567" max="12567" width="13.85546875" style="1339" bestFit="1" customWidth="1"/>
    <col min="12568" max="12568" width="8.7109375" style="1339" bestFit="1" customWidth="1"/>
    <col min="12569" max="12569" width="13.85546875" style="1339" bestFit="1" customWidth="1"/>
    <col min="12570" max="12570" width="8.7109375" style="1339" bestFit="1" customWidth="1"/>
    <col min="12571" max="12571" width="13.85546875" style="1339" bestFit="1" customWidth="1"/>
    <col min="12572" max="12572" width="8.7109375" style="1339" bestFit="1" customWidth="1"/>
    <col min="12573" max="12573" width="17.85546875" style="1339" bestFit="1" customWidth="1"/>
    <col min="12574" max="12575" width="9.140625" style="1339"/>
    <col min="12576" max="12576" width="10" style="1339" bestFit="1" customWidth="1"/>
    <col min="12577" max="12802" width="9.140625" style="1339"/>
    <col min="12803" max="12803" width="4" style="1339" customWidth="1"/>
    <col min="12804" max="12804" width="34.5703125" style="1339" customWidth="1"/>
    <col min="12805" max="12805" width="11.85546875" style="1339" bestFit="1" customWidth="1"/>
    <col min="12806" max="12806" width="8.140625" style="1339" customWidth="1"/>
    <col min="12807" max="12807" width="13.85546875" style="1339" bestFit="1" customWidth="1"/>
    <col min="12808" max="12808" width="8.140625" style="1339" customWidth="1"/>
    <col min="12809" max="12809" width="13.85546875" style="1339" bestFit="1" customWidth="1"/>
    <col min="12810" max="12810" width="8.7109375" style="1339" customWidth="1"/>
    <col min="12811" max="12811" width="13.5703125" style="1339" bestFit="1" customWidth="1"/>
    <col min="12812" max="12812" width="9" style="1339" customWidth="1"/>
    <col min="12813" max="12813" width="13.5703125" style="1339" bestFit="1" customWidth="1"/>
    <col min="12814" max="12814" width="9" style="1339" bestFit="1" customWidth="1"/>
    <col min="12815" max="12815" width="13.5703125" style="1339" bestFit="1" customWidth="1"/>
    <col min="12816" max="12816" width="9" style="1339" bestFit="1" customWidth="1"/>
    <col min="12817" max="12817" width="13.85546875" style="1339" bestFit="1" customWidth="1"/>
    <col min="12818" max="12818" width="8.7109375" style="1339" bestFit="1" customWidth="1"/>
    <col min="12819" max="12819" width="13.85546875" style="1339" bestFit="1" customWidth="1"/>
    <col min="12820" max="12820" width="8.7109375" style="1339" bestFit="1" customWidth="1"/>
    <col min="12821" max="12821" width="13.85546875" style="1339" bestFit="1" customWidth="1"/>
    <col min="12822" max="12822" width="8.7109375" style="1339" bestFit="1" customWidth="1"/>
    <col min="12823" max="12823" width="13.85546875" style="1339" bestFit="1" customWidth="1"/>
    <col min="12824" max="12824" width="8.7109375" style="1339" bestFit="1" customWidth="1"/>
    <col min="12825" max="12825" width="13.85546875" style="1339" bestFit="1" customWidth="1"/>
    <col min="12826" max="12826" width="8.7109375" style="1339" bestFit="1" customWidth="1"/>
    <col min="12827" max="12827" width="13.85546875" style="1339" bestFit="1" customWidth="1"/>
    <col min="12828" max="12828" width="8.7109375" style="1339" bestFit="1" customWidth="1"/>
    <col min="12829" max="12829" width="17.85546875" style="1339" bestFit="1" customWidth="1"/>
    <col min="12830" max="12831" width="9.140625" style="1339"/>
    <col min="12832" max="12832" width="10" style="1339" bestFit="1" customWidth="1"/>
    <col min="12833" max="13058" width="9.140625" style="1339"/>
    <col min="13059" max="13059" width="4" style="1339" customWidth="1"/>
    <col min="13060" max="13060" width="34.5703125" style="1339" customWidth="1"/>
    <col min="13061" max="13061" width="11.85546875" style="1339" bestFit="1" customWidth="1"/>
    <col min="13062" max="13062" width="8.140625" style="1339" customWidth="1"/>
    <col min="13063" max="13063" width="13.85546875" style="1339" bestFit="1" customWidth="1"/>
    <col min="13064" max="13064" width="8.140625" style="1339" customWidth="1"/>
    <col min="13065" max="13065" width="13.85546875" style="1339" bestFit="1" customWidth="1"/>
    <col min="13066" max="13066" width="8.7109375" style="1339" customWidth="1"/>
    <col min="13067" max="13067" width="13.5703125" style="1339" bestFit="1" customWidth="1"/>
    <col min="13068" max="13068" width="9" style="1339" customWidth="1"/>
    <col min="13069" max="13069" width="13.5703125" style="1339" bestFit="1" customWidth="1"/>
    <col min="13070" max="13070" width="9" style="1339" bestFit="1" customWidth="1"/>
    <col min="13071" max="13071" width="13.5703125" style="1339" bestFit="1" customWidth="1"/>
    <col min="13072" max="13072" width="9" style="1339" bestFit="1" customWidth="1"/>
    <col min="13073" max="13073" width="13.85546875" style="1339" bestFit="1" customWidth="1"/>
    <col min="13074" max="13074" width="8.7109375" style="1339" bestFit="1" customWidth="1"/>
    <col min="13075" max="13075" width="13.85546875" style="1339" bestFit="1" customWidth="1"/>
    <col min="13076" max="13076" width="8.7109375" style="1339" bestFit="1" customWidth="1"/>
    <col min="13077" max="13077" width="13.85546875" style="1339" bestFit="1" customWidth="1"/>
    <col min="13078" max="13078" width="8.7109375" style="1339" bestFit="1" customWidth="1"/>
    <col min="13079" max="13079" width="13.85546875" style="1339" bestFit="1" customWidth="1"/>
    <col min="13080" max="13080" width="8.7109375" style="1339" bestFit="1" customWidth="1"/>
    <col min="13081" max="13081" width="13.85546875" style="1339" bestFit="1" customWidth="1"/>
    <col min="13082" max="13082" width="8.7109375" style="1339" bestFit="1" customWidth="1"/>
    <col min="13083" max="13083" width="13.85546875" style="1339" bestFit="1" customWidth="1"/>
    <col min="13084" max="13084" width="8.7109375" style="1339" bestFit="1" customWidth="1"/>
    <col min="13085" max="13085" width="17.85546875" style="1339" bestFit="1" customWidth="1"/>
    <col min="13086" max="13087" width="9.140625" style="1339"/>
    <col min="13088" max="13088" width="10" style="1339" bestFit="1" customWidth="1"/>
    <col min="13089" max="13314" width="9.140625" style="1339"/>
    <col min="13315" max="13315" width="4" style="1339" customWidth="1"/>
    <col min="13316" max="13316" width="34.5703125" style="1339" customWidth="1"/>
    <col min="13317" max="13317" width="11.85546875" style="1339" bestFit="1" customWidth="1"/>
    <col min="13318" max="13318" width="8.140625" style="1339" customWidth="1"/>
    <col min="13319" max="13319" width="13.85546875" style="1339" bestFit="1" customWidth="1"/>
    <col min="13320" max="13320" width="8.140625" style="1339" customWidth="1"/>
    <col min="13321" max="13321" width="13.85546875" style="1339" bestFit="1" customWidth="1"/>
    <col min="13322" max="13322" width="8.7109375" style="1339" customWidth="1"/>
    <col min="13323" max="13323" width="13.5703125" style="1339" bestFit="1" customWidth="1"/>
    <col min="13324" max="13324" width="9" style="1339" customWidth="1"/>
    <col min="13325" max="13325" width="13.5703125" style="1339" bestFit="1" customWidth="1"/>
    <col min="13326" max="13326" width="9" style="1339" bestFit="1" customWidth="1"/>
    <col min="13327" max="13327" width="13.5703125" style="1339" bestFit="1" customWidth="1"/>
    <col min="13328" max="13328" width="9" style="1339" bestFit="1" customWidth="1"/>
    <col min="13329" max="13329" width="13.85546875" style="1339" bestFit="1" customWidth="1"/>
    <col min="13330" max="13330" width="8.7109375" style="1339" bestFit="1" customWidth="1"/>
    <col min="13331" max="13331" width="13.85546875" style="1339" bestFit="1" customWidth="1"/>
    <col min="13332" max="13332" width="8.7109375" style="1339" bestFit="1" customWidth="1"/>
    <col min="13333" max="13333" width="13.85546875" style="1339" bestFit="1" customWidth="1"/>
    <col min="13334" max="13334" width="8.7109375" style="1339" bestFit="1" customWidth="1"/>
    <col min="13335" max="13335" width="13.85546875" style="1339" bestFit="1" customWidth="1"/>
    <col min="13336" max="13336" width="8.7109375" style="1339" bestFit="1" customWidth="1"/>
    <col min="13337" max="13337" width="13.85546875" style="1339" bestFit="1" customWidth="1"/>
    <col min="13338" max="13338" width="8.7109375" style="1339" bestFit="1" customWidth="1"/>
    <col min="13339" max="13339" width="13.85546875" style="1339" bestFit="1" customWidth="1"/>
    <col min="13340" max="13340" width="8.7109375" style="1339" bestFit="1" customWidth="1"/>
    <col min="13341" max="13341" width="17.85546875" style="1339" bestFit="1" customWidth="1"/>
    <col min="13342" max="13343" width="9.140625" style="1339"/>
    <col min="13344" max="13344" width="10" style="1339" bestFit="1" customWidth="1"/>
    <col min="13345" max="13570" width="9.140625" style="1339"/>
    <col min="13571" max="13571" width="4" style="1339" customWidth="1"/>
    <col min="13572" max="13572" width="34.5703125" style="1339" customWidth="1"/>
    <col min="13573" max="13573" width="11.85546875" style="1339" bestFit="1" customWidth="1"/>
    <col min="13574" max="13574" width="8.140625" style="1339" customWidth="1"/>
    <col min="13575" max="13575" width="13.85546875" style="1339" bestFit="1" customWidth="1"/>
    <col min="13576" max="13576" width="8.140625" style="1339" customWidth="1"/>
    <col min="13577" max="13577" width="13.85546875" style="1339" bestFit="1" customWidth="1"/>
    <col min="13578" max="13578" width="8.7109375" style="1339" customWidth="1"/>
    <col min="13579" max="13579" width="13.5703125" style="1339" bestFit="1" customWidth="1"/>
    <col min="13580" max="13580" width="9" style="1339" customWidth="1"/>
    <col min="13581" max="13581" width="13.5703125" style="1339" bestFit="1" customWidth="1"/>
    <col min="13582" max="13582" width="9" style="1339" bestFit="1" customWidth="1"/>
    <col min="13583" max="13583" width="13.5703125" style="1339" bestFit="1" customWidth="1"/>
    <col min="13584" max="13584" width="9" style="1339" bestFit="1" customWidth="1"/>
    <col min="13585" max="13585" width="13.85546875" style="1339" bestFit="1" customWidth="1"/>
    <col min="13586" max="13586" width="8.7109375" style="1339" bestFit="1" customWidth="1"/>
    <col min="13587" max="13587" width="13.85546875" style="1339" bestFit="1" customWidth="1"/>
    <col min="13588" max="13588" width="8.7109375" style="1339" bestFit="1" customWidth="1"/>
    <col min="13589" max="13589" width="13.85546875" style="1339" bestFit="1" customWidth="1"/>
    <col min="13590" max="13590" width="8.7109375" style="1339" bestFit="1" customWidth="1"/>
    <col min="13591" max="13591" width="13.85546875" style="1339" bestFit="1" customWidth="1"/>
    <col min="13592" max="13592" width="8.7109375" style="1339" bestFit="1" customWidth="1"/>
    <col min="13593" max="13593" width="13.85546875" style="1339" bestFit="1" customWidth="1"/>
    <col min="13594" max="13594" width="8.7109375" style="1339" bestFit="1" customWidth="1"/>
    <col min="13595" max="13595" width="13.85546875" style="1339" bestFit="1" customWidth="1"/>
    <col min="13596" max="13596" width="8.7109375" style="1339" bestFit="1" customWidth="1"/>
    <col min="13597" max="13597" width="17.85546875" style="1339" bestFit="1" customWidth="1"/>
    <col min="13598" max="13599" width="9.140625" style="1339"/>
    <col min="13600" max="13600" width="10" style="1339" bestFit="1" customWidth="1"/>
    <col min="13601" max="13826" width="9.140625" style="1339"/>
    <col min="13827" max="13827" width="4" style="1339" customWidth="1"/>
    <col min="13828" max="13828" width="34.5703125" style="1339" customWidth="1"/>
    <col min="13829" max="13829" width="11.85546875" style="1339" bestFit="1" customWidth="1"/>
    <col min="13830" max="13830" width="8.140625" style="1339" customWidth="1"/>
    <col min="13831" max="13831" width="13.85546875" style="1339" bestFit="1" customWidth="1"/>
    <col min="13832" max="13832" width="8.140625" style="1339" customWidth="1"/>
    <col min="13833" max="13833" width="13.85546875" style="1339" bestFit="1" customWidth="1"/>
    <col min="13834" max="13834" width="8.7109375" style="1339" customWidth="1"/>
    <col min="13835" max="13835" width="13.5703125" style="1339" bestFit="1" customWidth="1"/>
    <col min="13836" max="13836" width="9" style="1339" customWidth="1"/>
    <col min="13837" max="13837" width="13.5703125" style="1339" bestFit="1" customWidth="1"/>
    <col min="13838" max="13838" width="9" style="1339" bestFit="1" customWidth="1"/>
    <col min="13839" max="13839" width="13.5703125" style="1339" bestFit="1" customWidth="1"/>
    <col min="13840" max="13840" width="9" style="1339" bestFit="1" customWidth="1"/>
    <col min="13841" max="13841" width="13.85546875" style="1339" bestFit="1" customWidth="1"/>
    <col min="13842" max="13842" width="8.7109375" style="1339" bestFit="1" customWidth="1"/>
    <col min="13843" max="13843" width="13.85546875" style="1339" bestFit="1" customWidth="1"/>
    <col min="13844" max="13844" width="8.7109375" style="1339" bestFit="1" customWidth="1"/>
    <col min="13845" max="13845" width="13.85546875" style="1339" bestFit="1" customWidth="1"/>
    <col min="13846" max="13846" width="8.7109375" style="1339" bestFit="1" customWidth="1"/>
    <col min="13847" max="13847" width="13.85546875" style="1339" bestFit="1" customWidth="1"/>
    <col min="13848" max="13848" width="8.7109375" style="1339" bestFit="1" customWidth="1"/>
    <col min="13849" max="13849" width="13.85546875" style="1339" bestFit="1" customWidth="1"/>
    <col min="13850" max="13850" width="8.7109375" style="1339" bestFit="1" customWidth="1"/>
    <col min="13851" max="13851" width="13.85546875" style="1339" bestFit="1" customWidth="1"/>
    <col min="13852" max="13852" width="8.7109375" style="1339" bestFit="1" customWidth="1"/>
    <col min="13853" max="13853" width="17.85546875" style="1339" bestFit="1" customWidth="1"/>
    <col min="13854" max="13855" width="9.140625" style="1339"/>
    <col min="13856" max="13856" width="10" style="1339" bestFit="1" customWidth="1"/>
    <col min="13857" max="14082" width="9.140625" style="1339"/>
    <col min="14083" max="14083" width="4" style="1339" customWidth="1"/>
    <col min="14084" max="14084" width="34.5703125" style="1339" customWidth="1"/>
    <col min="14085" max="14085" width="11.85546875" style="1339" bestFit="1" customWidth="1"/>
    <col min="14086" max="14086" width="8.140625" style="1339" customWidth="1"/>
    <col min="14087" max="14087" width="13.85546875" style="1339" bestFit="1" customWidth="1"/>
    <col min="14088" max="14088" width="8.140625" style="1339" customWidth="1"/>
    <col min="14089" max="14089" width="13.85546875" style="1339" bestFit="1" customWidth="1"/>
    <col min="14090" max="14090" width="8.7109375" style="1339" customWidth="1"/>
    <col min="14091" max="14091" width="13.5703125" style="1339" bestFit="1" customWidth="1"/>
    <col min="14092" max="14092" width="9" style="1339" customWidth="1"/>
    <col min="14093" max="14093" width="13.5703125" style="1339" bestFit="1" customWidth="1"/>
    <col min="14094" max="14094" width="9" style="1339" bestFit="1" customWidth="1"/>
    <col min="14095" max="14095" width="13.5703125" style="1339" bestFit="1" customWidth="1"/>
    <col min="14096" max="14096" width="9" style="1339" bestFit="1" customWidth="1"/>
    <col min="14097" max="14097" width="13.85546875" style="1339" bestFit="1" customWidth="1"/>
    <col min="14098" max="14098" width="8.7109375" style="1339" bestFit="1" customWidth="1"/>
    <col min="14099" max="14099" width="13.85546875" style="1339" bestFit="1" customWidth="1"/>
    <col min="14100" max="14100" width="8.7109375" style="1339" bestFit="1" customWidth="1"/>
    <col min="14101" max="14101" width="13.85546875" style="1339" bestFit="1" customWidth="1"/>
    <col min="14102" max="14102" width="8.7109375" style="1339" bestFit="1" customWidth="1"/>
    <col min="14103" max="14103" width="13.85546875" style="1339" bestFit="1" customWidth="1"/>
    <col min="14104" max="14104" width="8.7109375" style="1339" bestFit="1" customWidth="1"/>
    <col min="14105" max="14105" width="13.85546875" style="1339" bestFit="1" customWidth="1"/>
    <col min="14106" max="14106" width="8.7109375" style="1339" bestFit="1" customWidth="1"/>
    <col min="14107" max="14107" width="13.85546875" style="1339" bestFit="1" customWidth="1"/>
    <col min="14108" max="14108" width="8.7109375" style="1339" bestFit="1" customWidth="1"/>
    <col min="14109" max="14109" width="17.85546875" style="1339" bestFit="1" customWidth="1"/>
    <col min="14110" max="14111" width="9.140625" style="1339"/>
    <col min="14112" max="14112" width="10" style="1339" bestFit="1" customWidth="1"/>
    <col min="14113" max="14338" width="9.140625" style="1339"/>
    <col min="14339" max="14339" width="4" style="1339" customWidth="1"/>
    <col min="14340" max="14340" width="34.5703125" style="1339" customWidth="1"/>
    <col min="14341" max="14341" width="11.85546875" style="1339" bestFit="1" customWidth="1"/>
    <col min="14342" max="14342" width="8.140625" style="1339" customWidth="1"/>
    <col min="14343" max="14343" width="13.85546875" style="1339" bestFit="1" customWidth="1"/>
    <col min="14344" max="14344" width="8.140625" style="1339" customWidth="1"/>
    <col min="14345" max="14345" width="13.85546875" style="1339" bestFit="1" customWidth="1"/>
    <col min="14346" max="14346" width="8.7109375" style="1339" customWidth="1"/>
    <col min="14347" max="14347" width="13.5703125" style="1339" bestFit="1" customWidth="1"/>
    <col min="14348" max="14348" width="9" style="1339" customWidth="1"/>
    <col min="14349" max="14349" width="13.5703125" style="1339" bestFit="1" customWidth="1"/>
    <col min="14350" max="14350" width="9" style="1339" bestFit="1" customWidth="1"/>
    <col min="14351" max="14351" width="13.5703125" style="1339" bestFit="1" customWidth="1"/>
    <col min="14352" max="14352" width="9" style="1339" bestFit="1" customWidth="1"/>
    <col min="14353" max="14353" width="13.85546875" style="1339" bestFit="1" customWidth="1"/>
    <col min="14354" max="14354" width="8.7109375" style="1339" bestFit="1" customWidth="1"/>
    <col min="14355" max="14355" width="13.85546875" style="1339" bestFit="1" customWidth="1"/>
    <col min="14356" max="14356" width="8.7109375" style="1339" bestFit="1" customWidth="1"/>
    <col min="14357" max="14357" width="13.85546875" style="1339" bestFit="1" customWidth="1"/>
    <col min="14358" max="14358" width="8.7109375" style="1339" bestFit="1" customWidth="1"/>
    <col min="14359" max="14359" width="13.85546875" style="1339" bestFit="1" customWidth="1"/>
    <col min="14360" max="14360" width="8.7109375" style="1339" bestFit="1" customWidth="1"/>
    <col min="14361" max="14361" width="13.85546875" style="1339" bestFit="1" customWidth="1"/>
    <col min="14362" max="14362" width="8.7109375" style="1339" bestFit="1" customWidth="1"/>
    <col min="14363" max="14363" width="13.85546875" style="1339" bestFit="1" customWidth="1"/>
    <col min="14364" max="14364" width="8.7109375" style="1339" bestFit="1" customWidth="1"/>
    <col min="14365" max="14365" width="17.85546875" style="1339" bestFit="1" customWidth="1"/>
    <col min="14366" max="14367" width="9.140625" style="1339"/>
    <col min="14368" max="14368" width="10" style="1339" bestFit="1" customWidth="1"/>
    <col min="14369" max="14594" width="9.140625" style="1339"/>
    <col min="14595" max="14595" width="4" style="1339" customWidth="1"/>
    <col min="14596" max="14596" width="34.5703125" style="1339" customWidth="1"/>
    <col min="14597" max="14597" width="11.85546875" style="1339" bestFit="1" customWidth="1"/>
    <col min="14598" max="14598" width="8.140625" style="1339" customWidth="1"/>
    <col min="14599" max="14599" width="13.85546875" style="1339" bestFit="1" customWidth="1"/>
    <col min="14600" max="14600" width="8.140625" style="1339" customWidth="1"/>
    <col min="14601" max="14601" width="13.85546875" style="1339" bestFit="1" customWidth="1"/>
    <col min="14602" max="14602" width="8.7109375" style="1339" customWidth="1"/>
    <col min="14603" max="14603" width="13.5703125" style="1339" bestFit="1" customWidth="1"/>
    <col min="14604" max="14604" width="9" style="1339" customWidth="1"/>
    <col min="14605" max="14605" width="13.5703125" style="1339" bestFit="1" customWidth="1"/>
    <col min="14606" max="14606" width="9" style="1339" bestFit="1" customWidth="1"/>
    <col min="14607" max="14607" width="13.5703125" style="1339" bestFit="1" customWidth="1"/>
    <col min="14608" max="14608" width="9" style="1339" bestFit="1" customWidth="1"/>
    <col min="14609" max="14609" width="13.85546875" style="1339" bestFit="1" customWidth="1"/>
    <col min="14610" max="14610" width="8.7109375" style="1339" bestFit="1" customWidth="1"/>
    <col min="14611" max="14611" width="13.85546875" style="1339" bestFit="1" customWidth="1"/>
    <col min="14612" max="14612" width="8.7109375" style="1339" bestFit="1" customWidth="1"/>
    <col min="14613" max="14613" width="13.85546875" style="1339" bestFit="1" customWidth="1"/>
    <col min="14614" max="14614" width="8.7109375" style="1339" bestFit="1" customWidth="1"/>
    <col min="14615" max="14615" width="13.85546875" style="1339" bestFit="1" customWidth="1"/>
    <col min="14616" max="14616" width="8.7109375" style="1339" bestFit="1" customWidth="1"/>
    <col min="14617" max="14617" width="13.85546875" style="1339" bestFit="1" customWidth="1"/>
    <col min="14618" max="14618" width="8.7109375" style="1339" bestFit="1" customWidth="1"/>
    <col min="14619" max="14619" width="13.85546875" style="1339" bestFit="1" customWidth="1"/>
    <col min="14620" max="14620" width="8.7109375" style="1339" bestFit="1" customWidth="1"/>
    <col min="14621" max="14621" width="17.85546875" style="1339" bestFit="1" customWidth="1"/>
    <col min="14622" max="14623" width="9.140625" style="1339"/>
    <col min="14624" max="14624" width="10" style="1339" bestFit="1" customWidth="1"/>
    <col min="14625" max="14850" width="9.140625" style="1339"/>
    <col min="14851" max="14851" width="4" style="1339" customWidth="1"/>
    <col min="14852" max="14852" width="34.5703125" style="1339" customWidth="1"/>
    <col min="14853" max="14853" width="11.85546875" style="1339" bestFit="1" customWidth="1"/>
    <col min="14854" max="14854" width="8.140625" style="1339" customWidth="1"/>
    <col min="14855" max="14855" width="13.85546875" style="1339" bestFit="1" customWidth="1"/>
    <col min="14856" max="14856" width="8.140625" style="1339" customWidth="1"/>
    <col min="14857" max="14857" width="13.85546875" style="1339" bestFit="1" customWidth="1"/>
    <col min="14858" max="14858" width="8.7109375" style="1339" customWidth="1"/>
    <col min="14859" max="14859" width="13.5703125" style="1339" bestFit="1" customWidth="1"/>
    <col min="14860" max="14860" width="9" style="1339" customWidth="1"/>
    <col min="14861" max="14861" width="13.5703125" style="1339" bestFit="1" customWidth="1"/>
    <col min="14862" max="14862" width="9" style="1339" bestFit="1" customWidth="1"/>
    <col min="14863" max="14863" width="13.5703125" style="1339" bestFit="1" customWidth="1"/>
    <col min="14864" max="14864" width="9" style="1339" bestFit="1" customWidth="1"/>
    <col min="14865" max="14865" width="13.85546875" style="1339" bestFit="1" customWidth="1"/>
    <col min="14866" max="14866" width="8.7109375" style="1339" bestFit="1" customWidth="1"/>
    <col min="14867" max="14867" width="13.85546875" style="1339" bestFit="1" customWidth="1"/>
    <col min="14868" max="14868" width="8.7109375" style="1339" bestFit="1" customWidth="1"/>
    <col min="14869" max="14869" width="13.85546875" style="1339" bestFit="1" customWidth="1"/>
    <col min="14870" max="14870" width="8.7109375" style="1339" bestFit="1" customWidth="1"/>
    <col min="14871" max="14871" width="13.85546875" style="1339" bestFit="1" customWidth="1"/>
    <col min="14872" max="14872" width="8.7109375" style="1339" bestFit="1" customWidth="1"/>
    <col min="14873" max="14873" width="13.85546875" style="1339" bestFit="1" customWidth="1"/>
    <col min="14874" max="14874" width="8.7109375" style="1339" bestFit="1" customWidth="1"/>
    <col min="14875" max="14875" width="13.85546875" style="1339" bestFit="1" customWidth="1"/>
    <col min="14876" max="14876" width="8.7109375" style="1339" bestFit="1" customWidth="1"/>
    <col min="14877" max="14877" width="17.85546875" style="1339" bestFit="1" customWidth="1"/>
    <col min="14878" max="14879" width="9.140625" style="1339"/>
    <col min="14880" max="14880" width="10" style="1339" bestFit="1" customWidth="1"/>
    <col min="14881" max="15106" width="9.140625" style="1339"/>
    <col min="15107" max="15107" width="4" style="1339" customWidth="1"/>
    <col min="15108" max="15108" width="34.5703125" style="1339" customWidth="1"/>
    <col min="15109" max="15109" width="11.85546875" style="1339" bestFit="1" customWidth="1"/>
    <col min="15110" max="15110" width="8.140625" style="1339" customWidth="1"/>
    <col min="15111" max="15111" width="13.85546875" style="1339" bestFit="1" customWidth="1"/>
    <col min="15112" max="15112" width="8.140625" style="1339" customWidth="1"/>
    <col min="15113" max="15113" width="13.85546875" style="1339" bestFit="1" customWidth="1"/>
    <col min="15114" max="15114" width="8.7109375" style="1339" customWidth="1"/>
    <col min="15115" max="15115" width="13.5703125" style="1339" bestFit="1" customWidth="1"/>
    <col min="15116" max="15116" width="9" style="1339" customWidth="1"/>
    <col min="15117" max="15117" width="13.5703125" style="1339" bestFit="1" customWidth="1"/>
    <col min="15118" max="15118" width="9" style="1339" bestFit="1" customWidth="1"/>
    <col min="15119" max="15119" width="13.5703125" style="1339" bestFit="1" customWidth="1"/>
    <col min="15120" max="15120" width="9" style="1339" bestFit="1" customWidth="1"/>
    <col min="15121" max="15121" width="13.85546875" style="1339" bestFit="1" customWidth="1"/>
    <col min="15122" max="15122" width="8.7109375" style="1339" bestFit="1" customWidth="1"/>
    <col min="15123" max="15123" width="13.85546875" style="1339" bestFit="1" customWidth="1"/>
    <col min="15124" max="15124" width="8.7109375" style="1339" bestFit="1" customWidth="1"/>
    <col min="15125" max="15125" width="13.85546875" style="1339" bestFit="1" customWidth="1"/>
    <col min="15126" max="15126" width="8.7109375" style="1339" bestFit="1" customWidth="1"/>
    <col min="15127" max="15127" width="13.85546875" style="1339" bestFit="1" customWidth="1"/>
    <col min="15128" max="15128" width="8.7109375" style="1339" bestFit="1" customWidth="1"/>
    <col min="15129" max="15129" width="13.85546875" style="1339" bestFit="1" customWidth="1"/>
    <col min="15130" max="15130" width="8.7109375" style="1339" bestFit="1" customWidth="1"/>
    <col min="15131" max="15131" width="13.85546875" style="1339" bestFit="1" customWidth="1"/>
    <col min="15132" max="15132" width="8.7109375" style="1339" bestFit="1" customWidth="1"/>
    <col min="15133" max="15133" width="17.85546875" style="1339" bestFit="1" customWidth="1"/>
    <col min="15134" max="15135" width="9.140625" style="1339"/>
    <col min="15136" max="15136" width="10" style="1339" bestFit="1" customWidth="1"/>
    <col min="15137" max="15362" width="9.140625" style="1339"/>
    <col min="15363" max="15363" width="4" style="1339" customWidth="1"/>
    <col min="15364" max="15364" width="34.5703125" style="1339" customWidth="1"/>
    <col min="15365" max="15365" width="11.85546875" style="1339" bestFit="1" customWidth="1"/>
    <col min="15366" max="15366" width="8.140625" style="1339" customWidth="1"/>
    <col min="15367" max="15367" width="13.85546875" style="1339" bestFit="1" customWidth="1"/>
    <col min="15368" max="15368" width="8.140625" style="1339" customWidth="1"/>
    <col min="15369" max="15369" width="13.85546875" style="1339" bestFit="1" customWidth="1"/>
    <col min="15370" max="15370" width="8.7109375" style="1339" customWidth="1"/>
    <col min="15371" max="15371" width="13.5703125" style="1339" bestFit="1" customWidth="1"/>
    <col min="15372" max="15372" width="9" style="1339" customWidth="1"/>
    <col min="15373" max="15373" width="13.5703125" style="1339" bestFit="1" customWidth="1"/>
    <col min="15374" max="15374" width="9" style="1339" bestFit="1" customWidth="1"/>
    <col min="15375" max="15375" width="13.5703125" style="1339" bestFit="1" customWidth="1"/>
    <col min="15376" max="15376" width="9" style="1339" bestFit="1" customWidth="1"/>
    <col min="15377" max="15377" width="13.85546875" style="1339" bestFit="1" customWidth="1"/>
    <col min="15378" max="15378" width="8.7109375" style="1339" bestFit="1" customWidth="1"/>
    <col min="15379" max="15379" width="13.85546875" style="1339" bestFit="1" customWidth="1"/>
    <col min="15380" max="15380" width="8.7109375" style="1339" bestFit="1" customWidth="1"/>
    <col min="15381" max="15381" width="13.85546875" style="1339" bestFit="1" customWidth="1"/>
    <col min="15382" max="15382" width="8.7109375" style="1339" bestFit="1" customWidth="1"/>
    <col min="15383" max="15383" width="13.85546875" style="1339" bestFit="1" customWidth="1"/>
    <col min="15384" max="15384" width="8.7109375" style="1339" bestFit="1" customWidth="1"/>
    <col min="15385" max="15385" width="13.85546875" style="1339" bestFit="1" customWidth="1"/>
    <col min="15386" max="15386" width="8.7109375" style="1339" bestFit="1" customWidth="1"/>
    <col min="15387" max="15387" width="13.85546875" style="1339" bestFit="1" customWidth="1"/>
    <col min="15388" max="15388" width="8.7109375" style="1339" bestFit="1" customWidth="1"/>
    <col min="15389" max="15389" width="17.85546875" style="1339" bestFit="1" customWidth="1"/>
    <col min="15390" max="15391" width="9.140625" style="1339"/>
    <col min="15392" max="15392" width="10" style="1339" bestFit="1" customWidth="1"/>
    <col min="15393" max="15618" width="9.140625" style="1339"/>
    <col min="15619" max="15619" width="4" style="1339" customWidth="1"/>
    <col min="15620" max="15620" width="34.5703125" style="1339" customWidth="1"/>
    <col min="15621" max="15621" width="11.85546875" style="1339" bestFit="1" customWidth="1"/>
    <col min="15622" max="15622" width="8.140625" style="1339" customWidth="1"/>
    <col min="15623" max="15623" width="13.85546875" style="1339" bestFit="1" customWidth="1"/>
    <col min="15624" max="15624" width="8.140625" style="1339" customWidth="1"/>
    <col min="15625" max="15625" width="13.85546875" style="1339" bestFit="1" customWidth="1"/>
    <col min="15626" max="15626" width="8.7109375" style="1339" customWidth="1"/>
    <col min="15627" max="15627" width="13.5703125" style="1339" bestFit="1" customWidth="1"/>
    <col min="15628" max="15628" width="9" style="1339" customWidth="1"/>
    <col min="15629" max="15629" width="13.5703125" style="1339" bestFit="1" customWidth="1"/>
    <col min="15630" max="15630" width="9" style="1339" bestFit="1" customWidth="1"/>
    <col min="15631" max="15631" width="13.5703125" style="1339" bestFit="1" customWidth="1"/>
    <col min="15632" max="15632" width="9" style="1339" bestFit="1" customWidth="1"/>
    <col min="15633" max="15633" width="13.85546875" style="1339" bestFit="1" customWidth="1"/>
    <col min="15634" max="15634" width="8.7109375" style="1339" bestFit="1" customWidth="1"/>
    <col min="15635" max="15635" width="13.85546875" style="1339" bestFit="1" customWidth="1"/>
    <col min="15636" max="15636" width="8.7109375" style="1339" bestFit="1" customWidth="1"/>
    <col min="15637" max="15637" width="13.85546875" style="1339" bestFit="1" customWidth="1"/>
    <col min="15638" max="15638" width="8.7109375" style="1339" bestFit="1" customWidth="1"/>
    <col min="15639" max="15639" width="13.85546875" style="1339" bestFit="1" customWidth="1"/>
    <col min="15640" max="15640" width="8.7109375" style="1339" bestFit="1" customWidth="1"/>
    <col min="15641" max="15641" width="13.85546875" style="1339" bestFit="1" customWidth="1"/>
    <col min="15642" max="15642" width="8.7109375" style="1339" bestFit="1" customWidth="1"/>
    <col min="15643" max="15643" width="13.85546875" style="1339" bestFit="1" customWidth="1"/>
    <col min="15644" max="15644" width="8.7109375" style="1339" bestFit="1" customWidth="1"/>
    <col min="15645" max="15645" width="17.85546875" style="1339" bestFit="1" customWidth="1"/>
    <col min="15646" max="15647" width="9.140625" style="1339"/>
    <col min="15648" max="15648" width="10" style="1339" bestFit="1" customWidth="1"/>
    <col min="15649" max="15874" width="9.140625" style="1339"/>
    <col min="15875" max="15875" width="4" style="1339" customWidth="1"/>
    <col min="15876" max="15876" width="34.5703125" style="1339" customWidth="1"/>
    <col min="15877" max="15877" width="11.85546875" style="1339" bestFit="1" customWidth="1"/>
    <col min="15878" max="15878" width="8.140625" style="1339" customWidth="1"/>
    <col min="15879" max="15879" width="13.85546875" style="1339" bestFit="1" customWidth="1"/>
    <col min="15880" max="15880" width="8.140625" style="1339" customWidth="1"/>
    <col min="15881" max="15881" width="13.85546875" style="1339" bestFit="1" customWidth="1"/>
    <col min="15882" max="15882" width="8.7109375" style="1339" customWidth="1"/>
    <col min="15883" max="15883" width="13.5703125" style="1339" bestFit="1" customWidth="1"/>
    <col min="15884" max="15884" width="9" style="1339" customWidth="1"/>
    <col min="15885" max="15885" width="13.5703125" style="1339" bestFit="1" customWidth="1"/>
    <col min="15886" max="15886" width="9" style="1339" bestFit="1" customWidth="1"/>
    <col min="15887" max="15887" width="13.5703125" style="1339" bestFit="1" customWidth="1"/>
    <col min="15888" max="15888" width="9" style="1339" bestFit="1" customWidth="1"/>
    <col min="15889" max="15889" width="13.85546875" style="1339" bestFit="1" customWidth="1"/>
    <col min="15890" max="15890" width="8.7109375" style="1339" bestFit="1" customWidth="1"/>
    <col min="15891" max="15891" width="13.85546875" style="1339" bestFit="1" customWidth="1"/>
    <col min="15892" max="15892" width="8.7109375" style="1339" bestFit="1" customWidth="1"/>
    <col min="15893" max="15893" width="13.85546875" style="1339" bestFit="1" customWidth="1"/>
    <col min="15894" max="15894" width="8.7109375" style="1339" bestFit="1" customWidth="1"/>
    <col min="15895" max="15895" width="13.85546875" style="1339" bestFit="1" customWidth="1"/>
    <col min="15896" max="15896" width="8.7109375" style="1339" bestFit="1" customWidth="1"/>
    <col min="15897" max="15897" width="13.85546875" style="1339" bestFit="1" customWidth="1"/>
    <col min="15898" max="15898" width="8.7109375" style="1339" bestFit="1" customWidth="1"/>
    <col min="15899" max="15899" width="13.85546875" style="1339" bestFit="1" customWidth="1"/>
    <col min="15900" max="15900" width="8.7109375" style="1339" bestFit="1" customWidth="1"/>
    <col min="15901" max="15901" width="17.85546875" style="1339" bestFit="1" customWidth="1"/>
    <col min="15902" max="15903" width="9.140625" style="1339"/>
    <col min="15904" max="15904" width="10" style="1339" bestFit="1" customWidth="1"/>
    <col min="15905" max="16130" width="9.140625" style="1339"/>
    <col min="16131" max="16131" width="4" style="1339" customWidth="1"/>
    <col min="16132" max="16132" width="34.5703125" style="1339" customWidth="1"/>
    <col min="16133" max="16133" width="11.85546875" style="1339" bestFit="1" customWidth="1"/>
    <col min="16134" max="16134" width="8.140625" style="1339" customWidth="1"/>
    <col min="16135" max="16135" width="13.85546875" style="1339" bestFit="1" customWidth="1"/>
    <col min="16136" max="16136" width="8.140625" style="1339" customWidth="1"/>
    <col min="16137" max="16137" width="13.85546875" style="1339" bestFit="1" customWidth="1"/>
    <col min="16138" max="16138" width="8.7109375" style="1339" customWidth="1"/>
    <col min="16139" max="16139" width="13.5703125" style="1339" bestFit="1" customWidth="1"/>
    <col min="16140" max="16140" width="9" style="1339" customWidth="1"/>
    <col min="16141" max="16141" width="13.5703125" style="1339" bestFit="1" customWidth="1"/>
    <col min="16142" max="16142" width="9" style="1339" bestFit="1" customWidth="1"/>
    <col min="16143" max="16143" width="13.5703125" style="1339" bestFit="1" customWidth="1"/>
    <col min="16144" max="16144" width="9" style="1339" bestFit="1" customWidth="1"/>
    <col min="16145" max="16145" width="13.85546875" style="1339" bestFit="1" customWidth="1"/>
    <col min="16146" max="16146" width="8.7109375" style="1339" bestFit="1" customWidth="1"/>
    <col min="16147" max="16147" width="13.85546875" style="1339" bestFit="1" customWidth="1"/>
    <col min="16148" max="16148" width="8.7109375" style="1339" bestFit="1" customWidth="1"/>
    <col min="16149" max="16149" width="13.85546875" style="1339" bestFit="1" customWidth="1"/>
    <col min="16150" max="16150" width="8.7109375" style="1339" bestFit="1" customWidth="1"/>
    <col min="16151" max="16151" width="13.85546875" style="1339" bestFit="1" customWidth="1"/>
    <col min="16152" max="16152" width="8.7109375" style="1339" bestFit="1" customWidth="1"/>
    <col min="16153" max="16153" width="13.85546875" style="1339" bestFit="1" customWidth="1"/>
    <col min="16154" max="16154" width="8.7109375" style="1339" bestFit="1" customWidth="1"/>
    <col min="16155" max="16155" width="13.85546875" style="1339" bestFit="1" customWidth="1"/>
    <col min="16156" max="16156" width="8.7109375" style="1339" bestFit="1" customWidth="1"/>
    <col min="16157" max="16157" width="17.85546875" style="1339" bestFit="1" customWidth="1"/>
    <col min="16158" max="16159" width="9.140625" style="1339"/>
    <col min="16160" max="16160" width="10" style="1339" bestFit="1" customWidth="1"/>
    <col min="16161" max="16384" width="9.140625" style="1339"/>
  </cols>
  <sheetData>
    <row r="2" spans="2:257" s="1340" customFormat="1" ht="6.75" thickBot="1">
      <c r="B2" s="1341"/>
      <c r="C2" s="1715"/>
      <c r="D2" s="1715"/>
      <c r="E2" s="1715"/>
      <c r="F2" s="1716"/>
      <c r="G2" s="1715"/>
      <c r="H2" s="1717"/>
      <c r="I2" s="1717"/>
      <c r="J2" s="1717"/>
      <c r="K2" s="1717"/>
      <c r="L2" s="1717"/>
      <c r="M2" s="1717"/>
      <c r="N2" s="1717"/>
      <c r="O2" s="1717"/>
      <c r="P2" s="1717"/>
      <c r="Q2" s="1717"/>
      <c r="R2" s="1717"/>
      <c r="S2" s="1717"/>
      <c r="T2" s="1717"/>
      <c r="U2" s="1717"/>
      <c r="V2" s="1717"/>
      <c r="W2" s="1717"/>
      <c r="X2" s="1717"/>
      <c r="Y2" s="1717"/>
      <c r="Z2" s="1717"/>
      <c r="AA2" s="1717"/>
      <c r="AB2" s="1717"/>
      <c r="AC2" s="1717"/>
      <c r="AD2" s="1717"/>
    </row>
    <row r="3" spans="2:257" ht="22.5">
      <c r="C3" s="2902" t="s">
        <v>1084</v>
      </c>
      <c r="D3" s="2903"/>
      <c r="E3" s="2903"/>
      <c r="F3" s="2903"/>
      <c r="G3" s="2903"/>
      <c r="H3" s="2903"/>
      <c r="I3" s="2903"/>
      <c r="J3" s="2903"/>
      <c r="K3" s="2903"/>
      <c r="L3" s="2903"/>
      <c r="M3" s="2903"/>
      <c r="N3" s="2903"/>
      <c r="O3" s="2903"/>
      <c r="P3" s="2903"/>
      <c r="Q3" s="2903"/>
      <c r="R3" s="2903"/>
      <c r="S3" s="2903"/>
      <c r="T3" s="2903"/>
      <c r="U3" s="2903"/>
      <c r="V3" s="2903"/>
      <c r="W3" s="2903"/>
      <c r="X3" s="2903"/>
      <c r="Y3" s="2903"/>
      <c r="Z3" s="2903"/>
      <c r="AA3" s="2903"/>
      <c r="AB3" s="2903"/>
      <c r="AC3" s="2903"/>
      <c r="AD3" s="290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  <c r="BE3" s="1114"/>
      <c r="BF3" s="1114"/>
      <c r="BG3" s="1114"/>
      <c r="BH3" s="1114"/>
      <c r="BI3" s="1114"/>
      <c r="BJ3" s="1114"/>
      <c r="BK3" s="1114"/>
      <c r="BL3" s="1114"/>
      <c r="BM3" s="1114"/>
      <c r="BN3" s="1114"/>
      <c r="BO3" s="1114"/>
      <c r="BP3" s="1114"/>
      <c r="BQ3" s="1114"/>
      <c r="BR3" s="1114"/>
      <c r="BS3" s="1114"/>
      <c r="BT3" s="1114"/>
      <c r="BU3" s="1114"/>
      <c r="BV3" s="1114"/>
      <c r="BW3" s="1114"/>
      <c r="BX3" s="1114"/>
      <c r="BY3" s="1114"/>
      <c r="BZ3" s="1114"/>
      <c r="CA3" s="1114"/>
      <c r="CB3" s="1114"/>
      <c r="CC3" s="1114"/>
      <c r="CD3" s="1114"/>
      <c r="CE3" s="1114"/>
      <c r="CF3" s="1114"/>
      <c r="CG3" s="1114"/>
      <c r="CH3" s="1114"/>
      <c r="CI3" s="1114"/>
      <c r="CJ3" s="1114"/>
      <c r="CK3" s="1114"/>
      <c r="CL3" s="1114"/>
      <c r="CM3" s="1114"/>
      <c r="CN3" s="1114"/>
      <c r="CO3" s="1114"/>
      <c r="CP3" s="1114"/>
      <c r="CQ3" s="1114"/>
      <c r="CR3" s="1114"/>
      <c r="CS3" s="1114"/>
      <c r="CT3" s="1114"/>
      <c r="CU3" s="1114"/>
      <c r="CV3" s="1114"/>
      <c r="CW3" s="1114"/>
      <c r="CX3" s="1114"/>
      <c r="CY3" s="1114"/>
      <c r="CZ3" s="1114"/>
      <c r="DA3" s="1114"/>
      <c r="DB3" s="1114"/>
      <c r="DC3" s="1114"/>
      <c r="DD3" s="1114"/>
      <c r="DE3" s="1114"/>
      <c r="DF3" s="1114"/>
      <c r="DG3" s="1114"/>
      <c r="DH3" s="1114"/>
      <c r="DI3" s="1114"/>
      <c r="DJ3" s="1114"/>
      <c r="DK3" s="1114"/>
      <c r="DL3" s="1114"/>
      <c r="DM3" s="1114"/>
      <c r="DN3" s="1114"/>
      <c r="DO3" s="1114"/>
      <c r="DP3" s="1114"/>
      <c r="DQ3" s="1114"/>
      <c r="DR3" s="1114"/>
      <c r="DS3" s="1114"/>
      <c r="DT3" s="1114"/>
      <c r="DU3" s="1114"/>
      <c r="DV3" s="1114"/>
      <c r="DW3" s="1114"/>
      <c r="DX3" s="1114"/>
      <c r="DY3" s="1114"/>
      <c r="DZ3" s="1114"/>
      <c r="EA3" s="1114"/>
      <c r="EB3" s="1114"/>
      <c r="EC3" s="1114"/>
      <c r="ED3" s="1114"/>
      <c r="EE3" s="1114"/>
      <c r="EF3" s="1114"/>
      <c r="EG3" s="1114"/>
      <c r="EH3" s="1114"/>
      <c r="EI3" s="1114"/>
      <c r="EJ3" s="1114"/>
      <c r="EK3" s="1114"/>
      <c r="EL3" s="1114"/>
      <c r="EM3" s="1114"/>
      <c r="EN3" s="1114"/>
      <c r="EO3" s="1114"/>
      <c r="EP3" s="1114"/>
      <c r="EQ3" s="1114"/>
      <c r="ER3" s="1114"/>
      <c r="ES3" s="1114"/>
      <c r="ET3" s="1114"/>
      <c r="EU3" s="1114"/>
      <c r="EV3" s="1114"/>
      <c r="EW3" s="1114"/>
      <c r="EX3" s="1114"/>
      <c r="EY3" s="1114"/>
      <c r="EZ3" s="1114"/>
      <c r="FA3" s="1114"/>
      <c r="FB3" s="1114"/>
      <c r="FC3" s="1114"/>
      <c r="FD3" s="1114"/>
      <c r="FE3" s="1114"/>
      <c r="FF3" s="1114"/>
      <c r="FG3" s="1114"/>
      <c r="FH3" s="1114"/>
      <c r="FI3" s="1114"/>
      <c r="FJ3" s="1114"/>
      <c r="FK3" s="1114"/>
      <c r="FL3" s="1114"/>
      <c r="FM3" s="1114"/>
      <c r="FN3" s="1114"/>
      <c r="FO3" s="1114"/>
      <c r="FP3" s="1114"/>
      <c r="FQ3" s="1114"/>
      <c r="FR3" s="1114"/>
      <c r="FS3" s="1114"/>
      <c r="FT3" s="1114"/>
      <c r="FU3" s="1114"/>
      <c r="FV3" s="1114"/>
      <c r="FW3" s="1114"/>
      <c r="FX3" s="1114"/>
      <c r="FY3" s="1114"/>
      <c r="FZ3" s="1114"/>
      <c r="GA3" s="1114"/>
      <c r="GB3" s="1114"/>
      <c r="GC3" s="1114"/>
      <c r="GD3" s="1114"/>
      <c r="GE3" s="1114"/>
      <c r="GF3" s="1114"/>
      <c r="GG3" s="1114"/>
      <c r="GH3" s="1114"/>
      <c r="GI3" s="1114"/>
      <c r="GJ3" s="1114"/>
      <c r="GK3" s="1114"/>
      <c r="GL3" s="1114"/>
      <c r="GM3" s="1114"/>
      <c r="GN3" s="1114"/>
      <c r="GO3" s="1114"/>
      <c r="GP3" s="1114"/>
      <c r="GQ3" s="1114"/>
      <c r="GR3" s="1114"/>
      <c r="GS3" s="1114"/>
      <c r="GT3" s="1114"/>
      <c r="GU3" s="1114"/>
      <c r="GV3" s="1114"/>
      <c r="GW3" s="1114"/>
      <c r="GX3" s="1114"/>
      <c r="GY3" s="1114"/>
      <c r="GZ3" s="1114"/>
      <c r="HA3" s="1114"/>
      <c r="HB3" s="1114"/>
      <c r="HC3" s="1114"/>
      <c r="HD3" s="1114"/>
      <c r="HE3" s="1114"/>
      <c r="HF3" s="1114"/>
      <c r="HG3" s="1114"/>
      <c r="HH3" s="1114"/>
      <c r="HI3" s="1114"/>
      <c r="HJ3" s="1114"/>
      <c r="HK3" s="1114"/>
      <c r="HL3" s="1114"/>
      <c r="HM3" s="1114"/>
      <c r="HN3" s="1114"/>
      <c r="HO3" s="1114"/>
      <c r="HP3" s="1114"/>
      <c r="HQ3" s="1114"/>
      <c r="HR3" s="1114"/>
      <c r="HS3" s="1114"/>
      <c r="HT3" s="1114"/>
      <c r="HU3" s="1114"/>
      <c r="HV3" s="1114"/>
      <c r="HW3" s="1114"/>
      <c r="HX3" s="1114"/>
      <c r="HY3" s="1114"/>
      <c r="HZ3" s="1114"/>
      <c r="IA3" s="1114"/>
      <c r="IB3" s="1114"/>
      <c r="IC3" s="1114"/>
      <c r="ID3" s="1114"/>
      <c r="IE3" s="1114"/>
      <c r="IF3" s="1114"/>
      <c r="IG3" s="1114"/>
      <c r="IH3" s="1114"/>
      <c r="II3" s="1114"/>
      <c r="IJ3" s="1114"/>
      <c r="IK3" s="1114"/>
      <c r="IL3" s="1114"/>
      <c r="IM3" s="1114"/>
      <c r="IN3" s="1114"/>
      <c r="IO3" s="1114"/>
      <c r="IP3" s="1114"/>
      <c r="IQ3" s="1114"/>
      <c r="IR3" s="1114"/>
      <c r="IS3" s="1114"/>
      <c r="IT3" s="1114"/>
      <c r="IU3" s="1114"/>
      <c r="IV3" s="1114"/>
      <c r="IW3" s="1114"/>
    </row>
    <row r="4" spans="2:257" ht="22.5">
      <c r="C4" s="2905" t="s">
        <v>1245</v>
      </c>
      <c r="D4" s="2906"/>
      <c r="E4" s="2906"/>
      <c r="F4" s="2906"/>
      <c r="G4" s="2906"/>
      <c r="H4" s="2906"/>
      <c r="I4" s="2906"/>
      <c r="J4" s="2906"/>
      <c r="K4" s="2906"/>
      <c r="L4" s="2906"/>
      <c r="M4" s="2906"/>
      <c r="N4" s="2906"/>
      <c r="O4" s="2906"/>
      <c r="P4" s="2906"/>
      <c r="Q4" s="2906"/>
      <c r="R4" s="2906"/>
      <c r="S4" s="2906"/>
      <c r="T4" s="2906"/>
      <c r="U4" s="2906"/>
      <c r="V4" s="2906"/>
      <c r="W4" s="2906"/>
      <c r="X4" s="2906"/>
      <c r="Y4" s="2906"/>
      <c r="Z4" s="2906"/>
      <c r="AA4" s="2906"/>
      <c r="AB4" s="2906"/>
      <c r="AC4" s="2906"/>
      <c r="AD4" s="2907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4"/>
      <c r="DI4" s="1114"/>
      <c r="DJ4" s="1114"/>
      <c r="DK4" s="1114"/>
      <c r="DL4" s="1114"/>
      <c r="DM4" s="1114"/>
      <c r="DN4" s="1114"/>
      <c r="DO4" s="1114"/>
      <c r="DP4" s="1114"/>
      <c r="DQ4" s="1114"/>
      <c r="DR4" s="1114"/>
      <c r="DS4" s="1114"/>
      <c r="DT4" s="1114"/>
      <c r="DU4" s="1114"/>
      <c r="DV4" s="1114"/>
      <c r="DW4" s="1114"/>
      <c r="DX4" s="1114"/>
      <c r="DY4" s="1114"/>
      <c r="DZ4" s="1114"/>
      <c r="EA4" s="1114"/>
      <c r="EB4" s="1114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14"/>
      <c r="ER4" s="1114"/>
      <c r="ES4" s="1114"/>
      <c r="ET4" s="1114"/>
      <c r="EU4" s="1114"/>
      <c r="EV4" s="1114"/>
      <c r="EW4" s="1114"/>
      <c r="EX4" s="1114"/>
      <c r="EY4" s="1114"/>
      <c r="EZ4" s="1114"/>
      <c r="FA4" s="1114"/>
      <c r="FB4" s="1114"/>
      <c r="FC4" s="1114"/>
      <c r="FD4" s="1114"/>
      <c r="FE4" s="1114"/>
      <c r="FF4" s="1114"/>
      <c r="FG4" s="1114"/>
      <c r="FH4" s="1114"/>
      <c r="FI4" s="1114"/>
      <c r="FJ4" s="1114"/>
      <c r="FK4" s="1114"/>
      <c r="FL4" s="1114"/>
      <c r="FM4" s="1114"/>
      <c r="FN4" s="1114"/>
      <c r="FO4" s="1114"/>
      <c r="FP4" s="1114"/>
      <c r="FQ4" s="1114"/>
      <c r="FR4" s="1114"/>
      <c r="FS4" s="1114"/>
      <c r="FT4" s="1114"/>
      <c r="FU4" s="1114"/>
      <c r="FV4" s="1114"/>
      <c r="FW4" s="1114"/>
      <c r="FX4" s="1114"/>
      <c r="FY4" s="1114"/>
      <c r="FZ4" s="1114"/>
      <c r="GA4" s="1114"/>
      <c r="GB4" s="1114"/>
      <c r="GC4" s="1114"/>
      <c r="GD4" s="1114"/>
      <c r="GE4" s="1114"/>
      <c r="GF4" s="1114"/>
      <c r="GG4" s="1114"/>
      <c r="GH4" s="1114"/>
      <c r="GI4" s="1114"/>
      <c r="GJ4" s="1114"/>
      <c r="GK4" s="1114"/>
      <c r="GL4" s="1114"/>
      <c r="GM4" s="1114"/>
      <c r="GN4" s="1114"/>
      <c r="GO4" s="1114"/>
      <c r="GP4" s="1114"/>
      <c r="GQ4" s="1114"/>
      <c r="GR4" s="1114"/>
      <c r="GS4" s="1114"/>
      <c r="GT4" s="1114"/>
      <c r="GU4" s="1114"/>
      <c r="GV4" s="1114"/>
      <c r="GW4" s="1114"/>
      <c r="GX4" s="1114"/>
      <c r="GY4" s="1114"/>
      <c r="GZ4" s="1114"/>
      <c r="HA4" s="1114"/>
      <c r="HB4" s="1114"/>
      <c r="HC4" s="1114"/>
      <c r="HD4" s="1114"/>
      <c r="HE4" s="1114"/>
      <c r="HF4" s="1114"/>
      <c r="HG4" s="1114"/>
      <c r="HH4" s="1114"/>
      <c r="HI4" s="1114"/>
      <c r="HJ4" s="1114"/>
      <c r="HK4" s="1114"/>
      <c r="HL4" s="1114"/>
      <c r="HM4" s="1114"/>
      <c r="HN4" s="1114"/>
      <c r="HO4" s="1114"/>
      <c r="HP4" s="1114"/>
      <c r="HQ4" s="1114"/>
      <c r="HR4" s="1114"/>
      <c r="HS4" s="1114"/>
      <c r="HT4" s="1114"/>
      <c r="HU4" s="1114"/>
      <c r="HV4" s="1114"/>
      <c r="HW4" s="1114"/>
      <c r="HX4" s="1114"/>
      <c r="HY4" s="1114"/>
      <c r="HZ4" s="1114"/>
      <c r="IA4" s="1114"/>
      <c r="IB4" s="1114"/>
      <c r="IC4" s="1114"/>
      <c r="ID4" s="1114"/>
      <c r="IE4" s="1114"/>
      <c r="IF4" s="1114"/>
      <c r="IG4" s="1114"/>
      <c r="IH4" s="1114"/>
      <c r="II4" s="1114"/>
      <c r="IJ4" s="1114"/>
      <c r="IK4" s="1114"/>
      <c r="IL4" s="1114"/>
      <c r="IM4" s="1114"/>
      <c r="IN4" s="1114"/>
      <c r="IO4" s="1114"/>
      <c r="IP4" s="1114"/>
      <c r="IQ4" s="1114"/>
      <c r="IR4" s="1114"/>
      <c r="IS4" s="1114"/>
      <c r="IT4" s="1114"/>
      <c r="IU4" s="1114"/>
      <c r="IV4" s="1114"/>
      <c r="IW4" s="1114"/>
    </row>
    <row r="5" spans="2:257" ht="22.5">
      <c r="C5" s="2905" t="s">
        <v>1246</v>
      </c>
      <c r="D5" s="2906"/>
      <c r="E5" s="2906"/>
      <c r="F5" s="2906"/>
      <c r="G5" s="2906"/>
      <c r="H5" s="2906"/>
      <c r="I5" s="2906"/>
      <c r="J5" s="2906"/>
      <c r="K5" s="2906"/>
      <c r="L5" s="2906"/>
      <c r="M5" s="2906"/>
      <c r="N5" s="2906"/>
      <c r="O5" s="2906"/>
      <c r="P5" s="2906"/>
      <c r="Q5" s="2906"/>
      <c r="R5" s="2906"/>
      <c r="S5" s="2906"/>
      <c r="T5" s="2906"/>
      <c r="U5" s="2906"/>
      <c r="V5" s="2906"/>
      <c r="W5" s="2906"/>
      <c r="X5" s="2906"/>
      <c r="Y5" s="2906"/>
      <c r="Z5" s="2906"/>
      <c r="AA5" s="2906"/>
      <c r="AB5" s="2906"/>
      <c r="AC5" s="2906"/>
      <c r="AD5" s="2907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4"/>
      <c r="DI5" s="1114"/>
      <c r="DJ5" s="1114"/>
      <c r="DK5" s="1114"/>
      <c r="DL5" s="1114"/>
      <c r="DM5" s="1114"/>
      <c r="DN5" s="1114"/>
      <c r="DO5" s="1114"/>
      <c r="DP5" s="1114"/>
      <c r="DQ5" s="1114"/>
      <c r="DR5" s="1114"/>
      <c r="DS5" s="1114"/>
      <c r="DT5" s="1114"/>
      <c r="DU5" s="1114"/>
      <c r="DV5" s="1114"/>
      <c r="DW5" s="1114"/>
      <c r="DX5" s="1114"/>
      <c r="DY5" s="1114"/>
      <c r="DZ5" s="1114"/>
      <c r="EA5" s="1114"/>
      <c r="EB5" s="1114"/>
      <c r="EC5" s="1114"/>
      <c r="ED5" s="1114"/>
      <c r="EE5" s="1114"/>
      <c r="EF5" s="1114"/>
      <c r="EG5" s="1114"/>
      <c r="EH5" s="1114"/>
      <c r="EI5" s="1114"/>
      <c r="EJ5" s="1114"/>
      <c r="EK5" s="1114"/>
      <c r="EL5" s="1114"/>
      <c r="EM5" s="1114"/>
      <c r="EN5" s="1114"/>
      <c r="EO5" s="1114"/>
      <c r="EP5" s="1114"/>
      <c r="EQ5" s="1114"/>
      <c r="ER5" s="1114"/>
      <c r="ES5" s="1114"/>
      <c r="ET5" s="1114"/>
      <c r="EU5" s="1114"/>
      <c r="EV5" s="1114"/>
      <c r="EW5" s="1114"/>
      <c r="EX5" s="1114"/>
      <c r="EY5" s="1114"/>
      <c r="EZ5" s="1114"/>
      <c r="FA5" s="1114"/>
      <c r="FB5" s="1114"/>
      <c r="FC5" s="1114"/>
      <c r="FD5" s="1114"/>
      <c r="FE5" s="1114"/>
      <c r="FF5" s="1114"/>
      <c r="FG5" s="1114"/>
      <c r="FH5" s="1114"/>
      <c r="FI5" s="1114"/>
      <c r="FJ5" s="1114"/>
      <c r="FK5" s="1114"/>
      <c r="FL5" s="1114"/>
      <c r="FM5" s="1114"/>
      <c r="FN5" s="1114"/>
      <c r="FO5" s="1114"/>
      <c r="FP5" s="1114"/>
      <c r="FQ5" s="1114"/>
      <c r="FR5" s="1114"/>
      <c r="FS5" s="1114"/>
      <c r="FT5" s="1114"/>
      <c r="FU5" s="1114"/>
      <c r="FV5" s="1114"/>
      <c r="FW5" s="1114"/>
      <c r="FX5" s="1114"/>
      <c r="FY5" s="1114"/>
      <c r="FZ5" s="1114"/>
      <c r="GA5" s="1114"/>
      <c r="GB5" s="1114"/>
      <c r="GC5" s="1114"/>
      <c r="GD5" s="1114"/>
      <c r="GE5" s="1114"/>
      <c r="GF5" s="1114"/>
      <c r="GG5" s="1114"/>
      <c r="GH5" s="1114"/>
      <c r="GI5" s="1114"/>
      <c r="GJ5" s="1114"/>
      <c r="GK5" s="1114"/>
      <c r="GL5" s="1114"/>
      <c r="GM5" s="1114"/>
      <c r="GN5" s="1114"/>
      <c r="GO5" s="1114"/>
      <c r="GP5" s="1114"/>
      <c r="GQ5" s="1114"/>
      <c r="GR5" s="1114"/>
      <c r="GS5" s="1114"/>
      <c r="GT5" s="1114"/>
      <c r="GU5" s="1114"/>
      <c r="GV5" s="1114"/>
      <c r="GW5" s="1114"/>
      <c r="GX5" s="1114"/>
      <c r="GY5" s="1114"/>
      <c r="GZ5" s="1114"/>
      <c r="HA5" s="1114"/>
      <c r="HB5" s="1114"/>
      <c r="HC5" s="1114"/>
      <c r="HD5" s="1114"/>
      <c r="HE5" s="1114"/>
      <c r="HF5" s="1114"/>
      <c r="HG5" s="1114"/>
      <c r="HH5" s="1114"/>
      <c r="HI5" s="1114"/>
      <c r="HJ5" s="1114"/>
      <c r="HK5" s="1114"/>
      <c r="HL5" s="1114"/>
      <c r="HM5" s="1114"/>
      <c r="HN5" s="1114"/>
      <c r="HO5" s="1114"/>
      <c r="HP5" s="1114"/>
      <c r="HQ5" s="1114"/>
      <c r="HR5" s="1114"/>
      <c r="HS5" s="1114"/>
      <c r="HT5" s="1114"/>
      <c r="HU5" s="1114"/>
      <c r="HV5" s="1114"/>
      <c r="HW5" s="1114"/>
      <c r="HX5" s="1114"/>
      <c r="HY5" s="1114"/>
      <c r="HZ5" s="1114"/>
      <c r="IA5" s="1114"/>
      <c r="IB5" s="1114"/>
      <c r="IC5" s="1114"/>
      <c r="ID5" s="1114"/>
      <c r="IE5" s="1114"/>
      <c r="IF5" s="1114"/>
      <c r="IG5" s="1114"/>
      <c r="IH5" s="1114"/>
      <c r="II5" s="1114"/>
      <c r="IJ5" s="1114"/>
      <c r="IK5" s="1114"/>
      <c r="IL5" s="1114"/>
      <c r="IM5" s="1114"/>
      <c r="IN5" s="1114"/>
      <c r="IO5" s="1114"/>
      <c r="IP5" s="1114"/>
      <c r="IQ5" s="1114"/>
      <c r="IR5" s="1114"/>
      <c r="IS5" s="1114"/>
      <c r="IT5" s="1114"/>
      <c r="IU5" s="1114"/>
      <c r="IV5" s="1114"/>
      <c r="IW5" s="1114"/>
    </row>
    <row r="6" spans="2:257" ht="22.5">
      <c r="C6" s="2905" t="s">
        <v>1251</v>
      </c>
      <c r="D6" s="2906"/>
      <c r="E6" s="2906"/>
      <c r="F6" s="2906"/>
      <c r="G6" s="2906"/>
      <c r="H6" s="2906"/>
      <c r="I6" s="2906"/>
      <c r="J6" s="2906"/>
      <c r="K6" s="2906"/>
      <c r="L6" s="2906"/>
      <c r="M6" s="2906"/>
      <c r="N6" s="2906"/>
      <c r="O6" s="2906"/>
      <c r="P6" s="2906"/>
      <c r="Q6" s="2906"/>
      <c r="R6" s="2906"/>
      <c r="S6" s="2906"/>
      <c r="T6" s="2906"/>
      <c r="U6" s="2906"/>
      <c r="V6" s="2906"/>
      <c r="W6" s="2906"/>
      <c r="X6" s="2906"/>
      <c r="Y6" s="2906"/>
      <c r="Z6" s="2906"/>
      <c r="AA6" s="2906"/>
      <c r="AB6" s="2906"/>
      <c r="AC6" s="2906"/>
      <c r="AD6" s="2907"/>
      <c r="AE6" s="1114"/>
      <c r="AF6" s="1114"/>
      <c r="AG6" s="1114"/>
      <c r="AH6" s="1114"/>
      <c r="AI6" s="1114"/>
      <c r="AJ6" s="1114"/>
      <c r="AK6" s="1114"/>
      <c r="AL6" s="1114"/>
      <c r="AM6" s="1114"/>
      <c r="AN6" s="1114"/>
      <c r="AO6" s="1114"/>
      <c r="AP6" s="1114"/>
      <c r="AQ6" s="1114"/>
      <c r="AR6" s="1114"/>
      <c r="AS6" s="1114"/>
      <c r="AT6" s="1114"/>
      <c r="AU6" s="1114"/>
      <c r="AV6" s="1114"/>
      <c r="AW6" s="1114"/>
      <c r="AX6" s="1114"/>
      <c r="AY6" s="1114"/>
      <c r="AZ6" s="1114"/>
      <c r="BA6" s="1114"/>
      <c r="BB6" s="1114"/>
      <c r="BC6" s="1114"/>
      <c r="BD6" s="1114"/>
      <c r="BE6" s="1114"/>
      <c r="BF6" s="1114"/>
      <c r="BG6" s="1114"/>
      <c r="BH6" s="1114"/>
      <c r="BI6" s="1114"/>
      <c r="BJ6" s="1114"/>
      <c r="BK6" s="1114"/>
      <c r="BL6" s="1114"/>
      <c r="BM6" s="1114"/>
      <c r="BN6" s="1114"/>
      <c r="BO6" s="1114"/>
      <c r="BP6" s="1114"/>
      <c r="BQ6" s="1114"/>
      <c r="BR6" s="1114"/>
      <c r="BS6" s="1114"/>
      <c r="BT6" s="1114"/>
      <c r="BU6" s="1114"/>
      <c r="BV6" s="1114"/>
      <c r="BW6" s="1114"/>
      <c r="BX6" s="1114"/>
      <c r="BY6" s="1114"/>
      <c r="BZ6" s="1114"/>
      <c r="CA6" s="1114"/>
      <c r="CB6" s="1114"/>
      <c r="CC6" s="1114"/>
      <c r="CD6" s="1114"/>
      <c r="CE6" s="1114"/>
      <c r="CF6" s="1114"/>
      <c r="CG6" s="1114"/>
      <c r="CH6" s="1114"/>
      <c r="CI6" s="1114"/>
      <c r="CJ6" s="1114"/>
      <c r="CK6" s="1114"/>
      <c r="CL6" s="1114"/>
      <c r="CM6" s="1114"/>
      <c r="CN6" s="1114"/>
      <c r="CO6" s="1114"/>
      <c r="CP6" s="1114"/>
      <c r="CQ6" s="1114"/>
      <c r="CR6" s="1114"/>
      <c r="CS6" s="1114"/>
      <c r="CT6" s="1114"/>
      <c r="CU6" s="1114"/>
      <c r="CV6" s="1114"/>
      <c r="CW6" s="1114"/>
      <c r="CX6" s="1114"/>
      <c r="CY6" s="1114"/>
      <c r="CZ6" s="1114"/>
      <c r="DA6" s="1114"/>
      <c r="DB6" s="1114"/>
      <c r="DC6" s="1114"/>
      <c r="DD6" s="1114"/>
      <c r="DE6" s="1114"/>
      <c r="DF6" s="1114"/>
      <c r="DG6" s="1114"/>
      <c r="DH6" s="1114"/>
      <c r="DI6" s="1114"/>
      <c r="DJ6" s="1114"/>
      <c r="DK6" s="1114"/>
      <c r="DL6" s="1114"/>
      <c r="DM6" s="1114"/>
      <c r="DN6" s="1114"/>
      <c r="DO6" s="1114"/>
      <c r="DP6" s="1114"/>
      <c r="DQ6" s="1114"/>
      <c r="DR6" s="1114"/>
      <c r="DS6" s="1114"/>
      <c r="DT6" s="1114"/>
      <c r="DU6" s="1114"/>
      <c r="DV6" s="1114"/>
      <c r="DW6" s="1114"/>
      <c r="DX6" s="1114"/>
      <c r="DY6" s="1114"/>
      <c r="DZ6" s="1114"/>
      <c r="EA6" s="1114"/>
      <c r="EB6" s="1114"/>
      <c r="EC6" s="1114"/>
      <c r="ED6" s="1114"/>
      <c r="EE6" s="1114"/>
      <c r="EF6" s="1114"/>
      <c r="EG6" s="1114"/>
      <c r="EH6" s="1114"/>
      <c r="EI6" s="1114"/>
      <c r="EJ6" s="1114"/>
      <c r="EK6" s="1114"/>
      <c r="EL6" s="1114"/>
      <c r="EM6" s="1114"/>
      <c r="EN6" s="1114"/>
      <c r="EO6" s="1114"/>
      <c r="EP6" s="1114"/>
      <c r="EQ6" s="1114"/>
      <c r="ER6" s="1114"/>
      <c r="ES6" s="1114"/>
      <c r="ET6" s="1114"/>
      <c r="EU6" s="1114"/>
      <c r="EV6" s="1114"/>
      <c r="EW6" s="1114"/>
      <c r="EX6" s="1114"/>
      <c r="EY6" s="1114"/>
      <c r="EZ6" s="1114"/>
      <c r="FA6" s="1114"/>
      <c r="FB6" s="1114"/>
      <c r="FC6" s="1114"/>
      <c r="FD6" s="1114"/>
      <c r="FE6" s="1114"/>
      <c r="FF6" s="1114"/>
      <c r="FG6" s="1114"/>
      <c r="FH6" s="1114"/>
      <c r="FI6" s="1114"/>
      <c r="FJ6" s="1114"/>
      <c r="FK6" s="1114"/>
      <c r="FL6" s="1114"/>
      <c r="FM6" s="1114"/>
      <c r="FN6" s="1114"/>
      <c r="FO6" s="1114"/>
      <c r="FP6" s="1114"/>
      <c r="FQ6" s="1114"/>
      <c r="FR6" s="1114"/>
      <c r="FS6" s="1114"/>
      <c r="FT6" s="1114"/>
      <c r="FU6" s="1114"/>
      <c r="FV6" s="1114"/>
      <c r="FW6" s="1114"/>
      <c r="FX6" s="1114"/>
      <c r="FY6" s="1114"/>
      <c r="FZ6" s="1114"/>
      <c r="GA6" s="1114"/>
      <c r="GB6" s="1114"/>
      <c r="GC6" s="1114"/>
      <c r="GD6" s="1114"/>
      <c r="GE6" s="1114"/>
      <c r="GF6" s="1114"/>
      <c r="GG6" s="1114"/>
      <c r="GH6" s="1114"/>
      <c r="GI6" s="1114"/>
      <c r="GJ6" s="1114"/>
      <c r="GK6" s="1114"/>
      <c r="GL6" s="1114"/>
      <c r="GM6" s="1114"/>
      <c r="GN6" s="1114"/>
      <c r="GO6" s="1114"/>
      <c r="GP6" s="1114"/>
      <c r="GQ6" s="1114"/>
      <c r="GR6" s="1114"/>
      <c r="GS6" s="1114"/>
      <c r="GT6" s="1114"/>
      <c r="GU6" s="1114"/>
      <c r="GV6" s="1114"/>
      <c r="GW6" s="1114"/>
      <c r="GX6" s="1114"/>
      <c r="GY6" s="1114"/>
      <c r="GZ6" s="1114"/>
      <c r="HA6" s="1114"/>
      <c r="HB6" s="1114"/>
      <c r="HC6" s="1114"/>
      <c r="HD6" s="1114"/>
      <c r="HE6" s="1114"/>
      <c r="HF6" s="1114"/>
      <c r="HG6" s="1114"/>
      <c r="HH6" s="1114"/>
      <c r="HI6" s="1114"/>
      <c r="HJ6" s="1114"/>
      <c r="HK6" s="1114"/>
      <c r="HL6" s="1114"/>
      <c r="HM6" s="1114"/>
      <c r="HN6" s="1114"/>
      <c r="HO6" s="1114"/>
      <c r="HP6" s="1114"/>
      <c r="HQ6" s="1114"/>
      <c r="HR6" s="1114"/>
      <c r="HS6" s="1114"/>
      <c r="HT6" s="1114"/>
      <c r="HU6" s="1114"/>
      <c r="HV6" s="1114"/>
      <c r="HW6" s="1114"/>
      <c r="HX6" s="1114"/>
      <c r="HY6" s="1114"/>
      <c r="HZ6" s="1114"/>
      <c r="IA6" s="1114"/>
      <c r="IB6" s="1114"/>
      <c r="IC6" s="1114"/>
      <c r="ID6" s="1114"/>
      <c r="IE6" s="1114"/>
      <c r="IF6" s="1114"/>
      <c r="IG6" s="1114"/>
      <c r="IH6" s="1114"/>
      <c r="II6" s="1114"/>
      <c r="IJ6" s="1114"/>
      <c r="IK6" s="1114"/>
      <c r="IL6" s="1114"/>
      <c r="IM6" s="1114"/>
      <c r="IN6" s="1114"/>
      <c r="IO6" s="1114"/>
      <c r="IP6" s="1114"/>
      <c r="IQ6" s="1114"/>
      <c r="IR6" s="1114"/>
      <c r="IS6" s="1114"/>
      <c r="IT6" s="1114"/>
      <c r="IU6" s="1114"/>
      <c r="IV6" s="1114"/>
      <c r="IW6" s="1114"/>
    </row>
    <row r="7" spans="2:257" ht="22.5">
      <c r="C7" s="2905" t="s">
        <v>1247</v>
      </c>
      <c r="D7" s="2906"/>
      <c r="E7" s="2906"/>
      <c r="F7" s="2906"/>
      <c r="G7" s="2906"/>
      <c r="H7" s="2906"/>
      <c r="I7" s="2906"/>
      <c r="J7" s="2906"/>
      <c r="K7" s="2906"/>
      <c r="L7" s="2906"/>
      <c r="M7" s="2906"/>
      <c r="N7" s="2906"/>
      <c r="O7" s="2906"/>
      <c r="P7" s="2906"/>
      <c r="Q7" s="2906"/>
      <c r="R7" s="2906"/>
      <c r="S7" s="2906"/>
      <c r="T7" s="2906"/>
      <c r="U7" s="2906"/>
      <c r="V7" s="2906"/>
      <c r="W7" s="2906"/>
      <c r="X7" s="2906"/>
      <c r="Y7" s="2906"/>
      <c r="Z7" s="2906"/>
      <c r="AA7" s="2906"/>
      <c r="AB7" s="2906"/>
      <c r="AC7" s="2906"/>
      <c r="AD7" s="2907"/>
      <c r="AE7" s="1114"/>
      <c r="AF7" s="1114"/>
      <c r="AG7" s="1114"/>
      <c r="AH7" s="1114"/>
      <c r="AI7" s="1114"/>
      <c r="AJ7" s="1114"/>
      <c r="AK7" s="1114"/>
      <c r="AL7" s="1114"/>
      <c r="AM7" s="1114"/>
      <c r="AN7" s="1114"/>
      <c r="AO7" s="1114"/>
      <c r="AP7" s="1114"/>
      <c r="AQ7" s="1114"/>
      <c r="AR7" s="1114"/>
      <c r="AS7" s="1114"/>
      <c r="AT7" s="1114"/>
      <c r="AU7" s="1114"/>
      <c r="AV7" s="1114"/>
      <c r="AW7" s="1114"/>
      <c r="AX7" s="1114"/>
      <c r="AY7" s="1114"/>
      <c r="AZ7" s="1114"/>
      <c r="BA7" s="1114"/>
      <c r="BB7" s="1114"/>
      <c r="BC7" s="1114"/>
      <c r="BD7" s="1114"/>
      <c r="BE7" s="1114"/>
      <c r="BF7" s="1114"/>
      <c r="BG7" s="1114"/>
      <c r="BH7" s="1114"/>
      <c r="BI7" s="1114"/>
      <c r="BJ7" s="1114"/>
      <c r="BK7" s="1114"/>
      <c r="BL7" s="1114"/>
      <c r="BM7" s="1114"/>
      <c r="BN7" s="1114"/>
      <c r="BO7" s="1114"/>
      <c r="BP7" s="1114"/>
      <c r="BQ7" s="1114"/>
      <c r="BR7" s="1114"/>
      <c r="BS7" s="1114"/>
      <c r="BT7" s="1114"/>
      <c r="BU7" s="1114"/>
      <c r="BV7" s="1114"/>
      <c r="BW7" s="1114"/>
      <c r="BX7" s="1114"/>
      <c r="BY7" s="1114"/>
      <c r="BZ7" s="1114"/>
      <c r="CA7" s="1114"/>
      <c r="CB7" s="1114"/>
      <c r="CC7" s="1114"/>
      <c r="CD7" s="1114"/>
      <c r="CE7" s="1114"/>
      <c r="CF7" s="1114"/>
      <c r="CG7" s="1114"/>
      <c r="CH7" s="1114"/>
      <c r="CI7" s="1114"/>
      <c r="CJ7" s="1114"/>
      <c r="CK7" s="1114"/>
      <c r="CL7" s="1114"/>
      <c r="CM7" s="1114"/>
      <c r="CN7" s="1114"/>
      <c r="CO7" s="1114"/>
      <c r="CP7" s="1114"/>
      <c r="CQ7" s="1114"/>
      <c r="CR7" s="1114"/>
      <c r="CS7" s="1114"/>
      <c r="CT7" s="1114"/>
      <c r="CU7" s="1114"/>
      <c r="CV7" s="1114"/>
      <c r="CW7" s="1114"/>
      <c r="CX7" s="1114"/>
      <c r="CY7" s="1114"/>
      <c r="CZ7" s="1114"/>
      <c r="DA7" s="1114"/>
      <c r="DB7" s="1114"/>
      <c r="DC7" s="1114"/>
      <c r="DD7" s="1114"/>
      <c r="DE7" s="1114"/>
      <c r="DF7" s="1114"/>
      <c r="DG7" s="1114"/>
      <c r="DH7" s="1114"/>
      <c r="DI7" s="1114"/>
      <c r="DJ7" s="1114"/>
      <c r="DK7" s="1114"/>
      <c r="DL7" s="1114"/>
      <c r="DM7" s="1114"/>
      <c r="DN7" s="1114"/>
      <c r="DO7" s="1114"/>
      <c r="DP7" s="1114"/>
      <c r="DQ7" s="1114"/>
      <c r="DR7" s="1114"/>
      <c r="DS7" s="1114"/>
      <c r="DT7" s="1114"/>
      <c r="DU7" s="1114"/>
      <c r="DV7" s="1114"/>
      <c r="DW7" s="1114"/>
      <c r="DX7" s="1114"/>
      <c r="DY7" s="1114"/>
      <c r="DZ7" s="1114"/>
      <c r="EA7" s="1114"/>
      <c r="EB7" s="1114"/>
      <c r="EC7" s="1114"/>
      <c r="ED7" s="1114"/>
      <c r="EE7" s="1114"/>
      <c r="EF7" s="1114"/>
      <c r="EG7" s="1114"/>
      <c r="EH7" s="1114"/>
      <c r="EI7" s="1114"/>
      <c r="EJ7" s="1114"/>
      <c r="EK7" s="1114"/>
      <c r="EL7" s="1114"/>
      <c r="EM7" s="1114"/>
      <c r="EN7" s="1114"/>
      <c r="EO7" s="1114"/>
      <c r="EP7" s="1114"/>
      <c r="EQ7" s="1114"/>
      <c r="ER7" s="1114"/>
      <c r="ES7" s="1114"/>
      <c r="ET7" s="1114"/>
      <c r="EU7" s="1114"/>
      <c r="EV7" s="1114"/>
      <c r="EW7" s="1114"/>
      <c r="EX7" s="1114"/>
      <c r="EY7" s="1114"/>
      <c r="EZ7" s="1114"/>
      <c r="FA7" s="1114"/>
      <c r="FB7" s="1114"/>
      <c r="FC7" s="1114"/>
      <c r="FD7" s="1114"/>
      <c r="FE7" s="1114"/>
      <c r="FF7" s="1114"/>
      <c r="FG7" s="1114"/>
      <c r="FH7" s="1114"/>
      <c r="FI7" s="1114"/>
      <c r="FJ7" s="1114"/>
      <c r="FK7" s="1114"/>
      <c r="FL7" s="1114"/>
      <c r="FM7" s="1114"/>
      <c r="FN7" s="1114"/>
      <c r="FO7" s="1114"/>
      <c r="FP7" s="1114"/>
      <c r="FQ7" s="1114"/>
      <c r="FR7" s="1114"/>
      <c r="FS7" s="1114"/>
      <c r="FT7" s="1114"/>
      <c r="FU7" s="1114"/>
      <c r="FV7" s="1114"/>
      <c r="FW7" s="1114"/>
      <c r="FX7" s="1114"/>
      <c r="FY7" s="1114"/>
      <c r="FZ7" s="1114"/>
      <c r="GA7" s="1114"/>
      <c r="GB7" s="1114"/>
      <c r="GC7" s="1114"/>
      <c r="GD7" s="1114"/>
      <c r="GE7" s="1114"/>
      <c r="GF7" s="1114"/>
      <c r="GG7" s="1114"/>
      <c r="GH7" s="1114"/>
      <c r="GI7" s="1114"/>
      <c r="GJ7" s="1114"/>
      <c r="GK7" s="1114"/>
      <c r="GL7" s="1114"/>
      <c r="GM7" s="1114"/>
      <c r="GN7" s="1114"/>
      <c r="GO7" s="1114"/>
      <c r="GP7" s="1114"/>
      <c r="GQ7" s="1114"/>
      <c r="GR7" s="1114"/>
      <c r="GS7" s="1114"/>
      <c r="GT7" s="1114"/>
      <c r="GU7" s="1114"/>
      <c r="GV7" s="1114"/>
      <c r="GW7" s="1114"/>
      <c r="GX7" s="1114"/>
      <c r="GY7" s="1114"/>
      <c r="GZ7" s="1114"/>
      <c r="HA7" s="1114"/>
      <c r="HB7" s="1114"/>
      <c r="HC7" s="1114"/>
      <c r="HD7" s="1114"/>
      <c r="HE7" s="1114"/>
      <c r="HF7" s="1114"/>
      <c r="HG7" s="1114"/>
      <c r="HH7" s="1114"/>
      <c r="HI7" s="1114"/>
      <c r="HJ7" s="1114"/>
      <c r="HK7" s="1114"/>
      <c r="HL7" s="1114"/>
      <c r="HM7" s="1114"/>
      <c r="HN7" s="1114"/>
      <c r="HO7" s="1114"/>
      <c r="HP7" s="1114"/>
      <c r="HQ7" s="1114"/>
      <c r="HR7" s="1114"/>
      <c r="HS7" s="1114"/>
      <c r="HT7" s="1114"/>
      <c r="HU7" s="1114"/>
      <c r="HV7" s="1114"/>
      <c r="HW7" s="1114"/>
      <c r="HX7" s="1114"/>
      <c r="HY7" s="1114"/>
      <c r="HZ7" s="1114"/>
      <c r="IA7" s="1114"/>
      <c r="IB7" s="1114"/>
      <c r="IC7" s="1114"/>
      <c r="ID7" s="1114"/>
      <c r="IE7" s="1114"/>
      <c r="IF7" s="1114"/>
      <c r="IG7" s="1114"/>
      <c r="IH7" s="1114"/>
      <c r="II7" s="1114"/>
      <c r="IJ7" s="1114"/>
      <c r="IK7" s="1114"/>
      <c r="IL7" s="1114"/>
      <c r="IM7" s="1114"/>
      <c r="IN7" s="1114"/>
      <c r="IO7" s="1114"/>
      <c r="IP7" s="1114"/>
      <c r="IQ7" s="1114"/>
      <c r="IR7" s="1114"/>
      <c r="IS7" s="1114"/>
      <c r="IT7" s="1114"/>
      <c r="IU7" s="1114"/>
      <c r="IV7" s="1114"/>
      <c r="IW7" s="1114"/>
    </row>
    <row r="8" spans="2:257" ht="22.5" customHeight="1">
      <c r="C8" s="1727" t="s">
        <v>6</v>
      </c>
      <c r="D8" s="2911" t="str">
        <f>'ORÇAMENTO '!G10</f>
        <v>CONSTRUÇÃO E REVITALIZAÇÃO DE PRAÇA PÚBLICA</v>
      </c>
      <c r="E8" s="2911"/>
      <c r="F8" s="2911"/>
      <c r="G8" s="2911"/>
      <c r="H8" s="2911"/>
      <c r="I8" s="2911"/>
      <c r="J8" s="2911"/>
      <c r="K8" s="2911"/>
      <c r="L8" s="2911"/>
      <c r="M8" s="2911"/>
      <c r="N8" s="2911"/>
      <c r="O8" s="2911"/>
      <c r="P8" s="2911"/>
      <c r="Q8" s="2911"/>
      <c r="R8" s="2911"/>
      <c r="S8" s="2911"/>
      <c r="T8" s="2911"/>
      <c r="U8" s="2911"/>
      <c r="V8" s="2911"/>
      <c r="W8" s="2911"/>
      <c r="X8" s="2911"/>
      <c r="Y8" s="2911"/>
      <c r="Z8" s="2911"/>
      <c r="AA8" s="2911"/>
      <c r="AB8" s="2911"/>
      <c r="AC8" s="2911"/>
      <c r="AD8" s="2912"/>
      <c r="AE8" s="1114"/>
      <c r="AF8" s="1114"/>
      <c r="AG8" s="1114"/>
      <c r="AH8" s="1114"/>
      <c r="AI8" s="1114"/>
      <c r="AJ8" s="1114"/>
      <c r="AK8" s="1114"/>
      <c r="AL8" s="1114"/>
      <c r="AM8" s="1114"/>
      <c r="AN8" s="1114"/>
      <c r="AO8" s="1114"/>
      <c r="AP8" s="1114"/>
      <c r="AQ8" s="1114"/>
      <c r="AR8" s="1114"/>
      <c r="AS8" s="1114"/>
      <c r="AT8" s="1114"/>
      <c r="AU8" s="1114"/>
      <c r="AV8" s="1114"/>
      <c r="AW8" s="1114"/>
      <c r="AX8" s="1114"/>
      <c r="AY8" s="1114"/>
      <c r="AZ8" s="1114"/>
      <c r="BA8" s="1114"/>
      <c r="BB8" s="1114"/>
      <c r="BC8" s="1114"/>
      <c r="BD8" s="1114"/>
      <c r="BE8" s="1114"/>
      <c r="BF8" s="1114"/>
      <c r="BG8" s="1114"/>
      <c r="BH8" s="1114"/>
      <c r="BI8" s="1114"/>
      <c r="BJ8" s="1114"/>
      <c r="BK8" s="1114"/>
      <c r="BL8" s="1114"/>
      <c r="BM8" s="1114"/>
      <c r="BN8" s="1114"/>
      <c r="BO8" s="1114"/>
      <c r="BP8" s="1114"/>
      <c r="BQ8" s="1114"/>
      <c r="BR8" s="1114"/>
      <c r="BS8" s="1114"/>
      <c r="BT8" s="1114"/>
      <c r="BU8" s="1114"/>
      <c r="BV8" s="1114"/>
      <c r="BW8" s="1114"/>
      <c r="BX8" s="1114"/>
      <c r="BY8" s="1114"/>
      <c r="BZ8" s="1114"/>
      <c r="CA8" s="1114"/>
      <c r="CB8" s="1114"/>
      <c r="CC8" s="1114"/>
      <c r="CD8" s="1114"/>
      <c r="CE8" s="1114"/>
      <c r="CF8" s="1114"/>
      <c r="CG8" s="1114"/>
      <c r="CH8" s="1114"/>
      <c r="CI8" s="1114"/>
      <c r="CJ8" s="1114"/>
      <c r="CK8" s="1114"/>
      <c r="CL8" s="1114"/>
      <c r="CM8" s="1114"/>
      <c r="CN8" s="1114"/>
      <c r="CO8" s="1114"/>
      <c r="CP8" s="1114"/>
      <c r="CQ8" s="1114"/>
      <c r="CR8" s="1114"/>
      <c r="CS8" s="1114"/>
      <c r="CT8" s="1114"/>
      <c r="CU8" s="1114"/>
      <c r="CV8" s="1114"/>
      <c r="CW8" s="1114"/>
      <c r="CX8" s="1114"/>
      <c r="CY8" s="1114"/>
      <c r="CZ8" s="1114"/>
      <c r="DA8" s="1114"/>
      <c r="DB8" s="1114"/>
      <c r="DC8" s="1114"/>
      <c r="DD8" s="1114"/>
      <c r="DE8" s="1114"/>
      <c r="DF8" s="1114"/>
      <c r="DG8" s="1114"/>
      <c r="DH8" s="1114"/>
      <c r="DI8" s="1114"/>
      <c r="DJ8" s="1114"/>
      <c r="DK8" s="1114"/>
      <c r="DL8" s="1114"/>
      <c r="DM8" s="1114"/>
      <c r="DN8" s="1114"/>
      <c r="DO8" s="1114"/>
      <c r="DP8" s="1114"/>
      <c r="DQ8" s="1114"/>
      <c r="DR8" s="1114"/>
      <c r="DS8" s="1114"/>
      <c r="DT8" s="1114"/>
      <c r="DU8" s="1114"/>
      <c r="DV8" s="1114"/>
      <c r="DW8" s="1114"/>
      <c r="DX8" s="1114"/>
      <c r="DY8" s="1114"/>
      <c r="DZ8" s="1114"/>
      <c r="EA8" s="1114"/>
      <c r="EB8" s="1114"/>
      <c r="EC8" s="1114"/>
      <c r="ED8" s="1114"/>
      <c r="EE8" s="1114"/>
      <c r="EF8" s="1114"/>
      <c r="EG8" s="1114"/>
      <c r="EH8" s="1114"/>
      <c r="EI8" s="1114"/>
      <c r="EJ8" s="1114"/>
      <c r="EK8" s="1114"/>
      <c r="EL8" s="1114"/>
      <c r="EM8" s="1114"/>
      <c r="EN8" s="1114"/>
      <c r="EO8" s="1114"/>
      <c r="EP8" s="1114"/>
      <c r="EQ8" s="1114"/>
      <c r="ER8" s="1114"/>
      <c r="ES8" s="1114"/>
      <c r="ET8" s="1114"/>
      <c r="EU8" s="1114"/>
      <c r="EV8" s="1114"/>
      <c r="EW8" s="1114"/>
      <c r="EX8" s="1114"/>
      <c r="EY8" s="1114"/>
      <c r="EZ8" s="1114"/>
      <c r="FA8" s="1114"/>
      <c r="FB8" s="1114"/>
      <c r="FC8" s="1114"/>
      <c r="FD8" s="1114"/>
      <c r="FE8" s="1114"/>
      <c r="FF8" s="1114"/>
      <c r="FG8" s="1114"/>
      <c r="FH8" s="1114"/>
      <c r="FI8" s="1114"/>
      <c r="FJ8" s="1114"/>
      <c r="FK8" s="1114"/>
      <c r="FL8" s="1114"/>
      <c r="FM8" s="1114"/>
      <c r="FN8" s="1114"/>
      <c r="FO8" s="1114"/>
      <c r="FP8" s="1114"/>
      <c r="FQ8" s="1114"/>
      <c r="FR8" s="1114"/>
      <c r="FS8" s="1114"/>
      <c r="FT8" s="1114"/>
      <c r="FU8" s="1114"/>
      <c r="FV8" s="1114"/>
      <c r="FW8" s="1114"/>
      <c r="FX8" s="1114"/>
      <c r="FY8" s="1114"/>
      <c r="FZ8" s="1114"/>
      <c r="GA8" s="1114"/>
      <c r="GB8" s="1114"/>
      <c r="GC8" s="1114"/>
      <c r="GD8" s="1114"/>
      <c r="GE8" s="1114"/>
      <c r="GF8" s="1114"/>
      <c r="GG8" s="1114"/>
      <c r="GH8" s="1114"/>
      <c r="GI8" s="1114"/>
      <c r="GJ8" s="1114"/>
      <c r="GK8" s="1114"/>
      <c r="GL8" s="1114"/>
      <c r="GM8" s="1114"/>
      <c r="GN8" s="1114"/>
      <c r="GO8" s="1114"/>
      <c r="GP8" s="1114"/>
      <c r="GQ8" s="1114"/>
      <c r="GR8" s="1114"/>
      <c r="GS8" s="1114"/>
      <c r="GT8" s="1114"/>
      <c r="GU8" s="1114"/>
      <c r="GV8" s="1114"/>
      <c r="GW8" s="1114"/>
      <c r="GX8" s="1114"/>
      <c r="GY8" s="1114"/>
      <c r="GZ8" s="1114"/>
      <c r="HA8" s="1114"/>
      <c r="HB8" s="1114"/>
      <c r="HC8" s="1114"/>
      <c r="HD8" s="1114"/>
      <c r="HE8" s="1114"/>
      <c r="HF8" s="1114"/>
      <c r="HG8" s="1114"/>
      <c r="HH8" s="1114"/>
      <c r="HI8" s="1114"/>
      <c r="HJ8" s="1114"/>
      <c r="HK8" s="1114"/>
      <c r="HL8" s="1114"/>
      <c r="HM8" s="1114"/>
      <c r="HN8" s="1114"/>
      <c r="HO8" s="1114"/>
      <c r="HP8" s="1114"/>
      <c r="HQ8" s="1114"/>
      <c r="HR8" s="1114"/>
      <c r="HS8" s="1114"/>
      <c r="HT8" s="1114"/>
      <c r="HU8" s="1114"/>
      <c r="HV8" s="1114"/>
      <c r="HW8" s="1114"/>
      <c r="HX8" s="1114"/>
      <c r="HY8" s="1114"/>
      <c r="HZ8" s="1114"/>
      <c r="IA8" s="1114"/>
      <c r="IB8" s="1114"/>
      <c r="IC8" s="1114"/>
      <c r="ID8" s="1114"/>
      <c r="IE8" s="1114"/>
      <c r="IF8" s="1114"/>
      <c r="IG8" s="1114"/>
      <c r="IH8" s="1114"/>
      <c r="II8" s="1114"/>
      <c r="IJ8" s="1114"/>
      <c r="IK8" s="1114"/>
      <c r="IL8" s="1114"/>
      <c r="IM8" s="1114"/>
      <c r="IN8" s="1114"/>
      <c r="IO8" s="1114"/>
      <c r="IP8" s="1114"/>
      <c r="IQ8" s="1114"/>
      <c r="IR8" s="1114"/>
      <c r="IS8" s="1114"/>
      <c r="IT8" s="1114"/>
      <c r="IU8" s="1114"/>
      <c r="IV8" s="1114"/>
      <c r="IW8" s="1114"/>
    </row>
    <row r="9" spans="2:257" ht="16.5" customHeight="1">
      <c r="C9" s="1727" t="s">
        <v>8</v>
      </c>
      <c r="D9" s="2911" t="str">
        <f>'ORÇAMENTO '!G11</f>
        <v>AV PRESIDENTE DUTRA, S/N, KM 264, SETOR INDUSTRIAL, SÃO PEDRO DA CIPA/MT</v>
      </c>
      <c r="E9" s="2911"/>
      <c r="F9" s="2911"/>
      <c r="G9" s="2911"/>
      <c r="H9" s="2911"/>
      <c r="I9" s="2911"/>
      <c r="J9" s="2911"/>
      <c r="K9" s="2911"/>
      <c r="L9" s="2911"/>
      <c r="M9" s="2911"/>
      <c r="N9" s="2911"/>
      <c r="O9" s="2911"/>
      <c r="P9" s="2911"/>
      <c r="Q9" s="2911"/>
      <c r="R9" s="2911"/>
      <c r="S9" s="2911"/>
      <c r="T9" s="2911"/>
      <c r="U9" s="2911"/>
      <c r="V9" s="2911"/>
      <c r="W9" s="2911"/>
      <c r="X9" s="2911"/>
      <c r="Y9" s="2911"/>
      <c r="Z9" s="2911"/>
      <c r="AA9" s="2911"/>
      <c r="AB9" s="2911"/>
      <c r="AC9" s="2911"/>
      <c r="AD9" s="2912"/>
      <c r="AE9" s="1114"/>
      <c r="AF9" s="1114"/>
      <c r="AG9" s="1114"/>
      <c r="AH9" s="1114"/>
      <c r="AI9" s="1114"/>
      <c r="AJ9" s="1114"/>
      <c r="AK9" s="1114"/>
      <c r="AL9" s="1114"/>
      <c r="AM9" s="1114"/>
      <c r="AN9" s="1114"/>
      <c r="AO9" s="1114"/>
      <c r="AP9" s="1114"/>
      <c r="AQ9" s="1114"/>
      <c r="AR9" s="1114"/>
      <c r="AS9" s="1114"/>
      <c r="AT9" s="1114"/>
      <c r="AU9" s="1114"/>
      <c r="AV9" s="1114"/>
      <c r="AW9" s="1114"/>
      <c r="AX9" s="1114"/>
      <c r="AY9" s="1114"/>
      <c r="AZ9" s="1114"/>
      <c r="BA9" s="1114"/>
      <c r="BB9" s="1114"/>
      <c r="BC9" s="1114"/>
      <c r="BD9" s="1114"/>
      <c r="BE9" s="1114"/>
      <c r="BF9" s="1114"/>
      <c r="BG9" s="1114"/>
      <c r="BH9" s="1114"/>
      <c r="BI9" s="1114"/>
      <c r="BJ9" s="1114"/>
      <c r="BK9" s="1114"/>
      <c r="BL9" s="1114"/>
      <c r="BM9" s="1114"/>
      <c r="BN9" s="1114"/>
      <c r="BO9" s="1114"/>
      <c r="BP9" s="1114"/>
      <c r="BQ9" s="1114"/>
      <c r="BR9" s="1114"/>
      <c r="BS9" s="1114"/>
      <c r="BT9" s="1114"/>
      <c r="BU9" s="1114"/>
      <c r="BV9" s="1114"/>
      <c r="BW9" s="1114"/>
      <c r="BX9" s="1114"/>
      <c r="BY9" s="1114"/>
      <c r="BZ9" s="1114"/>
      <c r="CA9" s="1114"/>
      <c r="CB9" s="1114"/>
      <c r="CC9" s="1114"/>
      <c r="CD9" s="1114"/>
      <c r="CE9" s="1114"/>
      <c r="CF9" s="1114"/>
      <c r="CG9" s="1114"/>
      <c r="CH9" s="1114"/>
      <c r="CI9" s="1114"/>
      <c r="CJ9" s="1114"/>
      <c r="CK9" s="1114"/>
      <c r="CL9" s="1114"/>
      <c r="CM9" s="1114"/>
      <c r="CN9" s="1114"/>
      <c r="CO9" s="1114"/>
      <c r="CP9" s="1114"/>
      <c r="CQ9" s="1114"/>
      <c r="CR9" s="1114"/>
      <c r="CS9" s="1114"/>
      <c r="CT9" s="1114"/>
      <c r="CU9" s="1114"/>
      <c r="CV9" s="1114"/>
      <c r="CW9" s="1114"/>
      <c r="CX9" s="1114"/>
      <c r="CY9" s="1114"/>
      <c r="CZ9" s="1114"/>
      <c r="DA9" s="1114"/>
      <c r="DB9" s="1114"/>
      <c r="DC9" s="1114"/>
      <c r="DD9" s="1114"/>
      <c r="DE9" s="1114"/>
      <c r="DF9" s="1114"/>
      <c r="DG9" s="1114"/>
      <c r="DH9" s="1114"/>
      <c r="DI9" s="1114"/>
      <c r="DJ9" s="1114"/>
      <c r="DK9" s="1114"/>
      <c r="DL9" s="1114"/>
      <c r="DM9" s="1114"/>
      <c r="DN9" s="1114"/>
      <c r="DO9" s="1114"/>
      <c r="DP9" s="1114"/>
      <c r="DQ9" s="1114"/>
      <c r="DR9" s="1114"/>
      <c r="DS9" s="1114"/>
      <c r="DT9" s="1114"/>
      <c r="DU9" s="1114"/>
      <c r="DV9" s="1114"/>
      <c r="DW9" s="1114"/>
      <c r="DX9" s="1114"/>
      <c r="DY9" s="1114"/>
      <c r="DZ9" s="1114"/>
      <c r="EA9" s="1114"/>
      <c r="EB9" s="1114"/>
      <c r="EC9" s="1114"/>
      <c r="ED9" s="1114"/>
      <c r="EE9" s="1114"/>
      <c r="EF9" s="1114"/>
      <c r="EG9" s="1114"/>
      <c r="EH9" s="1114"/>
      <c r="EI9" s="1114"/>
      <c r="EJ9" s="1114"/>
      <c r="EK9" s="1114"/>
      <c r="EL9" s="1114"/>
      <c r="EM9" s="1114"/>
      <c r="EN9" s="1114"/>
      <c r="EO9" s="1114"/>
      <c r="EP9" s="1114"/>
      <c r="EQ9" s="1114"/>
      <c r="ER9" s="1114"/>
      <c r="ES9" s="1114"/>
      <c r="ET9" s="1114"/>
      <c r="EU9" s="1114"/>
      <c r="EV9" s="1114"/>
      <c r="EW9" s="1114"/>
      <c r="EX9" s="1114"/>
      <c r="EY9" s="1114"/>
      <c r="EZ9" s="1114"/>
      <c r="FA9" s="1114"/>
      <c r="FB9" s="1114"/>
      <c r="FC9" s="1114"/>
      <c r="FD9" s="1114"/>
      <c r="FE9" s="1114"/>
      <c r="FF9" s="1114"/>
      <c r="FG9" s="1114"/>
      <c r="FH9" s="1114"/>
      <c r="FI9" s="1114"/>
      <c r="FJ9" s="1114"/>
      <c r="FK9" s="1114"/>
      <c r="FL9" s="1114"/>
      <c r="FM9" s="1114"/>
      <c r="FN9" s="1114"/>
      <c r="FO9" s="1114"/>
      <c r="FP9" s="1114"/>
      <c r="FQ9" s="1114"/>
      <c r="FR9" s="1114"/>
      <c r="FS9" s="1114"/>
      <c r="FT9" s="1114"/>
      <c r="FU9" s="1114"/>
      <c r="FV9" s="1114"/>
      <c r="FW9" s="1114"/>
      <c r="FX9" s="1114"/>
      <c r="FY9" s="1114"/>
      <c r="FZ9" s="1114"/>
      <c r="GA9" s="1114"/>
      <c r="GB9" s="1114"/>
      <c r="GC9" s="1114"/>
      <c r="GD9" s="1114"/>
      <c r="GE9" s="1114"/>
      <c r="GF9" s="1114"/>
      <c r="GG9" s="1114"/>
      <c r="GH9" s="1114"/>
      <c r="GI9" s="1114"/>
      <c r="GJ9" s="1114"/>
      <c r="GK9" s="1114"/>
      <c r="GL9" s="1114"/>
      <c r="GM9" s="1114"/>
      <c r="GN9" s="1114"/>
      <c r="GO9" s="1114"/>
      <c r="GP9" s="1114"/>
      <c r="GQ9" s="1114"/>
      <c r="GR9" s="1114"/>
      <c r="GS9" s="1114"/>
      <c r="GT9" s="1114"/>
      <c r="GU9" s="1114"/>
      <c r="GV9" s="1114"/>
      <c r="GW9" s="1114"/>
      <c r="GX9" s="1114"/>
      <c r="GY9" s="1114"/>
      <c r="GZ9" s="1114"/>
      <c r="HA9" s="1114"/>
      <c r="HB9" s="1114"/>
      <c r="HC9" s="1114"/>
      <c r="HD9" s="1114"/>
      <c r="HE9" s="1114"/>
      <c r="HF9" s="1114"/>
      <c r="HG9" s="1114"/>
      <c r="HH9" s="1114"/>
      <c r="HI9" s="1114"/>
      <c r="HJ9" s="1114"/>
      <c r="HK9" s="1114"/>
      <c r="HL9" s="1114"/>
      <c r="HM9" s="1114"/>
      <c r="HN9" s="1114"/>
      <c r="HO9" s="1114"/>
      <c r="HP9" s="1114"/>
      <c r="HQ9" s="1114"/>
      <c r="HR9" s="1114"/>
      <c r="HS9" s="1114"/>
      <c r="HT9" s="1114"/>
      <c r="HU9" s="1114"/>
      <c r="HV9" s="1114"/>
      <c r="HW9" s="1114"/>
      <c r="HX9" s="1114"/>
      <c r="HY9" s="1114"/>
      <c r="HZ9" s="1114"/>
      <c r="IA9" s="1114"/>
      <c r="IB9" s="1114"/>
      <c r="IC9" s="1114"/>
      <c r="ID9" s="1114"/>
      <c r="IE9" s="1114"/>
      <c r="IF9" s="1114"/>
      <c r="IG9" s="1114"/>
      <c r="IH9" s="1114"/>
      <c r="II9" s="1114"/>
      <c r="IJ9" s="1114"/>
      <c r="IK9" s="1114"/>
      <c r="IL9" s="1114"/>
      <c r="IM9" s="1114"/>
      <c r="IN9" s="1114"/>
      <c r="IO9" s="1114"/>
      <c r="IP9" s="1114"/>
      <c r="IQ9" s="1114"/>
      <c r="IR9" s="1114"/>
      <c r="IS9" s="1114"/>
      <c r="IT9" s="1114"/>
      <c r="IU9" s="1114"/>
      <c r="IV9" s="1114"/>
      <c r="IW9" s="1114"/>
    </row>
    <row r="10" spans="2:257" ht="15.75" customHeight="1" thickBot="1">
      <c r="C10" s="1728" t="s">
        <v>7</v>
      </c>
      <c r="D10" s="2913">
        <f>'ORÇAMENTO '!M10</f>
        <v>44103</v>
      </c>
      <c r="E10" s="2913"/>
      <c r="F10" s="2913"/>
      <c r="G10" s="2913"/>
      <c r="H10" s="2913"/>
      <c r="I10" s="2913"/>
      <c r="J10" s="2913"/>
      <c r="K10" s="2913"/>
      <c r="L10" s="2913"/>
      <c r="M10" s="2913"/>
      <c r="N10" s="2913"/>
      <c r="O10" s="2913"/>
      <c r="P10" s="2913"/>
      <c r="Q10" s="2913"/>
      <c r="R10" s="2913"/>
      <c r="S10" s="2913"/>
      <c r="T10" s="2913"/>
      <c r="U10" s="2913"/>
      <c r="V10" s="2913"/>
      <c r="W10" s="2913"/>
      <c r="X10" s="2913"/>
      <c r="Y10" s="2913"/>
      <c r="Z10" s="2913"/>
      <c r="AA10" s="2913"/>
      <c r="AB10" s="2913"/>
      <c r="AC10" s="2913"/>
      <c r="AD10" s="2914"/>
      <c r="AE10" s="1114"/>
      <c r="AF10" s="1114"/>
      <c r="AG10" s="1114"/>
      <c r="AH10" s="1114"/>
      <c r="AI10" s="1114"/>
      <c r="AJ10" s="1114"/>
      <c r="AK10" s="1114"/>
      <c r="AL10" s="1114"/>
      <c r="AM10" s="1114"/>
      <c r="AN10" s="1114"/>
      <c r="AO10" s="1114"/>
      <c r="AP10" s="1114"/>
      <c r="AQ10" s="1114"/>
      <c r="AR10" s="1114"/>
      <c r="AS10" s="1114"/>
      <c r="AT10" s="1114"/>
      <c r="AU10" s="1114"/>
      <c r="AV10" s="1114"/>
      <c r="AW10" s="1114"/>
      <c r="AX10" s="1114"/>
      <c r="AY10" s="1114"/>
      <c r="AZ10" s="1114"/>
      <c r="BA10" s="1114"/>
      <c r="BB10" s="1114"/>
      <c r="BC10" s="1114"/>
      <c r="BD10" s="1114"/>
      <c r="BE10" s="1114"/>
      <c r="BF10" s="1114"/>
      <c r="BG10" s="1114"/>
      <c r="BH10" s="1114"/>
      <c r="BI10" s="1114"/>
      <c r="BJ10" s="1114"/>
      <c r="BK10" s="1114"/>
      <c r="BL10" s="1114"/>
      <c r="BM10" s="1114"/>
      <c r="BN10" s="1114"/>
      <c r="BO10" s="1114"/>
      <c r="BP10" s="1114"/>
      <c r="BQ10" s="1114"/>
      <c r="BR10" s="1114"/>
      <c r="BS10" s="1114"/>
      <c r="BT10" s="1114"/>
      <c r="BU10" s="1114"/>
      <c r="BV10" s="1114"/>
      <c r="BW10" s="1114"/>
      <c r="BX10" s="1114"/>
      <c r="BY10" s="1114"/>
      <c r="BZ10" s="1114"/>
      <c r="CA10" s="1114"/>
      <c r="CB10" s="1114"/>
      <c r="CC10" s="1114"/>
      <c r="CD10" s="1114"/>
      <c r="CE10" s="1114"/>
      <c r="CF10" s="1114"/>
      <c r="CG10" s="1114"/>
      <c r="CH10" s="1114"/>
      <c r="CI10" s="1114"/>
      <c r="CJ10" s="1114"/>
      <c r="CK10" s="1114"/>
      <c r="CL10" s="1114"/>
      <c r="CM10" s="1114"/>
      <c r="CN10" s="1114"/>
      <c r="CO10" s="1114"/>
      <c r="CP10" s="1114"/>
      <c r="CQ10" s="1114"/>
      <c r="CR10" s="1114"/>
      <c r="CS10" s="1114"/>
      <c r="CT10" s="1114"/>
      <c r="CU10" s="1114"/>
      <c r="CV10" s="1114"/>
      <c r="CW10" s="1114"/>
      <c r="CX10" s="1114"/>
      <c r="CY10" s="1114"/>
      <c r="CZ10" s="1114"/>
      <c r="DA10" s="1114"/>
      <c r="DB10" s="1114"/>
      <c r="DC10" s="1114"/>
      <c r="DD10" s="1114"/>
      <c r="DE10" s="1114"/>
      <c r="DF10" s="1114"/>
      <c r="DG10" s="1114"/>
      <c r="DH10" s="1114"/>
      <c r="DI10" s="1114"/>
      <c r="DJ10" s="1114"/>
      <c r="DK10" s="1114"/>
      <c r="DL10" s="1114"/>
      <c r="DM10" s="1114"/>
      <c r="DN10" s="1114"/>
      <c r="DO10" s="1114"/>
      <c r="DP10" s="1114"/>
      <c r="DQ10" s="1114"/>
      <c r="DR10" s="1114"/>
      <c r="DS10" s="1114"/>
      <c r="DT10" s="1114"/>
      <c r="DU10" s="1114"/>
      <c r="DV10" s="1114"/>
      <c r="DW10" s="1114"/>
      <c r="DX10" s="1114"/>
      <c r="DY10" s="1114"/>
      <c r="DZ10" s="1114"/>
      <c r="EA10" s="1114"/>
      <c r="EB10" s="1114"/>
      <c r="EC10" s="1114"/>
      <c r="ED10" s="1114"/>
      <c r="EE10" s="1114"/>
      <c r="EF10" s="1114"/>
      <c r="EG10" s="1114"/>
      <c r="EH10" s="1114"/>
      <c r="EI10" s="1114"/>
      <c r="EJ10" s="1114"/>
      <c r="EK10" s="1114"/>
      <c r="EL10" s="1114"/>
      <c r="EM10" s="1114"/>
      <c r="EN10" s="1114"/>
      <c r="EO10" s="1114"/>
      <c r="EP10" s="1114"/>
      <c r="EQ10" s="1114"/>
      <c r="ER10" s="1114"/>
      <c r="ES10" s="1114"/>
      <c r="ET10" s="1114"/>
      <c r="EU10" s="1114"/>
      <c r="EV10" s="1114"/>
      <c r="EW10" s="1114"/>
      <c r="EX10" s="1114"/>
      <c r="EY10" s="1114"/>
      <c r="EZ10" s="1114"/>
      <c r="FA10" s="1114"/>
      <c r="FB10" s="1114"/>
      <c r="FC10" s="1114"/>
      <c r="FD10" s="1114"/>
      <c r="FE10" s="1114"/>
      <c r="FF10" s="1114"/>
      <c r="FG10" s="1114"/>
      <c r="FH10" s="1114"/>
      <c r="FI10" s="1114"/>
      <c r="FJ10" s="1114"/>
      <c r="FK10" s="1114"/>
      <c r="FL10" s="1114"/>
      <c r="FM10" s="1114"/>
      <c r="FN10" s="1114"/>
      <c r="FO10" s="1114"/>
      <c r="FP10" s="1114"/>
      <c r="FQ10" s="1114"/>
      <c r="FR10" s="1114"/>
      <c r="FS10" s="1114"/>
      <c r="FT10" s="1114"/>
      <c r="FU10" s="1114"/>
      <c r="FV10" s="1114"/>
      <c r="FW10" s="1114"/>
      <c r="FX10" s="1114"/>
      <c r="FY10" s="1114"/>
      <c r="FZ10" s="1114"/>
      <c r="GA10" s="1114"/>
      <c r="GB10" s="1114"/>
      <c r="GC10" s="1114"/>
      <c r="GD10" s="1114"/>
      <c r="GE10" s="1114"/>
      <c r="GF10" s="1114"/>
      <c r="GG10" s="1114"/>
      <c r="GH10" s="1114"/>
      <c r="GI10" s="1114"/>
      <c r="GJ10" s="1114"/>
      <c r="GK10" s="1114"/>
      <c r="GL10" s="1114"/>
      <c r="GM10" s="1114"/>
      <c r="GN10" s="1114"/>
      <c r="GO10" s="1114"/>
      <c r="GP10" s="1114"/>
      <c r="GQ10" s="1114"/>
      <c r="GR10" s="1114"/>
      <c r="GS10" s="1114"/>
      <c r="GT10" s="1114"/>
      <c r="GU10" s="1114"/>
      <c r="GV10" s="1114"/>
      <c r="GW10" s="1114"/>
      <c r="GX10" s="1114"/>
      <c r="GY10" s="1114"/>
      <c r="GZ10" s="1114"/>
      <c r="HA10" s="1114"/>
      <c r="HB10" s="1114"/>
      <c r="HC10" s="1114"/>
      <c r="HD10" s="1114"/>
      <c r="HE10" s="1114"/>
      <c r="HF10" s="1114"/>
      <c r="HG10" s="1114"/>
      <c r="HH10" s="1114"/>
      <c r="HI10" s="1114"/>
      <c r="HJ10" s="1114"/>
      <c r="HK10" s="1114"/>
      <c r="HL10" s="1114"/>
      <c r="HM10" s="1114"/>
      <c r="HN10" s="1114"/>
      <c r="HO10" s="1114"/>
      <c r="HP10" s="1114"/>
      <c r="HQ10" s="1114"/>
      <c r="HR10" s="1114"/>
      <c r="HS10" s="1114"/>
      <c r="HT10" s="1114"/>
      <c r="HU10" s="1114"/>
      <c r="HV10" s="1114"/>
      <c r="HW10" s="1114"/>
      <c r="HX10" s="1114"/>
      <c r="HY10" s="1114"/>
      <c r="HZ10" s="1114"/>
      <c r="IA10" s="1114"/>
      <c r="IB10" s="1114"/>
      <c r="IC10" s="1114"/>
      <c r="ID10" s="1114"/>
      <c r="IE10" s="1114"/>
      <c r="IF10" s="1114"/>
      <c r="IG10" s="1114"/>
      <c r="IH10" s="1114"/>
      <c r="II10" s="1114"/>
      <c r="IJ10" s="1114"/>
      <c r="IK10" s="1114"/>
      <c r="IL10" s="1114"/>
      <c r="IM10" s="1114"/>
      <c r="IN10" s="1114"/>
      <c r="IO10" s="1114"/>
      <c r="IP10" s="1114"/>
      <c r="IQ10" s="1114"/>
      <c r="IR10" s="1114"/>
      <c r="IS10" s="1114"/>
      <c r="IT10" s="1114"/>
      <c r="IU10" s="1114"/>
      <c r="IV10" s="1114"/>
      <c r="IW10" s="1114"/>
    </row>
    <row r="11" spans="2:257" s="1342" customFormat="1" ht="24" thickBot="1">
      <c r="B11" s="1343"/>
      <c r="C11" s="2908" t="s">
        <v>1252</v>
      </c>
      <c r="D11" s="2909"/>
      <c r="E11" s="2909"/>
      <c r="F11" s="2909"/>
      <c r="G11" s="2909"/>
      <c r="H11" s="2909"/>
      <c r="I11" s="2909"/>
      <c r="J11" s="2909"/>
      <c r="K11" s="2909"/>
      <c r="L11" s="2909"/>
      <c r="M11" s="2909"/>
      <c r="N11" s="2909"/>
      <c r="O11" s="2909"/>
      <c r="P11" s="2909"/>
      <c r="Q11" s="2909"/>
      <c r="R11" s="2909"/>
      <c r="S11" s="2909"/>
      <c r="T11" s="2909"/>
      <c r="U11" s="2909"/>
      <c r="V11" s="2909"/>
      <c r="W11" s="2909"/>
      <c r="X11" s="2909"/>
      <c r="Y11" s="2909"/>
      <c r="Z11" s="2909"/>
      <c r="AA11" s="2909"/>
      <c r="AB11" s="2909"/>
      <c r="AC11" s="2909"/>
      <c r="AD11" s="2910"/>
    </row>
    <row r="12" spans="2:257" s="1344" customFormat="1" ht="5.25">
      <c r="B12" s="1345"/>
      <c r="C12" s="1718"/>
      <c r="D12" s="1719"/>
      <c r="E12" s="1719"/>
      <c r="F12" s="1719"/>
      <c r="G12" s="1719"/>
      <c r="H12" s="1719"/>
      <c r="I12" s="1719"/>
      <c r="J12" s="1719"/>
      <c r="K12" s="1719"/>
      <c r="L12" s="1720"/>
      <c r="M12" s="1721"/>
      <c r="N12" s="1721"/>
      <c r="O12" s="1721"/>
      <c r="P12" s="1721"/>
      <c r="Q12" s="1721"/>
      <c r="R12" s="1721"/>
      <c r="S12" s="1721"/>
      <c r="T12" s="1721"/>
      <c r="U12" s="1721"/>
      <c r="V12" s="1721"/>
      <c r="W12" s="1721"/>
      <c r="X12" s="1721"/>
      <c r="Y12" s="1721"/>
      <c r="Z12" s="1721"/>
      <c r="AA12" s="1721"/>
      <c r="AB12" s="1721"/>
      <c r="AC12" s="1721"/>
      <c r="AD12" s="1722"/>
    </row>
    <row r="13" spans="2:257" ht="15.75">
      <c r="C13" s="1723" t="s">
        <v>11</v>
      </c>
      <c r="D13" s="1724" t="s">
        <v>13</v>
      </c>
      <c r="E13" s="1724" t="s">
        <v>170</v>
      </c>
      <c r="F13" s="1724" t="s">
        <v>171</v>
      </c>
      <c r="G13" s="1724" t="s">
        <v>172</v>
      </c>
      <c r="H13" s="1724" t="s">
        <v>171</v>
      </c>
      <c r="I13" s="1724" t="s">
        <v>173</v>
      </c>
      <c r="J13" s="1724" t="s">
        <v>171</v>
      </c>
      <c r="K13" s="1724" t="s">
        <v>174</v>
      </c>
      <c r="L13" s="1724" t="s">
        <v>171</v>
      </c>
      <c r="M13" s="1724" t="s">
        <v>175</v>
      </c>
      <c r="N13" s="1724" t="s">
        <v>171</v>
      </c>
      <c r="O13" s="1724" t="s">
        <v>176</v>
      </c>
      <c r="P13" s="1724" t="s">
        <v>171</v>
      </c>
      <c r="Q13" s="1724" t="s">
        <v>177</v>
      </c>
      <c r="R13" s="1724" t="s">
        <v>171</v>
      </c>
      <c r="S13" s="1724" t="s">
        <v>178</v>
      </c>
      <c r="T13" s="1724" t="s">
        <v>171</v>
      </c>
      <c r="U13" s="1724" t="s">
        <v>179</v>
      </c>
      <c r="V13" s="1724" t="s">
        <v>171</v>
      </c>
      <c r="W13" s="1724" t="s">
        <v>180</v>
      </c>
      <c r="X13" s="1724" t="s">
        <v>171</v>
      </c>
      <c r="Y13" s="1724" t="s">
        <v>181</v>
      </c>
      <c r="Z13" s="1724" t="s">
        <v>171</v>
      </c>
      <c r="AA13" s="1724" t="s">
        <v>182</v>
      </c>
      <c r="AB13" s="1724" t="s">
        <v>171</v>
      </c>
      <c r="AC13" s="1724" t="s">
        <v>81</v>
      </c>
      <c r="AD13" s="1724" t="s">
        <v>171</v>
      </c>
      <c r="AE13" s="1114"/>
      <c r="AF13" s="1114"/>
      <c r="AG13" s="1114"/>
      <c r="AH13" s="1114"/>
      <c r="AI13" s="1114"/>
      <c r="AJ13" s="1114"/>
      <c r="AK13" s="1114"/>
      <c r="AL13" s="1114"/>
      <c r="AM13" s="1114"/>
      <c r="AN13" s="1114"/>
      <c r="AO13" s="1114"/>
      <c r="AP13" s="1114"/>
      <c r="AQ13" s="1114"/>
      <c r="AR13" s="1114"/>
      <c r="AS13" s="1114"/>
      <c r="AT13" s="1114"/>
      <c r="AU13" s="1114"/>
      <c r="AV13" s="1114"/>
      <c r="AW13" s="1114"/>
      <c r="AX13" s="1114"/>
      <c r="AY13" s="1114"/>
      <c r="AZ13" s="1114"/>
      <c r="BA13" s="1114"/>
      <c r="BB13" s="1114"/>
      <c r="BC13" s="1114"/>
      <c r="BD13" s="1114"/>
      <c r="BE13" s="1114"/>
      <c r="BF13" s="1114"/>
      <c r="BG13" s="1114"/>
      <c r="BH13" s="1114"/>
      <c r="BI13" s="1114"/>
      <c r="BJ13" s="1114"/>
      <c r="BK13" s="1114"/>
      <c r="BL13" s="1114"/>
      <c r="BM13" s="1114"/>
      <c r="BN13" s="1114"/>
      <c r="BO13" s="1114"/>
      <c r="BP13" s="1114"/>
      <c r="BQ13" s="1114"/>
      <c r="BR13" s="1114"/>
      <c r="BS13" s="1114"/>
      <c r="BT13" s="1114"/>
      <c r="BU13" s="1114"/>
      <c r="BV13" s="1114"/>
      <c r="BW13" s="1114"/>
      <c r="BX13" s="1114"/>
      <c r="BY13" s="1114"/>
      <c r="BZ13" s="1114"/>
      <c r="CA13" s="1114"/>
      <c r="CB13" s="1114"/>
      <c r="CC13" s="1114"/>
      <c r="CD13" s="1114"/>
      <c r="CE13" s="1114"/>
      <c r="CF13" s="1114"/>
      <c r="CG13" s="1114"/>
      <c r="CH13" s="1114"/>
      <c r="CI13" s="1114"/>
      <c r="CJ13" s="1114"/>
      <c r="CK13" s="1114"/>
      <c r="CL13" s="1114"/>
      <c r="CM13" s="1114"/>
      <c r="CN13" s="1114"/>
      <c r="CO13" s="1114"/>
      <c r="CP13" s="1114"/>
      <c r="CQ13" s="1114"/>
      <c r="CR13" s="1114"/>
      <c r="CS13" s="1114"/>
      <c r="CT13" s="1114"/>
      <c r="CU13" s="1114"/>
      <c r="CV13" s="1114"/>
      <c r="CW13" s="1114"/>
      <c r="CX13" s="1114"/>
      <c r="CY13" s="1114"/>
      <c r="CZ13" s="1114"/>
      <c r="DA13" s="1114"/>
      <c r="DB13" s="1114"/>
      <c r="DC13" s="1114"/>
      <c r="DD13" s="1114"/>
      <c r="DE13" s="1114"/>
      <c r="DF13" s="1114"/>
      <c r="DG13" s="1114"/>
      <c r="DH13" s="1114"/>
      <c r="DI13" s="1114"/>
      <c r="DJ13" s="1114"/>
      <c r="DK13" s="1114"/>
      <c r="DL13" s="1114"/>
      <c r="DM13" s="1114"/>
      <c r="DN13" s="1114"/>
      <c r="DO13" s="1114"/>
      <c r="DP13" s="1114"/>
      <c r="DQ13" s="1114"/>
      <c r="DR13" s="1114"/>
      <c r="DS13" s="1114"/>
      <c r="DT13" s="1114"/>
      <c r="DU13" s="1114"/>
      <c r="DV13" s="1114"/>
      <c r="DW13" s="1114"/>
      <c r="DX13" s="1114"/>
      <c r="DY13" s="1114"/>
      <c r="DZ13" s="1114"/>
      <c r="EA13" s="1114"/>
      <c r="EB13" s="1114"/>
      <c r="EC13" s="1114"/>
      <c r="ED13" s="1114"/>
      <c r="EE13" s="1114"/>
      <c r="EF13" s="1114"/>
      <c r="EG13" s="1114"/>
      <c r="EH13" s="1114"/>
      <c r="EI13" s="1114"/>
      <c r="EJ13" s="1114"/>
      <c r="EK13" s="1114"/>
      <c r="EL13" s="1114"/>
      <c r="EM13" s="1114"/>
      <c r="EN13" s="1114"/>
      <c r="EO13" s="1114"/>
      <c r="EP13" s="1114"/>
      <c r="EQ13" s="1114"/>
      <c r="ER13" s="1114"/>
      <c r="ES13" s="1114"/>
      <c r="ET13" s="1114"/>
      <c r="EU13" s="1114"/>
      <c r="EV13" s="1114"/>
      <c r="EW13" s="1114"/>
      <c r="EX13" s="1114"/>
      <c r="EY13" s="1114"/>
      <c r="EZ13" s="1114"/>
      <c r="FA13" s="1114"/>
      <c r="FB13" s="1114"/>
      <c r="FC13" s="1114"/>
      <c r="FD13" s="1114"/>
      <c r="FE13" s="1114"/>
      <c r="FF13" s="1114"/>
      <c r="FG13" s="1114"/>
      <c r="FH13" s="1114"/>
      <c r="FI13" s="1114"/>
      <c r="FJ13" s="1114"/>
      <c r="FK13" s="1114"/>
      <c r="FL13" s="1114"/>
      <c r="FM13" s="1114"/>
      <c r="FN13" s="1114"/>
      <c r="FO13" s="1114"/>
      <c r="FP13" s="1114"/>
      <c r="FQ13" s="1114"/>
      <c r="FR13" s="1114"/>
      <c r="FS13" s="1114"/>
      <c r="FT13" s="1114"/>
      <c r="FU13" s="1114"/>
      <c r="FV13" s="1114"/>
      <c r="FW13" s="1114"/>
      <c r="FX13" s="1114"/>
      <c r="FY13" s="1114"/>
      <c r="FZ13" s="1114"/>
      <c r="GA13" s="1114"/>
      <c r="GB13" s="1114"/>
      <c r="GC13" s="1114"/>
      <c r="GD13" s="1114"/>
      <c r="GE13" s="1114"/>
      <c r="GF13" s="1114"/>
      <c r="GG13" s="1114"/>
      <c r="GH13" s="1114"/>
      <c r="GI13" s="1114"/>
      <c r="GJ13" s="1114"/>
      <c r="GK13" s="1114"/>
      <c r="GL13" s="1114"/>
      <c r="GM13" s="1114"/>
      <c r="GN13" s="1114"/>
      <c r="GO13" s="1114"/>
      <c r="GP13" s="1114"/>
      <c r="GQ13" s="1114"/>
      <c r="GR13" s="1114"/>
      <c r="GS13" s="1114"/>
      <c r="GT13" s="1114"/>
      <c r="GU13" s="1114"/>
      <c r="GV13" s="1114"/>
      <c r="GW13" s="1114"/>
      <c r="GX13" s="1114"/>
      <c r="GY13" s="1114"/>
      <c r="GZ13" s="1114"/>
      <c r="HA13" s="1114"/>
      <c r="HB13" s="1114"/>
      <c r="HC13" s="1114"/>
      <c r="HD13" s="1114"/>
      <c r="HE13" s="1114"/>
      <c r="HF13" s="1114"/>
      <c r="HG13" s="1114"/>
      <c r="HH13" s="1114"/>
      <c r="HI13" s="1114"/>
      <c r="HJ13" s="1114"/>
      <c r="HK13" s="1114"/>
      <c r="HL13" s="1114"/>
      <c r="HM13" s="1114"/>
      <c r="HN13" s="1114"/>
      <c r="HO13" s="1114"/>
      <c r="HP13" s="1114"/>
      <c r="HQ13" s="1114"/>
      <c r="HR13" s="1114"/>
      <c r="HS13" s="1114"/>
      <c r="HT13" s="1114"/>
      <c r="HU13" s="1114"/>
      <c r="HV13" s="1114"/>
      <c r="HW13" s="1114"/>
      <c r="HX13" s="1114"/>
      <c r="HY13" s="1114"/>
      <c r="HZ13" s="1114"/>
      <c r="IA13" s="1114"/>
      <c r="IB13" s="1114"/>
      <c r="IC13" s="1114"/>
      <c r="ID13" s="1114"/>
      <c r="IE13" s="1114"/>
      <c r="IF13" s="1114"/>
      <c r="IG13" s="1114"/>
      <c r="IH13" s="1114"/>
      <c r="II13" s="1114"/>
      <c r="IJ13" s="1114"/>
      <c r="IK13" s="1114"/>
      <c r="IL13" s="1114"/>
      <c r="IM13" s="1114"/>
      <c r="IN13" s="1114"/>
      <c r="IO13" s="1114"/>
      <c r="IP13" s="1114"/>
      <c r="IQ13" s="1114"/>
      <c r="IR13" s="1114"/>
      <c r="IS13" s="1114"/>
      <c r="IT13" s="1114"/>
      <c r="IU13" s="1114"/>
      <c r="IV13" s="1114"/>
      <c r="IW13" s="1114"/>
    </row>
    <row r="14" spans="2:257" s="1346" customFormat="1" ht="6" customHeight="1">
      <c r="C14" s="1710"/>
      <c r="D14" s="1708"/>
      <c r="E14" s="1347"/>
      <c r="F14" s="1348"/>
      <c r="G14" s="1347"/>
      <c r="H14" s="1348"/>
      <c r="I14" s="1347"/>
      <c r="J14" s="1348"/>
      <c r="K14" s="1347"/>
      <c r="L14" s="1348"/>
      <c r="M14" s="1347"/>
      <c r="N14" s="1348"/>
      <c r="O14" s="1347"/>
      <c r="P14" s="1348"/>
      <c r="Q14" s="1347"/>
      <c r="R14" s="1348"/>
      <c r="S14" s="1347"/>
      <c r="T14" s="1348"/>
      <c r="U14" s="1347"/>
      <c r="V14" s="1348"/>
      <c r="W14" s="1347"/>
      <c r="X14" s="1348"/>
      <c r="Y14" s="1347"/>
      <c r="Z14" s="1348"/>
      <c r="AA14" s="1347"/>
      <c r="AB14" s="1348"/>
      <c r="AC14" s="1347"/>
      <c r="AD14" s="1709"/>
      <c r="AE14" s="924"/>
      <c r="AF14" s="924"/>
      <c r="AG14" s="924"/>
      <c r="AH14" s="924"/>
      <c r="AI14" s="924"/>
      <c r="AJ14" s="924"/>
      <c r="AK14" s="924"/>
      <c r="AL14" s="924"/>
      <c r="AM14" s="924"/>
      <c r="AN14" s="924"/>
      <c r="AO14" s="924"/>
      <c r="AP14" s="924"/>
      <c r="AQ14" s="924"/>
      <c r="AR14" s="924"/>
      <c r="AS14" s="924"/>
      <c r="AT14" s="924"/>
      <c r="AU14" s="924"/>
      <c r="AV14" s="924"/>
      <c r="AW14" s="924"/>
      <c r="AX14" s="924"/>
      <c r="AY14" s="924"/>
      <c r="AZ14" s="924"/>
      <c r="BA14" s="924"/>
      <c r="BB14" s="924"/>
      <c r="BC14" s="924"/>
      <c r="BD14" s="924"/>
      <c r="BE14" s="924"/>
      <c r="BF14" s="924"/>
      <c r="BG14" s="924"/>
      <c r="BH14" s="924"/>
      <c r="BI14" s="924"/>
      <c r="BJ14" s="924"/>
      <c r="BK14" s="924"/>
      <c r="BL14" s="924"/>
      <c r="BM14" s="924"/>
      <c r="BN14" s="924"/>
      <c r="BO14" s="924"/>
      <c r="BP14" s="924"/>
      <c r="BQ14" s="924"/>
      <c r="BR14" s="924"/>
      <c r="BS14" s="924"/>
      <c r="BT14" s="924"/>
      <c r="BU14" s="924"/>
      <c r="BV14" s="924"/>
      <c r="BW14" s="924"/>
      <c r="BX14" s="924"/>
      <c r="BY14" s="924"/>
      <c r="BZ14" s="924"/>
      <c r="CA14" s="924"/>
      <c r="CB14" s="924"/>
      <c r="CC14" s="924"/>
      <c r="CD14" s="924"/>
      <c r="CE14" s="924"/>
      <c r="CF14" s="924"/>
      <c r="CG14" s="924"/>
      <c r="CH14" s="924"/>
      <c r="CI14" s="924"/>
      <c r="CJ14" s="924"/>
      <c r="CK14" s="924"/>
      <c r="CL14" s="924"/>
      <c r="CM14" s="924"/>
      <c r="CN14" s="924"/>
      <c r="CO14" s="924"/>
      <c r="CP14" s="924"/>
      <c r="CQ14" s="924"/>
      <c r="CR14" s="924"/>
      <c r="CS14" s="924"/>
      <c r="CT14" s="924"/>
      <c r="CU14" s="924"/>
      <c r="CV14" s="924"/>
      <c r="CW14" s="924"/>
      <c r="CX14" s="924"/>
      <c r="CY14" s="924"/>
      <c r="CZ14" s="924"/>
      <c r="DA14" s="924"/>
      <c r="DB14" s="924"/>
      <c r="DC14" s="924"/>
      <c r="DD14" s="924"/>
      <c r="DE14" s="924"/>
      <c r="DF14" s="924"/>
      <c r="DG14" s="924"/>
      <c r="DH14" s="924"/>
      <c r="DI14" s="924"/>
      <c r="DJ14" s="924"/>
      <c r="DK14" s="924"/>
      <c r="DL14" s="924"/>
      <c r="DM14" s="924"/>
      <c r="DN14" s="924"/>
      <c r="DO14" s="924"/>
      <c r="DP14" s="924"/>
      <c r="DQ14" s="924"/>
      <c r="DR14" s="924"/>
      <c r="DS14" s="924"/>
      <c r="DT14" s="924"/>
      <c r="DU14" s="924"/>
      <c r="DV14" s="924"/>
      <c r="DW14" s="924"/>
      <c r="DX14" s="924"/>
      <c r="DY14" s="924"/>
      <c r="DZ14" s="924"/>
      <c r="EA14" s="924"/>
      <c r="EB14" s="924"/>
      <c r="EC14" s="924"/>
      <c r="ED14" s="924"/>
      <c r="EE14" s="924"/>
      <c r="EF14" s="924"/>
      <c r="EG14" s="924"/>
      <c r="EH14" s="924"/>
      <c r="EI14" s="924"/>
      <c r="EJ14" s="924"/>
      <c r="EK14" s="924"/>
      <c r="EL14" s="924"/>
      <c r="EM14" s="924"/>
      <c r="EN14" s="924"/>
      <c r="EO14" s="924"/>
      <c r="EP14" s="924"/>
      <c r="EQ14" s="924"/>
      <c r="ER14" s="924"/>
      <c r="ES14" s="924"/>
      <c r="ET14" s="924"/>
      <c r="EU14" s="924"/>
      <c r="EV14" s="924"/>
      <c r="EW14" s="924"/>
      <c r="EX14" s="924"/>
      <c r="EY14" s="924"/>
      <c r="EZ14" s="924"/>
      <c r="FA14" s="924"/>
      <c r="FB14" s="924"/>
      <c r="FC14" s="924"/>
      <c r="FD14" s="924"/>
      <c r="FE14" s="924"/>
      <c r="FF14" s="924"/>
      <c r="FG14" s="924"/>
      <c r="FH14" s="924"/>
      <c r="FI14" s="924"/>
      <c r="FJ14" s="924"/>
      <c r="FK14" s="924"/>
      <c r="FL14" s="924"/>
      <c r="FM14" s="924"/>
      <c r="FN14" s="924"/>
      <c r="FO14" s="924"/>
      <c r="FP14" s="924"/>
      <c r="FQ14" s="924"/>
      <c r="FR14" s="924"/>
      <c r="FS14" s="924"/>
      <c r="FT14" s="924"/>
      <c r="FU14" s="924"/>
      <c r="FV14" s="924"/>
      <c r="FW14" s="924"/>
      <c r="FX14" s="924"/>
      <c r="FY14" s="924"/>
      <c r="FZ14" s="924"/>
      <c r="GA14" s="924"/>
      <c r="GB14" s="924"/>
      <c r="GC14" s="924"/>
      <c r="GD14" s="924"/>
      <c r="GE14" s="924"/>
      <c r="GF14" s="924"/>
      <c r="GG14" s="924"/>
      <c r="GH14" s="924"/>
      <c r="GI14" s="924"/>
      <c r="GJ14" s="924"/>
      <c r="GK14" s="924"/>
      <c r="GL14" s="924"/>
      <c r="GM14" s="924"/>
      <c r="GN14" s="924"/>
      <c r="GO14" s="924"/>
      <c r="GP14" s="924"/>
      <c r="GQ14" s="924"/>
      <c r="GR14" s="924"/>
      <c r="GS14" s="924"/>
      <c r="GT14" s="924"/>
      <c r="GU14" s="924"/>
      <c r="GV14" s="924"/>
      <c r="GW14" s="924"/>
      <c r="GX14" s="924"/>
      <c r="GY14" s="924"/>
      <c r="GZ14" s="924"/>
      <c r="HA14" s="924"/>
      <c r="HB14" s="924"/>
      <c r="HC14" s="924"/>
      <c r="HD14" s="924"/>
      <c r="HE14" s="924"/>
      <c r="HF14" s="924"/>
      <c r="HG14" s="924"/>
      <c r="HH14" s="924"/>
      <c r="HI14" s="924"/>
      <c r="HJ14" s="924"/>
      <c r="HK14" s="924"/>
      <c r="HL14" s="924"/>
      <c r="HM14" s="924"/>
      <c r="HN14" s="924"/>
      <c r="HO14" s="924"/>
      <c r="HP14" s="924"/>
      <c r="HQ14" s="924"/>
      <c r="HR14" s="924"/>
      <c r="HS14" s="924"/>
      <c r="HT14" s="924"/>
      <c r="HU14" s="924"/>
      <c r="HV14" s="924"/>
      <c r="HW14" s="924"/>
      <c r="HX14" s="924"/>
      <c r="HY14" s="924"/>
      <c r="HZ14" s="924"/>
      <c r="IA14" s="924"/>
      <c r="IB14" s="924"/>
      <c r="IC14" s="924"/>
      <c r="ID14" s="924"/>
      <c r="IE14" s="924"/>
      <c r="IF14" s="924"/>
      <c r="IG14" s="924"/>
      <c r="IH14" s="924"/>
      <c r="II14" s="924"/>
      <c r="IJ14" s="924"/>
      <c r="IK14" s="924"/>
      <c r="IL14" s="924"/>
      <c r="IM14" s="924"/>
      <c r="IN14" s="924"/>
      <c r="IO14" s="924"/>
      <c r="IP14" s="924"/>
      <c r="IQ14" s="924"/>
      <c r="IR14" s="924"/>
      <c r="IS14" s="924"/>
      <c r="IT14" s="924"/>
      <c r="IU14" s="924"/>
      <c r="IV14" s="924"/>
      <c r="IW14" s="924"/>
    </row>
    <row r="15" spans="2:257" ht="15.75">
      <c r="B15" s="1350">
        <v>1</v>
      </c>
      <c r="C15" s="233" t="str">
        <f>SUM($A$14:B15)&amp;".0"</f>
        <v>1.0</v>
      </c>
      <c r="D15" s="1706" t="str">
        <f>VLOOKUP(C15,RESUMO!$B$15:$I$83,3,0)</f>
        <v>A D M I N I S T R A Ç Ã O  O B R A</v>
      </c>
      <c r="E15" s="1351">
        <f>($AC15*F15/100)</f>
        <v>0</v>
      </c>
      <c r="F15" s="1707"/>
      <c r="G15" s="1351">
        <f>($AC15*H15/100)</f>
        <v>0</v>
      </c>
      <c r="H15" s="1707"/>
      <c r="I15" s="1351">
        <f>($AC15*J15/100)</f>
        <v>0</v>
      </c>
      <c r="J15" s="1707"/>
      <c r="K15" s="1351">
        <f>($AC15*L15/100)</f>
        <v>0</v>
      </c>
      <c r="L15" s="1707"/>
      <c r="M15" s="1351">
        <f>($AC15*N15/100)</f>
        <v>0</v>
      </c>
      <c r="N15" s="1707"/>
      <c r="O15" s="1351">
        <f>($AC15*P15/100)</f>
        <v>0</v>
      </c>
      <c r="P15" s="1707"/>
      <c r="Q15" s="1351">
        <f>($AC15*R15/100)</f>
        <v>0</v>
      </c>
      <c r="R15" s="1707"/>
      <c r="S15" s="1351">
        <f>($AC15*T15/100)</f>
        <v>0</v>
      </c>
      <c r="T15" s="1707"/>
      <c r="U15" s="1351">
        <f>($AC15*V15/100)</f>
        <v>0</v>
      </c>
      <c r="V15" s="1707"/>
      <c r="W15" s="1351">
        <f>($AC15*X15/100)</f>
        <v>0</v>
      </c>
      <c r="X15" s="1707"/>
      <c r="Y15" s="1351">
        <f>($AC15*Z15/100)</f>
        <v>0</v>
      </c>
      <c r="Z15" s="1707"/>
      <c r="AA15" s="1351">
        <f>($AC15*AB15/100)</f>
        <v>0</v>
      </c>
      <c r="AB15" s="1707"/>
      <c r="AC15" s="1351">
        <f>VLOOKUP(C15,RESUMO!$B$15:$I$83,8,0)</f>
        <v>18934.669999999998</v>
      </c>
      <c r="AD15" s="1707">
        <f ca="1">AC15/$AC$57*100</f>
        <v>7.3415354207825798</v>
      </c>
      <c r="AE15" s="1114"/>
      <c r="AF15" s="1352">
        <f>F15+H15+J15+P15+L15+N15+R15+T15+V15+X15+Z15+AB15</f>
        <v>0</v>
      </c>
      <c r="AG15" s="1114"/>
      <c r="AH15" s="1114"/>
      <c r="AI15" s="1114"/>
      <c r="AJ15" s="1114"/>
      <c r="AK15" s="1114"/>
      <c r="AL15" s="1114"/>
      <c r="AM15" s="1114"/>
      <c r="AN15" s="1114"/>
      <c r="AO15" s="1114"/>
      <c r="AP15" s="1114"/>
      <c r="AQ15" s="1114"/>
      <c r="AR15" s="1114"/>
      <c r="AS15" s="1114"/>
      <c r="AT15" s="1114"/>
      <c r="AU15" s="1114"/>
      <c r="AV15" s="1114"/>
      <c r="AW15" s="1114"/>
      <c r="AX15" s="1114"/>
      <c r="AY15" s="1114"/>
      <c r="AZ15" s="1114"/>
      <c r="BA15" s="1114"/>
      <c r="BB15" s="1114"/>
      <c r="BC15" s="1114"/>
      <c r="BD15" s="1114"/>
      <c r="BE15" s="1114"/>
      <c r="BF15" s="1114"/>
      <c r="BG15" s="1114"/>
      <c r="BH15" s="1114"/>
      <c r="BI15" s="1114"/>
      <c r="BJ15" s="1114"/>
      <c r="BK15" s="1114"/>
      <c r="BL15" s="1114"/>
      <c r="BM15" s="1114"/>
      <c r="BN15" s="1114"/>
      <c r="BO15" s="1114"/>
      <c r="BP15" s="1114"/>
      <c r="BQ15" s="1114"/>
      <c r="BR15" s="1114"/>
      <c r="BS15" s="1114"/>
      <c r="BT15" s="1114"/>
      <c r="BU15" s="1114"/>
      <c r="BV15" s="1114"/>
      <c r="BW15" s="1114"/>
      <c r="BX15" s="1114"/>
      <c r="BY15" s="1114"/>
      <c r="BZ15" s="1114"/>
      <c r="CA15" s="1114"/>
      <c r="CB15" s="1114"/>
      <c r="CC15" s="1114"/>
      <c r="CD15" s="1114"/>
      <c r="CE15" s="1114"/>
      <c r="CF15" s="1114"/>
      <c r="CG15" s="1114"/>
      <c r="CH15" s="1114"/>
      <c r="CI15" s="1114"/>
      <c r="CJ15" s="1114"/>
      <c r="CK15" s="1114"/>
      <c r="CL15" s="1114"/>
      <c r="CM15" s="1114"/>
      <c r="CN15" s="1114"/>
      <c r="CO15" s="1114"/>
      <c r="CP15" s="1114"/>
      <c r="CQ15" s="1114"/>
      <c r="CR15" s="1114"/>
      <c r="CS15" s="1114"/>
      <c r="CT15" s="1114"/>
      <c r="CU15" s="1114"/>
      <c r="CV15" s="1114"/>
      <c r="CW15" s="1114"/>
      <c r="CX15" s="1114"/>
      <c r="CY15" s="1114"/>
      <c r="CZ15" s="1114"/>
      <c r="DA15" s="1114"/>
      <c r="DB15" s="1114"/>
      <c r="DC15" s="1114"/>
      <c r="DD15" s="1114"/>
      <c r="DE15" s="1114"/>
      <c r="DF15" s="1114"/>
      <c r="DG15" s="1114"/>
      <c r="DH15" s="1114"/>
      <c r="DI15" s="1114"/>
      <c r="DJ15" s="1114"/>
      <c r="DK15" s="1114"/>
      <c r="DL15" s="1114"/>
      <c r="DM15" s="1114"/>
      <c r="DN15" s="1114"/>
      <c r="DO15" s="1114"/>
      <c r="DP15" s="1114"/>
      <c r="DQ15" s="1114"/>
      <c r="DR15" s="1114"/>
      <c r="DS15" s="1114"/>
      <c r="DT15" s="1114"/>
      <c r="DU15" s="1114"/>
      <c r="DV15" s="1114"/>
      <c r="DW15" s="1114"/>
      <c r="DX15" s="1114"/>
      <c r="DY15" s="1114"/>
      <c r="DZ15" s="1114"/>
      <c r="EA15" s="1114"/>
      <c r="EB15" s="1114"/>
      <c r="EC15" s="1114"/>
      <c r="ED15" s="1114"/>
      <c r="EE15" s="1114"/>
      <c r="EF15" s="1114"/>
      <c r="EG15" s="1114"/>
      <c r="EH15" s="1114"/>
      <c r="EI15" s="1114"/>
      <c r="EJ15" s="1114"/>
      <c r="EK15" s="1114"/>
      <c r="EL15" s="1114"/>
      <c r="EM15" s="1114"/>
      <c r="EN15" s="1114"/>
      <c r="EO15" s="1114"/>
      <c r="EP15" s="1114"/>
      <c r="EQ15" s="1114"/>
      <c r="ER15" s="1114"/>
      <c r="ES15" s="1114"/>
      <c r="ET15" s="1114"/>
      <c r="EU15" s="1114"/>
      <c r="EV15" s="1114"/>
      <c r="EW15" s="1114"/>
      <c r="EX15" s="1114"/>
      <c r="EY15" s="1114"/>
      <c r="EZ15" s="1114"/>
      <c r="FA15" s="1114"/>
      <c r="FB15" s="1114"/>
      <c r="FC15" s="1114"/>
      <c r="FD15" s="1114"/>
      <c r="FE15" s="1114"/>
      <c r="FF15" s="1114"/>
      <c r="FG15" s="1114"/>
      <c r="FH15" s="1114"/>
      <c r="FI15" s="1114"/>
      <c r="FJ15" s="1114"/>
      <c r="FK15" s="1114"/>
      <c r="FL15" s="1114"/>
      <c r="FM15" s="1114"/>
      <c r="FN15" s="1114"/>
      <c r="FO15" s="1114"/>
      <c r="FP15" s="1114"/>
      <c r="FQ15" s="1114"/>
      <c r="FR15" s="1114"/>
      <c r="FS15" s="1114"/>
      <c r="FT15" s="1114"/>
      <c r="FU15" s="1114"/>
      <c r="FV15" s="1114"/>
      <c r="FW15" s="1114"/>
      <c r="FX15" s="1114"/>
      <c r="FY15" s="1114"/>
      <c r="FZ15" s="1114"/>
      <c r="GA15" s="1114"/>
      <c r="GB15" s="1114"/>
      <c r="GC15" s="1114"/>
      <c r="GD15" s="1114"/>
      <c r="GE15" s="1114"/>
      <c r="GF15" s="1114"/>
      <c r="GG15" s="1114"/>
      <c r="GH15" s="1114"/>
      <c r="GI15" s="1114"/>
      <c r="GJ15" s="1114"/>
      <c r="GK15" s="1114"/>
      <c r="GL15" s="1114"/>
      <c r="GM15" s="1114"/>
      <c r="GN15" s="1114"/>
      <c r="GO15" s="1114"/>
      <c r="GP15" s="1114"/>
      <c r="GQ15" s="1114"/>
      <c r="GR15" s="1114"/>
      <c r="GS15" s="1114"/>
      <c r="GT15" s="1114"/>
      <c r="GU15" s="1114"/>
      <c r="GV15" s="1114"/>
      <c r="GW15" s="1114"/>
      <c r="GX15" s="1114"/>
      <c r="GY15" s="1114"/>
      <c r="GZ15" s="1114"/>
      <c r="HA15" s="1114"/>
      <c r="HB15" s="1114"/>
      <c r="HC15" s="1114"/>
      <c r="HD15" s="1114"/>
      <c r="HE15" s="1114"/>
      <c r="HF15" s="1114"/>
      <c r="HG15" s="1114"/>
      <c r="HH15" s="1114"/>
      <c r="HI15" s="1114"/>
      <c r="HJ15" s="1114"/>
      <c r="HK15" s="1114"/>
      <c r="HL15" s="1114"/>
      <c r="HM15" s="1114"/>
      <c r="HN15" s="1114"/>
      <c r="HO15" s="1114"/>
      <c r="HP15" s="1114"/>
      <c r="HQ15" s="1114"/>
      <c r="HR15" s="1114"/>
      <c r="HS15" s="1114"/>
      <c r="HT15" s="1114"/>
      <c r="HU15" s="1114"/>
      <c r="HV15" s="1114"/>
      <c r="HW15" s="1114"/>
      <c r="HX15" s="1114"/>
      <c r="HY15" s="1114"/>
      <c r="HZ15" s="1114"/>
      <c r="IA15" s="1114"/>
      <c r="IB15" s="1114"/>
      <c r="IC15" s="1114"/>
      <c r="ID15" s="1114"/>
      <c r="IE15" s="1114"/>
      <c r="IF15" s="1114"/>
      <c r="IG15" s="1114"/>
      <c r="IH15" s="1114"/>
      <c r="II15" s="1114"/>
      <c r="IJ15" s="1114"/>
      <c r="IK15" s="1114"/>
      <c r="IL15" s="1114"/>
      <c r="IM15" s="1114"/>
      <c r="IN15" s="1114"/>
      <c r="IO15" s="1114"/>
      <c r="IP15" s="1114"/>
      <c r="IQ15" s="1114"/>
      <c r="IR15" s="1114"/>
      <c r="IS15" s="1114"/>
      <c r="IT15" s="1114"/>
      <c r="IU15" s="1114"/>
      <c r="IV15" s="1114"/>
      <c r="IW15" s="1114"/>
    </row>
    <row r="16" spans="2:257" s="1346" customFormat="1" ht="6" customHeight="1">
      <c r="C16" s="1711"/>
      <c r="D16" s="1708"/>
      <c r="E16" s="1347"/>
      <c r="F16" s="1348"/>
      <c r="G16" s="1347"/>
      <c r="H16" s="1348"/>
      <c r="I16" s="1347"/>
      <c r="J16" s="1348"/>
      <c r="K16" s="1347"/>
      <c r="L16" s="1348"/>
      <c r="M16" s="1347"/>
      <c r="N16" s="1348"/>
      <c r="O16" s="1347"/>
      <c r="P16" s="1348"/>
      <c r="Q16" s="1347"/>
      <c r="R16" s="1348"/>
      <c r="S16" s="1347"/>
      <c r="T16" s="1348"/>
      <c r="U16" s="1347"/>
      <c r="V16" s="1348"/>
      <c r="W16" s="1347"/>
      <c r="X16" s="1348"/>
      <c r="Y16" s="1347"/>
      <c r="Z16" s="1348"/>
      <c r="AA16" s="1347"/>
      <c r="AB16" s="1348"/>
      <c r="AC16" s="1347"/>
      <c r="AD16" s="1709"/>
      <c r="AE16" s="924"/>
      <c r="AF16" s="1349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924"/>
      <c r="BN16" s="924"/>
      <c r="BO16" s="924"/>
      <c r="BP16" s="924"/>
      <c r="BQ16" s="924"/>
      <c r="BR16" s="924"/>
      <c r="BS16" s="924"/>
      <c r="BT16" s="924"/>
      <c r="BU16" s="924"/>
      <c r="BV16" s="924"/>
      <c r="BW16" s="924"/>
      <c r="BX16" s="924"/>
      <c r="BY16" s="924"/>
      <c r="BZ16" s="924"/>
      <c r="CA16" s="924"/>
      <c r="CB16" s="924"/>
      <c r="CC16" s="924"/>
      <c r="CD16" s="924"/>
      <c r="CE16" s="924"/>
      <c r="CF16" s="924"/>
      <c r="CG16" s="924"/>
      <c r="CH16" s="924"/>
      <c r="CI16" s="924"/>
      <c r="CJ16" s="924"/>
      <c r="CK16" s="924"/>
      <c r="CL16" s="924"/>
      <c r="CM16" s="924"/>
      <c r="CN16" s="924"/>
      <c r="CO16" s="924"/>
      <c r="CP16" s="924"/>
      <c r="CQ16" s="924"/>
      <c r="CR16" s="924"/>
      <c r="CS16" s="924"/>
      <c r="CT16" s="924"/>
      <c r="CU16" s="924"/>
      <c r="CV16" s="924"/>
      <c r="CW16" s="924"/>
      <c r="CX16" s="924"/>
      <c r="CY16" s="924"/>
      <c r="CZ16" s="924"/>
      <c r="DA16" s="924"/>
      <c r="DB16" s="924"/>
      <c r="DC16" s="924"/>
      <c r="DD16" s="924"/>
      <c r="DE16" s="924"/>
      <c r="DF16" s="924"/>
      <c r="DG16" s="924"/>
      <c r="DH16" s="924"/>
      <c r="DI16" s="924"/>
      <c r="DJ16" s="924"/>
      <c r="DK16" s="924"/>
      <c r="DL16" s="924"/>
      <c r="DM16" s="924"/>
      <c r="DN16" s="924"/>
      <c r="DO16" s="924"/>
      <c r="DP16" s="924"/>
      <c r="DQ16" s="924"/>
      <c r="DR16" s="924"/>
      <c r="DS16" s="924"/>
      <c r="DT16" s="924"/>
      <c r="DU16" s="924"/>
      <c r="DV16" s="924"/>
      <c r="DW16" s="924"/>
      <c r="DX16" s="924"/>
      <c r="DY16" s="924"/>
      <c r="DZ16" s="924"/>
      <c r="EA16" s="924"/>
      <c r="EB16" s="924"/>
      <c r="EC16" s="924"/>
      <c r="ED16" s="924"/>
      <c r="EE16" s="924"/>
      <c r="EF16" s="924"/>
      <c r="EG16" s="924"/>
      <c r="EH16" s="924"/>
      <c r="EI16" s="924"/>
      <c r="EJ16" s="924"/>
      <c r="EK16" s="924"/>
      <c r="EL16" s="924"/>
      <c r="EM16" s="924"/>
      <c r="EN16" s="924"/>
      <c r="EO16" s="924"/>
      <c r="EP16" s="924"/>
      <c r="EQ16" s="924"/>
      <c r="ER16" s="924"/>
      <c r="ES16" s="924"/>
      <c r="ET16" s="924"/>
      <c r="EU16" s="924"/>
      <c r="EV16" s="924"/>
      <c r="EW16" s="924"/>
      <c r="EX16" s="924"/>
      <c r="EY16" s="924"/>
      <c r="EZ16" s="924"/>
      <c r="FA16" s="924"/>
      <c r="FB16" s="924"/>
      <c r="FC16" s="924"/>
      <c r="FD16" s="924"/>
      <c r="FE16" s="924"/>
      <c r="FF16" s="924"/>
      <c r="FG16" s="924"/>
      <c r="FH16" s="924"/>
      <c r="FI16" s="924"/>
      <c r="FJ16" s="924"/>
      <c r="FK16" s="924"/>
      <c r="FL16" s="924"/>
      <c r="FM16" s="924"/>
      <c r="FN16" s="924"/>
      <c r="FO16" s="924"/>
      <c r="FP16" s="924"/>
      <c r="FQ16" s="924"/>
      <c r="FR16" s="924"/>
      <c r="FS16" s="924"/>
      <c r="FT16" s="924"/>
      <c r="FU16" s="924"/>
      <c r="FV16" s="924"/>
      <c r="FW16" s="924"/>
      <c r="FX16" s="924"/>
      <c r="FY16" s="924"/>
      <c r="FZ16" s="924"/>
      <c r="GA16" s="924"/>
      <c r="GB16" s="924"/>
      <c r="GC16" s="924"/>
      <c r="GD16" s="924"/>
      <c r="GE16" s="924"/>
      <c r="GF16" s="924"/>
      <c r="GG16" s="924"/>
      <c r="GH16" s="924"/>
      <c r="GI16" s="924"/>
      <c r="GJ16" s="924"/>
      <c r="GK16" s="924"/>
      <c r="GL16" s="924"/>
      <c r="GM16" s="924"/>
      <c r="GN16" s="924"/>
      <c r="GO16" s="924"/>
      <c r="GP16" s="924"/>
      <c r="GQ16" s="924"/>
      <c r="GR16" s="924"/>
      <c r="GS16" s="924"/>
      <c r="GT16" s="924"/>
      <c r="GU16" s="924"/>
      <c r="GV16" s="924"/>
      <c r="GW16" s="924"/>
      <c r="GX16" s="924"/>
      <c r="GY16" s="924"/>
      <c r="GZ16" s="924"/>
      <c r="HA16" s="924"/>
      <c r="HB16" s="924"/>
      <c r="HC16" s="924"/>
      <c r="HD16" s="924"/>
      <c r="HE16" s="924"/>
      <c r="HF16" s="924"/>
      <c r="HG16" s="924"/>
      <c r="HH16" s="924"/>
      <c r="HI16" s="924"/>
      <c r="HJ16" s="924"/>
      <c r="HK16" s="924"/>
      <c r="HL16" s="924"/>
      <c r="HM16" s="924"/>
      <c r="HN16" s="924"/>
      <c r="HO16" s="924"/>
      <c r="HP16" s="924"/>
      <c r="HQ16" s="924"/>
      <c r="HR16" s="924"/>
      <c r="HS16" s="924"/>
      <c r="HT16" s="924"/>
      <c r="HU16" s="924"/>
      <c r="HV16" s="924"/>
      <c r="HW16" s="924"/>
      <c r="HX16" s="924"/>
      <c r="HY16" s="924"/>
      <c r="HZ16" s="924"/>
      <c r="IA16" s="924"/>
      <c r="IB16" s="924"/>
      <c r="IC16" s="924"/>
      <c r="ID16" s="924"/>
      <c r="IE16" s="924"/>
      <c r="IF16" s="924"/>
      <c r="IG16" s="924"/>
      <c r="IH16" s="924"/>
      <c r="II16" s="924"/>
      <c r="IJ16" s="924"/>
      <c r="IK16" s="924"/>
      <c r="IL16" s="924"/>
      <c r="IM16" s="924"/>
      <c r="IN16" s="924"/>
      <c r="IO16" s="924"/>
      <c r="IP16" s="924"/>
      <c r="IQ16" s="924"/>
      <c r="IR16" s="924"/>
      <c r="IS16" s="924"/>
      <c r="IT16" s="924"/>
      <c r="IU16" s="924"/>
      <c r="IV16" s="924"/>
      <c r="IW16" s="924"/>
    </row>
    <row r="17" spans="2:257" ht="15.75">
      <c r="B17" s="1350">
        <v>1</v>
      </c>
      <c r="C17" s="233" t="str">
        <f>SUM($A$14:B17)&amp;".0"</f>
        <v>2.0</v>
      </c>
      <c r="D17" s="1706" t="str">
        <f>VLOOKUP(C17,RESUMO!$B$15:$I$83,3,0)</f>
        <v>S E R V I Ç O S   I N I C I A I S</v>
      </c>
      <c r="E17" s="1351">
        <f>($AC17*F17/100)</f>
        <v>24184.81</v>
      </c>
      <c r="F17" s="1707">
        <v>100</v>
      </c>
      <c r="G17" s="1351">
        <f>($AC17*H17/100)</f>
        <v>0</v>
      </c>
      <c r="H17" s="1707"/>
      <c r="I17" s="1351">
        <f>($AC17*J17/100)</f>
        <v>0</v>
      </c>
      <c r="J17" s="1707"/>
      <c r="K17" s="1351">
        <f>($AC17*L17/100)</f>
        <v>0</v>
      </c>
      <c r="L17" s="1707"/>
      <c r="M17" s="1351">
        <f>($AC17*N17/100)</f>
        <v>0</v>
      </c>
      <c r="N17" s="1707"/>
      <c r="O17" s="1351">
        <f>($AC17*P17/100)</f>
        <v>0</v>
      </c>
      <c r="P17" s="1707"/>
      <c r="Q17" s="1351">
        <f>($AC17*R17/100)</f>
        <v>0</v>
      </c>
      <c r="R17" s="1707"/>
      <c r="S17" s="1351">
        <f>($AC17*T17/100)</f>
        <v>0</v>
      </c>
      <c r="T17" s="1707"/>
      <c r="U17" s="1351">
        <f>($AC17*V17/100)</f>
        <v>0</v>
      </c>
      <c r="V17" s="1707"/>
      <c r="W17" s="1351">
        <f>($AC17*X17/100)</f>
        <v>0</v>
      </c>
      <c r="X17" s="1707"/>
      <c r="Y17" s="1351">
        <f>($AC17*Z17/100)</f>
        <v>0</v>
      </c>
      <c r="Z17" s="1707"/>
      <c r="AA17" s="1351">
        <f>($AC17*AB17/100)</f>
        <v>0</v>
      </c>
      <c r="AB17" s="1707"/>
      <c r="AC17" s="1351">
        <f>VLOOKUP(C17,RESUMO!$B$15:$I$83,8,0)</f>
        <v>24184.81</v>
      </c>
      <c r="AD17" s="1707">
        <f ca="1">AC17/$AC$57*100</f>
        <v>9.3771710444331369</v>
      </c>
      <c r="AE17" s="1114"/>
      <c r="AF17" s="1352">
        <f>F17+H17+J17+P17+L17+N17+R17+T17+V17+X17+Z17+AB17</f>
        <v>100</v>
      </c>
      <c r="AG17" s="1114"/>
      <c r="AH17" s="1114"/>
      <c r="AI17" s="1114"/>
      <c r="AJ17" s="1114"/>
      <c r="AK17" s="1114"/>
      <c r="AL17" s="1114"/>
      <c r="AM17" s="1114"/>
      <c r="AN17" s="1114"/>
      <c r="AO17" s="1114"/>
      <c r="AP17" s="1114"/>
      <c r="AQ17" s="1114"/>
      <c r="AR17" s="1114"/>
      <c r="AS17" s="1114"/>
      <c r="AT17" s="1114"/>
      <c r="AU17" s="1114"/>
      <c r="AV17" s="1114"/>
      <c r="AW17" s="1114"/>
      <c r="AX17" s="1114"/>
      <c r="AY17" s="1114"/>
      <c r="AZ17" s="1114"/>
      <c r="BA17" s="1114"/>
      <c r="BB17" s="1114"/>
      <c r="BC17" s="1114"/>
      <c r="BD17" s="1114"/>
      <c r="BE17" s="1114"/>
      <c r="BF17" s="1114"/>
      <c r="BG17" s="1114"/>
      <c r="BH17" s="1114"/>
      <c r="BI17" s="1114"/>
      <c r="BJ17" s="1114"/>
      <c r="BK17" s="1114"/>
      <c r="BL17" s="1114"/>
      <c r="BM17" s="1114"/>
      <c r="BN17" s="1114"/>
      <c r="BO17" s="1114"/>
      <c r="BP17" s="1114"/>
      <c r="BQ17" s="1114"/>
      <c r="BR17" s="1114"/>
      <c r="BS17" s="1114"/>
      <c r="BT17" s="1114"/>
      <c r="BU17" s="1114"/>
      <c r="BV17" s="1114"/>
      <c r="BW17" s="1114"/>
      <c r="BX17" s="1114"/>
      <c r="BY17" s="1114"/>
      <c r="BZ17" s="1114"/>
      <c r="CA17" s="1114"/>
      <c r="CB17" s="1114"/>
      <c r="CC17" s="1114"/>
      <c r="CD17" s="1114"/>
      <c r="CE17" s="1114"/>
      <c r="CF17" s="1114"/>
      <c r="CG17" s="1114"/>
      <c r="CH17" s="1114"/>
      <c r="CI17" s="1114"/>
      <c r="CJ17" s="1114"/>
      <c r="CK17" s="1114"/>
      <c r="CL17" s="1114"/>
      <c r="CM17" s="1114"/>
      <c r="CN17" s="1114"/>
      <c r="CO17" s="1114"/>
      <c r="CP17" s="1114"/>
      <c r="CQ17" s="1114"/>
      <c r="CR17" s="1114"/>
      <c r="CS17" s="1114"/>
      <c r="CT17" s="1114"/>
      <c r="CU17" s="1114"/>
      <c r="CV17" s="1114"/>
      <c r="CW17" s="1114"/>
      <c r="CX17" s="1114"/>
      <c r="CY17" s="1114"/>
      <c r="CZ17" s="1114"/>
      <c r="DA17" s="1114"/>
      <c r="DB17" s="1114"/>
      <c r="DC17" s="1114"/>
      <c r="DD17" s="1114"/>
      <c r="DE17" s="1114"/>
      <c r="DF17" s="1114"/>
      <c r="DG17" s="1114"/>
      <c r="DH17" s="1114"/>
      <c r="DI17" s="1114"/>
      <c r="DJ17" s="1114"/>
      <c r="DK17" s="1114"/>
      <c r="DL17" s="1114"/>
      <c r="DM17" s="1114"/>
      <c r="DN17" s="1114"/>
      <c r="DO17" s="1114"/>
      <c r="DP17" s="1114"/>
      <c r="DQ17" s="1114"/>
      <c r="DR17" s="1114"/>
      <c r="DS17" s="1114"/>
      <c r="DT17" s="1114"/>
      <c r="DU17" s="1114"/>
      <c r="DV17" s="1114"/>
      <c r="DW17" s="1114"/>
      <c r="DX17" s="1114"/>
      <c r="DY17" s="1114"/>
      <c r="DZ17" s="1114"/>
      <c r="EA17" s="1114"/>
      <c r="EB17" s="1114"/>
      <c r="EC17" s="1114"/>
      <c r="ED17" s="1114"/>
      <c r="EE17" s="1114"/>
      <c r="EF17" s="1114"/>
      <c r="EG17" s="1114"/>
      <c r="EH17" s="1114"/>
      <c r="EI17" s="1114"/>
      <c r="EJ17" s="1114"/>
      <c r="EK17" s="1114"/>
      <c r="EL17" s="1114"/>
      <c r="EM17" s="1114"/>
      <c r="EN17" s="1114"/>
      <c r="EO17" s="1114"/>
      <c r="EP17" s="1114"/>
      <c r="EQ17" s="1114"/>
      <c r="ER17" s="1114"/>
      <c r="ES17" s="1114"/>
      <c r="ET17" s="1114"/>
      <c r="EU17" s="1114"/>
      <c r="EV17" s="1114"/>
      <c r="EW17" s="1114"/>
      <c r="EX17" s="1114"/>
      <c r="EY17" s="1114"/>
      <c r="EZ17" s="1114"/>
      <c r="FA17" s="1114"/>
      <c r="FB17" s="1114"/>
      <c r="FC17" s="1114"/>
      <c r="FD17" s="1114"/>
      <c r="FE17" s="1114"/>
      <c r="FF17" s="1114"/>
      <c r="FG17" s="1114"/>
      <c r="FH17" s="1114"/>
      <c r="FI17" s="1114"/>
      <c r="FJ17" s="1114"/>
      <c r="FK17" s="1114"/>
      <c r="FL17" s="1114"/>
      <c r="FM17" s="1114"/>
      <c r="FN17" s="1114"/>
      <c r="FO17" s="1114"/>
      <c r="FP17" s="1114"/>
      <c r="FQ17" s="1114"/>
      <c r="FR17" s="1114"/>
      <c r="FS17" s="1114"/>
      <c r="FT17" s="1114"/>
      <c r="FU17" s="1114"/>
      <c r="FV17" s="1114"/>
      <c r="FW17" s="1114"/>
      <c r="FX17" s="1114"/>
      <c r="FY17" s="1114"/>
      <c r="FZ17" s="1114"/>
      <c r="GA17" s="1114"/>
      <c r="GB17" s="1114"/>
      <c r="GC17" s="1114"/>
      <c r="GD17" s="1114"/>
      <c r="GE17" s="1114"/>
      <c r="GF17" s="1114"/>
      <c r="GG17" s="1114"/>
      <c r="GH17" s="1114"/>
      <c r="GI17" s="1114"/>
      <c r="GJ17" s="1114"/>
      <c r="GK17" s="1114"/>
      <c r="GL17" s="1114"/>
      <c r="GM17" s="1114"/>
      <c r="GN17" s="1114"/>
      <c r="GO17" s="1114"/>
      <c r="GP17" s="1114"/>
      <c r="GQ17" s="1114"/>
      <c r="GR17" s="1114"/>
      <c r="GS17" s="1114"/>
      <c r="GT17" s="1114"/>
      <c r="GU17" s="1114"/>
      <c r="GV17" s="1114"/>
      <c r="GW17" s="1114"/>
      <c r="GX17" s="1114"/>
      <c r="GY17" s="1114"/>
      <c r="GZ17" s="1114"/>
      <c r="HA17" s="1114"/>
      <c r="HB17" s="1114"/>
      <c r="HC17" s="1114"/>
      <c r="HD17" s="1114"/>
      <c r="HE17" s="1114"/>
      <c r="HF17" s="1114"/>
      <c r="HG17" s="1114"/>
      <c r="HH17" s="1114"/>
      <c r="HI17" s="1114"/>
      <c r="HJ17" s="1114"/>
      <c r="HK17" s="1114"/>
      <c r="HL17" s="1114"/>
      <c r="HM17" s="1114"/>
      <c r="HN17" s="1114"/>
      <c r="HO17" s="1114"/>
      <c r="HP17" s="1114"/>
      <c r="HQ17" s="1114"/>
      <c r="HR17" s="1114"/>
      <c r="HS17" s="1114"/>
      <c r="HT17" s="1114"/>
      <c r="HU17" s="1114"/>
      <c r="HV17" s="1114"/>
      <c r="HW17" s="1114"/>
      <c r="HX17" s="1114"/>
      <c r="HY17" s="1114"/>
      <c r="HZ17" s="1114"/>
      <c r="IA17" s="1114"/>
      <c r="IB17" s="1114"/>
      <c r="IC17" s="1114"/>
      <c r="ID17" s="1114"/>
      <c r="IE17" s="1114"/>
      <c r="IF17" s="1114"/>
      <c r="IG17" s="1114"/>
      <c r="IH17" s="1114"/>
      <c r="II17" s="1114"/>
      <c r="IJ17" s="1114"/>
      <c r="IK17" s="1114"/>
      <c r="IL17" s="1114"/>
      <c r="IM17" s="1114"/>
      <c r="IN17" s="1114"/>
      <c r="IO17" s="1114"/>
      <c r="IP17" s="1114"/>
      <c r="IQ17" s="1114"/>
      <c r="IR17" s="1114"/>
      <c r="IS17" s="1114"/>
      <c r="IT17" s="1114"/>
      <c r="IU17" s="1114"/>
      <c r="IV17" s="1114"/>
      <c r="IW17" s="1114"/>
    </row>
    <row r="18" spans="2:257" s="1346" customFormat="1" ht="6" customHeight="1">
      <c r="C18" s="1711"/>
      <c r="D18" s="1708"/>
      <c r="E18" s="1347"/>
      <c r="F18" s="1348"/>
      <c r="G18" s="1347"/>
      <c r="H18" s="1348"/>
      <c r="I18" s="1347"/>
      <c r="J18" s="1348"/>
      <c r="K18" s="1347"/>
      <c r="L18" s="1348"/>
      <c r="M18" s="1347"/>
      <c r="N18" s="1348"/>
      <c r="O18" s="1347"/>
      <c r="P18" s="1348"/>
      <c r="Q18" s="1347"/>
      <c r="R18" s="1348"/>
      <c r="S18" s="1347"/>
      <c r="T18" s="1348"/>
      <c r="U18" s="1347"/>
      <c r="V18" s="1348"/>
      <c r="W18" s="1347"/>
      <c r="X18" s="1348"/>
      <c r="Y18" s="1347"/>
      <c r="Z18" s="1348"/>
      <c r="AA18" s="1347"/>
      <c r="AB18" s="1348"/>
      <c r="AC18" s="1347"/>
      <c r="AD18" s="1709"/>
      <c r="AE18" s="924"/>
      <c r="AF18" s="1349"/>
      <c r="AG18" s="924"/>
      <c r="AH18" s="924"/>
      <c r="AI18" s="924"/>
      <c r="AJ18" s="924"/>
      <c r="AK18" s="924"/>
      <c r="AL18" s="924"/>
      <c r="AM18" s="924"/>
      <c r="AN18" s="924"/>
      <c r="AO18" s="924"/>
      <c r="AP18" s="924"/>
      <c r="AQ18" s="924"/>
      <c r="AR18" s="924"/>
      <c r="AS18" s="924"/>
      <c r="AT18" s="924"/>
      <c r="AU18" s="924"/>
      <c r="AV18" s="924"/>
      <c r="AW18" s="924"/>
      <c r="AX18" s="924"/>
      <c r="AY18" s="924"/>
      <c r="AZ18" s="924"/>
      <c r="BA18" s="924"/>
      <c r="BB18" s="924"/>
      <c r="BC18" s="924"/>
      <c r="BD18" s="924"/>
      <c r="BE18" s="924"/>
      <c r="BF18" s="924"/>
      <c r="BG18" s="924"/>
      <c r="BH18" s="924"/>
      <c r="BI18" s="924"/>
      <c r="BJ18" s="924"/>
      <c r="BK18" s="924"/>
      <c r="BL18" s="924"/>
      <c r="BM18" s="924"/>
      <c r="BN18" s="924"/>
      <c r="BO18" s="924"/>
      <c r="BP18" s="924"/>
      <c r="BQ18" s="924"/>
      <c r="BR18" s="924"/>
      <c r="BS18" s="924"/>
      <c r="BT18" s="924"/>
      <c r="BU18" s="924"/>
      <c r="BV18" s="924"/>
      <c r="BW18" s="924"/>
      <c r="BX18" s="924"/>
      <c r="BY18" s="924"/>
      <c r="BZ18" s="924"/>
      <c r="CA18" s="924"/>
      <c r="CB18" s="924"/>
      <c r="CC18" s="924"/>
      <c r="CD18" s="924"/>
      <c r="CE18" s="924"/>
      <c r="CF18" s="924"/>
      <c r="CG18" s="924"/>
      <c r="CH18" s="924"/>
      <c r="CI18" s="924"/>
      <c r="CJ18" s="924"/>
      <c r="CK18" s="924"/>
      <c r="CL18" s="924"/>
      <c r="CM18" s="924"/>
      <c r="CN18" s="924"/>
      <c r="CO18" s="924"/>
      <c r="CP18" s="924"/>
      <c r="CQ18" s="924"/>
      <c r="CR18" s="924"/>
      <c r="CS18" s="924"/>
      <c r="CT18" s="924"/>
      <c r="CU18" s="924"/>
      <c r="CV18" s="924"/>
      <c r="CW18" s="924"/>
      <c r="CX18" s="924"/>
      <c r="CY18" s="924"/>
      <c r="CZ18" s="924"/>
      <c r="DA18" s="924"/>
      <c r="DB18" s="924"/>
      <c r="DC18" s="924"/>
      <c r="DD18" s="924"/>
      <c r="DE18" s="924"/>
      <c r="DF18" s="924"/>
      <c r="DG18" s="924"/>
      <c r="DH18" s="924"/>
      <c r="DI18" s="924"/>
      <c r="DJ18" s="924"/>
      <c r="DK18" s="924"/>
      <c r="DL18" s="924"/>
      <c r="DM18" s="924"/>
      <c r="DN18" s="924"/>
      <c r="DO18" s="924"/>
      <c r="DP18" s="924"/>
      <c r="DQ18" s="924"/>
      <c r="DR18" s="924"/>
      <c r="DS18" s="924"/>
      <c r="DT18" s="924"/>
      <c r="DU18" s="924"/>
      <c r="DV18" s="924"/>
      <c r="DW18" s="924"/>
      <c r="DX18" s="924"/>
      <c r="DY18" s="924"/>
      <c r="DZ18" s="924"/>
      <c r="EA18" s="924"/>
      <c r="EB18" s="924"/>
      <c r="EC18" s="924"/>
      <c r="ED18" s="924"/>
      <c r="EE18" s="924"/>
      <c r="EF18" s="924"/>
      <c r="EG18" s="924"/>
      <c r="EH18" s="924"/>
      <c r="EI18" s="924"/>
      <c r="EJ18" s="924"/>
      <c r="EK18" s="924"/>
      <c r="EL18" s="924"/>
      <c r="EM18" s="924"/>
      <c r="EN18" s="924"/>
      <c r="EO18" s="924"/>
      <c r="EP18" s="924"/>
      <c r="EQ18" s="924"/>
      <c r="ER18" s="924"/>
      <c r="ES18" s="924"/>
      <c r="ET18" s="924"/>
      <c r="EU18" s="924"/>
      <c r="EV18" s="924"/>
      <c r="EW18" s="924"/>
      <c r="EX18" s="924"/>
      <c r="EY18" s="924"/>
      <c r="EZ18" s="924"/>
      <c r="FA18" s="924"/>
      <c r="FB18" s="924"/>
      <c r="FC18" s="924"/>
      <c r="FD18" s="924"/>
      <c r="FE18" s="924"/>
      <c r="FF18" s="924"/>
      <c r="FG18" s="924"/>
      <c r="FH18" s="924"/>
      <c r="FI18" s="924"/>
      <c r="FJ18" s="924"/>
      <c r="FK18" s="924"/>
      <c r="FL18" s="924"/>
      <c r="FM18" s="924"/>
      <c r="FN18" s="924"/>
      <c r="FO18" s="924"/>
      <c r="FP18" s="924"/>
      <c r="FQ18" s="924"/>
      <c r="FR18" s="924"/>
      <c r="FS18" s="924"/>
      <c r="FT18" s="924"/>
      <c r="FU18" s="924"/>
      <c r="FV18" s="924"/>
      <c r="FW18" s="924"/>
      <c r="FX18" s="924"/>
      <c r="FY18" s="924"/>
      <c r="FZ18" s="924"/>
      <c r="GA18" s="924"/>
      <c r="GB18" s="924"/>
      <c r="GC18" s="924"/>
      <c r="GD18" s="924"/>
      <c r="GE18" s="924"/>
      <c r="GF18" s="924"/>
      <c r="GG18" s="924"/>
      <c r="GH18" s="924"/>
      <c r="GI18" s="924"/>
      <c r="GJ18" s="924"/>
      <c r="GK18" s="924"/>
      <c r="GL18" s="924"/>
      <c r="GM18" s="924"/>
      <c r="GN18" s="924"/>
      <c r="GO18" s="924"/>
      <c r="GP18" s="924"/>
      <c r="GQ18" s="924"/>
      <c r="GR18" s="924"/>
      <c r="GS18" s="924"/>
      <c r="GT18" s="924"/>
      <c r="GU18" s="924"/>
      <c r="GV18" s="924"/>
      <c r="GW18" s="924"/>
      <c r="GX18" s="924"/>
      <c r="GY18" s="924"/>
      <c r="GZ18" s="924"/>
      <c r="HA18" s="924"/>
      <c r="HB18" s="924"/>
      <c r="HC18" s="924"/>
      <c r="HD18" s="924"/>
      <c r="HE18" s="924"/>
      <c r="HF18" s="924"/>
      <c r="HG18" s="924"/>
      <c r="HH18" s="924"/>
      <c r="HI18" s="924"/>
      <c r="HJ18" s="924"/>
      <c r="HK18" s="924"/>
      <c r="HL18" s="924"/>
      <c r="HM18" s="924"/>
      <c r="HN18" s="924"/>
      <c r="HO18" s="924"/>
      <c r="HP18" s="924"/>
      <c r="HQ18" s="924"/>
      <c r="HR18" s="924"/>
      <c r="HS18" s="924"/>
      <c r="HT18" s="924"/>
      <c r="HU18" s="924"/>
      <c r="HV18" s="924"/>
      <c r="HW18" s="924"/>
      <c r="HX18" s="924"/>
      <c r="HY18" s="924"/>
      <c r="HZ18" s="924"/>
      <c r="IA18" s="924"/>
      <c r="IB18" s="924"/>
      <c r="IC18" s="924"/>
      <c r="ID18" s="924"/>
      <c r="IE18" s="924"/>
      <c r="IF18" s="924"/>
      <c r="IG18" s="924"/>
      <c r="IH18" s="924"/>
      <c r="II18" s="924"/>
      <c r="IJ18" s="924"/>
      <c r="IK18" s="924"/>
      <c r="IL18" s="924"/>
      <c r="IM18" s="924"/>
      <c r="IN18" s="924"/>
      <c r="IO18" s="924"/>
      <c r="IP18" s="924"/>
      <c r="IQ18" s="924"/>
      <c r="IR18" s="924"/>
      <c r="IS18" s="924"/>
      <c r="IT18" s="924"/>
      <c r="IU18" s="924"/>
      <c r="IV18" s="924"/>
      <c r="IW18" s="924"/>
    </row>
    <row r="19" spans="2:257" ht="15.75">
      <c r="B19" s="1350">
        <v>1</v>
      </c>
      <c r="C19" s="233" t="str">
        <f>SUM($A$14:B19)&amp;".0"</f>
        <v>3.0</v>
      </c>
      <c r="D19" s="1706" t="str">
        <f>VLOOKUP(C19,RESUMO!$B$15:$I$83,3,0)</f>
        <v>M O V I M E N T O  D E   T E R R A</v>
      </c>
      <c r="E19" s="1351">
        <f>($AC19*F19/100)</f>
        <v>0</v>
      </c>
      <c r="F19" s="1707"/>
      <c r="G19" s="1351">
        <f>($AC19*H19/100)</f>
        <v>0</v>
      </c>
      <c r="H19" s="1707"/>
      <c r="I19" s="1351">
        <f>($AC19*J19/100)</f>
        <v>0</v>
      </c>
      <c r="J19" s="1707"/>
      <c r="K19" s="1351">
        <f>($AC19*L19/100)</f>
        <v>0</v>
      </c>
      <c r="L19" s="1707"/>
      <c r="M19" s="1351">
        <f>($AC19*N19/100)</f>
        <v>0</v>
      </c>
      <c r="N19" s="1707"/>
      <c r="O19" s="1351">
        <f>($AC19*P19/100)</f>
        <v>0</v>
      </c>
      <c r="P19" s="1707"/>
      <c r="Q19" s="1351">
        <f>($AC19*R19/100)</f>
        <v>0</v>
      </c>
      <c r="R19" s="1707"/>
      <c r="S19" s="1351">
        <f>($AC19*T19/100)</f>
        <v>0</v>
      </c>
      <c r="T19" s="1707"/>
      <c r="U19" s="1351">
        <f>($AC19*V19/100)</f>
        <v>0</v>
      </c>
      <c r="V19" s="1707"/>
      <c r="W19" s="1351">
        <f>($AC19*X19/100)</f>
        <v>0</v>
      </c>
      <c r="X19" s="1707"/>
      <c r="Y19" s="1351">
        <f>($AC19*Z19/100)</f>
        <v>0</v>
      </c>
      <c r="Z19" s="1707"/>
      <c r="AA19" s="1351">
        <f>($AC19*AB19/100)</f>
        <v>0</v>
      </c>
      <c r="AB19" s="1707"/>
      <c r="AC19" s="1351">
        <f>VLOOKUP(C19,RESUMO!$B$15:$I$83,8,0)</f>
        <v>3316.98</v>
      </c>
      <c r="AD19" s="1707">
        <f ca="1">AC19/$AC$57*100</f>
        <v>1.2860919234413595</v>
      </c>
      <c r="AE19" s="1114"/>
      <c r="AF19" s="1352">
        <f>F19+H19+J19+P19+L19+N19+R19+T19+V19+X19+Z19+AB19</f>
        <v>0</v>
      </c>
      <c r="AG19" s="1114"/>
      <c r="AH19" s="1114"/>
      <c r="AI19" s="1114"/>
      <c r="AJ19" s="1114"/>
      <c r="AK19" s="1114"/>
      <c r="AL19" s="1114"/>
      <c r="AM19" s="1114"/>
      <c r="AN19" s="1114"/>
      <c r="AO19" s="1114"/>
      <c r="AP19" s="1114"/>
      <c r="AQ19" s="1114"/>
      <c r="AR19" s="1114"/>
      <c r="AS19" s="1114"/>
      <c r="AT19" s="1114"/>
      <c r="AU19" s="1114"/>
      <c r="AV19" s="1114"/>
      <c r="AW19" s="1114"/>
      <c r="AX19" s="1114"/>
      <c r="AY19" s="1114"/>
      <c r="AZ19" s="1114"/>
      <c r="BA19" s="1114"/>
      <c r="BB19" s="1114"/>
      <c r="BC19" s="1114"/>
      <c r="BD19" s="1114"/>
      <c r="BE19" s="1114"/>
      <c r="BF19" s="1114"/>
      <c r="BG19" s="1114"/>
      <c r="BH19" s="1114"/>
      <c r="BI19" s="1114"/>
      <c r="BJ19" s="1114"/>
      <c r="BK19" s="1114"/>
      <c r="BL19" s="1114"/>
      <c r="BM19" s="1114"/>
      <c r="BN19" s="1114"/>
      <c r="BO19" s="1114"/>
      <c r="BP19" s="1114"/>
      <c r="BQ19" s="1114"/>
      <c r="BR19" s="1114"/>
      <c r="BS19" s="1114"/>
      <c r="BT19" s="1114"/>
      <c r="BU19" s="1114"/>
      <c r="BV19" s="1114"/>
      <c r="BW19" s="1114"/>
      <c r="BX19" s="1114"/>
      <c r="BY19" s="1114"/>
      <c r="BZ19" s="1114"/>
      <c r="CA19" s="1114"/>
      <c r="CB19" s="1114"/>
      <c r="CC19" s="1114"/>
      <c r="CD19" s="1114"/>
      <c r="CE19" s="1114"/>
      <c r="CF19" s="1114"/>
      <c r="CG19" s="1114"/>
      <c r="CH19" s="1114"/>
      <c r="CI19" s="1114"/>
      <c r="CJ19" s="1114"/>
      <c r="CK19" s="1114"/>
      <c r="CL19" s="1114"/>
      <c r="CM19" s="1114"/>
      <c r="CN19" s="1114"/>
      <c r="CO19" s="1114"/>
      <c r="CP19" s="1114"/>
      <c r="CQ19" s="1114"/>
      <c r="CR19" s="1114"/>
      <c r="CS19" s="1114"/>
      <c r="CT19" s="1114"/>
      <c r="CU19" s="1114"/>
      <c r="CV19" s="1114"/>
      <c r="CW19" s="1114"/>
      <c r="CX19" s="1114"/>
      <c r="CY19" s="1114"/>
      <c r="CZ19" s="1114"/>
      <c r="DA19" s="1114"/>
      <c r="DB19" s="1114"/>
      <c r="DC19" s="1114"/>
      <c r="DD19" s="1114"/>
      <c r="DE19" s="1114"/>
      <c r="DF19" s="1114"/>
      <c r="DG19" s="1114"/>
      <c r="DH19" s="1114"/>
      <c r="DI19" s="1114"/>
      <c r="DJ19" s="1114"/>
      <c r="DK19" s="1114"/>
      <c r="DL19" s="1114"/>
      <c r="DM19" s="1114"/>
      <c r="DN19" s="1114"/>
      <c r="DO19" s="1114"/>
      <c r="DP19" s="1114"/>
      <c r="DQ19" s="1114"/>
      <c r="DR19" s="1114"/>
      <c r="DS19" s="1114"/>
      <c r="DT19" s="1114"/>
      <c r="DU19" s="1114"/>
      <c r="DV19" s="1114"/>
      <c r="DW19" s="1114"/>
      <c r="DX19" s="1114"/>
      <c r="DY19" s="1114"/>
      <c r="DZ19" s="1114"/>
      <c r="EA19" s="1114"/>
      <c r="EB19" s="1114"/>
      <c r="EC19" s="1114"/>
      <c r="ED19" s="1114"/>
      <c r="EE19" s="1114"/>
      <c r="EF19" s="1114"/>
      <c r="EG19" s="1114"/>
      <c r="EH19" s="1114"/>
      <c r="EI19" s="1114"/>
      <c r="EJ19" s="1114"/>
      <c r="EK19" s="1114"/>
      <c r="EL19" s="1114"/>
      <c r="EM19" s="1114"/>
      <c r="EN19" s="1114"/>
      <c r="EO19" s="1114"/>
      <c r="EP19" s="1114"/>
      <c r="EQ19" s="1114"/>
      <c r="ER19" s="1114"/>
      <c r="ES19" s="1114"/>
      <c r="ET19" s="1114"/>
      <c r="EU19" s="1114"/>
      <c r="EV19" s="1114"/>
      <c r="EW19" s="1114"/>
      <c r="EX19" s="1114"/>
      <c r="EY19" s="1114"/>
      <c r="EZ19" s="1114"/>
      <c r="FA19" s="1114"/>
      <c r="FB19" s="1114"/>
      <c r="FC19" s="1114"/>
      <c r="FD19" s="1114"/>
      <c r="FE19" s="1114"/>
      <c r="FF19" s="1114"/>
      <c r="FG19" s="1114"/>
      <c r="FH19" s="1114"/>
      <c r="FI19" s="1114"/>
      <c r="FJ19" s="1114"/>
      <c r="FK19" s="1114"/>
      <c r="FL19" s="1114"/>
      <c r="FM19" s="1114"/>
      <c r="FN19" s="1114"/>
      <c r="FO19" s="1114"/>
      <c r="FP19" s="1114"/>
      <c r="FQ19" s="1114"/>
      <c r="FR19" s="1114"/>
      <c r="FS19" s="1114"/>
      <c r="FT19" s="1114"/>
      <c r="FU19" s="1114"/>
      <c r="FV19" s="1114"/>
      <c r="FW19" s="1114"/>
      <c r="FX19" s="1114"/>
      <c r="FY19" s="1114"/>
      <c r="FZ19" s="1114"/>
      <c r="GA19" s="1114"/>
      <c r="GB19" s="1114"/>
      <c r="GC19" s="1114"/>
      <c r="GD19" s="1114"/>
      <c r="GE19" s="1114"/>
      <c r="GF19" s="1114"/>
      <c r="GG19" s="1114"/>
      <c r="GH19" s="1114"/>
      <c r="GI19" s="1114"/>
      <c r="GJ19" s="1114"/>
      <c r="GK19" s="1114"/>
      <c r="GL19" s="1114"/>
      <c r="GM19" s="1114"/>
      <c r="GN19" s="1114"/>
      <c r="GO19" s="1114"/>
      <c r="GP19" s="1114"/>
      <c r="GQ19" s="1114"/>
      <c r="GR19" s="1114"/>
      <c r="GS19" s="1114"/>
      <c r="GT19" s="1114"/>
      <c r="GU19" s="1114"/>
      <c r="GV19" s="1114"/>
      <c r="GW19" s="1114"/>
      <c r="GX19" s="1114"/>
      <c r="GY19" s="1114"/>
      <c r="GZ19" s="1114"/>
      <c r="HA19" s="1114"/>
      <c r="HB19" s="1114"/>
      <c r="HC19" s="1114"/>
      <c r="HD19" s="1114"/>
      <c r="HE19" s="1114"/>
      <c r="HF19" s="1114"/>
      <c r="HG19" s="1114"/>
      <c r="HH19" s="1114"/>
      <c r="HI19" s="1114"/>
      <c r="HJ19" s="1114"/>
      <c r="HK19" s="1114"/>
      <c r="HL19" s="1114"/>
      <c r="HM19" s="1114"/>
      <c r="HN19" s="1114"/>
      <c r="HO19" s="1114"/>
      <c r="HP19" s="1114"/>
      <c r="HQ19" s="1114"/>
      <c r="HR19" s="1114"/>
      <c r="HS19" s="1114"/>
      <c r="HT19" s="1114"/>
      <c r="HU19" s="1114"/>
      <c r="HV19" s="1114"/>
      <c r="HW19" s="1114"/>
      <c r="HX19" s="1114"/>
      <c r="HY19" s="1114"/>
      <c r="HZ19" s="1114"/>
      <c r="IA19" s="1114"/>
      <c r="IB19" s="1114"/>
      <c r="IC19" s="1114"/>
      <c r="ID19" s="1114"/>
      <c r="IE19" s="1114"/>
      <c r="IF19" s="1114"/>
      <c r="IG19" s="1114"/>
      <c r="IH19" s="1114"/>
      <c r="II19" s="1114"/>
      <c r="IJ19" s="1114"/>
      <c r="IK19" s="1114"/>
      <c r="IL19" s="1114"/>
      <c r="IM19" s="1114"/>
      <c r="IN19" s="1114"/>
      <c r="IO19" s="1114"/>
      <c r="IP19" s="1114"/>
      <c r="IQ19" s="1114"/>
      <c r="IR19" s="1114"/>
      <c r="IS19" s="1114"/>
      <c r="IT19" s="1114"/>
      <c r="IU19" s="1114"/>
      <c r="IV19" s="1114"/>
      <c r="IW19" s="1114"/>
    </row>
    <row r="20" spans="2:257" s="1346" customFormat="1" ht="6" customHeight="1">
      <c r="C20" s="1711"/>
      <c r="D20" s="1708"/>
      <c r="E20" s="1347"/>
      <c r="F20" s="1348"/>
      <c r="G20" s="1347"/>
      <c r="H20" s="1348"/>
      <c r="I20" s="1347"/>
      <c r="J20" s="1348"/>
      <c r="K20" s="1347"/>
      <c r="L20" s="1348"/>
      <c r="M20" s="1347"/>
      <c r="N20" s="1348"/>
      <c r="O20" s="1347"/>
      <c r="P20" s="1348"/>
      <c r="Q20" s="1347"/>
      <c r="R20" s="1348"/>
      <c r="S20" s="1347"/>
      <c r="T20" s="1348"/>
      <c r="U20" s="1347"/>
      <c r="V20" s="1348"/>
      <c r="W20" s="1347"/>
      <c r="X20" s="1348"/>
      <c r="Y20" s="1347"/>
      <c r="Z20" s="1348"/>
      <c r="AA20" s="1347"/>
      <c r="AB20" s="1348"/>
      <c r="AC20" s="1347"/>
      <c r="AD20" s="1709"/>
      <c r="AE20" s="924"/>
      <c r="AF20" s="1349"/>
      <c r="AG20" s="924"/>
      <c r="AH20" s="924"/>
      <c r="AI20" s="924"/>
      <c r="AJ20" s="924"/>
      <c r="AK20" s="924"/>
      <c r="AL20" s="924"/>
      <c r="AM20" s="924"/>
      <c r="AN20" s="924"/>
      <c r="AO20" s="924"/>
      <c r="AP20" s="924"/>
      <c r="AQ20" s="924"/>
      <c r="AR20" s="924"/>
      <c r="AS20" s="924"/>
      <c r="AT20" s="924"/>
      <c r="AU20" s="924"/>
      <c r="AV20" s="924"/>
      <c r="AW20" s="924"/>
      <c r="AX20" s="924"/>
      <c r="AY20" s="924"/>
      <c r="AZ20" s="924"/>
      <c r="BA20" s="924"/>
      <c r="BB20" s="924"/>
      <c r="BC20" s="924"/>
      <c r="BD20" s="924"/>
      <c r="BE20" s="924"/>
      <c r="BF20" s="924"/>
      <c r="BG20" s="924"/>
      <c r="BH20" s="924"/>
      <c r="BI20" s="924"/>
      <c r="BJ20" s="924"/>
      <c r="BK20" s="924"/>
      <c r="BL20" s="924"/>
      <c r="BM20" s="924"/>
      <c r="BN20" s="924"/>
      <c r="BO20" s="924"/>
      <c r="BP20" s="924"/>
      <c r="BQ20" s="924"/>
      <c r="BR20" s="924"/>
      <c r="BS20" s="924"/>
      <c r="BT20" s="924"/>
      <c r="BU20" s="924"/>
      <c r="BV20" s="924"/>
      <c r="BW20" s="924"/>
      <c r="BX20" s="924"/>
      <c r="BY20" s="924"/>
      <c r="BZ20" s="924"/>
      <c r="CA20" s="924"/>
      <c r="CB20" s="924"/>
      <c r="CC20" s="924"/>
      <c r="CD20" s="924"/>
      <c r="CE20" s="924"/>
      <c r="CF20" s="924"/>
      <c r="CG20" s="924"/>
      <c r="CH20" s="924"/>
      <c r="CI20" s="924"/>
      <c r="CJ20" s="924"/>
      <c r="CK20" s="924"/>
      <c r="CL20" s="924"/>
      <c r="CM20" s="924"/>
      <c r="CN20" s="924"/>
      <c r="CO20" s="924"/>
      <c r="CP20" s="924"/>
      <c r="CQ20" s="924"/>
      <c r="CR20" s="924"/>
      <c r="CS20" s="924"/>
      <c r="CT20" s="924"/>
      <c r="CU20" s="924"/>
      <c r="CV20" s="924"/>
      <c r="CW20" s="924"/>
      <c r="CX20" s="924"/>
      <c r="CY20" s="924"/>
      <c r="CZ20" s="924"/>
      <c r="DA20" s="924"/>
      <c r="DB20" s="924"/>
      <c r="DC20" s="924"/>
      <c r="DD20" s="924"/>
      <c r="DE20" s="924"/>
      <c r="DF20" s="924"/>
      <c r="DG20" s="924"/>
      <c r="DH20" s="924"/>
      <c r="DI20" s="924"/>
      <c r="DJ20" s="924"/>
      <c r="DK20" s="924"/>
      <c r="DL20" s="924"/>
      <c r="DM20" s="924"/>
      <c r="DN20" s="924"/>
      <c r="DO20" s="924"/>
      <c r="DP20" s="924"/>
      <c r="DQ20" s="924"/>
      <c r="DR20" s="924"/>
      <c r="DS20" s="924"/>
      <c r="DT20" s="924"/>
      <c r="DU20" s="924"/>
      <c r="DV20" s="924"/>
      <c r="DW20" s="924"/>
      <c r="DX20" s="924"/>
      <c r="DY20" s="924"/>
      <c r="DZ20" s="924"/>
      <c r="EA20" s="924"/>
      <c r="EB20" s="924"/>
      <c r="EC20" s="924"/>
      <c r="ED20" s="924"/>
      <c r="EE20" s="924"/>
      <c r="EF20" s="924"/>
      <c r="EG20" s="924"/>
      <c r="EH20" s="924"/>
      <c r="EI20" s="924"/>
      <c r="EJ20" s="924"/>
      <c r="EK20" s="924"/>
      <c r="EL20" s="924"/>
      <c r="EM20" s="924"/>
      <c r="EN20" s="924"/>
      <c r="EO20" s="924"/>
      <c r="EP20" s="924"/>
      <c r="EQ20" s="924"/>
      <c r="ER20" s="924"/>
      <c r="ES20" s="924"/>
      <c r="ET20" s="924"/>
      <c r="EU20" s="924"/>
      <c r="EV20" s="924"/>
      <c r="EW20" s="924"/>
      <c r="EX20" s="924"/>
      <c r="EY20" s="924"/>
      <c r="EZ20" s="924"/>
      <c r="FA20" s="924"/>
      <c r="FB20" s="924"/>
      <c r="FC20" s="924"/>
      <c r="FD20" s="924"/>
      <c r="FE20" s="924"/>
      <c r="FF20" s="924"/>
      <c r="FG20" s="924"/>
      <c r="FH20" s="924"/>
      <c r="FI20" s="924"/>
      <c r="FJ20" s="924"/>
      <c r="FK20" s="924"/>
      <c r="FL20" s="924"/>
      <c r="FM20" s="924"/>
      <c r="FN20" s="924"/>
      <c r="FO20" s="924"/>
      <c r="FP20" s="924"/>
      <c r="FQ20" s="924"/>
      <c r="FR20" s="924"/>
      <c r="FS20" s="924"/>
      <c r="FT20" s="924"/>
      <c r="FU20" s="924"/>
      <c r="FV20" s="924"/>
      <c r="FW20" s="924"/>
      <c r="FX20" s="924"/>
      <c r="FY20" s="924"/>
      <c r="FZ20" s="924"/>
      <c r="GA20" s="924"/>
      <c r="GB20" s="924"/>
      <c r="GC20" s="924"/>
      <c r="GD20" s="924"/>
      <c r="GE20" s="924"/>
      <c r="GF20" s="924"/>
      <c r="GG20" s="924"/>
      <c r="GH20" s="924"/>
      <c r="GI20" s="924"/>
      <c r="GJ20" s="924"/>
      <c r="GK20" s="924"/>
      <c r="GL20" s="924"/>
      <c r="GM20" s="924"/>
      <c r="GN20" s="924"/>
      <c r="GO20" s="924"/>
      <c r="GP20" s="924"/>
      <c r="GQ20" s="924"/>
      <c r="GR20" s="924"/>
      <c r="GS20" s="924"/>
      <c r="GT20" s="924"/>
      <c r="GU20" s="924"/>
      <c r="GV20" s="924"/>
      <c r="GW20" s="924"/>
      <c r="GX20" s="924"/>
      <c r="GY20" s="924"/>
      <c r="GZ20" s="924"/>
      <c r="HA20" s="924"/>
      <c r="HB20" s="924"/>
      <c r="HC20" s="924"/>
      <c r="HD20" s="924"/>
      <c r="HE20" s="924"/>
      <c r="HF20" s="924"/>
      <c r="HG20" s="924"/>
      <c r="HH20" s="924"/>
      <c r="HI20" s="924"/>
      <c r="HJ20" s="924"/>
      <c r="HK20" s="924"/>
      <c r="HL20" s="924"/>
      <c r="HM20" s="924"/>
      <c r="HN20" s="924"/>
      <c r="HO20" s="924"/>
      <c r="HP20" s="924"/>
      <c r="HQ20" s="924"/>
      <c r="HR20" s="924"/>
      <c r="HS20" s="924"/>
      <c r="HT20" s="924"/>
      <c r="HU20" s="924"/>
      <c r="HV20" s="924"/>
      <c r="HW20" s="924"/>
      <c r="HX20" s="924"/>
      <c r="HY20" s="924"/>
      <c r="HZ20" s="924"/>
      <c r="IA20" s="924"/>
      <c r="IB20" s="924"/>
      <c r="IC20" s="924"/>
      <c r="ID20" s="924"/>
      <c r="IE20" s="924"/>
      <c r="IF20" s="924"/>
      <c r="IG20" s="924"/>
      <c r="IH20" s="924"/>
      <c r="II20" s="924"/>
      <c r="IJ20" s="924"/>
      <c r="IK20" s="924"/>
      <c r="IL20" s="924"/>
      <c r="IM20" s="924"/>
      <c r="IN20" s="924"/>
      <c r="IO20" s="924"/>
      <c r="IP20" s="924"/>
      <c r="IQ20" s="924"/>
      <c r="IR20" s="924"/>
      <c r="IS20" s="924"/>
      <c r="IT20" s="924"/>
      <c r="IU20" s="924"/>
      <c r="IV20" s="924"/>
      <c r="IW20" s="924"/>
    </row>
    <row r="21" spans="2:257" ht="15.75">
      <c r="B21" s="1350">
        <v>1</v>
      </c>
      <c r="C21" s="233" t="str">
        <f>SUM($A$14:B21)&amp;".0"</f>
        <v>4.0</v>
      </c>
      <c r="D21" s="1706" t="str">
        <f>VLOOKUP(C21,RESUMO!$B$15:$I$83,3,0)</f>
        <v>F U N D A Ç Ã O</v>
      </c>
      <c r="E21" s="1351">
        <f>($AC21*F21/100)</f>
        <v>0</v>
      </c>
      <c r="F21" s="1707"/>
      <c r="G21" s="1351">
        <f>($AC21*H21/100)</f>
        <v>0</v>
      </c>
      <c r="H21" s="1707"/>
      <c r="I21" s="1351">
        <f>($AC21*J21/100)</f>
        <v>0</v>
      </c>
      <c r="J21" s="1707"/>
      <c r="K21" s="1351">
        <f>($AC21*L21/100)</f>
        <v>0</v>
      </c>
      <c r="L21" s="1707"/>
      <c r="M21" s="1351">
        <f>($AC21*N21/100)</f>
        <v>0</v>
      </c>
      <c r="N21" s="1707"/>
      <c r="O21" s="1351">
        <f>($AC21*P21/100)</f>
        <v>0</v>
      </c>
      <c r="P21" s="1707"/>
      <c r="Q21" s="1351">
        <f>($AC21*R21/100)</f>
        <v>0</v>
      </c>
      <c r="R21" s="1707"/>
      <c r="S21" s="1351">
        <f>($AC21*T21/100)</f>
        <v>0</v>
      </c>
      <c r="T21" s="1707"/>
      <c r="U21" s="1351">
        <f>($AC21*V21/100)</f>
        <v>0</v>
      </c>
      <c r="V21" s="1707"/>
      <c r="W21" s="1351">
        <f>($AC21*X21/100)</f>
        <v>0</v>
      </c>
      <c r="X21" s="1707"/>
      <c r="Y21" s="1351">
        <f>($AC21*Z21/100)</f>
        <v>0</v>
      </c>
      <c r="Z21" s="1707"/>
      <c r="AA21" s="1351">
        <f>($AC21*AB21/100)</f>
        <v>0</v>
      </c>
      <c r="AB21" s="1707"/>
      <c r="AC21" s="1351">
        <f>VLOOKUP(C21,RESUMO!$B$15:$I$83,8,0)</f>
        <v>15029.650000000001</v>
      </c>
      <c r="AD21" s="1707">
        <f ca="1">AC21/$AC$57*100</f>
        <v>5.8274428779041267</v>
      </c>
      <c r="AE21" s="1114"/>
      <c r="AF21" s="1352">
        <f>F21+H21+J21+P21+L21+N21+R21+T21+V21+X21+Z21+AB21</f>
        <v>0</v>
      </c>
      <c r="AG21" s="1114"/>
      <c r="AH21" s="1114"/>
      <c r="AI21" s="1114"/>
      <c r="AJ21" s="1114"/>
      <c r="AK21" s="1114"/>
      <c r="AL21" s="1114"/>
      <c r="AM21" s="1114"/>
      <c r="AN21" s="1114"/>
      <c r="AO21" s="1114"/>
      <c r="AP21" s="1114"/>
      <c r="AQ21" s="1114"/>
      <c r="AR21" s="1114"/>
      <c r="AS21" s="1114"/>
      <c r="AT21" s="1114"/>
      <c r="AU21" s="1114"/>
      <c r="AV21" s="1114"/>
      <c r="AW21" s="1114"/>
      <c r="AX21" s="1114"/>
      <c r="AY21" s="1114"/>
      <c r="AZ21" s="1114"/>
      <c r="BA21" s="1114"/>
      <c r="BB21" s="1114"/>
      <c r="BC21" s="1114"/>
      <c r="BD21" s="1114"/>
      <c r="BE21" s="1114"/>
      <c r="BF21" s="1114"/>
      <c r="BG21" s="1114"/>
      <c r="BH21" s="1114"/>
      <c r="BI21" s="1114"/>
      <c r="BJ21" s="1114"/>
      <c r="BK21" s="1114"/>
      <c r="BL21" s="1114"/>
      <c r="BM21" s="1114"/>
      <c r="BN21" s="1114"/>
      <c r="BO21" s="1114"/>
      <c r="BP21" s="1114"/>
      <c r="BQ21" s="1114"/>
      <c r="BR21" s="1114"/>
      <c r="BS21" s="1114"/>
      <c r="BT21" s="1114"/>
      <c r="BU21" s="1114"/>
      <c r="BV21" s="1114"/>
      <c r="BW21" s="1114"/>
      <c r="BX21" s="1114"/>
      <c r="BY21" s="1114"/>
      <c r="BZ21" s="1114"/>
      <c r="CA21" s="1114"/>
      <c r="CB21" s="1114"/>
      <c r="CC21" s="1114"/>
      <c r="CD21" s="1114"/>
      <c r="CE21" s="1114"/>
      <c r="CF21" s="1114"/>
      <c r="CG21" s="1114"/>
      <c r="CH21" s="1114"/>
      <c r="CI21" s="1114"/>
      <c r="CJ21" s="1114"/>
      <c r="CK21" s="1114"/>
      <c r="CL21" s="1114"/>
      <c r="CM21" s="1114"/>
      <c r="CN21" s="1114"/>
      <c r="CO21" s="1114"/>
      <c r="CP21" s="1114"/>
      <c r="CQ21" s="1114"/>
      <c r="CR21" s="1114"/>
      <c r="CS21" s="1114"/>
      <c r="CT21" s="1114"/>
      <c r="CU21" s="1114"/>
      <c r="CV21" s="1114"/>
      <c r="CW21" s="1114"/>
      <c r="CX21" s="1114"/>
      <c r="CY21" s="1114"/>
      <c r="CZ21" s="1114"/>
      <c r="DA21" s="1114"/>
      <c r="DB21" s="1114"/>
      <c r="DC21" s="1114"/>
      <c r="DD21" s="1114"/>
      <c r="DE21" s="1114"/>
      <c r="DF21" s="1114"/>
      <c r="DG21" s="1114"/>
      <c r="DH21" s="1114"/>
      <c r="DI21" s="1114"/>
      <c r="DJ21" s="1114"/>
      <c r="DK21" s="1114"/>
      <c r="DL21" s="1114"/>
      <c r="DM21" s="1114"/>
      <c r="DN21" s="1114"/>
      <c r="DO21" s="1114"/>
      <c r="DP21" s="1114"/>
      <c r="DQ21" s="1114"/>
      <c r="DR21" s="1114"/>
      <c r="DS21" s="1114"/>
      <c r="DT21" s="1114"/>
      <c r="DU21" s="1114"/>
      <c r="DV21" s="1114"/>
      <c r="DW21" s="1114"/>
      <c r="DX21" s="1114"/>
      <c r="DY21" s="1114"/>
      <c r="DZ21" s="1114"/>
      <c r="EA21" s="1114"/>
      <c r="EB21" s="1114"/>
      <c r="EC21" s="1114"/>
      <c r="ED21" s="1114"/>
      <c r="EE21" s="1114"/>
      <c r="EF21" s="1114"/>
      <c r="EG21" s="1114"/>
      <c r="EH21" s="1114"/>
      <c r="EI21" s="1114"/>
      <c r="EJ21" s="1114"/>
      <c r="EK21" s="1114"/>
      <c r="EL21" s="1114"/>
      <c r="EM21" s="1114"/>
      <c r="EN21" s="1114"/>
      <c r="EO21" s="1114"/>
      <c r="EP21" s="1114"/>
      <c r="EQ21" s="1114"/>
      <c r="ER21" s="1114"/>
      <c r="ES21" s="1114"/>
      <c r="ET21" s="1114"/>
      <c r="EU21" s="1114"/>
      <c r="EV21" s="1114"/>
      <c r="EW21" s="1114"/>
      <c r="EX21" s="1114"/>
      <c r="EY21" s="1114"/>
      <c r="EZ21" s="1114"/>
      <c r="FA21" s="1114"/>
      <c r="FB21" s="1114"/>
      <c r="FC21" s="1114"/>
      <c r="FD21" s="1114"/>
      <c r="FE21" s="1114"/>
      <c r="FF21" s="1114"/>
      <c r="FG21" s="1114"/>
      <c r="FH21" s="1114"/>
      <c r="FI21" s="1114"/>
      <c r="FJ21" s="1114"/>
      <c r="FK21" s="1114"/>
      <c r="FL21" s="1114"/>
      <c r="FM21" s="1114"/>
      <c r="FN21" s="1114"/>
      <c r="FO21" s="1114"/>
      <c r="FP21" s="1114"/>
      <c r="FQ21" s="1114"/>
      <c r="FR21" s="1114"/>
      <c r="FS21" s="1114"/>
      <c r="FT21" s="1114"/>
      <c r="FU21" s="1114"/>
      <c r="FV21" s="1114"/>
      <c r="FW21" s="1114"/>
      <c r="FX21" s="1114"/>
      <c r="FY21" s="1114"/>
      <c r="FZ21" s="1114"/>
      <c r="GA21" s="1114"/>
      <c r="GB21" s="1114"/>
      <c r="GC21" s="1114"/>
      <c r="GD21" s="1114"/>
      <c r="GE21" s="1114"/>
      <c r="GF21" s="1114"/>
      <c r="GG21" s="1114"/>
      <c r="GH21" s="1114"/>
      <c r="GI21" s="1114"/>
      <c r="GJ21" s="1114"/>
      <c r="GK21" s="1114"/>
      <c r="GL21" s="1114"/>
      <c r="GM21" s="1114"/>
      <c r="GN21" s="1114"/>
      <c r="GO21" s="1114"/>
      <c r="GP21" s="1114"/>
      <c r="GQ21" s="1114"/>
      <c r="GR21" s="1114"/>
      <c r="GS21" s="1114"/>
      <c r="GT21" s="1114"/>
      <c r="GU21" s="1114"/>
      <c r="GV21" s="1114"/>
      <c r="GW21" s="1114"/>
      <c r="GX21" s="1114"/>
      <c r="GY21" s="1114"/>
      <c r="GZ21" s="1114"/>
      <c r="HA21" s="1114"/>
      <c r="HB21" s="1114"/>
      <c r="HC21" s="1114"/>
      <c r="HD21" s="1114"/>
      <c r="HE21" s="1114"/>
      <c r="HF21" s="1114"/>
      <c r="HG21" s="1114"/>
      <c r="HH21" s="1114"/>
      <c r="HI21" s="1114"/>
      <c r="HJ21" s="1114"/>
      <c r="HK21" s="1114"/>
      <c r="HL21" s="1114"/>
      <c r="HM21" s="1114"/>
      <c r="HN21" s="1114"/>
      <c r="HO21" s="1114"/>
      <c r="HP21" s="1114"/>
      <c r="HQ21" s="1114"/>
      <c r="HR21" s="1114"/>
      <c r="HS21" s="1114"/>
      <c r="HT21" s="1114"/>
      <c r="HU21" s="1114"/>
      <c r="HV21" s="1114"/>
      <c r="HW21" s="1114"/>
      <c r="HX21" s="1114"/>
      <c r="HY21" s="1114"/>
      <c r="HZ21" s="1114"/>
      <c r="IA21" s="1114"/>
      <c r="IB21" s="1114"/>
      <c r="IC21" s="1114"/>
      <c r="ID21" s="1114"/>
      <c r="IE21" s="1114"/>
      <c r="IF21" s="1114"/>
      <c r="IG21" s="1114"/>
      <c r="IH21" s="1114"/>
      <c r="II21" s="1114"/>
      <c r="IJ21" s="1114"/>
      <c r="IK21" s="1114"/>
      <c r="IL21" s="1114"/>
      <c r="IM21" s="1114"/>
      <c r="IN21" s="1114"/>
      <c r="IO21" s="1114"/>
      <c r="IP21" s="1114"/>
      <c r="IQ21" s="1114"/>
      <c r="IR21" s="1114"/>
      <c r="IS21" s="1114"/>
      <c r="IT21" s="1114"/>
      <c r="IU21" s="1114"/>
      <c r="IV21" s="1114"/>
      <c r="IW21" s="1114"/>
    </row>
    <row r="22" spans="2:257" s="1346" customFormat="1" ht="6" customHeight="1">
      <c r="C22" s="1711"/>
      <c r="D22" s="1708"/>
      <c r="E22" s="1347"/>
      <c r="F22" s="1348"/>
      <c r="G22" s="1347"/>
      <c r="H22" s="1348"/>
      <c r="I22" s="1347"/>
      <c r="J22" s="1348"/>
      <c r="K22" s="1347"/>
      <c r="L22" s="1348"/>
      <c r="M22" s="1347"/>
      <c r="N22" s="1348"/>
      <c r="O22" s="1347"/>
      <c r="P22" s="1348"/>
      <c r="Q22" s="1347"/>
      <c r="R22" s="1348"/>
      <c r="S22" s="1347"/>
      <c r="T22" s="1348"/>
      <c r="U22" s="1347"/>
      <c r="V22" s="1348"/>
      <c r="W22" s="1347"/>
      <c r="X22" s="1348"/>
      <c r="Y22" s="1347"/>
      <c r="Z22" s="1348"/>
      <c r="AA22" s="1347"/>
      <c r="AB22" s="1348"/>
      <c r="AC22" s="1347"/>
      <c r="AD22" s="1709"/>
      <c r="AE22" s="924"/>
      <c r="AF22" s="1349"/>
      <c r="AG22" s="924"/>
      <c r="AH22" s="924"/>
      <c r="AI22" s="924"/>
      <c r="AJ22" s="924"/>
      <c r="AK22" s="924"/>
      <c r="AL22" s="924"/>
      <c r="AM22" s="924"/>
      <c r="AN22" s="924"/>
      <c r="AO22" s="924"/>
      <c r="AP22" s="924"/>
      <c r="AQ22" s="924"/>
      <c r="AR22" s="924"/>
      <c r="AS22" s="924"/>
      <c r="AT22" s="924"/>
      <c r="AU22" s="924"/>
      <c r="AV22" s="924"/>
      <c r="AW22" s="924"/>
      <c r="AX22" s="924"/>
      <c r="AY22" s="924"/>
      <c r="AZ22" s="924"/>
      <c r="BA22" s="924"/>
      <c r="BB22" s="924"/>
      <c r="BC22" s="924"/>
      <c r="BD22" s="924"/>
      <c r="BE22" s="924"/>
      <c r="BF22" s="924"/>
      <c r="BG22" s="924"/>
      <c r="BH22" s="924"/>
      <c r="BI22" s="924"/>
      <c r="BJ22" s="924"/>
      <c r="BK22" s="924"/>
      <c r="BL22" s="924"/>
      <c r="BM22" s="924"/>
      <c r="BN22" s="924"/>
      <c r="BO22" s="924"/>
      <c r="BP22" s="924"/>
      <c r="BQ22" s="924"/>
      <c r="BR22" s="924"/>
      <c r="BS22" s="924"/>
      <c r="BT22" s="924"/>
      <c r="BU22" s="924"/>
      <c r="BV22" s="924"/>
      <c r="BW22" s="924"/>
      <c r="BX22" s="924"/>
      <c r="BY22" s="924"/>
      <c r="BZ22" s="924"/>
      <c r="CA22" s="924"/>
      <c r="CB22" s="924"/>
      <c r="CC22" s="924"/>
      <c r="CD22" s="924"/>
      <c r="CE22" s="924"/>
      <c r="CF22" s="924"/>
      <c r="CG22" s="924"/>
      <c r="CH22" s="924"/>
      <c r="CI22" s="924"/>
      <c r="CJ22" s="924"/>
      <c r="CK22" s="924"/>
      <c r="CL22" s="924"/>
      <c r="CM22" s="924"/>
      <c r="CN22" s="924"/>
      <c r="CO22" s="924"/>
      <c r="CP22" s="924"/>
      <c r="CQ22" s="924"/>
      <c r="CR22" s="924"/>
      <c r="CS22" s="924"/>
      <c r="CT22" s="924"/>
      <c r="CU22" s="924"/>
      <c r="CV22" s="924"/>
      <c r="CW22" s="924"/>
      <c r="CX22" s="924"/>
      <c r="CY22" s="924"/>
      <c r="CZ22" s="924"/>
      <c r="DA22" s="924"/>
      <c r="DB22" s="924"/>
      <c r="DC22" s="924"/>
      <c r="DD22" s="924"/>
      <c r="DE22" s="924"/>
      <c r="DF22" s="924"/>
      <c r="DG22" s="924"/>
      <c r="DH22" s="924"/>
      <c r="DI22" s="924"/>
      <c r="DJ22" s="924"/>
      <c r="DK22" s="924"/>
      <c r="DL22" s="924"/>
      <c r="DM22" s="924"/>
      <c r="DN22" s="924"/>
      <c r="DO22" s="924"/>
      <c r="DP22" s="924"/>
      <c r="DQ22" s="924"/>
      <c r="DR22" s="924"/>
      <c r="DS22" s="924"/>
      <c r="DT22" s="924"/>
      <c r="DU22" s="924"/>
      <c r="DV22" s="924"/>
      <c r="DW22" s="924"/>
      <c r="DX22" s="924"/>
      <c r="DY22" s="924"/>
      <c r="DZ22" s="924"/>
      <c r="EA22" s="924"/>
      <c r="EB22" s="924"/>
      <c r="EC22" s="924"/>
      <c r="ED22" s="924"/>
      <c r="EE22" s="924"/>
      <c r="EF22" s="924"/>
      <c r="EG22" s="924"/>
      <c r="EH22" s="924"/>
      <c r="EI22" s="924"/>
      <c r="EJ22" s="924"/>
      <c r="EK22" s="924"/>
      <c r="EL22" s="924"/>
      <c r="EM22" s="924"/>
      <c r="EN22" s="924"/>
      <c r="EO22" s="924"/>
      <c r="EP22" s="924"/>
      <c r="EQ22" s="924"/>
      <c r="ER22" s="924"/>
      <c r="ES22" s="924"/>
      <c r="ET22" s="924"/>
      <c r="EU22" s="924"/>
      <c r="EV22" s="924"/>
      <c r="EW22" s="924"/>
      <c r="EX22" s="924"/>
      <c r="EY22" s="924"/>
      <c r="EZ22" s="924"/>
      <c r="FA22" s="924"/>
      <c r="FB22" s="924"/>
      <c r="FC22" s="924"/>
      <c r="FD22" s="924"/>
      <c r="FE22" s="924"/>
      <c r="FF22" s="924"/>
      <c r="FG22" s="924"/>
      <c r="FH22" s="924"/>
      <c r="FI22" s="924"/>
      <c r="FJ22" s="924"/>
      <c r="FK22" s="924"/>
      <c r="FL22" s="924"/>
      <c r="FM22" s="924"/>
      <c r="FN22" s="924"/>
      <c r="FO22" s="924"/>
      <c r="FP22" s="924"/>
      <c r="FQ22" s="924"/>
      <c r="FR22" s="924"/>
      <c r="FS22" s="924"/>
      <c r="FT22" s="924"/>
      <c r="FU22" s="924"/>
      <c r="FV22" s="924"/>
      <c r="FW22" s="924"/>
      <c r="FX22" s="924"/>
      <c r="FY22" s="924"/>
      <c r="FZ22" s="924"/>
      <c r="GA22" s="924"/>
      <c r="GB22" s="924"/>
      <c r="GC22" s="924"/>
      <c r="GD22" s="924"/>
      <c r="GE22" s="924"/>
      <c r="GF22" s="924"/>
      <c r="GG22" s="924"/>
      <c r="GH22" s="924"/>
      <c r="GI22" s="924"/>
      <c r="GJ22" s="924"/>
      <c r="GK22" s="924"/>
      <c r="GL22" s="924"/>
      <c r="GM22" s="924"/>
      <c r="GN22" s="924"/>
      <c r="GO22" s="924"/>
      <c r="GP22" s="924"/>
      <c r="GQ22" s="924"/>
      <c r="GR22" s="924"/>
      <c r="GS22" s="924"/>
      <c r="GT22" s="924"/>
      <c r="GU22" s="924"/>
      <c r="GV22" s="924"/>
      <c r="GW22" s="924"/>
      <c r="GX22" s="924"/>
      <c r="GY22" s="924"/>
      <c r="GZ22" s="924"/>
      <c r="HA22" s="924"/>
      <c r="HB22" s="924"/>
      <c r="HC22" s="924"/>
      <c r="HD22" s="924"/>
      <c r="HE22" s="924"/>
      <c r="HF22" s="924"/>
      <c r="HG22" s="924"/>
      <c r="HH22" s="924"/>
      <c r="HI22" s="924"/>
      <c r="HJ22" s="924"/>
      <c r="HK22" s="924"/>
      <c r="HL22" s="924"/>
      <c r="HM22" s="924"/>
      <c r="HN22" s="924"/>
      <c r="HO22" s="924"/>
      <c r="HP22" s="924"/>
      <c r="HQ22" s="924"/>
      <c r="HR22" s="924"/>
      <c r="HS22" s="924"/>
      <c r="HT22" s="924"/>
      <c r="HU22" s="924"/>
      <c r="HV22" s="924"/>
      <c r="HW22" s="924"/>
      <c r="HX22" s="924"/>
      <c r="HY22" s="924"/>
      <c r="HZ22" s="924"/>
      <c r="IA22" s="924"/>
      <c r="IB22" s="924"/>
      <c r="IC22" s="924"/>
      <c r="ID22" s="924"/>
      <c r="IE22" s="924"/>
      <c r="IF22" s="924"/>
      <c r="IG22" s="924"/>
      <c r="IH22" s="924"/>
      <c r="II22" s="924"/>
      <c r="IJ22" s="924"/>
      <c r="IK22" s="924"/>
      <c r="IL22" s="924"/>
      <c r="IM22" s="924"/>
      <c r="IN22" s="924"/>
      <c r="IO22" s="924"/>
      <c r="IP22" s="924"/>
      <c r="IQ22" s="924"/>
      <c r="IR22" s="924"/>
      <c r="IS22" s="924"/>
      <c r="IT22" s="924"/>
      <c r="IU22" s="924"/>
      <c r="IV22" s="924"/>
      <c r="IW22" s="924"/>
    </row>
    <row r="23" spans="2:257" ht="15.75">
      <c r="B23" s="1350">
        <v>1</v>
      </c>
      <c r="C23" s="233" t="str">
        <f>SUM($A$14:B23)&amp;".0"</f>
        <v>5.0</v>
      </c>
      <c r="D23" s="1706" t="str">
        <f>VLOOKUP(C23,RESUMO!$B$15:$I$83,3,0)</f>
        <v>E S T R U T U R A</v>
      </c>
      <c r="E23" s="1351">
        <f>($AC23*F23/100)</f>
        <v>0</v>
      </c>
      <c r="F23" s="1707"/>
      <c r="G23" s="1351">
        <f>($AC23*H23/100)</f>
        <v>0</v>
      </c>
      <c r="H23" s="1707"/>
      <c r="I23" s="1351">
        <f>($AC23*J23/100)</f>
        <v>0</v>
      </c>
      <c r="J23" s="1707"/>
      <c r="K23" s="1351">
        <f>($AC23*L23/100)</f>
        <v>0</v>
      </c>
      <c r="L23" s="1707"/>
      <c r="M23" s="1351">
        <f>($AC23*N23/100)</f>
        <v>0</v>
      </c>
      <c r="N23" s="1707"/>
      <c r="O23" s="1351">
        <f>($AC23*P23/100)</f>
        <v>0</v>
      </c>
      <c r="P23" s="1707"/>
      <c r="Q23" s="1351">
        <f>($AC23*R23/100)</f>
        <v>0</v>
      </c>
      <c r="R23" s="1707"/>
      <c r="S23" s="1351">
        <f>($AC23*T23/100)</f>
        <v>0</v>
      </c>
      <c r="T23" s="1707"/>
      <c r="U23" s="1351">
        <f>($AC23*V23/100)</f>
        <v>0</v>
      </c>
      <c r="V23" s="1707"/>
      <c r="W23" s="1351">
        <f>($AC23*X23/100)</f>
        <v>0</v>
      </c>
      <c r="X23" s="1707"/>
      <c r="Y23" s="1351">
        <f>($AC23*Z23/100)</f>
        <v>0</v>
      </c>
      <c r="Z23" s="1707"/>
      <c r="AA23" s="1351">
        <f>($AC23*AB23/100)</f>
        <v>0</v>
      </c>
      <c r="AB23" s="1707"/>
      <c r="AC23" s="1351">
        <f>VLOOKUP(C23,RESUMO!$B$15:$I$83,8,0)</f>
        <v>20391.560000000001</v>
      </c>
      <c r="AD23" s="1707">
        <f ca="1">AC23/$AC$57*100</f>
        <v>7.9064150589903734</v>
      </c>
      <c r="AE23" s="1114"/>
      <c r="AF23" s="1352">
        <f>F23+H23+J23+P23+L23+N23+R23+T23+V23+X23+Z23+AB23</f>
        <v>0</v>
      </c>
      <c r="AG23" s="1114"/>
      <c r="AH23" s="1114"/>
      <c r="AI23" s="1114"/>
      <c r="AJ23" s="1114"/>
      <c r="AK23" s="1114"/>
      <c r="AL23" s="1114"/>
      <c r="AM23" s="1114"/>
      <c r="AN23" s="1114"/>
      <c r="AO23" s="1114"/>
      <c r="AP23" s="1114"/>
      <c r="AQ23" s="1114"/>
      <c r="AR23" s="1114"/>
      <c r="AS23" s="1114"/>
      <c r="AT23" s="1114"/>
      <c r="AU23" s="1114"/>
      <c r="AV23" s="1114"/>
      <c r="AW23" s="1114"/>
      <c r="AX23" s="1114"/>
      <c r="AY23" s="1114"/>
      <c r="AZ23" s="1114"/>
      <c r="BA23" s="1114"/>
      <c r="BB23" s="1114"/>
      <c r="BC23" s="1114"/>
      <c r="BD23" s="1114"/>
      <c r="BE23" s="1114"/>
      <c r="BF23" s="1114"/>
      <c r="BG23" s="1114"/>
      <c r="BH23" s="1114"/>
      <c r="BI23" s="1114"/>
      <c r="BJ23" s="1114"/>
      <c r="BK23" s="1114"/>
      <c r="BL23" s="1114"/>
      <c r="BM23" s="1114"/>
      <c r="BN23" s="1114"/>
      <c r="BO23" s="1114"/>
      <c r="BP23" s="1114"/>
      <c r="BQ23" s="1114"/>
      <c r="BR23" s="1114"/>
      <c r="BS23" s="1114"/>
      <c r="BT23" s="1114"/>
      <c r="BU23" s="1114"/>
      <c r="BV23" s="1114"/>
      <c r="BW23" s="1114"/>
      <c r="BX23" s="1114"/>
      <c r="BY23" s="1114"/>
      <c r="BZ23" s="1114"/>
      <c r="CA23" s="1114"/>
      <c r="CB23" s="1114"/>
      <c r="CC23" s="1114"/>
      <c r="CD23" s="1114"/>
      <c r="CE23" s="1114"/>
      <c r="CF23" s="1114"/>
      <c r="CG23" s="1114"/>
      <c r="CH23" s="1114"/>
      <c r="CI23" s="1114"/>
      <c r="CJ23" s="1114"/>
      <c r="CK23" s="1114"/>
      <c r="CL23" s="1114"/>
      <c r="CM23" s="1114"/>
      <c r="CN23" s="1114"/>
      <c r="CO23" s="1114"/>
      <c r="CP23" s="1114"/>
      <c r="CQ23" s="1114"/>
      <c r="CR23" s="1114"/>
      <c r="CS23" s="1114"/>
      <c r="CT23" s="1114"/>
      <c r="CU23" s="1114"/>
      <c r="CV23" s="1114"/>
      <c r="CW23" s="1114"/>
      <c r="CX23" s="1114"/>
      <c r="CY23" s="1114"/>
      <c r="CZ23" s="1114"/>
      <c r="DA23" s="1114"/>
      <c r="DB23" s="1114"/>
      <c r="DC23" s="1114"/>
      <c r="DD23" s="1114"/>
      <c r="DE23" s="1114"/>
      <c r="DF23" s="1114"/>
      <c r="DG23" s="1114"/>
      <c r="DH23" s="1114"/>
      <c r="DI23" s="1114"/>
      <c r="DJ23" s="1114"/>
      <c r="DK23" s="1114"/>
      <c r="DL23" s="1114"/>
      <c r="DM23" s="1114"/>
      <c r="DN23" s="1114"/>
      <c r="DO23" s="1114"/>
      <c r="DP23" s="1114"/>
      <c r="DQ23" s="1114"/>
      <c r="DR23" s="1114"/>
      <c r="DS23" s="1114"/>
      <c r="DT23" s="1114"/>
      <c r="DU23" s="1114"/>
      <c r="DV23" s="1114"/>
      <c r="DW23" s="1114"/>
      <c r="DX23" s="1114"/>
      <c r="DY23" s="1114"/>
      <c r="DZ23" s="1114"/>
      <c r="EA23" s="1114"/>
      <c r="EB23" s="1114"/>
      <c r="EC23" s="1114"/>
      <c r="ED23" s="1114"/>
      <c r="EE23" s="1114"/>
      <c r="EF23" s="1114"/>
      <c r="EG23" s="1114"/>
      <c r="EH23" s="1114"/>
      <c r="EI23" s="1114"/>
      <c r="EJ23" s="1114"/>
      <c r="EK23" s="1114"/>
      <c r="EL23" s="1114"/>
      <c r="EM23" s="1114"/>
      <c r="EN23" s="1114"/>
      <c r="EO23" s="1114"/>
      <c r="EP23" s="1114"/>
      <c r="EQ23" s="1114"/>
      <c r="ER23" s="1114"/>
      <c r="ES23" s="1114"/>
      <c r="ET23" s="1114"/>
      <c r="EU23" s="1114"/>
      <c r="EV23" s="1114"/>
      <c r="EW23" s="1114"/>
      <c r="EX23" s="1114"/>
      <c r="EY23" s="1114"/>
      <c r="EZ23" s="1114"/>
      <c r="FA23" s="1114"/>
      <c r="FB23" s="1114"/>
      <c r="FC23" s="1114"/>
      <c r="FD23" s="1114"/>
      <c r="FE23" s="1114"/>
      <c r="FF23" s="1114"/>
      <c r="FG23" s="1114"/>
      <c r="FH23" s="1114"/>
      <c r="FI23" s="1114"/>
      <c r="FJ23" s="1114"/>
      <c r="FK23" s="1114"/>
      <c r="FL23" s="1114"/>
      <c r="FM23" s="1114"/>
      <c r="FN23" s="1114"/>
      <c r="FO23" s="1114"/>
      <c r="FP23" s="1114"/>
      <c r="FQ23" s="1114"/>
      <c r="FR23" s="1114"/>
      <c r="FS23" s="1114"/>
      <c r="FT23" s="1114"/>
      <c r="FU23" s="1114"/>
      <c r="FV23" s="1114"/>
      <c r="FW23" s="1114"/>
      <c r="FX23" s="1114"/>
      <c r="FY23" s="1114"/>
      <c r="FZ23" s="1114"/>
      <c r="GA23" s="1114"/>
      <c r="GB23" s="1114"/>
      <c r="GC23" s="1114"/>
      <c r="GD23" s="1114"/>
      <c r="GE23" s="1114"/>
      <c r="GF23" s="1114"/>
      <c r="GG23" s="1114"/>
      <c r="GH23" s="1114"/>
      <c r="GI23" s="1114"/>
      <c r="GJ23" s="1114"/>
      <c r="GK23" s="1114"/>
      <c r="GL23" s="1114"/>
      <c r="GM23" s="1114"/>
      <c r="GN23" s="1114"/>
      <c r="GO23" s="1114"/>
      <c r="GP23" s="1114"/>
      <c r="GQ23" s="1114"/>
      <c r="GR23" s="1114"/>
      <c r="GS23" s="1114"/>
      <c r="GT23" s="1114"/>
      <c r="GU23" s="1114"/>
      <c r="GV23" s="1114"/>
      <c r="GW23" s="1114"/>
      <c r="GX23" s="1114"/>
      <c r="GY23" s="1114"/>
      <c r="GZ23" s="1114"/>
      <c r="HA23" s="1114"/>
      <c r="HB23" s="1114"/>
      <c r="HC23" s="1114"/>
      <c r="HD23" s="1114"/>
      <c r="HE23" s="1114"/>
      <c r="HF23" s="1114"/>
      <c r="HG23" s="1114"/>
      <c r="HH23" s="1114"/>
      <c r="HI23" s="1114"/>
      <c r="HJ23" s="1114"/>
      <c r="HK23" s="1114"/>
      <c r="HL23" s="1114"/>
      <c r="HM23" s="1114"/>
      <c r="HN23" s="1114"/>
      <c r="HO23" s="1114"/>
      <c r="HP23" s="1114"/>
      <c r="HQ23" s="1114"/>
      <c r="HR23" s="1114"/>
      <c r="HS23" s="1114"/>
      <c r="HT23" s="1114"/>
      <c r="HU23" s="1114"/>
      <c r="HV23" s="1114"/>
      <c r="HW23" s="1114"/>
      <c r="HX23" s="1114"/>
      <c r="HY23" s="1114"/>
      <c r="HZ23" s="1114"/>
      <c r="IA23" s="1114"/>
      <c r="IB23" s="1114"/>
      <c r="IC23" s="1114"/>
      <c r="ID23" s="1114"/>
      <c r="IE23" s="1114"/>
      <c r="IF23" s="1114"/>
      <c r="IG23" s="1114"/>
      <c r="IH23" s="1114"/>
      <c r="II23" s="1114"/>
      <c r="IJ23" s="1114"/>
      <c r="IK23" s="1114"/>
      <c r="IL23" s="1114"/>
      <c r="IM23" s="1114"/>
      <c r="IN23" s="1114"/>
      <c r="IO23" s="1114"/>
      <c r="IP23" s="1114"/>
      <c r="IQ23" s="1114"/>
      <c r="IR23" s="1114"/>
      <c r="IS23" s="1114"/>
      <c r="IT23" s="1114"/>
      <c r="IU23" s="1114"/>
      <c r="IV23" s="1114"/>
      <c r="IW23" s="1114"/>
    </row>
    <row r="24" spans="2:257" s="1346" customFormat="1" ht="6" customHeight="1">
      <c r="C24" s="1711"/>
      <c r="D24" s="1708"/>
      <c r="E24" s="1347"/>
      <c r="F24" s="1348"/>
      <c r="G24" s="1347"/>
      <c r="H24" s="1348"/>
      <c r="I24" s="1347"/>
      <c r="J24" s="1348"/>
      <c r="K24" s="1347"/>
      <c r="L24" s="1348"/>
      <c r="M24" s="1347"/>
      <c r="N24" s="1348"/>
      <c r="O24" s="1347"/>
      <c r="P24" s="1348"/>
      <c r="Q24" s="1347"/>
      <c r="R24" s="1348"/>
      <c r="S24" s="1347"/>
      <c r="T24" s="1348"/>
      <c r="U24" s="1347"/>
      <c r="V24" s="1348"/>
      <c r="W24" s="1347"/>
      <c r="X24" s="1348"/>
      <c r="Y24" s="1347"/>
      <c r="Z24" s="1348"/>
      <c r="AA24" s="1347"/>
      <c r="AB24" s="1348"/>
      <c r="AC24" s="1347"/>
      <c r="AD24" s="1709"/>
      <c r="AE24" s="924"/>
      <c r="AF24" s="1349"/>
      <c r="AG24" s="924"/>
      <c r="AH24" s="924"/>
      <c r="AI24" s="924"/>
      <c r="AJ24" s="924"/>
      <c r="AK24" s="924"/>
      <c r="AL24" s="924"/>
      <c r="AM24" s="924"/>
      <c r="AN24" s="924"/>
      <c r="AO24" s="924"/>
      <c r="AP24" s="924"/>
      <c r="AQ24" s="924"/>
      <c r="AR24" s="924"/>
      <c r="AS24" s="924"/>
      <c r="AT24" s="924"/>
      <c r="AU24" s="924"/>
      <c r="AV24" s="924"/>
      <c r="AW24" s="924"/>
      <c r="AX24" s="924"/>
      <c r="AY24" s="924"/>
      <c r="AZ24" s="924"/>
      <c r="BA24" s="924"/>
      <c r="BB24" s="924"/>
      <c r="BC24" s="924"/>
      <c r="BD24" s="924"/>
      <c r="BE24" s="924"/>
      <c r="BF24" s="924"/>
      <c r="BG24" s="924"/>
      <c r="BH24" s="924"/>
      <c r="BI24" s="924"/>
      <c r="BJ24" s="924"/>
      <c r="BK24" s="924"/>
      <c r="BL24" s="924"/>
      <c r="BM24" s="924"/>
      <c r="BN24" s="924"/>
      <c r="BO24" s="924"/>
      <c r="BP24" s="924"/>
      <c r="BQ24" s="924"/>
      <c r="BR24" s="924"/>
      <c r="BS24" s="924"/>
      <c r="BT24" s="924"/>
      <c r="BU24" s="924"/>
      <c r="BV24" s="924"/>
      <c r="BW24" s="924"/>
      <c r="BX24" s="924"/>
      <c r="BY24" s="924"/>
      <c r="BZ24" s="924"/>
      <c r="CA24" s="924"/>
      <c r="CB24" s="924"/>
      <c r="CC24" s="924"/>
      <c r="CD24" s="924"/>
      <c r="CE24" s="924"/>
      <c r="CF24" s="924"/>
      <c r="CG24" s="924"/>
      <c r="CH24" s="924"/>
      <c r="CI24" s="924"/>
      <c r="CJ24" s="924"/>
      <c r="CK24" s="924"/>
      <c r="CL24" s="924"/>
      <c r="CM24" s="924"/>
      <c r="CN24" s="924"/>
      <c r="CO24" s="924"/>
      <c r="CP24" s="924"/>
      <c r="CQ24" s="924"/>
      <c r="CR24" s="924"/>
      <c r="CS24" s="924"/>
      <c r="CT24" s="924"/>
      <c r="CU24" s="924"/>
      <c r="CV24" s="924"/>
      <c r="CW24" s="924"/>
      <c r="CX24" s="924"/>
      <c r="CY24" s="924"/>
      <c r="CZ24" s="924"/>
      <c r="DA24" s="924"/>
      <c r="DB24" s="924"/>
      <c r="DC24" s="924"/>
      <c r="DD24" s="924"/>
      <c r="DE24" s="924"/>
      <c r="DF24" s="924"/>
      <c r="DG24" s="924"/>
      <c r="DH24" s="924"/>
      <c r="DI24" s="924"/>
      <c r="DJ24" s="924"/>
      <c r="DK24" s="924"/>
      <c r="DL24" s="924"/>
      <c r="DM24" s="924"/>
      <c r="DN24" s="924"/>
      <c r="DO24" s="924"/>
      <c r="DP24" s="924"/>
      <c r="DQ24" s="924"/>
      <c r="DR24" s="924"/>
      <c r="DS24" s="924"/>
      <c r="DT24" s="924"/>
      <c r="DU24" s="924"/>
      <c r="DV24" s="924"/>
      <c r="DW24" s="924"/>
      <c r="DX24" s="924"/>
      <c r="DY24" s="924"/>
      <c r="DZ24" s="924"/>
      <c r="EA24" s="924"/>
      <c r="EB24" s="924"/>
      <c r="EC24" s="924"/>
      <c r="ED24" s="924"/>
      <c r="EE24" s="924"/>
      <c r="EF24" s="924"/>
      <c r="EG24" s="924"/>
      <c r="EH24" s="924"/>
      <c r="EI24" s="924"/>
      <c r="EJ24" s="924"/>
      <c r="EK24" s="924"/>
      <c r="EL24" s="924"/>
      <c r="EM24" s="924"/>
      <c r="EN24" s="924"/>
      <c r="EO24" s="924"/>
      <c r="EP24" s="924"/>
      <c r="EQ24" s="924"/>
      <c r="ER24" s="924"/>
      <c r="ES24" s="924"/>
      <c r="ET24" s="924"/>
      <c r="EU24" s="924"/>
      <c r="EV24" s="924"/>
      <c r="EW24" s="924"/>
      <c r="EX24" s="924"/>
      <c r="EY24" s="924"/>
      <c r="EZ24" s="924"/>
      <c r="FA24" s="924"/>
      <c r="FB24" s="924"/>
      <c r="FC24" s="924"/>
      <c r="FD24" s="924"/>
      <c r="FE24" s="924"/>
      <c r="FF24" s="924"/>
      <c r="FG24" s="924"/>
      <c r="FH24" s="924"/>
      <c r="FI24" s="924"/>
      <c r="FJ24" s="924"/>
      <c r="FK24" s="924"/>
      <c r="FL24" s="924"/>
      <c r="FM24" s="924"/>
      <c r="FN24" s="924"/>
      <c r="FO24" s="924"/>
      <c r="FP24" s="924"/>
      <c r="FQ24" s="924"/>
      <c r="FR24" s="924"/>
      <c r="FS24" s="924"/>
      <c r="FT24" s="924"/>
      <c r="FU24" s="924"/>
      <c r="FV24" s="924"/>
      <c r="FW24" s="924"/>
      <c r="FX24" s="924"/>
      <c r="FY24" s="924"/>
      <c r="FZ24" s="924"/>
      <c r="GA24" s="924"/>
      <c r="GB24" s="924"/>
      <c r="GC24" s="924"/>
      <c r="GD24" s="924"/>
      <c r="GE24" s="924"/>
      <c r="GF24" s="924"/>
      <c r="GG24" s="924"/>
      <c r="GH24" s="924"/>
      <c r="GI24" s="924"/>
      <c r="GJ24" s="924"/>
      <c r="GK24" s="924"/>
      <c r="GL24" s="924"/>
      <c r="GM24" s="924"/>
      <c r="GN24" s="924"/>
      <c r="GO24" s="924"/>
      <c r="GP24" s="924"/>
      <c r="GQ24" s="924"/>
      <c r="GR24" s="924"/>
      <c r="GS24" s="924"/>
      <c r="GT24" s="924"/>
      <c r="GU24" s="924"/>
      <c r="GV24" s="924"/>
      <c r="GW24" s="924"/>
      <c r="GX24" s="924"/>
      <c r="GY24" s="924"/>
      <c r="GZ24" s="924"/>
      <c r="HA24" s="924"/>
      <c r="HB24" s="924"/>
      <c r="HC24" s="924"/>
      <c r="HD24" s="924"/>
      <c r="HE24" s="924"/>
      <c r="HF24" s="924"/>
      <c r="HG24" s="924"/>
      <c r="HH24" s="924"/>
      <c r="HI24" s="924"/>
      <c r="HJ24" s="924"/>
      <c r="HK24" s="924"/>
      <c r="HL24" s="924"/>
      <c r="HM24" s="924"/>
      <c r="HN24" s="924"/>
      <c r="HO24" s="924"/>
      <c r="HP24" s="924"/>
      <c r="HQ24" s="924"/>
      <c r="HR24" s="924"/>
      <c r="HS24" s="924"/>
      <c r="HT24" s="924"/>
      <c r="HU24" s="924"/>
      <c r="HV24" s="924"/>
      <c r="HW24" s="924"/>
      <c r="HX24" s="924"/>
      <c r="HY24" s="924"/>
      <c r="HZ24" s="924"/>
      <c r="IA24" s="924"/>
      <c r="IB24" s="924"/>
      <c r="IC24" s="924"/>
      <c r="ID24" s="924"/>
      <c r="IE24" s="924"/>
      <c r="IF24" s="924"/>
      <c r="IG24" s="924"/>
      <c r="IH24" s="924"/>
      <c r="II24" s="924"/>
      <c r="IJ24" s="924"/>
      <c r="IK24" s="924"/>
      <c r="IL24" s="924"/>
      <c r="IM24" s="924"/>
      <c r="IN24" s="924"/>
      <c r="IO24" s="924"/>
      <c r="IP24" s="924"/>
      <c r="IQ24" s="924"/>
      <c r="IR24" s="924"/>
      <c r="IS24" s="924"/>
      <c r="IT24" s="924"/>
      <c r="IU24" s="924"/>
      <c r="IV24" s="924"/>
      <c r="IW24" s="924"/>
    </row>
    <row r="25" spans="2:257" ht="15.75">
      <c r="B25" s="1350">
        <v>1</v>
      </c>
      <c r="C25" s="233" t="str">
        <f>SUM($A$14:B25)&amp;".0"</f>
        <v>6.0</v>
      </c>
      <c r="D25" s="1706" t="str">
        <f>VLOOKUP(C25,RESUMO!$B$15:$I$83,3,0)</f>
        <v xml:space="preserve">I M P E R M E A B I L I Z A Ç Ã O </v>
      </c>
      <c r="E25" s="1351">
        <f>($AC25*F25/100)</f>
        <v>0</v>
      </c>
      <c r="F25" s="1707"/>
      <c r="G25" s="1351">
        <f>($AC25*H25/100)</f>
        <v>0</v>
      </c>
      <c r="H25" s="1707"/>
      <c r="I25" s="1351">
        <f>($AC25*J25/100)</f>
        <v>0</v>
      </c>
      <c r="J25" s="1707"/>
      <c r="K25" s="1351">
        <f>($AC25*L25/100)</f>
        <v>0</v>
      </c>
      <c r="L25" s="1707"/>
      <c r="M25" s="1351">
        <f>($AC25*N25/100)</f>
        <v>0</v>
      </c>
      <c r="N25" s="1707"/>
      <c r="O25" s="1351">
        <f>($AC25*P25/100)</f>
        <v>0</v>
      </c>
      <c r="P25" s="1707"/>
      <c r="Q25" s="1351">
        <f>($AC25*R25/100)</f>
        <v>0</v>
      </c>
      <c r="R25" s="1707"/>
      <c r="S25" s="1351">
        <f>($AC25*T25/100)</f>
        <v>0</v>
      </c>
      <c r="T25" s="1707"/>
      <c r="U25" s="1351">
        <f>($AC25*V25/100)</f>
        <v>0</v>
      </c>
      <c r="V25" s="1707"/>
      <c r="W25" s="1351">
        <f>($AC25*X25/100)</f>
        <v>0</v>
      </c>
      <c r="X25" s="1707"/>
      <c r="Y25" s="1351">
        <f>($AC25*Z25/100)</f>
        <v>0</v>
      </c>
      <c r="Z25" s="1707"/>
      <c r="AA25" s="1351">
        <f>($AC25*AB25/100)</f>
        <v>0</v>
      </c>
      <c r="AB25" s="1707"/>
      <c r="AC25" s="1351">
        <f>VLOOKUP(C25,RESUMO!$B$15:$I$83,8,0)</f>
        <v>517.75</v>
      </c>
      <c r="AD25" s="1707">
        <f ca="1">AC25/$AC$57*100</f>
        <v>0.20074709324800388</v>
      </c>
      <c r="AE25" s="1114"/>
      <c r="AF25" s="1352">
        <f>F25+H25+J25+P25+L25+N25+R25+T25+V25+X25+Z25+AB25</f>
        <v>0</v>
      </c>
      <c r="AG25" s="1114"/>
      <c r="AH25" s="1114"/>
      <c r="AI25" s="1114"/>
      <c r="AJ25" s="1114"/>
      <c r="AK25" s="1114"/>
      <c r="AL25" s="1114"/>
      <c r="AM25" s="1114"/>
      <c r="AN25" s="1114"/>
      <c r="AO25" s="1114"/>
      <c r="AP25" s="1114"/>
      <c r="AQ25" s="1114"/>
      <c r="AR25" s="1114"/>
      <c r="AS25" s="1114"/>
      <c r="AT25" s="1114"/>
      <c r="AU25" s="1114"/>
      <c r="AV25" s="1114"/>
      <c r="AW25" s="1114"/>
      <c r="AX25" s="1114"/>
      <c r="AY25" s="1114"/>
      <c r="AZ25" s="1114"/>
      <c r="BA25" s="1114"/>
      <c r="BB25" s="1114"/>
      <c r="BC25" s="1114"/>
      <c r="BD25" s="1114"/>
      <c r="BE25" s="1114"/>
      <c r="BF25" s="1114"/>
      <c r="BG25" s="1114"/>
      <c r="BH25" s="1114"/>
      <c r="BI25" s="1114"/>
      <c r="BJ25" s="1114"/>
      <c r="BK25" s="1114"/>
      <c r="BL25" s="1114"/>
      <c r="BM25" s="1114"/>
      <c r="BN25" s="1114"/>
      <c r="BO25" s="1114"/>
      <c r="BP25" s="1114"/>
      <c r="BQ25" s="1114"/>
      <c r="BR25" s="1114"/>
      <c r="BS25" s="1114"/>
      <c r="BT25" s="1114"/>
      <c r="BU25" s="1114"/>
      <c r="BV25" s="1114"/>
      <c r="BW25" s="1114"/>
      <c r="BX25" s="1114"/>
      <c r="BY25" s="1114"/>
      <c r="BZ25" s="1114"/>
      <c r="CA25" s="1114"/>
      <c r="CB25" s="1114"/>
      <c r="CC25" s="1114"/>
      <c r="CD25" s="1114"/>
      <c r="CE25" s="1114"/>
      <c r="CF25" s="1114"/>
      <c r="CG25" s="1114"/>
      <c r="CH25" s="1114"/>
      <c r="CI25" s="1114"/>
      <c r="CJ25" s="1114"/>
      <c r="CK25" s="1114"/>
      <c r="CL25" s="1114"/>
      <c r="CM25" s="1114"/>
      <c r="CN25" s="1114"/>
      <c r="CO25" s="1114"/>
      <c r="CP25" s="1114"/>
      <c r="CQ25" s="1114"/>
      <c r="CR25" s="1114"/>
      <c r="CS25" s="1114"/>
      <c r="CT25" s="1114"/>
      <c r="CU25" s="1114"/>
      <c r="CV25" s="1114"/>
      <c r="CW25" s="1114"/>
      <c r="CX25" s="1114"/>
      <c r="CY25" s="1114"/>
      <c r="CZ25" s="1114"/>
      <c r="DA25" s="1114"/>
      <c r="DB25" s="1114"/>
      <c r="DC25" s="1114"/>
      <c r="DD25" s="1114"/>
      <c r="DE25" s="1114"/>
      <c r="DF25" s="1114"/>
      <c r="DG25" s="1114"/>
      <c r="DH25" s="1114"/>
      <c r="DI25" s="1114"/>
      <c r="DJ25" s="1114"/>
      <c r="DK25" s="1114"/>
      <c r="DL25" s="1114"/>
      <c r="DM25" s="1114"/>
      <c r="DN25" s="1114"/>
      <c r="DO25" s="1114"/>
      <c r="DP25" s="1114"/>
      <c r="DQ25" s="1114"/>
      <c r="DR25" s="1114"/>
      <c r="DS25" s="1114"/>
      <c r="DT25" s="1114"/>
      <c r="DU25" s="1114"/>
      <c r="DV25" s="1114"/>
      <c r="DW25" s="1114"/>
      <c r="DX25" s="1114"/>
      <c r="DY25" s="1114"/>
      <c r="DZ25" s="1114"/>
      <c r="EA25" s="1114"/>
      <c r="EB25" s="1114"/>
      <c r="EC25" s="1114"/>
      <c r="ED25" s="1114"/>
      <c r="EE25" s="1114"/>
      <c r="EF25" s="1114"/>
      <c r="EG25" s="1114"/>
      <c r="EH25" s="1114"/>
      <c r="EI25" s="1114"/>
      <c r="EJ25" s="1114"/>
      <c r="EK25" s="1114"/>
      <c r="EL25" s="1114"/>
      <c r="EM25" s="1114"/>
      <c r="EN25" s="1114"/>
      <c r="EO25" s="1114"/>
      <c r="EP25" s="1114"/>
      <c r="EQ25" s="1114"/>
      <c r="ER25" s="1114"/>
      <c r="ES25" s="1114"/>
      <c r="ET25" s="1114"/>
      <c r="EU25" s="1114"/>
      <c r="EV25" s="1114"/>
      <c r="EW25" s="1114"/>
      <c r="EX25" s="1114"/>
      <c r="EY25" s="1114"/>
      <c r="EZ25" s="1114"/>
      <c r="FA25" s="1114"/>
      <c r="FB25" s="1114"/>
      <c r="FC25" s="1114"/>
      <c r="FD25" s="1114"/>
      <c r="FE25" s="1114"/>
      <c r="FF25" s="1114"/>
      <c r="FG25" s="1114"/>
      <c r="FH25" s="1114"/>
      <c r="FI25" s="1114"/>
      <c r="FJ25" s="1114"/>
      <c r="FK25" s="1114"/>
      <c r="FL25" s="1114"/>
      <c r="FM25" s="1114"/>
      <c r="FN25" s="1114"/>
      <c r="FO25" s="1114"/>
      <c r="FP25" s="1114"/>
      <c r="FQ25" s="1114"/>
      <c r="FR25" s="1114"/>
      <c r="FS25" s="1114"/>
      <c r="FT25" s="1114"/>
      <c r="FU25" s="1114"/>
      <c r="FV25" s="1114"/>
      <c r="FW25" s="1114"/>
      <c r="FX25" s="1114"/>
      <c r="FY25" s="1114"/>
      <c r="FZ25" s="1114"/>
      <c r="GA25" s="1114"/>
      <c r="GB25" s="1114"/>
      <c r="GC25" s="1114"/>
      <c r="GD25" s="1114"/>
      <c r="GE25" s="1114"/>
      <c r="GF25" s="1114"/>
      <c r="GG25" s="1114"/>
      <c r="GH25" s="1114"/>
      <c r="GI25" s="1114"/>
      <c r="GJ25" s="1114"/>
      <c r="GK25" s="1114"/>
      <c r="GL25" s="1114"/>
      <c r="GM25" s="1114"/>
      <c r="GN25" s="1114"/>
      <c r="GO25" s="1114"/>
      <c r="GP25" s="1114"/>
      <c r="GQ25" s="1114"/>
      <c r="GR25" s="1114"/>
      <c r="GS25" s="1114"/>
      <c r="GT25" s="1114"/>
      <c r="GU25" s="1114"/>
      <c r="GV25" s="1114"/>
      <c r="GW25" s="1114"/>
      <c r="GX25" s="1114"/>
      <c r="GY25" s="1114"/>
      <c r="GZ25" s="1114"/>
      <c r="HA25" s="1114"/>
      <c r="HB25" s="1114"/>
      <c r="HC25" s="1114"/>
      <c r="HD25" s="1114"/>
      <c r="HE25" s="1114"/>
      <c r="HF25" s="1114"/>
      <c r="HG25" s="1114"/>
      <c r="HH25" s="1114"/>
      <c r="HI25" s="1114"/>
      <c r="HJ25" s="1114"/>
      <c r="HK25" s="1114"/>
      <c r="HL25" s="1114"/>
      <c r="HM25" s="1114"/>
      <c r="HN25" s="1114"/>
      <c r="HO25" s="1114"/>
      <c r="HP25" s="1114"/>
      <c r="HQ25" s="1114"/>
      <c r="HR25" s="1114"/>
      <c r="HS25" s="1114"/>
      <c r="HT25" s="1114"/>
      <c r="HU25" s="1114"/>
      <c r="HV25" s="1114"/>
      <c r="HW25" s="1114"/>
      <c r="HX25" s="1114"/>
      <c r="HY25" s="1114"/>
      <c r="HZ25" s="1114"/>
      <c r="IA25" s="1114"/>
      <c r="IB25" s="1114"/>
      <c r="IC25" s="1114"/>
      <c r="ID25" s="1114"/>
      <c r="IE25" s="1114"/>
      <c r="IF25" s="1114"/>
      <c r="IG25" s="1114"/>
      <c r="IH25" s="1114"/>
      <c r="II25" s="1114"/>
      <c r="IJ25" s="1114"/>
      <c r="IK25" s="1114"/>
      <c r="IL25" s="1114"/>
      <c r="IM25" s="1114"/>
      <c r="IN25" s="1114"/>
      <c r="IO25" s="1114"/>
      <c r="IP25" s="1114"/>
      <c r="IQ25" s="1114"/>
      <c r="IR25" s="1114"/>
      <c r="IS25" s="1114"/>
      <c r="IT25" s="1114"/>
      <c r="IU25" s="1114"/>
      <c r="IV25" s="1114"/>
      <c r="IW25" s="1114"/>
    </row>
    <row r="26" spans="2:257" s="1346" customFormat="1" ht="6" customHeight="1">
      <c r="C26" s="1711"/>
      <c r="D26" s="1708"/>
      <c r="E26" s="1347"/>
      <c r="F26" s="1348"/>
      <c r="G26" s="1347"/>
      <c r="H26" s="1348"/>
      <c r="I26" s="1347"/>
      <c r="J26" s="1348"/>
      <c r="K26" s="1347"/>
      <c r="L26" s="1348"/>
      <c r="M26" s="1347"/>
      <c r="N26" s="1348"/>
      <c r="O26" s="1347"/>
      <c r="P26" s="1348"/>
      <c r="Q26" s="1347"/>
      <c r="R26" s="1348"/>
      <c r="S26" s="1347"/>
      <c r="T26" s="1348"/>
      <c r="U26" s="1347"/>
      <c r="V26" s="1348"/>
      <c r="W26" s="1347"/>
      <c r="X26" s="1348"/>
      <c r="Y26" s="1347"/>
      <c r="Z26" s="1348"/>
      <c r="AA26" s="1347"/>
      <c r="AB26" s="1348"/>
      <c r="AC26" s="1347"/>
      <c r="AD26" s="1709"/>
      <c r="AE26" s="924"/>
      <c r="AF26" s="1349"/>
      <c r="AG26" s="924"/>
      <c r="AH26" s="924"/>
      <c r="AI26" s="924"/>
      <c r="AJ26" s="924"/>
      <c r="AK26" s="924"/>
      <c r="AL26" s="924"/>
      <c r="AM26" s="924"/>
      <c r="AN26" s="924"/>
      <c r="AO26" s="924"/>
      <c r="AP26" s="924"/>
      <c r="AQ26" s="924"/>
      <c r="AR26" s="924"/>
      <c r="AS26" s="924"/>
      <c r="AT26" s="924"/>
      <c r="AU26" s="924"/>
      <c r="AV26" s="924"/>
      <c r="AW26" s="924"/>
      <c r="AX26" s="924"/>
      <c r="AY26" s="924"/>
      <c r="AZ26" s="924"/>
      <c r="BA26" s="924"/>
      <c r="BB26" s="924"/>
      <c r="BC26" s="924"/>
      <c r="BD26" s="924"/>
      <c r="BE26" s="924"/>
      <c r="BF26" s="924"/>
      <c r="BG26" s="924"/>
      <c r="BH26" s="924"/>
      <c r="BI26" s="924"/>
      <c r="BJ26" s="924"/>
      <c r="BK26" s="924"/>
      <c r="BL26" s="924"/>
      <c r="BM26" s="924"/>
      <c r="BN26" s="924"/>
      <c r="BO26" s="924"/>
      <c r="BP26" s="924"/>
      <c r="BQ26" s="924"/>
      <c r="BR26" s="924"/>
      <c r="BS26" s="924"/>
      <c r="BT26" s="924"/>
      <c r="BU26" s="924"/>
      <c r="BV26" s="924"/>
      <c r="BW26" s="924"/>
      <c r="BX26" s="924"/>
      <c r="BY26" s="924"/>
      <c r="BZ26" s="924"/>
      <c r="CA26" s="924"/>
      <c r="CB26" s="924"/>
      <c r="CC26" s="924"/>
      <c r="CD26" s="924"/>
      <c r="CE26" s="924"/>
      <c r="CF26" s="924"/>
      <c r="CG26" s="924"/>
      <c r="CH26" s="924"/>
      <c r="CI26" s="924"/>
      <c r="CJ26" s="924"/>
      <c r="CK26" s="924"/>
      <c r="CL26" s="924"/>
      <c r="CM26" s="924"/>
      <c r="CN26" s="924"/>
      <c r="CO26" s="924"/>
      <c r="CP26" s="924"/>
      <c r="CQ26" s="924"/>
      <c r="CR26" s="924"/>
      <c r="CS26" s="924"/>
      <c r="CT26" s="924"/>
      <c r="CU26" s="924"/>
      <c r="CV26" s="924"/>
      <c r="CW26" s="924"/>
      <c r="CX26" s="924"/>
      <c r="CY26" s="924"/>
      <c r="CZ26" s="924"/>
      <c r="DA26" s="924"/>
      <c r="DB26" s="924"/>
      <c r="DC26" s="924"/>
      <c r="DD26" s="924"/>
      <c r="DE26" s="924"/>
      <c r="DF26" s="924"/>
      <c r="DG26" s="924"/>
      <c r="DH26" s="924"/>
      <c r="DI26" s="924"/>
      <c r="DJ26" s="924"/>
      <c r="DK26" s="924"/>
      <c r="DL26" s="924"/>
      <c r="DM26" s="924"/>
      <c r="DN26" s="924"/>
      <c r="DO26" s="924"/>
      <c r="DP26" s="924"/>
      <c r="DQ26" s="924"/>
      <c r="DR26" s="924"/>
      <c r="DS26" s="924"/>
      <c r="DT26" s="924"/>
      <c r="DU26" s="924"/>
      <c r="DV26" s="924"/>
      <c r="DW26" s="924"/>
      <c r="DX26" s="924"/>
      <c r="DY26" s="924"/>
      <c r="DZ26" s="924"/>
      <c r="EA26" s="924"/>
      <c r="EB26" s="924"/>
      <c r="EC26" s="924"/>
      <c r="ED26" s="924"/>
      <c r="EE26" s="924"/>
      <c r="EF26" s="924"/>
      <c r="EG26" s="924"/>
      <c r="EH26" s="924"/>
      <c r="EI26" s="924"/>
      <c r="EJ26" s="924"/>
      <c r="EK26" s="924"/>
      <c r="EL26" s="924"/>
      <c r="EM26" s="924"/>
      <c r="EN26" s="924"/>
      <c r="EO26" s="924"/>
      <c r="EP26" s="924"/>
      <c r="EQ26" s="924"/>
      <c r="ER26" s="924"/>
      <c r="ES26" s="924"/>
      <c r="ET26" s="924"/>
      <c r="EU26" s="924"/>
      <c r="EV26" s="924"/>
      <c r="EW26" s="924"/>
      <c r="EX26" s="924"/>
      <c r="EY26" s="924"/>
      <c r="EZ26" s="924"/>
      <c r="FA26" s="924"/>
      <c r="FB26" s="924"/>
      <c r="FC26" s="924"/>
      <c r="FD26" s="924"/>
      <c r="FE26" s="924"/>
      <c r="FF26" s="924"/>
      <c r="FG26" s="924"/>
      <c r="FH26" s="924"/>
      <c r="FI26" s="924"/>
      <c r="FJ26" s="924"/>
      <c r="FK26" s="924"/>
      <c r="FL26" s="924"/>
      <c r="FM26" s="924"/>
      <c r="FN26" s="924"/>
      <c r="FO26" s="924"/>
      <c r="FP26" s="924"/>
      <c r="FQ26" s="924"/>
      <c r="FR26" s="924"/>
      <c r="FS26" s="924"/>
      <c r="FT26" s="924"/>
      <c r="FU26" s="924"/>
      <c r="FV26" s="924"/>
      <c r="FW26" s="924"/>
      <c r="FX26" s="924"/>
      <c r="FY26" s="924"/>
      <c r="FZ26" s="924"/>
      <c r="GA26" s="924"/>
      <c r="GB26" s="924"/>
      <c r="GC26" s="924"/>
      <c r="GD26" s="924"/>
      <c r="GE26" s="924"/>
      <c r="GF26" s="924"/>
      <c r="GG26" s="924"/>
      <c r="GH26" s="924"/>
      <c r="GI26" s="924"/>
      <c r="GJ26" s="924"/>
      <c r="GK26" s="924"/>
      <c r="GL26" s="924"/>
      <c r="GM26" s="924"/>
      <c r="GN26" s="924"/>
      <c r="GO26" s="924"/>
      <c r="GP26" s="924"/>
      <c r="GQ26" s="924"/>
      <c r="GR26" s="924"/>
      <c r="GS26" s="924"/>
      <c r="GT26" s="924"/>
      <c r="GU26" s="924"/>
      <c r="GV26" s="924"/>
      <c r="GW26" s="924"/>
      <c r="GX26" s="924"/>
      <c r="GY26" s="924"/>
      <c r="GZ26" s="924"/>
      <c r="HA26" s="924"/>
      <c r="HB26" s="924"/>
      <c r="HC26" s="924"/>
      <c r="HD26" s="924"/>
      <c r="HE26" s="924"/>
      <c r="HF26" s="924"/>
      <c r="HG26" s="924"/>
      <c r="HH26" s="924"/>
      <c r="HI26" s="924"/>
      <c r="HJ26" s="924"/>
      <c r="HK26" s="924"/>
      <c r="HL26" s="924"/>
      <c r="HM26" s="924"/>
      <c r="HN26" s="924"/>
      <c r="HO26" s="924"/>
      <c r="HP26" s="924"/>
      <c r="HQ26" s="924"/>
      <c r="HR26" s="924"/>
      <c r="HS26" s="924"/>
      <c r="HT26" s="924"/>
      <c r="HU26" s="924"/>
      <c r="HV26" s="924"/>
      <c r="HW26" s="924"/>
      <c r="HX26" s="924"/>
      <c r="HY26" s="924"/>
      <c r="HZ26" s="924"/>
      <c r="IA26" s="924"/>
      <c r="IB26" s="924"/>
      <c r="IC26" s="924"/>
      <c r="ID26" s="924"/>
      <c r="IE26" s="924"/>
      <c r="IF26" s="924"/>
      <c r="IG26" s="924"/>
      <c r="IH26" s="924"/>
      <c r="II26" s="924"/>
      <c r="IJ26" s="924"/>
      <c r="IK26" s="924"/>
      <c r="IL26" s="924"/>
      <c r="IM26" s="924"/>
      <c r="IN26" s="924"/>
      <c r="IO26" s="924"/>
      <c r="IP26" s="924"/>
      <c r="IQ26" s="924"/>
      <c r="IR26" s="924"/>
      <c r="IS26" s="924"/>
      <c r="IT26" s="924"/>
      <c r="IU26" s="924"/>
      <c r="IV26" s="924"/>
      <c r="IW26" s="924"/>
    </row>
    <row r="27" spans="2:257" ht="15.75">
      <c r="B27" s="1350">
        <v>1</v>
      </c>
      <c r="C27" s="233" t="str">
        <f>SUM($A$14:B27)&amp;".0"</f>
        <v>7.0</v>
      </c>
      <c r="D27" s="1706" t="str">
        <f>VLOOKUP(C27,RESUMO!$B$15:$I$83,3,0)</f>
        <v xml:space="preserve">A L V E N A R I A S  E  V E R G A S </v>
      </c>
      <c r="E27" s="1351">
        <f>($AC27*F27/100)</f>
        <v>0</v>
      </c>
      <c r="F27" s="1707"/>
      <c r="G27" s="1351">
        <f>($AC27*H27/100)</f>
        <v>0</v>
      </c>
      <c r="H27" s="1707"/>
      <c r="I27" s="1351">
        <f>($AC27*J27/100)</f>
        <v>0</v>
      </c>
      <c r="J27" s="1707"/>
      <c r="K27" s="1351">
        <f>($AC27*L27/100)</f>
        <v>0</v>
      </c>
      <c r="L27" s="1707"/>
      <c r="M27" s="1351">
        <f>($AC27*N27/100)</f>
        <v>0</v>
      </c>
      <c r="N27" s="1707"/>
      <c r="O27" s="1351">
        <f>($AC27*P27/100)</f>
        <v>0</v>
      </c>
      <c r="P27" s="1707"/>
      <c r="Q27" s="1351">
        <f>($AC27*R27/100)</f>
        <v>0</v>
      </c>
      <c r="R27" s="1707"/>
      <c r="S27" s="1351">
        <f>($AC27*T27/100)</f>
        <v>0</v>
      </c>
      <c r="T27" s="1707"/>
      <c r="U27" s="1351">
        <f>($AC27*V27/100)</f>
        <v>0</v>
      </c>
      <c r="V27" s="1707"/>
      <c r="W27" s="1351">
        <f>($AC27*X27/100)</f>
        <v>0</v>
      </c>
      <c r="X27" s="1707"/>
      <c r="Y27" s="1351">
        <f>($AC27*Z27/100)</f>
        <v>0</v>
      </c>
      <c r="Z27" s="1707"/>
      <c r="AA27" s="1351">
        <f>($AC27*AB27/100)</f>
        <v>0</v>
      </c>
      <c r="AB27" s="1707"/>
      <c r="AC27" s="1351">
        <f>VLOOKUP(C27,RESUMO!$B$15:$I$83,8,0)</f>
        <v>18195.02</v>
      </c>
      <c r="AD27" s="1707">
        <f ca="1">AC27/$AC$57*100</f>
        <v>7.0547510895012948</v>
      </c>
      <c r="AE27" s="1114"/>
      <c r="AF27" s="1352">
        <f>F27+H27+J27+P27+L27+N27+R27+T27+V27+X27+Z27+AB27</f>
        <v>0</v>
      </c>
      <c r="AG27" s="1114"/>
      <c r="AH27" s="1114"/>
      <c r="AI27" s="1114"/>
      <c r="AJ27" s="1114"/>
      <c r="AK27" s="1114"/>
      <c r="AL27" s="1114"/>
      <c r="AM27" s="1114"/>
      <c r="AN27" s="1114"/>
      <c r="AO27" s="1114"/>
      <c r="AP27" s="1114"/>
      <c r="AQ27" s="1114"/>
      <c r="AR27" s="1114"/>
      <c r="AS27" s="1114"/>
      <c r="AT27" s="1114"/>
      <c r="AU27" s="1114"/>
      <c r="AV27" s="1114"/>
      <c r="AW27" s="1114"/>
      <c r="AX27" s="1114"/>
      <c r="AY27" s="1114"/>
      <c r="AZ27" s="1114"/>
      <c r="BA27" s="1114"/>
      <c r="BB27" s="1114"/>
      <c r="BC27" s="1114"/>
      <c r="BD27" s="1114"/>
      <c r="BE27" s="1114"/>
      <c r="BF27" s="1114"/>
      <c r="BG27" s="1114"/>
      <c r="BH27" s="1114"/>
      <c r="BI27" s="1114"/>
      <c r="BJ27" s="1114"/>
      <c r="BK27" s="1114"/>
      <c r="BL27" s="1114"/>
      <c r="BM27" s="1114"/>
      <c r="BN27" s="1114"/>
      <c r="BO27" s="1114"/>
      <c r="BP27" s="1114"/>
      <c r="BQ27" s="1114"/>
      <c r="BR27" s="1114"/>
      <c r="BS27" s="1114"/>
      <c r="BT27" s="1114"/>
      <c r="BU27" s="1114"/>
      <c r="BV27" s="1114"/>
      <c r="BW27" s="1114"/>
      <c r="BX27" s="1114"/>
      <c r="BY27" s="1114"/>
      <c r="BZ27" s="1114"/>
      <c r="CA27" s="1114"/>
      <c r="CB27" s="1114"/>
      <c r="CC27" s="1114"/>
      <c r="CD27" s="1114"/>
      <c r="CE27" s="1114"/>
      <c r="CF27" s="1114"/>
      <c r="CG27" s="1114"/>
      <c r="CH27" s="1114"/>
      <c r="CI27" s="1114"/>
      <c r="CJ27" s="1114"/>
      <c r="CK27" s="1114"/>
      <c r="CL27" s="1114"/>
      <c r="CM27" s="1114"/>
      <c r="CN27" s="1114"/>
      <c r="CO27" s="1114"/>
      <c r="CP27" s="1114"/>
      <c r="CQ27" s="1114"/>
      <c r="CR27" s="1114"/>
      <c r="CS27" s="1114"/>
      <c r="CT27" s="1114"/>
      <c r="CU27" s="1114"/>
      <c r="CV27" s="1114"/>
      <c r="CW27" s="1114"/>
      <c r="CX27" s="1114"/>
      <c r="CY27" s="1114"/>
      <c r="CZ27" s="1114"/>
      <c r="DA27" s="1114"/>
      <c r="DB27" s="1114"/>
      <c r="DC27" s="1114"/>
      <c r="DD27" s="1114"/>
      <c r="DE27" s="1114"/>
      <c r="DF27" s="1114"/>
      <c r="DG27" s="1114"/>
      <c r="DH27" s="1114"/>
      <c r="DI27" s="1114"/>
      <c r="DJ27" s="1114"/>
      <c r="DK27" s="1114"/>
      <c r="DL27" s="1114"/>
      <c r="DM27" s="1114"/>
      <c r="DN27" s="1114"/>
      <c r="DO27" s="1114"/>
      <c r="DP27" s="1114"/>
      <c r="DQ27" s="1114"/>
      <c r="DR27" s="1114"/>
      <c r="DS27" s="1114"/>
      <c r="DT27" s="1114"/>
      <c r="DU27" s="1114"/>
      <c r="DV27" s="1114"/>
      <c r="DW27" s="1114"/>
      <c r="DX27" s="1114"/>
      <c r="DY27" s="1114"/>
      <c r="DZ27" s="1114"/>
      <c r="EA27" s="1114"/>
      <c r="EB27" s="1114"/>
      <c r="EC27" s="1114"/>
      <c r="ED27" s="1114"/>
      <c r="EE27" s="1114"/>
      <c r="EF27" s="1114"/>
      <c r="EG27" s="1114"/>
      <c r="EH27" s="1114"/>
      <c r="EI27" s="1114"/>
      <c r="EJ27" s="1114"/>
      <c r="EK27" s="1114"/>
      <c r="EL27" s="1114"/>
      <c r="EM27" s="1114"/>
      <c r="EN27" s="1114"/>
      <c r="EO27" s="1114"/>
      <c r="EP27" s="1114"/>
      <c r="EQ27" s="1114"/>
      <c r="ER27" s="1114"/>
      <c r="ES27" s="1114"/>
      <c r="ET27" s="1114"/>
      <c r="EU27" s="1114"/>
      <c r="EV27" s="1114"/>
      <c r="EW27" s="1114"/>
      <c r="EX27" s="1114"/>
      <c r="EY27" s="1114"/>
      <c r="EZ27" s="1114"/>
      <c r="FA27" s="1114"/>
      <c r="FB27" s="1114"/>
      <c r="FC27" s="1114"/>
      <c r="FD27" s="1114"/>
      <c r="FE27" s="1114"/>
      <c r="FF27" s="1114"/>
      <c r="FG27" s="1114"/>
      <c r="FH27" s="1114"/>
      <c r="FI27" s="1114"/>
      <c r="FJ27" s="1114"/>
      <c r="FK27" s="1114"/>
      <c r="FL27" s="1114"/>
      <c r="FM27" s="1114"/>
      <c r="FN27" s="1114"/>
      <c r="FO27" s="1114"/>
      <c r="FP27" s="1114"/>
      <c r="FQ27" s="1114"/>
      <c r="FR27" s="1114"/>
      <c r="FS27" s="1114"/>
      <c r="FT27" s="1114"/>
      <c r="FU27" s="1114"/>
      <c r="FV27" s="1114"/>
      <c r="FW27" s="1114"/>
      <c r="FX27" s="1114"/>
      <c r="FY27" s="1114"/>
      <c r="FZ27" s="1114"/>
      <c r="GA27" s="1114"/>
      <c r="GB27" s="1114"/>
      <c r="GC27" s="1114"/>
      <c r="GD27" s="1114"/>
      <c r="GE27" s="1114"/>
      <c r="GF27" s="1114"/>
      <c r="GG27" s="1114"/>
      <c r="GH27" s="1114"/>
      <c r="GI27" s="1114"/>
      <c r="GJ27" s="1114"/>
      <c r="GK27" s="1114"/>
      <c r="GL27" s="1114"/>
      <c r="GM27" s="1114"/>
      <c r="GN27" s="1114"/>
      <c r="GO27" s="1114"/>
      <c r="GP27" s="1114"/>
      <c r="GQ27" s="1114"/>
      <c r="GR27" s="1114"/>
      <c r="GS27" s="1114"/>
      <c r="GT27" s="1114"/>
      <c r="GU27" s="1114"/>
      <c r="GV27" s="1114"/>
      <c r="GW27" s="1114"/>
      <c r="GX27" s="1114"/>
      <c r="GY27" s="1114"/>
      <c r="GZ27" s="1114"/>
      <c r="HA27" s="1114"/>
      <c r="HB27" s="1114"/>
      <c r="HC27" s="1114"/>
      <c r="HD27" s="1114"/>
      <c r="HE27" s="1114"/>
      <c r="HF27" s="1114"/>
      <c r="HG27" s="1114"/>
      <c r="HH27" s="1114"/>
      <c r="HI27" s="1114"/>
      <c r="HJ27" s="1114"/>
      <c r="HK27" s="1114"/>
      <c r="HL27" s="1114"/>
      <c r="HM27" s="1114"/>
      <c r="HN27" s="1114"/>
      <c r="HO27" s="1114"/>
      <c r="HP27" s="1114"/>
      <c r="HQ27" s="1114"/>
      <c r="HR27" s="1114"/>
      <c r="HS27" s="1114"/>
      <c r="HT27" s="1114"/>
      <c r="HU27" s="1114"/>
      <c r="HV27" s="1114"/>
      <c r="HW27" s="1114"/>
      <c r="HX27" s="1114"/>
      <c r="HY27" s="1114"/>
      <c r="HZ27" s="1114"/>
      <c r="IA27" s="1114"/>
      <c r="IB27" s="1114"/>
      <c r="IC27" s="1114"/>
      <c r="ID27" s="1114"/>
      <c r="IE27" s="1114"/>
      <c r="IF27" s="1114"/>
      <c r="IG27" s="1114"/>
      <c r="IH27" s="1114"/>
      <c r="II27" s="1114"/>
      <c r="IJ27" s="1114"/>
      <c r="IK27" s="1114"/>
      <c r="IL27" s="1114"/>
      <c r="IM27" s="1114"/>
      <c r="IN27" s="1114"/>
      <c r="IO27" s="1114"/>
      <c r="IP27" s="1114"/>
      <c r="IQ27" s="1114"/>
      <c r="IR27" s="1114"/>
      <c r="IS27" s="1114"/>
      <c r="IT27" s="1114"/>
      <c r="IU27" s="1114"/>
      <c r="IV27" s="1114"/>
      <c r="IW27" s="1114"/>
    </row>
    <row r="28" spans="2:257" s="1346" customFormat="1" ht="6" customHeight="1">
      <c r="C28" s="1711"/>
      <c r="D28" s="1708"/>
      <c r="E28" s="1347"/>
      <c r="F28" s="1348"/>
      <c r="G28" s="1347"/>
      <c r="H28" s="1348"/>
      <c r="I28" s="1347"/>
      <c r="J28" s="1348"/>
      <c r="K28" s="1347"/>
      <c r="L28" s="1348"/>
      <c r="M28" s="1347"/>
      <c r="N28" s="1348"/>
      <c r="O28" s="1347"/>
      <c r="P28" s="1348"/>
      <c r="Q28" s="1347"/>
      <c r="R28" s="1348"/>
      <c r="S28" s="1347"/>
      <c r="T28" s="1348"/>
      <c r="U28" s="1347"/>
      <c r="V28" s="1348"/>
      <c r="W28" s="1347"/>
      <c r="X28" s="1348"/>
      <c r="Y28" s="1347"/>
      <c r="Z28" s="1348"/>
      <c r="AA28" s="1347"/>
      <c r="AB28" s="1348"/>
      <c r="AC28" s="1347"/>
      <c r="AD28" s="1709"/>
      <c r="AE28" s="924"/>
      <c r="AF28" s="1349"/>
      <c r="AG28" s="924"/>
      <c r="AH28" s="924"/>
      <c r="AI28" s="924"/>
      <c r="AJ28" s="924"/>
      <c r="AK28" s="924"/>
      <c r="AL28" s="924"/>
      <c r="AM28" s="924"/>
      <c r="AN28" s="924"/>
      <c r="AO28" s="924"/>
      <c r="AP28" s="924"/>
      <c r="AQ28" s="924"/>
      <c r="AR28" s="924"/>
      <c r="AS28" s="924"/>
      <c r="AT28" s="924"/>
      <c r="AU28" s="924"/>
      <c r="AV28" s="924"/>
      <c r="AW28" s="924"/>
      <c r="AX28" s="924"/>
      <c r="AY28" s="924"/>
      <c r="AZ28" s="924"/>
      <c r="BA28" s="924"/>
      <c r="BB28" s="924"/>
      <c r="BC28" s="924"/>
      <c r="BD28" s="924"/>
      <c r="BE28" s="924"/>
      <c r="BF28" s="924"/>
      <c r="BG28" s="924"/>
      <c r="BH28" s="924"/>
      <c r="BI28" s="924"/>
      <c r="BJ28" s="924"/>
      <c r="BK28" s="924"/>
      <c r="BL28" s="924"/>
      <c r="BM28" s="924"/>
      <c r="BN28" s="924"/>
      <c r="BO28" s="924"/>
      <c r="BP28" s="924"/>
      <c r="BQ28" s="924"/>
      <c r="BR28" s="924"/>
      <c r="BS28" s="924"/>
      <c r="BT28" s="924"/>
      <c r="BU28" s="924"/>
      <c r="BV28" s="924"/>
      <c r="BW28" s="924"/>
      <c r="BX28" s="924"/>
      <c r="BY28" s="924"/>
      <c r="BZ28" s="924"/>
      <c r="CA28" s="924"/>
      <c r="CB28" s="924"/>
      <c r="CC28" s="924"/>
      <c r="CD28" s="924"/>
      <c r="CE28" s="924"/>
      <c r="CF28" s="924"/>
      <c r="CG28" s="924"/>
      <c r="CH28" s="924"/>
      <c r="CI28" s="924"/>
      <c r="CJ28" s="924"/>
      <c r="CK28" s="924"/>
      <c r="CL28" s="924"/>
      <c r="CM28" s="924"/>
      <c r="CN28" s="924"/>
      <c r="CO28" s="924"/>
      <c r="CP28" s="924"/>
      <c r="CQ28" s="924"/>
      <c r="CR28" s="924"/>
      <c r="CS28" s="924"/>
      <c r="CT28" s="924"/>
      <c r="CU28" s="924"/>
      <c r="CV28" s="924"/>
      <c r="CW28" s="924"/>
      <c r="CX28" s="924"/>
      <c r="CY28" s="924"/>
      <c r="CZ28" s="924"/>
      <c r="DA28" s="924"/>
      <c r="DB28" s="924"/>
      <c r="DC28" s="924"/>
      <c r="DD28" s="924"/>
      <c r="DE28" s="924"/>
      <c r="DF28" s="924"/>
      <c r="DG28" s="924"/>
      <c r="DH28" s="924"/>
      <c r="DI28" s="924"/>
      <c r="DJ28" s="924"/>
      <c r="DK28" s="924"/>
      <c r="DL28" s="924"/>
      <c r="DM28" s="924"/>
      <c r="DN28" s="924"/>
      <c r="DO28" s="924"/>
      <c r="DP28" s="924"/>
      <c r="DQ28" s="924"/>
      <c r="DR28" s="924"/>
      <c r="DS28" s="924"/>
      <c r="DT28" s="924"/>
      <c r="DU28" s="924"/>
      <c r="DV28" s="924"/>
      <c r="DW28" s="924"/>
      <c r="DX28" s="924"/>
      <c r="DY28" s="924"/>
      <c r="DZ28" s="924"/>
      <c r="EA28" s="924"/>
      <c r="EB28" s="924"/>
      <c r="EC28" s="924"/>
      <c r="ED28" s="924"/>
      <c r="EE28" s="924"/>
      <c r="EF28" s="924"/>
      <c r="EG28" s="924"/>
      <c r="EH28" s="924"/>
      <c r="EI28" s="924"/>
      <c r="EJ28" s="924"/>
      <c r="EK28" s="924"/>
      <c r="EL28" s="924"/>
      <c r="EM28" s="924"/>
      <c r="EN28" s="924"/>
      <c r="EO28" s="924"/>
      <c r="EP28" s="924"/>
      <c r="EQ28" s="924"/>
      <c r="ER28" s="924"/>
      <c r="ES28" s="924"/>
      <c r="ET28" s="924"/>
      <c r="EU28" s="924"/>
      <c r="EV28" s="924"/>
      <c r="EW28" s="924"/>
      <c r="EX28" s="924"/>
      <c r="EY28" s="924"/>
      <c r="EZ28" s="924"/>
      <c r="FA28" s="924"/>
      <c r="FB28" s="924"/>
      <c r="FC28" s="924"/>
      <c r="FD28" s="924"/>
      <c r="FE28" s="924"/>
      <c r="FF28" s="924"/>
      <c r="FG28" s="924"/>
      <c r="FH28" s="924"/>
      <c r="FI28" s="924"/>
      <c r="FJ28" s="924"/>
      <c r="FK28" s="924"/>
      <c r="FL28" s="924"/>
      <c r="FM28" s="924"/>
      <c r="FN28" s="924"/>
      <c r="FO28" s="924"/>
      <c r="FP28" s="924"/>
      <c r="FQ28" s="924"/>
      <c r="FR28" s="924"/>
      <c r="FS28" s="924"/>
      <c r="FT28" s="924"/>
      <c r="FU28" s="924"/>
      <c r="FV28" s="924"/>
      <c r="FW28" s="924"/>
      <c r="FX28" s="924"/>
      <c r="FY28" s="924"/>
      <c r="FZ28" s="924"/>
      <c r="GA28" s="924"/>
      <c r="GB28" s="924"/>
      <c r="GC28" s="924"/>
      <c r="GD28" s="924"/>
      <c r="GE28" s="924"/>
      <c r="GF28" s="924"/>
      <c r="GG28" s="924"/>
      <c r="GH28" s="924"/>
      <c r="GI28" s="924"/>
      <c r="GJ28" s="924"/>
      <c r="GK28" s="924"/>
      <c r="GL28" s="924"/>
      <c r="GM28" s="924"/>
      <c r="GN28" s="924"/>
      <c r="GO28" s="924"/>
      <c r="GP28" s="924"/>
      <c r="GQ28" s="924"/>
      <c r="GR28" s="924"/>
      <c r="GS28" s="924"/>
      <c r="GT28" s="924"/>
      <c r="GU28" s="924"/>
      <c r="GV28" s="924"/>
      <c r="GW28" s="924"/>
      <c r="GX28" s="924"/>
      <c r="GY28" s="924"/>
      <c r="GZ28" s="924"/>
      <c r="HA28" s="924"/>
      <c r="HB28" s="924"/>
      <c r="HC28" s="924"/>
      <c r="HD28" s="924"/>
      <c r="HE28" s="924"/>
      <c r="HF28" s="924"/>
      <c r="HG28" s="924"/>
      <c r="HH28" s="924"/>
      <c r="HI28" s="924"/>
      <c r="HJ28" s="924"/>
      <c r="HK28" s="924"/>
      <c r="HL28" s="924"/>
      <c r="HM28" s="924"/>
      <c r="HN28" s="924"/>
      <c r="HO28" s="924"/>
      <c r="HP28" s="924"/>
      <c r="HQ28" s="924"/>
      <c r="HR28" s="924"/>
      <c r="HS28" s="924"/>
      <c r="HT28" s="924"/>
      <c r="HU28" s="924"/>
      <c r="HV28" s="924"/>
      <c r="HW28" s="924"/>
      <c r="HX28" s="924"/>
      <c r="HY28" s="924"/>
      <c r="HZ28" s="924"/>
      <c r="IA28" s="924"/>
      <c r="IB28" s="924"/>
      <c r="IC28" s="924"/>
      <c r="ID28" s="924"/>
      <c r="IE28" s="924"/>
      <c r="IF28" s="924"/>
      <c r="IG28" s="924"/>
      <c r="IH28" s="924"/>
      <c r="II28" s="924"/>
      <c r="IJ28" s="924"/>
      <c r="IK28" s="924"/>
      <c r="IL28" s="924"/>
      <c r="IM28" s="924"/>
      <c r="IN28" s="924"/>
      <c r="IO28" s="924"/>
      <c r="IP28" s="924"/>
      <c r="IQ28" s="924"/>
      <c r="IR28" s="924"/>
      <c r="IS28" s="924"/>
      <c r="IT28" s="924"/>
      <c r="IU28" s="924"/>
      <c r="IV28" s="924"/>
      <c r="IW28" s="924"/>
    </row>
    <row r="29" spans="2:257" ht="15.75">
      <c r="B29" s="1350">
        <v>1</v>
      </c>
      <c r="C29" s="233" t="str">
        <f>SUM($A$14:B29)&amp;".0"</f>
        <v>8.0</v>
      </c>
      <c r="D29" s="1706" t="str">
        <f>VLOOKUP(C29,RESUMO!$B$15:$I$83,3,0)</f>
        <v>E S Q U A D R I A S</v>
      </c>
      <c r="E29" s="1351">
        <f>($AC29*F29/100)</f>
        <v>0</v>
      </c>
      <c r="F29" s="1707"/>
      <c r="G29" s="1351">
        <f>($AC29*H29/100)</f>
        <v>0</v>
      </c>
      <c r="H29" s="1707"/>
      <c r="I29" s="1351">
        <f>($AC29*J29/100)</f>
        <v>0</v>
      </c>
      <c r="J29" s="1707"/>
      <c r="K29" s="1351">
        <f>($AC29*L29/100)</f>
        <v>0</v>
      </c>
      <c r="L29" s="1707"/>
      <c r="M29" s="1351">
        <f>($AC29*N29/100)</f>
        <v>0</v>
      </c>
      <c r="N29" s="1707"/>
      <c r="O29" s="1351">
        <f>($AC29*P29/100)</f>
        <v>0</v>
      </c>
      <c r="P29" s="1707"/>
      <c r="Q29" s="1351">
        <f>($AC29*R29/100)</f>
        <v>0</v>
      </c>
      <c r="R29" s="1707"/>
      <c r="S29" s="1351">
        <f>($AC29*T29/100)</f>
        <v>0</v>
      </c>
      <c r="T29" s="1707"/>
      <c r="U29" s="1351">
        <f>($AC29*V29/100)</f>
        <v>0</v>
      </c>
      <c r="V29" s="1707"/>
      <c r="W29" s="1351">
        <f>($AC29*X29/100)</f>
        <v>0</v>
      </c>
      <c r="X29" s="1707"/>
      <c r="Y29" s="1351">
        <f>($AC29*Z29/100)</f>
        <v>0</v>
      </c>
      <c r="Z29" s="1707"/>
      <c r="AA29" s="1351">
        <f>($AC29*AB29/100)</f>
        <v>0</v>
      </c>
      <c r="AB29" s="1707"/>
      <c r="AC29" s="1351">
        <f>VLOOKUP(C29,RESUMO!$B$15:$I$83,8,0)</f>
        <v>14695.93</v>
      </c>
      <c r="AD29" s="1707">
        <f ca="1">AC29/$AC$57*100</f>
        <v>5.6980496959461853</v>
      </c>
      <c r="AE29" s="1114"/>
      <c r="AF29" s="1352">
        <f>F29+H29+J29+P29+L29+N29+R29+T29+V29+X29+Z29+AB29</f>
        <v>0</v>
      </c>
      <c r="AG29" s="1114"/>
      <c r="AH29" s="1114"/>
      <c r="AI29" s="1114"/>
      <c r="AJ29" s="1114"/>
      <c r="AK29" s="1114"/>
      <c r="AL29" s="1114"/>
      <c r="AM29" s="1114"/>
      <c r="AN29" s="1114"/>
      <c r="AO29" s="1114"/>
      <c r="AP29" s="1114"/>
      <c r="AQ29" s="1114"/>
      <c r="AR29" s="1114"/>
      <c r="AS29" s="1114"/>
      <c r="AT29" s="1114"/>
      <c r="AU29" s="1114"/>
      <c r="AV29" s="1114"/>
      <c r="AW29" s="1114"/>
      <c r="AX29" s="1114"/>
      <c r="AY29" s="1114"/>
      <c r="AZ29" s="1114"/>
      <c r="BA29" s="1114"/>
      <c r="BB29" s="1114"/>
      <c r="BC29" s="1114"/>
      <c r="BD29" s="1114"/>
      <c r="BE29" s="1114"/>
      <c r="BF29" s="1114"/>
      <c r="BG29" s="1114"/>
      <c r="BH29" s="1114"/>
      <c r="BI29" s="1114"/>
      <c r="BJ29" s="1114"/>
      <c r="BK29" s="1114"/>
      <c r="BL29" s="1114"/>
      <c r="BM29" s="1114"/>
      <c r="BN29" s="1114"/>
      <c r="BO29" s="1114"/>
      <c r="BP29" s="1114"/>
      <c r="BQ29" s="1114"/>
      <c r="BR29" s="1114"/>
      <c r="BS29" s="1114"/>
      <c r="BT29" s="1114"/>
      <c r="BU29" s="1114"/>
      <c r="BV29" s="1114"/>
      <c r="BW29" s="1114"/>
      <c r="BX29" s="1114"/>
      <c r="BY29" s="1114"/>
      <c r="BZ29" s="1114"/>
      <c r="CA29" s="1114"/>
      <c r="CB29" s="1114"/>
      <c r="CC29" s="1114"/>
      <c r="CD29" s="1114"/>
      <c r="CE29" s="1114"/>
      <c r="CF29" s="1114"/>
      <c r="CG29" s="1114"/>
      <c r="CH29" s="1114"/>
      <c r="CI29" s="1114"/>
      <c r="CJ29" s="1114"/>
      <c r="CK29" s="1114"/>
      <c r="CL29" s="1114"/>
      <c r="CM29" s="1114"/>
      <c r="CN29" s="1114"/>
      <c r="CO29" s="1114"/>
      <c r="CP29" s="1114"/>
      <c r="CQ29" s="1114"/>
      <c r="CR29" s="1114"/>
      <c r="CS29" s="1114"/>
      <c r="CT29" s="1114"/>
      <c r="CU29" s="1114"/>
      <c r="CV29" s="1114"/>
      <c r="CW29" s="1114"/>
      <c r="CX29" s="1114"/>
      <c r="CY29" s="1114"/>
      <c r="CZ29" s="1114"/>
      <c r="DA29" s="1114"/>
      <c r="DB29" s="1114"/>
      <c r="DC29" s="1114"/>
      <c r="DD29" s="1114"/>
      <c r="DE29" s="1114"/>
      <c r="DF29" s="1114"/>
      <c r="DG29" s="1114"/>
      <c r="DH29" s="1114"/>
      <c r="DI29" s="1114"/>
      <c r="DJ29" s="1114"/>
      <c r="DK29" s="1114"/>
      <c r="DL29" s="1114"/>
      <c r="DM29" s="1114"/>
      <c r="DN29" s="1114"/>
      <c r="DO29" s="1114"/>
      <c r="DP29" s="1114"/>
      <c r="DQ29" s="1114"/>
      <c r="DR29" s="1114"/>
      <c r="DS29" s="1114"/>
      <c r="DT29" s="1114"/>
      <c r="DU29" s="1114"/>
      <c r="DV29" s="1114"/>
      <c r="DW29" s="1114"/>
      <c r="DX29" s="1114"/>
      <c r="DY29" s="1114"/>
      <c r="DZ29" s="1114"/>
      <c r="EA29" s="1114"/>
      <c r="EB29" s="1114"/>
      <c r="EC29" s="1114"/>
      <c r="ED29" s="1114"/>
      <c r="EE29" s="1114"/>
      <c r="EF29" s="1114"/>
      <c r="EG29" s="1114"/>
      <c r="EH29" s="1114"/>
      <c r="EI29" s="1114"/>
      <c r="EJ29" s="1114"/>
      <c r="EK29" s="1114"/>
      <c r="EL29" s="1114"/>
      <c r="EM29" s="1114"/>
      <c r="EN29" s="1114"/>
      <c r="EO29" s="1114"/>
      <c r="EP29" s="1114"/>
      <c r="EQ29" s="1114"/>
      <c r="ER29" s="1114"/>
      <c r="ES29" s="1114"/>
      <c r="ET29" s="1114"/>
      <c r="EU29" s="1114"/>
      <c r="EV29" s="1114"/>
      <c r="EW29" s="1114"/>
      <c r="EX29" s="1114"/>
      <c r="EY29" s="1114"/>
      <c r="EZ29" s="1114"/>
      <c r="FA29" s="1114"/>
      <c r="FB29" s="1114"/>
      <c r="FC29" s="1114"/>
      <c r="FD29" s="1114"/>
      <c r="FE29" s="1114"/>
      <c r="FF29" s="1114"/>
      <c r="FG29" s="1114"/>
      <c r="FH29" s="1114"/>
      <c r="FI29" s="1114"/>
      <c r="FJ29" s="1114"/>
      <c r="FK29" s="1114"/>
      <c r="FL29" s="1114"/>
      <c r="FM29" s="1114"/>
      <c r="FN29" s="1114"/>
      <c r="FO29" s="1114"/>
      <c r="FP29" s="1114"/>
      <c r="FQ29" s="1114"/>
      <c r="FR29" s="1114"/>
      <c r="FS29" s="1114"/>
      <c r="FT29" s="1114"/>
      <c r="FU29" s="1114"/>
      <c r="FV29" s="1114"/>
      <c r="FW29" s="1114"/>
      <c r="FX29" s="1114"/>
      <c r="FY29" s="1114"/>
      <c r="FZ29" s="1114"/>
      <c r="GA29" s="1114"/>
      <c r="GB29" s="1114"/>
      <c r="GC29" s="1114"/>
      <c r="GD29" s="1114"/>
      <c r="GE29" s="1114"/>
      <c r="GF29" s="1114"/>
      <c r="GG29" s="1114"/>
      <c r="GH29" s="1114"/>
      <c r="GI29" s="1114"/>
      <c r="GJ29" s="1114"/>
      <c r="GK29" s="1114"/>
      <c r="GL29" s="1114"/>
      <c r="GM29" s="1114"/>
      <c r="GN29" s="1114"/>
      <c r="GO29" s="1114"/>
      <c r="GP29" s="1114"/>
      <c r="GQ29" s="1114"/>
      <c r="GR29" s="1114"/>
      <c r="GS29" s="1114"/>
      <c r="GT29" s="1114"/>
      <c r="GU29" s="1114"/>
      <c r="GV29" s="1114"/>
      <c r="GW29" s="1114"/>
      <c r="GX29" s="1114"/>
      <c r="GY29" s="1114"/>
      <c r="GZ29" s="1114"/>
      <c r="HA29" s="1114"/>
      <c r="HB29" s="1114"/>
      <c r="HC29" s="1114"/>
      <c r="HD29" s="1114"/>
      <c r="HE29" s="1114"/>
      <c r="HF29" s="1114"/>
      <c r="HG29" s="1114"/>
      <c r="HH29" s="1114"/>
      <c r="HI29" s="1114"/>
      <c r="HJ29" s="1114"/>
      <c r="HK29" s="1114"/>
      <c r="HL29" s="1114"/>
      <c r="HM29" s="1114"/>
      <c r="HN29" s="1114"/>
      <c r="HO29" s="1114"/>
      <c r="HP29" s="1114"/>
      <c r="HQ29" s="1114"/>
      <c r="HR29" s="1114"/>
      <c r="HS29" s="1114"/>
      <c r="HT29" s="1114"/>
      <c r="HU29" s="1114"/>
      <c r="HV29" s="1114"/>
      <c r="HW29" s="1114"/>
      <c r="HX29" s="1114"/>
      <c r="HY29" s="1114"/>
      <c r="HZ29" s="1114"/>
      <c r="IA29" s="1114"/>
      <c r="IB29" s="1114"/>
      <c r="IC29" s="1114"/>
      <c r="ID29" s="1114"/>
      <c r="IE29" s="1114"/>
      <c r="IF29" s="1114"/>
      <c r="IG29" s="1114"/>
      <c r="IH29" s="1114"/>
      <c r="II29" s="1114"/>
      <c r="IJ29" s="1114"/>
      <c r="IK29" s="1114"/>
      <c r="IL29" s="1114"/>
      <c r="IM29" s="1114"/>
      <c r="IN29" s="1114"/>
      <c r="IO29" s="1114"/>
      <c r="IP29" s="1114"/>
      <c r="IQ29" s="1114"/>
      <c r="IR29" s="1114"/>
      <c r="IS29" s="1114"/>
      <c r="IT29" s="1114"/>
      <c r="IU29" s="1114"/>
      <c r="IV29" s="1114"/>
      <c r="IW29" s="1114"/>
    </row>
    <row r="30" spans="2:257" s="1346" customFormat="1" ht="6" customHeight="1">
      <c r="C30" s="1711"/>
      <c r="D30" s="1708"/>
      <c r="E30" s="1347"/>
      <c r="F30" s="1348"/>
      <c r="G30" s="1347"/>
      <c r="H30" s="1348"/>
      <c r="I30" s="1347"/>
      <c r="J30" s="1348"/>
      <c r="K30" s="1347"/>
      <c r="L30" s="1348"/>
      <c r="M30" s="1347"/>
      <c r="N30" s="1348"/>
      <c r="O30" s="1347"/>
      <c r="P30" s="1348"/>
      <c r="Q30" s="1347"/>
      <c r="R30" s="1348"/>
      <c r="S30" s="1347"/>
      <c r="T30" s="1348"/>
      <c r="U30" s="1347"/>
      <c r="V30" s="1348"/>
      <c r="W30" s="1347"/>
      <c r="X30" s="1348"/>
      <c r="Y30" s="1347"/>
      <c r="Z30" s="1348"/>
      <c r="AA30" s="1347"/>
      <c r="AB30" s="1348"/>
      <c r="AC30" s="1347"/>
      <c r="AD30" s="1709"/>
      <c r="AE30" s="924"/>
      <c r="AF30" s="1349"/>
      <c r="AG30" s="924"/>
      <c r="AH30" s="924"/>
      <c r="AI30" s="924"/>
      <c r="AJ30" s="924"/>
      <c r="AK30" s="924"/>
      <c r="AL30" s="924"/>
      <c r="AM30" s="924"/>
      <c r="AN30" s="924"/>
      <c r="AO30" s="924"/>
      <c r="AP30" s="924"/>
      <c r="AQ30" s="924"/>
      <c r="AR30" s="924"/>
      <c r="AS30" s="924"/>
      <c r="AT30" s="924"/>
      <c r="AU30" s="924"/>
      <c r="AV30" s="924"/>
      <c r="AW30" s="924"/>
      <c r="AX30" s="924"/>
      <c r="AY30" s="924"/>
      <c r="AZ30" s="924"/>
      <c r="BA30" s="924"/>
      <c r="BB30" s="924"/>
      <c r="BC30" s="924"/>
      <c r="BD30" s="924"/>
      <c r="BE30" s="924"/>
      <c r="BF30" s="924"/>
      <c r="BG30" s="924"/>
      <c r="BH30" s="924"/>
      <c r="BI30" s="924"/>
      <c r="BJ30" s="924"/>
      <c r="BK30" s="924"/>
      <c r="BL30" s="924"/>
      <c r="BM30" s="924"/>
      <c r="BN30" s="924"/>
      <c r="BO30" s="924"/>
      <c r="BP30" s="924"/>
      <c r="BQ30" s="924"/>
      <c r="BR30" s="924"/>
      <c r="BS30" s="924"/>
      <c r="BT30" s="924"/>
      <c r="BU30" s="924"/>
      <c r="BV30" s="924"/>
      <c r="BW30" s="924"/>
      <c r="BX30" s="924"/>
      <c r="BY30" s="924"/>
      <c r="BZ30" s="924"/>
      <c r="CA30" s="924"/>
      <c r="CB30" s="924"/>
      <c r="CC30" s="924"/>
      <c r="CD30" s="924"/>
      <c r="CE30" s="924"/>
      <c r="CF30" s="924"/>
      <c r="CG30" s="924"/>
      <c r="CH30" s="924"/>
      <c r="CI30" s="924"/>
      <c r="CJ30" s="924"/>
      <c r="CK30" s="924"/>
      <c r="CL30" s="924"/>
      <c r="CM30" s="924"/>
      <c r="CN30" s="924"/>
      <c r="CO30" s="924"/>
      <c r="CP30" s="924"/>
      <c r="CQ30" s="924"/>
      <c r="CR30" s="924"/>
      <c r="CS30" s="924"/>
      <c r="CT30" s="924"/>
      <c r="CU30" s="924"/>
      <c r="CV30" s="924"/>
      <c r="CW30" s="924"/>
      <c r="CX30" s="924"/>
      <c r="CY30" s="924"/>
      <c r="CZ30" s="924"/>
      <c r="DA30" s="924"/>
      <c r="DB30" s="924"/>
      <c r="DC30" s="924"/>
      <c r="DD30" s="924"/>
      <c r="DE30" s="924"/>
      <c r="DF30" s="924"/>
      <c r="DG30" s="924"/>
      <c r="DH30" s="924"/>
      <c r="DI30" s="924"/>
      <c r="DJ30" s="924"/>
      <c r="DK30" s="924"/>
      <c r="DL30" s="924"/>
      <c r="DM30" s="924"/>
      <c r="DN30" s="924"/>
      <c r="DO30" s="924"/>
      <c r="DP30" s="924"/>
      <c r="DQ30" s="924"/>
      <c r="DR30" s="924"/>
      <c r="DS30" s="924"/>
      <c r="DT30" s="924"/>
      <c r="DU30" s="924"/>
      <c r="DV30" s="924"/>
      <c r="DW30" s="924"/>
      <c r="DX30" s="924"/>
      <c r="DY30" s="924"/>
      <c r="DZ30" s="924"/>
      <c r="EA30" s="924"/>
      <c r="EB30" s="924"/>
      <c r="EC30" s="924"/>
      <c r="ED30" s="924"/>
      <c r="EE30" s="924"/>
      <c r="EF30" s="924"/>
      <c r="EG30" s="924"/>
      <c r="EH30" s="924"/>
      <c r="EI30" s="924"/>
      <c r="EJ30" s="924"/>
      <c r="EK30" s="924"/>
      <c r="EL30" s="924"/>
      <c r="EM30" s="924"/>
      <c r="EN30" s="924"/>
      <c r="EO30" s="924"/>
      <c r="EP30" s="924"/>
      <c r="EQ30" s="924"/>
      <c r="ER30" s="924"/>
      <c r="ES30" s="924"/>
      <c r="ET30" s="924"/>
      <c r="EU30" s="924"/>
      <c r="EV30" s="924"/>
      <c r="EW30" s="924"/>
      <c r="EX30" s="924"/>
      <c r="EY30" s="924"/>
      <c r="EZ30" s="924"/>
      <c r="FA30" s="924"/>
      <c r="FB30" s="924"/>
      <c r="FC30" s="924"/>
      <c r="FD30" s="924"/>
      <c r="FE30" s="924"/>
      <c r="FF30" s="924"/>
      <c r="FG30" s="924"/>
      <c r="FH30" s="924"/>
      <c r="FI30" s="924"/>
      <c r="FJ30" s="924"/>
      <c r="FK30" s="924"/>
      <c r="FL30" s="924"/>
      <c r="FM30" s="924"/>
      <c r="FN30" s="924"/>
      <c r="FO30" s="924"/>
      <c r="FP30" s="924"/>
      <c r="FQ30" s="924"/>
      <c r="FR30" s="924"/>
      <c r="FS30" s="924"/>
      <c r="FT30" s="924"/>
      <c r="FU30" s="924"/>
      <c r="FV30" s="924"/>
      <c r="FW30" s="924"/>
      <c r="FX30" s="924"/>
      <c r="FY30" s="924"/>
      <c r="FZ30" s="924"/>
      <c r="GA30" s="924"/>
      <c r="GB30" s="924"/>
      <c r="GC30" s="924"/>
      <c r="GD30" s="924"/>
      <c r="GE30" s="924"/>
      <c r="GF30" s="924"/>
      <c r="GG30" s="924"/>
      <c r="GH30" s="924"/>
      <c r="GI30" s="924"/>
      <c r="GJ30" s="924"/>
      <c r="GK30" s="924"/>
      <c r="GL30" s="924"/>
      <c r="GM30" s="924"/>
      <c r="GN30" s="924"/>
      <c r="GO30" s="924"/>
      <c r="GP30" s="924"/>
      <c r="GQ30" s="924"/>
      <c r="GR30" s="924"/>
      <c r="GS30" s="924"/>
      <c r="GT30" s="924"/>
      <c r="GU30" s="924"/>
      <c r="GV30" s="924"/>
      <c r="GW30" s="924"/>
      <c r="GX30" s="924"/>
      <c r="GY30" s="924"/>
      <c r="GZ30" s="924"/>
      <c r="HA30" s="924"/>
      <c r="HB30" s="924"/>
      <c r="HC30" s="924"/>
      <c r="HD30" s="924"/>
      <c r="HE30" s="924"/>
      <c r="HF30" s="924"/>
      <c r="HG30" s="924"/>
      <c r="HH30" s="924"/>
      <c r="HI30" s="924"/>
      <c r="HJ30" s="924"/>
      <c r="HK30" s="924"/>
      <c r="HL30" s="924"/>
      <c r="HM30" s="924"/>
      <c r="HN30" s="924"/>
      <c r="HO30" s="924"/>
      <c r="HP30" s="924"/>
      <c r="HQ30" s="924"/>
      <c r="HR30" s="924"/>
      <c r="HS30" s="924"/>
      <c r="HT30" s="924"/>
      <c r="HU30" s="924"/>
      <c r="HV30" s="924"/>
      <c r="HW30" s="924"/>
      <c r="HX30" s="924"/>
      <c r="HY30" s="924"/>
      <c r="HZ30" s="924"/>
      <c r="IA30" s="924"/>
      <c r="IB30" s="924"/>
      <c r="IC30" s="924"/>
      <c r="ID30" s="924"/>
      <c r="IE30" s="924"/>
      <c r="IF30" s="924"/>
      <c r="IG30" s="924"/>
      <c r="IH30" s="924"/>
      <c r="II30" s="924"/>
      <c r="IJ30" s="924"/>
      <c r="IK30" s="924"/>
      <c r="IL30" s="924"/>
      <c r="IM30" s="924"/>
      <c r="IN30" s="924"/>
      <c r="IO30" s="924"/>
      <c r="IP30" s="924"/>
      <c r="IQ30" s="924"/>
      <c r="IR30" s="924"/>
      <c r="IS30" s="924"/>
      <c r="IT30" s="924"/>
      <c r="IU30" s="924"/>
      <c r="IV30" s="924"/>
      <c r="IW30" s="924"/>
    </row>
    <row r="31" spans="2:257" ht="15.75">
      <c r="B31" s="1350">
        <v>1</v>
      </c>
      <c r="C31" s="233" t="str">
        <f>SUM($A$14:B31)&amp;".0"</f>
        <v>9.0</v>
      </c>
      <c r="D31" s="1706" t="str">
        <f>VLOOKUP(C31,RESUMO!$B$15:$I$83,3,0)</f>
        <v>C O B E R T U R A S</v>
      </c>
      <c r="E31" s="1351">
        <f>($AC31*F31/100)</f>
        <v>0</v>
      </c>
      <c r="F31" s="1707"/>
      <c r="G31" s="1351">
        <f>($AC31*H31/100)</f>
        <v>0</v>
      </c>
      <c r="H31" s="1707"/>
      <c r="I31" s="1351">
        <f>($AC31*J31/100)</f>
        <v>0</v>
      </c>
      <c r="J31" s="1707"/>
      <c r="K31" s="1351">
        <f>($AC31*L31/100)</f>
        <v>0</v>
      </c>
      <c r="L31" s="1707"/>
      <c r="M31" s="1351">
        <f>($AC31*N31/100)</f>
        <v>0</v>
      </c>
      <c r="N31" s="1707"/>
      <c r="O31" s="1351">
        <f>($AC31*P31/100)</f>
        <v>0</v>
      </c>
      <c r="P31" s="1707"/>
      <c r="Q31" s="1351">
        <f>($AC31*R31/100)</f>
        <v>0</v>
      </c>
      <c r="R31" s="1707"/>
      <c r="S31" s="1351">
        <f>($AC31*T31/100)</f>
        <v>0</v>
      </c>
      <c r="T31" s="1707"/>
      <c r="U31" s="1351">
        <f>($AC31*V31/100)</f>
        <v>0</v>
      </c>
      <c r="V31" s="1707"/>
      <c r="W31" s="1351">
        <f>($AC31*X31/100)</f>
        <v>0</v>
      </c>
      <c r="X31" s="1707"/>
      <c r="Y31" s="1351">
        <f>($AC31*Z31/100)</f>
        <v>0</v>
      </c>
      <c r="Z31" s="1707"/>
      <c r="AA31" s="1351">
        <f>($AC31*AB31/100)</f>
        <v>0</v>
      </c>
      <c r="AB31" s="1707"/>
      <c r="AC31" s="1351">
        <f>VLOOKUP(C31,RESUMO!$B$15:$I$83,8,0)</f>
        <v>15033.57</v>
      </c>
      <c r="AD31" s="1707">
        <f ca="1">AC31/$AC$57*100</f>
        <v>5.8289627786390987</v>
      </c>
      <c r="AE31" s="1114"/>
      <c r="AF31" s="1352">
        <f>F31+H31+J31+P31+L31+N31+R31+T31+V31+X31+Z31+AB31</f>
        <v>0</v>
      </c>
      <c r="AG31" s="1114"/>
      <c r="AH31" s="1114"/>
      <c r="AI31" s="1114"/>
      <c r="AJ31" s="1114"/>
      <c r="AK31" s="1114"/>
      <c r="AL31" s="1114"/>
      <c r="AM31" s="1114"/>
      <c r="AN31" s="1114"/>
      <c r="AO31" s="1114"/>
      <c r="AP31" s="1114"/>
      <c r="AQ31" s="1114"/>
      <c r="AR31" s="1114"/>
      <c r="AS31" s="1114"/>
      <c r="AT31" s="1114"/>
      <c r="AU31" s="1114"/>
      <c r="AV31" s="1114"/>
      <c r="AW31" s="1114"/>
      <c r="AX31" s="1114"/>
      <c r="AY31" s="1114"/>
      <c r="AZ31" s="1114"/>
      <c r="BA31" s="1114"/>
      <c r="BB31" s="1114"/>
      <c r="BC31" s="1114"/>
      <c r="BD31" s="1114"/>
      <c r="BE31" s="1114"/>
      <c r="BF31" s="1114"/>
      <c r="BG31" s="1114"/>
      <c r="BH31" s="1114"/>
      <c r="BI31" s="1114"/>
      <c r="BJ31" s="1114"/>
      <c r="BK31" s="1114"/>
      <c r="BL31" s="1114"/>
      <c r="BM31" s="1114"/>
      <c r="BN31" s="1114"/>
      <c r="BO31" s="1114"/>
      <c r="BP31" s="1114"/>
      <c r="BQ31" s="1114"/>
      <c r="BR31" s="1114"/>
      <c r="BS31" s="1114"/>
      <c r="BT31" s="1114"/>
      <c r="BU31" s="1114"/>
      <c r="BV31" s="1114"/>
      <c r="BW31" s="1114"/>
      <c r="BX31" s="1114"/>
      <c r="BY31" s="1114"/>
      <c r="BZ31" s="1114"/>
      <c r="CA31" s="1114"/>
      <c r="CB31" s="1114"/>
      <c r="CC31" s="1114"/>
      <c r="CD31" s="1114"/>
      <c r="CE31" s="1114"/>
      <c r="CF31" s="1114"/>
      <c r="CG31" s="1114"/>
      <c r="CH31" s="1114"/>
      <c r="CI31" s="1114"/>
      <c r="CJ31" s="1114"/>
      <c r="CK31" s="1114"/>
      <c r="CL31" s="1114"/>
      <c r="CM31" s="1114"/>
      <c r="CN31" s="1114"/>
      <c r="CO31" s="1114"/>
      <c r="CP31" s="1114"/>
      <c r="CQ31" s="1114"/>
      <c r="CR31" s="1114"/>
      <c r="CS31" s="1114"/>
      <c r="CT31" s="1114"/>
      <c r="CU31" s="1114"/>
      <c r="CV31" s="1114"/>
      <c r="CW31" s="1114"/>
      <c r="CX31" s="1114"/>
      <c r="CY31" s="1114"/>
      <c r="CZ31" s="1114"/>
      <c r="DA31" s="1114"/>
      <c r="DB31" s="1114"/>
      <c r="DC31" s="1114"/>
      <c r="DD31" s="1114"/>
      <c r="DE31" s="1114"/>
      <c r="DF31" s="1114"/>
      <c r="DG31" s="1114"/>
      <c r="DH31" s="1114"/>
      <c r="DI31" s="1114"/>
      <c r="DJ31" s="1114"/>
      <c r="DK31" s="1114"/>
      <c r="DL31" s="1114"/>
      <c r="DM31" s="1114"/>
      <c r="DN31" s="1114"/>
      <c r="DO31" s="1114"/>
      <c r="DP31" s="1114"/>
      <c r="DQ31" s="1114"/>
      <c r="DR31" s="1114"/>
      <c r="DS31" s="1114"/>
      <c r="DT31" s="1114"/>
      <c r="DU31" s="1114"/>
      <c r="DV31" s="1114"/>
      <c r="DW31" s="1114"/>
      <c r="DX31" s="1114"/>
      <c r="DY31" s="1114"/>
      <c r="DZ31" s="1114"/>
      <c r="EA31" s="1114"/>
      <c r="EB31" s="1114"/>
      <c r="EC31" s="1114"/>
      <c r="ED31" s="1114"/>
      <c r="EE31" s="1114"/>
      <c r="EF31" s="1114"/>
      <c r="EG31" s="1114"/>
      <c r="EH31" s="1114"/>
      <c r="EI31" s="1114"/>
      <c r="EJ31" s="1114"/>
      <c r="EK31" s="1114"/>
      <c r="EL31" s="1114"/>
      <c r="EM31" s="1114"/>
      <c r="EN31" s="1114"/>
      <c r="EO31" s="1114"/>
      <c r="EP31" s="1114"/>
      <c r="EQ31" s="1114"/>
      <c r="ER31" s="1114"/>
      <c r="ES31" s="1114"/>
      <c r="ET31" s="1114"/>
      <c r="EU31" s="1114"/>
      <c r="EV31" s="1114"/>
      <c r="EW31" s="1114"/>
      <c r="EX31" s="1114"/>
      <c r="EY31" s="1114"/>
      <c r="EZ31" s="1114"/>
      <c r="FA31" s="1114"/>
      <c r="FB31" s="1114"/>
      <c r="FC31" s="1114"/>
      <c r="FD31" s="1114"/>
      <c r="FE31" s="1114"/>
      <c r="FF31" s="1114"/>
      <c r="FG31" s="1114"/>
      <c r="FH31" s="1114"/>
      <c r="FI31" s="1114"/>
      <c r="FJ31" s="1114"/>
      <c r="FK31" s="1114"/>
      <c r="FL31" s="1114"/>
      <c r="FM31" s="1114"/>
      <c r="FN31" s="1114"/>
      <c r="FO31" s="1114"/>
      <c r="FP31" s="1114"/>
      <c r="FQ31" s="1114"/>
      <c r="FR31" s="1114"/>
      <c r="FS31" s="1114"/>
      <c r="FT31" s="1114"/>
      <c r="FU31" s="1114"/>
      <c r="FV31" s="1114"/>
      <c r="FW31" s="1114"/>
      <c r="FX31" s="1114"/>
      <c r="FY31" s="1114"/>
      <c r="FZ31" s="1114"/>
      <c r="GA31" s="1114"/>
      <c r="GB31" s="1114"/>
      <c r="GC31" s="1114"/>
      <c r="GD31" s="1114"/>
      <c r="GE31" s="1114"/>
      <c r="GF31" s="1114"/>
      <c r="GG31" s="1114"/>
      <c r="GH31" s="1114"/>
      <c r="GI31" s="1114"/>
      <c r="GJ31" s="1114"/>
      <c r="GK31" s="1114"/>
      <c r="GL31" s="1114"/>
      <c r="GM31" s="1114"/>
      <c r="GN31" s="1114"/>
      <c r="GO31" s="1114"/>
      <c r="GP31" s="1114"/>
      <c r="GQ31" s="1114"/>
      <c r="GR31" s="1114"/>
      <c r="GS31" s="1114"/>
      <c r="GT31" s="1114"/>
      <c r="GU31" s="1114"/>
      <c r="GV31" s="1114"/>
      <c r="GW31" s="1114"/>
      <c r="GX31" s="1114"/>
      <c r="GY31" s="1114"/>
      <c r="GZ31" s="1114"/>
      <c r="HA31" s="1114"/>
      <c r="HB31" s="1114"/>
      <c r="HC31" s="1114"/>
      <c r="HD31" s="1114"/>
      <c r="HE31" s="1114"/>
      <c r="HF31" s="1114"/>
      <c r="HG31" s="1114"/>
      <c r="HH31" s="1114"/>
      <c r="HI31" s="1114"/>
      <c r="HJ31" s="1114"/>
      <c r="HK31" s="1114"/>
      <c r="HL31" s="1114"/>
      <c r="HM31" s="1114"/>
      <c r="HN31" s="1114"/>
      <c r="HO31" s="1114"/>
      <c r="HP31" s="1114"/>
      <c r="HQ31" s="1114"/>
      <c r="HR31" s="1114"/>
      <c r="HS31" s="1114"/>
      <c r="HT31" s="1114"/>
      <c r="HU31" s="1114"/>
      <c r="HV31" s="1114"/>
      <c r="HW31" s="1114"/>
      <c r="HX31" s="1114"/>
      <c r="HY31" s="1114"/>
      <c r="HZ31" s="1114"/>
      <c r="IA31" s="1114"/>
      <c r="IB31" s="1114"/>
      <c r="IC31" s="1114"/>
      <c r="ID31" s="1114"/>
      <c r="IE31" s="1114"/>
      <c r="IF31" s="1114"/>
      <c r="IG31" s="1114"/>
      <c r="IH31" s="1114"/>
      <c r="II31" s="1114"/>
      <c r="IJ31" s="1114"/>
      <c r="IK31" s="1114"/>
      <c r="IL31" s="1114"/>
      <c r="IM31" s="1114"/>
      <c r="IN31" s="1114"/>
      <c r="IO31" s="1114"/>
      <c r="IP31" s="1114"/>
      <c r="IQ31" s="1114"/>
      <c r="IR31" s="1114"/>
      <c r="IS31" s="1114"/>
      <c r="IT31" s="1114"/>
      <c r="IU31" s="1114"/>
      <c r="IV31" s="1114"/>
      <c r="IW31" s="1114"/>
    </row>
    <row r="32" spans="2:257" s="1346" customFormat="1" ht="6" customHeight="1">
      <c r="C32" s="1711"/>
      <c r="D32" s="1708"/>
      <c r="E32" s="1347"/>
      <c r="F32" s="1348"/>
      <c r="G32" s="1347"/>
      <c r="H32" s="1348"/>
      <c r="I32" s="1347"/>
      <c r="J32" s="1348"/>
      <c r="K32" s="1347"/>
      <c r="L32" s="1348"/>
      <c r="M32" s="1347"/>
      <c r="N32" s="1348"/>
      <c r="O32" s="1347"/>
      <c r="P32" s="1348"/>
      <c r="Q32" s="1347"/>
      <c r="R32" s="1348"/>
      <c r="S32" s="1347"/>
      <c r="T32" s="1348"/>
      <c r="U32" s="1347"/>
      <c r="V32" s="1348"/>
      <c r="W32" s="1347"/>
      <c r="X32" s="1348"/>
      <c r="Y32" s="1347"/>
      <c r="Z32" s="1348"/>
      <c r="AA32" s="1347"/>
      <c r="AB32" s="1348"/>
      <c r="AC32" s="1347"/>
      <c r="AD32" s="1709"/>
      <c r="AE32" s="924"/>
      <c r="AF32" s="1349"/>
      <c r="AG32" s="924"/>
      <c r="AH32" s="924"/>
      <c r="AI32" s="924"/>
      <c r="AJ32" s="924"/>
      <c r="AK32" s="924"/>
      <c r="AL32" s="924"/>
      <c r="AM32" s="924"/>
      <c r="AN32" s="924"/>
      <c r="AO32" s="924"/>
      <c r="AP32" s="924"/>
      <c r="AQ32" s="924"/>
      <c r="AR32" s="924"/>
      <c r="AS32" s="924"/>
      <c r="AT32" s="924"/>
      <c r="AU32" s="924"/>
      <c r="AV32" s="924"/>
      <c r="AW32" s="924"/>
      <c r="AX32" s="924"/>
      <c r="AY32" s="924"/>
      <c r="AZ32" s="924"/>
      <c r="BA32" s="924"/>
      <c r="BB32" s="924"/>
      <c r="BC32" s="924"/>
      <c r="BD32" s="924"/>
      <c r="BE32" s="924"/>
      <c r="BF32" s="924"/>
      <c r="BG32" s="924"/>
      <c r="BH32" s="924"/>
      <c r="BI32" s="924"/>
      <c r="BJ32" s="924"/>
      <c r="BK32" s="924"/>
      <c r="BL32" s="924"/>
      <c r="BM32" s="924"/>
      <c r="BN32" s="924"/>
      <c r="BO32" s="924"/>
      <c r="BP32" s="924"/>
      <c r="BQ32" s="924"/>
      <c r="BR32" s="924"/>
      <c r="BS32" s="924"/>
      <c r="BT32" s="924"/>
      <c r="BU32" s="924"/>
      <c r="BV32" s="924"/>
      <c r="BW32" s="924"/>
      <c r="BX32" s="924"/>
      <c r="BY32" s="924"/>
      <c r="BZ32" s="924"/>
      <c r="CA32" s="924"/>
      <c r="CB32" s="924"/>
      <c r="CC32" s="924"/>
      <c r="CD32" s="924"/>
      <c r="CE32" s="924"/>
      <c r="CF32" s="924"/>
      <c r="CG32" s="924"/>
      <c r="CH32" s="924"/>
      <c r="CI32" s="924"/>
      <c r="CJ32" s="924"/>
      <c r="CK32" s="924"/>
      <c r="CL32" s="924"/>
      <c r="CM32" s="924"/>
      <c r="CN32" s="924"/>
      <c r="CO32" s="924"/>
      <c r="CP32" s="924"/>
      <c r="CQ32" s="924"/>
      <c r="CR32" s="924"/>
      <c r="CS32" s="924"/>
      <c r="CT32" s="924"/>
      <c r="CU32" s="924"/>
      <c r="CV32" s="924"/>
      <c r="CW32" s="924"/>
      <c r="CX32" s="924"/>
      <c r="CY32" s="924"/>
      <c r="CZ32" s="924"/>
      <c r="DA32" s="924"/>
      <c r="DB32" s="924"/>
      <c r="DC32" s="924"/>
      <c r="DD32" s="924"/>
      <c r="DE32" s="924"/>
      <c r="DF32" s="924"/>
      <c r="DG32" s="924"/>
      <c r="DH32" s="924"/>
      <c r="DI32" s="924"/>
      <c r="DJ32" s="924"/>
      <c r="DK32" s="924"/>
      <c r="DL32" s="924"/>
      <c r="DM32" s="924"/>
      <c r="DN32" s="924"/>
      <c r="DO32" s="924"/>
      <c r="DP32" s="924"/>
      <c r="DQ32" s="924"/>
      <c r="DR32" s="924"/>
      <c r="DS32" s="924"/>
      <c r="DT32" s="924"/>
      <c r="DU32" s="924"/>
      <c r="DV32" s="924"/>
      <c r="DW32" s="924"/>
      <c r="DX32" s="924"/>
      <c r="DY32" s="924"/>
      <c r="DZ32" s="924"/>
      <c r="EA32" s="924"/>
      <c r="EB32" s="924"/>
      <c r="EC32" s="924"/>
      <c r="ED32" s="924"/>
      <c r="EE32" s="924"/>
      <c r="EF32" s="924"/>
      <c r="EG32" s="924"/>
      <c r="EH32" s="924"/>
      <c r="EI32" s="924"/>
      <c r="EJ32" s="924"/>
      <c r="EK32" s="924"/>
      <c r="EL32" s="924"/>
      <c r="EM32" s="924"/>
      <c r="EN32" s="924"/>
      <c r="EO32" s="924"/>
      <c r="EP32" s="924"/>
      <c r="EQ32" s="924"/>
      <c r="ER32" s="924"/>
      <c r="ES32" s="924"/>
      <c r="ET32" s="924"/>
      <c r="EU32" s="924"/>
      <c r="EV32" s="924"/>
      <c r="EW32" s="924"/>
      <c r="EX32" s="924"/>
      <c r="EY32" s="924"/>
      <c r="EZ32" s="924"/>
      <c r="FA32" s="924"/>
      <c r="FB32" s="924"/>
      <c r="FC32" s="924"/>
      <c r="FD32" s="924"/>
      <c r="FE32" s="924"/>
      <c r="FF32" s="924"/>
      <c r="FG32" s="924"/>
      <c r="FH32" s="924"/>
      <c r="FI32" s="924"/>
      <c r="FJ32" s="924"/>
      <c r="FK32" s="924"/>
      <c r="FL32" s="924"/>
      <c r="FM32" s="924"/>
      <c r="FN32" s="924"/>
      <c r="FO32" s="924"/>
      <c r="FP32" s="924"/>
      <c r="FQ32" s="924"/>
      <c r="FR32" s="924"/>
      <c r="FS32" s="924"/>
      <c r="FT32" s="924"/>
      <c r="FU32" s="924"/>
      <c r="FV32" s="924"/>
      <c r="FW32" s="924"/>
      <c r="FX32" s="924"/>
      <c r="FY32" s="924"/>
      <c r="FZ32" s="924"/>
      <c r="GA32" s="924"/>
      <c r="GB32" s="924"/>
      <c r="GC32" s="924"/>
      <c r="GD32" s="924"/>
      <c r="GE32" s="924"/>
      <c r="GF32" s="924"/>
      <c r="GG32" s="924"/>
      <c r="GH32" s="924"/>
      <c r="GI32" s="924"/>
      <c r="GJ32" s="924"/>
      <c r="GK32" s="924"/>
      <c r="GL32" s="924"/>
      <c r="GM32" s="924"/>
      <c r="GN32" s="924"/>
      <c r="GO32" s="924"/>
      <c r="GP32" s="924"/>
      <c r="GQ32" s="924"/>
      <c r="GR32" s="924"/>
      <c r="GS32" s="924"/>
      <c r="GT32" s="924"/>
      <c r="GU32" s="924"/>
      <c r="GV32" s="924"/>
      <c r="GW32" s="924"/>
      <c r="GX32" s="924"/>
      <c r="GY32" s="924"/>
      <c r="GZ32" s="924"/>
      <c r="HA32" s="924"/>
      <c r="HB32" s="924"/>
      <c r="HC32" s="924"/>
      <c r="HD32" s="924"/>
      <c r="HE32" s="924"/>
      <c r="HF32" s="924"/>
      <c r="HG32" s="924"/>
      <c r="HH32" s="924"/>
      <c r="HI32" s="924"/>
      <c r="HJ32" s="924"/>
      <c r="HK32" s="924"/>
      <c r="HL32" s="924"/>
      <c r="HM32" s="924"/>
      <c r="HN32" s="924"/>
      <c r="HO32" s="924"/>
      <c r="HP32" s="924"/>
      <c r="HQ32" s="924"/>
      <c r="HR32" s="924"/>
      <c r="HS32" s="924"/>
      <c r="HT32" s="924"/>
      <c r="HU32" s="924"/>
      <c r="HV32" s="924"/>
      <c r="HW32" s="924"/>
      <c r="HX32" s="924"/>
      <c r="HY32" s="924"/>
      <c r="HZ32" s="924"/>
      <c r="IA32" s="924"/>
      <c r="IB32" s="924"/>
      <c r="IC32" s="924"/>
      <c r="ID32" s="924"/>
      <c r="IE32" s="924"/>
      <c r="IF32" s="924"/>
      <c r="IG32" s="924"/>
      <c r="IH32" s="924"/>
      <c r="II32" s="924"/>
      <c r="IJ32" s="924"/>
      <c r="IK32" s="924"/>
      <c r="IL32" s="924"/>
      <c r="IM32" s="924"/>
      <c r="IN32" s="924"/>
      <c r="IO32" s="924"/>
      <c r="IP32" s="924"/>
      <c r="IQ32" s="924"/>
      <c r="IR32" s="924"/>
      <c r="IS32" s="924"/>
      <c r="IT32" s="924"/>
      <c r="IU32" s="924"/>
      <c r="IV32" s="924"/>
      <c r="IW32" s="924"/>
    </row>
    <row r="33" spans="2:257" ht="15.75">
      <c r="B33" s="1350">
        <v>1</v>
      </c>
      <c r="C33" s="233" t="str">
        <f>SUM($A$14:B33)&amp;".0"</f>
        <v>10.0</v>
      </c>
      <c r="D33" s="1706" t="str">
        <f>VLOOKUP(C33,RESUMO!$B$15:$I$83,3,0)</f>
        <v>R E V E S T I M E N T O</v>
      </c>
      <c r="E33" s="1351">
        <f>($AC33*F33/100)</f>
        <v>0</v>
      </c>
      <c r="F33" s="1707"/>
      <c r="G33" s="1351">
        <f>($AC33*H33/100)</f>
        <v>0</v>
      </c>
      <c r="H33" s="1707"/>
      <c r="I33" s="1351">
        <f>($AC33*J33/100)</f>
        <v>0</v>
      </c>
      <c r="J33" s="1707"/>
      <c r="K33" s="1351">
        <f>($AC33*L33/100)</f>
        <v>0</v>
      </c>
      <c r="L33" s="1707"/>
      <c r="M33" s="1351">
        <f>($AC33*N33/100)</f>
        <v>0</v>
      </c>
      <c r="N33" s="1707"/>
      <c r="O33" s="1351">
        <f>($AC33*P33/100)</f>
        <v>0</v>
      </c>
      <c r="P33" s="1707"/>
      <c r="Q33" s="1351">
        <f>($AC33*R33/100)</f>
        <v>0</v>
      </c>
      <c r="R33" s="1707"/>
      <c r="S33" s="1351">
        <f>($AC33*T33/100)</f>
        <v>0</v>
      </c>
      <c r="T33" s="1707"/>
      <c r="U33" s="1351">
        <f>($AC33*V33/100)</f>
        <v>0</v>
      </c>
      <c r="V33" s="1707"/>
      <c r="W33" s="1351">
        <f>($AC33*X33/100)</f>
        <v>0</v>
      </c>
      <c r="X33" s="1707"/>
      <c r="Y33" s="1351">
        <f>($AC33*Z33/100)</f>
        <v>0</v>
      </c>
      <c r="Z33" s="1707"/>
      <c r="AA33" s="1351">
        <f>($AC33*AB33/100)</f>
        <v>0</v>
      </c>
      <c r="AB33" s="1707"/>
      <c r="AC33" s="1351">
        <f>VLOOKUP(C33,RESUMO!$B$15:$I$83,8,0)</f>
        <v>19017.82</v>
      </c>
      <c r="AD33" s="1707">
        <f ca="1">AC33/$AC$57*100</f>
        <v>7.3737751519338532</v>
      </c>
      <c r="AE33" s="1114"/>
      <c r="AF33" s="1352">
        <f>F33+H33+J33+P33+L33+N33+R33+T33+V33+X33+Z33+AB33</f>
        <v>0</v>
      </c>
      <c r="AG33" s="1114"/>
      <c r="AH33" s="1114"/>
      <c r="AI33" s="1114"/>
      <c r="AJ33" s="1114"/>
      <c r="AK33" s="1114"/>
      <c r="AL33" s="1114"/>
      <c r="AM33" s="1114"/>
      <c r="AN33" s="1114"/>
      <c r="AO33" s="1114"/>
      <c r="AP33" s="1114"/>
      <c r="AQ33" s="1114"/>
      <c r="AR33" s="1114"/>
      <c r="AS33" s="1114"/>
      <c r="AT33" s="1114"/>
      <c r="AU33" s="1114"/>
      <c r="AV33" s="1114"/>
      <c r="AW33" s="1114"/>
      <c r="AX33" s="1114"/>
      <c r="AY33" s="1114"/>
      <c r="AZ33" s="1114"/>
      <c r="BA33" s="1114"/>
      <c r="BB33" s="1114"/>
      <c r="BC33" s="1114"/>
      <c r="BD33" s="1114"/>
      <c r="BE33" s="1114"/>
      <c r="BF33" s="1114"/>
      <c r="BG33" s="1114"/>
      <c r="BH33" s="1114"/>
      <c r="BI33" s="1114"/>
      <c r="BJ33" s="1114"/>
      <c r="BK33" s="1114"/>
      <c r="BL33" s="1114"/>
      <c r="BM33" s="1114"/>
      <c r="BN33" s="1114"/>
      <c r="BO33" s="1114"/>
      <c r="BP33" s="1114"/>
      <c r="BQ33" s="1114"/>
      <c r="BR33" s="1114"/>
      <c r="BS33" s="1114"/>
      <c r="BT33" s="1114"/>
      <c r="BU33" s="1114"/>
      <c r="BV33" s="1114"/>
      <c r="BW33" s="1114"/>
      <c r="BX33" s="1114"/>
      <c r="BY33" s="1114"/>
      <c r="BZ33" s="1114"/>
      <c r="CA33" s="1114"/>
      <c r="CB33" s="1114"/>
      <c r="CC33" s="1114"/>
      <c r="CD33" s="1114"/>
      <c r="CE33" s="1114"/>
      <c r="CF33" s="1114"/>
      <c r="CG33" s="1114"/>
      <c r="CH33" s="1114"/>
      <c r="CI33" s="1114"/>
      <c r="CJ33" s="1114"/>
      <c r="CK33" s="1114"/>
      <c r="CL33" s="1114"/>
      <c r="CM33" s="1114"/>
      <c r="CN33" s="1114"/>
      <c r="CO33" s="1114"/>
      <c r="CP33" s="1114"/>
      <c r="CQ33" s="1114"/>
      <c r="CR33" s="1114"/>
      <c r="CS33" s="1114"/>
      <c r="CT33" s="1114"/>
      <c r="CU33" s="1114"/>
      <c r="CV33" s="1114"/>
      <c r="CW33" s="1114"/>
      <c r="CX33" s="1114"/>
      <c r="CY33" s="1114"/>
      <c r="CZ33" s="1114"/>
      <c r="DA33" s="1114"/>
      <c r="DB33" s="1114"/>
      <c r="DC33" s="1114"/>
      <c r="DD33" s="1114"/>
      <c r="DE33" s="1114"/>
      <c r="DF33" s="1114"/>
      <c r="DG33" s="1114"/>
      <c r="DH33" s="1114"/>
      <c r="DI33" s="1114"/>
      <c r="DJ33" s="1114"/>
      <c r="DK33" s="1114"/>
      <c r="DL33" s="1114"/>
      <c r="DM33" s="1114"/>
      <c r="DN33" s="1114"/>
      <c r="DO33" s="1114"/>
      <c r="DP33" s="1114"/>
      <c r="DQ33" s="1114"/>
      <c r="DR33" s="1114"/>
      <c r="DS33" s="1114"/>
      <c r="DT33" s="1114"/>
      <c r="DU33" s="1114"/>
      <c r="DV33" s="1114"/>
      <c r="DW33" s="1114"/>
      <c r="DX33" s="1114"/>
      <c r="DY33" s="1114"/>
      <c r="DZ33" s="1114"/>
      <c r="EA33" s="1114"/>
      <c r="EB33" s="1114"/>
      <c r="EC33" s="1114"/>
      <c r="ED33" s="1114"/>
      <c r="EE33" s="1114"/>
      <c r="EF33" s="1114"/>
      <c r="EG33" s="1114"/>
      <c r="EH33" s="1114"/>
      <c r="EI33" s="1114"/>
      <c r="EJ33" s="1114"/>
      <c r="EK33" s="1114"/>
      <c r="EL33" s="1114"/>
      <c r="EM33" s="1114"/>
      <c r="EN33" s="1114"/>
      <c r="EO33" s="1114"/>
      <c r="EP33" s="1114"/>
      <c r="EQ33" s="1114"/>
      <c r="ER33" s="1114"/>
      <c r="ES33" s="1114"/>
      <c r="ET33" s="1114"/>
      <c r="EU33" s="1114"/>
      <c r="EV33" s="1114"/>
      <c r="EW33" s="1114"/>
      <c r="EX33" s="1114"/>
      <c r="EY33" s="1114"/>
      <c r="EZ33" s="1114"/>
      <c r="FA33" s="1114"/>
      <c r="FB33" s="1114"/>
      <c r="FC33" s="1114"/>
      <c r="FD33" s="1114"/>
      <c r="FE33" s="1114"/>
      <c r="FF33" s="1114"/>
      <c r="FG33" s="1114"/>
      <c r="FH33" s="1114"/>
      <c r="FI33" s="1114"/>
      <c r="FJ33" s="1114"/>
      <c r="FK33" s="1114"/>
      <c r="FL33" s="1114"/>
      <c r="FM33" s="1114"/>
      <c r="FN33" s="1114"/>
      <c r="FO33" s="1114"/>
      <c r="FP33" s="1114"/>
      <c r="FQ33" s="1114"/>
      <c r="FR33" s="1114"/>
      <c r="FS33" s="1114"/>
      <c r="FT33" s="1114"/>
      <c r="FU33" s="1114"/>
      <c r="FV33" s="1114"/>
      <c r="FW33" s="1114"/>
      <c r="FX33" s="1114"/>
      <c r="FY33" s="1114"/>
      <c r="FZ33" s="1114"/>
      <c r="GA33" s="1114"/>
      <c r="GB33" s="1114"/>
      <c r="GC33" s="1114"/>
      <c r="GD33" s="1114"/>
      <c r="GE33" s="1114"/>
      <c r="GF33" s="1114"/>
      <c r="GG33" s="1114"/>
      <c r="GH33" s="1114"/>
      <c r="GI33" s="1114"/>
      <c r="GJ33" s="1114"/>
      <c r="GK33" s="1114"/>
      <c r="GL33" s="1114"/>
      <c r="GM33" s="1114"/>
      <c r="GN33" s="1114"/>
      <c r="GO33" s="1114"/>
      <c r="GP33" s="1114"/>
      <c r="GQ33" s="1114"/>
      <c r="GR33" s="1114"/>
      <c r="GS33" s="1114"/>
      <c r="GT33" s="1114"/>
      <c r="GU33" s="1114"/>
      <c r="GV33" s="1114"/>
      <c r="GW33" s="1114"/>
      <c r="GX33" s="1114"/>
      <c r="GY33" s="1114"/>
      <c r="GZ33" s="1114"/>
      <c r="HA33" s="1114"/>
      <c r="HB33" s="1114"/>
      <c r="HC33" s="1114"/>
      <c r="HD33" s="1114"/>
      <c r="HE33" s="1114"/>
      <c r="HF33" s="1114"/>
      <c r="HG33" s="1114"/>
      <c r="HH33" s="1114"/>
      <c r="HI33" s="1114"/>
      <c r="HJ33" s="1114"/>
      <c r="HK33" s="1114"/>
      <c r="HL33" s="1114"/>
      <c r="HM33" s="1114"/>
      <c r="HN33" s="1114"/>
      <c r="HO33" s="1114"/>
      <c r="HP33" s="1114"/>
      <c r="HQ33" s="1114"/>
      <c r="HR33" s="1114"/>
      <c r="HS33" s="1114"/>
      <c r="HT33" s="1114"/>
      <c r="HU33" s="1114"/>
      <c r="HV33" s="1114"/>
      <c r="HW33" s="1114"/>
      <c r="HX33" s="1114"/>
      <c r="HY33" s="1114"/>
      <c r="HZ33" s="1114"/>
      <c r="IA33" s="1114"/>
      <c r="IB33" s="1114"/>
      <c r="IC33" s="1114"/>
      <c r="ID33" s="1114"/>
      <c r="IE33" s="1114"/>
      <c r="IF33" s="1114"/>
      <c r="IG33" s="1114"/>
      <c r="IH33" s="1114"/>
      <c r="II33" s="1114"/>
      <c r="IJ33" s="1114"/>
      <c r="IK33" s="1114"/>
      <c r="IL33" s="1114"/>
      <c r="IM33" s="1114"/>
      <c r="IN33" s="1114"/>
      <c r="IO33" s="1114"/>
      <c r="IP33" s="1114"/>
      <c r="IQ33" s="1114"/>
      <c r="IR33" s="1114"/>
      <c r="IS33" s="1114"/>
      <c r="IT33" s="1114"/>
      <c r="IU33" s="1114"/>
      <c r="IV33" s="1114"/>
      <c r="IW33" s="1114"/>
    </row>
    <row r="34" spans="2:257" s="1346" customFormat="1" ht="6" customHeight="1">
      <c r="C34" s="1711"/>
      <c r="D34" s="1708"/>
      <c r="E34" s="1347"/>
      <c r="F34" s="1348"/>
      <c r="G34" s="1347"/>
      <c r="H34" s="1348"/>
      <c r="I34" s="1347"/>
      <c r="J34" s="1348"/>
      <c r="K34" s="1347"/>
      <c r="L34" s="1348"/>
      <c r="M34" s="1347"/>
      <c r="N34" s="1348"/>
      <c r="O34" s="1347"/>
      <c r="P34" s="1348"/>
      <c r="Q34" s="1347"/>
      <c r="R34" s="1348"/>
      <c r="S34" s="1347"/>
      <c r="T34" s="1348"/>
      <c r="U34" s="1347"/>
      <c r="V34" s="1348"/>
      <c r="W34" s="1347"/>
      <c r="X34" s="1348"/>
      <c r="Y34" s="1347"/>
      <c r="Z34" s="1348"/>
      <c r="AA34" s="1347"/>
      <c r="AB34" s="1348"/>
      <c r="AC34" s="1347"/>
      <c r="AD34" s="1709"/>
      <c r="AE34" s="924"/>
      <c r="AF34" s="1349"/>
      <c r="AG34" s="924"/>
      <c r="AH34" s="924"/>
      <c r="AI34" s="924"/>
      <c r="AJ34" s="924"/>
      <c r="AK34" s="924"/>
      <c r="AL34" s="924"/>
      <c r="AM34" s="924"/>
      <c r="AN34" s="924"/>
      <c r="AO34" s="924"/>
      <c r="AP34" s="924"/>
      <c r="AQ34" s="924"/>
      <c r="AR34" s="924"/>
      <c r="AS34" s="924"/>
      <c r="AT34" s="924"/>
      <c r="AU34" s="924"/>
      <c r="AV34" s="924"/>
      <c r="AW34" s="924"/>
      <c r="AX34" s="924"/>
      <c r="AY34" s="924"/>
      <c r="AZ34" s="924"/>
      <c r="BA34" s="924"/>
      <c r="BB34" s="924"/>
      <c r="BC34" s="924"/>
      <c r="BD34" s="924"/>
      <c r="BE34" s="924"/>
      <c r="BF34" s="924"/>
      <c r="BG34" s="924"/>
      <c r="BH34" s="924"/>
      <c r="BI34" s="924"/>
      <c r="BJ34" s="924"/>
      <c r="BK34" s="924"/>
      <c r="BL34" s="924"/>
      <c r="BM34" s="924"/>
      <c r="BN34" s="924"/>
      <c r="BO34" s="924"/>
      <c r="BP34" s="924"/>
      <c r="BQ34" s="924"/>
      <c r="BR34" s="924"/>
      <c r="BS34" s="924"/>
      <c r="BT34" s="924"/>
      <c r="BU34" s="924"/>
      <c r="BV34" s="924"/>
      <c r="BW34" s="924"/>
      <c r="BX34" s="924"/>
      <c r="BY34" s="924"/>
      <c r="BZ34" s="924"/>
      <c r="CA34" s="924"/>
      <c r="CB34" s="924"/>
      <c r="CC34" s="924"/>
      <c r="CD34" s="924"/>
      <c r="CE34" s="924"/>
      <c r="CF34" s="924"/>
      <c r="CG34" s="924"/>
      <c r="CH34" s="924"/>
      <c r="CI34" s="924"/>
      <c r="CJ34" s="924"/>
      <c r="CK34" s="924"/>
      <c r="CL34" s="924"/>
      <c r="CM34" s="924"/>
      <c r="CN34" s="924"/>
      <c r="CO34" s="924"/>
      <c r="CP34" s="924"/>
      <c r="CQ34" s="924"/>
      <c r="CR34" s="924"/>
      <c r="CS34" s="924"/>
      <c r="CT34" s="924"/>
      <c r="CU34" s="924"/>
      <c r="CV34" s="924"/>
      <c r="CW34" s="924"/>
      <c r="CX34" s="924"/>
      <c r="CY34" s="924"/>
      <c r="CZ34" s="924"/>
      <c r="DA34" s="924"/>
      <c r="DB34" s="924"/>
      <c r="DC34" s="924"/>
      <c r="DD34" s="924"/>
      <c r="DE34" s="924"/>
      <c r="DF34" s="924"/>
      <c r="DG34" s="924"/>
      <c r="DH34" s="924"/>
      <c r="DI34" s="924"/>
      <c r="DJ34" s="924"/>
      <c r="DK34" s="924"/>
      <c r="DL34" s="924"/>
      <c r="DM34" s="924"/>
      <c r="DN34" s="924"/>
      <c r="DO34" s="924"/>
      <c r="DP34" s="924"/>
      <c r="DQ34" s="924"/>
      <c r="DR34" s="924"/>
      <c r="DS34" s="924"/>
      <c r="DT34" s="924"/>
      <c r="DU34" s="924"/>
      <c r="DV34" s="924"/>
      <c r="DW34" s="924"/>
      <c r="DX34" s="924"/>
      <c r="DY34" s="924"/>
      <c r="DZ34" s="924"/>
      <c r="EA34" s="924"/>
      <c r="EB34" s="924"/>
      <c r="EC34" s="924"/>
      <c r="ED34" s="924"/>
      <c r="EE34" s="924"/>
      <c r="EF34" s="924"/>
      <c r="EG34" s="924"/>
      <c r="EH34" s="924"/>
      <c r="EI34" s="924"/>
      <c r="EJ34" s="924"/>
      <c r="EK34" s="924"/>
      <c r="EL34" s="924"/>
      <c r="EM34" s="924"/>
      <c r="EN34" s="924"/>
      <c r="EO34" s="924"/>
      <c r="EP34" s="924"/>
      <c r="EQ34" s="924"/>
      <c r="ER34" s="924"/>
      <c r="ES34" s="924"/>
      <c r="ET34" s="924"/>
      <c r="EU34" s="924"/>
      <c r="EV34" s="924"/>
      <c r="EW34" s="924"/>
      <c r="EX34" s="924"/>
      <c r="EY34" s="924"/>
      <c r="EZ34" s="924"/>
      <c r="FA34" s="924"/>
      <c r="FB34" s="924"/>
      <c r="FC34" s="924"/>
      <c r="FD34" s="924"/>
      <c r="FE34" s="924"/>
      <c r="FF34" s="924"/>
      <c r="FG34" s="924"/>
      <c r="FH34" s="924"/>
      <c r="FI34" s="924"/>
      <c r="FJ34" s="924"/>
      <c r="FK34" s="924"/>
      <c r="FL34" s="924"/>
      <c r="FM34" s="924"/>
      <c r="FN34" s="924"/>
      <c r="FO34" s="924"/>
      <c r="FP34" s="924"/>
      <c r="FQ34" s="924"/>
      <c r="FR34" s="924"/>
      <c r="FS34" s="924"/>
      <c r="FT34" s="924"/>
      <c r="FU34" s="924"/>
      <c r="FV34" s="924"/>
      <c r="FW34" s="924"/>
      <c r="FX34" s="924"/>
      <c r="FY34" s="924"/>
      <c r="FZ34" s="924"/>
      <c r="GA34" s="924"/>
      <c r="GB34" s="924"/>
      <c r="GC34" s="924"/>
      <c r="GD34" s="924"/>
      <c r="GE34" s="924"/>
      <c r="GF34" s="924"/>
      <c r="GG34" s="924"/>
      <c r="GH34" s="924"/>
      <c r="GI34" s="924"/>
      <c r="GJ34" s="924"/>
      <c r="GK34" s="924"/>
      <c r="GL34" s="924"/>
      <c r="GM34" s="924"/>
      <c r="GN34" s="924"/>
      <c r="GO34" s="924"/>
      <c r="GP34" s="924"/>
      <c r="GQ34" s="924"/>
      <c r="GR34" s="924"/>
      <c r="GS34" s="924"/>
      <c r="GT34" s="924"/>
      <c r="GU34" s="924"/>
      <c r="GV34" s="924"/>
      <c r="GW34" s="924"/>
      <c r="GX34" s="924"/>
      <c r="GY34" s="924"/>
      <c r="GZ34" s="924"/>
      <c r="HA34" s="924"/>
      <c r="HB34" s="924"/>
      <c r="HC34" s="924"/>
      <c r="HD34" s="924"/>
      <c r="HE34" s="924"/>
      <c r="HF34" s="924"/>
      <c r="HG34" s="924"/>
      <c r="HH34" s="924"/>
      <c r="HI34" s="924"/>
      <c r="HJ34" s="924"/>
      <c r="HK34" s="924"/>
      <c r="HL34" s="924"/>
      <c r="HM34" s="924"/>
      <c r="HN34" s="924"/>
      <c r="HO34" s="924"/>
      <c r="HP34" s="924"/>
      <c r="HQ34" s="924"/>
      <c r="HR34" s="924"/>
      <c r="HS34" s="924"/>
      <c r="HT34" s="924"/>
      <c r="HU34" s="924"/>
      <c r="HV34" s="924"/>
      <c r="HW34" s="924"/>
      <c r="HX34" s="924"/>
      <c r="HY34" s="924"/>
      <c r="HZ34" s="924"/>
      <c r="IA34" s="924"/>
      <c r="IB34" s="924"/>
      <c r="IC34" s="924"/>
      <c r="ID34" s="924"/>
      <c r="IE34" s="924"/>
      <c r="IF34" s="924"/>
      <c r="IG34" s="924"/>
      <c r="IH34" s="924"/>
      <c r="II34" s="924"/>
      <c r="IJ34" s="924"/>
      <c r="IK34" s="924"/>
      <c r="IL34" s="924"/>
      <c r="IM34" s="924"/>
      <c r="IN34" s="924"/>
      <c r="IO34" s="924"/>
      <c r="IP34" s="924"/>
      <c r="IQ34" s="924"/>
      <c r="IR34" s="924"/>
      <c r="IS34" s="924"/>
      <c r="IT34" s="924"/>
      <c r="IU34" s="924"/>
      <c r="IV34" s="924"/>
      <c r="IW34" s="924"/>
    </row>
    <row r="35" spans="2:257" ht="15.75">
      <c r="B35" s="1350">
        <v>1</v>
      </c>
      <c r="C35" s="233" t="str">
        <f>SUM($A$14:B35)&amp;".0"</f>
        <v>11.0</v>
      </c>
      <c r="D35" s="1706" t="str">
        <f>VLOOKUP(C35,RESUMO!$B$15:$I$83,3,0)</f>
        <v>P I S O S</v>
      </c>
      <c r="E35" s="1351">
        <f>($AC35*F35/100)</f>
        <v>0</v>
      </c>
      <c r="F35" s="1707"/>
      <c r="G35" s="1351">
        <f>($AC35*H35/100)</f>
        <v>0</v>
      </c>
      <c r="H35" s="1707"/>
      <c r="I35" s="1351">
        <f>($AC35*J35/100)</f>
        <v>0</v>
      </c>
      <c r="J35" s="1707"/>
      <c r="K35" s="1351">
        <f>($AC35*L35/100)</f>
        <v>0</v>
      </c>
      <c r="L35" s="1707"/>
      <c r="M35" s="1351">
        <f>($AC35*N35/100)</f>
        <v>0</v>
      </c>
      <c r="N35" s="1707"/>
      <c r="O35" s="1351">
        <f>($AC35*P35/100)</f>
        <v>0</v>
      </c>
      <c r="P35" s="1707"/>
      <c r="Q35" s="1351">
        <f>($AC35*R35/100)</f>
        <v>0</v>
      </c>
      <c r="R35" s="1707"/>
      <c r="S35" s="1351">
        <f>($AC35*T35/100)</f>
        <v>0</v>
      </c>
      <c r="T35" s="1707"/>
      <c r="U35" s="1351">
        <f>($AC35*V35/100)</f>
        <v>0</v>
      </c>
      <c r="V35" s="1707"/>
      <c r="W35" s="1351">
        <f>($AC35*X35/100)</f>
        <v>0</v>
      </c>
      <c r="X35" s="1707"/>
      <c r="Y35" s="1351">
        <f>($AC35*Z35/100)</f>
        <v>0</v>
      </c>
      <c r="Z35" s="1707"/>
      <c r="AA35" s="1351">
        <f>($AC35*AB35/100)</f>
        <v>0</v>
      </c>
      <c r="AB35" s="1707"/>
      <c r="AC35" s="1351">
        <f>VLOOKUP(C35,RESUMO!$B$15:$I$83,8,0)</f>
        <v>4196.5200000000004</v>
      </c>
      <c r="AD35" s="1707">
        <f ca="1">AC35/$AC$57*100</f>
        <v>1.6271157735530919</v>
      </c>
      <c r="AE35" s="1114"/>
      <c r="AF35" s="1352">
        <f>F35+H35+J35+P35+L35+N35+R35+T35+V35+X35+Z35+AB35</f>
        <v>0</v>
      </c>
      <c r="AG35" s="1114"/>
      <c r="AH35" s="1114"/>
      <c r="AI35" s="1114"/>
      <c r="AJ35" s="1114"/>
      <c r="AK35" s="1114"/>
      <c r="AL35" s="1114"/>
      <c r="AM35" s="1114"/>
      <c r="AN35" s="1114"/>
      <c r="AO35" s="1114"/>
      <c r="AP35" s="1114"/>
      <c r="AQ35" s="1114"/>
      <c r="AR35" s="1114"/>
      <c r="AS35" s="1114"/>
      <c r="AT35" s="1114"/>
      <c r="AU35" s="1114"/>
      <c r="AV35" s="1114"/>
      <c r="AW35" s="1114"/>
      <c r="AX35" s="1114"/>
      <c r="AY35" s="1114"/>
      <c r="AZ35" s="1114"/>
      <c r="BA35" s="1114"/>
      <c r="BB35" s="1114"/>
      <c r="BC35" s="1114"/>
      <c r="BD35" s="1114"/>
      <c r="BE35" s="1114"/>
      <c r="BF35" s="1114"/>
      <c r="BG35" s="1114"/>
      <c r="BH35" s="1114"/>
      <c r="BI35" s="1114"/>
      <c r="BJ35" s="1114"/>
      <c r="BK35" s="1114"/>
      <c r="BL35" s="1114"/>
      <c r="BM35" s="1114"/>
      <c r="BN35" s="1114"/>
      <c r="BO35" s="1114"/>
      <c r="BP35" s="1114"/>
      <c r="BQ35" s="1114"/>
      <c r="BR35" s="1114"/>
      <c r="BS35" s="1114"/>
      <c r="BT35" s="1114"/>
      <c r="BU35" s="1114"/>
      <c r="BV35" s="1114"/>
      <c r="BW35" s="1114"/>
      <c r="BX35" s="1114"/>
      <c r="BY35" s="1114"/>
      <c r="BZ35" s="1114"/>
      <c r="CA35" s="1114"/>
      <c r="CB35" s="1114"/>
      <c r="CC35" s="1114"/>
      <c r="CD35" s="1114"/>
      <c r="CE35" s="1114"/>
      <c r="CF35" s="1114"/>
      <c r="CG35" s="1114"/>
      <c r="CH35" s="1114"/>
      <c r="CI35" s="1114"/>
      <c r="CJ35" s="1114"/>
      <c r="CK35" s="1114"/>
      <c r="CL35" s="1114"/>
      <c r="CM35" s="1114"/>
      <c r="CN35" s="1114"/>
      <c r="CO35" s="1114"/>
      <c r="CP35" s="1114"/>
      <c r="CQ35" s="1114"/>
      <c r="CR35" s="1114"/>
      <c r="CS35" s="1114"/>
      <c r="CT35" s="1114"/>
      <c r="CU35" s="1114"/>
      <c r="CV35" s="1114"/>
      <c r="CW35" s="1114"/>
      <c r="CX35" s="1114"/>
      <c r="CY35" s="1114"/>
      <c r="CZ35" s="1114"/>
      <c r="DA35" s="1114"/>
      <c r="DB35" s="1114"/>
      <c r="DC35" s="1114"/>
      <c r="DD35" s="1114"/>
      <c r="DE35" s="1114"/>
      <c r="DF35" s="1114"/>
      <c r="DG35" s="1114"/>
      <c r="DH35" s="1114"/>
      <c r="DI35" s="1114"/>
      <c r="DJ35" s="1114"/>
      <c r="DK35" s="1114"/>
      <c r="DL35" s="1114"/>
      <c r="DM35" s="1114"/>
      <c r="DN35" s="1114"/>
      <c r="DO35" s="1114"/>
      <c r="DP35" s="1114"/>
      <c r="DQ35" s="1114"/>
      <c r="DR35" s="1114"/>
      <c r="DS35" s="1114"/>
      <c r="DT35" s="1114"/>
      <c r="DU35" s="1114"/>
      <c r="DV35" s="1114"/>
      <c r="DW35" s="1114"/>
      <c r="DX35" s="1114"/>
      <c r="DY35" s="1114"/>
      <c r="DZ35" s="1114"/>
      <c r="EA35" s="1114"/>
      <c r="EB35" s="1114"/>
      <c r="EC35" s="1114"/>
      <c r="ED35" s="1114"/>
      <c r="EE35" s="1114"/>
      <c r="EF35" s="1114"/>
      <c r="EG35" s="1114"/>
      <c r="EH35" s="1114"/>
      <c r="EI35" s="1114"/>
      <c r="EJ35" s="1114"/>
      <c r="EK35" s="1114"/>
      <c r="EL35" s="1114"/>
      <c r="EM35" s="1114"/>
      <c r="EN35" s="1114"/>
      <c r="EO35" s="1114"/>
      <c r="EP35" s="1114"/>
      <c r="EQ35" s="1114"/>
      <c r="ER35" s="1114"/>
      <c r="ES35" s="1114"/>
      <c r="ET35" s="1114"/>
      <c r="EU35" s="1114"/>
      <c r="EV35" s="1114"/>
      <c r="EW35" s="1114"/>
      <c r="EX35" s="1114"/>
      <c r="EY35" s="1114"/>
      <c r="EZ35" s="1114"/>
      <c r="FA35" s="1114"/>
      <c r="FB35" s="1114"/>
      <c r="FC35" s="1114"/>
      <c r="FD35" s="1114"/>
      <c r="FE35" s="1114"/>
      <c r="FF35" s="1114"/>
      <c r="FG35" s="1114"/>
      <c r="FH35" s="1114"/>
      <c r="FI35" s="1114"/>
      <c r="FJ35" s="1114"/>
      <c r="FK35" s="1114"/>
      <c r="FL35" s="1114"/>
      <c r="FM35" s="1114"/>
      <c r="FN35" s="1114"/>
      <c r="FO35" s="1114"/>
      <c r="FP35" s="1114"/>
      <c r="FQ35" s="1114"/>
      <c r="FR35" s="1114"/>
      <c r="FS35" s="1114"/>
      <c r="FT35" s="1114"/>
      <c r="FU35" s="1114"/>
      <c r="FV35" s="1114"/>
      <c r="FW35" s="1114"/>
      <c r="FX35" s="1114"/>
      <c r="FY35" s="1114"/>
      <c r="FZ35" s="1114"/>
      <c r="GA35" s="1114"/>
      <c r="GB35" s="1114"/>
      <c r="GC35" s="1114"/>
      <c r="GD35" s="1114"/>
      <c r="GE35" s="1114"/>
      <c r="GF35" s="1114"/>
      <c r="GG35" s="1114"/>
      <c r="GH35" s="1114"/>
      <c r="GI35" s="1114"/>
      <c r="GJ35" s="1114"/>
      <c r="GK35" s="1114"/>
      <c r="GL35" s="1114"/>
      <c r="GM35" s="1114"/>
      <c r="GN35" s="1114"/>
      <c r="GO35" s="1114"/>
      <c r="GP35" s="1114"/>
      <c r="GQ35" s="1114"/>
      <c r="GR35" s="1114"/>
      <c r="GS35" s="1114"/>
      <c r="GT35" s="1114"/>
      <c r="GU35" s="1114"/>
      <c r="GV35" s="1114"/>
      <c r="GW35" s="1114"/>
      <c r="GX35" s="1114"/>
      <c r="GY35" s="1114"/>
      <c r="GZ35" s="1114"/>
      <c r="HA35" s="1114"/>
      <c r="HB35" s="1114"/>
      <c r="HC35" s="1114"/>
      <c r="HD35" s="1114"/>
      <c r="HE35" s="1114"/>
      <c r="HF35" s="1114"/>
      <c r="HG35" s="1114"/>
      <c r="HH35" s="1114"/>
      <c r="HI35" s="1114"/>
      <c r="HJ35" s="1114"/>
      <c r="HK35" s="1114"/>
      <c r="HL35" s="1114"/>
      <c r="HM35" s="1114"/>
      <c r="HN35" s="1114"/>
      <c r="HO35" s="1114"/>
      <c r="HP35" s="1114"/>
      <c r="HQ35" s="1114"/>
      <c r="HR35" s="1114"/>
      <c r="HS35" s="1114"/>
      <c r="HT35" s="1114"/>
      <c r="HU35" s="1114"/>
      <c r="HV35" s="1114"/>
      <c r="HW35" s="1114"/>
      <c r="HX35" s="1114"/>
      <c r="HY35" s="1114"/>
      <c r="HZ35" s="1114"/>
      <c r="IA35" s="1114"/>
      <c r="IB35" s="1114"/>
      <c r="IC35" s="1114"/>
      <c r="ID35" s="1114"/>
      <c r="IE35" s="1114"/>
      <c r="IF35" s="1114"/>
      <c r="IG35" s="1114"/>
      <c r="IH35" s="1114"/>
      <c r="II35" s="1114"/>
      <c r="IJ35" s="1114"/>
      <c r="IK35" s="1114"/>
      <c r="IL35" s="1114"/>
      <c r="IM35" s="1114"/>
      <c r="IN35" s="1114"/>
      <c r="IO35" s="1114"/>
      <c r="IP35" s="1114"/>
      <c r="IQ35" s="1114"/>
      <c r="IR35" s="1114"/>
      <c r="IS35" s="1114"/>
      <c r="IT35" s="1114"/>
      <c r="IU35" s="1114"/>
      <c r="IV35" s="1114"/>
      <c r="IW35" s="1114"/>
    </row>
    <row r="36" spans="2:257" s="1346" customFormat="1" ht="6" customHeight="1">
      <c r="C36" s="1711"/>
      <c r="D36" s="1708"/>
      <c r="E36" s="1347"/>
      <c r="F36" s="1348"/>
      <c r="G36" s="1347"/>
      <c r="H36" s="1348"/>
      <c r="I36" s="1347"/>
      <c r="J36" s="1348"/>
      <c r="K36" s="1347"/>
      <c r="L36" s="1348"/>
      <c r="M36" s="1347"/>
      <c r="N36" s="1348"/>
      <c r="O36" s="1347"/>
      <c r="P36" s="1348"/>
      <c r="Q36" s="1347"/>
      <c r="R36" s="1348"/>
      <c r="S36" s="1347"/>
      <c r="T36" s="1348"/>
      <c r="U36" s="1347"/>
      <c r="V36" s="1348"/>
      <c r="W36" s="1347"/>
      <c r="X36" s="1348"/>
      <c r="Y36" s="1347"/>
      <c r="Z36" s="1348"/>
      <c r="AA36" s="1347"/>
      <c r="AB36" s="1348"/>
      <c r="AC36" s="1347"/>
      <c r="AD36" s="1709"/>
      <c r="AE36" s="924"/>
      <c r="AF36" s="1349"/>
      <c r="AG36" s="924"/>
      <c r="AH36" s="924"/>
      <c r="AI36" s="924"/>
      <c r="AJ36" s="924"/>
      <c r="AK36" s="924"/>
      <c r="AL36" s="924"/>
      <c r="AM36" s="924"/>
      <c r="AN36" s="924"/>
      <c r="AO36" s="924"/>
      <c r="AP36" s="924"/>
      <c r="AQ36" s="924"/>
      <c r="AR36" s="924"/>
      <c r="AS36" s="924"/>
      <c r="AT36" s="924"/>
      <c r="AU36" s="924"/>
      <c r="AV36" s="924"/>
      <c r="AW36" s="924"/>
      <c r="AX36" s="924"/>
      <c r="AY36" s="924"/>
      <c r="AZ36" s="924"/>
      <c r="BA36" s="924"/>
      <c r="BB36" s="924"/>
      <c r="BC36" s="924"/>
      <c r="BD36" s="924"/>
      <c r="BE36" s="924"/>
      <c r="BF36" s="924"/>
      <c r="BG36" s="924"/>
      <c r="BH36" s="924"/>
      <c r="BI36" s="924"/>
      <c r="BJ36" s="924"/>
      <c r="BK36" s="924"/>
      <c r="BL36" s="924"/>
      <c r="BM36" s="924"/>
      <c r="BN36" s="924"/>
      <c r="BO36" s="924"/>
      <c r="BP36" s="924"/>
      <c r="BQ36" s="924"/>
      <c r="BR36" s="924"/>
      <c r="BS36" s="924"/>
      <c r="BT36" s="924"/>
      <c r="BU36" s="924"/>
      <c r="BV36" s="924"/>
      <c r="BW36" s="924"/>
      <c r="BX36" s="924"/>
      <c r="BY36" s="924"/>
      <c r="BZ36" s="924"/>
      <c r="CA36" s="924"/>
      <c r="CB36" s="924"/>
      <c r="CC36" s="924"/>
      <c r="CD36" s="924"/>
      <c r="CE36" s="924"/>
      <c r="CF36" s="924"/>
      <c r="CG36" s="924"/>
      <c r="CH36" s="924"/>
      <c r="CI36" s="924"/>
      <c r="CJ36" s="924"/>
      <c r="CK36" s="924"/>
      <c r="CL36" s="924"/>
      <c r="CM36" s="924"/>
      <c r="CN36" s="924"/>
      <c r="CO36" s="924"/>
      <c r="CP36" s="924"/>
      <c r="CQ36" s="924"/>
      <c r="CR36" s="924"/>
      <c r="CS36" s="924"/>
      <c r="CT36" s="924"/>
      <c r="CU36" s="924"/>
      <c r="CV36" s="924"/>
      <c r="CW36" s="924"/>
      <c r="CX36" s="924"/>
      <c r="CY36" s="924"/>
      <c r="CZ36" s="924"/>
      <c r="DA36" s="924"/>
      <c r="DB36" s="924"/>
      <c r="DC36" s="924"/>
      <c r="DD36" s="924"/>
      <c r="DE36" s="924"/>
      <c r="DF36" s="924"/>
      <c r="DG36" s="924"/>
      <c r="DH36" s="924"/>
      <c r="DI36" s="924"/>
      <c r="DJ36" s="924"/>
      <c r="DK36" s="924"/>
      <c r="DL36" s="924"/>
      <c r="DM36" s="924"/>
      <c r="DN36" s="924"/>
      <c r="DO36" s="924"/>
      <c r="DP36" s="924"/>
      <c r="DQ36" s="924"/>
      <c r="DR36" s="924"/>
      <c r="DS36" s="924"/>
      <c r="DT36" s="924"/>
      <c r="DU36" s="924"/>
      <c r="DV36" s="924"/>
      <c r="DW36" s="924"/>
      <c r="DX36" s="924"/>
      <c r="DY36" s="924"/>
      <c r="DZ36" s="924"/>
      <c r="EA36" s="924"/>
      <c r="EB36" s="924"/>
      <c r="EC36" s="924"/>
      <c r="ED36" s="924"/>
      <c r="EE36" s="924"/>
      <c r="EF36" s="924"/>
      <c r="EG36" s="924"/>
      <c r="EH36" s="924"/>
      <c r="EI36" s="924"/>
      <c r="EJ36" s="924"/>
      <c r="EK36" s="924"/>
      <c r="EL36" s="924"/>
      <c r="EM36" s="924"/>
      <c r="EN36" s="924"/>
      <c r="EO36" s="924"/>
      <c r="EP36" s="924"/>
      <c r="EQ36" s="924"/>
      <c r="ER36" s="924"/>
      <c r="ES36" s="924"/>
      <c r="ET36" s="924"/>
      <c r="EU36" s="924"/>
      <c r="EV36" s="924"/>
      <c r="EW36" s="924"/>
      <c r="EX36" s="924"/>
      <c r="EY36" s="924"/>
      <c r="EZ36" s="924"/>
      <c r="FA36" s="924"/>
      <c r="FB36" s="924"/>
      <c r="FC36" s="924"/>
      <c r="FD36" s="924"/>
      <c r="FE36" s="924"/>
      <c r="FF36" s="924"/>
      <c r="FG36" s="924"/>
      <c r="FH36" s="924"/>
      <c r="FI36" s="924"/>
      <c r="FJ36" s="924"/>
      <c r="FK36" s="924"/>
      <c r="FL36" s="924"/>
      <c r="FM36" s="924"/>
      <c r="FN36" s="924"/>
      <c r="FO36" s="924"/>
      <c r="FP36" s="924"/>
      <c r="FQ36" s="924"/>
      <c r="FR36" s="924"/>
      <c r="FS36" s="924"/>
      <c r="FT36" s="924"/>
      <c r="FU36" s="924"/>
      <c r="FV36" s="924"/>
      <c r="FW36" s="924"/>
      <c r="FX36" s="924"/>
      <c r="FY36" s="924"/>
      <c r="FZ36" s="924"/>
      <c r="GA36" s="924"/>
      <c r="GB36" s="924"/>
      <c r="GC36" s="924"/>
      <c r="GD36" s="924"/>
      <c r="GE36" s="924"/>
      <c r="GF36" s="924"/>
      <c r="GG36" s="924"/>
      <c r="GH36" s="924"/>
      <c r="GI36" s="924"/>
      <c r="GJ36" s="924"/>
      <c r="GK36" s="924"/>
      <c r="GL36" s="924"/>
      <c r="GM36" s="924"/>
      <c r="GN36" s="924"/>
      <c r="GO36" s="924"/>
      <c r="GP36" s="924"/>
      <c r="GQ36" s="924"/>
      <c r="GR36" s="924"/>
      <c r="GS36" s="924"/>
      <c r="GT36" s="924"/>
      <c r="GU36" s="924"/>
      <c r="GV36" s="924"/>
      <c r="GW36" s="924"/>
      <c r="GX36" s="924"/>
      <c r="GY36" s="924"/>
      <c r="GZ36" s="924"/>
      <c r="HA36" s="924"/>
      <c r="HB36" s="924"/>
      <c r="HC36" s="924"/>
      <c r="HD36" s="924"/>
      <c r="HE36" s="924"/>
      <c r="HF36" s="924"/>
      <c r="HG36" s="924"/>
      <c r="HH36" s="924"/>
      <c r="HI36" s="924"/>
      <c r="HJ36" s="924"/>
      <c r="HK36" s="924"/>
      <c r="HL36" s="924"/>
      <c r="HM36" s="924"/>
      <c r="HN36" s="924"/>
      <c r="HO36" s="924"/>
      <c r="HP36" s="924"/>
      <c r="HQ36" s="924"/>
      <c r="HR36" s="924"/>
      <c r="HS36" s="924"/>
      <c r="HT36" s="924"/>
      <c r="HU36" s="924"/>
      <c r="HV36" s="924"/>
      <c r="HW36" s="924"/>
      <c r="HX36" s="924"/>
      <c r="HY36" s="924"/>
      <c r="HZ36" s="924"/>
      <c r="IA36" s="924"/>
      <c r="IB36" s="924"/>
      <c r="IC36" s="924"/>
      <c r="ID36" s="924"/>
      <c r="IE36" s="924"/>
      <c r="IF36" s="924"/>
      <c r="IG36" s="924"/>
      <c r="IH36" s="924"/>
      <c r="II36" s="924"/>
      <c r="IJ36" s="924"/>
      <c r="IK36" s="924"/>
      <c r="IL36" s="924"/>
      <c r="IM36" s="924"/>
      <c r="IN36" s="924"/>
      <c r="IO36" s="924"/>
      <c r="IP36" s="924"/>
      <c r="IQ36" s="924"/>
      <c r="IR36" s="924"/>
      <c r="IS36" s="924"/>
      <c r="IT36" s="924"/>
      <c r="IU36" s="924"/>
      <c r="IV36" s="924"/>
      <c r="IW36" s="924"/>
    </row>
    <row r="37" spans="2:257" ht="15.75">
      <c r="B37" s="1350">
        <v>1</v>
      </c>
      <c r="C37" s="233" t="str">
        <f>SUM($A$14:B37)&amp;".0"</f>
        <v>12.0</v>
      </c>
      <c r="D37" s="1706" t="str">
        <f>VLOOKUP(C37,RESUMO!$B$15:$I$83,3,0)</f>
        <v>F O R R O</v>
      </c>
      <c r="E37" s="1351">
        <f>($AC37*F37/100)</f>
        <v>0</v>
      </c>
      <c r="F37" s="1707"/>
      <c r="G37" s="1351">
        <f>($AC37*H37/100)</f>
        <v>0</v>
      </c>
      <c r="H37" s="1707"/>
      <c r="I37" s="1351">
        <f>($AC37*J37/100)</f>
        <v>0</v>
      </c>
      <c r="J37" s="1707"/>
      <c r="K37" s="1351">
        <f>($AC37*L37/100)</f>
        <v>0</v>
      </c>
      <c r="L37" s="1707"/>
      <c r="M37" s="1351">
        <f>($AC37*N37/100)</f>
        <v>0</v>
      </c>
      <c r="N37" s="1707"/>
      <c r="O37" s="1351">
        <f>($AC37*P37/100)</f>
        <v>0</v>
      </c>
      <c r="P37" s="1707"/>
      <c r="Q37" s="1351">
        <f>($AC37*R37/100)</f>
        <v>0</v>
      </c>
      <c r="R37" s="1707"/>
      <c r="S37" s="1351">
        <f>($AC37*T37/100)</f>
        <v>0</v>
      </c>
      <c r="T37" s="1707"/>
      <c r="U37" s="1351">
        <f>($AC37*V37/100)</f>
        <v>0</v>
      </c>
      <c r="V37" s="1707"/>
      <c r="W37" s="1351">
        <f>($AC37*X37/100)</f>
        <v>0</v>
      </c>
      <c r="X37" s="1707"/>
      <c r="Y37" s="1351">
        <f>($AC37*Z37/100)</f>
        <v>0</v>
      </c>
      <c r="Z37" s="1707"/>
      <c r="AA37" s="1351">
        <f>($AC37*AB37/100)</f>
        <v>0</v>
      </c>
      <c r="AB37" s="1707"/>
      <c r="AC37" s="1351">
        <f>VLOOKUP(C37,RESUMO!$B$15:$I$83,8,0)</f>
        <v>3353.65</v>
      </c>
      <c r="AD37" s="1707">
        <f ca="1">AC37/$AC$57*100</f>
        <v>1.3003099744493831</v>
      </c>
      <c r="AE37" s="1114"/>
      <c r="AF37" s="1352">
        <f>F37+H37+J37+P37+L37+N37+R37+T37+V37+X37+Z37+AB37</f>
        <v>0</v>
      </c>
      <c r="AG37" s="1114"/>
      <c r="AH37" s="1114"/>
      <c r="AI37" s="1114"/>
      <c r="AJ37" s="1114"/>
      <c r="AK37" s="1114"/>
      <c r="AL37" s="1114"/>
      <c r="AM37" s="1114"/>
      <c r="AN37" s="1114"/>
      <c r="AO37" s="1114"/>
      <c r="AP37" s="1114"/>
      <c r="AQ37" s="1114"/>
      <c r="AR37" s="1114"/>
      <c r="AS37" s="1114"/>
      <c r="AT37" s="1114"/>
      <c r="AU37" s="1114"/>
      <c r="AV37" s="1114"/>
      <c r="AW37" s="1114"/>
      <c r="AX37" s="1114"/>
      <c r="AY37" s="1114"/>
      <c r="AZ37" s="1114"/>
      <c r="BA37" s="1114"/>
      <c r="BB37" s="1114"/>
      <c r="BC37" s="1114"/>
      <c r="BD37" s="1114"/>
      <c r="BE37" s="1114"/>
      <c r="BF37" s="1114"/>
      <c r="BG37" s="1114"/>
      <c r="BH37" s="1114"/>
      <c r="BI37" s="1114"/>
      <c r="BJ37" s="1114"/>
      <c r="BK37" s="1114"/>
      <c r="BL37" s="1114"/>
      <c r="BM37" s="1114"/>
      <c r="BN37" s="1114"/>
      <c r="BO37" s="1114"/>
      <c r="BP37" s="1114"/>
      <c r="BQ37" s="1114"/>
      <c r="BR37" s="1114"/>
      <c r="BS37" s="1114"/>
      <c r="BT37" s="1114"/>
      <c r="BU37" s="1114"/>
      <c r="BV37" s="1114"/>
      <c r="BW37" s="1114"/>
      <c r="BX37" s="1114"/>
      <c r="BY37" s="1114"/>
      <c r="BZ37" s="1114"/>
      <c r="CA37" s="1114"/>
      <c r="CB37" s="1114"/>
      <c r="CC37" s="1114"/>
      <c r="CD37" s="1114"/>
      <c r="CE37" s="1114"/>
      <c r="CF37" s="1114"/>
      <c r="CG37" s="1114"/>
      <c r="CH37" s="1114"/>
      <c r="CI37" s="1114"/>
      <c r="CJ37" s="1114"/>
      <c r="CK37" s="1114"/>
      <c r="CL37" s="1114"/>
      <c r="CM37" s="1114"/>
      <c r="CN37" s="1114"/>
      <c r="CO37" s="1114"/>
      <c r="CP37" s="1114"/>
      <c r="CQ37" s="1114"/>
      <c r="CR37" s="1114"/>
      <c r="CS37" s="1114"/>
      <c r="CT37" s="1114"/>
      <c r="CU37" s="1114"/>
      <c r="CV37" s="1114"/>
      <c r="CW37" s="1114"/>
      <c r="CX37" s="1114"/>
      <c r="CY37" s="1114"/>
      <c r="CZ37" s="1114"/>
      <c r="DA37" s="1114"/>
      <c r="DB37" s="1114"/>
      <c r="DC37" s="1114"/>
      <c r="DD37" s="1114"/>
      <c r="DE37" s="1114"/>
      <c r="DF37" s="1114"/>
      <c r="DG37" s="1114"/>
      <c r="DH37" s="1114"/>
      <c r="DI37" s="1114"/>
      <c r="DJ37" s="1114"/>
      <c r="DK37" s="1114"/>
      <c r="DL37" s="1114"/>
      <c r="DM37" s="1114"/>
      <c r="DN37" s="1114"/>
      <c r="DO37" s="1114"/>
      <c r="DP37" s="1114"/>
      <c r="DQ37" s="1114"/>
      <c r="DR37" s="1114"/>
      <c r="DS37" s="1114"/>
      <c r="DT37" s="1114"/>
      <c r="DU37" s="1114"/>
      <c r="DV37" s="1114"/>
      <c r="DW37" s="1114"/>
      <c r="DX37" s="1114"/>
      <c r="DY37" s="1114"/>
      <c r="DZ37" s="1114"/>
      <c r="EA37" s="1114"/>
      <c r="EB37" s="1114"/>
      <c r="EC37" s="1114"/>
      <c r="ED37" s="1114"/>
      <c r="EE37" s="1114"/>
      <c r="EF37" s="1114"/>
      <c r="EG37" s="1114"/>
      <c r="EH37" s="1114"/>
      <c r="EI37" s="1114"/>
      <c r="EJ37" s="1114"/>
      <c r="EK37" s="1114"/>
      <c r="EL37" s="1114"/>
      <c r="EM37" s="1114"/>
      <c r="EN37" s="1114"/>
      <c r="EO37" s="1114"/>
      <c r="EP37" s="1114"/>
      <c r="EQ37" s="1114"/>
      <c r="ER37" s="1114"/>
      <c r="ES37" s="1114"/>
      <c r="ET37" s="1114"/>
      <c r="EU37" s="1114"/>
      <c r="EV37" s="1114"/>
      <c r="EW37" s="1114"/>
      <c r="EX37" s="1114"/>
      <c r="EY37" s="1114"/>
      <c r="EZ37" s="1114"/>
      <c r="FA37" s="1114"/>
      <c r="FB37" s="1114"/>
      <c r="FC37" s="1114"/>
      <c r="FD37" s="1114"/>
      <c r="FE37" s="1114"/>
      <c r="FF37" s="1114"/>
      <c r="FG37" s="1114"/>
      <c r="FH37" s="1114"/>
      <c r="FI37" s="1114"/>
      <c r="FJ37" s="1114"/>
      <c r="FK37" s="1114"/>
      <c r="FL37" s="1114"/>
      <c r="FM37" s="1114"/>
      <c r="FN37" s="1114"/>
      <c r="FO37" s="1114"/>
      <c r="FP37" s="1114"/>
      <c r="FQ37" s="1114"/>
      <c r="FR37" s="1114"/>
      <c r="FS37" s="1114"/>
      <c r="FT37" s="1114"/>
      <c r="FU37" s="1114"/>
      <c r="FV37" s="1114"/>
      <c r="FW37" s="1114"/>
      <c r="FX37" s="1114"/>
      <c r="FY37" s="1114"/>
      <c r="FZ37" s="1114"/>
      <c r="GA37" s="1114"/>
      <c r="GB37" s="1114"/>
      <c r="GC37" s="1114"/>
      <c r="GD37" s="1114"/>
      <c r="GE37" s="1114"/>
      <c r="GF37" s="1114"/>
      <c r="GG37" s="1114"/>
      <c r="GH37" s="1114"/>
      <c r="GI37" s="1114"/>
      <c r="GJ37" s="1114"/>
      <c r="GK37" s="1114"/>
      <c r="GL37" s="1114"/>
      <c r="GM37" s="1114"/>
      <c r="GN37" s="1114"/>
      <c r="GO37" s="1114"/>
      <c r="GP37" s="1114"/>
      <c r="GQ37" s="1114"/>
      <c r="GR37" s="1114"/>
      <c r="GS37" s="1114"/>
      <c r="GT37" s="1114"/>
      <c r="GU37" s="1114"/>
      <c r="GV37" s="1114"/>
      <c r="GW37" s="1114"/>
      <c r="GX37" s="1114"/>
      <c r="GY37" s="1114"/>
      <c r="GZ37" s="1114"/>
      <c r="HA37" s="1114"/>
      <c r="HB37" s="1114"/>
      <c r="HC37" s="1114"/>
      <c r="HD37" s="1114"/>
      <c r="HE37" s="1114"/>
      <c r="HF37" s="1114"/>
      <c r="HG37" s="1114"/>
      <c r="HH37" s="1114"/>
      <c r="HI37" s="1114"/>
      <c r="HJ37" s="1114"/>
      <c r="HK37" s="1114"/>
      <c r="HL37" s="1114"/>
      <c r="HM37" s="1114"/>
      <c r="HN37" s="1114"/>
      <c r="HO37" s="1114"/>
      <c r="HP37" s="1114"/>
      <c r="HQ37" s="1114"/>
      <c r="HR37" s="1114"/>
      <c r="HS37" s="1114"/>
      <c r="HT37" s="1114"/>
      <c r="HU37" s="1114"/>
      <c r="HV37" s="1114"/>
      <c r="HW37" s="1114"/>
      <c r="HX37" s="1114"/>
      <c r="HY37" s="1114"/>
      <c r="HZ37" s="1114"/>
      <c r="IA37" s="1114"/>
      <c r="IB37" s="1114"/>
      <c r="IC37" s="1114"/>
      <c r="ID37" s="1114"/>
      <c r="IE37" s="1114"/>
      <c r="IF37" s="1114"/>
      <c r="IG37" s="1114"/>
      <c r="IH37" s="1114"/>
      <c r="II37" s="1114"/>
      <c r="IJ37" s="1114"/>
      <c r="IK37" s="1114"/>
      <c r="IL37" s="1114"/>
      <c r="IM37" s="1114"/>
      <c r="IN37" s="1114"/>
      <c r="IO37" s="1114"/>
      <c r="IP37" s="1114"/>
      <c r="IQ37" s="1114"/>
      <c r="IR37" s="1114"/>
      <c r="IS37" s="1114"/>
      <c r="IT37" s="1114"/>
      <c r="IU37" s="1114"/>
      <c r="IV37" s="1114"/>
      <c r="IW37" s="1114"/>
    </row>
    <row r="38" spans="2:257" s="1346" customFormat="1" ht="6" customHeight="1">
      <c r="C38" s="1711"/>
      <c r="D38" s="1708"/>
      <c r="E38" s="1347"/>
      <c r="F38" s="1348"/>
      <c r="G38" s="1347"/>
      <c r="H38" s="1348"/>
      <c r="I38" s="1347"/>
      <c r="J38" s="1348"/>
      <c r="K38" s="1347"/>
      <c r="L38" s="1348"/>
      <c r="M38" s="1347"/>
      <c r="N38" s="1348"/>
      <c r="O38" s="1347"/>
      <c r="P38" s="1348"/>
      <c r="Q38" s="1347"/>
      <c r="R38" s="1348"/>
      <c r="S38" s="1347"/>
      <c r="T38" s="1348"/>
      <c r="U38" s="1347"/>
      <c r="V38" s="1348"/>
      <c r="W38" s="1347"/>
      <c r="X38" s="1348"/>
      <c r="Y38" s="1347"/>
      <c r="Z38" s="1348"/>
      <c r="AA38" s="1347"/>
      <c r="AB38" s="1348"/>
      <c r="AC38" s="1347"/>
      <c r="AD38" s="1709"/>
      <c r="AE38" s="924"/>
      <c r="AF38" s="1349"/>
      <c r="AG38" s="924"/>
      <c r="AH38" s="924"/>
      <c r="AI38" s="924"/>
      <c r="AJ38" s="924"/>
      <c r="AK38" s="924"/>
      <c r="AL38" s="924"/>
      <c r="AM38" s="924"/>
      <c r="AN38" s="924"/>
      <c r="AO38" s="924"/>
      <c r="AP38" s="924"/>
      <c r="AQ38" s="924"/>
      <c r="AR38" s="924"/>
      <c r="AS38" s="924"/>
      <c r="AT38" s="924"/>
      <c r="AU38" s="924"/>
      <c r="AV38" s="924"/>
      <c r="AW38" s="924"/>
      <c r="AX38" s="924"/>
      <c r="AY38" s="924"/>
      <c r="AZ38" s="924"/>
      <c r="BA38" s="924"/>
      <c r="BB38" s="924"/>
      <c r="BC38" s="924"/>
      <c r="BD38" s="924"/>
      <c r="BE38" s="924"/>
      <c r="BF38" s="924"/>
      <c r="BG38" s="924"/>
      <c r="BH38" s="924"/>
      <c r="BI38" s="924"/>
      <c r="BJ38" s="924"/>
      <c r="BK38" s="924"/>
      <c r="BL38" s="924"/>
      <c r="BM38" s="924"/>
      <c r="BN38" s="924"/>
      <c r="BO38" s="924"/>
      <c r="BP38" s="924"/>
      <c r="BQ38" s="924"/>
      <c r="BR38" s="924"/>
      <c r="BS38" s="924"/>
      <c r="BT38" s="924"/>
      <c r="BU38" s="924"/>
      <c r="BV38" s="924"/>
      <c r="BW38" s="924"/>
      <c r="BX38" s="924"/>
      <c r="BY38" s="924"/>
      <c r="BZ38" s="924"/>
      <c r="CA38" s="924"/>
      <c r="CB38" s="924"/>
      <c r="CC38" s="924"/>
      <c r="CD38" s="924"/>
      <c r="CE38" s="924"/>
      <c r="CF38" s="924"/>
      <c r="CG38" s="924"/>
      <c r="CH38" s="924"/>
      <c r="CI38" s="924"/>
      <c r="CJ38" s="924"/>
      <c r="CK38" s="924"/>
      <c r="CL38" s="924"/>
      <c r="CM38" s="924"/>
      <c r="CN38" s="924"/>
      <c r="CO38" s="924"/>
      <c r="CP38" s="924"/>
      <c r="CQ38" s="924"/>
      <c r="CR38" s="924"/>
      <c r="CS38" s="924"/>
      <c r="CT38" s="924"/>
      <c r="CU38" s="924"/>
      <c r="CV38" s="924"/>
      <c r="CW38" s="924"/>
      <c r="CX38" s="924"/>
      <c r="CY38" s="924"/>
      <c r="CZ38" s="924"/>
      <c r="DA38" s="924"/>
      <c r="DB38" s="924"/>
      <c r="DC38" s="924"/>
      <c r="DD38" s="924"/>
      <c r="DE38" s="924"/>
      <c r="DF38" s="924"/>
      <c r="DG38" s="924"/>
      <c r="DH38" s="924"/>
      <c r="DI38" s="924"/>
      <c r="DJ38" s="924"/>
      <c r="DK38" s="924"/>
      <c r="DL38" s="924"/>
      <c r="DM38" s="924"/>
      <c r="DN38" s="924"/>
      <c r="DO38" s="924"/>
      <c r="DP38" s="924"/>
      <c r="DQ38" s="924"/>
      <c r="DR38" s="924"/>
      <c r="DS38" s="924"/>
      <c r="DT38" s="924"/>
      <c r="DU38" s="924"/>
      <c r="DV38" s="924"/>
      <c r="DW38" s="924"/>
      <c r="DX38" s="924"/>
      <c r="DY38" s="924"/>
      <c r="DZ38" s="924"/>
      <c r="EA38" s="924"/>
      <c r="EB38" s="924"/>
      <c r="EC38" s="924"/>
      <c r="ED38" s="924"/>
      <c r="EE38" s="924"/>
      <c r="EF38" s="924"/>
      <c r="EG38" s="924"/>
      <c r="EH38" s="924"/>
      <c r="EI38" s="924"/>
      <c r="EJ38" s="924"/>
      <c r="EK38" s="924"/>
      <c r="EL38" s="924"/>
      <c r="EM38" s="924"/>
      <c r="EN38" s="924"/>
      <c r="EO38" s="924"/>
      <c r="EP38" s="924"/>
      <c r="EQ38" s="924"/>
      <c r="ER38" s="924"/>
      <c r="ES38" s="924"/>
      <c r="ET38" s="924"/>
      <c r="EU38" s="924"/>
      <c r="EV38" s="924"/>
      <c r="EW38" s="924"/>
      <c r="EX38" s="924"/>
      <c r="EY38" s="924"/>
      <c r="EZ38" s="924"/>
      <c r="FA38" s="924"/>
      <c r="FB38" s="924"/>
      <c r="FC38" s="924"/>
      <c r="FD38" s="924"/>
      <c r="FE38" s="924"/>
      <c r="FF38" s="924"/>
      <c r="FG38" s="924"/>
      <c r="FH38" s="924"/>
      <c r="FI38" s="924"/>
      <c r="FJ38" s="924"/>
      <c r="FK38" s="924"/>
      <c r="FL38" s="924"/>
      <c r="FM38" s="924"/>
      <c r="FN38" s="924"/>
      <c r="FO38" s="924"/>
      <c r="FP38" s="924"/>
      <c r="FQ38" s="924"/>
      <c r="FR38" s="924"/>
      <c r="FS38" s="924"/>
      <c r="FT38" s="924"/>
      <c r="FU38" s="924"/>
      <c r="FV38" s="924"/>
      <c r="FW38" s="924"/>
      <c r="FX38" s="924"/>
      <c r="FY38" s="924"/>
      <c r="FZ38" s="924"/>
      <c r="GA38" s="924"/>
      <c r="GB38" s="924"/>
      <c r="GC38" s="924"/>
      <c r="GD38" s="924"/>
      <c r="GE38" s="924"/>
      <c r="GF38" s="924"/>
      <c r="GG38" s="924"/>
      <c r="GH38" s="924"/>
      <c r="GI38" s="924"/>
      <c r="GJ38" s="924"/>
      <c r="GK38" s="924"/>
      <c r="GL38" s="924"/>
      <c r="GM38" s="924"/>
      <c r="GN38" s="924"/>
      <c r="GO38" s="924"/>
      <c r="GP38" s="924"/>
      <c r="GQ38" s="924"/>
      <c r="GR38" s="924"/>
      <c r="GS38" s="924"/>
      <c r="GT38" s="924"/>
      <c r="GU38" s="924"/>
      <c r="GV38" s="924"/>
      <c r="GW38" s="924"/>
      <c r="GX38" s="924"/>
      <c r="GY38" s="924"/>
      <c r="GZ38" s="924"/>
      <c r="HA38" s="924"/>
      <c r="HB38" s="924"/>
      <c r="HC38" s="924"/>
      <c r="HD38" s="924"/>
      <c r="HE38" s="924"/>
      <c r="HF38" s="924"/>
      <c r="HG38" s="924"/>
      <c r="HH38" s="924"/>
      <c r="HI38" s="924"/>
      <c r="HJ38" s="924"/>
      <c r="HK38" s="924"/>
      <c r="HL38" s="924"/>
      <c r="HM38" s="924"/>
      <c r="HN38" s="924"/>
      <c r="HO38" s="924"/>
      <c r="HP38" s="924"/>
      <c r="HQ38" s="924"/>
      <c r="HR38" s="924"/>
      <c r="HS38" s="924"/>
      <c r="HT38" s="924"/>
      <c r="HU38" s="924"/>
      <c r="HV38" s="924"/>
      <c r="HW38" s="924"/>
      <c r="HX38" s="924"/>
      <c r="HY38" s="924"/>
      <c r="HZ38" s="924"/>
      <c r="IA38" s="924"/>
      <c r="IB38" s="924"/>
      <c r="IC38" s="924"/>
      <c r="ID38" s="924"/>
      <c r="IE38" s="924"/>
      <c r="IF38" s="924"/>
      <c r="IG38" s="924"/>
      <c r="IH38" s="924"/>
      <c r="II38" s="924"/>
      <c r="IJ38" s="924"/>
      <c r="IK38" s="924"/>
      <c r="IL38" s="924"/>
      <c r="IM38" s="924"/>
      <c r="IN38" s="924"/>
      <c r="IO38" s="924"/>
      <c r="IP38" s="924"/>
      <c r="IQ38" s="924"/>
      <c r="IR38" s="924"/>
      <c r="IS38" s="924"/>
      <c r="IT38" s="924"/>
      <c r="IU38" s="924"/>
      <c r="IV38" s="924"/>
      <c r="IW38" s="924"/>
    </row>
    <row r="39" spans="2:257" ht="31.5">
      <c r="B39" s="1350">
        <v>1</v>
      </c>
      <c r="C39" s="233" t="str">
        <f>SUM($A$14:B39)&amp;".0"</f>
        <v>13.0</v>
      </c>
      <c r="D39" s="1706" t="str">
        <f>VLOOKUP(C39,RESUMO!$B$15:$I$83,3,0)</f>
        <v xml:space="preserve">I N S T A L A Ç Õ E S   H I D R O S S A N I T Á R I A S </v>
      </c>
      <c r="E39" s="1351">
        <f>($AC39*F39/100)</f>
        <v>0</v>
      </c>
      <c r="F39" s="1707"/>
      <c r="G39" s="1351">
        <f>($AC39*H39/100)</f>
        <v>0</v>
      </c>
      <c r="H39" s="1707"/>
      <c r="I39" s="1351">
        <f>($AC39*J39/100)</f>
        <v>0</v>
      </c>
      <c r="J39" s="1707"/>
      <c r="K39" s="1351">
        <f>($AC39*L39/100)</f>
        <v>0</v>
      </c>
      <c r="L39" s="1707"/>
      <c r="M39" s="1351">
        <f>($AC39*N39/100)</f>
        <v>0</v>
      </c>
      <c r="N39" s="1707"/>
      <c r="O39" s="1351">
        <f>($AC39*P39/100)</f>
        <v>0</v>
      </c>
      <c r="P39" s="1707"/>
      <c r="Q39" s="1351">
        <f>($AC39*R39/100)</f>
        <v>0</v>
      </c>
      <c r="R39" s="1707"/>
      <c r="S39" s="1351">
        <f>($AC39*T39/100)</f>
        <v>0</v>
      </c>
      <c r="T39" s="1707"/>
      <c r="U39" s="1351">
        <f>($AC39*V39/100)</f>
        <v>0</v>
      </c>
      <c r="V39" s="1707"/>
      <c r="W39" s="1351">
        <f>($AC39*X39/100)</f>
        <v>0</v>
      </c>
      <c r="X39" s="1707"/>
      <c r="Y39" s="1351">
        <f>($AC39*Z39/100)</f>
        <v>0</v>
      </c>
      <c r="Z39" s="1707"/>
      <c r="AA39" s="1351">
        <f>($AC39*AB39/100)</f>
        <v>0</v>
      </c>
      <c r="AB39" s="1707"/>
      <c r="AC39" s="1351">
        <f>VLOOKUP(C39,RESUMO!$B$15:$I$83,8,0)</f>
        <v>3693.079999999999</v>
      </c>
      <c r="AD39" s="1707">
        <f ca="1">AC39/$AC$57*100</f>
        <v>1.4319170934472969</v>
      </c>
      <c r="AE39" s="1114"/>
      <c r="AF39" s="1352">
        <f>F39+H39+J39+P39+L39+N39+R39+T39+V39+X39+Z39+AB39</f>
        <v>0</v>
      </c>
      <c r="AG39" s="1114"/>
      <c r="AH39" s="1114"/>
      <c r="AI39" s="1114"/>
      <c r="AJ39" s="1114"/>
      <c r="AK39" s="1114"/>
      <c r="AL39" s="1114"/>
      <c r="AM39" s="1114"/>
      <c r="AN39" s="1114"/>
      <c r="AO39" s="1114"/>
      <c r="AP39" s="1114"/>
      <c r="AQ39" s="1114"/>
      <c r="AR39" s="1114"/>
      <c r="AS39" s="1114"/>
      <c r="AT39" s="1114"/>
      <c r="AU39" s="1114"/>
      <c r="AV39" s="1114"/>
      <c r="AW39" s="1114"/>
      <c r="AX39" s="1114"/>
      <c r="AY39" s="1114"/>
      <c r="AZ39" s="1114"/>
      <c r="BA39" s="1114"/>
      <c r="BB39" s="1114"/>
      <c r="BC39" s="1114"/>
      <c r="BD39" s="1114"/>
      <c r="BE39" s="1114"/>
      <c r="BF39" s="1114"/>
      <c r="BG39" s="1114"/>
      <c r="BH39" s="1114"/>
      <c r="BI39" s="1114"/>
      <c r="BJ39" s="1114"/>
      <c r="BK39" s="1114"/>
      <c r="BL39" s="1114"/>
      <c r="BM39" s="1114"/>
      <c r="BN39" s="1114"/>
      <c r="BO39" s="1114"/>
      <c r="BP39" s="1114"/>
      <c r="BQ39" s="1114"/>
      <c r="BR39" s="1114"/>
      <c r="BS39" s="1114"/>
      <c r="BT39" s="1114"/>
      <c r="BU39" s="1114"/>
      <c r="BV39" s="1114"/>
      <c r="BW39" s="1114"/>
      <c r="BX39" s="1114"/>
      <c r="BY39" s="1114"/>
      <c r="BZ39" s="1114"/>
      <c r="CA39" s="1114"/>
      <c r="CB39" s="1114"/>
      <c r="CC39" s="1114"/>
      <c r="CD39" s="1114"/>
      <c r="CE39" s="1114"/>
      <c r="CF39" s="1114"/>
      <c r="CG39" s="1114"/>
      <c r="CH39" s="1114"/>
      <c r="CI39" s="1114"/>
      <c r="CJ39" s="1114"/>
      <c r="CK39" s="1114"/>
      <c r="CL39" s="1114"/>
      <c r="CM39" s="1114"/>
      <c r="CN39" s="1114"/>
      <c r="CO39" s="1114"/>
      <c r="CP39" s="1114"/>
      <c r="CQ39" s="1114"/>
      <c r="CR39" s="1114"/>
      <c r="CS39" s="1114"/>
      <c r="CT39" s="1114"/>
      <c r="CU39" s="1114"/>
      <c r="CV39" s="1114"/>
      <c r="CW39" s="1114"/>
      <c r="CX39" s="1114"/>
      <c r="CY39" s="1114"/>
      <c r="CZ39" s="1114"/>
      <c r="DA39" s="1114"/>
      <c r="DB39" s="1114"/>
      <c r="DC39" s="1114"/>
      <c r="DD39" s="1114"/>
      <c r="DE39" s="1114"/>
      <c r="DF39" s="1114"/>
      <c r="DG39" s="1114"/>
      <c r="DH39" s="1114"/>
      <c r="DI39" s="1114"/>
      <c r="DJ39" s="1114"/>
      <c r="DK39" s="1114"/>
      <c r="DL39" s="1114"/>
      <c r="DM39" s="1114"/>
      <c r="DN39" s="1114"/>
      <c r="DO39" s="1114"/>
      <c r="DP39" s="1114"/>
      <c r="DQ39" s="1114"/>
      <c r="DR39" s="1114"/>
      <c r="DS39" s="1114"/>
      <c r="DT39" s="1114"/>
      <c r="DU39" s="1114"/>
      <c r="DV39" s="1114"/>
      <c r="DW39" s="1114"/>
      <c r="DX39" s="1114"/>
      <c r="DY39" s="1114"/>
      <c r="DZ39" s="1114"/>
      <c r="EA39" s="1114"/>
      <c r="EB39" s="1114"/>
      <c r="EC39" s="1114"/>
      <c r="ED39" s="1114"/>
      <c r="EE39" s="1114"/>
      <c r="EF39" s="1114"/>
      <c r="EG39" s="1114"/>
      <c r="EH39" s="1114"/>
      <c r="EI39" s="1114"/>
      <c r="EJ39" s="1114"/>
      <c r="EK39" s="1114"/>
      <c r="EL39" s="1114"/>
      <c r="EM39" s="1114"/>
      <c r="EN39" s="1114"/>
      <c r="EO39" s="1114"/>
      <c r="EP39" s="1114"/>
      <c r="EQ39" s="1114"/>
      <c r="ER39" s="1114"/>
      <c r="ES39" s="1114"/>
      <c r="ET39" s="1114"/>
      <c r="EU39" s="1114"/>
      <c r="EV39" s="1114"/>
      <c r="EW39" s="1114"/>
      <c r="EX39" s="1114"/>
      <c r="EY39" s="1114"/>
      <c r="EZ39" s="1114"/>
      <c r="FA39" s="1114"/>
      <c r="FB39" s="1114"/>
      <c r="FC39" s="1114"/>
      <c r="FD39" s="1114"/>
      <c r="FE39" s="1114"/>
      <c r="FF39" s="1114"/>
      <c r="FG39" s="1114"/>
      <c r="FH39" s="1114"/>
      <c r="FI39" s="1114"/>
      <c r="FJ39" s="1114"/>
      <c r="FK39" s="1114"/>
      <c r="FL39" s="1114"/>
      <c r="FM39" s="1114"/>
      <c r="FN39" s="1114"/>
      <c r="FO39" s="1114"/>
      <c r="FP39" s="1114"/>
      <c r="FQ39" s="1114"/>
      <c r="FR39" s="1114"/>
      <c r="FS39" s="1114"/>
      <c r="FT39" s="1114"/>
      <c r="FU39" s="1114"/>
      <c r="FV39" s="1114"/>
      <c r="FW39" s="1114"/>
      <c r="FX39" s="1114"/>
      <c r="FY39" s="1114"/>
      <c r="FZ39" s="1114"/>
      <c r="GA39" s="1114"/>
      <c r="GB39" s="1114"/>
      <c r="GC39" s="1114"/>
      <c r="GD39" s="1114"/>
      <c r="GE39" s="1114"/>
      <c r="GF39" s="1114"/>
      <c r="GG39" s="1114"/>
      <c r="GH39" s="1114"/>
      <c r="GI39" s="1114"/>
      <c r="GJ39" s="1114"/>
      <c r="GK39" s="1114"/>
      <c r="GL39" s="1114"/>
      <c r="GM39" s="1114"/>
      <c r="GN39" s="1114"/>
      <c r="GO39" s="1114"/>
      <c r="GP39" s="1114"/>
      <c r="GQ39" s="1114"/>
      <c r="GR39" s="1114"/>
      <c r="GS39" s="1114"/>
      <c r="GT39" s="1114"/>
      <c r="GU39" s="1114"/>
      <c r="GV39" s="1114"/>
      <c r="GW39" s="1114"/>
      <c r="GX39" s="1114"/>
      <c r="GY39" s="1114"/>
      <c r="GZ39" s="1114"/>
      <c r="HA39" s="1114"/>
      <c r="HB39" s="1114"/>
      <c r="HC39" s="1114"/>
      <c r="HD39" s="1114"/>
      <c r="HE39" s="1114"/>
      <c r="HF39" s="1114"/>
      <c r="HG39" s="1114"/>
      <c r="HH39" s="1114"/>
      <c r="HI39" s="1114"/>
      <c r="HJ39" s="1114"/>
      <c r="HK39" s="1114"/>
      <c r="HL39" s="1114"/>
      <c r="HM39" s="1114"/>
      <c r="HN39" s="1114"/>
      <c r="HO39" s="1114"/>
      <c r="HP39" s="1114"/>
      <c r="HQ39" s="1114"/>
      <c r="HR39" s="1114"/>
      <c r="HS39" s="1114"/>
      <c r="HT39" s="1114"/>
      <c r="HU39" s="1114"/>
      <c r="HV39" s="1114"/>
      <c r="HW39" s="1114"/>
      <c r="HX39" s="1114"/>
      <c r="HY39" s="1114"/>
      <c r="HZ39" s="1114"/>
      <c r="IA39" s="1114"/>
      <c r="IB39" s="1114"/>
      <c r="IC39" s="1114"/>
      <c r="ID39" s="1114"/>
      <c r="IE39" s="1114"/>
      <c r="IF39" s="1114"/>
      <c r="IG39" s="1114"/>
      <c r="IH39" s="1114"/>
      <c r="II39" s="1114"/>
      <c r="IJ39" s="1114"/>
      <c r="IK39" s="1114"/>
      <c r="IL39" s="1114"/>
      <c r="IM39" s="1114"/>
      <c r="IN39" s="1114"/>
      <c r="IO39" s="1114"/>
      <c r="IP39" s="1114"/>
      <c r="IQ39" s="1114"/>
      <c r="IR39" s="1114"/>
      <c r="IS39" s="1114"/>
      <c r="IT39" s="1114"/>
      <c r="IU39" s="1114"/>
      <c r="IV39" s="1114"/>
      <c r="IW39" s="1114"/>
    </row>
    <row r="40" spans="2:257" s="1346" customFormat="1" ht="6" customHeight="1">
      <c r="C40" s="1711"/>
      <c r="D40" s="1708"/>
      <c r="E40" s="1347"/>
      <c r="F40" s="1348"/>
      <c r="G40" s="1347"/>
      <c r="H40" s="1348"/>
      <c r="I40" s="1347"/>
      <c r="J40" s="1348"/>
      <c r="K40" s="1347"/>
      <c r="L40" s="1348"/>
      <c r="M40" s="1347"/>
      <c r="N40" s="1348"/>
      <c r="O40" s="1347"/>
      <c r="P40" s="1348"/>
      <c r="Q40" s="1347"/>
      <c r="R40" s="1348"/>
      <c r="S40" s="1347"/>
      <c r="T40" s="1348"/>
      <c r="U40" s="1347"/>
      <c r="V40" s="1348"/>
      <c r="W40" s="1347"/>
      <c r="X40" s="1348"/>
      <c r="Y40" s="1347"/>
      <c r="Z40" s="1348"/>
      <c r="AA40" s="1347"/>
      <c r="AB40" s="1348"/>
      <c r="AC40" s="1347"/>
      <c r="AD40" s="1709"/>
      <c r="AE40" s="924"/>
      <c r="AF40" s="1349"/>
      <c r="AG40" s="924"/>
      <c r="AH40" s="924"/>
      <c r="AI40" s="924"/>
      <c r="AJ40" s="924"/>
      <c r="AK40" s="924"/>
      <c r="AL40" s="924"/>
      <c r="AM40" s="924"/>
      <c r="AN40" s="924"/>
      <c r="AO40" s="924"/>
      <c r="AP40" s="924"/>
      <c r="AQ40" s="924"/>
      <c r="AR40" s="924"/>
      <c r="AS40" s="924"/>
      <c r="AT40" s="924"/>
      <c r="AU40" s="924"/>
      <c r="AV40" s="924"/>
      <c r="AW40" s="924"/>
      <c r="AX40" s="924"/>
      <c r="AY40" s="924"/>
      <c r="AZ40" s="924"/>
      <c r="BA40" s="924"/>
      <c r="BB40" s="924"/>
      <c r="BC40" s="924"/>
      <c r="BD40" s="924"/>
      <c r="BE40" s="924"/>
      <c r="BF40" s="924"/>
      <c r="BG40" s="924"/>
      <c r="BH40" s="924"/>
      <c r="BI40" s="924"/>
      <c r="BJ40" s="924"/>
      <c r="BK40" s="924"/>
      <c r="BL40" s="924"/>
      <c r="BM40" s="924"/>
      <c r="BN40" s="924"/>
      <c r="BO40" s="924"/>
      <c r="BP40" s="924"/>
      <c r="BQ40" s="924"/>
      <c r="BR40" s="924"/>
      <c r="BS40" s="924"/>
      <c r="BT40" s="924"/>
      <c r="BU40" s="924"/>
      <c r="BV40" s="924"/>
      <c r="BW40" s="924"/>
      <c r="BX40" s="924"/>
      <c r="BY40" s="924"/>
      <c r="BZ40" s="924"/>
      <c r="CA40" s="924"/>
      <c r="CB40" s="924"/>
      <c r="CC40" s="924"/>
      <c r="CD40" s="924"/>
      <c r="CE40" s="924"/>
      <c r="CF40" s="924"/>
      <c r="CG40" s="924"/>
      <c r="CH40" s="924"/>
      <c r="CI40" s="924"/>
      <c r="CJ40" s="924"/>
      <c r="CK40" s="924"/>
      <c r="CL40" s="924"/>
      <c r="CM40" s="924"/>
      <c r="CN40" s="924"/>
      <c r="CO40" s="924"/>
      <c r="CP40" s="924"/>
      <c r="CQ40" s="924"/>
      <c r="CR40" s="924"/>
      <c r="CS40" s="924"/>
      <c r="CT40" s="924"/>
      <c r="CU40" s="924"/>
      <c r="CV40" s="924"/>
      <c r="CW40" s="924"/>
      <c r="CX40" s="924"/>
      <c r="CY40" s="924"/>
      <c r="CZ40" s="924"/>
      <c r="DA40" s="924"/>
      <c r="DB40" s="924"/>
      <c r="DC40" s="924"/>
      <c r="DD40" s="924"/>
      <c r="DE40" s="924"/>
      <c r="DF40" s="924"/>
      <c r="DG40" s="924"/>
      <c r="DH40" s="924"/>
      <c r="DI40" s="924"/>
      <c r="DJ40" s="924"/>
      <c r="DK40" s="924"/>
      <c r="DL40" s="924"/>
      <c r="DM40" s="924"/>
      <c r="DN40" s="924"/>
      <c r="DO40" s="924"/>
      <c r="DP40" s="924"/>
      <c r="DQ40" s="924"/>
      <c r="DR40" s="924"/>
      <c r="DS40" s="924"/>
      <c r="DT40" s="924"/>
      <c r="DU40" s="924"/>
      <c r="DV40" s="924"/>
      <c r="DW40" s="924"/>
      <c r="DX40" s="924"/>
      <c r="DY40" s="924"/>
      <c r="DZ40" s="924"/>
      <c r="EA40" s="924"/>
      <c r="EB40" s="924"/>
      <c r="EC40" s="924"/>
      <c r="ED40" s="924"/>
      <c r="EE40" s="924"/>
      <c r="EF40" s="924"/>
      <c r="EG40" s="924"/>
      <c r="EH40" s="924"/>
      <c r="EI40" s="924"/>
      <c r="EJ40" s="924"/>
      <c r="EK40" s="924"/>
      <c r="EL40" s="924"/>
      <c r="EM40" s="924"/>
      <c r="EN40" s="924"/>
      <c r="EO40" s="924"/>
      <c r="EP40" s="924"/>
      <c r="EQ40" s="924"/>
      <c r="ER40" s="924"/>
      <c r="ES40" s="924"/>
      <c r="ET40" s="924"/>
      <c r="EU40" s="924"/>
      <c r="EV40" s="924"/>
      <c r="EW40" s="924"/>
      <c r="EX40" s="924"/>
      <c r="EY40" s="924"/>
      <c r="EZ40" s="924"/>
      <c r="FA40" s="924"/>
      <c r="FB40" s="924"/>
      <c r="FC40" s="924"/>
      <c r="FD40" s="924"/>
      <c r="FE40" s="924"/>
      <c r="FF40" s="924"/>
      <c r="FG40" s="924"/>
      <c r="FH40" s="924"/>
      <c r="FI40" s="924"/>
      <c r="FJ40" s="924"/>
      <c r="FK40" s="924"/>
      <c r="FL40" s="924"/>
      <c r="FM40" s="924"/>
      <c r="FN40" s="924"/>
      <c r="FO40" s="924"/>
      <c r="FP40" s="924"/>
      <c r="FQ40" s="924"/>
      <c r="FR40" s="924"/>
      <c r="FS40" s="924"/>
      <c r="FT40" s="924"/>
      <c r="FU40" s="924"/>
      <c r="FV40" s="924"/>
      <c r="FW40" s="924"/>
      <c r="FX40" s="924"/>
      <c r="FY40" s="924"/>
      <c r="FZ40" s="924"/>
      <c r="GA40" s="924"/>
      <c r="GB40" s="924"/>
      <c r="GC40" s="924"/>
      <c r="GD40" s="924"/>
      <c r="GE40" s="924"/>
      <c r="GF40" s="924"/>
      <c r="GG40" s="924"/>
      <c r="GH40" s="924"/>
      <c r="GI40" s="924"/>
      <c r="GJ40" s="924"/>
      <c r="GK40" s="924"/>
      <c r="GL40" s="924"/>
      <c r="GM40" s="924"/>
      <c r="GN40" s="924"/>
      <c r="GO40" s="924"/>
      <c r="GP40" s="924"/>
      <c r="GQ40" s="924"/>
      <c r="GR40" s="924"/>
      <c r="GS40" s="924"/>
      <c r="GT40" s="924"/>
      <c r="GU40" s="924"/>
      <c r="GV40" s="924"/>
      <c r="GW40" s="924"/>
      <c r="GX40" s="924"/>
      <c r="GY40" s="924"/>
      <c r="GZ40" s="924"/>
      <c r="HA40" s="924"/>
      <c r="HB40" s="924"/>
      <c r="HC40" s="924"/>
      <c r="HD40" s="924"/>
      <c r="HE40" s="924"/>
      <c r="HF40" s="924"/>
      <c r="HG40" s="924"/>
      <c r="HH40" s="924"/>
      <c r="HI40" s="924"/>
      <c r="HJ40" s="924"/>
      <c r="HK40" s="924"/>
      <c r="HL40" s="924"/>
      <c r="HM40" s="924"/>
      <c r="HN40" s="924"/>
      <c r="HO40" s="924"/>
      <c r="HP40" s="924"/>
      <c r="HQ40" s="924"/>
      <c r="HR40" s="924"/>
      <c r="HS40" s="924"/>
      <c r="HT40" s="924"/>
      <c r="HU40" s="924"/>
      <c r="HV40" s="924"/>
      <c r="HW40" s="924"/>
      <c r="HX40" s="924"/>
      <c r="HY40" s="924"/>
      <c r="HZ40" s="924"/>
      <c r="IA40" s="924"/>
      <c r="IB40" s="924"/>
      <c r="IC40" s="924"/>
      <c r="ID40" s="924"/>
      <c r="IE40" s="924"/>
      <c r="IF40" s="924"/>
      <c r="IG40" s="924"/>
      <c r="IH40" s="924"/>
      <c r="II40" s="924"/>
      <c r="IJ40" s="924"/>
      <c r="IK40" s="924"/>
      <c r="IL40" s="924"/>
      <c r="IM40" s="924"/>
      <c r="IN40" s="924"/>
      <c r="IO40" s="924"/>
      <c r="IP40" s="924"/>
      <c r="IQ40" s="924"/>
      <c r="IR40" s="924"/>
      <c r="IS40" s="924"/>
      <c r="IT40" s="924"/>
      <c r="IU40" s="924"/>
      <c r="IV40" s="924"/>
      <c r="IW40" s="924"/>
    </row>
    <row r="41" spans="2:257" ht="47.25">
      <c r="B41" s="1350">
        <v>1</v>
      </c>
      <c r="C41" s="233" t="str">
        <f>SUM($A$14:B41)&amp;".0"</f>
        <v>14.0</v>
      </c>
      <c r="D41" s="1706" t="str">
        <f>VLOOKUP(C41,RESUMO!$B$15:$I$83,3,0)</f>
        <v xml:space="preserve">I N S T A L A Ç Õ E S   E L É T R I C A S - A L I M E N T A Ç Ã O   D A S   B A R R A C A S </v>
      </c>
      <c r="E41" s="1351">
        <f>($AC41*F41/100)</f>
        <v>0</v>
      </c>
      <c r="F41" s="1707"/>
      <c r="G41" s="1351">
        <f>($AC41*H41/100)</f>
        <v>0</v>
      </c>
      <c r="H41" s="1707"/>
      <c r="I41" s="1351">
        <f>($AC41*J41/100)</f>
        <v>0</v>
      </c>
      <c r="J41" s="1707"/>
      <c r="K41" s="1351">
        <f>($AC41*L41/100)</f>
        <v>0</v>
      </c>
      <c r="L41" s="1707"/>
      <c r="M41" s="1351">
        <f>($AC41*N41/100)</f>
        <v>0</v>
      </c>
      <c r="N41" s="1707"/>
      <c r="O41" s="1351">
        <f>($AC41*P41/100)</f>
        <v>0</v>
      </c>
      <c r="P41" s="1707"/>
      <c r="Q41" s="1351">
        <f>($AC41*R41/100)</f>
        <v>0</v>
      </c>
      <c r="R41" s="1707"/>
      <c r="S41" s="1351">
        <f>($AC41*T41/100)</f>
        <v>0</v>
      </c>
      <c r="T41" s="1707"/>
      <c r="U41" s="1351">
        <f>($AC41*V41/100)</f>
        <v>0</v>
      </c>
      <c r="V41" s="1707"/>
      <c r="W41" s="1351">
        <f>($AC41*X41/100)</f>
        <v>0</v>
      </c>
      <c r="X41" s="1707"/>
      <c r="Y41" s="1351">
        <f>($AC41*Z41/100)</f>
        <v>0</v>
      </c>
      <c r="Z41" s="1707"/>
      <c r="AA41" s="1351">
        <f>($AC41*AB41/100)</f>
        <v>0</v>
      </c>
      <c r="AB41" s="1707"/>
      <c r="AC41" s="1351">
        <f>VLOOKUP(C41,RESUMO!$B$15:$I$83,8,0)</f>
        <v>15699.03</v>
      </c>
      <c r="AD41" s="1707">
        <f ca="1">AC41/$AC$57*100</f>
        <v>6.0869814375919074</v>
      </c>
      <c r="AE41" s="1114"/>
      <c r="AF41" s="1352">
        <f>F41+H41+J41+P41+L41+N41+R41+T41+V41+X41+Z41+AB41</f>
        <v>0</v>
      </c>
      <c r="AG41" s="1114"/>
      <c r="AH41" s="1114"/>
      <c r="AI41" s="1114"/>
      <c r="AJ41" s="1114"/>
      <c r="AK41" s="1114"/>
      <c r="AL41" s="1114"/>
      <c r="AM41" s="1114"/>
      <c r="AN41" s="1114"/>
      <c r="AO41" s="1114"/>
      <c r="AP41" s="1114"/>
      <c r="AQ41" s="1114"/>
      <c r="AR41" s="1114"/>
      <c r="AS41" s="1114"/>
      <c r="AT41" s="1114"/>
      <c r="AU41" s="1114"/>
      <c r="AV41" s="1114"/>
      <c r="AW41" s="1114"/>
      <c r="AX41" s="1114"/>
      <c r="AY41" s="1114"/>
      <c r="AZ41" s="1114"/>
      <c r="BA41" s="1114"/>
      <c r="BB41" s="1114"/>
      <c r="BC41" s="1114"/>
      <c r="BD41" s="1114"/>
      <c r="BE41" s="1114"/>
      <c r="BF41" s="1114"/>
      <c r="BG41" s="1114"/>
      <c r="BH41" s="1114"/>
      <c r="BI41" s="1114"/>
      <c r="BJ41" s="1114"/>
      <c r="BK41" s="1114"/>
      <c r="BL41" s="1114"/>
      <c r="BM41" s="1114"/>
      <c r="BN41" s="1114"/>
      <c r="BO41" s="1114"/>
      <c r="BP41" s="1114"/>
      <c r="BQ41" s="1114"/>
      <c r="BR41" s="1114"/>
      <c r="BS41" s="1114"/>
      <c r="BT41" s="1114"/>
      <c r="BU41" s="1114"/>
      <c r="BV41" s="1114"/>
      <c r="BW41" s="1114"/>
      <c r="BX41" s="1114"/>
      <c r="BY41" s="1114"/>
      <c r="BZ41" s="1114"/>
      <c r="CA41" s="1114"/>
      <c r="CB41" s="1114"/>
      <c r="CC41" s="1114"/>
      <c r="CD41" s="1114"/>
      <c r="CE41" s="1114"/>
      <c r="CF41" s="1114"/>
      <c r="CG41" s="1114"/>
      <c r="CH41" s="1114"/>
      <c r="CI41" s="1114"/>
      <c r="CJ41" s="1114"/>
      <c r="CK41" s="1114"/>
      <c r="CL41" s="1114"/>
      <c r="CM41" s="1114"/>
      <c r="CN41" s="1114"/>
      <c r="CO41" s="1114"/>
      <c r="CP41" s="1114"/>
      <c r="CQ41" s="1114"/>
      <c r="CR41" s="1114"/>
      <c r="CS41" s="1114"/>
      <c r="CT41" s="1114"/>
      <c r="CU41" s="1114"/>
      <c r="CV41" s="1114"/>
      <c r="CW41" s="1114"/>
      <c r="CX41" s="1114"/>
      <c r="CY41" s="1114"/>
      <c r="CZ41" s="1114"/>
      <c r="DA41" s="1114"/>
      <c r="DB41" s="1114"/>
      <c r="DC41" s="1114"/>
      <c r="DD41" s="1114"/>
      <c r="DE41" s="1114"/>
      <c r="DF41" s="1114"/>
      <c r="DG41" s="1114"/>
      <c r="DH41" s="1114"/>
      <c r="DI41" s="1114"/>
      <c r="DJ41" s="1114"/>
      <c r="DK41" s="1114"/>
      <c r="DL41" s="1114"/>
      <c r="DM41" s="1114"/>
      <c r="DN41" s="1114"/>
      <c r="DO41" s="1114"/>
      <c r="DP41" s="1114"/>
      <c r="DQ41" s="1114"/>
      <c r="DR41" s="1114"/>
      <c r="DS41" s="1114"/>
      <c r="DT41" s="1114"/>
      <c r="DU41" s="1114"/>
      <c r="DV41" s="1114"/>
      <c r="DW41" s="1114"/>
      <c r="DX41" s="1114"/>
      <c r="DY41" s="1114"/>
      <c r="DZ41" s="1114"/>
      <c r="EA41" s="1114"/>
      <c r="EB41" s="1114"/>
      <c r="EC41" s="1114"/>
      <c r="ED41" s="1114"/>
      <c r="EE41" s="1114"/>
      <c r="EF41" s="1114"/>
      <c r="EG41" s="1114"/>
      <c r="EH41" s="1114"/>
      <c r="EI41" s="1114"/>
      <c r="EJ41" s="1114"/>
      <c r="EK41" s="1114"/>
      <c r="EL41" s="1114"/>
      <c r="EM41" s="1114"/>
      <c r="EN41" s="1114"/>
      <c r="EO41" s="1114"/>
      <c r="EP41" s="1114"/>
      <c r="EQ41" s="1114"/>
      <c r="ER41" s="1114"/>
      <c r="ES41" s="1114"/>
      <c r="ET41" s="1114"/>
      <c r="EU41" s="1114"/>
      <c r="EV41" s="1114"/>
      <c r="EW41" s="1114"/>
      <c r="EX41" s="1114"/>
      <c r="EY41" s="1114"/>
      <c r="EZ41" s="1114"/>
      <c r="FA41" s="1114"/>
      <c r="FB41" s="1114"/>
      <c r="FC41" s="1114"/>
      <c r="FD41" s="1114"/>
      <c r="FE41" s="1114"/>
      <c r="FF41" s="1114"/>
      <c r="FG41" s="1114"/>
      <c r="FH41" s="1114"/>
      <c r="FI41" s="1114"/>
      <c r="FJ41" s="1114"/>
      <c r="FK41" s="1114"/>
      <c r="FL41" s="1114"/>
      <c r="FM41" s="1114"/>
      <c r="FN41" s="1114"/>
      <c r="FO41" s="1114"/>
      <c r="FP41" s="1114"/>
      <c r="FQ41" s="1114"/>
      <c r="FR41" s="1114"/>
      <c r="FS41" s="1114"/>
      <c r="FT41" s="1114"/>
      <c r="FU41" s="1114"/>
      <c r="FV41" s="1114"/>
      <c r="FW41" s="1114"/>
      <c r="FX41" s="1114"/>
      <c r="FY41" s="1114"/>
      <c r="FZ41" s="1114"/>
      <c r="GA41" s="1114"/>
      <c r="GB41" s="1114"/>
      <c r="GC41" s="1114"/>
      <c r="GD41" s="1114"/>
      <c r="GE41" s="1114"/>
      <c r="GF41" s="1114"/>
      <c r="GG41" s="1114"/>
      <c r="GH41" s="1114"/>
      <c r="GI41" s="1114"/>
      <c r="GJ41" s="1114"/>
      <c r="GK41" s="1114"/>
      <c r="GL41" s="1114"/>
      <c r="GM41" s="1114"/>
      <c r="GN41" s="1114"/>
      <c r="GO41" s="1114"/>
      <c r="GP41" s="1114"/>
      <c r="GQ41" s="1114"/>
      <c r="GR41" s="1114"/>
      <c r="GS41" s="1114"/>
      <c r="GT41" s="1114"/>
      <c r="GU41" s="1114"/>
      <c r="GV41" s="1114"/>
      <c r="GW41" s="1114"/>
      <c r="GX41" s="1114"/>
      <c r="GY41" s="1114"/>
      <c r="GZ41" s="1114"/>
      <c r="HA41" s="1114"/>
      <c r="HB41" s="1114"/>
      <c r="HC41" s="1114"/>
      <c r="HD41" s="1114"/>
      <c r="HE41" s="1114"/>
      <c r="HF41" s="1114"/>
      <c r="HG41" s="1114"/>
      <c r="HH41" s="1114"/>
      <c r="HI41" s="1114"/>
      <c r="HJ41" s="1114"/>
      <c r="HK41" s="1114"/>
      <c r="HL41" s="1114"/>
      <c r="HM41" s="1114"/>
      <c r="HN41" s="1114"/>
      <c r="HO41" s="1114"/>
      <c r="HP41" s="1114"/>
      <c r="HQ41" s="1114"/>
      <c r="HR41" s="1114"/>
      <c r="HS41" s="1114"/>
      <c r="HT41" s="1114"/>
      <c r="HU41" s="1114"/>
      <c r="HV41" s="1114"/>
      <c r="HW41" s="1114"/>
      <c r="HX41" s="1114"/>
      <c r="HY41" s="1114"/>
      <c r="HZ41" s="1114"/>
      <c r="IA41" s="1114"/>
      <c r="IB41" s="1114"/>
      <c r="IC41" s="1114"/>
      <c r="ID41" s="1114"/>
      <c r="IE41" s="1114"/>
      <c r="IF41" s="1114"/>
      <c r="IG41" s="1114"/>
      <c r="IH41" s="1114"/>
      <c r="II41" s="1114"/>
      <c r="IJ41" s="1114"/>
      <c r="IK41" s="1114"/>
      <c r="IL41" s="1114"/>
      <c r="IM41" s="1114"/>
      <c r="IN41" s="1114"/>
      <c r="IO41" s="1114"/>
      <c r="IP41" s="1114"/>
      <c r="IQ41" s="1114"/>
      <c r="IR41" s="1114"/>
      <c r="IS41" s="1114"/>
      <c r="IT41" s="1114"/>
      <c r="IU41" s="1114"/>
      <c r="IV41" s="1114"/>
      <c r="IW41" s="1114"/>
    </row>
    <row r="42" spans="2:257" s="1346" customFormat="1" ht="6" customHeight="1">
      <c r="C42" s="1711"/>
      <c r="D42" s="1708"/>
      <c r="E42" s="1347"/>
      <c r="F42" s="1348"/>
      <c r="G42" s="1347"/>
      <c r="H42" s="1348"/>
      <c r="I42" s="1347"/>
      <c r="J42" s="1348"/>
      <c r="K42" s="1347"/>
      <c r="L42" s="1348"/>
      <c r="M42" s="1347"/>
      <c r="N42" s="1348"/>
      <c r="O42" s="1347"/>
      <c r="P42" s="1348"/>
      <c r="Q42" s="1347"/>
      <c r="R42" s="1348"/>
      <c r="S42" s="1347"/>
      <c r="T42" s="1348"/>
      <c r="U42" s="1347"/>
      <c r="V42" s="1348"/>
      <c r="W42" s="1347"/>
      <c r="X42" s="1348"/>
      <c r="Y42" s="1347"/>
      <c r="Z42" s="1348"/>
      <c r="AA42" s="1347"/>
      <c r="AB42" s="1348"/>
      <c r="AC42" s="1347"/>
      <c r="AD42" s="1709"/>
      <c r="AE42" s="924"/>
      <c r="AF42" s="1349"/>
      <c r="AG42" s="924"/>
      <c r="AH42" s="924"/>
      <c r="AI42" s="924"/>
      <c r="AJ42" s="924"/>
      <c r="AK42" s="924"/>
      <c r="AL42" s="924"/>
      <c r="AM42" s="924"/>
      <c r="AN42" s="924"/>
      <c r="AO42" s="924"/>
      <c r="AP42" s="924"/>
      <c r="AQ42" s="924"/>
      <c r="AR42" s="924"/>
      <c r="AS42" s="924"/>
      <c r="AT42" s="924"/>
      <c r="AU42" s="924"/>
      <c r="AV42" s="924"/>
      <c r="AW42" s="924"/>
      <c r="AX42" s="924"/>
      <c r="AY42" s="924"/>
      <c r="AZ42" s="924"/>
      <c r="BA42" s="924"/>
      <c r="BB42" s="924"/>
      <c r="BC42" s="924"/>
      <c r="BD42" s="924"/>
      <c r="BE42" s="924"/>
      <c r="BF42" s="924"/>
      <c r="BG42" s="924"/>
      <c r="BH42" s="924"/>
      <c r="BI42" s="924"/>
      <c r="BJ42" s="924"/>
      <c r="BK42" s="924"/>
      <c r="BL42" s="924"/>
      <c r="BM42" s="924"/>
      <c r="BN42" s="924"/>
      <c r="BO42" s="924"/>
      <c r="BP42" s="924"/>
      <c r="BQ42" s="924"/>
      <c r="BR42" s="924"/>
      <c r="BS42" s="924"/>
      <c r="BT42" s="924"/>
      <c r="BU42" s="924"/>
      <c r="BV42" s="924"/>
      <c r="BW42" s="924"/>
      <c r="BX42" s="924"/>
      <c r="BY42" s="924"/>
      <c r="BZ42" s="924"/>
      <c r="CA42" s="924"/>
      <c r="CB42" s="924"/>
      <c r="CC42" s="924"/>
      <c r="CD42" s="924"/>
      <c r="CE42" s="924"/>
      <c r="CF42" s="924"/>
      <c r="CG42" s="924"/>
      <c r="CH42" s="924"/>
      <c r="CI42" s="924"/>
      <c r="CJ42" s="924"/>
      <c r="CK42" s="924"/>
      <c r="CL42" s="924"/>
      <c r="CM42" s="924"/>
      <c r="CN42" s="924"/>
      <c r="CO42" s="924"/>
      <c r="CP42" s="924"/>
      <c r="CQ42" s="924"/>
      <c r="CR42" s="924"/>
      <c r="CS42" s="924"/>
      <c r="CT42" s="924"/>
      <c r="CU42" s="924"/>
      <c r="CV42" s="924"/>
      <c r="CW42" s="924"/>
      <c r="CX42" s="924"/>
      <c r="CY42" s="924"/>
      <c r="CZ42" s="924"/>
      <c r="DA42" s="924"/>
      <c r="DB42" s="924"/>
      <c r="DC42" s="924"/>
      <c r="DD42" s="924"/>
      <c r="DE42" s="924"/>
      <c r="DF42" s="924"/>
      <c r="DG42" s="924"/>
      <c r="DH42" s="924"/>
      <c r="DI42" s="924"/>
      <c r="DJ42" s="924"/>
      <c r="DK42" s="924"/>
      <c r="DL42" s="924"/>
      <c r="DM42" s="924"/>
      <c r="DN42" s="924"/>
      <c r="DO42" s="924"/>
      <c r="DP42" s="924"/>
      <c r="DQ42" s="924"/>
      <c r="DR42" s="924"/>
      <c r="DS42" s="924"/>
      <c r="DT42" s="924"/>
      <c r="DU42" s="924"/>
      <c r="DV42" s="924"/>
      <c r="DW42" s="924"/>
      <c r="DX42" s="924"/>
      <c r="DY42" s="924"/>
      <c r="DZ42" s="924"/>
      <c r="EA42" s="924"/>
      <c r="EB42" s="924"/>
      <c r="EC42" s="924"/>
      <c r="ED42" s="924"/>
      <c r="EE42" s="924"/>
      <c r="EF42" s="924"/>
      <c r="EG42" s="924"/>
      <c r="EH42" s="924"/>
      <c r="EI42" s="924"/>
      <c r="EJ42" s="924"/>
      <c r="EK42" s="924"/>
      <c r="EL42" s="924"/>
      <c r="EM42" s="924"/>
      <c r="EN42" s="924"/>
      <c r="EO42" s="924"/>
      <c r="EP42" s="924"/>
      <c r="EQ42" s="924"/>
      <c r="ER42" s="924"/>
      <c r="ES42" s="924"/>
      <c r="ET42" s="924"/>
      <c r="EU42" s="924"/>
      <c r="EV42" s="924"/>
      <c r="EW42" s="924"/>
      <c r="EX42" s="924"/>
      <c r="EY42" s="924"/>
      <c r="EZ42" s="924"/>
      <c r="FA42" s="924"/>
      <c r="FB42" s="924"/>
      <c r="FC42" s="924"/>
      <c r="FD42" s="924"/>
      <c r="FE42" s="924"/>
      <c r="FF42" s="924"/>
      <c r="FG42" s="924"/>
      <c r="FH42" s="924"/>
      <c r="FI42" s="924"/>
      <c r="FJ42" s="924"/>
      <c r="FK42" s="924"/>
      <c r="FL42" s="924"/>
      <c r="FM42" s="924"/>
      <c r="FN42" s="924"/>
      <c r="FO42" s="924"/>
      <c r="FP42" s="924"/>
      <c r="FQ42" s="924"/>
      <c r="FR42" s="924"/>
      <c r="FS42" s="924"/>
      <c r="FT42" s="924"/>
      <c r="FU42" s="924"/>
      <c r="FV42" s="924"/>
      <c r="FW42" s="924"/>
      <c r="FX42" s="924"/>
      <c r="FY42" s="924"/>
      <c r="FZ42" s="924"/>
      <c r="GA42" s="924"/>
      <c r="GB42" s="924"/>
      <c r="GC42" s="924"/>
      <c r="GD42" s="924"/>
      <c r="GE42" s="924"/>
      <c r="GF42" s="924"/>
      <c r="GG42" s="924"/>
      <c r="GH42" s="924"/>
      <c r="GI42" s="924"/>
      <c r="GJ42" s="924"/>
      <c r="GK42" s="924"/>
      <c r="GL42" s="924"/>
      <c r="GM42" s="924"/>
      <c r="GN42" s="924"/>
      <c r="GO42" s="924"/>
      <c r="GP42" s="924"/>
      <c r="GQ42" s="924"/>
      <c r="GR42" s="924"/>
      <c r="GS42" s="924"/>
      <c r="GT42" s="924"/>
      <c r="GU42" s="924"/>
      <c r="GV42" s="924"/>
      <c r="GW42" s="924"/>
      <c r="GX42" s="924"/>
      <c r="GY42" s="924"/>
      <c r="GZ42" s="924"/>
      <c r="HA42" s="924"/>
      <c r="HB42" s="924"/>
      <c r="HC42" s="924"/>
      <c r="HD42" s="924"/>
      <c r="HE42" s="924"/>
      <c r="HF42" s="924"/>
      <c r="HG42" s="924"/>
      <c r="HH42" s="924"/>
      <c r="HI42" s="924"/>
      <c r="HJ42" s="924"/>
      <c r="HK42" s="924"/>
      <c r="HL42" s="924"/>
      <c r="HM42" s="924"/>
      <c r="HN42" s="924"/>
      <c r="HO42" s="924"/>
      <c r="HP42" s="924"/>
      <c r="HQ42" s="924"/>
      <c r="HR42" s="924"/>
      <c r="HS42" s="924"/>
      <c r="HT42" s="924"/>
      <c r="HU42" s="924"/>
      <c r="HV42" s="924"/>
      <c r="HW42" s="924"/>
      <c r="HX42" s="924"/>
      <c r="HY42" s="924"/>
      <c r="HZ42" s="924"/>
      <c r="IA42" s="924"/>
      <c r="IB42" s="924"/>
      <c r="IC42" s="924"/>
      <c r="ID42" s="924"/>
      <c r="IE42" s="924"/>
      <c r="IF42" s="924"/>
      <c r="IG42" s="924"/>
      <c r="IH42" s="924"/>
      <c r="II42" s="924"/>
      <c r="IJ42" s="924"/>
      <c r="IK42" s="924"/>
      <c r="IL42" s="924"/>
      <c r="IM42" s="924"/>
      <c r="IN42" s="924"/>
      <c r="IO42" s="924"/>
      <c r="IP42" s="924"/>
      <c r="IQ42" s="924"/>
      <c r="IR42" s="924"/>
      <c r="IS42" s="924"/>
      <c r="IT42" s="924"/>
      <c r="IU42" s="924"/>
      <c r="IV42" s="924"/>
      <c r="IW42" s="924"/>
    </row>
    <row r="43" spans="2:257" ht="47.25">
      <c r="B43" s="1350">
        <v>1</v>
      </c>
      <c r="C43" s="233" t="str">
        <f>SUM($A$14:B43)&amp;".0"</f>
        <v>15.0</v>
      </c>
      <c r="D43" s="1706" t="str">
        <f>VLOOKUP(C43,RESUMO!$B$15:$I$83,3,0)</f>
        <v>I N S T A L A Ç Õ E S   E L É T R I C A S - B A R R A C A S  ( 3  U N I D A D E S )</v>
      </c>
      <c r="E43" s="1351">
        <f>($AC43*F43/100)</f>
        <v>0</v>
      </c>
      <c r="F43" s="1707"/>
      <c r="G43" s="1351">
        <f>($AC43*H43/100)</f>
        <v>0</v>
      </c>
      <c r="H43" s="1707"/>
      <c r="I43" s="1351">
        <f>($AC43*J43/100)</f>
        <v>0</v>
      </c>
      <c r="J43" s="1707"/>
      <c r="K43" s="1351">
        <f>($AC43*L43/100)</f>
        <v>0</v>
      </c>
      <c r="L43" s="1707"/>
      <c r="M43" s="1351">
        <f>($AC43*N43/100)</f>
        <v>0</v>
      </c>
      <c r="N43" s="1707"/>
      <c r="O43" s="1351">
        <f>($AC43*P43/100)</f>
        <v>0</v>
      </c>
      <c r="P43" s="1707"/>
      <c r="Q43" s="1351">
        <f>($AC43*R43/100)</f>
        <v>0</v>
      </c>
      <c r="R43" s="1707"/>
      <c r="S43" s="1351">
        <f>($AC43*T43/100)</f>
        <v>0</v>
      </c>
      <c r="T43" s="1707"/>
      <c r="U43" s="1351">
        <f>($AC43*V43/100)</f>
        <v>0</v>
      </c>
      <c r="V43" s="1707"/>
      <c r="W43" s="1351">
        <f>($AC43*X43/100)</f>
        <v>0</v>
      </c>
      <c r="X43" s="1707"/>
      <c r="Y43" s="1351">
        <f>($AC43*Z43/100)</f>
        <v>0</v>
      </c>
      <c r="Z43" s="1707"/>
      <c r="AA43" s="1351">
        <f>($AC43*AB43/100)</f>
        <v>0</v>
      </c>
      <c r="AB43" s="1707"/>
      <c r="AC43" s="1351">
        <f>VLOOKUP(C43,RESUMO!$B$15:$I$83,8,0)</f>
        <v>11690.809999999998</v>
      </c>
      <c r="AD43" s="1707">
        <f ca="1">AC43/$AC$57*100</f>
        <v>4.5328751814866157</v>
      </c>
      <c r="AE43" s="1114"/>
      <c r="AF43" s="1352">
        <f>F43+H43+J43+P43+L43+N43+R43+T43+V43+X43+Z43+AB43</f>
        <v>0</v>
      </c>
      <c r="AG43" s="1114"/>
      <c r="AH43" s="1114"/>
      <c r="AI43" s="1114"/>
      <c r="AJ43" s="1114"/>
      <c r="AK43" s="1114"/>
      <c r="AL43" s="1114"/>
      <c r="AM43" s="1114"/>
      <c r="AN43" s="1114"/>
      <c r="AO43" s="1114"/>
      <c r="AP43" s="1114"/>
      <c r="AQ43" s="1114"/>
      <c r="AR43" s="1114"/>
      <c r="AS43" s="1114"/>
      <c r="AT43" s="1114"/>
      <c r="AU43" s="1114"/>
      <c r="AV43" s="1114"/>
      <c r="AW43" s="1114"/>
      <c r="AX43" s="1114"/>
      <c r="AY43" s="1114"/>
      <c r="AZ43" s="1114"/>
      <c r="BA43" s="1114"/>
      <c r="BB43" s="1114"/>
      <c r="BC43" s="1114"/>
      <c r="BD43" s="1114"/>
      <c r="BE43" s="1114"/>
      <c r="BF43" s="1114"/>
      <c r="BG43" s="1114"/>
      <c r="BH43" s="1114"/>
      <c r="BI43" s="1114"/>
      <c r="BJ43" s="1114"/>
      <c r="BK43" s="1114"/>
      <c r="BL43" s="1114"/>
      <c r="BM43" s="1114"/>
      <c r="BN43" s="1114"/>
      <c r="BO43" s="1114"/>
      <c r="BP43" s="1114"/>
      <c r="BQ43" s="1114"/>
      <c r="BR43" s="1114"/>
      <c r="BS43" s="1114"/>
      <c r="BT43" s="1114"/>
      <c r="BU43" s="1114"/>
      <c r="BV43" s="1114"/>
      <c r="BW43" s="1114"/>
      <c r="BX43" s="1114"/>
      <c r="BY43" s="1114"/>
      <c r="BZ43" s="1114"/>
      <c r="CA43" s="1114"/>
      <c r="CB43" s="1114"/>
      <c r="CC43" s="1114"/>
      <c r="CD43" s="1114"/>
      <c r="CE43" s="1114"/>
      <c r="CF43" s="1114"/>
      <c r="CG43" s="1114"/>
      <c r="CH43" s="1114"/>
      <c r="CI43" s="1114"/>
      <c r="CJ43" s="1114"/>
      <c r="CK43" s="1114"/>
      <c r="CL43" s="1114"/>
      <c r="CM43" s="1114"/>
      <c r="CN43" s="1114"/>
      <c r="CO43" s="1114"/>
      <c r="CP43" s="1114"/>
      <c r="CQ43" s="1114"/>
      <c r="CR43" s="1114"/>
      <c r="CS43" s="1114"/>
      <c r="CT43" s="1114"/>
      <c r="CU43" s="1114"/>
      <c r="CV43" s="1114"/>
      <c r="CW43" s="1114"/>
      <c r="CX43" s="1114"/>
      <c r="CY43" s="1114"/>
      <c r="CZ43" s="1114"/>
      <c r="DA43" s="1114"/>
      <c r="DB43" s="1114"/>
      <c r="DC43" s="1114"/>
      <c r="DD43" s="1114"/>
      <c r="DE43" s="1114"/>
      <c r="DF43" s="1114"/>
      <c r="DG43" s="1114"/>
      <c r="DH43" s="1114"/>
      <c r="DI43" s="1114"/>
      <c r="DJ43" s="1114"/>
      <c r="DK43" s="1114"/>
      <c r="DL43" s="1114"/>
      <c r="DM43" s="1114"/>
      <c r="DN43" s="1114"/>
      <c r="DO43" s="1114"/>
      <c r="DP43" s="1114"/>
      <c r="DQ43" s="1114"/>
      <c r="DR43" s="1114"/>
      <c r="DS43" s="1114"/>
      <c r="DT43" s="1114"/>
      <c r="DU43" s="1114"/>
      <c r="DV43" s="1114"/>
      <c r="DW43" s="1114"/>
      <c r="DX43" s="1114"/>
      <c r="DY43" s="1114"/>
      <c r="DZ43" s="1114"/>
      <c r="EA43" s="1114"/>
      <c r="EB43" s="1114"/>
      <c r="EC43" s="1114"/>
      <c r="ED43" s="1114"/>
      <c r="EE43" s="1114"/>
      <c r="EF43" s="1114"/>
      <c r="EG43" s="1114"/>
      <c r="EH43" s="1114"/>
      <c r="EI43" s="1114"/>
      <c r="EJ43" s="1114"/>
      <c r="EK43" s="1114"/>
      <c r="EL43" s="1114"/>
      <c r="EM43" s="1114"/>
      <c r="EN43" s="1114"/>
      <c r="EO43" s="1114"/>
      <c r="EP43" s="1114"/>
      <c r="EQ43" s="1114"/>
      <c r="ER43" s="1114"/>
      <c r="ES43" s="1114"/>
      <c r="ET43" s="1114"/>
      <c r="EU43" s="1114"/>
      <c r="EV43" s="1114"/>
      <c r="EW43" s="1114"/>
      <c r="EX43" s="1114"/>
      <c r="EY43" s="1114"/>
      <c r="EZ43" s="1114"/>
      <c r="FA43" s="1114"/>
      <c r="FB43" s="1114"/>
      <c r="FC43" s="1114"/>
      <c r="FD43" s="1114"/>
      <c r="FE43" s="1114"/>
      <c r="FF43" s="1114"/>
      <c r="FG43" s="1114"/>
      <c r="FH43" s="1114"/>
      <c r="FI43" s="1114"/>
      <c r="FJ43" s="1114"/>
      <c r="FK43" s="1114"/>
      <c r="FL43" s="1114"/>
      <c r="FM43" s="1114"/>
      <c r="FN43" s="1114"/>
      <c r="FO43" s="1114"/>
      <c r="FP43" s="1114"/>
      <c r="FQ43" s="1114"/>
      <c r="FR43" s="1114"/>
      <c r="FS43" s="1114"/>
      <c r="FT43" s="1114"/>
      <c r="FU43" s="1114"/>
      <c r="FV43" s="1114"/>
      <c r="FW43" s="1114"/>
      <c r="FX43" s="1114"/>
      <c r="FY43" s="1114"/>
      <c r="FZ43" s="1114"/>
      <c r="GA43" s="1114"/>
      <c r="GB43" s="1114"/>
      <c r="GC43" s="1114"/>
      <c r="GD43" s="1114"/>
      <c r="GE43" s="1114"/>
      <c r="GF43" s="1114"/>
      <c r="GG43" s="1114"/>
      <c r="GH43" s="1114"/>
      <c r="GI43" s="1114"/>
      <c r="GJ43" s="1114"/>
      <c r="GK43" s="1114"/>
      <c r="GL43" s="1114"/>
      <c r="GM43" s="1114"/>
      <c r="GN43" s="1114"/>
      <c r="GO43" s="1114"/>
      <c r="GP43" s="1114"/>
      <c r="GQ43" s="1114"/>
      <c r="GR43" s="1114"/>
      <c r="GS43" s="1114"/>
      <c r="GT43" s="1114"/>
      <c r="GU43" s="1114"/>
      <c r="GV43" s="1114"/>
      <c r="GW43" s="1114"/>
      <c r="GX43" s="1114"/>
      <c r="GY43" s="1114"/>
      <c r="GZ43" s="1114"/>
      <c r="HA43" s="1114"/>
      <c r="HB43" s="1114"/>
      <c r="HC43" s="1114"/>
      <c r="HD43" s="1114"/>
      <c r="HE43" s="1114"/>
      <c r="HF43" s="1114"/>
      <c r="HG43" s="1114"/>
      <c r="HH43" s="1114"/>
      <c r="HI43" s="1114"/>
      <c r="HJ43" s="1114"/>
      <c r="HK43" s="1114"/>
      <c r="HL43" s="1114"/>
      <c r="HM43" s="1114"/>
      <c r="HN43" s="1114"/>
      <c r="HO43" s="1114"/>
      <c r="HP43" s="1114"/>
      <c r="HQ43" s="1114"/>
      <c r="HR43" s="1114"/>
      <c r="HS43" s="1114"/>
      <c r="HT43" s="1114"/>
      <c r="HU43" s="1114"/>
      <c r="HV43" s="1114"/>
      <c r="HW43" s="1114"/>
      <c r="HX43" s="1114"/>
      <c r="HY43" s="1114"/>
      <c r="HZ43" s="1114"/>
      <c r="IA43" s="1114"/>
      <c r="IB43" s="1114"/>
      <c r="IC43" s="1114"/>
      <c r="ID43" s="1114"/>
      <c r="IE43" s="1114"/>
      <c r="IF43" s="1114"/>
      <c r="IG43" s="1114"/>
      <c r="IH43" s="1114"/>
      <c r="II43" s="1114"/>
      <c r="IJ43" s="1114"/>
      <c r="IK43" s="1114"/>
      <c r="IL43" s="1114"/>
      <c r="IM43" s="1114"/>
      <c r="IN43" s="1114"/>
      <c r="IO43" s="1114"/>
      <c r="IP43" s="1114"/>
      <c r="IQ43" s="1114"/>
      <c r="IR43" s="1114"/>
      <c r="IS43" s="1114"/>
      <c r="IT43" s="1114"/>
      <c r="IU43" s="1114"/>
      <c r="IV43" s="1114"/>
      <c r="IW43" s="1114"/>
    </row>
    <row r="44" spans="2:257" s="1346" customFormat="1" ht="6" customHeight="1">
      <c r="C44" s="1711"/>
      <c r="D44" s="1708"/>
      <c r="E44" s="1347"/>
      <c r="F44" s="1348"/>
      <c r="G44" s="1347"/>
      <c r="H44" s="1348"/>
      <c r="I44" s="1347"/>
      <c r="J44" s="1348"/>
      <c r="K44" s="1347"/>
      <c r="L44" s="1348"/>
      <c r="M44" s="1347"/>
      <c r="N44" s="1348"/>
      <c r="O44" s="1347"/>
      <c r="P44" s="1348"/>
      <c r="Q44" s="1347"/>
      <c r="R44" s="1348"/>
      <c r="S44" s="1347"/>
      <c r="T44" s="1348"/>
      <c r="U44" s="1347"/>
      <c r="V44" s="1348"/>
      <c r="W44" s="1347"/>
      <c r="X44" s="1348"/>
      <c r="Y44" s="1347"/>
      <c r="Z44" s="1348"/>
      <c r="AA44" s="1347"/>
      <c r="AB44" s="1348"/>
      <c r="AC44" s="1347"/>
      <c r="AD44" s="1709"/>
      <c r="AE44" s="924"/>
      <c r="AF44" s="1349"/>
      <c r="AG44" s="924"/>
      <c r="AH44" s="924"/>
      <c r="AI44" s="924"/>
      <c r="AJ44" s="924"/>
      <c r="AK44" s="924"/>
      <c r="AL44" s="924"/>
      <c r="AM44" s="924"/>
      <c r="AN44" s="924"/>
      <c r="AO44" s="924"/>
      <c r="AP44" s="924"/>
      <c r="AQ44" s="924"/>
      <c r="AR44" s="924"/>
      <c r="AS44" s="924"/>
      <c r="AT44" s="924"/>
      <c r="AU44" s="924"/>
      <c r="AV44" s="924"/>
      <c r="AW44" s="924"/>
      <c r="AX44" s="924"/>
      <c r="AY44" s="924"/>
      <c r="AZ44" s="924"/>
      <c r="BA44" s="924"/>
      <c r="BB44" s="924"/>
      <c r="BC44" s="924"/>
      <c r="BD44" s="924"/>
      <c r="BE44" s="924"/>
      <c r="BF44" s="924"/>
      <c r="BG44" s="924"/>
      <c r="BH44" s="924"/>
      <c r="BI44" s="924"/>
      <c r="BJ44" s="924"/>
      <c r="BK44" s="924"/>
      <c r="BL44" s="924"/>
      <c r="BM44" s="924"/>
      <c r="BN44" s="924"/>
      <c r="BO44" s="924"/>
      <c r="BP44" s="924"/>
      <c r="BQ44" s="924"/>
      <c r="BR44" s="924"/>
      <c r="BS44" s="924"/>
      <c r="BT44" s="924"/>
      <c r="BU44" s="924"/>
      <c r="BV44" s="924"/>
      <c r="BW44" s="924"/>
      <c r="BX44" s="924"/>
      <c r="BY44" s="924"/>
      <c r="BZ44" s="924"/>
      <c r="CA44" s="924"/>
      <c r="CB44" s="924"/>
      <c r="CC44" s="924"/>
      <c r="CD44" s="924"/>
      <c r="CE44" s="924"/>
      <c r="CF44" s="924"/>
      <c r="CG44" s="924"/>
      <c r="CH44" s="924"/>
      <c r="CI44" s="924"/>
      <c r="CJ44" s="924"/>
      <c r="CK44" s="924"/>
      <c r="CL44" s="924"/>
      <c r="CM44" s="924"/>
      <c r="CN44" s="924"/>
      <c r="CO44" s="924"/>
      <c r="CP44" s="924"/>
      <c r="CQ44" s="924"/>
      <c r="CR44" s="924"/>
      <c r="CS44" s="924"/>
      <c r="CT44" s="924"/>
      <c r="CU44" s="924"/>
      <c r="CV44" s="924"/>
      <c r="CW44" s="924"/>
      <c r="CX44" s="924"/>
      <c r="CY44" s="924"/>
      <c r="CZ44" s="924"/>
      <c r="DA44" s="924"/>
      <c r="DB44" s="924"/>
      <c r="DC44" s="924"/>
      <c r="DD44" s="924"/>
      <c r="DE44" s="924"/>
      <c r="DF44" s="924"/>
      <c r="DG44" s="924"/>
      <c r="DH44" s="924"/>
      <c r="DI44" s="924"/>
      <c r="DJ44" s="924"/>
      <c r="DK44" s="924"/>
      <c r="DL44" s="924"/>
      <c r="DM44" s="924"/>
      <c r="DN44" s="924"/>
      <c r="DO44" s="924"/>
      <c r="DP44" s="924"/>
      <c r="DQ44" s="924"/>
      <c r="DR44" s="924"/>
      <c r="DS44" s="924"/>
      <c r="DT44" s="924"/>
      <c r="DU44" s="924"/>
      <c r="DV44" s="924"/>
      <c r="DW44" s="924"/>
      <c r="DX44" s="924"/>
      <c r="DY44" s="924"/>
      <c r="DZ44" s="924"/>
      <c r="EA44" s="924"/>
      <c r="EB44" s="924"/>
      <c r="EC44" s="924"/>
      <c r="ED44" s="924"/>
      <c r="EE44" s="924"/>
      <c r="EF44" s="924"/>
      <c r="EG44" s="924"/>
      <c r="EH44" s="924"/>
      <c r="EI44" s="924"/>
      <c r="EJ44" s="924"/>
      <c r="EK44" s="924"/>
      <c r="EL44" s="924"/>
      <c r="EM44" s="924"/>
      <c r="EN44" s="924"/>
      <c r="EO44" s="924"/>
      <c r="EP44" s="924"/>
      <c r="EQ44" s="924"/>
      <c r="ER44" s="924"/>
      <c r="ES44" s="924"/>
      <c r="ET44" s="924"/>
      <c r="EU44" s="924"/>
      <c r="EV44" s="924"/>
      <c r="EW44" s="924"/>
      <c r="EX44" s="924"/>
      <c r="EY44" s="924"/>
      <c r="EZ44" s="924"/>
      <c r="FA44" s="924"/>
      <c r="FB44" s="924"/>
      <c r="FC44" s="924"/>
      <c r="FD44" s="924"/>
      <c r="FE44" s="924"/>
      <c r="FF44" s="924"/>
      <c r="FG44" s="924"/>
      <c r="FH44" s="924"/>
      <c r="FI44" s="924"/>
      <c r="FJ44" s="924"/>
      <c r="FK44" s="924"/>
      <c r="FL44" s="924"/>
      <c r="FM44" s="924"/>
      <c r="FN44" s="924"/>
      <c r="FO44" s="924"/>
      <c r="FP44" s="924"/>
      <c r="FQ44" s="924"/>
      <c r="FR44" s="924"/>
      <c r="FS44" s="924"/>
      <c r="FT44" s="924"/>
      <c r="FU44" s="924"/>
      <c r="FV44" s="924"/>
      <c r="FW44" s="924"/>
      <c r="FX44" s="924"/>
      <c r="FY44" s="924"/>
      <c r="FZ44" s="924"/>
      <c r="GA44" s="924"/>
      <c r="GB44" s="924"/>
      <c r="GC44" s="924"/>
      <c r="GD44" s="924"/>
      <c r="GE44" s="924"/>
      <c r="GF44" s="924"/>
      <c r="GG44" s="924"/>
      <c r="GH44" s="924"/>
      <c r="GI44" s="924"/>
      <c r="GJ44" s="924"/>
      <c r="GK44" s="924"/>
      <c r="GL44" s="924"/>
      <c r="GM44" s="924"/>
      <c r="GN44" s="924"/>
      <c r="GO44" s="924"/>
      <c r="GP44" s="924"/>
      <c r="GQ44" s="924"/>
      <c r="GR44" s="924"/>
      <c r="GS44" s="924"/>
      <c r="GT44" s="924"/>
      <c r="GU44" s="924"/>
      <c r="GV44" s="924"/>
      <c r="GW44" s="924"/>
      <c r="GX44" s="924"/>
      <c r="GY44" s="924"/>
      <c r="GZ44" s="924"/>
      <c r="HA44" s="924"/>
      <c r="HB44" s="924"/>
      <c r="HC44" s="924"/>
      <c r="HD44" s="924"/>
      <c r="HE44" s="924"/>
      <c r="HF44" s="924"/>
      <c r="HG44" s="924"/>
      <c r="HH44" s="924"/>
      <c r="HI44" s="924"/>
      <c r="HJ44" s="924"/>
      <c r="HK44" s="924"/>
      <c r="HL44" s="924"/>
      <c r="HM44" s="924"/>
      <c r="HN44" s="924"/>
      <c r="HO44" s="924"/>
      <c r="HP44" s="924"/>
      <c r="HQ44" s="924"/>
      <c r="HR44" s="924"/>
      <c r="HS44" s="924"/>
      <c r="HT44" s="924"/>
      <c r="HU44" s="924"/>
      <c r="HV44" s="924"/>
      <c r="HW44" s="924"/>
      <c r="HX44" s="924"/>
      <c r="HY44" s="924"/>
      <c r="HZ44" s="924"/>
      <c r="IA44" s="924"/>
      <c r="IB44" s="924"/>
      <c r="IC44" s="924"/>
      <c r="ID44" s="924"/>
      <c r="IE44" s="924"/>
      <c r="IF44" s="924"/>
      <c r="IG44" s="924"/>
      <c r="IH44" s="924"/>
      <c r="II44" s="924"/>
      <c r="IJ44" s="924"/>
      <c r="IK44" s="924"/>
      <c r="IL44" s="924"/>
      <c r="IM44" s="924"/>
      <c r="IN44" s="924"/>
      <c r="IO44" s="924"/>
      <c r="IP44" s="924"/>
      <c r="IQ44" s="924"/>
      <c r="IR44" s="924"/>
      <c r="IS44" s="924"/>
      <c r="IT44" s="924"/>
      <c r="IU44" s="924"/>
      <c r="IV44" s="924"/>
      <c r="IW44" s="924"/>
    </row>
    <row r="45" spans="2:257" ht="31.5">
      <c r="B45" s="1350">
        <v>1</v>
      </c>
      <c r="C45" s="233" t="str">
        <f>SUM($A$14:B45)&amp;".0"</f>
        <v>16.0</v>
      </c>
      <c r="D45" s="1706" t="str">
        <f>VLOOKUP(C45,RESUMO!$B$15:$I$83,3,0)</f>
        <v>P R E V E N Ç Ã O   E   C O M B A T E   A   I N C Ê N D I O</v>
      </c>
      <c r="E45" s="1351">
        <f>($AC45*F45/100)</f>
        <v>0</v>
      </c>
      <c r="F45" s="1707"/>
      <c r="G45" s="1351">
        <f>($AC45*H45/100)</f>
        <v>0</v>
      </c>
      <c r="H45" s="1707"/>
      <c r="I45" s="1351">
        <f>($AC45*J45/100)</f>
        <v>0</v>
      </c>
      <c r="J45" s="1707"/>
      <c r="K45" s="1351">
        <f>($AC45*L45/100)</f>
        <v>0</v>
      </c>
      <c r="L45" s="1707"/>
      <c r="M45" s="1351">
        <f>($AC45*N45/100)</f>
        <v>0</v>
      </c>
      <c r="N45" s="1707"/>
      <c r="O45" s="1351">
        <f>($AC45*P45/100)</f>
        <v>0</v>
      </c>
      <c r="P45" s="1707"/>
      <c r="Q45" s="1351">
        <f>($AC45*R45/100)</f>
        <v>0</v>
      </c>
      <c r="R45" s="1707"/>
      <c r="S45" s="1351">
        <f>($AC45*T45/100)</f>
        <v>0</v>
      </c>
      <c r="T45" s="1707"/>
      <c r="U45" s="1351">
        <f>($AC45*V45/100)</f>
        <v>0</v>
      </c>
      <c r="V45" s="1707"/>
      <c r="W45" s="1351">
        <f>($AC45*X45/100)</f>
        <v>0</v>
      </c>
      <c r="X45" s="1707"/>
      <c r="Y45" s="1351">
        <f>($AC45*Z45/100)</f>
        <v>0</v>
      </c>
      <c r="Z45" s="1707"/>
      <c r="AA45" s="1351">
        <f>($AC45*AB45/100)</f>
        <v>0</v>
      </c>
      <c r="AB45" s="1707"/>
      <c r="AC45" s="1351">
        <f>VLOOKUP(C45,RESUMO!$B$15:$I$83,8,0)</f>
        <v>659.3599999999999</v>
      </c>
      <c r="AD45" s="1707">
        <f ca="1">AC45/$AC$57*100</f>
        <v>0.2556535072988968</v>
      </c>
      <c r="AE45" s="1114"/>
      <c r="AF45" s="1352">
        <f>F45+H45+J45+P45+L45+N45+R45+T45+V45+X45+Z45+AB45</f>
        <v>0</v>
      </c>
      <c r="AG45" s="1114"/>
      <c r="AH45" s="1114"/>
      <c r="AI45" s="1114"/>
      <c r="AJ45" s="1114"/>
      <c r="AK45" s="1114"/>
      <c r="AL45" s="1114"/>
      <c r="AM45" s="1114"/>
      <c r="AN45" s="1114"/>
      <c r="AO45" s="1114"/>
      <c r="AP45" s="1114"/>
      <c r="AQ45" s="1114"/>
      <c r="AR45" s="1114"/>
      <c r="AS45" s="1114"/>
      <c r="AT45" s="1114"/>
      <c r="AU45" s="1114"/>
      <c r="AV45" s="1114"/>
      <c r="AW45" s="1114"/>
      <c r="AX45" s="1114"/>
      <c r="AY45" s="1114"/>
      <c r="AZ45" s="1114"/>
      <c r="BA45" s="1114"/>
      <c r="BB45" s="1114"/>
      <c r="BC45" s="1114"/>
      <c r="BD45" s="1114"/>
      <c r="BE45" s="1114"/>
      <c r="BF45" s="1114"/>
      <c r="BG45" s="1114"/>
      <c r="BH45" s="1114"/>
      <c r="BI45" s="1114"/>
      <c r="BJ45" s="1114"/>
      <c r="BK45" s="1114"/>
      <c r="BL45" s="1114"/>
      <c r="BM45" s="1114"/>
      <c r="BN45" s="1114"/>
      <c r="BO45" s="1114"/>
      <c r="BP45" s="1114"/>
      <c r="BQ45" s="1114"/>
      <c r="BR45" s="1114"/>
      <c r="BS45" s="1114"/>
      <c r="BT45" s="1114"/>
      <c r="BU45" s="1114"/>
      <c r="BV45" s="1114"/>
      <c r="BW45" s="1114"/>
      <c r="BX45" s="1114"/>
      <c r="BY45" s="1114"/>
      <c r="BZ45" s="1114"/>
      <c r="CA45" s="1114"/>
      <c r="CB45" s="1114"/>
      <c r="CC45" s="1114"/>
      <c r="CD45" s="1114"/>
      <c r="CE45" s="1114"/>
      <c r="CF45" s="1114"/>
      <c r="CG45" s="1114"/>
      <c r="CH45" s="1114"/>
      <c r="CI45" s="1114"/>
      <c r="CJ45" s="1114"/>
      <c r="CK45" s="1114"/>
      <c r="CL45" s="1114"/>
      <c r="CM45" s="1114"/>
      <c r="CN45" s="1114"/>
      <c r="CO45" s="1114"/>
      <c r="CP45" s="1114"/>
      <c r="CQ45" s="1114"/>
      <c r="CR45" s="1114"/>
      <c r="CS45" s="1114"/>
      <c r="CT45" s="1114"/>
      <c r="CU45" s="1114"/>
      <c r="CV45" s="1114"/>
      <c r="CW45" s="1114"/>
      <c r="CX45" s="1114"/>
      <c r="CY45" s="1114"/>
      <c r="CZ45" s="1114"/>
      <c r="DA45" s="1114"/>
      <c r="DB45" s="1114"/>
      <c r="DC45" s="1114"/>
      <c r="DD45" s="1114"/>
      <c r="DE45" s="1114"/>
      <c r="DF45" s="1114"/>
      <c r="DG45" s="1114"/>
      <c r="DH45" s="1114"/>
      <c r="DI45" s="1114"/>
      <c r="DJ45" s="1114"/>
      <c r="DK45" s="1114"/>
      <c r="DL45" s="1114"/>
      <c r="DM45" s="1114"/>
      <c r="DN45" s="1114"/>
      <c r="DO45" s="1114"/>
      <c r="DP45" s="1114"/>
      <c r="DQ45" s="1114"/>
      <c r="DR45" s="1114"/>
      <c r="DS45" s="1114"/>
      <c r="DT45" s="1114"/>
      <c r="DU45" s="1114"/>
      <c r="DV45" s="1114"/>
      <c r="DW45" s="1114"/>
      <c r="DX45" s="1114"/>
      <c r="DY45" s="1114"/>
      <c r="DZ45" s="1114"/>
      <c r="EA45" s="1114"/>
      <c r="EB45" s="1114"/>
      <c r="EC45" s="1114"/>
      <c r="ED45" s="1114"/>
      <c r="EE45" s="1114"/>
      <c r="EF45" s="1114"/>
      <c r="EG45" s="1114"/>
      <c r="EH45" s="1114"/>
      <c r="EI45" s="1114"/>
      <c r="EJ45" s="1114"/>
      <c r="EK45" s="1114"/>
      <c r="EL45" s="1114"/>
      <c r="EM45" s="1114"/>
      <c r="EN45" s="1114"/>
      <c r="EO45" s="1114"/>
      <c r="EP45" s="1114"/>
      <c r="EQ45" s="1114"/>
      <c r="ER45" s="1114"/>
      <c r="ES45" s="1114"/>
      <c r="ET45" s="1114"/>
      <c r="EU45" s="1114"/>
      <c r="EV45" s="1114"/>
      <c r="EW45" s="1114"/>
      <c r="EX45" s="1114"/>
      <c r="EY45" s="1114"/>
      <c r="EZ45" s="1114"/>
      <c r="FA45" s="1114"/>
      <c r="FB45" s="1114"/>
      <c r="FC45" s="1114"/>
      <c r="FD45" s="1114"/>
      <c r="FE45" s="1114"/>
      <c r="FF45" s="1114"/>
      <c r="FG45" s="1114"/>
      <c r="FH45" s="1114"/>
      <c r="FI45" s="1114"/>
      <c r="FJ45" s="1114"/>
      <c r="FK45" s="1114"/>
      <c r="FL45" s="1114"/>
      <c r="FM45" s="1114"/>
      <c r="FN45" s="1114"/>
      <c r="FO45" s="1114"/>
      <c r="FP45" s="1114"/>
      <c r="FQ45" s="1114"/>
      <c r="FR45" s="1114"/>
      <c r="FS45" s="1114"/>
      <c r="FT45" s="1114"/>
      <c r="FU45" s="1114"/>
      <c r="FV45" s="1114"/>
      <c r="FW45" s="1114"/>
      <c r="FX45" s="1114"/>
      <c r="FY45" s="1114"/>
      <c r="FZ45" s="1114"/>
      <c r="GA45" s="1114"/>
      <c r="GB45" s="1114"/>
      <c r="GC45" s="1114"/>
      <c r="GD45" s="1114"/>
      <c r="GE45" s="1114"/>
      <c r="GF45" s="1114"/>
      <c r="GG45" s="1114"/>
      <c r="GH45" s="1114"/>
      <c r="GI45" s="1114"/>
      <c r="GJ45" s="1114"/>
      <c r="GK45" s="1114"/>
      <c r="GL45" s="1114"/>
      <c r="GM45" s="1114"/>
      <c r="GN45" s="1114"/>
      <c r="GO45" s="1114"/>
      <c r="GP45" s="1114"/>
      <c r="GQ45" s="1114"/>
      <c r="GR45" s="1114"/>
      <c r="GS45" s="1114"/>
      <c r="GT45" s="1114"/>
      <c r="GU45" s="1114"/>
      <c r="GV45" s="1114"/>
      <c r="GW45" s="1114"/>
      <c r="GX45" s="1114"/>
      <c r="GY45" s="1114"/>
      <c r="GZ45" s="1114"/>
      <c r="HA45" s="1114"/>
      <c r="HB45" s="1114"/>
      <c r="HC45" s="1114"/>
      <c r="HD45" s="1114"/>
      <c r="HE45" s="1114"/>
      <c r="HF45" s="1114"/>
      <c r="HG45" s="1114"/>
      <c r="HH45" s="1114"/>
      <c r="HI45" s="1114"/>
      <c r="HJ45" s="1114"/>
      <c r="HK45" s="1114"/>
      <c r="HL45" s="1114"/>
      <c r="HM45" s="1114"/>
      <c r="HN45" s="1114"/>
      <c r="HO45" s="1114"/>
      <c r="HP45" s="1114"/>
      <c r="HQ45" s="1114"/>
      <c r="HR45" s="1114"/>
      <c r="HS45" s="1114"/>
      <c r="HT45" s="1114"/>
      <c r="HU45" s="1114"/>
      <c r="HV45" s="1114"/>
      <c r="HW45" s="1114"/>
      <c r="HX45" s="1114"/>
      <c r="HY45" s="1114"/>
      <c r="HZ45" s="1114"/>
      <c r="IA45" s="1114"/>
      <c r="IB45" s="1114"/>
      <c r="IC45" s="1114"/>
      <c r="ID45" s="1114"/>
      <c r="IE45" s="1114"/>
      <c r="IF45" s="1114"/>
      <c r="IG45" s="1114"/>
      <c r="IH45" s="1114"/>
      <c r="II45" s="1114"/>
      <c r="IJ45" s="1114"/>
      <c r="IK45" s="1114"/>
      <c r="IL45" s="1114"/>
      <c r="IM45" s="1114"/>
      <c r="IN45" s="1114"/>
      <c r="IO45" s="1114"/>
      <c r="IP45" s="1114"/>
      <c r="IQ45" s="1114"/>
      <c r="IR45" s="1114"/>
      <c r="IS45" s="1114"/>
      <c r="IT45" s="1114"/>
      <c r="IU45" s="1114"/>
      <c r="IV45" s="1114"/>
      <c r="IW45" s="1114"/>
    </row>
    <row r="46" spans="2:257" s="1346" customFormat="1" ht="6" customHeight="1">
      <c r="C46" s="1711"/>
      <c r="D46" s="1708"/>
      <c r="E46" s="1347"/>
      <c r="F46" s="1348"/>
      <c r="G46" s="1347"/>
      <c r="H46" s="1348"/>
      <c r="I46" s="1347"/>
      <c r="J46" s="1348"/>
      <c r="K46" s="1347"/>
      <c r="L46" s="1348"/>
      <c r="M46" s="1347"/>
      <c r="N46" s="1348"/>
      <c r="O46" s="1347"/>
      <c r="P46" s="1348"/>
      <c r="Q46" s="1347"/>
      <c r="R46" s="1348"/>
      <c r="S46" s="1347"/>
      <c r="T46" s="1348"/>
      <c r="U46" s="1347"/>
      <c r="V46" s="1348"/>
      <c r="W46" s="1347"/>
      <c r="X46" s="1348"/>
      <c r="Y46" s="1347"/>
      <c r="Z46" s="1348"/>
      <c r="AA46" s="1347"/>
      <c r="AB46" s="1348"/>
      <c r="AC46" s="1347"/>
      <c r="AD46" s="1709"/>
      <c r="AE46" s="924"/>
      <c r="AF46" s="1349"/>
      <c r="AG46" s="924"/>
      <c r="AH46" s="924"/>
      <c r="AI46" s="924"/>
      <c r="AJ46" s="924"/>
      <c r="AK46" s="924"/>
      <c r="AL46" s="924"/>
      <c r="AM46" s="924"/>
      <c r="AN46" s="924"/>
      <c r="AO46" s="924"/>
      <c r="AP46" s="924"/>
      <c r="AQ46" s="924"/>
      <c r="AR46" s="924"/>
      <c r="AS46" s="924"/>
      <c r="AT46" s="924"/>
      <c r="AU46" s="924"/>
      <c r="AV46" s="924"/>
      <c r="AW46" s="924"/>
      <c r="AX46" s="924"/>
      <c r="AY46" s="924"/>
      <c r="AZ46" s="924"/>
      <c r="BA46" s="924"/>
      <c r="BB46" s="924"/>
      <c r="BC46" s="924"/>
      <c r="BD46" s="924"/>
      <c r="BE46" s="924"/>
      <c r="BF46" s="924"/>
      <c r="BG46" s="924"/>
      <c r="BH46" s="924"/>
      <c r="BI46" s="924"/>
      <c r="BJ46" s="924"/>
      <c r="BK46" s="924"/>
      <c r="BL46" s="924"/>
      <c r="BM46" s="924"/>
      <c r="BN46" s="924"/>
      <c r="BO46" s="924"/>
      <c r="BP46" s="924"/>
      <c r="BQ46" s="924"/>
      <c r="BR46" s="924"/>
      <c r="BS46" s="924"/>
      <c r="BT46" s="924"/>
      <c r="BU46" s="924"/>
      <c r="BV46" s="924"/>
      <c r="BW46" s="924"/>
      <c r="BX46" s="924"/>
      <c r="BY46" s="924"/>
      <c r="BZ46" s="924"/>
      <c r="CA46" s="924"/>
      <c r="CB46" s="924"/>
      <c r="CC46" s="924"/>
      <c r="CD46" s="924"/>
      <c r="CE46" s="924"/>
      <c r="CF46" s="924"/>
      <c r="CG46" s="924"/>
      <c r="CH46" s="924"/>
      <c r="CI46" s="924"/>
      <c r="CJ46" s="924"/>
      <c r="CK46" s="924"/>
      <c r="CL46" s="924"/>
      <c r="CM46" s="924"/>
      <c r="CN46" s="924"/>
      <c r="CO46" s="924"/>
      <c r="CP46" s="924"/>
      <c r="CQ46" s="924"/>
      <c r="CR46" s="924"/>
      <c r="CS46" s="924"/>
      <c r="CT46" s="924"/>
      <c r="CU46" s="924"/>
      <c r="CV46" s="924"/>
      <c r="CW46" s="924"/>
      <c r="CX46" s="924"/>
      <c r="CY46" s="924"/>
      <c r="CZ46" s="924"/>
      <c r="DA46" s="924"/>
      <c r="DB46" s="924"/>
      <c r="DC46" s="924"/>
      <c r="DD46" s="924"/>
      <c r="DE46" s="924"/>
      <c r="DF46" s="924"/>
      <c r="DG46" s="924"/>
      <c r="DH46" s="924"/>
      <c r="DI46" s="924"/>
      <c r="DJ46" s="924"/>
      <c r="DK46" s="924"/>
      <c r="DL46" s="924"/>
      <c r="DM46" s="924"/>
      <c r="DN46" s="924"/>
      <c r="DO46" s="924"/>
      <c r="DP46" s="924"/>
      <c r="DQ46" s="924"/>
      <c r="DR46" s="924"/>
      <c r="DS46" s="924"/>
      <c r="DT46" s="924"/>
      <c r="DU46" s="924"/>
      <c r="DV46" s="924"/>
      <c r="DW46" s="924"/>
      <c r="DX46" s="924"/>
      <c r="DY46" s="924"/>
      <c r="DZ46" s="924"/>
      <c r="EA46" s="924"/>
      <c r="EB46" s="924"/>
      <c r="EC46" s="924"/>
      <c r="ED46" s="924"/>
      <c r="EE46" s="924"/>
      <c r="EF46" s="924"/>
      <c r="EG46" s="924"/>
      <c r="EH46" s="924"/>
      <c r="EI46" s="924"/>
      <c r="EJ46" s="924"/>
      <c r="EK46" s="924"/>
      <c r="EL46" s="924"/>
      <c r="EM46" s="924"/>
      <c r="EN46" s="924"/>
      <c r="EO46" s="924"/>
      <c r="EP46" s="924"/>
      <c r="EQ46" s="924"/>
      <c r="ER46" s="924"/>
      <c r="ES46" s="924"/>
      <c r="ET46" s="924"/>
      <c r="EU46" s="924"/>
      <c r="EV46" s="924"/>
      <c r="EW46" s="924"/>
      <c r="EX46" s="924"/>
      <c r="EY46" s="924"/>
      <c r="EZ46" s="924"/>
      <c r="FA46" s="924"/>
      <c r="FB46" s="924"/>
      <c r="FC46" s="924"/>
      <c r="FD46" s="924"/>
      <c r="FE46" s="924"/>
      <c r="FF46" s="924"/>
      <c r="FG46" s="924"/>
      <c r="FH46" s="924"/>
      <c r="FI46" s="924"/>
      <c r="FJ46" s="924"/>
      <c r="FK46" s="924"/>
      <c r="FL46" s="924"/>
      <c r="FM46" s="924"/>
      <c r="FN46" s="924"/>
      <c r="FO46" s="924"/>
      <c r="FP46" s="924"/>
      <c r="FQ46" s="924"/>
      <c r="FR46" s="924"/>
      <c r="FS46" s="924"/>
      <c r="FT46" s="924"/>
      <c r="FU46" s="924"/>
      <c r="FV46" s="924"/>
      <c r="FW46" s="924"/>
      <c r="FX46" s="924"/>
      <c r="FY46" s="924"/>
      <c r="FZ46" s="924"/>
      <c r="GA46" s="924"/>
      <c r="GB46" s="924"/>
      <c r="GC46" s="924"/>
      <c r="GD46" s="924"/>
      <c r="GE46" s="924"/>
      <c r="GF46" s="924"/>
      <c r="GG46" s="924"/>
      <c r="GH46" s="924"/>
      <c r="GI46" s="924"/>
      <c r="GJ46" s="924"/>
      <c r="GK46" s="924"/>
      <c r="GL46" s="924"/>
      <c r="GM46" s="924"/>
      <c r="GN46" s="924"/>
      <c r="GO46" s="924"/>
      <c r="GP46" s="924"/>
      <c r="GQ46" s="924"/>
      <c r="GR46" s="924"/>
      <c r="GS46" s="924"/>
      <c r="GT46" s="924"/>
      <c r="GU46" s="924"/>
      <c r="GV46" s="924"/>
      <c r="GW46" s="924"/>
      <c r="GX46" s="924"/>
      <c r="GY46" s="924"/>
      <c r="GZ46" s="924"/>
      <c r="HA46" s="924"/>
      <c r="HB46" s="924"/>
      <c r="HC46" s="924"/>
      <c r="HD46" s="924"/>
      <c r="HE46" s="924"/>
      <c r="HF46" s="924"/>
      <c r="HG46" s="924"/>
      <c r="HH46" s="924"/>
      <c r="HI46" s="924"/>
      <c r="HJ46" s="924"/>
      <c r="HK46" s="924"/>
      <c r="HL46" s="924"/>
      <c r="HM46" s="924"/>
      <c r="HN46" s="924"/>
      <c r="HO46" s="924"/>
      <c r="HP46" s="924"/>
      <c r="HQ46" s="924"/>
      <c r="HR46" s="924"/>
      <c r="HS46" s="924"/>
      <c r="HT46" s="924"/>
      <c r="HU46" s="924"/>
      <c r="HV46" s="924"/>
      <c r="HW46" s="924"/>
      <c r="HX46" s="924"/>
      <c r="HY46" s="924"/>
      <c r="HZ46" s="924"/>
      <c r="IA46" s="924"/>
      <c r="IB46" s="924"/>
      <c r="IC46" s="924"/>
      <c r="ID46" s="924"/>
      <c r="IE46" s="924"/>
      <c r="IF46" s="924"/>
      <c r="IG46" s="924"/>
      <c r="IH46" s="924"/>
      <c r="II46" s="924"/>
      <c r="IJ46" s="924"/>
      <c r="IK46" s="924"/>
      <c r="IL46" s="924"/>
      <c r="IM46" s="924"/>
      <c r="IN46" s="924"/>
      <c r="IO46" s="924"/>
      <c r="IP46" s="924"/>
      <c r="IQ46" s="924"/>
      <c r="IR46" s="924"/>
      <c r="IS46" s="924"/>
      <c r="IT46" s="924"/>
      <c r="IU46" s="924"/>
      <c r="IV46" s="924"/>
      <c r="IW46" s="924"/>
    </row>
    <row r="47" spans="2:257" ht="15.75">
      <c r="B47" s="1350">
        <v>1</v>
      </c>
      <c r="C47" s="233" t="str">
        <f>SUM($A$14:B47)&amp;".0"</f>
        <v>17.0</v>
      </c>
      <c r="D47" s="1706" t="str">
        <f>VLOOKUP(C47,RESUMO!$B$15:$I$83,3,0)</f>
        <v>P I N T U R A S</v>
      </c>
      <c r="E47" s="1351">
        <f>($AC47*F47/100)</f>
        <v>0</v>
      </c>
      <c r="F47" s="1707"/>
      <c r="G47" s="1351">
        <f>($AC47*H47/100)</f>
        <v>0</v>
      </c>
      <c r="H47" s="1707"/>
      <c r="I47" s="1351">
        <f>($AC47*J47/100)</f>
        <v>0</v>
      </c>
      <c r="J47" s="1707"/>
      <c r="K47" s="1351">
        <f>($AC47*L47/100)</f>
        <v>0</v>
      </c>
      <c r="L47" s="1707"/>
      <c r="M47" s="1351">
        <f>($AC47*N47/100)</f>
        <v>0</v>
      </c>
      <c r="N47" s="1707"/>
      <c r="O47" s="1351">
        <f>($AC47*P47/100)</f>
        <v>0</v>
      </c>
      <c r="P47" s="1707"/>
      <c r="Q47" s="1351">
        <f>($AC47*R47/100)</f>
        <v>0</v>
      </c>
      <c r="R47" s="1707"/>
      <c r="S47" s="1351">
        <f>($AC47*T47/100)</f>
        <v>0</v>
      </c>
      <c r="T47" s="1707"/>
      <c r="U47" s="1351">
        <f>($AC47*V47/100)</f>
        <v>0</v>
      </c>
      <c r="V47" s="1707"/>
      <c r="W47" s="1351">
        <f>($AC47*X47/100)</f>
        <v>0</v>
      </c>
      <c r="X47" s="1707"/>
      <c r="Y47" s="1351">
        <f>($AC47*Z47/100)</f>
        <v>0</v>
      </c>
      <c r="Z47" s="1707"/>
      <c r="AA47" s="1351">
        <f>($AC47*AB47/100)</f>
        <v>0</v>
      </c>
      <c r="AB47" s="1707"/>
      <c r="AC47" s="1351">
        <f>VLOOKUP(C47,RESUMO!$B$15:$I$83,8,0)</f>
        <v>4753.96</v>
      </c>
      <c r="AD47" s="1707">
        <f ca="1">AC47/$AC$57*100</f>
        <v>1.8432518617426952</v>
      </c>
      <c r="AE47" s="1114"/>
      <c r="AF47" s="1352">
        <f>F47+H47+J47+P47+L47+N47+R47+T47+V47+X47+Z47+AB47</f>
        <v>0</v>
      </c>
      <c r="AG47" s="1114"/>
      <c r="AH47" s="1114"/>
      <c r="AI47" s="1114"/>
      <c r="AJ47" s="1114"/>
      <c r="AK47" s="1114"/>
      <c r="AL47" s="1114"/>
      <c r="AM47" s="1114"/>
      <c r="AN47" s="1114"/>
      <c r="AO47" s="1114"/>
      <c r="AP47" s="1114"/>
      <c r="AQ47" s="1114"/>
      <c r="AR47" s="1114"/>
      <c r="AS47" s="1114"/>
      <c r="AT47" s="1114"/>
      <c r="AU47" s="1114"/>
      <c r="AV47" s="1114"/>
      <c r="AW47" s="1114"/>
      <c r="AX47" s="1114"/>
      <c r="AY47" s="1114"/>
      <c r="AZ47" s="1114"/>
      <c r="BA47" s="1114"/>
      <c r="BB47" s="1114"/>
      <c r="BC47" s="1114"/>
      <c r="BD47" s="1114"/>
      <c r="BE47" s="1114"/>
      <c r="BF47" s="1114"/>
      <c r="BG47" s="1114"/>
      <c r="BH47" s="1114"/>
      <c r="BI47" s="1114"/>
      <c r="BJ47" s="1114"/>
      <c r="BK47" s="1114"/>
      <c r="BL47" s="1114"/>
      <c r="BM47" s="1114"/>
      <c r="BN47" s="1114"/>
      <c r="BO47" s="1114"/>
      <c r="BP47" s="1114"/>
      <c r="BQ47" s="1114"/>
      <c r="BR47" s="1114"/>
      <c r="BS47" s="1114"/>
      <c r="BT47" s="1114"/>
      <c r="BU47" s="1114"/>
      <c r="BV47" s="1114"/>
      <c r="BW47" s="1114"/>
      <c r="BX47" s="1114"/>
      <c r="BY47" s="1114"/>
      <c r="BZ47" s="1114"/>
      <c r="CA47" s="1114"/>
      <c r="CB47" s="1114"/>
      <c r="CC47" s="1114"/>
      <c r="CD47" s="1114"/>
      <c r="CE47" s="1114"/>
      <c r="CF47" s="1114"/>
      <c r="CG47" s="1114"/>
      <c r="CH47" s="1114"/>
      <c r="CI47" s="1114"/>
      <c r="CJ47" s="1114"/>
      <c r="CK47" s="1114"/>
      <c r="CL47" s="1114"/>
      <c r="CM47" s="1114"/>
      <c r="CN47" s="1114"/>
      <c r="CO47" s="1114"/>
      <c r="CP47" s="1114"/>
      <c r="CQ47" s="1114"/>
      <c r="CR47" s="1114"/>
      <c r="CS47" s="1114"/>
      <c r="CT47" s="1114"/>
      <c r="CU47" s="1114"/>
      <c r="CV47" s="1114"/>
      <c r="CW47" s="1114"/>
      <c r="CX47" s="1114"/>
      <c r="CY47" s="1114"/>
      <c r="CZ47" s="1114"/>
      <c r="DA47" s="1114"/>
      <c r="DB47" s="1114"/>
      <c r="DC47" s="1114"/>
      <c r="DD47" s="1114"/>
      <c r="DE47" s="1114"/>
      <c r="DF47" s="1114"/>
      <c r="DG47" s="1114"/>
      <c r="DH47" s="1114"/>
      <c r="DI47" s="1114"/>
      <c r="DJ47" s="1114"/>
      <c r="DK47" s="1114"/>
      <c r="DL47" s="1114"/>
      <c r="DM47" s="1114"/>
      <c r="DN47" s="1114"/>
      <c r="DO47" s="1114"/>
      <c r="DP47" s="1114"/>
      <c r="DQ47" s="1114"/>
      <c r="DR47" s="1114"/>
      <c r="DS47" s="1114"/>
      <c r="DT47" s="1114"/>
      <c r="DU47" s="1114"/>
      <c r="DV47" s="1114"/>
      <c r="DW47" s="1114"/>
      <c r="DX47" s="1114"/>
      <c r="DY47" s="1114"/>
      <c r="DZ47" s="1114"/>
      <c r="EA47" s="1114"/>
      <c r="EB47" s="1114"/>
      <c r="EC47" s="1114"/>
      <c r="ED47" s="1114"/>
      <c r="EE47" s="1114"/>
      <c r="EF47" s="1114"/>
      <c r="EG47" s="1114"/>
      <c r="EH47" s="1114"/>
      <c r="EI47" s="1114"/>
      <c r="EJ47" s="1114"/>
      <c r="EK47" s="1114"/>
      <c r="EL47" s="1114"/>
      <c r="EM47" s="1114"/>
      <c r="EN47" s="1114"/>
      <c r="EO47" s="1114"/>
      <c r="EP47" s="1114"/>
      <c r="EQ47" s="1114"/>
      <c r="ER47" s="1114"/>
      <c r="ES47" s="1114"/>
      <c r="ET47" s="1114"/>
      <c r="EU47" s="1114"/>
      <c r="EV47" s="1114"/>
      <c r="EW47" s="1114"/>
      <c r="EX47" s="1114"/>
      <c r="EY47" s="1114"/>
      <c r="EZ47" s="1114"/>
      <c r="FA47" s="1114"/>
      <c r="FB47" s="1114"/>
      <c r="FC47" s="1114"/>
      <c r="FD47" s="1114"/>
      <c r="FE47" s="1114"/>
      <c r="FF47" s="1114"/>
      <c r="FG47" s="1114"/>
      <c r="FH47" s="1114"/>
      <c r="FI47" s="1114"/>
      <c r="FJ47" s="1114"/>
      <c r="FK47" s="1114"/>
      <c r="FL47" s="1114"/>
      <c r="FM47" s="1114"/>
      <c r="FN47" s="1114"/>
      <c r="FO47" s="1114"/>
      <c r="FP47" s="1114"/>
      <c r="FQ47" s="1114"/>
      <c r="FR47" s="1114"/>
      <c r="FS47" s="1114"/>
      <c r="FT47" s="1114"/>
      <c r="FU47" s="1114"/>
      <c r="FV47" s="1114"/>
      <c r="FW47" s="1114"/>
      <c r="FX47" s="1114"/>
      <c r="FY47" s="1114"/>
      <c r="FZ47" s="1114"/>
      <c r="GA47" s="1114"/>
      <c r="GB47" s="1114"/>
      <c r="GC47" s="1114"/>
      <c r="GD47" s="1114"/>
      <c r="GE47" s="1114"/>
      <c r="GF47" s="1114"/>
      <c r="GG47" s="1114"/>
      <c r="GH47" s="1114"/>
      <c r="GI47" s="1114"/>
      <c r="GJ47" s="1114"/>
      <c r="GK47" s="1114"/>
      <c r="GL47" s="1114"/>
      <c r="GM47" s="1114"/>
      <c r="GN47" s="1114"/>
      <c r="GO47" s="1114"/>
      <c r="GP47" s="1114"/>
      <c r="GQ47" s="1114"/>
      <c r="GR47" s="1114"/>
      <c r="GS47" s="1114"/>
      <c r="GT47" s="1114"/>
      <c r="GU47" s="1114"/>
      <c r="GV47" s="1114"/>
      <c r="GW47" s="1114"/>
      <c r="GX47" s="1114"/>
      <c r="GY47" s="1114"/>
      <c r="GZ47" s="1114"/>
      <c r="HA47" s="1114"/>
      <c r="HB47" s="1114"/>
      <c r="HC47" s="1114"/>
      <c r="HD47" s="1114"/>
      <c r="HE47" s="1114"/>
      <c r="HF47" s="1114"/>
      <c r="HG47" s="1114"/>
      <c r="HH47" s="1114"/>
      <c r="HI47" s="1114"/>
      <c r="HJ47" s="1114"/>
      <c r="HK47" s="1114"/>
      <c r="HL47" s="1114"/>
      <c r="HM47" s="1114"/>
      <c r="HN47" s="1114"/>
      <c r="HO47" s="1114"/>
      <c r="HP47" s="1114"/>
      <c r="HQ47" s="1114"/>
      <c r="HR47" s="1114"/>
      <c r="HS47" s="1114"/>
      <c r="HT47" s="1114"/>
      <c r="HU47" s="1114"/>
      <c r="HV47" s="1114"/>
      <c r="HW47" s="1114"/>
      <c r="HX47" s="1114"/>
      <c r="HY47" s="1114"/>
      <c r="HZ47" s="1114"/>
      <c r="IA47" s="1114"/>
      <c r="IB47" s="1114"/>
      <c r="IC47" s="1114"/>
      <c r="ID47" s="1114"/>
      <c r="IE47" s="1114"/>
      <c r="IF47" s="1114"/>
      <c r="IG47" s="1114"/>
      <c r="IH47" s="1114"/>
      <c r="II47" s="1114"/>
      <c r="IJ47" s="1114"/>
      <c r="IK47" s="1114"/>
      <c r="IL47" s="1114"/>
      <c r="IM47" s="1114"/>
      <c r="IN47" s="1114"/>
      <c r="IO47" s="1114"/>
      <c r="IP47" s="1114"/>
      <c r="IQ47" s="1114"/>
      <c r="IR47" s="1114"/>
      <c r="IS47" s="1114"/>
      <c r="IT47" s="1114"/>
      <c r="IU47" s="1114"/>
      <c r="IV47" s="1114"/>
      <c r="IW47" s="1114"/>
    </row>
    <row r="48" spans="2:257" s="1346" customFormat="1" ht="6" customHeight="1">
      <c r="C48" s="1711"/>
      <c r="D48" s="1708"/>
      <c r="E48" s="1347"/>
      <c r="F48" s="1348"/>
      <c r="G48" s="1347"/>
      <c r="H48" s="1348"/>
      <c r="I48" s="1347"/>
      <c r="J48" s="1348"/>
      <c r="K48" s="1347"/>
      <c r="L48" s="1348"/>
      <c r="M48" s="1347"/>
      <c r="N48" s="1348"/>
      <c r="O48" s="1347"/>
      <c r="P48" s="1348"/>
      <c r="Q48" s="1347"/>
      <c r="R48" s="1348"/>
      <c r="S48" s="1347"/>
      <c r="T48" s="1348"/>
      <c r="U48" s="1347"/>
      <c r="V48" s="1348"/>
      <c r="W48" s="1347"/>
      <c r="X48" s="1348"/>
      <c r="Y48" s="1347"/>
      <c r="Z48" s="1348"/>
      <c r="AA48" s="1347"/>
      <c r="AB48" s="1348"/>
      <c r="AC48" s="1347"/>
      <c r="AD48" s="1709"/>
      <c r="AE48" s="924"/>
      <c r="AF48" s="1349"/>
      <c r="AG48" s="924"/>
      <c r="AH48" s="924"/>
      <c r="AI48" s="924"/>
      <c r="AJ48" s="924"/>
      <c r="AK48" s="924"/>
      <c r="AL48" s="924"/>
      <c r="AM48" s="924"/>
      <c r="AN48" s="924"/>
      <c r="AO48" s="924"/>
      <c r="AP48" s="924"/>
      <c r="AQ48" s="924"/>
      <c r="AR48" s="924"/>
      <c r="AS48" s="924"/>
      <c r="AT48" s="924"/>
      <c r="AU48" s="924"/>
      <c r="AV48" s="924"/>
      <c r="AW48" s="924"/>
      <c r="AX48" s="924"/>
      <c r="AY48" s="924"/>
      <c r="AZ48" s="924"/>
      <c r="BA48" s="924"/>
      <c r="BB48" s="924"/>
      <c r="BC48" s="924"/>
      <c r="BD48" s="924"/>
      <c r="BE48" s="924"/>
      <c r="BF48" s="924"/>
      <c r="BG48" s="924"/>
      <c r="BH48" s="924"/>
      <c r="BI48" s="924"/>
      <c r="BJ48" s="924"/>
      <c r="BK48" s="924"/>
      <c r="BL48" s="924"/>
      <c r="BM48" s="924"/>
      <c r="BN48" s="924"/>
      <c r="BO48" s="924"/>
      <c r="BP48" s="924"/>
      <c r="BQ48" s="924"/>
      <c r="BR48" s="924"/>
      <c r="BS48" s="924"/>
      <c r="BT48" s="924"/>
      <c r="BU48" s="924"/>
      <c r="BV48" s="924"/>
      <c r="BW48" s="924"/>
      <c r="BX48" s="924"/>
      <c r="BY48" s="924"/>
      <c r="BZ48" s="924"/>
      <c r="CA48" s="924"/>
      <c r="CB48" s="924"/>
      <c r="CC48" s="924"/>
      <c r="CD48" s="924"/>
      <c r="CE48" s="924"/>
      <c r="CF48" s="924"/>
      <c r="CG48" s="924"/>
      <c r="CH48" s="924"/>
      <c r="CI48" s="924"/>
      <c r="CJ48" s="924"/>
      <c r="CK48" s="924"/>
      <c r="CL48" s="924"/>
      <c r="CM48" s="924"/>
      <c r="CN48" s="924"/>
      <c r="CO48" s="924"/>
      <c r="CP48" s="924"/>
      <c r="CQ48" s="924"/>
      <c r="CR48" s="924"/>
      <c r="CS48" s="924"/>
      <c r="CT48" s="924"/>
      <c r="CU48" s="924"/>
      <c r="CV48" s="924"/>
      <c r="CW48" s="924"/>
      <c r="CX48" s="924"/>
      <c r="CY48" s="924"/>
      <c r="CZ48" s="924"/>
      <c r="DA48" s="924"/>
      <c r="DB48" s="924"/>
      <c r="DC48" s="924"/>
      <c r="DD48" s="924"/>
      <c r="DE48" s="924"/>
      <c r="DF48" s="924"/>
      <c r="DG48" s="924"/>
      <c r="DH48" s="924"/>
      <c r="DI48" s="924"/>
      <c r="DJ48" s="924"/>
      <c r="DK48" s="924"/>
      <c r="DL48" s="924"/>
      <c r="DM48" s="924"/>
      <c r="DN48" s="924"/>
      <c r="DO48" s="924"/>
      <c r="DP48" s="924"/>
      <c r="DQ48" s="924"/>
      <c r="DR48" s="924"/>
      <c r="DS48" s="924"/>
      <c r="DT48" s="924"/>
      <c r="DU48" s="924"/>
      <c r="DV48" s="924"/>
      <c r="DW48" s="924"/>
      <c r="DX48" s="924"/>
      <c r="DY48" s="924"/>
      <c r="DZ48" s="924"/>
      <c r="EA48" s="924"/>
      <c r="EB48" s="924"/>
      <c r="EC48" s="924"/>
      <c r="ED48" s="924"/>
      <c r="EE48" s="924"/>
      <c r="EF48" s="924"/>
      <c r="EG48" s="924"/>
      <c r="EH48" s="924"/>
      <c r="EI48" s="924"/>
      <c r="EJ48" s="924"/>
      <c r="EK48" s="924"/>
      <c r="EL48" s="924"/>
      <c r="EM48" s="924"/>
      <c r="EN48" s="924"/>
      <c r="EO48" s="924"/>
      <c r="EP48" s="924"/>
      <c r="EQ48" s="924"/>
      <c r="ER48" s="924"/>
      <c r="ES48" s="924"/>
      <c r="ET48" s="924"/>
      <c r="EU48" s="924"/>
      <c r="EV48" s="924"/>
      <c r="EW48" s="924"/>
      <c r="EX48" s="924"/>
      <c r="EY48" s="924"/>
      <c r="EZ48" s="924"/>
      <c r="FA48" s="924"/>
      <c r="FB48" s="924"/>
      <c r="FC48" s="924"/>
      <c r="FD48" s="924"/>
      <c r="FE48" s="924"/>
      <c r="FF48" s="924"/>
      <c r="FG48" s="924"/>
      <c r="FH48" s="924"/>
      <c r="FI48" s="924"/>
      <c r="FJ48" s="924"/>
      <c r="FK48" s="924"/>
      <c r="FL48" s="924"/>
      <c r="FM48" s="924"/>
      <c r="FN48" s="924"/>
      <c r="FO48" s="924"/>
      <c r="FP48" s="924"/>
      <c r="FQ48" s="924"/>
      <c r="FR48" s="924"/>
      <c r="FS48" s="924"/>
      <c r="FT48" s="924"/>
      <c r="FU48" s="924"/>
      <c r="FV48" s="924"/>
      <c r="FW48" s="924"/>
      <c r="FX48" s="924"/>
      <c r="FY48" s="924"/>
      <c r="FZ48" s="924"/>
      <c r="GA48" s="924"/>
      <c r="GB48" s="924"/>
      <c r="GC48" s="924"/>
      <c r="GD48" s="924"/>
      <c r="GE48" s="924"/>
      <c r="GF48" s="924"/>
      <c r="GG48" s="924"/>
      <c r="GH48" s="924"/>
      <c r="GI48" s="924"/>
      <c r="GJ48" s="924"/>
      <c r="GK48" s="924"/>
      <c r="GL48" s="924"/>
      <c r="GM48" s="924"/>
      <c r="GN48" s="924"/>
      <c r="GO48" s="924"/>
      <c r="GP48" s="924"/>
      <c r="GQ48" s="924"/>
      <c r="GR48" s="924"/>
      <c r="GS48" s="924"/>
      <c r="GT48" s="924"/>
      <c r="GU48" s="924"/>
      <c r="GV48" s="924"/>
      <c r="GW48" s="924"/>
      <c r="GX48" s="924"/>
      <c r="GY48" s="924"/>
      <c r="GZ48" s="924"/>
      <c r="HA48" s="924"/>
      <c r="HB48" s="924"/>
      <c r="HC48" s="924"/>
      <c r="HD48" s="924"/>
      <c r="HE48" s="924"/>
      <c r="HF48" s="924"/>
      <c r="HG48" s="924"/>
      <c r="HH48" s="924"/>
      <c r="HI48" s="924"/>
      <c r="HJ48" s="924"/>
      <c r="HK48" s="924"/>
      <c r="HL48" s="924"/>
      <c r="HM48" s="924"/>
      <c r="HN48" s="924"/>
      <c r="HO48" s="924"/>
      <c r="HP48" s="924"/>
      <c r="HQ48" s="924"/>
      <c r="HR48" s="924"/>
      <c r="HS48" s="924"/>
      <c r="HT48" s="924"/>
      <c r="HU48" s="924"/>
      <c r="HV48" s="924"/>
      <c r="HW48" s="924"/>
      <c r="HX48" s="924"/>
      <c r="HY48" s="924"/>
      <c r="HZ48" s="924"/>
      <c r="IA48" s="924"/>
      <c r="IB48" s="924"/>
      <c r="IC48" s="924"/>
      <c r="ID48" s="924"/>
      <c r="IE48" s="924"/>
      <c r="IF48" s="924"/>
      <c r="IG48" s="924"/>
      <c r="IH48" s="924"/>
      <c r="II48" s="924"/>
      <c r="IJ48" s="924"/>
      <c r="IK48" s="924"/>
      <c r="IL48" s="924"/>
      <c r="IM48" s="924"/>
      <c r="IN48" s="924"/>
      <c r="IO48" s="924"/>
      <c r="IP48" s="924"/>
      <c r="IQ48" s="924"/>
      <c r="IR48" s="924"/>
      <c r="IS48" s="924"/>
      <c r="IT48" s="924"/>
      <c r="IU48" s="924"/>
      <c r="IV48" s="924"/>
      <c r="IW48" s="924"/>
    </row>
    <row r="49" spans="2:257" ht="31.5">
      <c r="B49" s="1350">
        <v>1</v>
      </c>
      <c r="C49" s="233" t="str">
        <f>SUM($A$14:B49)&amp;".0"</f>
        <v>18.0</v>
      </c>
      <c r="D49" s="1706" t="str">
        <f>VLOOKUP(C49,RESUMO!$B$15:$I$83,3,0)</f>
        <v xml:space="preserve">S E R V I Ç O S   C O M P L E M E N T A R E S </v>
      </c>
      <c r="E49" s="1351">
        <f>($AC49*F49/100)</f>
        <v>0</v>
      </c>
      <c r="F49" s="1707"/>
      <c r="G49" s="1351">
        <f>($AC49*H49/100)</f>
        <v>0</v>
      </c>
      <c r="H49" s="1707"/>
      <c r="I49" s="1351">
        <f>($AC49*J49/100)</f>
        <v>0</v>
      </c>
      <c r="J49" s="1707"/>
      <c r="K49" s="1351">
        <f>($AC49*L49/100)</f>
        <v>0</v>
      </c>
      <c r="L49" s="1707"/>
      <c r="M49" s="1351">
        <f>($AC49*N49/100)</f>
        <v>0</v>
      </c>
      <c r="N49" s="1707"/>
      <c r="O49" s="1351">
        <f>($AC49*P49/100)</f>
        <v>0</v>
      </c>
      <c r="P49" s="1707"/>
      <c r="Q49" s="1351">
        <f>($AC49*R49/100)</f>
        <v>0</v>
      </c>
      <c r="R49" s="1707"/>
      <c r="S49" s="1351">
        <f>($AC49*T49/100)</f>
        <v>0</v>
      </c>
      <c r="T49" s="1707"/>
      <c r="U49" s="1351">
        <f>($AC49*V49/100)</f>
        <v>0</v>
      </c>
      <c r="V49" s="1707"/>
      <c r="W49" s="1351">
        <f>($AC49*X49/100)</f>
        <v>0</v>
      </c>
      <c r="X49" s="1707"/>
      <c r="Y49" s="1351">
        <f>($AC49*Z49/100)</f>
        <v>0</v>
      </c>
      <c r="Z49" s="1707"/>
      <c r="AA49" s="1351">
        <f>($AC49*AB49/100)</f>
        <v>0</v>
      </c>
      <c r="AB49" s="1707"/>
      <c r="AC49" s="1351">
        <f>VLOOKUP(C49,RESUMO!$B$15:$I$83,8,0)</f>
        <v>117.65</v>
      </c>
      <c r="AD49" s="1707">
        <f ca="1">AC49/$AC$57*100</f>
        <v>4.5616408538150952E-2</v>
      </c>
      <c r="AE49" s="1114"/>
      <c r="AF49" s="1352">
        <f>F49+H49+J49+P49+L49+N49+R49+T49+V49+X49+Z49+AB49</f>
        <v>0</v>
      </c>
      <c r="AG49" s="1114"/>
      <c r="AH49" s="1114"/>
      <c r="AI49" s="1114"/>
      <c r="AJ49" s="1114"/>
      <c r="AK49" s="1114"/>
      <c r="AL49" s="1114"/>
      <c r="AM49" s="1114"/>
      <c r="AN49" s="1114"/>
      <c r="AO49" s="1114"/>
      <c r="AP49" s="1114"/>
      <c r="AQ49" s="1114"/>
      <c r="AR49" s="1114"/>
      <c r="AS49" s="1114"/>
      <c r="AT49" s="1114"/>
      <c r="AU49" s="1114"/>
      <c r="AV49" s="1114"/>
      <c r="AW49" s="1114"/>
      <c r="AX49" s="1114"/>
      <c r="AY49" s="1114"/>
      <c r="AZ49" s="1114"/>
      <c r="BA49" s="1114"/>
      <c r="BB49" s="1114"/>
      <c r="BC49" s="1114"/>
      <c r="BD49" s="1114"/>
      <c r="BE49" s="1114"/>
      <c r="BF49" s="1114"/>
      <c r="BG49" s="1114"/>
      <c r="BH49" s="1114"/>
      <c r="BI49" s="1114"/>
      <c r="BJ49" s="1114"/>
      <c r="BK49" s="1114"/>
      <c r="BL49" s="1114"/>
      <c r="BM49" s="1114"/>
      <c r="BN49" s="1114"/>
      <c r="BO49" s="1114"/>
      <c r="BP49" s="1114"/>
      <c r="BQ49" s="1114"/>
      <c r="BR49" s="1114"/>
      <c r="BS49" s="1114"/>
      <c r="BT49" s="1114"/>
      <c r="BU49" s="1114"/>
      <c r="BV49" s="1114"/>
      <c r="BW49" s="1114"/>
      <c r="BX49" s="1114"/>
      <c r="BY49" s="1114"/>
      <c r="BZ49" s="1114"/>
      <c r="CA49" s="1114"/>
      <c r="CB49" s="1114"/>
      <c r="CC49" s="1114"/>
      <c r="CD49" s="1114"/>
      <c r="CE49" s="1114"/>
      <c r="CF49" s="1114"/>
      <c r="CG49" s="1114"/>
      <c r="CH49" s="1114"/>
      <c r="CI49" s="1114"/>
      <c r="CJ49" s="1114"/>
      <c r="CK49" s="1114"/>
      <c r="CL49" s="1114"/>
      <c r="CM49" s="1114"/>
      <c r="CN49" s="1114"/>
      <c r="CO49" s="1114"/>
      <c r="CP49" s="1114"/>
      <c r="CQ49" s="1114"/>
      <c r="CR49" s="1114"/>
      <c r="CS49" s="1114"/>
      <c r="CT49" s="1114"/>
      <c r="CU49" s="1114"/>
      <c r="CV49" s="1114"/>
      <c r="CW49" s="1114"/>
      <c r="CX49" s="1114"/>
      <c r="CY49" s="1114"/>
      <c r="CZ49" s="1114"/>
      <c r="DA49" s="1114"/>
      <c r="DB49" s="1114"/>
      <c r="DC49" s="1114"/>
      <c r="DD49" s="1114"/>
      <c r="DE49" s="1114"/>
      <c r="DF49" s="1114"/>
      <c r="DG49" s="1114"/>
      <c r="DH49" s="1114"/>
      <c r="DI49" s="1114"/>
      <c r="DJ49" s="1114"/>
      <c r="DK49" s="1114"/>
      <c r="DL49" s="1114"/>
      <c r="DM49" s="1114"/>
      <c r="DN49" s="1114"/>
      <c r="DO49" s="1114"/>
      <c r="DP49" s="1114"/>
      <c r="DQ49" s="1114"/>
      <c r="DR49" s="1114"/>
      <c r="DS49" s="1114"/>
      <c r="DT49" s="1114"/>
      <c r="DU49" s="1114"/>
      <c r="DV49" s="1114"/>
      <c r="DW49" s="1114"/>
      <c r="DX49" s="1114"/>
      <c r="DY49" s="1114"/>
      <c r="DZ49" s="1114"/>
      <c r="EA49" s="1114"/>
      <c r="EB49" s="1114"/>
      <c r="EC49" s="1114"/>
      <c r="ED49" s="1114"/>
      <c r="EE49" s="1114"/>
      <c r="EF49" s="1114"/>
      <c r="EG49" s="1114"/>
      <c r="EH49" s="1114"/>
      <c r="EI49" s="1114"/>
      <c r="EJ49" s="1114"/>
      <c r="EK49" s="1114"/>
      <c r="EL49" s="1114"/>
      <c r="EM49" s="1114"/>
      <c r="EN49" s="1114"/>
      <c r="EO49" s="1114"/>
      <c r="EP49" s="1114"/>
      <c r="EQ49" s="1114"/>
      <c r="ER49" s="1114"/>
      <c r="ES49" s="1114"/>
      <c r="ET49" s="1114"/>
      <c r="EU49" s="1114"/>
      <c r="EV49" s="1114"/>
      <c r="EW49" s="1114"/>
      <c r="EX49" s="1114"/>
      <c r="EY49" s="1114"/>
      <c r="EZ49" s="1114"/>
      <c r="FA49" s="1114"/>
      <c r="FB49" s="1114"/>
      <c r="FC49" s="1114"/>
      <c r="FD49" s="1114"/>
      <c r="FE49" s="1114"/>
      <c r="FF49" s="1114"/>
      <c r="FG49" s="1114"/>
      <c r="FH49" s="1114"/>
      <c r="FI49" s="1114"/>
      <c r="FJ49" s="1114"/>
      <c r="FK49" s="1114"/>
      <c r="FL49" s="1114"/>
      <c r="FM49" s="1114"/>
      <c r="FN49" s="1114"/>
      <c r="FO49" s="1114"/>
      <c r="FP49" s="1114"/>
      <c r="FQ49" s="1114"/>
      <c r="FR49" s="1114"/>
      <c r="FS49" s="1114"/>
      <c r="FT49" s="1114"/>
      <c r="FU49" s="1114"/>
      <c r="FV49" s="1114"/>
      <c r="FW49" s="1114"/>
      <c r="FX49" s="1114"/>
      <c r="FY49" s="1114"/>
      <c r="FZ49" s="1114"/>
      <c r="GA49" s="1114"/>
      <c r="GB49" s="1114"/>
      <c r="GC49" s="1114"/>
      <c r="GD49" s="1114"/>
      <c r="GE49" s="1114"/>
      <c r="GF49" s="1114"/>
      <c r="GG49" s="1114"/>
      <c r="GH49" s="1114"/>
      <c r="GI49" s="1114"/>
      <c r="GJ49" s="1114"/>
      <c r="GK49" s="1114"/>
      <c r="GL49" s="1114"/>
      <c r="GM49" s="1114"/>
      <c r="GN49" s="1114"/>
      <c r="GO49" s="1114"/>
      <c r="GP49" s="1114"/>
      <c r="GQ49" s="1114"/>
      <c r="GR49" s="1114"/>
      <c r="GS49" s="1114"/>
      <c r="GT49" s="1114"/>
      <c r="GU49" s="1114"/>
      <c r="GV49" s="1114"/>
      <c r="GW49" s="1114"/>
      <c r="GX49" s="1114"/>
      <c r="GY49" s="1114"/>
      <c r="GZ49" s="1114"/>
      <c r="HA49" s="1114"/>
      <c r="HB49" s="1114"/>
      <c r="HC49" s="1114"/>
      <c r="HD49" s="1114"/>
      <c r="HE49" s="1114"/>
      <c r="HF49" s="1114"/>
      <c r="HG49" s="1114"/>
      <c r="HH49" s="1114"/>
      <c r="HI49" s="1114"/>
      <c r="HJ49" s="1114"/>
      <c r="HK49" s="1114"/>
      <c r="HL49" s="1114"/>
      <c r="HM49" s="1114"/>
      <c r="HN49" s="1114"/>
      <c r="HO49" s="1114"/>
      <c r="HP49" s="1114"/>
      <c r="HQ49" s="1114"/>
      <c r="HR49" s="1114"/>
      <c r="HS49" s="1114"/>
      <c r="HT49" s="1114"/>
      <c r="HU49" s="1114"/>
      <c r="HV49" s="1114"/>
      <c r="HW49" s="1114"/>
      <c r="HX49" s="1114"/>
      <c r="HY49" s="1114"/>
      <c r="HZ49" s="1114"/>
      <c r="IA49" s="1114"/>
      <c r="IB49" s="1114"/>
      <c r="IC49" s="1114"/>
      <c r="ID49" s="1114"/>
      <c r="IE49" s="1114"/>
      <c r="IF49" s="1114"/>
      <c r="IG49" s="1114"/>
      <c r="IH49" s="1114"/>
      <c r="II49" s="1114"/>
      <c r="IJ49" s="1114"/>
      <c r="IK49" s="1114"/>
      <c r="IL49" s="1114"/>
      <c r="IM49" s="1114"/>
      <c r="IN49" s="1114"/>
      <c r="IO49" s="1114"/>
      <c r="IP49" s="1114"/>
      <c r="IQ49" s="1114"/>
      <c r="IR49" s="1114"/>
      <c r="IS49" s="1114"/>
      <c r="IT49" s="1114"/>
      <c r="IU49" s="1114"/>
      <c r="IV49" s="1114"/>
      <c r="IW49" s="1114"/>
    </row>
    <row r="50" spans="2:257" s="1346" customFormat="1" ht="6" customHeight="1">
      <c r="C50" s="1711"/>
      <c r="D50" s="1708"/>
      <c r="E50" s="1347"/>
      <c r="F50" s="1348"/>
      <c r="G50" s="1347"/>
      <c r="H50" s="1348"/>
      <c r="I50" s="1347"/>
      <c r="J50" s="1348"/>
      <c r="K50" s="1347"/>
      <c r="L50" s="1348"/>
      <c r="M50" s="1347"/>
      <c r="N50" s="1348"/>
      <c r="O50" s="1347"/>
      <c r="P50" s="1348"/>
      <c r="Q50" s="1347"/>
      <c r="R50" s="1348"/>
      <c r="S50" s="1347"/>
      <c r="T50" s="1348"/>
      <c r="U50" s="1347"/>
      <c r="V50" s="1348"/>
      <c r="W50" s="1347"/>
      <c r="X50" s="1348"/>
      <c r="Y50" s="1347"/>
      <c r="Z50" s="1348"/>
      <c r="AA50" s="1347"/>
      <c r="AB50" s="1348"/>
      <c r="AC50" s="1347"/>
      <c r="AD50" s="1709"/>
      <c r="AE50" s="924"/>
      <c r="AF50" s="1349"/>
      <c r="AG50" s="924"/>
      <c r="AH50" s="924"/>
      <c r="AI50" s="924"/>
      <c r="AJ50" s="924"/>
      <c r="AK50" s="924"/>
      <c r="AL50" s="924"/>
      <c r="AM50" s="924"/>
      <c r="AN50" s="924"/>
      <c r="AO50" s="924"/>
      <c r="AP50" s="924"/>
      <c r="AQ50" s="924"/>
      <c r="AR50" s="924"/>
      <c r="AS50" s="924"/>
      <c r="AT50" s="924"/>
      <c r="AU50" s="924"/>
      <c r="AV50" s="924"/>
      <c r="AW50" s="924"/>
      <c r="AX50" s="924"/>
      <c r="AY50" s="924"/>
      <c r="AZ50" s="924"/>
      <c r="BA50" s="924"/>
      <c r="BB50" s="924"/>
      <c r="BC50" s="924"/>
      <c r="BD50" s="924"/>
      <c r="BE50" s="924"/>
      <c r="BF50" s="924"/>
      <c r="BG50" s="924"/>
      <c r="BH50" s="924"/>
      <c r="BI50" s="924"/>
      <c r="BJ50" s="924"/>
      <c r="BK50" s="924"/>
      <c r="BL50" s="924"/>
      <c r="BM50" s="924"/>
      <c r="BN50" s="924"/>
      <c r="BO50" s="924"/>
      <c r="BP50" s="924"/>
      <c r="BQ50" s="924"/>
      <c r="BR50" s="924"/>
      <c r="BS50" s="924"/>
      <c r="BT50" s="924"/>
      <c r="BU50" s="924"/>
      <c r="BV50" s="924"/>
      <c r="BW50" s="924"/>
      <c r="BX50" s="924"/>
      <c r="BY50" s="924"/>
      <c r="BZ50" s="924"/>
      <c r="CA50" s="924"/>
      <c r="CB50" s="924"/>
      <c r="CC50" s="924"/>
      <c r="CD50" s="924"/>
      <c r="CE50" s="924"/>
      <c r="CF50" s="924"/>
      <c r="CG50" s="924"/>
      <c r="CH50" s="924"/>
      <c r="CI50" s="924"/>
      <c r="CJ50" s="924"/>
      <c r="CK50" s="924"/>
      <c r="CL50" s="924"/>
      <c r="CM50" s="924"/>
      <c r="CN50" s="924"/>
      <c r="CO50" s="924"/>
      <c r="CP50" s="924"/>
      <c r="CQ50" s="924"/>
      <c r="CR50" s="924"/>
      <c r="CS50" s="924"/>
      <c r="CT50" s="924"/>
      <c r="CU50" s="924"/>
      <c r="CV50" s="924"/>
      <c r="CW50" s="924"/>
      <c r="CX50" s="924"/>
      <c r="CY50" s="924"/>
      <c r="CZ50" s="924"/>
      <c r="DA50" s="924"/>
      <c r="DB50" s="924"/>
      <c r="DC50" s="924"/>
      <c r="DD50" s="924"/>
      <c r="DE50" s="924"/>
      <c r="DF50" s="924"/>
      <c r="DG50" s="924"/>
      <c r="DH50" s="924"/>
      <c r="DI50" s="924"/>
      <c r="DJ50" s="924"/>
      <c r="DK50" s="924"/>
      <c r="DL50" s="924"/>
      <c r="DM50" s="924"/>
      <c r="DN50" s="924"/>
      <c r="DO50" s="924"/>
      <c r="DP50" s="924"/>
      <c r="DQ50" s="924"/>
      <c r="DR50" s="924"/>
      <c r="DS50" s="924"/>
      <c r="DT50" s="924"/>
      <c r="DU50" s="924"/>
      <c r="DV50" s="924"/>
      <c r="DW50" s="924"/>
      <c r="DX50" s="924"/>
      <c r="DY50" s="924"/>
      <c r="DZ50" s="924"/>
      <c r="EA50" s="924"/>
      <c r="EB50" s="924"/>
      <c r="EC50" s="924"/>
      <c r="ED50" s="924"/>
      <c r="EE50" s="924"/>
      <c r="EF50" s="924"/>
      <c r="EG50" s="924"/>
      <c r="EH50" s="924"/>
      <c r="EI50" s="924"/>
      <c r="EJ50" s="924"/>
      <c r="EK50" s="924"/>
      <c r="EL50" s="924"/>
      <c r="EM50" s="924"/>
      <c r="EN50" s="924"/>
      <c r="EO50" s="924"/>
      <c r="EP50" s="924"/>
      <c r="EQ50" s="924"/>
      <c r="ER50" s="924"/>
      <c r="ES50" s="924"/>
      <c r="ET50" s="924"/>
      <c r="EU50" s="924"/>
      <c r="EV50" s="924"/>
      <c r="EW50" s="924"/>
      <c r="EX50" s="924"/>
      <c r="EY50" s="924"/>
      <c r="EZ50" s="924"/>
      <c r="FA50" s="924"/>
      <c r="FB50" s="924"/>
      <c r="FC50" s="924"/>
      <c r="FD50" s="924"/>
      <c r="FE50" s="924"/>
      <c r="FF50" s="924"/>
      <c r="FG50" s="924"/>
      <c r="FH50" s="924"/>
      <c r="FI50" s="924"/>
      <c r="FJ50" s="924"/>
      <c r="FK50" s="924"/>
      <c r="FL50" s="924"/>
      <c r="FM50" s="924"/>
      <c r="FN50" s="924"/>
      <c r="FO50" s="924"/>
      <c r="FP50" s="924"/>
      <c r="FQ50" s="924"/>
      <c r="FR50" s="924"/>
      <c r="FS50" s="924"/>
      <c r="FT50" s="924"/>
      <c r="FU50" s="924"/>
      <c r="FV50" s="924"/>
      <c r="FW50" s="924"/>
      <c r="FX50" s="924"/>
      <c r="FY50" s="924"/>
      <c r="FZ50" s="924"/>
      <c r="GA50" s="924"/>
      <c r="GB50" s="924"/>
      <c r="GC50" s="924"/>
      <c r="GD50" s="924"/>
      <c r="GE50" s="924"/>
      <c r="GF50" s="924"/>
      <c r="GG50" s="924"/>
      <c r="GH50" s="924"/>
      <c r="GI50" s="924"/>
      <c r="GJ50" s="924"/>
      <c r="GK50" s="924"/>
      <c r="GL50" s="924"/>
      <c r="GM50" s="924"/>
      <c r="GN50" s="924"/>
      <c r="GO50" s="924"/>
      <c r="GP50" s="924"/>
      <c r="GQ50" s="924"/>
      <c r="GR50" s="924"/>
      <c r="GS50" s="924"/>
      <c r="GT50" s="924"/>
      <c r="GU50" s="924"/>
      <c r="GV50" s="924"/>
      <c r="GW50" s="924"/>
      <c r="GX50" s="924"/>
      <c r="GY50" s="924"/>
      <c r="GZ50" s="924"/>
      <c r="HA50" s="924"/>
      <c r="HB50" s="924"/>
      <c r="HC50" s="924"/>
      <c r="HD50" s="924"/>
      <c r="HE50" s="924"/>
      <c r="HF50" s="924"/>
      <c r="HG50" s="924"/>
      <c r="HH50" s="924"/>
      <c r="HI50" s="924"/>
      <c r="HJ50" s="924"/>
      <c r="HK50" s="924"/>
      <c r="HL50" s="924"/>
      <c r="HM50" s="924"/>
      <c r="HN50" s="924"/>
      <c r="HO50" s="924"/>
      <c r="HP50" s="924"/>
      <c r="HQ50" s="924"/>
      <c r="HR50" s="924"/>
      <c r="HS50" s="924"/>
      <c r="HT50" s="924"/>
      <c r="HU50" s="924"/>
      <c r="HV50" s="924"/>
      <c r="HW50" s="924"/>
      <c r="HX50" s="924"/>
      <c r="HY50" s="924"/>
      <c r="HZ50" s="924"/>
      <c r="IA50" s="924"/>
      <c r="IB50" s="924"/>
      <c r="IC50" s="924"/>
      <c r="ID50" s="924"/>
      <c r="IE50" s="924"/>
      <c r="IF50" s="924"/>
      <c r="IG50" s="924"/>
      <c r="IH50" s="924"/>
      <c r="II50" s="924"/>
      <c r="IJ50" s="924"/>
      <c r="IK50" s="924"/>
      <c r="IL50" s="924"/>
      <c r="IM50" s="924"/>
      <c r="IN50" s="924"/>
      <c r="IO50" s="924"/>
      <c r="IP50" s="924"/>
      <c r="IQ50" s="924"/>
      <c r="IR50" s="924"/>
      <c r="IS50" s="924"/>
      <c r="IT50" s="924"/>
      <c r="IU50" s="924"/>
      <c r="IV50" s="924"/>
      <c r="IW50" s="924"/>
    </row>
    <row r="51" spans="2:257" ht="15.75">
      <c r="B51" s="1350">
        <v>1</v>
      </c>
      <c r="C51" s="233" t="str">
        <f>SUM($A$14:B51)&amp;".0"</f>
        <v>19.0</v>
      </c>
      <c r="D51" s="1706" t="str">
        <f>VLOOKUP(C51,RESUMO!$B$15:$I$83,3,0)</f>
        <v xml:space="preserve">P Ó R T I CO   M E T Á L I C O </v>
      </c>
      <c r="E51" s="1351">
        <f>($AC51*F51/100)</f>
        <v>0</v>
      </c>
      <c r="F51" s="1707"/>
      <c r="G51" s="1351">
        <f>($AC51*H51/100)</f>
        <v>0</v>
      </c>
      <c r="H51" s="1707"/>
      <c r="I51" s="1351">
        <f>($AC51*J51/100)</f>
        <v>0</v>
      </c>
      <c r="J51" s="1707"/>
      <c r="K51" s="1351">
        <f>($AC51*L51/100)</f>
        <v>0</v>
      </c>
      <c r="L51" s="1707"/>
      <c r="M51" s="1351">
        <f>($AC51*N51/100)</f>
        <v>0</v>
      </c>
      <c r="N51" s="1707"/>
      <c r="O51" s="1351">
        <f>($AC51*P51/100)</f>
        <v>0</v>
      </c>
      <c r="P51" s="1707"/>
      <c r="Q51" s="1351">
        <f>($AC51*R51/100)</f>
        <v>0</v>
      </c>
      <c r="R51" s="1707"/>
      <c r="S51" s="1351">
        <f>($AC51*T51/100)</f>
        <v>0</v>
      </c>
      <c r="T51" s="1707"/>
      <c r="U51" s="1351">
        <f>($AC51*V51/100)</f>
        <v>0</v>
      </c>
      <c r="V51" s="1707"/>
      <c r="W51" s="1351">
        <f>($AC51*X51/100)</f>
        <v>0</v>
      </c>
      <c r="X51" s="1707"/>
      <c r="Y51" s="1351">
        <f>($AC51*Z51/100)</f>
        <v>0</v>
      </c>
      <c r="Z51" s="1707"/>
      <c r="AA51" s="1351">
        <f>($AC51*AB51/100)</f>
        <v>0</v>
      </c>
      <c r="AB51" s="1707"/>
      <c r="AC51" s="1351">
        <f>VLOOKUP(C51,RESUMO!$B$15:$I$83,8,0)</f>
        <v>21112.45</v>
      </c>
      <c r="AD51" s="1707">
        <f ca="1">AC51/$AC$57*100</f>
        <v>8.1859255796114336</v>
      </c>
      <c r="AE51" s="1114"/>
      <c r="AF51" s="1352">
        <f>F51+H51+J51+P51+L51+N51+R51+T51+V51+X51+Z51+AB51</f>
        <v>0</v>
      </c>
      <c r="AG51" s="1114"/>
      <c r="AH51" s="1114"/>
      <c r="AI51" s="1114"/>
      <c r="AJ51" s="1114"/>
      <c r="AK51" s="1114"/>
      <c r="AL51" s="1114"/>
      <c r="AM51" s="1114"/>
      <c r="AN51" s="1114"/>
      <c r="AO51" s="1114"/>
      <c r="AP51" s="1114"/>
      <c r="AQ51" s="1114"/>
      <c r="AR51" s="1114"/>
      <c r="AS51" s="1114"/>
      <c r="AT51" s="1114"/>
      <c r="AU51" s="1114"/>
      <c r="AV51" s="1114"/>
      <c r="AW51" s="1114"/>
      <c r="AX51" s="1114"/>
      <c r="AY51" s="1114"/>
      <c r="AZ51" s="1114"/>
      <c r="BA51" s="1114"/>
      <c r="BB51" s="1114"/>
      <c r="BC51" s="1114"/>
      <c r="BD51" s="1114"/>
      <c r="BE51" s="1114"/>
      <c r="BF51" s="1114"/>
      <c r="BG51" s="1114"/>
      <c r="BH51" s="1114"/>
      <c r="BI51" s="1114"/>
      <c r="BJ51" s="1114"/>
      <c r="BK51" s="1114"/>
      <c r="BL51" s="1114"/>
      <c r="BM51" s="1114"/>
      <c r="BN51" s="1114"/>
      <c r="BO51" s="1114"/>
      <c r="BP51" s="1114"/>
      <c r="BQ51" s="1114"/>
      <c r="BR51" s="1114"/>
      <c r="BS51" s="1114"/>
      <c r="BT51" s="1114"/>
      <c r="BU51" s="1114"/>
      <c r="BV51" s="1114"/>
      <c r="BW51" s="1114"/>
      <c r="BX51" s="1114"/>
      <c r="BY51" s="1114"/>
      <c r="BZ51" s="1114"/>
      <c r="CA51" s="1114"/>
      <c r="CB51" s="1114"/>
      <c r="CC51" s="1114"/>
      <c r="CD51" s="1114"/>
      <c r="CE51" s="1114"/>
      <c r="CF51" s="1114"/>
      <c r="CG51" s="1114"/>
      <c r="CH51" s="1114"/>
      <c r="CI51" s="1114"/>
      <c r="CJ51" s="1114"/>
      <c r="CK51" s="1114"/>
      <c r="CL51" s="1114"/>
      <c r="CM51" s="1114"/>
      <c r="CN51" s="1114"/>
      <c r="CO51" s="1114"/>
      <c r="CP51" s="1114"/>
      <c r="CQ51" s="1114"/>
      <c r="CR51" s="1114"/>
      <c r="CS51" s="1114"/>
      <c r="CT51" s="1114"/>
      <c r="CU51" s="1114"/>
      <c r="CV51" s="1114"/>
      <c r="CW51" s="1114"/>
      <c r="CX51" s="1114"/>
      <c r="CY51" s="1114"/>
      <c r="CZ51" s="1114"/>
      <c r="DA51" s="1114"/>
      <c r="DB51" s="1114"/>
      <c r="DC51" s="1114"/>
      <c r="DD51" s="1114"/>
      <c r="DE51" s="1114"/>
      <c r="DF51" s="1114"/>
      <c r="DG51" s="1114"/>
      <c r="DH51" s="1114"/>
      <c r="DI51" s="1114"/>
      <c r="DJ51" s="1114"/>
      <c r="DK51" s="1114"/>
      <c r="DL51" s="1114"/>
      <c r="DM51" s="1114"/>
      <c r="DN51" s="1114"/>
      <c r="DO51" s="1114"/>
      <c r="DP51" s="1114"/>
      <c r="DQ51" s="1114"/>
      <c r="DR51" s="1114"/>
      <c r="DS51" s="1114"/>
      <c r="DT51" s="1114"/>
      <c r="DU51" s="1114"/>
      <c r="DV51" s="1114"/>
      <c r="DW51" s="1114"/>
      <c r="DX51" s="1114"/>
      <c r="DY51" s="1114"/>
      <c r="DZ51" s="1114"/>
      <c r="EA51" s="1114"/>
      <c r="EB51" s="1114"/>
      <c r="EC51" s="1114"/>
      <c r="ED51" s="1114"/>
      <c r="EE51" s="1114"/>
      <c r="EF51" s="1114"/>
      <c r="EG51" s="1114"/>
      <c r="EH51" s="1114"/>
      <c r="EI51" s="1114"/>
      <c r="EJ51" s="1114"/>
      <c r="EK51" s="1114"/>
      <c r="EL51" s="1114"/>
      <c r="EM51" s="1114"/>
      <c r="EN51" s="1114"/>
      <c r="EO51" s="1114"/>
      <c r="EP51" s="1114"/>
      <c r="EQ51" s="1114"/>
      <c r="ER51" s="1114"/>
      <c r="ES51" s="1114"/>
      <c r="ET51" s="1114"/>
      <c r="EU51" s="1114"/>
      <c r="EV51" s="1114"/>
      <c r="EW51" s="1114"/>
      <c r="EX51" s="1114"/>
      <c r="EY51" s="1114"/>
      <c r="EZ51" s="1114"/>
      <c r="FA51" s="1114"/>
      <c r="FB51" s="1114"/>
      <c r="FC51" s="1114"/>
      <c r="FD51" s="1114"/>
      <c r="FE51" s="1114"/>
      <c r="FF51" s="1114"/>
      <c r="FG51" s="1114"/>
      <c r="FH51" s="1114"/>
      <c r="FI51" s="1114"/>
      <c r="FJ51" s="1114"/>
      <c r="FK51" s="1114"/>
      <c r="FL51" s="1114"/>
      <c r="FM51" s="1114"/>
      <c r="FN51" s="1114"/>
      <c r="FO51" s="1114"/>
      <c r="FP51" s="1114"/>
      <c r="FQ51" s="1114"/>
      <c r="FR51" s="1114"/>
      <c r="FS51" s="1114"/>
      <c r="FT51" s="1114"/>
      <c r="FU51" s="1114"/>
      <c r="FV51" s="1114"/>
      <c r="FW51" s="1114"/>
      <c r="FX51" s="1114"/>
      <c r="FY51" s="1114"/>
      <c r="FZ51" s="1114"/>
      <c r="GA51" s="1114"/>
      <c r="GB51" s="1114"/>
      <c r="GC51" s="1114"/>
      <c r="GD51" s="1114"/>
      <c r="GE51" s="1114"/>
      <c r="GF51" s="1114"/>
      <c r="GG51" s="1114"/>
      <c r="GH51" s="1114"/>
      <c r="GI51" s="1114"/>
      <c r="GJ51" s="1114"/>
      <c r="GK51" s="1114"/>
      <c r="GL51" s="1114"/>
      <c r="GM51" s="1114"/>
      <c r="GN51" s="1114"/>
      <c r="GO51" s="1114"/>
      <c r="GP51" s="1114"/>
      <c r="GQ51" s="1114"/>
      <c r="GR51" s="1114"/>
      <c r="GS51" s="1114"/>
      <c r="GT51" s="1114"/>
      <c r="GU51" s="1114"/>
      <c r="GV51" s="1114"/>
      <c r="GW51" s="1114"/>
      <c r="GX51" s="1114"/>
      <c r="GY51" s="1114"/>
      <c r="GZ51" s="1114"/>
      <c r="HA51" s="1114"/>
      <c r="HB51" s="1114"/>
      <c r="HC51" s="1114"/>
      <c r="HD51" s="1114"/>
      <c r="HE51" s="1114"/>
      <c r="HF51" s="1114"/>
      <c r="HG51" s="1114"/>
      <c r="HH51" s="1114"/>
      <c r="HI51" s="1114"/>
      <c r="HJ51" s="1114"/>
      <c r="HK51" s="1114"/>
      <c r="HL51" s="1114"/>
      <c r="HM51" s="1114"/>
      <c r="HN51" s="1114"/>
      <c r="HO51" s="1114"/>
      <c r="HP51" s="1114"/>
      <c r="HQ51" s="1114"/>
      <c r="HR51" s="1114"/>
      <c r="HS51" s="1114"/>
      <c r="HT51" s="1114"/>
      <c r="HU51" s="1114"/>
      <c r="HV51" s="1114"/>
      <c r="HW51" s="1114"/>
      <c r="HX51" s="1114"/>
      <c r="HY51" s="1114"/>
      <c r="HZ51" s="1114"/>
      <c r="IA51" s="1114"/>
      <c r="IB51" s="1114"/>
      <c r="IC51" s="1114"/>
      <c r="ID51" s="1114"/>
      <c r="IE51" s="1114"/>
      <c r="IF51" s="1114"/>
      <c r="IG51" s="1114"/>
      <c r="IH51" s="1114"/>
      <c r="II51" s="1114"/>
      <c r="IJ51" s="1114"/>
      <c r="IK51" s="1114"/>
      <c r="IL51" s="1114"/>
      <c r="IM51" s="1114"/>
      <c r="IN51" s="1114"/>
      <c r="IO51" s="1114"/>
      <c r="IP51" s="1114"/>
      <c r="IQ51" s="1114"/>
      <c r="IR51" s="1114"/>
      <c r="IS51" s="1114"/>
      <c r="IT51" s="1114"/>
      <c r="IU51" s="1114"/>
      <c r="IV51" s="1114"/>
      <c r="IW51" s="1114"/>
    </row>
    <row r="52" spans="2:257" s="1346" customFormat="1" ht="6" customHeight="1">
      <c r="C52" s="1711"/>
      <c r="D52" s="1708"/>
      <c r="E52" s="1347"/>
      <c r="F52" s="1348"/>
      <c r="G52" s="1347"/>
      <c r="H52" s="1348"/>
      <c r="I52" s="1347"/>
      <c r="J52" s="1348"/>
      <c r="K52" s="1347"/>
      <c r="L52" s="1348"/>
      <c r="M52" s="1347"/>
      <c r="N52" s="1348"/>
      <c r="O52" s="1347"/>
      <c r="P52" s="1348"/>
      <c r="Q52" s="1347"/>
      <c r="R52" s="1348"/>
      <c r="S52" s="1347"/>
      <c r="T52" s="1348"/>
      <c r="U52" s="1347"/>
      <c r="V52" s="1348"/>
      <c r="W52" s="1347"/>
      <c r="X52" s="1348"/>
      <c r="Y52" s="1347"/>
      <c r="Z52" s="1348"/>
      <c r="AA52" s="1347"/>
      <c r="AB52" s="1348"/>
      <c r="AC52" s="1347"/>
      <c r="AD52" s="1709"/>
      <c r="AE52" s="924"/>
      <c r="AF52" s="1349"/>
      <c r="AG52" s="924"/>
      <c r="AH52" s="924"/>
      <c r="AI52" s="924"/>
      <c r="AJ52" s="924"/>
      <c r="AK52" s="924"/>
      <c r="AL52" s="924"/>
      <c r="AM52" s="924"/>
      <c r="AN52" s="924"/>
      <c r="AO52" s="924"/>
      <c r="AP52" s="924"/>
      <c r="AQ52" s="924"/>
      <c r="AR52" s="924"/>
      <c r="AS52" s="924"/>
      <c r="AT52" s="924"/>
      <c r="AU52" s="924"/>
      <c r="AV52" s="924"/>
      <c r="AW52" s="924"/>
      <c r="AX52" s="924"/>
      <c r="AY52" s="924"/>
      <c r="AZ52" s="924"/>
      <c r="BA52" s="924"/>
      <c r="BB52" s="924"/>
      <c r="BC52" s="924"/>
      <c r="BD52" s="924"/>
      <c r="BE52" s="924"/>
      <c r="BF52" s="924"/>
      <c r="BG52" s="924"/>
      <c r="BH52" s="924"/>
      <c r="BI52" s="924"/>
      <c r="BJ52" s="924"/>
      <c r="BK52" s="924"/>
      <c r="BL52" s="924"/>
      <c r="BM52" s="924"/>
      <c r="BN52" s="924"/>
      <c r="BO52" s="924"/>
      <c r="BP52" s="924"/>
      <c r="BQ52" s="924"/>
      <c r="BR52" s="924"/>
      <c r="BS52" s="924"/>
      <c r="BT52" s="924"/>
      <c r="BU52" s="924"/>
      <c r="BV52" s="924"/>
      <c r="BW52" s="924"/>
      <c r="BX52" s="924"/>
      <c r="BY52" s="924"/>
      <c r="BZ52" s="924"/>
      <c r="CA52" s="924"/>
      <c r="CB52" s="924"/>
      <c r="CC52" s="924"/>
      <c r="CD52" s="924"/>
      <c r="CE52" s="924"/>
      <c r="CF52" s="924"/>
      <c r="CG52" s="924"/>
      <c r="CH52" s="924"/>
      <c r="CI52" s="924"/>
      <c r="CJ52" s="924"/>
      <c r="CK52" s="924"/>
      <c r="CL52" s="924"/>
      <c r="CM52" s="924"/>
      <c r="CN52" s="924"/>
      <c r="CO52" s="924"/>
      <c r="CP52" s="924"/>
      <c r="CQ52" s="924"/>
      <c r="CR52" s="924"/>
      <c r="CS52" s="924"/>
      <c r="CT52" s="924"/>
      <c r="CU52" s="924"/>
      <c r="CV52" s="924"/>
      <c r="CW52" s="924"/>
      <c r="CX52" s="924"/>
      <c r="CY52" s="924"/>
      <c r="CZ52" s="924"/>
      <c r="DA52" s="924"/>
      <c r="DB52" s="924"/>
      <c r="DC52" s="924"/>
      <c r="DD52" s="924"/>
      <c r="DE52" s="924"/>
      <c r="DF52" s="924"/>
      <c r="DG52" s="924"/>
      <c r="DH52" s="924"/>
      <c r="DI52" s="924"/>
      <c r="DJ52" s="924"/>
      <c r="DK52" s="924"/>
      <c r="DL52" s="924"/>
      <c r="DM52" s="924"/>
      <c r="DN52" s="924"/>
      <c r="DO52" s="924"/>
      <c r="DP52" s="924"/>
      <c r="DQ52" s="924"/>
      <c r="DR52" s="924"/>
      <c r="DS52" s="924"/>
      <c r="DT52" s="924"/>
      <c r="DU52" s="924"/>
      <c r="DV52" s="924"/>
      <c r="DW52" s="924"/>
      <c r="DX52" s="924"/>
      <c r="DY52" s="924"/>
      <c r="DZ52" s="924"/>
      <c r="EA52" s="924"/>
      <c r="EB52" s="924"/>
      <c r="EC52" s="924"/>
      <c r="ED52" s="924"/>
      <c r="EE52" s="924"/>
      <c r="EF52" s="924"/>
      <c r="EG52" s="924"/>
      <c r="EH52" s="924"/>
      <c r="EI52" s="924"/>
      <c r="EJ52" s="924"/>
      <c r="EK52" s="924"/>
      <c r="EL52" s="924"/>
      <c r="EM52" s="924"/>
      <c r="EN52" s="924"/>
      <c r="EO52" s="924"/>
      <c r="EP52" s="924"/>
      <c r="EQ52" s="924"/>
      <c r="ER52" s="924"/>
      <c r="ES52" s="924"/>
      <c r="ET52" s="924"/>
      <c r="EU52" s="924"/>
      <c r="EV52" s="924"/>
      <c r="EW52" s="924"/>
      <c r="EX52" s="924"/>
      <c r="EY52" s="924"/>
      <c r="EZ52" s="924"/>
      <c r="FA52" s="924"/>
      <c r="FB52" s="924"/>
      <c r="FC52" s="924"/>
      <c r="FD52" s="924"/>
      <c r="FE52" s="924"/>
      <c r="FF52" s="924"/>
      <c r="FG52" s="924"/>
      <c r="FH52" s="924"/>
      <c r="FI52" s="924"/>
      <c r="FJ52" s="924"/>
      <c r="FK52" s="924"/>
      <c r="FL52" s="924"/>
      <c r="FM52" s="924"/>
      <c r="FN52" s="924"/>
      <c r="FO52" s="924"/>
      <c r="FP52" s="924"/>
      <c r="FQ52" s="924"/>
      <c r="FR52" s="924"/>
      <c r="FS52" s="924"/>
      <c r="FT52" s="924"/>
      <c r="FU52" s="924"/>
      <c r="FV52" s="924"/>
      <c r="FW52" s="924"/>
      <c r="FX52" s="924"/>
      <c r="FY52" s="924"/>
      <c r="FZ52" s="924"/>
      <c r="GA52" s="924"/>
      <c r="GB52" s="924"/>
      <c r="GC52" s="924"/>
      <c r="GD52" s="924"/>
      <c r="GE52" s="924"/>
      <c r="GF52" s="924"/>
      <c r="GG52" s="924"/>
      <c r="GH52" s="924"/>
      <c r="GI52" s="924"/>
      <c r="GJ52" s="924"/>
      <c r="GK52" s="924"/>
      <c r="GL52" s="924"/>
      <c r="GM52" s="924"/>
      <c r="GN52" s="924"/>
      <c r="GO52" s="924"/>
      <c r="GP52" s="924"/>
      <c r="GQ52" s="924"/>
      <c r="GR52" s="924"/>
      <c r="GS52" s="924"/>
      <c r="GT52" s="924"/>
      <c r="GU52" s="924"/>
      <c r="GV52" s="924"/>
      <c r="GW52" s="924"/>
      <c r="GX52" s="924"/>
      <c r="GY52" s="924"/>
      <c r="GZ52" s="924"/>
      <c r="HA52" s="924"/>
      <c r="HB52" s="924"/>
      <c r="HC52" s="924"/>
      <c r="HD52" s="924"/>
      <c r="HE52" s="924"/>
      <c r="HF52" s="924"/>
      <c r="HG52" s="924"/>
      <c r="HH52" s="924"/>
      <c r="HI52" s="924"/>
      <c r="HJ52" s="924"/>
      <c r="HK52" s="924"/>
      <c r="HL52" s="924"/>
      <c r="HM52" s="924"/>
      <c r="HN52" s="924"/>
      <c r="HO52" s="924"/>
      <c r="HP52" s="924"/>
      <c r="HQ52" s="924"/>
      <c r="HR52" s="924"/>
      <c r="HS52" s="924"/>
      <c r="HT52" s="924"/>
      <c r="HU52" s="924"/>
      <c r="HV52" s="924"/>
      <c r="HW52" s="924"/>
      <c r="HX52" s="924"/>
      <c r="HY52" s="924"/>
      <c r="HZ52" s="924"/>
      <c r="IA52" s="924"/>
      <c r="IB52" s="924"/>
      <c r="IC52" s="924"/>
      <c r="ID52" s="924"/>
      <c r="IE52" s="924"/>
      <c r="IF52" s="924"/>
      <c r="IG52" s="924"/>
      <c r="IH52" s="924"/>
      <c r="II52" s="924"/>
      <c r="IJ52" s="924"/>
      <c r="IK52" s="924"/>
      <c r="IL52" s="924"/>
      <c r="IM52" s="924"/>
      <c r="IN52" s="924"/>
      <c r="IO52" s="924"/>
      <c r="IP52" s="924"/>
      <c r="IQ52" s="924"/>
      <c r="IR52" s="924"/>
      <c r="IS52" s="924"/>
      <c r="IT52" s="924"/>
      <c r="IU52" s="924"/>
      <c r="IV52" s="924"/>
      <c r="IW52" s="924"/>
    </row>
    <row r="53" spans="2:257" ht="31.5">
      <c r="B53" s="1350">
        <v>1</v>
      </c>
      <c r="C53" s="233" t="str">
        <f>SUM($A$14:B53)&amp;".0"</f>
        <v>20.0</v>
      </c>
      <c r="D53" s="1706" t="str">
        <f>VLOOKUP(C53,RESUMO!$B$15:$I$83,3,0)</f>
        <v>P E R G O L A D O S   D O S   B A N C O S  ( 6 U N I D A D E S )</v>
      </c>
      <c r="E53" s="1351">
        <f>($AC53*F53/100)</f>
        <v>0</v>
      </c>
      <c r="F53" s="1707"/>
      <c r="G53" s="1351">
        <f>($AC53*H53/100)</f>
        <v>0</v>
      </c>
      <c r="H53" s="1707"/>
      <c r="I53" s="1351">
        <f>($AC53*J53/100)</f>
        <v>0</v>
      </c>
      <c r="J53" s="1707"/>
      <c r="K53" s="1351">
        <f>($AC53*L53/100)</f>
        <v>0</v>
      </c>
      <c r="L53" s="1707"/>
      <c r="M53" s="1351">
        <f>($AC53*N53/100)</f>
        <v>0</v>
      </c>
      <c r="N53" s="1707"/>
      <c r="O53" s="1351">
        <f>($AC53*P53/100)</f>
        <v>0</v>
      </c>
      <c r="P53" s="1707"/>
      <c r="Q53" s="1351">
        <f>($AC53*R53/100)</f>
        <v>0</v>
      </c>
      <c r="R53" s="1707"/>
      <c r="S53" s="1351">
        <f>($AC53*T53/100)</f>
        <v>0</v>
      </c>
      <c r="T53" s="1707"/>
      <c r="U53" s="1351">
        <f>($AC53*V53/100)</f>
        <v>0</v>
      </c>
      <c r="V53" s="1707"/>
      <c r="W53" s="1351">
        <f>($AC53*X53/100)</f>
        <v>0</v>
      </c>
      <c r="X53" s="1707"/>
      <c r="Y53" s="1351">
        <f>($AC53*Z53/100)</f>
        <v>0</v>
      </c>
      <c r="Z53" s="1707"/>
      <c r="AA53" s="1351">
        <f>($AC53*AB53/100)</f>
        <v>0</v>
      </c>
      <c r="AB53" s="1707"/>
      <c r="AC53" s="1351">
        <f>VLOOKUP(C53,RESUMO!$B$15:$I$83,8,0)</f>
        <v>32405.579999999998</v>
      </c>
      <c r="AD53" s="1707">
        <f ca="1">AC53/$AC$57*100</f>
        <v>12.564608382454173</v>
      </c>
      <c r="AE53" s="1114"/>
      <c r="AF53" s="1352">
        <f>F53+H53+J53+P53+L53+N53+R53+T53+V53+X53+Z53+AB53</f>
        <v>0</v>
      </c>
      <c r="AG53" s="1114"/>
      <c r="AH53" s="1114"/>
      <c r="AI53" s="1114"/>
      <c r="AJ53" s="1114"/>
      <c r="AK53" s="1114"/>
      <c r="AL53" s="1114"/>
      <c r="AM53" s="1114"/>
      <c r="AN53" s="1114"/>
      <c r="AO53" s="1114"/>
      <c r="AP53" s="1114"/>
      <c r="AQ53" s="1114"/>
      <c r="AR53" s="1114"/>
      <c r="AS53" s="1114"/>
      <c r="AT53" s="1114"/>
      <c r="AU53" s="1114"/>
      <c r="AV53" s="1114"/>
      <c r="AW53" s="1114"/>
      <c r="AX53" s="1114"/>
      <c r="AY53" s="1114"/>
      <c r="AZ53" s="1114"/>
      <c r="BA53" s="1114"/>
      <c r="BB53" s="1114"/>
      <c r="BC53" s="1114"/>
      <c r="BD53" s="1114"/>
      <c r="BE53" s="1114"/>
      <c r="BF53" s="1114"/>
      <c r="BG53" s="1114"/>
      <c r="BH53" s="1114"/>
      <c r="BI53" s="1114"/>
      <c r="BJ53" s="1114"/>
      <c r="BK53" s="1114"/>
      <c r="BL53" s="1114"/>
      <c r="BM53" s="1114"/>
      <c r="BN53" s="1114"/>
      <c r="BO53" s="1114"/>
      <c r="BP53" s="1114"/>
      <c r="BQ53" s="1114"/>
      <c r="BR53" s="1114"/>
      <c r="BS53" s="1114"/>
      <c r="BT53" s="1114"/>
      <c r="BU53" s="1114"/>
      <c r="BV53" s="1114"/>
      <c r="BW53" s="1114"/>
      <c r="BX53" s="1114"/>
      <c r="BY53" s="1114"/>
      <c r="BZ53" s="1114"/>
      <c r="CA53" s="1114"/>
      <c r="CB53" s="1114"/>
      <c r="CC53" s="1114"/>
      <c r="CD53" s="1114"/>
      <c r="CE53" s="1114"/>
      <c r="CF53" s="1114"/>
      <c r="CG53" s="1114"/>
      <c r="CH53" s="1114"/>
      <c r="CI53" s="1114"/>
      <c r="CJ53" s="1114"/>
      <c r="CK53" s="1114"/>
      <c r="CL53" s="1114"/>
      <c r="CM53" s="1114"/>
      <c r="CN53" s="1114"/>
      <c r="CO53" s="1114"/>
      <c r="CP53" s="1114"/>
      <c r="CQ53" s="1114"/>
      <c r="CR53" s="1114"/>
      <c r="CS53" s="1114"/>
      <c r="CT53" s="1114"/>
      <c r="CU53" s="1114"/>
      <c r="CV53" s="1114"/>
      <c r="CW53" s="1114"/>
      <c r="CX53" s="1114"/>
      <c r="CY53" s="1114"/>
      <c r="CZ53" s="1114"/>
      <c r="DA53" s="1114"/>
      <c r="DB53" s="1114"/>
      <c r="DC53" s="1114"/>
      <c r="DD53" s="1114"/>
      <c r="DE53" s="1114"/>
      <c r="DF53" s="1114"/>
      <c r="DG53" s="1114"/>
      <c r="DH53" s="1114"/>
      <c r="DI53" s="1114"/>
      <c r="DJ53" s="1114"/>
      <c r="DK53" s="1114"/>
      <c r="DL53" s="1114"/>
      <c r="DM53" s="1114"/>
      <c r="DN53" s="1114"/>
      <c r="DO53" s="1114"/>
      <c r="DP53" s="1114"/>
      <c r="DQ53" s="1114"/>
      <c r="DR53" s="1114"/>
      <c r="DS53" s="1114"/>
      <c r="DT53" s="1114"/>
      <c r="DU53" s="1114"/>
      <c r="DV53" s="1114"/>
      <c r="DW53" s="1114"/>
      <c r="DX53" s="1114"/>
      <c r="DY53" s="1114"/>
      <c r="DZ53" s="1114"/>
      <c r="EA53" s="1114"/>
      <c r="EB53" s="1114"/>
      <c r="EC53" s="1114"/>
      <c r="ED53" s="1114"/>
      <c r="EE53" s="1114"/>
      <c r="EF53" s="1114"/>
      <c r="EG53" s="1114"/>
      <c r="EH53" s="1114"/>
      <c r="EI53" s="1114"/>
      <c r="EJ53" s="1114"/>
      <c r="EK53" s="1114"/>
      <c r="EL53" s="1114"/>
      <c r="EM53" s="1114"/>
      <c r="EN53" s="1114"/>
      <c r="EO53" s="1114"/>
      <c r="EP53" s="1114"/>
      <c r="EQ53" s="1114"/>
      <c r="ER53" s="1114"/>
      <c r="ES53" s="1114"/>
      <c r="ET53" s="1114"/>
      <c r="EU53" s="1114"/>
      <c r="EV53" s="1114"/>
      <c r="EW53" s="1114"/>
      <c r="EX53" s="1114"/>
      <c r="EY53" s="1114"/>
      <c r="EZ53" s="1114"/>
      <c r="FA53" s="1114"/>
      <c r="FB53" s="1114"/>
      <c r="FC53" s="1114"/>
      <c r="FD53" s="1114"/>
      <c r="FE53" s="1114"/>
      <c r="FF53" s="1114"/>
      <c r="FG53" s="1114"/>
      <c r="FH53" s="1114"/>
      <c r="FI53" s="1114"/>
      <c r="FJ53" s="1114"/>
      <c r="FK53" s="1114"/>
      <c r="FL53" s="1114"/>
      <c r="FM53" s="1114"/>
      <c r="FN53" s="1114"/>
      <c r="FO53" s="1114"/>
      <c r="FP53" s="1114"/>
      <c r="FQ53" s="1114"/>
      <c r="FR53" s="1114"/>
      <c r="FS53" s="1114"/>
      <c r="FT53" s="1114"/>
      <c r="FU53" s="1114"/>
      <c r="FV53" s="1114"/>
      <c r="FW53" s="1114"/>
      <c r="FX53" s="1114"/>
      <c r="FY53" s="1114"/>
      <c r="FZ53" s="1114"/>
      <c r="GA53" s="1114"/>
      <c r="GB53" s="1114"/>
      <c r="GC53" s="1114"/>
      <c r="GD53" s="1114"/>
      <c r="GE53" s="1114"/>
      <c r="GF53" s="1114"/>
      <c r="GG53" s="1114"/>
      <c r="GH53" s="1114"/>
      <c r="GI53" s="1114"/>
      <c r="GJ53" s="1114"/>
      <c r="GK53" s="1114"/>
      <c r="GL53" s="1114"/>
      <c r="GM53" s="1114"/>
      <c r="GN53" s="1114"/>
      <c r="GO53" s="1114"/>
      <c r="GP53" s="1114"/>
      <c r="GQ53" s="1114"/>
      <c r="GR53" s="1114"/>
      <c r="GS53" s="1114"/>
      <c r="GT53" s="1114"/>
      <c r="GU53" s="1114"/>
      <c r="GV53" s="1114"/>
      <c r="GW53" s="1114"/>
      <c r="GX53" s="1114"/>
      <c r="GY53" s="1114"/>
      <c r="GZ53" s="1114"/>
      <c r="HA53" s="1114"/>
      <c r="HB53" s="1114"/>
      <c r="HC53" s="1114"/>
      <c r="HD53" s="1114"/>
      <c r="HE53" s="1114"/>
      <c r="HF53" s="1114"/>
      <c r="HG53" s="1114"/>
      <c r="HH53" s="1114"/>
      <c r="HI53" s="1114"/>
      <c r="HJ53" s="1114"/>
      <c r="HK53" s="1114"/>
      <c r="HL53" s="1114"/>
      <c r="HM53" s="1114"/>
      <c r="HN53" s="1114"/>
      <c r="HO53" s="1114"/>
      <c r="HP53" s="1114"/>
      <c r="HQ53" s="1114"/>
      <c r="HR53" s="1114"/>
      <c r="HS53" s="1114"/>
      <c r="HT53" s="1114"/>
      <c r="HU53" s="1114"/>
      <c r="HV53" s="1114"/>
      <c r="HW53" s="1114"/>
      <c r="HX53" s="1114"/>
      <c r="HY53" s="1114"/>
      <c r="HZ53" s="1114"/>
      <c r="IA53" s="1114"/>
      <c r="IB53" s="1114"/>
      <c r="IC53" s="1114"/>
      <c r="ID53" s="1114"/>
      <c r="IE53" s="1114"/>
      <c r="IF53" s="1114"/>
      <c r="IG53" s="1114"/>
      <c r="IH53" s="1114"/>
      <c r="II53" s="1114"/>
      <c r="IJ53" s="1114"/>
      <c r="IK53" s="1114"/>
      <c r="IL53" s="1114"/>
      <c r="IM53" s="1114"/>
      <c r="IN53" s="1114"/>
      <c r="IO53" s="1114"/>
      <c r="IP53" s="1114"/>
      <c r="IQ53" s="1114"/>
      <c r="IR53" s="1114"/>
      <c r="IS53" s="1114"/>
      <c r="IT53" s="1114"/>
      <c r="IU53" s="1114"/>
      <c r="IV53" s="1114"/>
      <c r="IW53" s="1114"/>
    </row>
    <row r="54" spans="2:257" s="1346" customFormat="1" ht="6" customHeight="1">
      <c r="C54" s="1711"/>
      <c r="D54" s="1708"/>
      <c r="E54" s="1347"/>
      <c r="F54" s="1348"/>
      <c r="G54" s="1347"/>
      <c r="H54" s="1348"/>
      <c r="I54" s="1347"/>
      <c r="J54" s="1348"/>
      <c r="K54" s="1347"/>
      <c r="L54" s="1348"/>
      <c r="M54" s="1347"/>
      <c r="N54" s="1348"/>
      <c r="O54" s="1347"/>
      <c r="P54" s="1348"/>
      <c r="Q54" s="1347"/>
      <c r="R54" s="1348"/>
      <c r="S54" s="1347"/>
      <c r="T54" s="1348"/>
      <c r="U54" s="1347"/>
      <c r="V54" s="1348"/>
      <c r="W54" s="1347"/>
      <c r="X54" s="1348"/>
      <c r="Y54" s="1347"/>
      <c r="Z54" s="1348"/>
      <c r="AA54" s="1347"/>
      <c r="AB54" s="1348"/>
      <c r="AC54" s="1347"/>
      <c r="AD54" s="1709"/>
      <c r="AE54" s="924"/>
      <c r="AF54" s="1349"/>
      <c r="AG54" s="924"/>
      <c r="AH54" s="924"/>
      <c r="AI54" s="924"/>
      <c r="AJ54" s="924"/>
      <c r="AK54" s="924"/>
      <c r="AL54" s="924"/>
      <c r="AM54" s="924"/>
      <c r="AN54" s="924"/>
      <c r="AO54" s="924"/>
      <c r="AP54" s="924"/>
      <c r="AQ54" s="924"/>
      <c r="AR54" s="924"/>
      <c r="AS54" s="924"/>
      <c r="AT54" s="924"/>
      <c r="AU54" s="924"/>
      <c r="AV54" s="924"/>
      <c r="AW54" s="924"/>
      <c r="AX54" s="924"/>
      <c r="AY54" s="924"/>
      <c r="AZ54" s="924"/>
      <c r="BA54" s="924"/>
      <c r="BB54" s="924"/>
      <c r="BC54" s="924"/>
      <c r="BD54" s="924"/>
      <c r="BE54" s="924"/>
      <c r="BF54" s="924"/>
      <c r="BG54" s="924"/>
      <c r="BH54" s="924"/>
      <c r="BI54" s="924"/>
      <c r="BJ54" s="924"/>
      <c r="BK54" s="924"/>
      <c r="BL54" s="924"/>
      <c r="BM54" s="924"/>
      <c r="BN54" s="924"/>
      <c r="BO54" s="924"/>
      <c r="BP54" s="924"/>
      <c r="BQ54" s="924"/>
      <c r="BR54" s="924"/>
      <c r="BS54" s="924"/>
      <c r="BT54" s="924"/>
      <c r="BU54" s="924"/>
      <c r="BV54" s="924"/>
      <c r="BW54" s="924"/>
      <c r="BX54" s="924"/>
      <c r="BY54" s="924"/>
      <c r="BZ54" s="924"/>
      <c r="CA54" s="924"/>
      <c r="CB54" s="924"/>
      <c r="CC54" s="924"/>
      <c r="CD54" s="924"/>
      <c r="CE54" s="924"/>
      <c r="CF54" s="924"/>
      <c r="CG54" s="924"/>
      <c r="CH54" s="924"/>
      <c r="CI54" s="924"/>
      <c r="CJ54" s="924"/>
      <c r="CK54" s="924"/>
      <c r="CL54" s="924"/>
      <c r="CM54" s="924"/>
      <c r="CN54" s="924"/>
      <c r="CO54" s="924"/>
      <c r="CP54" s="924"/>
      <c r="CQ54" s="924"/>
      <c r="CR54" s="924"/>
      <c r="CS54" s="924"/>
      <c r="CT54" s="924"/>
      <c r="CU54" s="924"/>
      <c r="CV54" s="924"/>
      <c r="CW54" s="924"/>
      <c r="CX54" s="924"/>
      <c r="CY54" s="924"/>
      <c r="CZ54" s="924"/>
      <c r="DA54" s="924"/>
      <c r="DB54" s="924"/>
      <c r="DC54" s="924"/>
      <c r="DD54" s="924"/>
      <c r="DE54" s="924"/>
      <c r="DF54" s="924"/>
      <c r="DG54" s="924"/>
      <c r="DH54" s="924"/>
      <c r="DI54" s="924"/>
      <c r="DJ54" s="924"/>
      <c r="DK54" s="924"/>
      <c r="DL54" s="924"/>
      <c r="DM54" s="924"/>
      <c r="DN54" s="924"/>
      <c r="DO54" s="924"/>
      <c r="DP54" s="924"/>
      <c r="DQ54" s="924"/>
      <c r="DR54" s="924"/>
      <c r="DS54" s="924"/>
      <c r="DT54" s="924"/>
      <c r="DU54" s="924"/>
      <c r="DV54" s="924"/>
      <c r="DW54" s="924"/>
      <c r="DX54" s="924"/>
      <c r="DY54" s="924"/>
      <c r="DZ54" s="924"/>
      <c r="EA54" s="924"/>
      <c r="EB54" s="924"/>
      <c r="EC54" s="924"/>
      <c r="ED54" s="924"/>
      <c r="EE54" s="924"/>
      <c r="EF54" s="924"/>
      <c r="EG54" s="924"/>
      <c r="EH54" s="924"/>
      <c r="EI54" s="924"/>
      <c r="EJ54" s="924"/>
      <c r="EK54" s="924"/>
      <c r="EL54" s="924"/>
      <c r="EM54" s="924"/>
      <c r="EN54" s="924"/>
      <c r="EO54" s="924"/>
      <c r="EP54" s="924"/>
      <c r="EQ54" s="924"/>
      <c r="ER54" s="924"/>
      <c r="ES54" s="924"/>
      <c r="ET54" s="924"/>
      <c r="EU54" s="924"/>
      <c r="EV54" s="924"/>
      <c r="EW54" s="924"/>
      <c r="EX54" s="924"/>
      <c r="EY54" s="924"/>
      <c r="EZ54" s="924"/>
      <c r="FA54" s="924"/>
      <c r="FB54" s="924"/>
      <c r="FC54" s="924"/>
      <c r="FD54" s="924"/>
      <c r="FE54" s="924"/>
      <c r="FF54" s="924"/>
      <c r="FG54" s="924"/>
      <c r="FH54" s="924"/>
      <c r="FI54" s="924"/>
      <c r="FJ54" s="924"/>
      <c r="FK54" s="924"/>
      <c r="FL54" s="924"/>
      <c r="FM54" s="924"/>
      <c r="FN54" s="924"/>
      <c r="FO54" s="924"/>
      <c r="FP54" s="924"/>
      <c r="FQ54" s="924"/>
      <c r="FR54" s="924"/>
      <c r="FS54" s="924"/>
      <c r="FT54" s="924"/>
      <c r="FU54" s="924"/>
      <c r="FV54" s="924"/>
      <c r="FW54" s="924"/>
      <c r="FX54" s="924"/>
      <c r="FY54" s="924"/>
      <c r="FZ54" s="924"/>
      <c r="GA54" s="924"/>
      <c r="GB54" s="924"/>
      <c r="GC54" s="924"/>
      <c r="GD54" s="924"/>
      <c r="GE54" s="924"/>
      <c r="GF54" s="924"/>
      <c r="GG54" s="924"/>
      <c r="GH54" s="924"/>
      <c r="GI54" s="924"/>
      <c r="GJ54" s="924"/>
      <c r="GK54" s="924"/>
      <c r="GL54" s="924"/>
      <c r="GM54" s="924"/>
      <c r="GN54" s="924"/>
      <c r="GO54" s="924"/>
      <c r="GP54" s="924"/>
      <c r="GQ54" s="924"/>
      <c r="GR54" s="924"/>
      <c r="GS54" s="924"/>
      <c r="GT54" s="924"/>
      <c r="GU54" s="924"/>
      <c r="GV54" s="924"/>
      <c r="GW54" s="924"/>
      <c r="GX54" s="924"/>
      <c r="GY54" s="924"/>
      <c r="GZ54" s="924"/>
      <c r="HA54" s="924"/>
      <c r="HB54" s="924"/>
      <c r="HC54" s="924"/>
      <c r="HD54" s="924"/>
      <c r="HE54" s="924"/>
      <c r="HF54" s="924"/>
      <c r="HG54" s="924"/>
      <c r="HH54" s="924"/>
      <c r="HI54" s="924"/>
      <c r="HJ54" s="924"/>
      <c r="HK54" s="924"/>
      <c r="HL54" s="924"/>
      <c r="HM54" s="924"/>
      <c r="HN54" s="924"/>
      <c r="HO54" s="924"/>
      <c r="HP54" s="924"/>
      <c r="HQ54" s="924"/>
      <c r="HR54" s="924"/>
      <c r="HS54" s="924"/>
      <c r="HT54" s="924"/>
      <c r="HU54" s="924"/>
      <c r="HV54" s="924"/>
      <c r="HW54" s="924"/>
      <c r="HX54" s="924"/>
      <c r="HY54" s="924"/>
      <c r="HZ54" s="924"/>
      <c r="IA54" s="924"/>
      <c r="IB54" s="924"/>
      <c r="IC54" s="924"/>
      <c r="ID54" s="924"/>
      <c r="IE54" s="924"/>
      <c r="IF54" s="924"/>
      <c r="IG54" s="924"/>
      <c r="IH54" s="924"/>
      <c r="II54" s="924"/>
      <c r="IJ54" s="924"/>
      <c r="IK54" s="924"/>
      <c r="IL54" s="924"/>
      <c r="IM54" s="924"/>
      <c r="IN54" s="924"/>
      <c r="IO54" s="924"/>
      <c r="IP54" s="924"/>
      <c r="IQ54" s="924"/>
      <c r="IR54" s="924"/>
      <c r="IS54" s="924"/>
      <c r="IT54" s="924"/>
      <c r="IU54" s="924"/>
      <c r="IV54" s="924"/>
      <c r="IW54" s="924"/>
    </row>
    <row r="55" spans="2:257" ht="47.25">
      <c r="B55" s="1350">
        <v>1</v>
      </c>
      <c r="C55" s="233" t="str">
        <f>SUM($A$14:B55)&amp;".0"</f>
        <v>21.0</v>
      </c>
      <c r="D55" s="1706" t="str">
        <f>VLOOKUP(C55,RESUMO!$B$15:$I$83,3,0)</f>
        <v>E M B A S A M E N T O   -   B A N C O S   C O M   J A R D I M    ( 1 4  U N I D A D E S )</v>
      </c>
      <c r="E55" s="1351">
        <f>($AC55*F55/100)</f>
        <v>0</v>
      </c>
      <c r="F55" s="1707"/>
      <c r="G55" s="1351">
        <f>($AC55*H55/100)</f>
        <v>0</v>
      </c>
      <c r="H55" s="1707"/>
      <c r="I55" s="1351">
        <f>($AC55*J55/100)</f>
        <v>0</v>
      </c>
      <c r="J55" s="1707"/>
      <c r="K55" s="1351">
        <f>($AC55*L55/100)</f>
        <v>0</v>
      </c>
      <c r="L55" s="1707"/>
      <c r="M55" s="1351">
        <f>($AC55*N55/100)</f>
        <v>0</v>
      </c>
      <c r="N55" s="1707"/>
      <c r="O55" s="1351">
        <f>($AC55*P55/100)</f>
        <v>0</v>
      </c>
      <c r="P55" s="1707"/>
      <c r="Q55" s="1351">
        <f>($AC55*R55/100)</f>
        <v>0</v>
      </c>
      <c r="R55" s="1707"/>
      <c r="S55" s="1351">
        <f>($AC55*T55/100)</f>
        <v>0</v>
      </c>
      <c r="T55" s="1707"/>
      <c r="U55" s="1351">
        <f>($AC55*V55/100)</f>
        <v>0</v>
      </c>
      <c r="V55" s="1707"/>
      <c r="W55" s="1351">
        <f>($AC55*X55/100)</f>
        <v>0</v>
      </c>
      <c r="X55" s="1707"/>
      <c r="Y55" s="1351">
        <f>($AC55*Z55/100)</f>
        <v>0</v>
      </c>
      <c r="Z55" s="1707"/>
      <c r="AA55" s="1351">
        <f>($AC55*AB55/100)</f>
        <v>0</v>
      </c>
      <c r="AB55" s="1707"/>
      <c r="AC55" s="1351">
        <f>VLOOKUP(C55,RESUMO!$B$15:$I$83,8,0)</f>
        <v>10911.73</v>
      </c>
      <c r="AD55" s="1707">
        <f ca="1">AC55/$AC$57*100</f>
        <v>4.2308026650063564</v>
      </c>
      <c r="AE55" s="1114"/>
      <c r="AF55" s="1352">
        <f>F55+H55+J55+P55+L55+N55+R55+T55+V55+X55+Z55+AB55</f>
        <v>0</v>
      </c>
      <c r="AG55" s="1114"/>
      <c r="AH55" s="1114"/>
      <c r="AI55" s="1114"/>
      <c r="AJ55" s="1114"/>
      <c r="AK55" s="1114"/>
      <c r="AL55" s="1114"/>
      <c r="AM55" s="1114"/>
      <c r="AN55" s="1114"/>
      <c r="AO55" s="1114"/>
      <c r="AP55" s="1114"/>
      <c r="AQ55" s="1114"/>
      <c r="AR55" s="1114"/>
      <c r="AS55" s="1114"/>
      <c r="AT55" s="1114"/>
      <c r="AU55" s="1114"/>
      <c r="AV55" s="1114"/>
      <c r="AW55" s="1114"/>
      <c r="AX55" s="1114"/>
      <c r="AY55" s="1114"/>
      <c r="AZ55" s="1114"/>
      <c r="BA55" s="1114"/>
      <c r="BB55" s="1114"/>
      <c r="BC55" s="1114"/>
      <c r="BD55" s="1114"/>
      <c r="BE55" s="1114"/>
      <c r="BF55" s="1114"/>
      <c r="BG55" s="1114"/>
      <c r="BH55" s="1114"/>
      <c r="BI55" s="1114"/>
      <c r="BJ55" s="1114"/>
      <c r="BK55" s="1114"/>
      <c r="BL55" s="1114"/>
      <c r="BM55" s="1114"/>
      <c r="BN55" s="1114"/>
      <c r="BO55" s="1114"/>
      <c r="BP55" s="1114"/>
      <c r="BQ55" s="1114"/>
      <c r="BR55" s="1114"/>
      <c r="BS55" s="1114"/>
      <c r="BT55" s="1114"/>
      <c r="BU55" s="1114"/>
      <c r="BV55" s="1114"/>
      <c r="BW55" s="1114"/>
      <c r="BX55" s="1114"/>
      <c r="BY55" s="1114"/>
      <c r="BZ55" s="1114"/>
      <c r="CA55" s="1114"/>
      <c r="CB55" s="1114"/>
      <c r="CC55" s="1114"/>
      <c r="CD55" s="1114"/>
      <c r="CE55" s="1114"/>
      <c r="CF55" s="1114"/>
      <c r="CG55" s="1114"/>
      <c r="CH55" s="1114"/>
      <c r="CI55" s="1114"/>
      <c r="CJ55" s="1114"/>
      <c r="CK55" s="1114"/>
      <c r="CL55" s="1114"/>
      <c r="CM55" s="1114"/>
      <c r="CN55" s="1114"/>
      <c r="CO55" s="1114"/>
      <c r="CP55" s="1114"/>
      <c r="CQ55" s="1114"/>
      <c r="CR55" s="1114"/>
      <c r="CS55" s="1114"/>
      <c r="CT55" s="1114"/>
      <c r="CU55" s="1114"/>
      <c r="CV55" s="1114"/>
      <c r="CW55" s="1114"/>
      <c r="CX55" s="1114"/>
      <c r="CY55" s="1114"/>
      <c r="CZ55" s="1114"/>
      <c r="DA55" s="1114"/>
      <c r="DB55" s="1114"/>
      <c r="DC55" s="1114"/>
      <c r="DD55" s="1114"/>
      <c r="DE55" s="1114"/>
      <c r="DF55" s="1114"/>
      <c r="DG55" s="1114"/>
      <c r="DH55" s="1114"/>
      <c r="DI55" s="1114"/>
      <c r="DJ55" s="1114"/>
      <c r="DK55" s="1114"/>
      <c r="DL55" s="1114"/>
      <c r="DM55" s="1114"/>
      <c r="DN55" s="1114"/>
      <c r="DO55" s="1114"/>
      <c r="DP55" s="1114"/>
      <c r="DQ55" s="1114"/>
      <c r="DR55" s="1114"/>
      <c r="DS55" s="1114"/>
      <c r="DT55" s="1114"/>
      <c r="DU55" s="1114"/>
      <c r="DV55" s="1114"/>
      <c r="DW55" s="1114"/>
      <c r="DX55" s="1114"/>
      <c r="DY55" s="1114"/>
      <c r="DZ55" s="1114"/>
      <c r="EA55" s="1114"/>
      <c r="EB55" s="1114"/>
      <c r="EC55" s="1114"/>
      <c r="ED55" s="1114"/>
      <c r="EE55" s="1114"/>
      <c r="EF55" s="1114"/>
      <c r="EG55" s="1114"/>
      <c r="EH55" s="1114"/>
      <c r="EI55" s="1114"/>
      <c r="EJ55" s="1114"/>
      <c r="EK55" s="1114"/>
      <c r="EL55" s="1114"/>
      <c r="EM55" s="1114"/>
      <c r="EN55" s="1114"/>
      <c r="EO55" s="1114"/>
      <c r="EP55" s="1114"/>
      <c r="EQ55" s="1114"/>
      <c r="ER55" s="1114"/>
      <c r="ES55" s="1114"/>
      <c r="ET55" s="1114"/>
      <c r="EU55" s="1114"/>
      <c r="EV55" s="1114"/>
      <c r="EW55" s="1114"/>
      <c r="EX55" s="1114"/>
      <c r="EY55" s="1114"/>
      <c r="EZ55" s="1114"/>
      <c r="FA55" s="1114"/>
      <c r="FB55" s="1114"/>
      <c r="FC55" s="1114"/>
      <c r="FD55" s="1114"/>
      <c r="FE55" s="1114"/>
      <c r="FF55" s="1114"/>
      <c r="FG55" s="1114"/>
      <c r="FH55" s="1114"/>
      <c r="FI55" s="1114"/>
      <c r="FJ55" s="1114"/>
      <c r="FK55" s="1114"/>
      <c r="FL55" s="1114"/>
      <c r="FM55" s="1114"/>
      <c r="FN55" s="1114"/>
      <c r="FO55" s="1114"/>
      <c r="FP55" s="1114"/>
      <c r="FQ55" s="1114"/>
      <c r="FR55" s="1114"/>
      <c r="FS55" s="1114"/>
      <c r="FT55" s="1114"/>
      <c r="FU55" s="1114"/>
      <c r="FV55" s="1114"/>
      <c r="FW55" s="1114"/>
      <c r="FX55" s="1114"/>
      <c r="FY55" s="1114"/>
      <c r="FZ55" s="1114"/>
      <c r="GA55" s="1114"/>
      <c r="GB55" s="1114"/>
      <c r="GC55" s="1114"/>
      <c r="GD55" s="1114"/>
      <c r="GE55" s="1114"/>
      <c r="GF55" s="1114"/>
      <c r="GG55" s="1114"/>
      <c r="GH55" s="1114"/>
      <c r="GI55" s="1114"/>
      <c r="GJ55" s="1114"/>
      <c r="GK55" s="1114"/>
      <c r="GL55" s="1114"/>
      <c r="GM55" s="1114"/>
      <c r="GN55" s="1114"/>
      <c r="GO55" s="1114"/>
      <c r="GP55" s="1114"/>
      <c r="GQ55" s="1114"/>
      <c r="GR55" s="1114"/>
      <c r="GS55" s="1114"/>
      <c r="GT55" s="1114"/>
      <c r="GU55" s="1114"/>
      <c r="GV55" s="1114"/>
      <c r="GW55" s="1114"/>
      <c r="GX55" s="1114"/>
      <c r="GY55" s="1114"/>
      <c r="GZ55" s="1114"/>
      <c r="HA55" s="1114"/>
      <c r="HB55" s="1114"/>
      <c r="HC55" s="1114"/>
      <c r="HD55" s="1114"/>
      <c r="HE55" s="1114"/>
      <c r="HF55" s="1114"/>
      <c r="HG55" s="1114"/>
      <c r="HH55" s="1114"/>
      <c r="HI55" s="1114"/>
      <c r="HJ55" s="1114"/>
      <c r="HK55" s="1114"/>
      <c r="HL55" s="1114"/>
      <c r="HM55" s="1114"/>
      <c r="HN55" s="1114"/>
      <c r="HO55" s="1114"/>
      <c r="HP55" s="1114"/>
      <c r="HQ55" s="1114"/>
      <c r="HR55" s="1114"/>
      <c r="HS55" s="1114"/>
      <c r="HT55" s="1114"/>
      <c r="HU55" s="1114"/>
      <c r="HV55" s="1114"/>
      <c r="HW55" s="1114"/>
      <c r="HX55" s="1114"/>
      <c r="HY55" s="1114"/>
      <c r="HZ55" s="1114"/>
      <c r="IA55" s="1114"/>
      <c r="IB55" s="1114"/>
      <c r="IC55" s="1114"/>
      <c r="ID55" s="1114"/>
      <c r="IE55" s="1114"/>
      <c r="IF55" s="1114"/>
      <c r="IG55" s="1114"/>
      <c r="IH55" s="1114"/>
      <c r="II55" s="1114"/>
      <c r="IJ55" s="1114"/>
      <c r="IK55" s="1114"/>
      <c r="IL55" s="1114"/>
      <c r="IM55" s="1114"/>
      <c r="IN55" s="1114"/>
      <c r="IO55" s="1114"/>
      <c r="IP55" s="1114"/>
      <c r="IQ55" s="1114"/>
      <c r="IR55" s="1114"/>
      <c r="IS55" s="1114"/>
      <c r="IT55" s="1114"/>
      <c r="IU55" s="1114"/>
      <c r="IV55" s="1114"/>
      <c r="IW55" s="1114"/>
    </row>
    <row r="56" spans="2:257" s="1346" customFormat="1" ht="6" customHeight="1">
      <c r="C56" s="1712"/>
      <c r="D56" s="1713"/>
      <c r="E56" s="1347"/>
      <c r="F56" s="1348"/>
      <c r="G56" s="1347"/>
      <c r="H56" s="1348"/>
      <c r="I56" s="1347"/>
      <c r="J56" s="1348"/>
      <c r="K56" s="1347"/>
      <c r="L56" s="1348"/>
      <c r="M56" s="1347"/>
      <c r="N56" s="1348"/>
      <c r="O56" s="1347"/>
      <c r="P56" s="1348"/>
      <c r="Q56" s="1347"/>
      <c r="R56" s="1348"/>
      <c r="S56" s="1347"/>
      <c r="T56" s="1348"/>
      <c r="U56" s="1347"/>
      <c r="V56" s="1348"/>
      <c r="W56" s="1347"/>
      <c r="X56" s="1348"/>
      <c r="Y56" s="1347"/>
      <c r="Z56" s="1348"/>
      <c r="AA56" s="1347"/>
      <c r="AB56" s="1348"/>
      <c r="AC56" s="1704"/>
      <c r="AD56" s="1714"/>
      <c r="AE56" s="924"/>
      <c r="AF56" s="1349">
        <f>F56+H56+J56+L56+N56+P56+R56+T56+V56+X56+Z56+AB56</f>
        <v>0</v>
      </c>
      <c r="AG56" s="924"/>
      <c r="AH56" s="924"/>
      <c r="AI56" s="924"/>
      <c r="AJ56" s="924"/>
      <c r="AK56" s="924"/>
      <c r="AL56" s="924"/>
      <c r="AM56" s="924"/>
      <c r="AN56" s="924"/>
      <c r="AO56" s="924"/>
      <c r="AP56" s="924"/>
      <c r="AQ56" s="924"/>
      <c r="AR56" s="924"/>
      <c r="AS56" s="924"/>
      <c r="AT56" s="924"/>
      <c r="AU56" s="924"/>
      <c r="AV56" s="924"/>
      <c r="AW56" s="924"/>
      <c r="AX56" s="924"/>
      <c r="AY56" s="924"/>
      <c r="AZ56" s="924"/>
      <c r="BA56" s="924"/>
      <c r="BB56" s="924"/>
      <c r="BC56" s="924"/>
      <c r="BD56" s="924"/>
      <c r="BE56" s="924"/>
      <c r="BF56" s="924"/>
      <c r="BG56" s="924"/>
      <c r="BH56" s="924"/>
      <c r="BI56" s="924"/>
      <c r="BJ56" s="924"/>
      <c r="BK56" s="924"/>
      <c r="BL56" s="924"/>
      <c r="BM56" s="924"/>
      <c r="BN56" s="924"/>
      <c r="BO56" s="924"/>
      <c r="BP56" s="924"/>
      <c r="BQ56" s="924"/>
      <c r="BR56" s="924"/>
      <c r="BS56" s="924"/>
      <c r="BT56" s="924"/>
      <c r="BU56" s="924"/>
      <c r="BV56" s="924"/>
      <c r="BW56" s="924"/>
      <c r="BX56" s="924"/>
      <c r="BY56" s="924"/>
      <c r="BZ56" s="924"/>
      <c r="CA56" s="924"/>
      <c r="CB56" s="924"/>
      <c r="CC56" s="924"/>
      <c r="CD56" s="924"/>
      <c r="CE56" s="924"/>
      <c r="CF56" s="924"/>
      <c r="CG56" s="924"/>
      <c r="CH56" s="924"/>
      <c r="CI56" s="924"/>
      <c r="CJ56" s="924"/>
      <c r="CK56" s="924"/>
      <c r="CL56" s="924"/>
      <c r="CM56" s="924"/>
      <c r="CN56" s="924"/>
      <c r="CO56" s="924"/>
      <c r="CP56" s="924"/>
      <c r="CQ56" s="924"/>
      <c r="CR56" s="924"/>
      <c r="CS56" s="924"/>
      <c r="CT56" s="924"/>
      <c r="CU56" s="924"/>
      <c r="CV56" s="924"/>
      <c r="CW56" s="924"/>
      <c r="CX56" s="924"/>
      <c r="CY56" s="924"/>
      <c r="CZ56" s="924"/>
      <c r="DA56" s="924"/>
      <c r="DB56" s="924"/>
      <c r="DC56" s="924"/>
      <c r="DD56" s="924"/>
      <c r="DE56" s="924"/>
      <c r="DF56" s="924"/>
      <c r="DG56" s="924"/>
      <c r="DH56" s="924"/>
      <c r="DI56" s="924"/>
      <c r="DJ56" s="924"/>
      <c r="DK56" s="924"/>
      <c r="DL56" s="924"/>
      <c r="DM56" s="924"/>
      <c r="DN56" s="924"/>
      <c r="DO56" s="924"/>
      <c r="DP56" s="924"/>
      <c r="DQ56" s="924"/>
      <c r="DR56" s="924"/>
      <c r="DS56" s="924"/>
      <c r="DT56" s="924"/>
      <c r="DU56" s="924"/>
      <c r="DV56" s="924"/>
      <c r="DW56" s="924"/>
      <c r="DX56" s="924"/>
      <c r="DY56" s="924"/>
      <c r="DZ56" s="924"/>
      <c r="EA56" s="924"/>
      <c r="EB56" s="924"/>
      <c r="EC56" s="924"/>
      <c r="ED56" s="924"/>
      <c r="EE56" s="924"/>
      <c r="EF56" s="924"/>
      <c r="EG56" s="924"/>
      <c r="EH56" s="924"/>
      <c r="EI56" s="924"/>
      <c r="EJ56" s="924"/>
      <c r="EK56" s="924"/>
      <c r="EL56" s="924"/>
      <c r="EM56" s="924"/>
      <c r="EN56" s="924"/>
      <c r="EO56" s="924"/>
      <c r="EP56" s="924"/>
      <c r="EQ56" s="924"/>
      <c r="ER56" s="924"/>
      <c r="ES56" s="924"/>
      <c r="ET56" s="924"/>
      <c r="EU56" s="924"/>
      <c r="EV56" s="924"/>
      <c r="EW56" s="924"/>
      <c r="EX56" s="924"/>
      <c r="EY56" s="924"/>
      <c r="EZ56" s="924"/>
      <c r="FA56" s="924"/>
      <c r="FB56" s="924"/>
      <c r="FC56" s="924"/>
      <c r="FD56" s="924"/>
      <c r="FE56" s="924"/>
      <c r="FF56" s="924"/>
      <c r="FG56" s="924"/>
      <c r="FH56" s="924"/>
      <c r="FI56" s="924"/>
      <c r="FJ56" s="924"/>
      <c r="FK56" s="924"/>
      <c r="FL56" s="924"/>
      <c r="FM56" s="924"/>
      <c r="FN56" s="924"/>
      <c r="FO56" s="924"/>
      <c r="FP56" s="924"/>
      <c r="FQ56" s="924"/>
      <c r="FR56" s="924"/>
      <c r="FS56" s="924"/>
      <c r="FT56" s="924"/>
      <c r="FU56" s="924"/>
      <c r="FV56" s="924"/>
      <c r="FW56" s="924"/>
      <c r="FX56" s="924"/>
      <c r="FY56" s="924"/>
      <c r="FZ56" s="924"/>
      <c r="GA56" s="924"/>
      <c r="GB56" s="924"/>
      <c r="GC56" s="924"/>
      <c r="GD56" s="924"/>
      <c r="GE56" s="924"/>
      <c r="GF56" s="924"/>
      <c r="GG56" s="924"/>
      <c r="GH56" s="924"/>
      <c r="GI56" s="924"/>
      <c r="GJ56" s="924"/>
      <c r="GK56" s="924"/>
      <c r="GL56" s="924"/>
      <c r="GM56" s="924"/>
      <c r="GN56" s="924"/>
      <c r="GO56" s="924"/>
      <c r="GP56" s="924"/>
      <c r="GQ56" s="924"/>
      <c r="GR56" s="924"/>
      <c r="GS56" s="924"/>
      <c r="GT56" s="924"/>
      <c r="GU56" s="924"/>
      <c r="GV56" s="924"/>
      <c r="GW56" s="924"/>
      <c r="GX56" s="924"/>
      <c r="GY56" s="924"/>
      <c r="GZ56" s="924"/>
      <c r="HA56" s="924"/>
      <c r="HB56" s="924"/>
      <c r="HC56" s="924"/>
      <c r="HD56" s="924"/>
      <c r="HE56" s="924"/>
      <c r="HF56" s="924"/>
      <c r="HG56" s="924"/>
      <c r="HH56" s="924"/>
      <c r="HI56" s="924"/>
      <c r="HJ56" s="924"/>
      <c r="HK56" s="924"/>
      <c r="HL56" s="924"/>
      <c r="HM56" s="924"/>
      <c r="HN56" s="924"/>
      <c r="HO56" s="924"/>
      <c r="HP56" s="924"/>
      <c r="HQ56" s="924"/>
      <c r="HR56" s="924"/>
      <c r="HS56" s="924"/>
      <c r="HT56" s="924"/>
      <c r="HU56" s="924"/>
      <c r="HV56" s="924"/>
      <c r="HW56" s="924"/>
      <c r="HX56" s="924"/>
      <c r="HY56" s="924"/>
      <c r="HZ56" s="924"/>
      <c r="IA56" s="924"/>
      <c r="IB56" s="924"/>
      <c r="IC56" s="924"/>
      <c r="ID56" s="924"/>
      <c r="IE56" s="924"/>
      <c r="IF56" s="924"/>
      <c r="IG56" s="924"/>
      <c r="IH56" s="924"/>
      <c r="II56" s="924"/>
      <c r="IJ56" s="924"/>
      <c r="IK56" s="924"/>
      <c r="IL56" s="924"/>
      <c r="IM56" s="924"/>
      <c r="IN56" s="924"/>
      <c r="IO56" s="924"/>
      <c r="IP56" s="924"/>
      <c r="IQ56" s="924"/>
      <c r="IR56" s="924"/>
      <c r="IS56" s="924"/>
      <c r="IT56" s="924"/>
      <c r="IU56" s="924"/>
      <c r="IV56" s="924"/>
      <c r="IW56" s="924"/>
    </row>
    <row r="57" spans="2:257" ht="15.75">
      <c r="C57" s="2901" t="s">
        <v>183</v>
      </c>
      <c r="D57" s="2901"/>
      <c r="E57" s="1725">
        <f ca="1">SUM(E14:OFFSET(E57,-1,0))</f>
        <v>24184.81</v>
      </c>
      <c r="F57" s="1726">
        <f ca="1">E57/AC57*100</f>
        <v>9.3771710444331369</v>
      </c>
      <c r="G57" s="1725">
        <f ca="1">SUM(G14:OFFSET(G57,-1,0))</f>
        <v>0</v>
      </c>
      <c r="H57" s="1726">
        <f ca="1">G57/AC57*100</f>
        <v>0</v>
      </c>
      <c r="I57" s="1725">
        <f ca="1">SUM(I14:OFFSET(I57,-1,0))</f>
        <v>0</v>
      </c>
      <c r="J57" s="1726">
        <f ca="1">I57/AC57*100</f>
        <v>0</v>
      </c>
      <c r="K57" s="1725">
        <f ca="1">SUM(K14:OFFSET(K57,-1,0))</f>
        <v>0</v>
      </c>
      <c r="L57" s="1726">
        <f ca="1">K57/AC57*100</f>
        <v>0</v>
      </c>
      <c r="M57" s="1725">
        <f ca="1">SUM(M14:OFFSET(M57,-1,0))</f>
        <v>0</v>
      </c>
      <c r="N57" s="1726">
        <f ca="1">M57/AC57*100</f>
        <v>0</v>
      </c>
      <c r="O57" s="1725">
        <f ca="1">SUM(O14:OFFSET(O57,-1,0))</f>
        <v>0</v>
      </c>
      <c r="P57" s="1726">
        <f ca="1">O57/AC57*100</f>
        <v>0</v>
      </c>
      <c r="Q57" s="1725">
        <f ca="1">SUM(Q14:OFFSET(Q57,-1,0))</f>
        <v>0</v>
      </c>
      <c r="R57" s="1726">
        <f ca="1">Q57/AC57*100</f>
        <v>0</v>
      </c>
      <c r="S57" s="1725">
        <f ca="1">SUM(S14:OFFSET(S57,-1,0))</f>
        <v>0</v>
      </c>
      <c r="T57" s="1726">
        <f ca="1">S57/AC57*100</f>
        <v>0</v>
      </c>
      <c r="U57" s="1725">
        <f ca="1">SUM(U14:OFFSET(U57,-1,0))</f>
        <v>0</v>
      </c>
      <c r="V57" s="1726">
        <f ca="1">U57/AC57*100</f>
        <v>0</v>
      </c>
      <c r="W57" s="1725">
        <f ca="1">SUM(W14:OFFSET(W57,-1,0))</f>
        <v>0</v>
      </c>
      <c r="X57" s="1726">
        <f ca="1">W57/AC57*100</f>
        <v>0</v>
      </c>
      <c r="Y57" s="1725">
        <f ca="1">SUM(Y14:OFFSET(Y57,-1,0))</f>
        <v>0</v>
      </c>
      <c r="Z57" s="1726">
        <f ca="1">Y57/AC57*100</f>
        <v>0</v>
      </c>
      <c r="AA57" s="1725">
        <f ca="1">SUM(AA14:OFFSET(AA57,-1,0))</f>
        <v>0</v>
      </c>
      <c r="AB57" s="1726">
        <f ca="1">AA57/AC57*100</f>
        <v>0</v>
      </c>
      <c r="AC57" s="1725">
        <f ca="1">SUM(AC14:OFFSET(AC57,-1,0))</f>
        <v>257911.57999999996</v>
      </c>
      <c r="AD57" s="1726">
        <f ca="1">SUM(AD15:AD56)</f>
        <v>100.00000000000001</v>
      </c>
      <c r="AE57" s="1114"/>
      <c r="AF57" s="1114"/>
      <c r="AG57" s="1114"/>
      <c r="AH57" s="1114"/>
      <c r="AI57" s="1114"/>
      <c r="AJ57" s="1114"/>
      <c r="AK57" s="1114"/>
      <c r="AL57" s="1114"/>
      <c r="AM57" s="1114"/>
      <c r="AN57" s="1114"/>
      <c r="AO57" s="1114"/>
      <c r="AP57" s="1114"/>
      <c r="AQ57" s="1114"/>
      <c r="AR57" s="1114"/>
      <c r="AS57" s="1114"/>
      <c r="AT57" s="1114"/>
      <c r="AU57" s="1114"/>
      <c r="AV57" s="1114"/>
      <c r="AW57" s="1114"/>
      <c r="AX57" s="1114"/>
      <c r="AY57" s="1114"/>
      <c r="AZ57" s="1114"/>
      <c r="BA57" s="1114"/>
      <c r="BB57" s="1114"/>
      <c r="BC57" s="1114"/>
      <c r="BD57" s="1114"/>
      <c r="BE57" s="1114"/>
      <c r="BF57" s="1114"/>
      <c r="BG57" s="1114"/>
      <c r="BH57" s="1114"/>
      <c r="BI57" s="1114"/>
      <c r="BJ57" s="1114"/>
      <c r="BK57" s="1114"/>
      <c r="BL57" s="1114"/>
      <c r="BM57" s="1114"/>
      <c r="BN57" s="1114"/>
      <c r="BO57" s="1114"/>
      <c r="BP57" s="1114"/>
      <c r="BQ57" s="1114"/>
      <c r="BR57" s="1114"/>
      <c r="BS57" s="1114"/>
      <c r="BT57" s="1114"/>
      <c r="BU57" s="1114"/>
      <c r="BV57" s="1114"/>
      <c r="BW57" s="1114"/>
      <c r="BX57" s="1114"/>
      <c r="BY57" s="1114"/>
      <c r="BZ57" s="1114"/>
      <c r="CA57" s="1114"/>
      <c r="CB57" s="1114"/>
      <c r="CC57" s="1114"/>
      <c r="CD57" s="1114"/>
      <c r="CE57" s="1114"/>
      <c r="CF57" s="1114"/>
      <c r="CG57" s="1114"/>
      <c r="CH57" s="1114"/>
      <c r="CI57" s="1114"/>
      <c r="CJ57" s="1114"/>
      <c r="CK57" s="1114"/>
      <c r="CL57" s="1114"/>
      <c r="CM57" s="1114"/>
      <c r="CN57" s="1114"/>
      <c r="CO57" s="1114"/>
      <c r="CP57" s="1114"/>
      <c r="CQ57" s="1114"/>
      <c r="CR57" s="1114"/>
      <c r="CS57" s="1114"/>
      <c r="CT57" s="1114"/>
      <c r="CU57" s="1114"/>
      <c r="CV57" s="1114"/>
      <c r="CW57" s="1114"/>
      <c r="CX57" s="1114"/>
      <c r="CY57" s="1114"/>
      <c r="CZ57" s="1114"/>
      <c r="DA57" s="1114"/>
      <c r="DB57" s="1114"/>
      <c r="DC57" s="1114"/>
      <c r="DD57" s="1114"/>
      <c r="DE57" s="1114"/>
      <c r="DF57" s="1114"/>
      <c r="DG57" s="1114"/>
      <c r="DH57" s="1114"/>
      <c r="DI57" s="1114"/>
      <c r="DJ57" s="1114"/>
      <c r="DK57" s="1114"/>
      <c r="DL57" s="1114"/>
      <c r="DM57" s="1114"/>
      <c r="DN57" s="1114"/>
      <c r="DO57" s="1114"/>
      <c r="DP57" s="1114"/>
      <c r="DQ57" s="1114"/>
      <c r="DR57" s="1114"/>
      <c r="DS57" s="1114"/>
      <c r="DT57" s="1114"/>
      <c r="DU57" s="1114"/>
      <c r="DV57" s="1114"/>
      <c r="DW57" s="1114"/>
      <c r="DX57" s="1114"/>
      <c r="DY57" s="1114"/>
      <c r="DZ57" s="1114"/>
      <c r="EA57" s="1114"/>
      <c r="EB57" s="1114"/>
      <c r="EC57" s="1114"/>
      <c r="ED57" s="1114"/>
      <c r="EE57" s="1114"/>
      <c r="EF57" s="1114"/>
      <c r="EG57" s="1114"/>
      <c r="EH57" s="1114"/>
      <c r="EI57" s="1114"/>
      <c r="EJ57" s="1114"/>
      <c r="EK57" s="1114"/>
      <c r="EL57" s="1114"/>
      <c r="EM57" s="1114"/>
      <c r="EN57" s="1114"/>
      <c r="EO57" s="1114"/>
      <c r="EP57" s="1114"/>
      <c r="EQ57" s="1114"/>
      <c r="ER57" s="1114"/>
      <c r="ES57" s="1114"/>
      <c r="ET57" s="1114"/>
      <c r="EU57" s="1114"/>
      <c r="EV57" s="1114"/>
      <c r="EW57" s="1114"/>
      <c r="EX57" s="1114"/>
      <c r="EY57" s="1114"/>
      <c r="EZ57" s="1114"/>
      <c r="FA57" s="1114"/>
      <c r="FB57" s="1114"/>
      <c r="FC57" s="1114"/>
      <c r="FD57" s="1114"/>
      <c r="FE57" s="1114"/>
      <c r="FF57" s="1114"/>
      <c r="FG57" s="1114"/>
      <c r="FH57" s="1114"/>
      <c r="FI57" s="1114"/>
      <c r="FJ57" s="1114"/>
      <c r="FK57" s="1114"/>
      <c r="FL57" s="1114"/>
      <c r="FM57" s="1114"/>
      <c r="FN57" s="1114"/>
      <c r="FO57" s="1114"/>
      <c r="FP57" s="1114"/>
      <c r="FQ57" s="1114"/>
      <c r="FR57" s="1114"/>
      <c r="FS57" s="1114"/>
      <c r="FT57" s="1114"/>
      <c r="FU57" s="1114"/>
      <c r="FV57" s="1114"/>
      <c r="FW57" s="1114"/>
      <c r="FX57" s="1114"/>
      <c r="FY57" s="1114"/>
      <c r="FZ57" s="1114"/>
      <c r="GA57" s="1114"/>
      <c r="GB57" s="1114"/>
      <c r="GC57" s="1114"/>
      <c r="GD57" s="1114"/>
      <c r="GE57" s="1114"/>
      <c r="GF57" s="1114"/>
      <c r="GG57" s="1114"/>
      <c r="GH57" s="1114"/>
      <c r="GI57" s="1114"/>
      <c r="GJ57" s="1114"/>
      <c r="GK57" s="1114"/>
      <c r="GL57" s="1114"/>
      <c r="GM57" s="1114"/>
      <c r="GN57" s="1114"/>
      <c r="GO57" s="1114"/>
      <c r="GP57" s="1114"/>
      <c r="GQ57" s="1114"/>
      <c r="GR57" s="1114"/>
      <c r="GS57" s="1114"/>
      <c r="GT57" s="1114"/>
      <c r="GU57" s="1114"/>
      <c r="GV57" s="1114"/>
      <c r="GW57" s="1114"/>
      <c r="GX57" s="1114"/>
      <c r="GY57" s="1114"/>
      <c r="GZ57" s="1114"/>
      <c r="HA57" s="1114"/>
      <c r="HB57" s="1114"/>
      <c r="HC57" s="1114"/>
      <c r="HD57" s="1114"/>
      <c r="HE57" s="1114"/>
      <c r="HF57" s="1114"/>
      <c r="HG57" s="1114"/>
      <c r="HH57" s="1114"/>
      <c r="HI57" s="1114"/>
      <c r="HJ57" s="1114"/>
      <c r="HK57" s="1114"/>
      <c r="HL57" s="1114"/>
      <c r="HM57" s="1114"/>
      <c r="HN57" s="1114"/>
      <c r="HO57" s="1114"/>
      <c r="HP57" s="1114"/>
      <c r="HQ57" s="1114"/>
      <c r="HR57" s="1114"/>
      <c r="HS57" s="1114"/>
      <c r="HT57" s="1114"/>
      <c r="HU57" s="1114"/>
      <c r="HV57" s="1114"/>
      <c r="HW57" s="1114"/>
      <c r="HX57" s="1114"/>
      <c r="HY57" s="1114"/>
      <c r="HZ57" s="1114"/>
      <c r="IA57" s="1114"/>
      <c r="IB57" s="1114"/>
      <c r="IC57" s="1114"/>
      <c r="ID57" s="1114"/>
      <c r="IE57" s="1114"/>
      <c r="IF57" s="1114"/>
      <c r="IG57" s="1114"/>
      <c r="IH57" s="1114"/>
      <c r="II57" s="1114"/>
      <c r="IJ57" s="1114"/>
      <c r="IK57" s="1114"/>
      <c r="IL57" s="1114"/>
      <c r="IM57" s="1114"/>
      <c r="IN57" s="1114"/>
      <c r="IO57" s="1114"/>
      <c r="IP57" s="1114"/>
      <c r="IQ57" s="1114"/>
      <c r="IR57" s="1114"/>
      <c r="IS57" s="1114"/>
      <c r="IT57" s="1114"/>
      <c r="IU57" s="1114"/>
      <c r="IV57" s="1114"/>
      <c r="IW57" s="1114"/>
    </row>
    <row r="58" spans="2:257" ht="15.75">
      <c r="C58" s="2901" t="s">
        <v>184</v>
      </c>
      <c r="D58" s="2901"/>
      <c r="E58" s="1725">
        <f ca="1">E57</f>
        <v>24184.81</v>
      </c>
      <c r="F58" s="1726">
        <f ca="1">F57</f>
        <v>9.3771710444331369</v>
      </c>
      <c r="G58" s="1725">
        <f ca="1">E57+G57</f>
        <v>24184.81</v>
      </c>
      <c r="H58" s="1726">
        <f ca="1">G58/AC57*100</f>
        <v>9.3771710444331369</v>
      </c>
      <c r="I58" s="1725">
        <f ca="1">I57+G58</f>
        <v>24184.81</v>
      </c>
      <c r="J58" s="1726">
        <f ca="1">I58/AC57*100</f>
        <v>9.3771710444331369</v>
      </c>
      <c r="K58" s="1725">
        <f ca="1">K57+I58</f>
        <v>24184.81</v>
      </c>
      <c r="L58" s="1726">
        <f ca="1">K58/AC57*100</f>
        <v>9.3771710444331369</v>
      </c>
      <c r="M58" s="1725">
        <f ca="1">K58+M57</f>
        <v>24184.81</v>
      </c>
      <c r="N58" s="1726">
        <f ca="1">M58/AC57*100</f>
        <v>9.3771710444331369</v>
      </c>
      <c r="O58" s="1725">
        <f ca="1">O57+M58</f>
        <v>24184.81</v>
      </c>
      <c r="P58" s="1726">
        <f ca="1">O58/AC57*100</f>
        <v>9.3771710444331369</v>
      </c>
      <c r="Q58" s="1725">
        <f ca="1">Q57+O58</f>
        <v>24184.81</v>
      </c>
      <c r="R58" s="1726">
        <f ca="1">Q58/AC57*100</f>
        <v>9.3771710444331369</v>
      </c>
      <c r="S58" s="1725">
        <f ca="1">S57+Q58</f>
        <v>24184.81</v>
      </c>
      <c r="T58" s="1726">
        <f ca="1">S58/AC57*100</f>
        <v>9.3771710444331369</v>
      </c>
      <c r="U58" s="1725">
        <f ca="1">U57+S58</f>
        <v>24184.81</v>
      </c>
      <c r="V58" s="1726">
        <f ca="1">U58/AC57*100</f>
        <v>9.3771710444331369</v>
      </c>
      <c r="W58" s="1725">
        <f ca="1">W57+U58</f>
        <v>24184.81</v>
      </c>
      <c r="X58" s="1726">
        <f ca="1">W58/AC57*100</f>
        <v>9.3771710444331369</v>
      </c>
      <c r="Y58" s="1725">
        <f ca="1">Y57+W58</f>
        <v>24184.81</v>
      </c>
      <c r="Z58" s="1726">
        <f ca="1">Y58/AC57*100</f>
        <v>9.3771710444331369</v>
      </c>
      <c r="AA58" s="1725">
        <f ca="1">AA57+Y58</f>
        <v>24184.81</v>
      </c>
      <c r="AB58" s="1726">
        <f ca="1">AA58/AC57*100</f>
        <v>9.3771710444331369</v>
      </c>
      <c r="AC58" s="1725">
        <f ca="1">AC57</f>
        <v>257911.57999999996</v>
      </c>
      <c r="AD58" s="1726">
        <f ca="1">AD57</f>
        <v>100.00000000000001</v>
      </c>
      <c r="AE58" s="1114"/>
      <c r="AF58" s="1114"/>
      <c r="AG58" s="1114"/>
      <c r="AH58" s="1114"/>
      <c r="AI58" s="1114"/>
      <c r="AJ58" s="1114"/>
      <c r="AK58" s="1114"/>
      <c r="AL58" s="1114"/>
      <c r="AM58" s="1114"/>
      <c r="AN58" s="1114"/>
      <c r="AO58" s="1114"/>
      <c r="AP58" s="1114"/>
      <c r="AQ58" s="1114"/>
      <c r="AR58" s="1114"/>
      <c r="AS58" s="1114"/>
      <c r="AT58" s="1114"/>
      <c r="AU58" s="1114"/>
      <c r="AV58" s="1114"/>
      <c r="AW58" s="1114"/>
      <c r="AX58" s="1114"/>
      <c r="AY58" s="1114"/>
      <c r="AZ58" s="1114"/>
      <c r="BA58" s="1114"/>
      <c r="BB58" s="1114"/>
      <c r="BC58" s="1114"/>
      <c r="BD58" s="1114"/>
      <c r="BE58" s="1114"/>
      <c r="BF58" s="1114"/>
      <c r="BG58" s="1114"/>
      <c r="BH58" s="1114"/>
      <c r="BI58" s="1114"/>
      <c r="BJ58" s="1114"/>
      <c r="BK58" s="1114"/>
      <c r="BL58" s="1114"/>
      <c r="BM58" s="1114"/>
      <c r="BN58" s="1114"/>
      <c r="BO58" s="1114"/>
      <c r="BP58" s="1114"/>
      <c r="BQ58" s="1114"/>
      <c r="BR58" s="1114"/>
      <c r="BS58" s="1114"/>
      <c r="BT58" s="1114"/>
      <c r="BU58" s="1114"/>
      <c r="BV58" s="1114"/>
      <c r="BW58" s="1114"/>
      <c r="BX58" s="1114"/>
      <c r="BY58" s="1114"/>
      <c r="BZ58" s="1114"/>
      <c r="CA58" s="1114"/>
      <c r="CB58" s="1114"/>
      <c r="CC58" s="1114"/>
      <c r="CD58" s="1114"/>
      <c r="CE58" s="1114"/>
      <c r="CF58" s="1114"/>
      <c r="CG58" s="1114"/>
      <c r="CH58" s="1114"/>
      <c r="CI58" s="1114"/>
      <c r="CJ58" s="1114"/>
      <c r="CK58" s="1114"/>
      <c r="CL58" s="1114"/>
      <c r="CM58" s="1114"/>
      <c r="CN58" s="1114"/>
      <c r="CO58" s="1114"/>
      <c r="CP58" s="1114"/>
      <c r="CQ58" s="1114"/>
      <c r="CR58" s="1114"/>
      <c r="CS58" s="1114"/>
      <c r="CT58" s="1114"/>
      <c r="CU58" s="1114"/>
      <c r="CV58" s="1114"/>
      <c r="CW58" s="1114"/>
      <c r="CX58" s="1114"/>
      <c r="CY58" s="1114"/>
      <c r="CZ58" s="1114"/>
      <c r="DA58" s="1114"/>
      <c r="DB58" s="1114"/>
      <c r="DC58" s="1114"/>
      <c r="DD58" s="1114"/>
      <c r="DE58" s="1114"/>
      <c r="DF58" s="1114"/>
      <c r="DG58" s="1114"/>
      <c r="DH58" s="1114"/>
      <c r="DI58" s="1114"/>
      <c r="DJ58" s="1114"/>
      <c r="DK58" s="1114"/>
      <c r="DL58" s="1114"/>
      <c r="DM58" s="1114"/>
      <c r="DN58" s="1114"/>
      <c r="DO58" s="1114"/>
      <c r="DP58" s="1114"/>
      <c r="DQ58" s="1114"/>
      <c r="DR58" s="1114"/>
      <c r="DS58" s="1114"/>
      <c r="DT58" s="1114"/>
      <c r="DU58" s="1114"/>
      <c r="DV58" s="1114"/>
      <c r="DW58" s="1114"/>
      <c r="DX58" s="1114"/>
      <c r="DY58" s="1114"/>
      <c r="DZ58" s="1114"/>
      <c r="EA58" s="1114"/>
      <c r="EB58" s="1114"/>
      <c r="EC58" s="1114"/>
      <c r="ED58" s="1114"/>
      <c r="EE58" s="1114"/>
      <c r="EF58" s="1114"/>
      <c r="EG58" s="1114"/>
      <c r="EH58" s="1114"/>
      <c r="EI58" s="1114"/>
      <c r="EJ58" s="1114"/>
      <c r="EK58" s="1114"/>
      <c r="EL58" s="1114"/>
      <c r="EM58" s="1114"/>
      <c r="EN58" s="1114"/>
      <c r="EO58" s="1114"/>
      <c r="EP58" s="1114"/>
      <c r="EQ58" s="1114"/>
      <c r="ER58" s="1114"/>
      <c r="ES58" s="1114"/>
      <c r="ET58" s="1114"/>
      <c r="EU58" s="1114"/>
      <c r="EV58" s="1114"/>
      <c r="EW58" s="1114"/>
      <c r="EX58" s="1114"/>
      <c r="EY58" s="1114"/>
      <c r="EZ58" s="1114"/>
      <c r="FA58" s="1114"/>
      <c r="FB58" s="1114"/>
      <c r="FC58" s="1114"/>
      <c r="FD58" s="1114"/>
      <c r="FE58" s="1114"/>
      <c r="FF58" s="1114"/>
      <c r="FG58" s="1114"/>
      <c r="FH58" s="1114"/>
      <c r="FI58" s="1114"/>
      <c r="FJ58" s="1114"/>
      <c r="FK58" s="1114"/>
      <c r="FL58" s="1114"/>
      <c r="FM58" s="1114"/>
      <c r="FN58" s="1114"/>
      <c r="FO58" s="1114"/>
      <c r="FP58" s="1114"/>
      <c r="FQ58" s="1114"/>
      <c r="FR58" s="1114"/>
      <c r="FS58" s="1114"/>
      <c r="FT58" s="1114"/>
      <c r="FU58" s="1114"/>
      <c r="FV58" s="1114"/>
      <c r="FW58" s="1114"/>
      <c r="FX58" s="1114"/>
      <c r="FY58" s="1114"/>
      <c r="FZ58" s="1114"/>
      <c r="GA58" s="1114"/>
      <c r="GB58" s="1114"/>
      <c r="GC58" s="1114"/>
      <c r="GD58" s="1114"/>
      <c r="GE58" s="1114"/>
      <c r="GF58" s="1114"/>
      <c r="GG58" s="1114"/>
      <c r="GH58" s="1114"/>
      <c r="GI58" s="1114"/>
      <c r="GJ58" s="1114"/>
      <c r="GK58" s="1114"/>
      <c r="GL58" s="1114"/>
      <c r="GM58" s="1114"/>
      <c r="GN58" s="1114"/>
      <c r="GO58" s="1114"/>
      <c r="GP58" s="1114"/>
      <c r="GQ58" s="1114"/>
      <c r="GR58" s="1114"/>
      <c r="GS58" s="1114"/>
      <c r="GT58" s="1114"/>
      <c r="GU58" s="1114"/>
      <c r="GV58" s="1114"/>
      <c r="GW58" s="1114"/>
      <c r="GX58" s="1114"/>
      <c r="GY58" s="1114"/>
      <c r="GZ58" s="1114"/>
      <c r="HA58" s="1114"/>
      <c r="HB58" s="1114"/>
      <c r="HC58" s="1114"/>
      <c r="HD58" s="1114"/>
      <c r="HE58" s="1114"/>
      <c r="HF58" s="1114"/>
      <c r="HG58" s="1114"/>
      <c r="HH58" s="1114"/>
      <c r="HI58" s="1114"/>
      <c r="HJ58" s="1114"/>
      <c r="HK58" s="1114"/>
      <c r="HL58" s="1114"/>
      <c r="HM58" s="1114"/>
      <c r="HN58" s="1114"/>
      <c r="HO58" s="1114"/>
      <c r="HP58" s="1114"/>
      <c r="HQ58" s="1114"/>
      <c r="HR58" s="1114"/>
      <c r="HS58" s="1114"/>
      <c r="HT58" s="1114"/>
      <c r="HU58" s="1114"/>
      <c r="HV58" s="1114"/>
      <c r="HW58" s="1114"/>
      <c r="HX58" s="1114"/>
      <c r="HY58" s="1114"/>
      <c r="HZ58" s="1114"/>
      <c r="IA58" s="1114"/>
      <c r="IB58" s="1114"/>
      <c r="IC58" s="1114"/>
      <c r="ID58" s="1114"/>
      <c r="IE58" s="1114"/>
      <c r="IF58" s="1114"/>
      <c r="IG58" s="1114"/>
      <c r="IH58" s="1114"/>
      <c r="II58" s="1114"/>
      <c r="IJ58" s="1114"/>
      <c r="IK58" s="1114"/>
      <c r="IL58" s="1114"/>
      <c r="IM58" s="1114"/>
      <c r="IN58" s="1114"/>
      <c r="IO58" s="1114"/>
      <c r="IP58" s="1114"/>
      <c r="IQ58" s="1114"/>
      <c r="IR58" s="1114"/>
      <c r="IS58" s="1114"/>
      <c r="IT58" s="1114"/>
      <c r="IU58" s="1114"/>
      <c r="IV58" s="1114"/>
      <c r="IW58" s="1114"/>
    </row>
  </sheetData>
  <mergeCells count="11">
    <mergeCell ref="D9:AD9"/>
    <mergeCell ref="D10:AD10"/>
    <mergeCell ref="C11:AD11"/>
    <mergeCell ref="C57:D57"/>
    <mergeCell ref="C58:D58"/>
    <mergeCell ref="D8:AD8"/>
    <mergeCell ref="C3:AD3"/>
    <mergeCell ref="C4:AD4"/>
    <mergeCell ref="C5:AD5"/>
    <mergeCell ref="C6:AD6"/>
    <mergeCell ref="C7:AD7"/>
  </mergeCells>
  <printOptions horizontalCentered="1"/>
  <pageMargins left="0.19685039370078741" right="0.19685039370078741" top="0.78740157480314965" bottom="0.78740157480314965" header="0.19685039370078741" footer="0.19685039370078741"/>
  <pageSetup paperSize="9" scale="41" fitToHeight="100" orientation="landscape" r:id="rId1"/>
  <headerFooter scaleWithDoc="0" alignWithMargins="0">
    <oddHeader>&amp;RPágina &amp;P de &amp;N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theme="5" tint="0.39997558519241921"/>
    <pageSetUpPr fitToPage="1"/>
  </sheetPr>
  <dimension ref="A1:S47"/>
  <sheetViews>
    <sheetView view="pageBreakPreview" topLeftCell="A13" zoomScale="85" zoomScaleNormal="100" zoomScaleSheetLayoutView="85" workbookViewId="0">
      <selection activeCell="A4" sqref="A1:XFD1048576"/>
    </sheetView>
  </sheetViews>
  <sheetFormatPr defaultRowHeight="12.75"/>
  <cols>
    <col min="1" max="1" width="9.140625" style="107"/>
    <col min="2" max="2" width="10.42578125" style="107" bestFit="1" customWidth="1"/>
    <col min="3" max="3" width="12.140625" style="107" customWidth="1"/>
    <col min="4" max="4" width="13.85546875" style="107" customWidth="1"/>
    <col min="5" max="5" width="75.28515625" style="107" customWidth="1"/>
    <col min="6" max="6" width="22.42578125" style="107" customWidth="1"/>
    <col min="7" max="7" width="8.42578125" style="107" customWidth="1"/>
    <col min="8" max="8" width="10.140625" style="107" customWidth="1"/>
    <col min="9" max="9" width="12.85546875" style="107" customWidth="1"/>
    <col min="10" max="10" width="17.140625" style="107" customWidth="1"/>
    <col min="11" max="12" width="9.140625" style="107"/>
    <col min="13" max="13" width="13.140625" style="107" customWidth="1"/>
    <col min="14" max="14" width="13.28515625" style="107" bestFit="1" customWidth="1"/>
    <col min="15" max="16" width="9.140625" style="107"/>
    <col min="17" max="17" width="10.5703125" style="107" customWidth="1"/>
    <col min="18" max="18" width="9.140625" style="107"/>
    <col min="19" max="19" width="9.85546875" style="107" customWidth="1"/>
    <col min="20" max="16384" width="9.140625" style="107"/>
  </cols>
  <sheetData>
    <row r="1" spans="1:19" ht="21.6" customHeight="1">
      <c r="A1" s="20"/>
      <c r="B1" s="161"/>
    </row>
    <row r="2" spans="1:19" ht="45.75" customHeight="1">
      <c r="A2" s="20"/>
      <c r="B2" s="161"/>
      <c r="D2" s="1377" t="s">
        <v>5</v>
      </c>
      <c r="E2" s="1378" t="s">
        <v>1114</v>
      </c>
      <c r="L2" s="1376"/>
    </row>
    <row r="3" spans="1:19" ht="13.5" thickBot="1">
      <c r="A3" s="20"/>
      <c r="B3" s="161"/>
    </row>
    <row r="4" spans="1:19" s="12" customFormat="1" ht="6.75" thickBot="1">
      <c r="B4" s="13"/>
      <c r="C4" s="14"/>
      <c r="D4" s="108"/>
      <c r="E4" s="110"/>
      <c r="F4" s="108"/>
      <c r="G4" s="109"/>
      <c r="H4" s="109"/>
      <c r="I4" s="109"/>
      <c r="J4" s="111"/>
      <c r="K4" s="18"/>
      <c r="L4" s="19"/>
    </row>
    <row r="5" spans="1:19" s="20" customFormat="1" ht="67.5" customHeight="1" thickBot="1">
      <c r="B5" s="21"/>
      <c r="C5" s="22"/>
      <c r="D5" s="117"/>
      <c r="E5" s="112" t="s">
        <v>2</v>
      </c>
      <c r="F5" s="2921" t="s">
        <v>1784</v>
      </c>
      <c r="G5" s="2922"/>
      <c r="H5" s="2923"/>
      <c r="I5" s="2468"/>
      <c r="J5" s="2469"/>
      <c r="K5" s="26"/>
      <c r="L5" s="107"/>
    </row>
    <row r="6" spans="1:19" s="20" customFormat="1" ht="49.5" customHeight="1" thickBot="1">
      <c r="B6" s="24"/>
      <c r="C6" s="25"/>
      <c r="D6" s="118"/>
      <c r="E6" s="113" t="s">
        <v>3</v>
      </c>
      <c r="F6" s="114" t="s">
        <v>5</v>
      </c>
      <c r="G6" s="2924">
        <v>0.20349999999999999</v>
      </c>
      <c r="H6" s="2925"/>
      <c r="I6" s="2472"/>
      <c r="J6" s="2473"/>
      <c r="K6" s="26"/>
    </row>
    <row r="7" spans="1:19" s="27" customFormat="1" ht="18.75" customHeight="1" thickBot="1">
      <c r="B7" s="28"/>
      <c r="C7" s="2478" t="s">
        <v>246</v>
      </c>
      <c r="D7" s="2479"/>
      <c r="E7" s="2479"/>
      <c r="F7" s="2479"/>
      <c r="G7" s="2479"/>
      <c r="H7" s="2479"/>
      <c r="I7" s="2479"/>
      <c r="J7" s="2480"/>
      <c r="K7" s="29"/>
    </row>
    <row r="8" spans="1:19" s="12" customFormat="1" ht="6.75" thickBot="1">
      <c r="B8" s="13"/>
      <c r="C8" s="14"/>
      <c r="D8" s="15"/>
      <c r="E8" s="116"/>
      <c r="F8" s="15"/>
      <c r="G8" s="16"/>
      <c r="H8" s="16"/>
      <c r="I8" s="16"/>
      <c r="J8" s="17"/>
      <c r="K8" s="18"/>
    </row>
    <row r="9" spans="1:19" s="27" customFormat="1" ht="18">
      <c r="B9" s="28"/>
      <c r="C9" s="174" t="s">
        <v>6</v>
      </c>
      <c r="D9" s="383" t="s">
        <v>1635</v>
      </c>
      <c r="E9" s="181"/>
      <c r="F9" s="181"/>
      <c r="G9" s="181"/>
      <c r="H9" s="181"/>
      <c r="I9" s="115" t="s">
        <v>7</v>
      </c>
      <c r="J9" s="175">
        <v>44103</v>
      </c>
      <c r="K9" s="31"/>
    </row>
    <row r="10" spans="1:19" s="27" customFormat="1" ht="18.75" thickBot="1">
      <c r="A10" s="1262" t="s">
        <v>1114</v>
      </c>
      <c r="B10" s="28"/>
      <c r="C10" s="176" t="s">
        <v>8</v>
      </c>
      <c r="D10" s="180" t="s">
        <v>1636</v>
      </c>
      <c r="E10" s="180"/>
      <c r="F10" s="180"/>
      <c r="G10" s="180"/>
      <c r="H10" s="2926" t="s">
        <v>9</v>
      </c>
      <c r="I10" s="2926"/>
      <c r="J10" s="177">
        <v>1.157</v>
      </c>
      <c r="K10" s="32"/>
    </row>
    <row r="11" spans="1:19" s="27" customFormat="1" ht="24" thickBot="1">
      <c r="A11" s="1262" t="s">
        <v>1115</v>
      </c>
      <c r="B11" s="28"/>
      <c r="C11" s="2927" t="s">
        <v>5</v>
      </c>
      <c r="D11" s="2928"/>
      <c r="E11" s="2928"/>
      <c r="F11" s="2928"/>
      <c r="G11" s="2928"/>
      <c r="H11" s="2928"/>
      <c r="I11" s="2928"/>
      <c r="J11" s="2929"/>
      <c r="K11" s="29"/>
    </row>
    <row r="12" spans="1:19" ht="16.5" thickBot="1">
      <c r="B12" s="161"/>
      <c r="C12" s="2935" t="s">
        <v>11</v>
      </c>
      <c r="D12" s="2947" t="s">
        <v>185</v>
      </c>
      <c r="E12" s="2947"/>
      <c r="F12" s="2947"/>
      <c r="G12" s="2947"/>
      <c r="H12" s="2947"/>
      <c r="I12" s="2941" t="s">
        <v>186</v>
      </c>
      <c r="J12" s="2942"/>
    </row>
    <row r="13" spans="1:19" ht="15.75">
      <c r="B13" s="161"/>
      <c r="C13" s="2936"/>
      <c r="D13" s="2948"/>
      <c r="E13" s="2948"/>
      <c r="F13" s="2948"/>
      <c r="G13" s="2948"/>
      <c r="H13" s="2948"/>
      <c r="I13" s="2943" t="s">
        <v>187</v>
      </c>
      <c r="J13" s="2944"/>
      <c r="M13" s="2938" t="s">
        <v>1402</v>
      </c>
      <c r="N13" s="2939"/>
      <c r="O13" s="2940"/>
      <c r="Q13" s="2918" t="s">
        <v>1403</v>
      </c>
      <c r="R13" s="2919"/>
      <c r="S13" s="2920"/>
    </row>
    <row r="14" spans="1:19" ht="15.75">
      <c r="B14" s="107">
        <v>1.0477000000000001</v>
      </c>
      <c r="C14" s="188">
        <v>1</v>
      </c>
      <c r="D14" s="2949" t="s">
        <v>188</v>
      </c>
      <c r="E14" s="2949"/>
      <c r="F14" s="2949"/>
      <c r="G14" s="2949"/>
      <c r="H14" s="2949"/>
      <c r="I14" s="2945">
        <v>6</v>
      </c>
      <c r="J14" s="2946"/>
      <c r="M14" s="1923" t="s">
        <v>1399</v>
      </c>
      <c r="N14" s="1924" t="s">
        <v>1400</v>
      </c>
      <c r="O14" s="1925" t="s">
        <v>1401</v>
      </c>
      <c r="Q14" s="1932" t="s">
        <v>251</v>
      </c>
      <c r="R14" s="1920"/>
      <c r="S14" s="1921">
        <v>0.28349999999999997</v>
      </c>
    </row>
    <row r="15" spans="1:19" ht="15.75" customHeight="1">
      <c r="B15" s="107">
        <v>1.0706</v>
      </c>
      <c r="C15" s="189" t="s">
        <v>63</v>
      </c>
      <c r="D15" s="2937" t="s">
        <v>206</v>
      </c>
      <c r="E15" s="2937"/>
      <c r="F15" s="2937"/>
      <c r="G15" s="2937"/>
      <c r="H15" s="2937"/>
      <c r="I15" s="2930">
        <v>3</v>
      </c>
      <c r="J15" s="2931"/>
      <c r="M15" s="1926">
        <v>0.03</v>
      </c>
      <c r="N15" s="1927">
        <v>0.04</v>
      </c>
      <c r="O15" s="1928">
        <v>5.5E-2</v>
      </c>
      <c r="Q15" s="1932" t="s">
        <v>252</v>
      </c>
      <c r="R15" s="1920"/>
      <c r="S15" s="1921">
        <v>0.2223</v>
      </c>
    </row>
    <row r="16" spans="1:19" ht="15" customHeight="1" thickBot="1">
      <c r="B16" s="107">
        <v>1.0123</v>
      </c>
      <c r="C16" s="189" t="s">
        <v>66</v>
      </c>
      <c r="D16" s="2937" t="s">
        <v>1398</v>
      </c>
      <c r="E16" s="2937"/>
      <c r="F16" s="2937"/>
      <c r="G16" s="2937"/>
      <c r="H16" s="2937"/>
      <c r="I16" s="2930">
        <v>0.8</v>
      </c>
      <c r="J16" s="2931"/>
      <c r="M16" s="1926">
        <v>8.0000000000000002E-3</v>
      </c>
      <c r="N16" s="1927">
        <v>8.0000000000000002E-3</v>
      </c>
      <c r="O16" s="1928">
        <v>0.01</v>
      </c>
      <c r="Q16" s="1933" t="s">
        <v>1404</v>
      </c>
      <c r="R16" s="1934"/>
      <c r="S16" s="1935"/>
    </row>
    <row r="17" spans="2:19" ht="15.75" customHeight="1" thickBot="1">
      <c r="B17" s="107">
        <v>0.94350000000000001</v>
      </c>
      <c r="C17" s="189" t="s">
        <v>65</v>
      </c>
      <c r="D17" s="2937" t="s">
        <v>208</v>
      </c>
      <c r="E17" s="2937"/>
      <c r="F17" s="2937"/>
      <c r="G17" s="2937"/>
      <c r="H17" s="2937"/>
      <c r="I17" s="2930">
        <v>0.97</v>
      </c>
      <c r="J17" s="2931"/>
      <c r="M17" s="1926">
        <v>9.7000000000000003E-3</v>
      </c>
      <c r="N17" s="1927">
        <v>1.2699999999999999E-2</v>
      </c>
      <c r="O17" s="1928">
        <v>1.2699999999999999E-2</v>
      </c>
      <c r="Q17" s="1933" t="s">
        <v>1405</v>
      </c>
      <c r="R17" s="1934"/>
      <c r="S17" s="1935"/>
    </row>
    <row r="18" spans="2:19" ht="15.75" customHeight="1" thickBot="1">
      <c r="B18" s="107">
        <v>1.2034595990736618</v>
      </c>
      <c r="C18" s="189" t="s">
        <v>64</v>
      </c>
      <c r="D18" s="2937" t="s">
        <v>207</v>
      </c>
      <c r="E18" s="2937"/>
      <c r="F18" s="2937"/>
      <c r="G18" s="2937"/>
      <c r="H18" s="2937"/>
      <c r="I18" s="2930">
        <v>1.23</v>
      </c>
      <c r="J18" s="2931"/>
      <c r="M18" s="1929">
        <v>5.8999999999999999E-3</v>
      </c>
      <c r="N18" s="1930">
        <v>1.23E-2</v>
      </c>
      <c r="O18" s="1931">
        <v>1.3899999999999999E-2</v>
      </c>
    </row>
    <row r="19" spans="2:19" ht="15.75" customHeight="1" thickBot="1">
      <c r="B19" s="1919">
        <v>0.20345959907366185</v>
      </c>
      <c r="C19" s="2932"/>
      <c r="D19" s="2933"/>
      <c r="E19" s="2933"/>
      <c r="F19" s="2933"/>
      <c r="G19" s="2933"/>
      <c r="H19" s="2933"/>
      <c r="I19" s="2933"/>
      <c r="J19" s="2934"/>
      <c r="Q19" s="2918" t="s">
        <v>1406</v>
      </c>
      <c r="R19" s="2919"/>
      <c r="S19" s="2920"/>
    </row>
    <row r="20" spans="2:19" ht="15.75" customHeight="1" thickBot="1">
      <c r="B20" s="161"/>
      <c r="C20" s="191" t="s">
        <v>168</v>
      </c>
      <c r="D20" s="2983" t="s">
        <v>189</v>
      </c>
      <c r="E20" s="2983"/>
      <c r="F20" s="2983"/>
      <c r="G20" s="2983"/>
      <c r="H20" s="2983"/>
      <c r="I20" s="2977">
        <v>7.06</v>
      </c>
      <c r="J20" s="2978"/>
      <c r="Q20" s="1932" t="s">
        <v>251</v>
      </c>
      <c r="R20" s="1920"/>
      <c r="S20" s="1921">
        <v>0.26369999999999999</v>
      </c>
    </row>
    <row r="21" spans="2:19" ht="15.75" customHeight="1" thickBot="1">
      <c r="B21" s="162"/>
      <c r="C21" s="190" t="s">
        <v>166</v>
      </c>
      <c r="D21" s="2984" t="s">
        <v>209</v>
      </c>
      <c r="E21" s="2985"/>
      <c r="F21" s="2985"/>
      <c r="G21" s="2985"/>
      <c r="H21" s="2986"/>
      <c r="I21" s="2979">
        <v>7.06</v>
      </c>
      <c r="J21" s="2980"/>
      <c r="M21" s="1939">
        <v>6.1600000000000002E-2</v>
      </c>
      <c r="N21" s="1940">
        <v>7.400000000000001E-2</v>
      </c>
      <c r="O21" s="1941">
        <v>8.9600000000000013E-2</v>
      </c>
      <c r="Q21" s="1932" t="s">
        <v>252</v>
      </c>
      <c r="R21" s="1920"/>
      <c r="S21" s="1921">
        <v>0.20349999999999999</v>
      </c>
    </row>
    <row r="22" spans="2:19" ht="15.75" customHeight="1" thickBot="1">
      <c r="B22" s="161"/>
      <c r="C22" s="2932"/>
      <c r="D22" s="2933"/>
      <c r="E22" s="2933"/>
      <c r="F22" s="2933"/>
      <c r="G22" s="2933"/>
      <c r="H22" s="2933"/>
      <c r="I22" s="2933"/>
      <c r="J22" s="2934"/>
      <c r="Q22" s="1933" t="s">
        <v>1404</v>
      </c>
      <c r="R22" s="1934"/>
      <c r="S22" s="1935"/>
    </row>
    <row r="23" spans="2:19" ht="15.75" customHeight="1" thickBot="1">
      <c r="B23" s="161"/>
      <c r="C23" s="191" t="s">
        <v>163</v>
      </c>
      <c r="D23" s="2983" t="s">
        <v>190</v>
      </c>
      <c r="E23" s="2983"/>
      <c r="F23" s="2983"/>
      <c r="G23" s="2983"/>
      <c r="H23" s="2983"/>
      <c r="I23" s="2977">
        <v>5.65</v>
      </c>
      <c r="J23" s="2978"/>
      <c r="Q23" s="1933" t="s">
        <v>1405</v>
      </c>
      <c r="R23" s="1934"/>
      <c r="S23" s="1935"/>
    </row>
    <row r="24" spans="2:19" ht="15">
      <c r="B24" s="163"/>
      <c r="C24" s="189" t="s">
        <v>156</v>
      </c>
      <c r="D24" s="2937" t="s">
        <v>191</v>
      </c>
      <c r="E24" s="2937"/>
      <c r="F24" s="2937"/>
      <c r="G24" s="2937"/>
      <c r="H24" s="2937"/>
      <c r="I24" s="2981">
        <v>2.0000000000000004</v>
      </c>
      <c r="J24" s="2982"/>
    </row>
    <row r="25" spans="2:19" ht="15" customHeight="1">
      <c r="B25" s="161"/>
      <c r="C25" s="189" t="s">
        <v>157</v>
      </c>
      <c r="D25" s="2937" t="s">
        <v>192</v>
      </c>
      <c r="E25" s="2937"/>
      <c r="F25" s="2937"/>
      <c r="G25" s="2937"/>
      <c r="H25" s="2937"/>
      <c r="I25" s="2930">
        <v>3</v>
      </c>
      <c r="J25" s="2931"/>
    </row>
    <row r="26" spans="2:19" ht="15" customHeight="1">
      <c r="B26" s="161"/>
      <c r="C26" s="189" t="s">
        <v>158</v>
      </c>
      <c r="D26" s="2937" t="s">
        <v>193</v>
      </c>
      <c r="E26" s="2937"/>
      <c r="F26" s="2937"/>
      <c r="G26" s="2937"/>
      <c r="H26" s="2937"/>
      <c r="I26" s="2930">
        <v>0.65</v>
      </c>
      <c r="J26" s="2931"/>
    </row>
    <row r="27" spans="2:19" ht="15.75" customHeight="1" thickBot="1">
      <c r="B27" s="161"/>
      <c r="C27" s="190" t="s">
        <v>159</v>
      </c>
      <c r="D27" s="2976" t="s">
        <v>194</v>
      </c>
      <c r="E27" s="2976"/>
      <c r="F27" s="2976"/>
      <c r="G27" s="2976"/>
      <c r="H27" s="2976"/>
      <c r="I27" s="2979">
        <v>0</v>
      </c>
      <c r="J27" s="2980"/>
    </row>
    <row r="28" spans="2:19" ht="15.75" customHeight="1">
      <c r="B28" s="161"/>
      <c r="C28" s="2960" t="s">
        <v>195</v>
      </c>
      <c r="D28" s="2961"/>
      <c r="E28" s="2961"/>
      <c r="F28" s="2961"/>
      <c r="G28" s="2961"/>
      <c r="H28" s="2961"/>
      <c r="I28" s="2961"/>
      <c r="J28" s="2962"/>
    </row>
    <row r="29" spans="2:19" ht="26.25" customHeight="1" thickBot="1">
      <c r="B29" s="161"/>
      <c r="C29" s="2963" t="s">
        <v>196</v>
      </c>
      <c r="D29" s="2964"/>
      <c r="E29" s="2964"/>
      <c r="F29" s="2964"/>
      <c r="G29" s="2964"/>
      <c r="H29" s="2964"/>
      <c r="I29" s="2964"/>
      <c r="J29" s="2965"/>
    </row>
    <row r="30" spans="2:19" ht="19.5" customHeight="1">
      <c r="B30" s="161"/>
      <c r="C30" s="2970" t="s">
        <v>197</v>
      </c>
      <c r="D30" s="2971"/>
      <c r="E30" s="2971"/>
      <c r="F30" s="2971"/>
      <c r="G30" s="2971"/>
      <c r="H30" s="2972"/>
      <c r="I30" s="2966">
        <v>0.20349999999999999</v>
      </c>
      <c r="J30" s="2967"/>
    </row>
    <row r="31" spans="2:19" ht="20.25" customHeight="1" thickBot="1">
      <c r="B31" s="161"/>
      <c r="C31" s="2973"/>
      <c r="D31" s="2974"/>
      <c r="E31" s="2974"/>
      <c r="F31" s="2974"/>
      <c r="G31" s="2974"/>
      <c r="H31" s="2975"/>
      <c r="I31" s="2968"/>
      <c r="J31" s="2969"/>
    </row>
    <row r="32" spans="2:19" ht="15.75" customHeight="1" thickBot="1">
      <c r="B32" s="161"/>
      <c r="C32" s="2952" t="s">
        <v>198</v>
      </c>
      <c r="D32" s="2953"/>
      <c r="E32" s="2953"/>
      <c r="F32" s="2953"/>
      <c r="G32" s="2953"/>
      <c r="H32" s="2953"/>
      <c r="I32" s="2950">
        <v>498006.04</v>
      </c>
      <c r="J32" s="2951"/>
    </row>
    <row r="33" spans="1:10" ht="15.75" customHeight="1" thickBot="1">
      <c r="B33" s="161"/>
      <c r="C33" s="2954" t="s">
        <v>199</v>
      </c>
      <c r="D33" s="2955"/>
      <c r="E33" s="2955"/>
      <c r="F33" s="2955"/>
      <c r="G33" s="2955"/>
      <c r="H33" s="2955"/>
      <c r="I33" s="2955"/>
      <c r="J33" s="2956"/>
    </row>
    <row r="34" spans="1:10" ht="16.5" customHeight="1" thickBot="1">
      <c r="B34" s="161"/>
      <c r="C34" s="2957" t="s">
        <v>200</v>
      </c>
      <c r="D34" s="2958"/>
      <c r="E34" s="2958"/>
      <c r="F34" s="2958"/>
      <c r="G34" s="2958"/>
      <c r="H34" s="2958"/>
      <c r="I34" s="2958"/>
      <c r="J34" s="2959"/>
    </row>
    <row r="35" spans="1:10" ht="15.75">
      <c r="A35" s="106"/>
      <c r="B35" s="164"/>
      <c r="C35" s="182"/>
      <c r="D35" s="183"/>
      <c r="E35" s="184"/>
      <c r="F35" s="184"/>
      <c r="G35" s="184"/>
      <c r="H35" s="184"/>
      <c r="I35" s="184"/>
      <c r="J35" s="185"/>
    </row>
    <row r="36" spans="1:10">
      <c r="B36" s="161"/>
      <c r="C36" s="165"/>
      <c r="D36" s="2991" t="s">
        <v>201</v>
      </c>
      <c r="E36" s="2987" t="s">
        <v>202</v>
      </c>
      <c r="F36" s="2987"/>
      <c r="G36" s="2987"/>
      <c r="H36" s="2987"/>
      <c r="I36" s="2992">
        <v>-1</v>
      </c>
      <c r="J36" s="166"/>
    </row>
    <row r="37" spans="1:10">
      <c r="B37" s="161"/>
      <c r="C37" s="165"/>
      <c r="D37" s="2991"/>
      <c r="E37" s="2988" t="s">
        <v>203</v>
      </c>
      <c r="F37" s="2988"/>
      <c r="G37" s="2988"/>
      <c r="H37" s="2988"/>
      <c r="I37" s="2992"/>
      <c r="J37" s="166"/>
    </row>
    <row r="38" spans="1:10" ht="15.75" thickBot="1">
      <c r="B38" s="161"/>
      <c r="C38" s="165"/>
      <c r="D38" s="167"/>
      <c r="E38" s="168"/>
      <c r="F38" s="178"/>
      <c r="G38" s="106"/>
      <c r="H38" s="106"/>
      <c r="I38" s="106"/>
      <c r="J38" s="166"/>
    </row>
    <row r="39" spans="1:10" ht="16.5" thickBot="1">
      <c r="B39" s="161"/>
      <c r="C39" s="165"/>
      <c r="D39" s="2954" t="s">
        <v>210</v>
      </c>
      <c r="E39" s="2955"/>
      <c r="F39" s="2955"/>
      <c r="G39" s="2955"/>
      <c r="H39" s="2955"/>
      <c r="I39" s="2956"/>
      <c r="J39" s="166"/>
    </row>
    <row r="40" spans="1:10" ht="15.75" thickBot="1">
      <c r="C40" s="165"/>
      <c r="D40" s="192">
        <v>0.05</v>
      </c>
      <c r="E40" s="2989" t="s">
        <v>204</v>
      </c>
      <c r="F40" s="2989"/>
      <c r="G40" s="2989"/>
      <c r="H40" s="2989"/>
      <c r="I40" s="2990"/>
      <c r="J40" s="166"/>
    </row>
    <row r="41" spans="1:10" s="160" customFormat="1" ht="6" customHeight="1" thickBot="1">
      <c r="C41" s="170"/>
      <c r="D41" s="193"/>
      <c r="E41" s="194"/>
      <c r="F41" s="194"/>
      <c r="G41" s="194"/>
      <c r="H41" s="194"/>
      <c r="I41" s="194"/>
      <c r="J41" s="169"/>
    </row>
    <row r="42" spans="1:10" ht="13.15" customHeight="1" thickBot="1">
      <c r="C42" s="165"/>
      <c r="D42" s="195">
        <v>0.4</v>
      </c>
      <c r="E42" s="2989" t="s">
        <v>205</v>
      </c>
      <c r="F42" s="2989"/>
      <c r="G42" s="2989"/>
      <c r="H42" s="2989"/>
      <c r="I42" s="2990"/>
      <c r="J42" s="166"/>
    </row>
    <row r="43" spans="1:10" ht="13.15" customHeight="1" thickBot="1">
      <c r="C43" s="171"/>
      <c r="D43" s="172"/>
      <c r="E43" s="173"/>
      <c r="F43" s="179"/>
      <c r="G43" s="186"/>
      <c r="H43" s="186"/>
      <c r="I43" s="186"/>
      <c r="J43" s="187"/>
    </row>
    <row r="44" spans="1:10" ht="13.15" customHeight="1"/>
    <row r="45" spans="1:10" ht="21.6" customHeight="1"/>
    <row r="46" spans="1:10" ht="17.45" customHeight="1"/>
    <row r="47" spans="1:10" ht="26.45" customHeight="1"/>
  </sheetData>
  <mergeCells count="54">
    <mergeCell ref="E36:H36"/>
    <mergeCell ref="E37:H37"/>
    <mergeCell ref="D39:I39"/>
    <mergeCell ref="E40:I40"/>
    <mergeCell ref="E42:I42"/>
    <mergeCell ref="D36:D37"/>
    <mergeCell ref="I36:I37"/>
    <mergeCell ref="D26:H26"/>
    <mergeCell ref="D27:H27"/>
    <mergeCell ref="I20:J20"/>
    <mergeCell ref="I21:J21"/>
    <mergeCell ref="I23:J23"/>
    <mergeCell ref="I24:J24"/>
    <mergeCell ref="I25:J25"/>
    <mergeCell ref="D20:H20"/>
    <mergeCell ref="D21:H21"/>
    <mergeCell ref="D23:H23"/>
    <mergeCell ref="D24:H24"/>
    <mergeCell ref="I26:J26"/>
    <mergeCell ref="I27:J27"/>
    <mergeCell ref="D25:H25"/>
    <mergeCell ref="C22:J22"/>
    <mergeCell ref="I32:J32"/>
    <mergeCell ref="C32:H32"/>
    <mergeCell ref="C33:J33"/>
    <mergeCell ref="C34:J34"/>
    <mergeCell ref="C28:J28"/>
    <mergeCell ref="C29:J29"/>
    <mergeCell ref="I30:J31"/>
    <mergeCell ref="C30:H31"/>
    <mergeCell ref="D18:H18"/>
    <mergeCell ref="D17:H17"/>
    <mergeCell ref="M13:O13"/>
    <mergeCell ref="I12:J12"/>
    <mergeCell ref="I13:J13"/>
    <mergeCell ref="I14:J14"/>
    <mergeCell ref="D12:H13"/>
    <mergeCell ref="D14:H14"/>
    <mergeCell ref="Q13:S13"/>
    <mergeCell ref="Q19:S19"/>
    <mergeCell ref="F5:H5"/>
    <mergeCell ref="I5:J6"/>
    <mergeCell ref="G6:H6"/>
    <mergeCell ref="C7:J7"/>
    <mergeCell ref="H10:I10"/>
    <mergeCell ref="C11:J11"/>
    <mergeCell ref="I17:J17"/>
    <mergeCell ref="I16:J16"/>
    <mergeCell ref="C19:J19"/>
    <mergeCell ref="I15:J15"/>
    <mergeCell ref="I18:J18"/>
    <mergeCell ref="C12:C13"/>
    <mergeCell ref="D16:H16"/>
    <mergeCell ref="D15:H15"/>
  </mergeCells>
  <dataValidations disablePrompts="1" count="1">
    <dataValidation type="list" allowBlank="1" showInputMessage="1" showErrorMessage="1" sqref="E2">
      <formula1>$A$10:$A$11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54" fitToHeight="100" orientation="portrait" r:id="rId1"/>
  <headerFooter scaleWithDoc="0" alignWithMargins="0">
    <oddHeader>&amp;RPágina &amp;P de &amp;N</oddHeader>
    <oddFooter>&amp;R&amp;G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U42"/>
  <sheetViews>
    <sheetView view="pageBreakPreview" topLeftCell="A8" zoomScale="85" zoomScaleNormal="100" zoomScaleSheetLayoutView="85" workbookViewId="0">
      <selection activeCell="E20" sqref="E20:L20"/>
    </sheetView>
  </sheetViews>
  <sheetFormatPr defaultColWidth="9.140625" defaultRowHeight="12.75"/>
  <cols>
    <col min="1" max="4" width="9.140625" style="1114"/>
    <col min="5" max="5" width="12.140625" style="1114" customWidth="1"/>
    <col min="6" max="6" width="13.85546875" style="1114" customWidth="1"/>
    <col min="7" max="7" width="75.28515625" style="1114" customWidth="1"/>
    <col min="8" max="8" width="22.42578125" style="1114" customWidth="1"/>
    <col min="9" max="9" width="8.42578125" style="1114" customWidth="1"/>
    <col min="10" max="10" width="10.140625" style="1114" customWidth="1"/>
    <col min="11" max="11" width="12.85546875" style="1114" customWidth="1"/>
    <col min="12" max="12" width="17.140625" style="1114" customWidth="1"/>
    <col min="13" max="14" width="9.140625" style="1114"/>
    <col min="15" max="15" width="13.140625" style="1114" customWidth="1"/>
    <col min="16" max="16384" width="9.140625" style="1114"/>
  </cols>
  <sheetData>
    <row r="1" spans="1:21" ht="21.6" customHeight="1" thickBot="1">
      <c r="B1" s="1637"/>
      <c r="D1" s="1638"/>
    </row>
    <row r="2" spans="1:21" ht="45.75" customHeight="1" thickTop="1">
      <c r="A2" s="1639"/>
      <c r="B2" s="1640" t="e">
        <f>1+K16/100+K18/100+K19/100+#REF!/100</f>
        <v>#REF!</v>
      </c>
      <c r="D2" s="1638"/>
      <c r="F2" s="1641" t="s">
        <v>5</v>
      </c>
      <c r="G2" s="1642" t="s">
        <v>1114</v>
      </c>
      <c r="N2" s="1262"/>
    </row>
    <row r="3" spans="1:21" ht="13.5" thickBot="1">
      <c r="A3" s="1639"/>
      <c r="B3" s="1643">
        <f>1+K17/100</f>
        <v>1.0085</v>
      </c>
      <c r="D3" s="1638"/>
    </row>
    <row r="4" spans="1:21" s="12" customFormat="1" ht="6.75" thickBot="1">
      <c r="D4" s="13"/>
      <c r="E4" s="14"/>
      <c r="F4" s="108"/>
      <c r="G4" s="110"/>
      <c r="H4" s="108"/>
      <c r="I4" s="109"/>
      <c r="J4" s="109"/>
      <c r="K4" s="109"/>
      <c r="L4" s="111"/>
      <c r="M4" s="18"/>
      <c r="N4" s="19"/>
    </row>
    <row r="5" spans="1:21" s="445" customFormat="1" ht="67.5" customHeight="1" thickBot="1">
      <c r="D5" s="21"/>
      <c r="E5" s="3002"/>
      <c r="F5" s="3003"/>
      <c r="G5" s="1658" t="s">
        <v>2</v>
      </c>
      <c r="H5" s="2921" t="str">
        <f>'BDI '!F5</f>
        <v>Ref.: Tabela de Serviços
SINAPI (MARÇO/2020)                                                          
e/ou composições PiniTCPO</v>
      </c>
      <c r="I5" s="2922"/>
      <c r="J5" s="3071"/>
      <c r="K5" s="2468"/>
      <c r="L5" s="2469"/>
      <c r="M5" s="26"/>
      <c r="N5" s="444"/>
    </row>
    <row r="6" spans="1:21" s="445" customFormat="1" ht="49.5" customHeight="1" thickBot="1">
      <c r="D6" s="24"/>
      <c r="E6" s="3004"/>
      <c r="F6" s="3005"/>
      <c r="G6" s="1659" t="s">
        <v>3</v>
      </c>
      <c r="H6" s="114" t="s">
        <v>5</v>
      </c>
      <c r="I6" s="3072">
        <f>'BDI '!G6</f>
        <v>0.20349999999999999</v>
      </c>
      <c r="J6" s="3073"/>
      <c r="K6" s="2470"/>
      <c r="L6" s="2471"/>
      <c r="M6" s="26"/>
      <c r="N6" s="444"/>
    </row>
    <row r="7" spans="1:21" s="445" customFormat="1" ht="49.5" customHeight="1" thickBot="1">
      <c r="D7" s="24"/>
      <c r="E7" s="3006"/>
      <c r="F7" s="3007"/>
      <c r="G7" s="3008" t="s">
        <v>1243</v>
      </c>
      <c r="H7" s="3009"/>
      <c r="I7" s="3010">
        <f>K31</f>
        <v>0.11409999999999999</v>
      </c>
      <c r="J7" s="3011"/>
      <c r="K7" s="2472"/>
      <c r="L7" s="2473"/>
      <c r="M7" s="26"/>
      <c r="N7" s="444"/>
    </row>
    <row r="8" spans="1:21" s="27" customFormat="1" ht="18.75" customHeight="1" thickBot="1">
      <c r="D8" s="28"/>
      <c r="E8" s="2478" t="s">
        <v>246</v>
      </c>
      <c r="F8" s="2479"/>
      <c r="G8" s="2479"/>
      <c r="H8" s="2479"/>
      <c r="I8" s="2479"/>
      <c r="J8" s="2479"/>
      <c r="K8" s="2479"/>
      <c r="L8" s="2480"/>
      <c r="M8" s="29"/>
      <c r="N8" s="30"/>
    </row>
    <row r="9" spans="1:21" s="12" customFormat="1" ht="6.75" thickBot="1">
      <c r="D9" s="13"/>
      <c r="E9" s="14"/>
      <c r="F9" s="15"/>
      <c r="G9" s="116"/>
      <c r="H9" s="15"/>
      <c r="I9" s="16"/>
      <c r="J9" s="16"/>
      <c r="K9" s="16"/>
      <c r="L9" s="17"/>
      <c r="M9" s="18"/>
      <c r="N9" s="19"/>
    </row>
    <row r="10" spans="1:21" s="27" customFormat="1" ht="18">
      <c r="D10" s="28"/>
      <c r="E10" s="174" t="s">
        <v>6</v>
      </c>
      <c r="F10" s="449" t="str">
        <f>'BDI '!D9</f>
        <v>CONSTRUÇÃO E REVITALIZAÇÃO DE PRAÇA PÚBLICA</v>
      </c>
      <c r="G10" s="450"/>
      <c r="H10" s="450"/>
      <c r="I10" s="450"/>
      <c r="J10" s="450"/>
      <c r="K10" s="115" t="s">
        <v>7</v>
      </c>
      <c r="L10" s="1644">
        <f>'BDI '!J9</f>
        <v>44103</v>
      </c>
      <c r="M10" s="453"/>
      <c r="N10" s="30"/>
    </row>
    <row r="11" spans="1:21" s="27" customFormat="1" ht="18.75" thickBot="1">
      <c r="D11" s="28"/>
      <c r="E11" s="176" t="s">
        <v>8</v>
      </c>
      <c r="F11" s="455" t="str">
        <f>'BDI '!D10</f>
        <v>AV PRESIDENTE DUTRA, S/N, KM 264, SETOR INDUSTRIAL, SÃO PEDRO DA CIPA/MT</v>
      </c>
      <c r="G11" s="455"/>
      <c r="H11" s="455"/>
      <c r="I11" s="455"/>
      <c r="J11" s="2926" t="s">
        <v>9</v>
      </c>
      <c r="K11" s="2926"/>
      <c r="L11" s="1645">
        <f>'BDI '!J10</f>
        <v>1.157</v>
      </c>
      <c r="M11" s="458"/>
      <c r="N11" s="30"/>
    </row>
    <row r="12" spans="1:21" s="27" customFormat="1" ht="24" customHeight="1" thickBot="1">
      <c r="D12" s="28"/>
      <c r="E12" s="2927" t="s">
        <v>5</v>
      </c>
      <c r="F12" s="2928"/>
      <c r="G12" s="2928"/>
      <c r="H12" s="2928"/>
      <c r="I12" s="2928"/>
      <c r="J12" s="2928"/>
      <c r="K12" s="2928"/>
      <c r="L12" s="2929"/>
      <c r="M12" s="29"/>
      <c r="N12" s="30"/>
      <c r="O12" s="2993" t="s">
        <v>1407</v>
      </c>
      <c r="P12" s="2994"/>
      <c r="Q12" s="2995"/>
    </row>
    <row r="13" spans="1:21" ht="16.5" customHeight="1" thickBot="1">
      <c r="D13" s="1638"/>
      <c r="E13" s="3012" t="s">
        <v>11</v>
      </c>
      <c r="F13" s="3014" t="s">
        <v>185</v>
      </c>
      <c r="G13" s="3014"/>
      <c r="H13" s="3014"/>
      <c r="I13" s="3014"/>
      <c r="J13" s="3014"/>
      <c r="K13" s="3016" t="s">
        <v>186</v>
      </c>
      <c r="L13" s="3017"/>
      <c r="O13" s="2996"/>
      <c r="P13" s="2997"/>
      <c r="Q13" s="2998"/>
    </row>
    <row r="14" spans="1:21" ht="16.5" thickBot="1">
      <c r="D14" s="1638"/>
      <c r="E14" s="3013"/>
      <c r="F14" s="3015"/>
      <c r="G14" s="3015"/>
      <c r="H14" s="3015"/>
      <c r="I14" s="3015"/>
      <c r="J14" s="3015"/>
      <c r="K14" s="3018" t="s">
        <v>187</v>
      </c>
      <c r="L14" s="3019"/>
      <c r="O14" s="2999"/>
      <c r="P14" s="3000"/>
      <c r="Q14" s="3001"/>
      <c r="R14" s="107"/>
      <c r="S14" s="2918" t="s">
        <v>1408</v>
      </c>
      <c r="T14" s="2919"/>
      <c r="U14" s="2920"/>
    </row>
    <row r="15" spans="1:21" ht="15.75">
      <c r="D15" s="107">
        <f>1+K16/100+K18/100+K17/100</f>
        <v>1.0290999999999999</v>
      </c>
      <c r="E15" s="1942">
        <v>1</v>
      </c>
      <c r="F15" s="3068" t="s">
        <v>188</v>
      </c>
      <c r="G15" s="3068"/>
      <c r="H15" s="3068"/>
      <c r="I15" s="3068"/>
      <c r="J15" s="3068"/>
      <c r="K15" s="3069">
        <f>K16+K17+K18+K19</f>
        <v>3.21</v>
      </c>
      <c r="L15" s="3070"/>
      <c r="O15" s="1936" t="s">
        <v>1399</v>
      </c>
      <c r="P15" s="1937" t="s">
        <v>1400</v>
      </c>
      <c r="Q15" s="1938" t="s">
        <v>1401</v>
      </c>
      <c r="R15" s="107"/>
      <c r="S15" s="1932" t="s">
        <v>251</v>
      </c>
      <c r="T15" s="1920"/>
      <c r="U15" s="1921">
        <v>0.16869999999999999</v>
      </c>
    </row>
    <row r="16" spans="1:21" ht="15.75" customHeight="1" thickBot="1">
      <c r="D16" s="107">
        <f>1+K21/100</f>
        <v>1.04</v>
      </c>
      <c r="E16" s="1943" t="s">
        <v>63</v>
      </c>
      <c r="F16" s="3058" t="s">
        <v>206</v>
      </c>
      <c r="G16" s="3058"/>
      <c r="H16" s="3058"/>
      <c r="I16" s="3058"/>
      <c r="J16" s="3058"/>
      <c r="K16" s="3051">
        <v>1.5</v>
      </c>
      <c r="L16" s="3052"/>
      <c r="O16" s="1926">
        <v>1.4999999999999999E-2</v>
      </c>
      <c r="P16" s="1927">
        <v>3.4500000000000003E-2</v>
      </c>
      <c r="Q16" s="1928">
        <v>4.4900000000000002E-2</v>
      </c>
      <c r="R16" s="107"/>
      <c r="S16" s="1933" t="s">
        <v>252</v>
      </c>
      <c r="T16" s="1934"/>
      <c r="U16" s="1922">
        <v>0.11409999999999999</v>
      </c>
    </row>
    <row r="17" spans="4:21" ht="15.75" customHeight="1">
      <c r="D17" s="107">
        <f>1+K19/100</f>
        <v>1.0029999999999999</v>
      </c>
      <c r="E17" s="1943" t="s">
        <v>64</v>
      </c>
      <c r="F17" s="3058" t="s">
        <v>1398</v>
      </c>
      <c r="G17" s="3058"/>
      <c r="H17" s="3058"/>
      <c r="I17" s="3058"/>
      <c r="J17" s="3058"/>
      <c r="K17" s="3051">
        <v>0.85</v>
      </c>
      <c r="L17" s="3052"/>
      <c r="O17" s="1926">
        <v>3.0000000000000001E-3</v>
      </c>
      <c r="P17" s="1927">
        <v>4.7999999999999996E-3</v>
      </c>
      <c r="Q17" s="1928">
        <v>8.199999999999999E-3</v>
      </c>
      <c r="R17" s="107"/>
      <c r="S17" s="107"/>
      <c r="T17" s="107"/>
      <c r="U17" s="107"/>
    </row>
    <row r="18" spans="4:21" ht="15.75" customHeight="1">
      <c r="D18" s="107">
        <f>1-K24/100</f>
        <v>0.96350000000000002</v>
      </c>
      <c r="E18" s="1943" t="s">
        <v>65</v>
      </c>
      <c r="F18" s="3058" t="s">
        <v>208</v>
      </c>
      <c r="G18" s="3058"/>
      <c r="H18" s="3058"/>
      <c r="I18" s="3058"/>
      <c r="J18" s="3058"/>
      <c r="K18" s="3051">
        <v>0.56000000000000005</v>
      </c>
      <c r="L18" s="3052"/>
      <c r="O18" s="1926">
        <v>5.6000000000000008E-3</v>
      </c>
      <c r="P18" s="1927">
        <v>8.5000000000000006E-3</v>
      </c>
      <c r="Q18" s="1928">
        <v>8.8999999999999999E-3</v>
      </c>
      <c r="R18" s="107"/>
      <c r="S18" s="107"/>
      <c r="T18" s="107"/>
      <c r="U18" s="107"/>
    </row>
    <row r="19" spans="4:21" ht="15" customHeight="1">
      <c r="D19" s="107">
        <f>D15*D16*D17/D18</f>
        <v>1.1141409361702126</v>
      </c>
      <c r="E19" s="1943" t="s">
        <v>66</v>
      </c>
      <c r="F19" s="3058" t="s">
        <v>207</v>
      </c>
      <c r="G19" s="3058"/>
      <c r="H19" s="3058"/>
      <c r="I19" s="3058"/>
      <c r="J19" s="3058"/>
      <c r="K19" s="3051">
        <v>0.3</v>
      </c>
      <c r="L19" s="3052"/>
      <c r="O19" s="1926">
        <v>8.5000000000000006E-3</v>
      </c>
      <c r="P19" s="1927">
        <v>8.5000000000000006E-3</v>
      </c>
      <c r="Q19" s="1928">
        <v>1.11E-2</v>
      </c>
      <c r="R19" s="107"/>
      <c r="S19" s="107"/>
      <c r="T19" s="107"/>
      <c r="U19" s="107"/>
    </row>
    <row r="20" spans="4:21" ht="15.75" customHeight="1" thickBot="1">
      <c r="D20" s="1919">
        <f>D19-1</f>
        <v>0.11414093617021259</v>
      </c>
      <c r="E20" s="3059"/>
      <c r="F20" s="3060"/>
      <c r="G20" s="3060"/>
      <c r="H20" s="3060"/>
      <c r="I20" s="3060"/>
      <c r="J20" s="3060"/>
      <c r="K20" s="3060"/>
      <c r="L20" s="3061"/>
      <c r="N20" s="1647"/>
      <c r="O20" s="107"/>
      <c r="P20" s="107"/>
      <c r="Q20" s="107"/>
      <c r="R20" s="107"/>
    </row>
    <row r="21" spans="4:21" ht="15.75" customHeight="1" thickBot="1">
      <c r="D21" s="1638"/>
      <c r="E21" s="1648" t="s">
        <v>168</v>
      </c>
      <c r="F21" s="3062" t="s">
        <v>189</v>
      </c>
      <c r="G21" s="3062"/>
      <c r="H21" s="3062"/>
      <c r="I21" s="3062"/>
      <c r="J21" s="3062"/>
      <c r="K21" s="3063">
        <f>K22</f>
        <v>4</v>
      </c>
      <c r="L21" s="3064"/>
      <c r="O21" s="107"/>
      <c r="P21" s="107"/>
      <c r="Q21" s="107"/>
      <c r="R21" s="107"/>
    </row>
    <row r="22" spans="4:21" ht="15.75" customHeight="1" thickBot="1">
      <c r="D22" s="1638"/>
      <c r="E22" s="1646" t="s">
        <v>166</v>
      </c>
      <c r="F22" s="3065" t="s">
        <v>209</v>
      </c>
      <c r="G22" s="3066"/>
      <c r="H22" s="3066"/>
      <c r="I22" s="3066"/>
      <c r="J22" s="3067"/>
      <c r="K22" s="3054">
        <v>4</v>
      </c>
      <c r="L22" s="3055"/>
      <c r="O22" s="1939">
        <v>3.5000000000000003E-2</v>
      </c>
      <c r="P22" s="1940">
        <v>5.1100000000000007E-2</v>
      </c>
      <c r="Q22" s="1941">
        <v>6.2199999999999998E-2</v>
      </c>
      <c r="R22" s="107"/>
    </row>
    <row r="23" spans="4:21" ht="15.75" customHeight="1" thickBot="1">
      <c r="D23" s="1638"/>
      <c r="E23" s="3059"/>
      <c r="F23" s="3060"/>
      <c r="G23" s="3060"/>
      <c r="H23" s="3060"/>
      <c r="I23" s="3060"/>
      <c r="J23" s="3060"/>
      <c r="K23" s="3060"/>
      <c r="L23" s="3061"/>
      <c r="O23" s="107"/>
      <c r="P23" s="107"/>
      <c r="Q23" s="107"/>
      <c r="R23" s="107"/>
    </row>
    <row r="24" spans="4:21" ht="15.75" customHeight="1">
      <c r="D24" s="1638"/>
      <c r="E24" s="1648" t="s">
        <v>163</v>
      </c>
      <c r="F24" s="3062" t="s">
        <v>190</v>
      </c>
      <c r="G24" s="3062"/>
      <c r="H24" s="3062"/>
      <c r="I24" s="3062"/>
      <c r="J24" s="3062"/>
      <c r="K24" s="3063">
        <f>K25+K26+K27+K28</f>
        <v>3.65</v>
      </c>
      <c r="L24" s="3064"/>
      <c r="O24" s="107"/>
      <c r="P24" s="107"/>
      <c r="Q24" s="107"/>
      <c r="R24" s="107"/>
    </row>
    <row r="25" spans="4:21" ht="15">
      <c r="D25" s="1638"/>
      <c r="E25" s="1943" t="s">
        <v>156</v>
      </c>
      <c r="F25" s="3050" t="s">
        <v>191</v>
      </c>
      <c r="G25" s="3050"/>
      <c r="H25" s="3050"/>
      <c r="I25" s="3050"/>
      <c r="J25" s="3050"/>
      <c r="K25" s="3056">
        <v>0</v>
      </c>
      <c r="L25" s="3057"/>
    </row>
    <row r="26" spans="4:21" ht="15" customHeight="1">
      <c r="D26" s="1638"/>
      <c r="E26" s="1943" t="s">
        <v>157</v>
      </c>
      <c r="F26" s="3050" t="s">
        <v>192</v>
      </c>
      <c r="G26" s="3050"/>
      <c r="H26" s="3050"/>
      <c r="I26" s="3050"/>
      <c r="J26" s="3050"/>
      <c r="K26" s="3051">
        <v>3</v>
      </c>
      <c r="L26" s="3052"/>
    </row>
    <row r="27" spans="4:21" ht="15" customHeight="1">
      <c r="D27" s="1638"/>
      <c r="E27" s="1943" t="s">
        <v>158</v>
      </c>
      <c r="F27" s="3050" t="s">
        <v>193</v>
      </c>
      <c r="G27" s="3050"/>
      <c r="H27" s="3050"/>
      <c r="I27" s="3050"/>
      <c r="J27" s="3050"/>
      <c r="K27" s="3051">
        <v>0.65</v>
      </c>
      <c r="L27" s="3052"/>
    </row>
    <row r="28" spans="4:21" ht="15.75" customHeight="1" thickBot="1">
      <c r="D28" s="1638"/>
      <c r="E28" s="1646" t="s">
        <v>159</v>
      </c>
      <c r="F28" s="3053" t="s">
        <v>194</v>
      </c>
      <c r="G28" s="3053"/>
      <c r="H28" s="3053"/>
      <c r="I28" s="3053"/>
      <c r="J28" s="3053"/>
      <c r="K28" s="3054">
        <f>IF('ORÇAMENTO '!I6='ORÇAMENTO '!O3,4.5,0)</f>
        <v>0</v>
      </c>
      <c r="L28" s="3055"/>
    </row>
    <row r="29" spans="4:21" ht="15.75" customHeight="1">
      <c r="D29" s="1638"/>
      <c r="E29" s="3030" t="s">
        <v>195</v>
      </c>
      <c r="F29" s="3031"/>
      <c r="G29" s="3031"/>
      <c r="H29" s="3031"/>
      <c r="I29" s="3031"/>
      <c r="J29" s="3031"/>
      <c r="K29" s="3031"/>
      <c r="L29" s="3032"/>
    </row>
    <row r="30" spans="4:21" ht="26.25" customHeight="1" thickBot="1">
      <c r="D30" s="1638"/>
      <c r="E30" s="3033" t="s">
        <v>196</v>
      </c>
      <c r="F30" s="3034"/>
      <c r="G30" s="3034"/>
      <c r="H30" s="3034"/>
      <c r="I30" s="3034"/>
      <c r="J30" s="3034"/>
      <c r="K30" s="3034"/>
      <c r="L30" s="3035"/>
    </row>
    <row r="31" spans="4:21" ht="19.5" customHeight="1">
      <c r="D31" s="1638"/>
      <c r="E31" s="3036" t="s">
        <v>197</v>
      </c>
      <c r="F31" s="3037"/>
      <c r="G31" s="3037"/>
      <c r="H31" s="3037"/>
      <c r="I31" s="3037"/>
      <c r="J31" s="3038"/>
      <c r="K31" s="3042">
        <f>ROUND(D20,4)</f>
        <v>0.11409999999999999</v>
      </c>
      <c r="L31" s="3043"/>
    </row>
    <row r="32" spans="4:21" ht="20.25" customHeight="1" thickBot="1">
      <c r="D32" s="1638"/>
      <c r="E32" s="3039"/>
      <c r="F32" s="3040"/>
      <c r="G32" s="3040"/>
      <c r="H32" s="3040"/>
      <c r="I32" s="3040"/>
      <c r="J32" s="3041"/>
      <c r="K32" s="3044"/>
      <c r="L32" s="3045"/>
    </row>
    <row r="33" spans="1:12" ht="15.75" customHeight="1" thickBot="1">
      <c r="D33" s="1638"/>
      <c r="E33" s="3046" t="s">
        <v>198</v>
      </c>
      <c r="F33" s="3047"/>
      <c r="G33" s="3047"/>
      <c r="H33" s="3047"/>
      <c r="I33" s="3047"/>
      <c r="J33" s="3047"/>
      <c r="K33" s="3048">
        <f>'BDI '!I32</f>
        <v>498006.04</v>
      </c>
      <c r="L33" s="3049"/>
    </row>
    <row r="34" spans="1:12" ht="15.75" customHeight="1" thickBot="1">
      <c r="D34" s="1638"/>
      <c r="E34" s="3020" t="s">
        <v>199</v>
      </c>
      <c r="F34" s="3021"/>
      <c r="G34" s="3021"/>
      <c r="H34" s="3021"/>
      <c r="I34" s="3021"/>
      <c r="J34" s="3021"/>
      <c r="K34" s="3021"/>
      <c r="L34" s="3022"/>
    </row>
    <row r="35" spans="1:12" ht="16.5" customHeight="1" thickBot="1">
      <c r="D35" s="1638"/>
      <c r="E35" s="3023" t="s">
        <v>200</v>
      </c>
      <c r="F35" s="3024"/>
      <c r="G35" s="3024"/>
      <c r="H35" s="3024"/>
      <c r="I35" s="3024"/>
      <c r="J35" s="3024"/>
      <c r="K35" s="3024"/>
      <c r="L35" s="3025"/>
    </row>
    <row r="36" spans="1:12" ht="15.75">
      <c r="A36" s="1113"/>
      <c r="B36" s="1113"/>
      <c r="C36" s="1113"/>
      <c r="D36" s="1649"/>
      <c r="E36" s="1650"/>
      <c r="F36" s="1651"/>
      <c r="G36" s="1652"/>
      <c r="H36" s="1652"/>
      <c r="I36" s="1652"/>
      <c r="J36" s="1652"/>
      <c r="K36" s="1652"/>
      <c r="L36" s="1653"/>
    </row>
    <row r="37" spans="1:12">
      <c r="D37" s="1638"/>
      <c r="E37" s="1251"/>
      <c r="F37" s="3026" t="s">
        <v>201</v>
      </c>
      <c r="G37" s="3027" t="s">
        <v>202</v>
      </c>
      <c r="H37" s="3027"/>
      <c r="I37" s="3027"/>
      <c r="J37" s="3027"/>
      <c r="K37" s="3028">
        <v>-1</v>
      </c>
      <c r="L37" s="1252"/>
    </row>
    <row r="38" spans="1:12">
      <c r="D38" s="1638"/>
      <c r="E38" s="1251"/>
      <c r="F38" s="3026"/>
      <c r="G38" s="3029" t="s">
        <v>203</v>
      </c>
      <c r="H38" s="3029"/>
      <c r="I38" s="3029"/>
      <c r="J38" s="3029"/>
      <c r="K38" s="3028"/>
      <c r="L38" s="1252"/>
    </row>
    <row r="39" spans="1:12" ht="15.75" thickBot="1">
      <c r="D39" s="1638"/>
      <c r="E39" s="1654"/>
      <c r="F39" s="1944"/>
      <c r="G39" s="1945"/>
      <c r="H39" s="1655"/>
      <c r="I39" s="1656"/>
      <c r="J39" s="1656"/>
      <c r="K39" s="1656"/>
      <c r="L39" s="1657"/>
    </row>
    <row r="40" spans="1:12" ht="21.6" customHeight="1"/>
    <row r="41" spans="1:12" ht="17.45" customHeight="1"/>
    <row r="42" spans="1:12" ht="26.45" customHeight="1"/>
  </sheetData>
  <mergeCells count="53">
    <mergeCell ref="F15:J15"/>
    <mergeCell ref="K15:L15"/>
    <mergeCell ref="H5:J5"/>
    <mergeCell ref="I6:J6"/>
    <mergeCell ref="E8:L8"/>
    <mergeCell ref="J11:K11"/>
    <mergeCell ref="E12:L12"/>
    <mergeCell ref="F16:J16"/>
    <mergeCell ref="K16:L16"/>
    <mergeCell ref="F17:J17"/>
    <mergeCell ref="K17:L17"/>
    <mergeCell ref="F18:J18"/>
    <mergeCell ref="K18:L18"/>
    <mergeCell ref="F25:J25"/>
    <mergeCell ref="K25:L25"/>
    <mergeCell ref="F19:J19"/>
    <mergeCell ref="K19:L19"/>
    <mergeCell ref="E20:L20"/>
    <mergeCell ref="F21:J21"/>
    <mergeCell ref="K21:L21"/>
    <mergeCell ref="F22:J22"/>
    <mergeCell ref="K22:L22"/>
    <mergeCell ref="E23:L23"/>
    <mergeCell ref="F24:J24"/>
    <mergeCell ref="K24:L24"/>
    <mergeCell ref="F26:J26"/>
    <mergeCell ref="K26:L26"/>
    <mergeCell ref="F27:J27"/>
    <mergeCell ref="K27:L27"/>
    <mergeCell ref="F28:J28"/>
    <mergeCell ref="K28:L28"/>
    <mergeCell ref="E29:L29"/>
    <mergeCell ref="E30:L30"/>
    <mergeCell ref="E31:J32"/>
    <mergeCell ref="K31:L32"/>
    <mergeCell ref="E33:J33"/>
    <mergeCell ref="K33:L33"/>
    <mergeCell ref="E34:L34"/>
    <mergeCell ref="E35:L35"/>
    <mergeCell ref="F37:F38"/>
    <mergeCell ref="G37:J37"/>
    <mergeCell ref="K37:K38"/>
    <mergeCell ref="G38:J38"/>
    <mergeCell ref="S14:U14"/>
    <mergeCell ref="O12:Q14"/>
    <mergeCell ref="E5:F7"/>
    <mergeCell ref="K5:L7"/>
    <mergeCell ref="G7:H7"/>
    <mergeCell ref="I7:J7"/>
    <mergeCell ref="E13:E14"/>
    <mergeCell ref="F13:J14"/>
    <mergeCell ref="K13:L13"/>
    <mergeCell ref="K14:L14"/>
  </mergeCells>
  <dataValidations disablePrompts="1" count="1">
    <dataValidation type="list" allowBlank="1" showInputMessage="1" showErrorMessage="1" sqref="G2">
      <formula1>$Q$16:$Q$17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54" orientation="portrait" r:id="rId1"/>
  <headerFooter scaleWithDoc="0" alignWithMargins="0">
    <oddHeader>&amp;RPágina &amp;P de &amp;N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>
    <pageSetUpPr fitToPage="1"/>
  </sheetPr>
  <dimension ref="B1:J46"/>
  <sheetViews>
    <sheetView view="pageBreakPreview" zoomScale="70" zoomScaleNormal="70" zoomScaleSheetLayoutView="70" workbookViewId="0">
      <selection activeCell="F46" sqref="F46"/>
    </sheetView>
  </sheetViews>
  <sheetFormatPr defaultColWidth="45.140625" defaultRowHeight="15"/>
  <cols>
    <col min="1" max="1" width="14" style="375" customWidth="1"/>
    <col min="2" max="2" width="19.42578125" style="375" customWidth="1"/>
    <col min="3" max="3" width="26.85546875" style="443" customWidth="1"/>
    <col min="4" max="4" width="79.5703125" style="375" customWidth="1"/>
    <col min="5" max="5" width="20.7109375" style="375" customWidth="1"/>
    <col min="6" max="6" width="19.5703125" style="375" customWidth="1"/>
    <col min="7" max="8" width="20.7109375" style="375" customWidth="1"/>
    <col min="9" max="16384" width="45.140625" style="375"/>
  </cols>
  <sheetData>
    <row r="1" spans="2:10" ht="15.75" thickBot="1"/>
    <row r="2" spans="2:10" s="12" customFormat="1" ht="6.75" thickBot="1">
      <c r="B2" s="13"/>
      <c r="C2" s="14"/>
      <c r="D2" s="108"/>
      <c r="E2" s="110"/>
      <c r="F2" s="108"/>
      <c r="G2" s="109"/>
      <c r="H2" s="109"/>
      <c r="I2" s="18"/>
      <c r="J2" s="19"/>
    </row>
    <row r="3" spans="2:10" s="445" customFormat="1" ht="60" customHeight="1" thickBot="1">
      <c r="B3" s="21"/>
      <c r="C3" s="3088"/>
      <c r="D3" s="112" t="s">
        <v>2</v>
      </c>
      <c r="E3" s="3074" t="s">
        <v>1784</v>
      </c>
      <c r="F3" s="3075"/>
      <c r="G3" s="3076"/>
      <c r="H3" s="3077"/>
      <c r="I3" s="26"/>
      <c r="J3" s="444"/>
    </row>
    <row r="4" spans="2:10" s="445" customFormat="1" ht="49.5" customHeight="1" thickBot="1">
      <c r="B4" s="24"/>
      <c r="C4" s="3089"/>
      <c r="D4" s="446" t="s">
        <v>3</v>
      </c>
      <c r="E4" s="114" t="s">
        <v>5</v>
      </c>
      <c r="F4" s="447">
        <v>0.20349999999999999</v>
      </c>
      <c r="G4" s="3078"/>
      <c r="H4" s="3079"/>
      <c r="I4" s="26"/>
      <c r="J4" s="444"/>
    </row>
    <row r="5" spans="2:10" s="27" customFormat="1" ht="18.75" thickBot="1">
      <c r="B5" s="28"/>
      <c r="C5" s="3080" t="s">
        <v>19</v>
      </c>
      <c r="D5" s="2479"/>
      <c r="E5" s="2479"/>
      <c r="F5" s="2479"/>
      <c r="G5" s="2479"/>
      <c r="H5" s="2480"/>
      <c r="I5" s="29"/>
      <c r="J5" s="30"/>
    </row>
    <row r="6" spans="2:10" s="12" customFormat="1" ht="6.75" thickBot="1">
      <c r="B6" s="13"/>
      <c r="C6" s="14"/>
      <c r="D6" s="15"/>
      <c r="E6" s="116"/>
      <c r="F6" s="15"/>
      <c r="G6" s="16"/>
      <c r="H6" s="17"/>
      <c r="I6" s="18"/>
      <c r="J6" s="19"/>
    </row>
    <row r="7" spans="2:10" s="27" customFormat="1" ht="18">
      <c r="B7" s="28"/>
      <c r="C7" s="448" t="s">
        <v>6</v>
      </c>
      <c r="D7" s="449" t="s">
        <v>1635</v>
      </c>
      <c r="E7" s="450"/>
      <c r="F7" s="450"/>
      <c r="G7" s="451" t="s">
        <v>7</v>
      </c>
      <c r="H7" s="452">
        <v>44103</v>
      </c>
      <c r="I7" s="453"/>
      <c r="J7" s="30"/>
    </row>
    <row r="8" spans="2:10" s="27" customFormat="1" ht="18.75" thickBot="1">
      <c r="B8" s="28"/>
      <c r="C8" s="454" t="s">
        <v>8</v>
      </c>
      <c r="D8" s="455" t="s">
        <v>1636</v>
      </c>
      <c r="E8" s="455"/>
      <c r="F8" s="455"/>
      <c r="G8" s="456" t="s">
        <v>9</v>
      </c>
      <c r="H8" s="457">
        <v>1.157</v>
      </c>
      <c r="I8" s="458"/>
      <c r="J8" s="30"/>
    </row>
    <row r="9" spans="2:10" ht="20.25">
      <c r="C9" s="3081" t="s">
        <v>249</v>
      </c>
      <c r="D9" s="3082"/>
      <c r="E9" s="3082"/>
      <c r="F9" s="3082"/>
      <c r="G9" s="3082"/>
      <c r="H9" s="3083"/>
    </row>
    <row r="10" spans="2:10" ht="15.75">
      <c r="C10" s="3084" t="s">
        <v>12</v>
      </c>
      <c r="D10" s="3085" t="s">
        <v>250</v>
      </c>
      <c r="E10" s="3086" t="s">
        <v>251</v>
      </c>
      <c r="F10" s="3086"/>
      <c r="G10" s="3086" t="s">
        <v>252</v>
      </c>
      <c r="H10" s="3087"/>
    </row>
    <row r="11" spans="2:10" ht="31.5">
      <c r="C11" s="3084"/>
      <c r="D11" s="3085"/>
      <c r="E11" s="1865" t="s">
        <v>253</v>
      </c>
      <c r="F11" s="1865" t="s">
        <v>254</v>
      </c>
      <c r="G11" s="1865" t="s">
        <v>253</v>
      </c>
      <c r="H11" s="1908" t="s">
        <v>254</v>
      </c>
    </row>
    <row r="12" spans="2:10" ht="15.75">
      <c r="C12" s="3090" t="s">
        <v>255</v>
      </c>
      <c r="D12" s="3091"/>
      <c r="E12" s="3091"/>
      <c r="F12" s="3091"/>
      <c r="G12" s="3091"/>
      <c r="H12" s="3092"/>
    </row>
    <row r="13" spans="2:10">
      <c r="C13" s="1909" t="s">
        <v>256</v>
      </c>
      <c r="D13" s="459" t="s">
        <v>257</v>
      </c>
      <c r="E13" s="460">
        <v>0</v>
      </c>
      <c r="F13" s="460">
        <v>0</v>
      </c>
      <c r="G13" s="460">
        <v>0.2</v>
      </c>
      <c r="H13" s="1126">
        <v>0.2</v>
      </c>
    </row>
    <row r="14" spans="2:10">
      <c r="C14" s="1910" t="s">
        <v>258</v>
      </c>
      <c r="D14" s="461" t="s">
        <v>259</v>
      </c>
      <c r="E14" s="462">
        <v>1.4999999999999999E-2</v>
      </c>
      <c r="F14" s="462">
        <v>1.4999999999999999E-2</v>
      </c>
      <c r="G14" s="462">
        <v>1.4999999999999999E-2</v>
      </c>
      <c r="H14" s="1125">
        <v>1.4999999999999999E-2</v>
      </c>
    </row>
    <row r="15" spans="2:10">
      <c r="C15" s="1909" t="s">
        <v>260</v>
      </c>
      <c r="D15" s="463" t="s">
        <v>261</v>
      </c>
      <c r="E15" s="460">
        <v>0.01</v>
      </c>
      <c r="F15" s="460">
        <v>0.01</v>
      </c>
      <c r="G15" s="460">
        <v>0.01</v>
      </c>
      <c r="H15" s="1126">
        <v>0.01</v>
      </c>
    </row>
    <row r="16" spans="2:10">
      <c r="C16" s="1910" t="s">
        <v>262</v>
      </c>
      <c r="D16" s="464" t="s">
        <v>263</v>
      </c>
      <c r="E16" s="462">
        <v>2E-3</v>
      </c>
      <c r="F16" s="462">
        <v>2E-3</v>
      </c>
      <c r="G16" s="462">
        <v>2E-3</v>
      </c>
      <c r="H16" s="1125">
        <v>2E-3</v>
      </c>
    </row>
    <row r="17" spans="3:8">
      <c r="C17" s="1909" t="s">
        <v>264</v>
      </c>
      <c r="D17" s="459" t="s">
        <v>265</v>
      </c>
      <c r="E17" s="465">
        <v>6.0000000000000001E-3</v>
      </c>
      <c r="F17" s="465">
        <v>6.0000000000000001E-3</v>
      </c>
      <c r="G17" s="465">
        <v>6.0000000000000001E-3</v>
      </c>
      <c r="H17" s="1123">
        <v>6.0000000000000001E-3</v>
      </c>
    </row>
    <row r="18" spans="3:8">
      <c r="C18" s="1910" t="s">
        <v>266</v>
      </c>
      <c r="D18" s="464" t="s">
        <v>267</v>
      </c>
      <c r="E18" s="462">
        <v>2.5000000000000001E-2</v>
      </c>
      <c r="F18" s="462">
        <v>2.5000000000000001E-2</v>
      </c>
      <c r="G18" s="462">
        <v>2.5000000000000001E-2</v>
      </c>
      <c r="H18" s="1125">
        <v>2.5000000000000001E-2</v>
      </c>
    </row>
    <row r="19" spans="3:8">
      <c r="C19" s="1909" t="s">
        <v>268</v>
      </c>
      <c r="D19" s="459" t="s">
        <v>269</v>
      </c>
      <c r="E19" s="460">
        <v>0.03</v>
      </c>
      <c r="F19" s="460">
        <v>0.03</v>
      </c>
      <c r="G19" s="460">
        <v>0.03</v>
      </c>
      <c r="H19" s="1126">
        <v>0.03</v>
      </c>
    </row>
    <row r="20" spans="3:8">
      <c r="C20" s="1910" t="s">
        <v>270</v>
      </c>
      <c r="D20" s="464" t="s">
        <v>271</v>
      </c>
      <c r="E20" s="466">
        <v>0.08</v>
      </c>
      <c r="F20" s="466">
        <v>0.08</v>
      </c>
      <c r="G20" s="466">
        <v>0.08</v>
      </c>
      <c r="H20" s="1124">
        <v>0.08</v>
      </c>
    </row>
    <row r="21" spans="3:8">
      <c r="C21" s="1909" t="s">
        <v>272</v>
      </c>
      <c r="D21" s="459" t="s">
        <v>273</v>
      </c>
      <c r="E21" s="460">
        <v>0</v>
      </c>
      <c r="F21" s="460">
        <v>0</v>
      </c>
      <c r="G21" s="460">
        <v>0</v>
      </c>
      <c r="H21" s="1126">
        <v>0</v>
      </c>
    </row>
    <row r="22" spans="3:8" ht="15.75">
      <c r="C22" s="1911" t="s">
        <v>274</v>
      </c>
      <c r="D22" s="467" t="s">
        <v>81</v>
      </c>
      <c r="E22" s="468">
        <v>0.16799999999999998</v>
      </c>
      <c r="F22" s="468">
        <v>0.16799999999999998</v>
      </c>
      <c r="G22" s="468">
        <v>0.36800000000000005</v>
      </c>
      <c r="H22" s="1912">
        <v>0.36800000000000005</v>
      </c>
    </row>
    <row r="23" spans="3:8" ht="15.75">
      <c r="C23" s="3090" t="s">
        <v>275</v>
      </c>
      <c r="D23" s="3091"/>
      <c r="E23" s="3091"/>
      <c r="F23" s="3091"/>
      <c r="G23" s="3091"/>
      <c r="H23" s="3092"/>
    </row>
    <row r="24" spans="3:8">
      <c r="C24" s="1913" t="s">
        <v>276</v>
      </c>
      <c r="D24" s="459" t="s">
        <v>277</v>
      </c>
      <c r="E24" s="465">
        <v>0.17780000000000001</v>
      </c>
      <c r="F24" s="465" t="s">
        <v>278</v>
      </c>
      <c r="G24" s="465">
        <v>0.17780000000000001</v>
      </c>
      <c r="H24" s="1123" t="s">
        <v>278</v>
      </c>
    </row>
    <row r="25" spans="3:8">
      <c r="C25" s="1914" t="s">
        <v>279</v>
      </c>
      <c r="D25" s="464" t="s">
        <v>280</v>
      </c>
      <c r="E25" s="466">
        <v>3.6700000000000003E-2</v>
      </c>
      <c r="F25" s="466" t="s">
        <v>278</v>
      </c>
      <c r="G25" s="466">
        <v>3.6700000000000003E-2</v>
      </c>
      <c r="H25" s="1124" t="s">
        <v>278</v>
      </c>
    </row>
    <row r="26" spans="3:8">
      <c r="C26" s="1913" t="s">
        <v>281</v>
      </c>
      <c r="D26" s="459" t="s">
        <v>282</v>
      </c>
      <c r="E26" s="465">
        <v>9.2999999999999992E-3</v>
      </c>
      <c r="F26" s="465">
        <v>7.1000000000000004E-3</v>
      </c>
      <c r="G26" s="465">
        <v>9.2999999999999992E-3</v>
      </c>
      <c r="H26" s="1123">
        <v>7.1000000000000004E-3</v>
      </c>
    </row>
    <row r="27" spans="3:8">
      <c r="C27" s="1914" t="s">
        <v>283</v>
      </c>
      <c r="D27" s="464" t="s">
        <v>284</v>
      </c>
      <c r="E27" s="466">
        <v>0.109</v>
      </c>
      <c r="F27" s="466">
        <v>8.3299999999999999E-2</v>
      </c>
      <c r="G27" s="466">
        <v>0.109</v>
      </c>
      <c r="H27" s="1124">
        <v>8.3299999999999999E-2</v>
      </c>
    </row>
    <row r="28" spans="3:8">
      <c r="C28" s="1913" t="s">
        <v>285</v>
      </c>
      <c r="D28" s="459" t="s">
        <v>286</v>
      </c>
      <c r="E28" s="465">
        <v>6.9999999999999999E-4</v>
      </c>
      <c r="F28" s="465">
        <v>5.9999999999999995E-4</v>
      </c>
      <c r="G28" s="465">
        <v>6.9999999999999999E-4</v>
      </c>
      <c r="H28" s="1123">
        <v>5.9999999999999995E-4</v>
      </c>
    </row>
    <row r="29" spans="3:8">
      <c r="C29" s="1914" t="s">
        <v>287</v>
      </c>
      <c r="D29" s="464" t="s">
        <v>288</v>
      </c>
      <c r="E29" s="466">
        <v>7.3000000000000001E-3</v>
      </c>
      <c r="F29" s="466">
        <v>5.5999999999999999E-3</v>
      </c>
      <c r="G29" s="466">
        <v>7.3000000000000001E-3</v>
      </c>
      <c r="H29" s="1124">
        <v>5.5999999999999999E-3</v>
      </c>
    </row>
    <row r="30" spans="3:8">
      <c r="C30" s="1913" t="s">
        <v>289</v>
      </c>
      <c r="D30" s="459" t="s">
        <v>290</v>
      </c>
      <c r="E30" s="460">
        <v>1.15E-2</v>
      </c>
      <c r="F30" s="465" t="s">
        <v>278</v>
      </c>
      <c r="G30" s="460">
        <v>1.15E-2</v>
      </c>
      <c r="H30" s="1123" t="s">
        <v>278</v>
      </c>
    </row>
    <row r="31" spans="3:8">
      <c r="C31" s="1914" t="s">
        <v>291</v>
      </c>
      <c r="D31" s="464" t="s">
        <v>292</v>
      </c>
      <c r="E31" s="462">
        <v>1.1000000000000001E-3</v>
      </c>
      <c r="F31" s="466">
        <v>8.9999999999999998E-4</v>
      </c>
      <c r="G31" s="462">
        <v>1.1000000000000001E-3</v>
      </c>
      <c r="H31" s="1124">
        <v>8.9999999999999998E-4</v>
      </c>
    </row>
    <row r="32" spans="3:8">
      <c r="C32" s="1913" t="s">
        <v>293</v>
      </c>
      <c r="D32" s="459" t="s">
        <v>294</v>
      </c>
      <c r="E32" s="465">
        <v>0.1103</v>
      </c>
      <c r="F32" s="465">
        <v>8.43E-2</v>
      </c>
      <c r="G32" s="465">
        <v>0.1103</v>
      </c>
      <c r="H32" s="1123">
        <v>8.43E-2</v>
      </c>
    </row>
    <row r="33" spans="3:8">
      <c r="C33" s="1914" t="s">
        <v>295</v>
      </c>
      <c r="D33" s="464" t="s">
        <v>296</v>
      </c>
      <c r="E33" s="462">
        <v>2.9999999999999997E-4</v>
      </c>
      <c r="F33" s="462">
        <v>2.0000000000000001E-4</v>
      </c>
      <c r="G33" s="462">
        <v>2.9999999999999997E-4</v>
      </c>
      <c r="H33" s="1125">
        <v>2.0000000000000001E-4</v>
      </c>
    </row>
    <row r="34" spans="3:8" ht="15.75">
      <c r="C34" s="1915" t="s">
        <v>297</v>
      </c>
      <c r="D34" s="1865" t="s">
        <v>81</v>
      </c>
      <c r="E34" s="469">
        <v>0.46400000000000002</v>
      </c>
      <c r="F34" s="469">
        <v>0.182</v>
      </c>
      <c r="G34" s="469">
        <v>0.46400000000000002</v>
      </c>
      <c r="H34" s="1916">
        <v>0.182</v>
      </c>
    </row>
    <row r="35" spans="3:8" ht="15.75">
      <c r="C35" s="3090" t="s">
        <v>298</v>
      </c>
      <c r="D35" s="3091"/>
      <c r="E35" s="3091"/>
      <c r="F35" s="3091"/>
      <c r="G35" s="3091"/>
      <c r="H35" s="3092"/>
    </row>
    <row r="36" spans="3:8">
      <c r="C36" s="1909" t="s">
        <v>299</v>
      </c>
      <c r="D36" s="459" t="s">
        <v>300</v>
      </c>
      <c r="E36" s="465">
        <v>6.5199999999999994E-2</v>
      </c>
      <c r="F36" s="465">
        <v>4.9799999999999997E-2</v>
      </c>
      <c r="G36" s="465">
        <v>6.5199999999999994E-2</v>
      </c>
      <c r="H36" s="1123">
        <v>4.9799999999999997E-2</v>
      </c>
    </row>
    <row r="37" spans="3:8">
      <c r="C37" s="1910" t="s">
        <v>301</v>
      </c>
      <c r="D37" s="464" t="s">
        <v>302</v>
      </c>
      <c r="E37" s="462">
        <v>1.5E-3</v>
      </c>
      <c r="F37" s="462">
        <v>1.1999999999999999E-3</v>
      </c>
      <c r="G37" s="462">
        <v>1.5E-3</v>
      </c>
      <c r="H37" s="1125">
        <v>1.1999999999999999E-3</v>
      </c>
    </row>
    <row r="38" spans="3:8">
      <c r="C38" s="1909" t="s">
        <v>303</v>
      </c>
      <c r="D38" s="459" t="s">
        <v>304</v>
      </c>
      <c r="E38" s="465">
        <v>2.93E-2</v>
      </c>
      <c r="F38" s="460">
        <v>2.24E-2</v>
      </c>
      <c r="G38" s="465">
        <v>2.93E-2</v>
      </c>
      <c r="H38" s="1126">
        <v>2.24E-2</v>
      </c>
    </row>
    <row r="39" spans="3:8">
      <c r="C39" s="1910" t="s">
        <v>305</v>
      </c>
      <c r="D39" s="464" t="s">
        <v>306</v>
      </c>
      <c r="E39" s="466">
        <v>4.6899999999999997E-2</v>
      </c>
      <c r="F39" s="466">
        <v>3.5799999999999998E-2</v>
      </c>
      <c r="G39" s="466">
        <v>4.6899999999999997E-2</v>
      </c>
      <c r="H39" s="1124">
        <v>3.5799999999999998E-2</v>
      </c>
    </row>
    <row r="40" spans="3:8">
      <c r="C40" s="1909" t="s">
        <v>307</v>
      </c>
      <c r="D40" s="459" t="s">
        <v>308</v>
      </c>
      <c r="E40" s="460">
        <v>5.4999999999999997E-3</v>
      </c>
      <c r="F40" s="460">
        <v>4.1999999999999997E-3</v>
      </c>
      <c r="G40" s="460">
        <v>5.4999999999999997E-3</v>
      </c>
      <c r="H40" s="1126">
        <v>4.1999999999999997E-3</v>
      </c>
    </row>
    <row r="41" spans="3:8" ht="15.75">
      <c r="C41" s="1911" t="s">
        <v>309</v>
      </c>
      <c r="D41" s="467" t="s">
        <v>81</v>
      </c>
      <c r="E41" s="468">
        <v>0.1484</v>
      </c>
      <c r="F41" s="468">
        <v>0.11339999999999999</v>
      </c>
      <c r="G41" s="468">
        <v>0.1484</v>
      </c>
      <c r="H41" s="1912">
        <v>0.11339999999999999</v>
      </c>
    </row>
    <row r="42" spans="3:8" ht="15.75">
      <c r="C42" s="3090" t="s">
        <v>310</v>
      </c>
      <c r="D42" s="3091"/>
      <c r="E42" s="3091"/>
      <c r="F42" s="3091"/>
      <c r="G42" s="3091"/>
      <c r="H42" s="3092"/>
    </row>
    <row r="43" spans="3:8" ht="15.75">
      <c r="C43" s="1913" t="s">
        <v>311</v>
      </c>
      <c r="D43" s="459" t="s">
        <v>312</v>
      </c>
      <c r="E43" s="465">
        <v>7.8E-2</v>
      </c>
      <c r="F43" s="465">
        <v>3.0599999999999999E-2</v>
      </c>
      <c r="G43" s="465">
        <v>0.17080000000000001</v>
      </c>
      <c r="H43" s="1123">
        <v>6.7000000000000004E-2</v>
      </c>
    </row>
    <row r="44" spans="3:8" ht="30">
      <c r="C44" s="1910" t="s">
        <v>313</v>
      </c>
      <c r="D44" s="461" t="s">
        <v>314</v>
      </c>
      <c r="E44" s="462">
        <v>5.4999999999999997E-3</v>
      </c>
      <c r="F44" s="462">
        <v>4.1999999999999997E-3</v>
      </c>
      <c r="G44" s="462">
        <v>5.7999999999999996E-3</v>
      </c>
      <c r="H44" s="1125">
        <v>4.4000000000000003E-3</v>
      </c>
    </row>
    <row r="45" spans="3:8" ht="15.75">
      <c r="C45" s="1915" t="s">
        <v>315</v>
      </c>
      <c r="D45" s="1865" t="s">
        <v>81</v>
      </c>
      <c r="E45" s="469">
        <v>8.3500000000000005E-2</v>
      </c>
      <c r="F45" s="469">
        <v>3.4799999999999998E-2</v>
      </c>
      <c r="G45" s="469">
        <v>0.17660000000000001</v>
      </c>
      <c r="H45" s="1916">
        <v>7.1400000000000005E-2</v>
      </c>
    </row>
    <row r="46" spans="3:8" ht="16.5" thickBot="1">
      <c r="C46" s="3093"/>
      <c r="D46" s="3094"/>
      <c r="E46" s="1917">
        <v>0.8639</v>
      </c>
      <c r="F46" s="1917">
        <v>0.49819999999999998</v>
      </c>
      <c r="G46" s="1917">
        <v>1.157</v>
      </c>
      <c r="H46" s="1918">
        <v>0.73480000000000001</v>
      </c>
    </row>
  </sheetData>
  <mergeCells count="14">
    <mergeCell ref="C12:H12"/>
    <mergeCell ref="C23:H23"/>
    <mergeCell ref="C35:H35"/>
    <mergeCell ref="C42:H42"/>
    <mergeCell ref="C46:D46"/>
    <mergeCell ref="E3:F3"/>
    <mergeCell ref="G3:H4"/>
    <mergeCell ref="C5:H5"/>
    <mergeCell ref="C9:H9"/>
    <mergeCell ref="C10:C11"/>
    <mergeCell ref="D10:D11"/>
    <mergeCell ref="E10:F10"/>
    <mergeCell ref="G10:H10"/>
    <mergeCell ref="C3:C4"/>
  </mergeCells>
  <pageMargins left="0.78740157480314965" right="0.19685039370078741" top="0.39370078740157483" bottom="0.78740157480314965" header="0.31496062992125984" footer="0.31496062992125984"/>
  <pageSetup paperSize="9" scale="49" fitToHeight="100" orientation="portrait" r:id="rId1"/>
  <headerFooter scaleWithDoc="0" alignWithMargins="0">
    <oddHeader>&amp;RPágina &amp;P de &amp;N</oddHeader>
    <oddFooter>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theme="5" tint="0.39997558519241921"/>
    <pageSetUpPr fitToPage="1"/>
  </sheetPr>
  <dimension ref="B1:I69"/>
  <sheetViews>
    <sheetView view="pageBreakPreview" zoomScaleNormal="100" zoomScaleSheetLayoutView="100" workbookViewId="0">
      <selection activeCell="G22" sqref="G22"/>
    </sheetView>
  </sheetViews>
  <sheetFormatPr defaultRowHeight="12.75"/>
  <cols>
    <col min="1" max="1" width="9.140625" style="123"/>
    <col min="2" max="2" width="10.140625" style="119" customWidth="1"/>
    <col min="3" max="3" width="14.42578125" style="119" bestFit="1" customWidth="1"/>
    <col min="4" max="4" width="81.42578125" style="119" customWidth="1"/>
    <col min="5" max="5" width="9.7109375" style="120" customWidth="1"/>
    <col min="6" max="6" width="10" style="119" customWidth="1"/>
    <col min="7" max="7" width="10.5703125" style="121" bestFit="1" customWidth="1"/>
    <col min="8" max="8" width="14.140625" style="101" bestFit="1" customWidth="1"/>
    <col min="9" max="9" width="15.5703125" style="122" bestFit="1" customWidth="1"/>
    <col min="10" max="10" width="11" style="123" bestFit="1" customWidth="1"/>
    <col min="11" max="13" width="9.140625" style="123"/>
    <col min="14" max="14" width="11.7109375" style="123" bestFit="1" customWidth="1"/>
    <col min="15" max="257" width="9.140625" style="123"/>
    <col min="258" max="258" width="8.5703125" style="123" customWidth="1"/>
    <col min="259" max="259" width="14.42578125" style="123" bestFit="1" customWidth="1"/>
    <col min="260" max="260" width="81.42578125" style="123" customWidth="1"/>
    <col min="261" max="261" width="9.7109375" style="123" customWidth="1"/>
    <col min="262" max="262" width="10" style="123" customWidth="1"/>
    <col min="263" max="263" width="10.5703125" style="123" bestFit="1" customWidth="1"/>
    <col min="264" max="264" width="14.140625" style="123" bestFit="1" customWidth="1"/>
    <col min="265" max="265" width="15.5703125" style="123" bestFit="1" customWidth="1"/>
    <col min="266" max="266" width="11" style="123" bestFit="1" customWidth="1"/>
    <col min="267" max="269" width="9.140625" style="123"/>
    <col min="270" max="270" width="11.7109375" style="123" bestFit="1" customWidth="1"/>
    <col min="271" max="513" width="9.140625" style="123"/>
    <col min="514" max="514" width="8.5703125" style="123" customWidth="1"/>
    <col min="515" max="515" width="14.42578125" style="123" bestFit="1" customWidth="1"/>
    <col min="516" max="516" width="81.42578125" style="123" customWidth="1"/>
    <col min="517" max="517" width="9.7109375" style="123" customWidth="1"/>
    <col min="518" max="518" width="10" style="123" customWidth="1"/>
    <col min="519" max="519" width="10.5703125" style="123" bestFit="1" customWidth="1"/>
    <col min="520" max="520" width="14.140625" style="123" bestFit="1" customWidth="1"/>
    <col min="521" max="521" width="15.5703125" style="123" bestFit="1" customWidth="1"/>
    <col min="522" max="522" width="11" style="123" bestFit="1" customWidth="1"/>
    <col min="523" max="525" width="9.140625" style="123"/>
    <col min="526" max="526" width="11.7109375" style="123" bestFit="1" customWidth="1"/>
    <col min="527" max="769" width="9.140625" style="123"/>
    <col min="770" max="770" width="8.5703125" style="123" customWidth="1"/>
    <col min="771" max="771" width="14.42578125" style="123" bestFit="1" customWidth="1"/>
    <col min="772" max="772" width="81.42578125" style="123" customWidth="1"/>
    <col min="773" max="773" width="9.7109375" style="123" customWidth="1"/>
    <col min="774" max="774" width="10" style="123" customWidth="1"/>
    <col min="775" max="775" width="10.5703125" style="123" bestFit="1" customWidth="1"/>
    <col min="776" max="776" width="14.140625" style="123" bestFit="1" customWidth="1"/>
    <col min="777" max="777" width="15.5703125" style="123" bestFit="1" customWidth="1"/>
    <col min="778" max="778" width="11" style="123" bestFit="1" customWidth="1"/>
    <col min="779" max="781" width="9.140625" style="123"/>
    <col min="782" max="782" width="11.7109375" style="123" bestFit="1" customWidth="1"/>
    <col min="783" max="1025" width="9.140625" style="123"/>
    <col min="1026" max="1026" width="8.5703125" style="123" customWidth="1"/>
    <col min="1027" max="1027" width="14.42578125" style="123" bestFit="1" customWidth="1"/>
    <col min="1028" max="1028" width="81.42578125" style="123" customWidth="1"/>
    <col min="1029" max="1029" width="9.7109375" style="123" customWidth="1"/>
    <col min="1030" max="1030" width="10" style="123" customWidth="1"/>
    <col min="1031" max="1031" width="10.5703125" style="123" bestFit="1" customWidth="1"/>
    <col min="1032" max="1032" width="14.140625" style="123" bestFit="1" customWidth="1"/>
    <col min="1033" max="1033" width="15.5703125" style="123" bestFit="1" customWidth="1"/>
    <col min="1034" max="1034" width="11" style="123" bestFit="1" customWidth="1"/>
    <col min="1035" max="1037" width="9.140625" style="123"/>
    <col min="1038" max="1038" width="11.7109375" style="123" bestFit="1" customWidth="1"/>
    <col min="1039" max="1281" width="9.140625" style="123"/>
    <col min="1282" max="1282" width="8.5703125" style="123" customWidth="1"/>
    <col min="1283" max="1283" width="14.42578125" style="123" bestFit="1" customWidth="1"/>
    <col min="1284" max="1284" width="81.42578125" style="123" customWidth="1"/>
    <col min="1285" max="1285" width="9.7109375" style="123" customWidth="1"/>
    <col min="1286" max="1286" width="10" style="123" customWidth="1"/>
    <col min="1287" max="1287" width="10.5703125" style="123" bestFit="1" customWidth="1"/>
    <col min="1288" max="1288" width="14.140625" style="123" bestFit="1" customWidth="1"/>
    <col min="1289" max="1289" width="15.5703125" style="123" bestFit="1" customWidth="1"/>
    <col min="1290" max="1290" width="11" style="123" bestFit="1" customWidth="1"/>
    <col min="1291" max="1293" width="9.140625" style="123"/>
    <col min="1294" max="1294" width="11.7109375" style="123" bestFit="1" customWidth="1"/>
    <col min="1295" max="1537" width="9.140625" style="123"/>
    <col min="1538" max="1538" width="8.5703125" style="123" customWidth="1"/>
    <col min="1539" max="1539" width="14.42578125" style="123" bestFit="1" customWidth="1"/>
    <col min="1540" max="1540" width="81.42578125" style="123" customWidth="1"/>
    <col min="1541" max="1541" width="9.7109375" style="123" customWidth="1"/>
    <col min="1542" max="1542" width="10" style="123" customWidth="1"/>
    <col min="1543" max="1543" width="10.5703125" style="123" bestFit="1" customWidth="1"/>
    <col min="1544" max="1544" width="14.140625" style="123" bestFit="1" customWidth="1"/>
    <col min="1545" max="1545" width="15.5703125" style="123" bestFit="1" customWidth="1"/>
    <col min="1546" max="1546" width="11" style="123" bestFit="1" customWidth="1"/>
    <col min="1547" max="1549" width="9.140625" style="123"/>
    <col min="1550" max="1550" width="11.7109375" style="123" bestFit="1" customWidth="1"/>
    <col min="1551" max="1793" width="9.140625" style="123"/>
    <col min="1794" max="1794" width="8.5703125" style="123" customWidth="1"/>
    <col min="1795" max="1795" width="14.42578125" style="123" bestFit="1" customWidth="1"/>
    <col min="1796" max="1796" width="81.42578125" style="123" customWidth="1"/>
    <col min="1797" max="1797" width="9.7109375" style="123" customWidth="1"/>
    <col min="1798" max="1798" width="10" style="123" customWidth="1"/>
    <col min="1799" max="1799" width="10.5703125" style="123" bestFit="1" customWidth="1"/>
    <col min="1800" max="1800" width="14.140625" style="123" bestFit="1" customWidth="1"/>
    <col min="1801" max="1801" width="15.5703125" style="123" bestFit="1" customWidth="1"/>
    <col min="1802" max="1802" width="11" style="123" bestFit="1" customWidth="1"/>
    <col min="1803" max="1805" width="9.140625" style="123"/>
    <col min="1806" max="1806" width="11.7109375" style="123" bestFit="1" customWidth="1"/>
    <col min="1807" max="2049" width="9.140625" style="123"/>
    <col min="2050" max="2050" width="8.5703125" style="123" customWidth="1"/>
    <col min="2051" max="2051" width="14.42578125" style="123" bestFit="1" customWidth="1"/>
    <col min="2052" max="2052" width="81.42578125" style="123" customWidth="1"/>
    <col min="2053" max="2053" width="9.7109375" style="123" customWidth="1"/>
    <col min="2054" max="2054" width="10" style="123" customWidth="1"/>
    <col min="2055" max="2055" width="10.5703125" style="123" bestFit="1" customWidth="1"/>
    <col min="2056" max="2056" width="14.140625" style="123" bestFit="1" customWidth="1"/>
    <col min="2057" max="2057" width="15.5703125" style="123" bestFit="1" customWidth="1"/>
    <col min="2058" max="2058" width="11" style="123" bestFit="1" customWidth="1"/>
    <col min="2059" max="2061" width="9.140625" style="123"/>
    <col min="2062" max="2062" width="11.7109375" style="123" bestFit="1" customWidth="1"/>
    <col min="2063" max="2305" width="9.140625" style="123"/>
    <col min="2306" max="2306" width="8.5703125" style="123" customWidth="1"/>
    <col min="2307" max="2307" width="14.42578125" style="123" bestFit="1" customWidth="1"/>
    <col min="2308" max="2308" width="81.42578125" style="123" customWidth="1"/>
    <col min="2309" max="2309" width="9.7109375" style="123" customWidth="1"/>
    <col min="2310" max="2310" width="10" style="123" customWidth="1"/>
    <col min="2311" max="2311" width="10.5703125" style="123" bestFit="1" customWidth="1"/>
    <col min="2312" max="2312" width="14.140625" style="123" bestFit="1" customWidth="1"/>
    <col min="2313" max="2313" width="15.5703125" style="123" bestFit="1" customWidth="1"/>
    <col min="2314" max="2314" width="11" style="123" bestFit="1" customWidth="1"/>
    <col min="2315" max="2317" width="9.140625" style="123"/>
    <col min="2318" max="2318" width="11.7109375" style="123" bestFit="1" customWidth="1"/>
    <col min="2319" max="2561" width="9.140625" style="123"/>
    <col min="2562" max="2562" width="8.5703125" style="123" customWidth="1"/>
    <col min="2563" max="2563" width="14.42578125" style="123" bestFit="1" customWidth="1"/>
    <col min="2564" max="2564" width="81.42578125" style="123" customWidth="1"/>
    <col min="2565" max="2565" width="9.7109375" style="123" customWidth="1"/>
    <col min="2566" max="2566" width="10" style="123" customWidth="1"/>
    <col min="2567" max="2567" width="10.5703125" style="123" bestFit="1" customWidth="1"/>
    <col min="2568" max="2568" width="14.140625" style="123" bestFit="1" customWidth="1"/>
    <col min="2569" max="2569" width="15.5703125" style="123" bestFit="1" customWidth="1"/>
    <col min="2570" max="2570" width="11" style="123" bestFit="1" customWidth="1"/>
    <col min="2571" max="2573" width="9.140625" style="123"/>
    <col min="2574" max="2574" width="11.7109375" style="123" bestFit="1" customWidth="1"/>
    <col min="2575" max="2817" width="9.140625" style="123"/>
    <col min="2818" max="2818" width="8.5703125" style="123" customWidth="1"/>
    <col min="2819" max="2819" width="14.42578125" style="123" bestFit="1" customWidth="1"/>
    <col min="2820" max="2820" width="81.42578125" style="123" customWidth="1"/>
    <col min="2821" max="2821" width="9.7109375" style="123" customWidth="1"/>
    <col min="2822" max="2822" width="10" style="123" customWidth="1"/>
    <col min="2823" max="2823" width="10.5703125" style="123" bestFit="1" customWidth="1"/>
    <col min="2824" max="2824" width="14.140625" style="123" bestFit="1" customWidth="1"/>
    <col min="2825" max="2825" width="15.5703125" style="123" bestFit="1" customWidth="1"/>
    <col min="2826" max="2826" width="11" style="123" bestFit="1" customWidth="1"/>
    <col min="2827" max="2829" width="9.140625" style="123"/>
    <col min="2830" max="2830" width="11.7109375" style="123" bestFit="1" customWidth="1"/>
    <col min="2831" max="3073" width="9.140625" style="123"/>
    <col min="3074" max="3074" width="8.5703125" style="123" customWidth="1"/>
    <col min="3075" max="3075" width="14.42578125" style="123" bestFit="1" customWidth="1"/>
    <col min="3076" max="3076" width="81.42578125" style="123" customWidth="1"/>
    <col min="3077" max="3077" width="9.7109375" style="123" customWidth="1"/>
    <col min="3078" max="3078" width="10" style="123" customWidth="1"/>
    <col min="3079" max="3079" width="10.5703125" style="123" bestFit="1" customWidth="1"/>
    <col min="3080" max="3080" width="14.140625" style="123" bestFit="1" customWidth="1"/>
    <col min="3081" max="3081" width="15.5703125" style="123" bestFit="1" customWidth="1"/>
    <col min="3082" max="3082" width="11" style="123" bestFit="1" customWidth="1"/>
    <col min="3083" max="3085" width="9.140625" style="123"/>
    <col min="3086" max="3086" width="11.7109375" style="123" bestFit="1" customWidth="1"/>
    <col min="3087" max="3329" width="9.140625" style="123"/>
    <col min="3330" max="3330" width="8.5703125" style="123" customWidth="1"/>
    <col min="3331" max="3331" width="14.42578125" style="123" bestFit="1" customWidth="1"/>
    <col min="3332" max="3332" width="81.42578125" style="123" customWidth="1"/>
    <col min="3333" max="3333" width="9.7109375" style="123" customWidth="1"/>
    <col min="3334" max="3334" width="10" style="123" customWidth="1"/>
    <col min="3335" max="3335" width="10.5703125" style="123" bestFit="1" customWidth="1"/>
    <col min="3336" max="3336" width="14.140625" style="123" bestFit="1" customWidth="1"/>
    <col min="3337" max="3337" width="15.5703125" style="123" bestFit="1" customWidth="1"/>
    <col min="3338" max="3338" width="11" style="123" bestFit="1" customWidth="1"/>
    <col min="3339" max="3341" width="9.140625" style="123"/>
    <col min="3342" max="3342" width="11.7109375" style="123" bestFit="1" customWidth="1"/>
    <col min="3343" max="3585" width="9.140625" style="123"/>
    <col min="3586" max="3586" width="8.5703125" style="123" customWidth="1"/>
    <col min="3587" max="3587" width="14.42578125" style="123" bestFit="1" customWidth="1"/>
    <col min="3588" max="3588" width="81.42578125" style="123" customWidth="1"/>
    <col min="3589" max="3589" width="9.7109375" style="123" customWidth="1"/>
    <col min="3590" max="3590" width="10" style="123" customWidth="1"/>
    <col min="3591" max="3591" width="10.5703125" style="123" bestFit="1" customWidth="1"/>
    <col min="3592" max="3592" width="14.140625" style="123" bestFit="1" customWidth="1"/>
    <col min="3593" max="3593" width="15.5703125" style="123" bestFit="1" customWidth="1"/>
    <col min="3594" max="3594" width="11" style="123" bestFit="1" customWidth="1"/>
    <col min="3595" max="3597" width="9.140625" style="123"/>
    <col min="3598" max="3598" width="11.7109375" style="123" bestFit="1" customWidth="1"/>
    <col min="3599" max="3841" width="9.140625" style="123"/>
    <col min="3842" max="3842" width="8.5703125" style="123" customWidth="1"/>
    <col min="3843" max="3843" width="14.42578125" style="123" bestFit="1" customWidth="1"/>
    <col min="3844" max="3844" width="81.42578125" style="123" customWidth="1"/>
    <col min="3845" max="3845" width="9.7109375" style="123" customWidth="1"/>
    <col min="3846" max="3846" width="10" style="123" customWidth="1"/>
    <col min="3847" max="3847" width="10.5703125" style="123" bestFit="1" customWidth="1"/>
    <col min="3848" max="3848" width="14.140625" style="123" bestFit="1" customWidth="1"/>
    <col min="3849" max="3849" width="15.5703125" style="123" bestFit="1" customWidth="1"/>
    <col min="3850" max="3850" width="11" style="123" bestFit="1" customWidth="1"/>
    <col min="3851" max="3853" width="9.140625" style="123"/>
    <col min="3854" max="3854" width="11.7109375" style="123" bestFit="1" customWidth="1"/>
    <col min="3855" max="4097" width="9.140625" style="123"/>
    <col min="4098" max="4098" width="8.5703125" style="123" customWidth="1"/>
    <col min="4099" max="4099" width="14.42578125" style="123" bestFit="1" customWidth="1"/>
    <col min="4100" max="4100" width="81.42578125" style="123" customWidth="1"/>
    <col min="4101" max="4101" width="9.7109375" style="123" customWidth="1"/>
    <col min="4102" max="4102" width="10" style="123" customWidth="1"/>
    <col min="4103" max="4103" width="10.5703125" style="123" bestFit="1" customWidth="1"/>
    <col min="4104" max="4104" width="14.140625" style="123" bestFit="1" customWidth="1"/>
    <col min="4105" max="4105" width="15.5703125" style="123" bestFit="1" customWidth="1"/>
    <col min="4106" max="4106" width="11" style="123" bestFit="1" customWidth="1"/>
    <col min="4107" max="4109" width="9.140625" style="123"/>
    <col min="4110" max="4110" width="11.7109375" style="123" bestFit="1" customWidth="1"/>
    <col min="4111" max="4353" width="9.140625" style="123"/>
    <col min="4354" max="4354" width="8.5703125" style="123" customWidth="1"/>
    <col min="4355" max="4355" width="14.42578125" style="123" bestFit="1" customWidth="1"/>
    <col min="4356" max="4356" width="81.42578125" style="123" customWidth="1"/>
    <col min="4357" max="4357" width="9.7109375" style="123" customWidth="1"/>
    <col min="4358" max="4358" width="10" style="123" customWidth="1"/>
    <col min="4359" max="4359" width="10.5703125" style="123" bestFit="1" customWidth="1"/>
    <col min="4360" max="4360" width="14.140625" style="123" bestFit="1" customWidth="1"/>
    <col min="4361" max="4361" width="15.5703125" style="123" bestFit="1" customWidth="1"/>
    <col min="4362" max="4362" width="11" style="123" bestFit="1" customWidth="1"/>
    <col min="4363" max="4365" width="9.140625" style="123"/>
    <col min="4366" max="4366" width="11.7109375" style="123" bestFit="1" customWidth="1"/>
    <col min="4367" max="4609" width="9.140625" style="123"/>
    <col min="4610" max="4610" width="8.5703125" style="123" customWidth="1"/>
    <col min="4611" max="4611" width="14.42578125" style="123" bestFit="1" customWidth="1"/>
    <col min="4612" max="4612" width="81.42578125" style="123" customWidth="1"/>
    <col min="4613" max="4613" width="9.7109375" style="123" customWidth="1"/>
    <col min="4614" max="4614" width="10" style="123" customWidth="1"/>
    <col min="4615" max="4615" width="10.5703125" style="123" bestFit="1" customWidth="1"/>
    <col min="4616" max="4616" width="14.140625" style="123" bestFit="1" customWidth="1"/>
    <col min="4617" max="4617" width="15.5703125" style="123" bestFit="1" customWidth="1"/>
    <col min="4618" max="4618" width="11" style="123" bestFit="1" customWidth="1"/>
    <col min="4619" max="4621" width="9.140625" style="123"/>
    <col min="4622" max="4622" width="11.7109375" style="123" bestFit="1" customWidth="1"/>
    <col min="4623" max="4865" width="9.140625" style="123"/>
    <col min="4866" max="4866" width="8.5703125" style="123" customWidth="1"/>
    <col min="4867" max="4867" width="14.42578125" style="123" bestFit="1" customWidth="1"/>
    <col min="4868" max="4868" width="81.42578125" style="123" customWidth="1"/>
    <col min="4869" max="4869" width="9.7109375" style="123" customWidth="1"/>
    <col min="4870" max="4870" width="10" style="123" customWidth="1"/>
    <col min="4871" max="4871" width="10.5703125" style="123" bestFit="1" customWidth="1"/>
    <col min="4872" max="4872" width="14.140625" style="123" bestFit="1" customWidth="1"/>
    <col min="4873" max="4873" width="15.5703125" style="123" bestFit="1" customWidth="1"/>
    <col min="4874" max="4874" width="11" style="123" bestFit="1" customWidth="1"/>
    <col min="4875" max="4877" width="9.140625" style="123"/>
    <col min="4878" max="4878" width="11.7109375" style="123" bestFit="1" customWidth="1"/>
    <col min="4879" max="5121" width="9.140625" style="123"/>
    <col min="5122" max="5122" width="8.5703125" style="123" customWidth="1"/>
    <col min="5123" max="5123" width="14.42578125" style="123" bestFit="1" customWidth="1"/>
    <col min="5124" max="5124" width="81.42578125" style="123" customWidth="1"/>
    <col min="5125" max="5125" width="9.7109375" style="123" customWidth="1"/>
    <col min="5126" max="5126" width="10" style="123" customWidth="1"/>
    <col min="5127" max="5127" width="10.5703125" style="123" bestFit="1" customWidth="1"/>
    <col min="5128" max="5128" width="14.140625" style="123" bestFit="1" customWidth="1"/>
    <col min="5129" max="5129" width="15.5703125" style="123" bestFit="1" customWidth="1"/>
    <col min="5130" max="5130" width="11" style="123" bestFit="1" customWidth="1"/>
    <col min="5131" max="5133" width="9.140625" style="123"/>
    <col min="5134" max="5134" width="11.7109375" style="123" bestFit="1" customWidth="1"/>
    <col min="5135" max="5377" width="9.140625" style="123"/>
    <col min="5378" max="5378" width="8.5703125" style="123" customWidth="1"/>
    <col min="5379" max="5379" width="14.42578125" style="123" bestFit="1" customWidth="1"/>
    <col min="5380" max="5380" width="81.42578125" style="123" customWidth="1"/>
    <col min="5381" max="5381" width="9.7109375" style="123" customWidth="1"/>
    <col min="5382" max="5382" width="10" style="123" customWidth="1"/>
    <col min="5383" max="5383" width="10.5703125" style="123" bestFit="1" customWidth="1"/>
    <col min="5384" max="5384" width="14.140625" style="123" bestFit="1" customWidth="1"/>
    <col min="5385" max="5385" width="15.5703125" style="123" bestFit="1" customWidth="1"/>
    <col min="5386" max="5386" width="11" style="123" bestFit="1" customWidth="1"/>
    <col min="5387" max="5389" width="9.140625" style="123"/>
    <col min="5390" max="5390" width="11.7109375" style="123" bestFit="1" customWidth="1"/>
    <col min="5391" max="5633" width="9.140625" style="123"/>
    <col min="5634" max="5634" width="8.5703125" style="123" customWidth="1"/>
    <col min="5635" max="5635" width="14.42578125" style="123" bestFit="1" customWidth="1"/>
    <col min="5636" max="5636" width="81.42578125" style="123" customWidth="1"/>
    <col min="5637" max="5637" width="9.7109375" style="123" customWidth="1"/>
    <col min="5638" max="5638" width="10" style="123" customWidth="1"/>
    <col min="5639" max="5639" width="10.5703125" style="123" bestFit="1" customWidth="1"/>
    <col min="5640" max="5640" width="14.140625" style="123" bestFit="1" customWidth="1"/>
    <col min="5641" max="5641" width="15.5703125" style="123" bestFit="1" customWidth="1"/>
    <col min="5642" max="5642" width="11" style="123" bestFit="1" customWidth="1"/>
    <col min="5643" max="5645" width="9.140625" style="123"/>
    <col min="5646" max="5646" width="11.7109375" style="123" bestFit="1" customWidth="1"/>
    <col min="5647" max="5889" width="9.140625" style="123"/>
    <col min="5890" max="5890" width="8.5703125" style="123" customWidth="1"/>
    <col min="5891" max="5891" width="14.42578125" style="123" bestFit="1" customWidth="1"/>
    <col min="5892" max="5892" width="81.42578125" style="123" customWidth="1"/>
    <col min="5893" max="5893" width="9.7109375" style="123" customWidth="1"/>
    <col min="5894" max="5894" width="10" style="123" customWidth="1"/>
    <col min="5895" max="5895" width="10.5703125" style="123" bestFit="1" customWidth="1"/>
    <col min="5896" max="5896" width="14.140625" style="123" bestFit="1" customWidth="1"/>
    <col min="5897" max="5897" width="15.5703125" style="123" bestFit="1" customWidth="1"/>
    <col min="5898" max="5898" width="11" style="123" bestFit="1" customWidth="1"/>
    <col min="5899" max="5901" width="9.140625" style="123"/>
    <col min="5902" max="5902" width="11.7109375" style="123" bestFit="1" customWidth="1"/>
    <col min="5903" max="6145" width="9.140625" style="123"/>
    <col min="6146" max="6146" width="8.5703125" style="123" customWidth="1"/>
    <col min="6147" max="6147" width="14.42578125" style="123" bestFit="1" customWidth="1"/>
    <col min="6148" max="6148" width="81.42578125" style="123" customWidth="1"/>
    <col min="6149" max="6149" width="9.7109375" style="123" customWidth="1"/>
    <col min="6150" max="6150" width="10" style="123" customWidth="1"/>
    <col min="6151" max="6151" width="10.5703125" style="123" bestFit="1" customWidth="1"/>
    <col min="6152" max="6152" width="14.140625" style="123" bestFit="1" customWidth="1"/>
    <col min="6153" max="6153" width="15.5703125" style="123" bestFit="1" customWidth="1"/>
    <col min="6154" max="6154" width="11" style="123" bestFit="1" customWidth="1"/>
    <col min="6155" max="6157" width="9.140625" style="123"/>
    <col min="6158" max="6158" width="11.7109375" style="123" bestFit="1" customWidth="1"/>
    <col min="6159" max="6401" width="9.140625" style="123"/>
    <col min="6402" max="6402" width="8.5703125" style="123" customWidth="1"/>
    <col min="6403" max="6403" width="14.42578125" style="123" bestFit="1" customWidth="1"/>
    <col min="6404" max="6404" width="81.42578125" style="123" customWidth="1"/>
    <col min="6405" max="6405" width="9.7109375" style="123" customWidth="1"/>
    <col min="6406" max="6406" width="10" style="123" customWidth="1"/>
    <col min="6407" max="6407" width="10.5703125" style="123" bestFit="1" customWidth="1"/>
    <col min="6408" max="6408" width="14.140625" style="123" bestFit="1" customWidth="1"/>
    <col min="6409" max="6409" width="15.5703125" style="123" bestFit="1" customWidth="1"/>
    <col min="6410" max="6410" width="11" style="123" bestFit="1" customWidth="1"/>
    <col min="6411" max="6413" width="9.140625" style="123"/>
    <col min="6414" max="6414" width="11.7109375" style="123" bestFit="1" customWidth="1"/>
    <col min="6415" max="6657" width="9.140625" style="123"/>
    <col min="6658" max="6658" width="8.5703125" style="123" customWidth="1"/>
    <col min="6659" max="6659" width="14.42578125" style="123" bestFit="1" customWidth="1"/>
    <col min="6660" max="6660" width="81.42578125" style="123" customWidth="1"/>
    <col min="6661" max="6661" width="9.7109375" style="123" customWidth="1"/>
    <col min="6662" max="6662" width="10" style="123" customWidth="1"/>
    <col min="6663" max="6663" width="10.5703125" style="123" bestFit="1" customWidth="1"/>
    <col min="6664" max="6664" width="14.140625" style="123" bestFit="1" customWidth="1"/>
    <col min="6665" max="6665" width="15.5703125" style="123" bestFit="1" customWidth="1"/>
    <col min="6666" max="6666" width="11" style="123" bestFit="1" customWidth="1"/>
    <col min="6667" max="6669" width="9.140625" style="123"/>
    <col min="6670" max="6670" width="11.7109375" style="123" bestFit="1" customWidth="1"/>
    <col min="6671" max="6913" width="9.140625" style="123"/>
    <col min="6914" max="6914" width="8.5703125" style="123" customWidth="1"/>
    <col min="6915" max="6915" width="14.42578125" style="123" bestFit="1" customWidth="1"/>
    <col min="6916" max="6916" width="81.42578125" style="123" customWidth="1"/>
    <col min="6917" max="6917" width="9.7109375" style="123" customWidth="1"/>
    <col min="6918" max="6918" width="10" style="123" customWidth="1"/>
    <col min="6919" max="6919" width="10.5703125" style="123" bestFit="1" customWidth="1"/>
    <col min="6920" max="6920" width="14.140625" style="123" bestFit="1" customWidth="1"/>
    <col min="6921" max="6921" width="15.5703125" style="123" bestFit="1" customWidth="1"/>
    <col min="6922" max="6922" width="11" style="123" bestFit="1" customWidth="1"/>
    <col min="6923" max="6925" width="9.140625" style="123"/>
    <col min="6926" max="6926" width="11.7109375" style="123" bestFit="1" customWidth="1"/>
    <col min="6927" max="7169" width="9.140625" style="123"/>
    <col min="7170" max="7170" width="8.5703125" style="123" customWidth="1"/>
    <col min="7171" max="7171" width="14.42578125" style="123" bestFit="1" customWidth="1"/>
    <col min="7172" max="7172" width="81.42578125" style="123" customWidth="1"/>
    <col min="7173" max="7173" width="9.7109375" style="123" customWidth="1"/>
    <col min="7174" max="7174" width="10" style="123" customWidth="1"/>
    <col min="7175" max="7175" width="10.5703125" style="123" bestFit="1" customWidth="1"/>
    <col min="7176" max="7176" width="14.140625" style="123" bestFit="1" customWidth="1"/>
    <col min="7177" max="7177" width="15.5703125" style="123" bestFit="1" customWidth="1"/>
    <col min="7178" max="7178" width="11" style="123" bestFit="1" customWidth="1"/>
    <col min="7179" max="7181" width="9.140625" style="123"/>
    <col min="7182" max="7182" width="11.7109375" style="123" bestFit="1" customWidth="1"/>
    <col min="7183" max="7425" width="9.140625" style="123"/>
    <col min="7426" max="7426" width="8.5703125" style="123" customWidth="1"/>
    <col min="7427" max="7427" width="14.42578125" style="123" bestFit="1" customWidth="1"/>
    <col min="7428" max="7428" width="81.42578125" style="123" customWidth="1"/>
    <col min="7429" max="7429" width="9.7109375" style="123" customWidth="1"/>
    <col min="7430" max="7430" width="10" style="123" customWidth="1"/>
    <col min="7431" max="7431" width="10.5703125" style="123" bestFit="1" customWidth="1"/>
    <col min="7432" max="7432" width="14.140625" style="123" bestFit="1" customWidth="1"/>
    <col min="7433" max="7433" width="15.5703125" style="123" bestFit="1" customWidth="1"/>
    <col min="7434" max="7434" width="11" style="123" bestFit="1" customWidth="1"/>
    <col min="7435" max="7437" width="9.140625" style="123"/>
    <col min="7438" max="7438" width="11.7109375" style="123" bestFit="1" customWidth="1"/>
    <col min="7439" max="7681" width="9.140625" style="123"/>
    <col min="7682" max="7682" width="8.5703125" style="123" customWidth="1"/>
    <col min="7683" max="7683" width="14.42578125" style="123" bestFit="1" customWidth="1"/>
    <col min="7684" max="7684" width="81.42578125" style="123" customWidth="1"/>
    <col min="7685" max="7685" width="9.7109375" style="123" customWidth="1"/>
    <col min="7686" max="7686" width="10" style="123" customWidth="1"/>
    <col min="7687" max="7687" width="10.5703125" style="123" bestFit="1" customWidth="1"/>
    <col min="7688" max="7688" width="14.140625" style="123" bestFit="1" customWidth="1"/>
    <col min="7689" max="7689" width="15.5703125" style="123" bestFit="1" customWidth="1"/>
    <col min="7690" max="7690" width="11" style="123" bestFit="1" customWidth="1"/>
    <col min="7691" max="7693" width="9.140625" style="123"/>
    <col min="7694" max="7694" width="11.7109375" style="123" bestFit="1" customWidth="1"/>
    <col min="7695" max="7937" width="9.140625" style="123"/>
    <col min="7938" max="7938" width="8.5703125" style="123" customWidth="1"/>
    <col min="7939" max="7939" width="14.42578125" style="123" bestFit="1" customWidth="1"/>
    <col min="7940" max="7940" width="81.42578125" style="123" customWidth="1"/>
    <col min="7941" max="7941" width="9.7109375" style="123" customWidth="1"/>
    <col min="7942" max="7942" width="10" style="123" customWidth="1"/>
    <col min="7943" max="7943" width="10.5703125" style="123" bestFit="1" customWidth="1"/>
    <col min="7944" max="7944" width="14.140625" style="123" bestFit="1" customWidth="1"/>
    <col min="7945" max="7945" width="15.5703125" style="123" bestFit="1" customWidth="1"/>
    <col min="7946" max="7946" width="11" style="123" bestFit="1" customWidth="1"/>
    <col min="7947" max="7949" width="9.140625" style="123"/>
    <col min="7950" max="7950" width="11.7109375" style="123" bestFit="1" customWidth="1"/>
    <col min="7951" max="8193" width="9.140625" style="123"/>
    <col min="8194" max="8194" width="8.5703125" style="123" customWidth="1"/>
    <col min="8195" max="8195" width="14.42578125" style="123" bestFit="1" customWidth="1"/>
    <col min="8196" max="8196" width="81.42578125" style="123" customWidth="1"/>
    <col min="8197" max="8197" width="9.7109375" style="123" customWidth="1"/>
    <col min="8198" max="8198" width="10" style="123" customWidth="1"/>
    <col min="8199" max="8199" width="10.5703125" style="123" bestFit="1" customWidth="1"/>
    <col min="8200" max="8200" width="14.140625" style="123" bestFit="1" customWidth="1"/>
    <col min="8201" max="8201" width="15.5703125" style="123" bestFit="1" customWidth="1"/>
    <col min="8202" max="8202" width="11" style="123" bestFit="1" customWidth="1"/>
    <col min="8203" max="8205" width="9.140625" style="123"/>
    <col min="8206" max="8206" width="11.7109375" style="123" bestFit="1" customWidth="1"/>
    <col min="8207" max="8449" width="9.140625" style="123"/>
    <col min="8450" max="8450" width="8.5703125" style="123" customWidth="1"/>
    <col min="8451" max="8451" width="14.42578125" style="123" bestFit="1" customWidth="1"/>
    <col min="8452" max="8452" width="81.42578125" style="123" customWidth="1"/>
    <col min="8453" max="8453" width="9.7109375" style="123" customWidth="1"/>
    <col min="8454" max="8454" width="10" style="123" customWidth="1"/>
    <col min="8455" max="8455" width="10.5703125" style="123" bestFit="1" customWidth="1"/>
    <col min="8456" max="8456" width="14.140625" style="123" bestFit="1" customWidth="1"/>
    <col min="8457" max="8457" width="15.5703125" style="123" bestFit="1" customWidth="1"/>
    <col min="8458" max="8458" width="11" style="123" bestFit="1" customWidth="1"/>
    <col min="8459" max="8461" width="9.140625" style="123"/>
    <col min="8462" max="8462" width="11.7109375" style="123" bestFit="1" customWidth="1"/>
    <col min="8463" max="8705" width="9.140625" style="123"/>
    <col min="8706" max="8706" width="8.5703125" style="123" customWidth="1"/>
    <col min="8707" max="8707" width="14.42578125" style="123" bestFit="1" customWidth="1"/>
    <col min="8708" max="8708" width="81.42578125" style="123" customWidth="1"/>
    <col min="8709" max="8709" width="9.7109375" style="123" customWidth="1"/>
    <col min="8710" max="8710" width="10" style="123" customWidth="1"/>
    <col min="8711" max="8711" width="10.5703125" style="123" bestFit="1" customWidth="1"/>
    <col min="8712" max="8712" width="14.140625" style="123" bestFit="1" customWidth="1"/>
    <col min="8713" max="8713" width="15.5703125" style="123" bestFit="1" customWidth="1"/>
    <col min="8714" max="8714" width="11" style="123" bestFit="1" customWidth="1"/>
    <col min="8715" max="8717" width="9.140625" style="123"/>
    <col min="8718" max="8718" width="11.7109375" style="123" bestFit="1" customWidth="1"/>
    <col min="8719" max="8961" width="9.140625" style="123"/>
    <col min="8962" max="8962" width="8.5703125" style="123" customWidth="1"/>
    <col min="8963" max="8963" width="14.42578125" style="123" bestFit="1" customWidth="1"/>
    <col min="8964" max="8964" width="81.42578125" style="123" customWidth="1"/>
    <col min="8965" max="8965" width="9.7109375" style="123" customWidth="1"/>
    <col min="8966" max="8966" width="10" style="123" customWidth="1"/>
    <col min="8967" max="8967" width="10.5703125" style="123" bestFit="1" customWidth="1"/>
    <col min="8968" max="8968" width="14.140625" style="123" bestFit="1" customWidth="1"/>
    <col min="8969" max="8969" width="15.5703125" style="123" bestFit="1" customWidth="1"/>
    <col min="8970" max="8970" width="11" style="123" bestFit="1" customWidth="1"/>
    <col min="8971" max="8973" width="9.140625" style="123"/>
    <col min="8974" max="8974" width="11.7109375" style="123" bestFit="1" customWidth="1"/>
    <col min="8975" max="9217" width="9.140625" style="123"/>
    <col min="9218" max="9218" width="8.5703125" style="123" customWidth="1"/>
    <col min="9219" max="9219" width="14.42578125" style="123" bestFit="1" customWidth="1"/>
    <col min="9220" max="9220" width="81.42578125" style="123" customWidth="1"/>
    <col min="9221" max="9221" width="9.7109375" style="123" customWidth="1"/>
    <col min="9222" max="9222" width="10" style="123" customWidth="1"/>
    <col min="9223" max="9223" width="10.5703125" style="123" bestFit="1" customWidth="1"/>
    <col min="9224" max="9224" width="14.140625" style="123" bestFit="1" customWidth="1"/>
    <col min="9225" max="9225" width="15.5703125" style="123" bestFit="1" customWidth="1"/>
    <col min="9226" max="9226" width="11" style="123" bestFit="1" customWidth="1"/>
    <col min="9227" max="9229" width="9.140625" style="123"/>
    <col min="9230" max="9230" width="11.7109375" style="123" bestFit="1" customWidth="1"/>
    <col min="9231" max="9473" width="9.140625" style="123"/>
    <col min="9474" max="9474" width="8.5703125" style="123" customWidth="1"/>
    <col min="9475" max="9475" width="14.42578125" style="123" bestFit="1" customWidth="1"/>
    <col min="9476" max="9476" width="81.42578125" style="123" customWidth="1"/>
    <col min="9477" max="9477" width="9.7109375" style="123" customWidth="1"/>
    <col min="9478" max="9478" width="10" style="123" customWidth="1"/>
    <col min="9479" max="9479" width="10.5703125" style="123" bestFit="1" customWidth="1"/>
    <col min="9480" max="9480" width="14.140625" style="123" bestFit="1" customWidth="1"/>
    <col min="9481" max="9481" width="15.5703125" style="123" bestFit="1" customWidth="1"/>
    <col min="9482" max="9482" width="11" style="123" bestFit="1" customWidth="1"/>
    <col min="9483" max="9485" width="9.140625" style="123"/>
    <col min="9486" max="9486" width="11.7109375" style="123" bestFit="1" customWidth="1"/>
    <col min="9487" max="9729" width="9.140625" style="123"/>
    <col min="9730" max="9730" width="8.5703125" style="123" customWidth="1"/>
    <col min="9731" max="9731" width="14.42578125" style="123" bestFit="1" customWidth="1"/>
    <col min="9732" max="9732" width="81.42578125" style="123" customWidth="1"/>
    <col min="9733" max="9733" width="9.7109375" style="123" customWidth="1"/>
    <col min="9734" max="9734" width="10" style="123" customWidth="1"/>
    <col min="9735" max="9735" width="10.5703125" style="123" bestFit="1" customWidth="1"/>
    <col min="9736" max="9736" width="14.140625" style="123" bestFit="1" customWidth="1"/>
    <col min="9737" max="9737" width="15.5703125" style="123" bestFit="1" customWidth="1"/>
    <col min="9738" max="9738" width="11" style="123" bestFit="1" customWidth="1"/>
    <col min="9739" max="9741" width="9.140625" style="123"/>
    <col min="9742" max="9742" width="11.7109375" style="123" bestFit="1" customWidth="1"/>
    <col min="9743" max="9985" width="9.140625" style="123"/>
    <col min="9986" max="9986" width="8.5703125" style="123" customWidth="1"/>
    <col min="9987" max="9987" width="14.42578125" style="123" bestFit="1" customWidth="1"/>
    <col min="9988" max="9988" width="81.42578125" style="123" customWidth="1"/>
    <col min="9989" max="9989" width="9.7109375" style="123" customWidth="1"/>
    <col min="9990" max="9990" width="10" style="123" customWidth="1"/>
    <col min="9991" max="9991" width="10.5703125" style="123" bestFit="1" customWidth="1"/>
    <col min="9992" max="9992" width="14.140625" style="123" bestFit="1" customWidth="1"/>
    <col min="9993" max="9993" width="15.5703125" style="123" bestFit="1" customWidth="1"/>
    <col min="9994" max="9994" width="11" style="123" bestFit="1" customWidth="1"/>
    <col min="9995" max="9997" width="9.140625" style="123"/>
    <col min="9998" max="9998" width="11.7109375" style="123" bestFit="1" customWidth="1"/>
    <col min="9999" max="10241" width="9.140625" style="123"/>
    <col min="10242" max="10242" width="8.5703125" style="123" customWidth="1"/>
    <col min="10243" max="10243" width="14.42578125" style="123" bestFit="1" customWidth="1"/>
    <col min="10244" max="10244" width="81.42578125" style="123" customWidth="1"/>
    <col min="10245" max="10245" width="9.7109375" style="123" customWidth="1"/>
    <col min="10246" max="10246" width="10" style="123" customWidth="1"/>
    <col min="10247" max="10247" width="10.5703125" style="123" bestFit="1" customWidth="1"/>
    <col min="10248" max="10248" width="14.140625" style="123" bestFit="1" customWidth="1"/>
    <col min="10249" max="10249" width="15.5703125" style="123" bestFit="1" customWidth="1"/>
    <col min="10250" max="10250" width="11" style="123" bestFit="1" customWidth="1"/>
    <col min="10251" max="10253" width="9.140625" style="123"/>
    <col min="10254" max="10254" width="11.7109375" style="123" bestFit="1" customWidth="1"/>
    <col min="10255" max="10497" width="9.140625" style="123"/>
    <col min="10498" max="10498" width="8.5703125" style="123" customWidth="1"/>
    <col min="10499" max="10499" width="14.42578125" style="123" bestFit="1" customWidth="1"/>
    <col min="10500" max="10500" width="81.42578125" style="123" customWidth="1"/>
    <col min="10501" max="10501" width="9.7109375" style="123" customWidth="1"/>
    <col min="10502" max="10502" width="10" style="123" customWidth="1"/>
    <col min="10503" max="10503" width="10.5703125" style="123" bestFit="1" customWidth="1"/>
    <col min="10504" max="10504" width="14.140625" style="123" bestFit="1" customWidth="1"/>
    <col min="10505" max="10505" width="15.5703125" style="123" bestFit="1" customWidth="1"/>
    <col min="10506" max="10506" width="11" style="123" bestFit="1" customWidth="1"/>
    <col min="10507" max="10509" width="9.140625" style="123"/>
    <col min="10510" max="10510" width="11.7109375" style="123" bestFit="1" customWidth="1"/>
    <col min="10511" max="10753" width="9.140625" style="123"/>
    <col min="10754" max="10754" width="8.5703125" style="123" customWidth="1"/>
    <col min="10755" max="10755" width="14.42578125" style="123" bestFit="1" customWidth="1"/>
    <col min="10756" max="10756" width="81.42578125" style="123" customWidth="1"/>
    <col min="10757" max="10757" width="9.7109375" style="123" customWidth="1"/>
    <col min="10758" max="10758" width="10" style="123" customWidth="1"/>
    <col min="10759" max="10759" width="10.5703125" style="123" bestFit="1" customWidth="1"/>
    <col min="10760" max="10760" width="14.140625" style="123" bestFit="1" customWidth="1"/>
    <col min="10761" max="10761" width="15.5703125" style="123" bestFit="1" customWidth="1"/>
    <col min="10762" max="10762" width="11" style="123" bestFit="1" customWidth="1"/>
    <col min="10763" max="10765" width="9.140625" style="123"/>
    <col min="10766" max="10766" width="11.7109375" style="123" bestFit="1" customWidth="1"/>
    <col min="10767" max="11009" width="9.140625" style="123"/>
    <col min="11010" max="11010" width="8.5703125" style="123" customWidth="1"/>
    <col min="11011" max="11011" width="14.42578125" style="123" bestFit="1" customWidth="1"/>
    <col min="11012" max="11012" width="81.42578125" style="123" customWidth="1"/>
    <col min="11013" max="11013" width="9.7109375" style="123" customWidth="1"/>
    <col min="11014" max="11014" width="10" style="123" customWidth="1"/>
    <col min="11015" max="11015" width="10.5703125" style="123" bestFit="1" customWidth="1"/>
    <col min="11016" max="11016" width="14.140625" style="123" bestFit="1" customWidth="1"/>
    <col min="11017" max="11017" width="15.5703125" style="123" bestFit="1" customWidth="1"/>
    <col min="11018" max="11018" width="11" style="123" bestFit="1" customWidth="1"/>
    <col min="11019" max="11021" width="9.140625" style="123"/>
    <col min="11022" max="11022" width="11.7109375" style="123" bestFit="1" customWidth="1"/>
    <col min="11023" max="11265" width="9.140625" style="123"/>
    <col min="11266" max="11266" width="8.5703125" style="123" customWidth="1"/>
    <col min="11267" max="11267" width="14.42578125" style="123" bestFit="1" customWidth="1"/>
    <col min="11268" max="11268" width="81.42578125" style="123" customWidth="1"/>
    <col min="11269" max="11269" width="9.7109375" style="123" customWidth="1"/>
    <col min="11270" max="11270" width="10" style="123" customWidth="1"/>
    <col min="11271" max="11271" width="10.5703125" style="123" bestFit="1" customWidth="1"/>
    <col min="11272" max="11272" width="14.140625" style="123" bestFit="1" customWidth="1"/>
    <col min="11273" max="11273" width="15.5703125" style="123" bestFit="1" customWidth="1"/>
    <col min="11274" max="11274" width="11" style="123" bestFit="1" customWidth="1"/>
    <col min="11275" max="11277" width="9.140625" style="123"/>
    <col min="11278" max="11278" width="11.7109375" style="123" bestFit="1" customWidth="1"/>
    <col min="11279" max="11521" width="9.140625" style="123"/>
    <col min="11522" max="11522" width="8.5703125" style="123" customWidth="1"/>
    <col min="11523" max="11523" width="14.42578125" style="123" bestFit="1" customWidth="1"/>
    <col min="11524" max="11524" width="81.42578125" style="123" customWidth="1"/>
    <col min="11525" max="11525" width="9.7109375" style="123" customWidth="1"/>
    <col min="11526" max="11526" width="10" style="123" customWidth="1"/>
    <col min="11527" max="11527" width="10.5703125" style="123" bestFit="1" customWidth="1"/>
    <col min="11528" max="11528" width="14.140625" style="123" bestFit="1" customWidth="1"/>
    <col min="11529" max="11529" width="15.5703125" style="123" bestFit="1" customWidth="1"/>
    <col min="11530" max="11530" width="11" style="123" bestFit="1" customWidth="1"/>
    <col min="11531" max="11533" width="9.140625" style="123"/>
    <col min="11534" max="11534" width="11.7109375" style="123" bestFit="1" customWidth="1"/>
    <col min="11535" max="11777" width="9.140625" style="123"/>
    <col min="11778" max="11778" width="8.5703125" style="123" customWidth="1"/>
    <col min="11779" max="11779" width="14.42578125" style="123" bestFit="1" customWidth="1"/>
    <col min="11780" max="11780" width="81.42578125" style="123" customWidth="1"/>
    <col min="11781" max="11781" width="9.7109375" style="123" customWidth="1"/>
    <col min="11782" max="11782" width="10" style="123" customWidth="1"/>
    <col min="11783" max="11783" width="10.5703125" style="123" bestFit="1" customWidth="1"/>
    <col min="11784" max="11784" width="14.140625" style="123" bestFit="1" customWidth="1"/>
    <col min="11785" max="11785" width="15.5703125" style="123" bestFit="1" customWidth="1"/>
    <col min="11786" max="11786" width="11" style="123" bestFit="1" customWidth="1"/>
    <col min="11787" max="11789" width="9.140625" style="123"/>
    <col min="11790" max="11790" width="11.7109375" style="123" bestFit="1" customWidth="1"/>
    <col min="11791" max="12033" width="9.140625" style="123"/>
    <col min="12034" max="12034" width="8.5703125" style="123" customWidth="1"/>
    <col min="12035" max="12035" width="14.42578125" style="123" bestFit="1" customWidth="1"/>
    <col min="12036" max="12036" width="81.42578125" style="123" customWidth="1"/>
    <col min="12037" max="12037" width="9.7109375" style="123" customWidth="1"/>
    <col min="12038" max="12038" width="10" style="123" customWidth="1"/>
    <col min="12039" max="12039" width="10.5703125" style="123" bestFit="1" customWidth="1"/>
    <col min="12040" max="12040" width="14.140625" style="123" bestFit="1" customWidth="1"/>
    <col min="12041" max="12041" width="15.5703125" style="123" bestFit="1" customWidth="1"/>
    <col min="12042" max="12042" width="11" style="123" bestFit="1" customWidth="1"/>
    <col min="12043" max="12045" width="9.140625" style="123"/>
    <col min="12046" max="12046" width="11.7109375" style="123" bestFit="1" customWidth="1"/>
    <col min="12047" max="12289" width="9.140625" style="123"/>
    <col min="12290" max="12290" width="8.5703125" style="123" customWidth="1"/>
    <col min="12291" max="12291" width="14.42578125" style="123" bestFit="1" customWidth="1"/>
    <col min="12292" max="12292" width="81.42578125" style="123" customWidth="1"/>
    <col min="12293" max="12293" width="9.7109375" style="123" customWidth="1"/>
    <col min="12294" max="12294" width="10" style="123" customWidth="1"/>
    <col min="12295" max="12295" width="10.5703125" style="123" bestFit="1" customWidth="1"/>
    <col min="12296" max="12296" width="14.140625" style="123" bestFit="1" customWidth="1"/>
    <col min="12297" max="12297" width="15.5703125" style="123" bestFit="1" customWidth="1"/>
    <col min="12298" max="12298" width="11" style="123" bestFit="1" customWidth="1"/>
    <col min="12299" max="12301" width="9.140625" style="123"/>
    <col min="12302" max="12302" width="11.7109375" style="123" bestFit="1" customWidth="1"/>
    <col min="12303" max="12545" width="9.140625" style="123"/>
    <col min="12546" max="12546" width="8.5703125" style="123" customWidth="1"/>
    <col min="12547" max="12547" width="14.42578125" style="123" bestFit="1" customWidth="1"/>
    <col min="12548" max="12548" width="81.42578125" style="123" customWidth="1"/>
    <col min="12549" max="12549" width="9.7109375" style="123" customWidth="1"/>
    <col min="12550" max="12550" width="10" style="123" customWidth="1"/>
    <col min="12551" max="12551" width="10.5703125" style="123" bestFit="1" customWidth="1"/>
    <col min="12552" max="12552" width="14.140625" style="123" bestFit="1" customWidth="1"/>
    <col min="12553" max="12553" width="15.5703125" style="123" bestFit="1" customWidth="1"/>
    <col min="12554" max="12554" width="11" style="123" bestFit="1" customWidth="1"/>
    <col min="12555" max="12557" width="9.140625" style="123"/>
    <col min="12558" max="12558" width="11.7109375" style="123" bestFit="1" customWidth="1"/>
    <col min="12559" max="12801" width="9.140625" style="123"/>
    <col min="12802" max="12802" width="8.5703125" style="123" customWidth="1"/>
    <col min="12803" max="12803" width="14.42578125" style="123" bestFit="1" customWidth="1"/>
    <col min="12804" max="12804" width="81.42578125" style="123" customWidth="1"/>
    <col min="12805" max="12805" width="9.7109375" style="123" customWidth="1"/>
    <col min="12806" max="12806" width="10" style="123" customWidth="1"/>
    <col min="12807" max="12807" width="10.5703125" style="123" bestFit="1" customWidth="1"/>
    <col min="12808" max="12808" width="14.140625" style="123" bestFit="1" customWidth="1"/>
    <col min="12809" max="12809" width="15.5703125" style="123" bestFit="1" customWidth="1"/>
    <col min="12810" max="12810" width="11" style="123" bestFit="1" customWidth="1"/>
    <col min="12811" max="12813" width="9.140625" style="123"/>
    <col min="12814" max="12814" width="11.7109375" style="123" bestFit="1" customWidth="1"/>
    <col min="12815" max="13057" width="9.140625" style="123"/>
    <col min="13058" max="13058" width="8.5703125" style="123" customWidth="1"/>
    <col min="13059" max="13059" width="14.42578125" style="123" bestFit="1" customWidth="1"/>
    <col min="13060" max="13060" width="81.42578125" style="123" customWidth="1"/>
    <col min="13061" max="13061" width="9.7109375" style="123" customWidth="1"/>
    <col min="13062" max="13062" width="10" style="123" customWidth="1"/>
    <col min="13063" max="13063" width="10.5703125" style="123" bestFit="1" customWidth="1"/>
    <col min="13064" max="13064" width="14.140625" style="123" bestFit="1" customWidth="1"/>
    <col min="13065" max="13065" width="15.5703125" style="123" bestFit="1" customWidth="1"/>
    <col min="13066" max="13066" width="11" style="123" bestFit="1" customWidth="1"/>
    <col min="13067" max="13069" width="9.140625" style="123"/>
    <col min="13070" max="13070" width="11.7109375" style="123" bestFit="1" customWidth="1"/>
    <col min="13071" max="13313" width="9.140625" style="123"/>
    <col min="13314" max="13314" width="8.5703125" style="123" customWidth="1"/>
    <col min="13315" max="13315" width="14.42578125" style="123" bestFit="1" customWidth="1"/>
    <col min="13316" max="13316" width="81.42578125" style="123" customWidth="1"/>
    <col min="13317" max="13317" width="9.7109375" style="123" customWidth="1"/>
    <col min="13318" max="13318" width="10" style="123" customWidth="1"/>
    <col min="13319" max="13319" width="10.5703125" style="123" bestFit="1" customWidth="1"/>
    <col min="13320" max="13320" width="14.140625" style="123" bestFit="1" customWidth="1"/>
    <col min="13321" max="13321" width="15.5703125" style="123" bestFit="1" customWidth="1"/>
    <col min="13322" max="13322" width="11" style="123" bestFit="1" customWidth="1"/>
    <col min="13323" max="13325" width="9.140625" style="123"/>
    <col min="13326" max="13326" width="11.7109375" style="123" bestFit="1" customWidth="1"/>
    <col min="13327" max="13569" width="9.140625" style="123"/>
    <col min="13570" max="13570" width="8.5703125" style="123" customWidth="1"/>
    <col min="13571" max="13571" width="14.42578125" style="123" bestFit="1" customWidth="1"/>
    <col min="13572" max="13572" width="81.42578125" style="123" customWidth="1"/>
    <col min="13573" max="13573" width="9.7109375" style="123" customWidth="1"/>
    <col min="13574" max="13574" width="10" style="123" customWidth="1"/>
    <col min="13575" max="13575" width="10.5703125" style="123" bestFit="1" customWidth="1"/>
    <col min="13576" max="13576" width="14.140625" style="123" bestFit="1" customWidth="1"/>
    <col min="13577" max="13577" width="15.5703125" style="123" bestFit="1" customWidth="1"/>
    <col min="13578" max="13578" width="11" style="123" bestFit="1" customWidth="1"/>
    <col min="13579" max="13581" width="9.140625" style="123"/>
    <col min="13582" max="13582" width="11.7109375" style="123" bestFit="1" customWidth="1"/>
    <col min="13583" max="13825" width="9.140625" style="123"/>
    <col min="13826" max="13826" width="8.5703125" style="123" customWidth="1"/>
    <col min="13827" max="13827" width="14.42578125" style="123" bestFit="1" customWidth="1"/>
    <col min="13828" max="13828" width="81.42578125" style="123" customWidth="1"/>
    <col min="13829" max="13829" width="9.7109375" style="123" customWidth="1"/>
    <col min="13830" max="13830" width="10" style="123" customWidth="1"/>
    <col min="13831" max="13831" width="10.5703125" style="123" bestFit="1" customWidth="1"/>
    <col min="13832" max="13832" width="14.140625" style="123" bestFit="1" customWidth="1"/>
    <col min="13833" max="13833" width="15.5703125" style="123" bestFit="1" customWidth="1"/>
    <col min="13834" max="13834" width="11" style="123" bestFit="1" customWidth="1"/>
    <col min="13835" max="13837" width="9.140625" style="123"/>
    <col min="13838" max="13838" width="11.7109375" style="123" bestFit="1" customWidth="1"/>
    <col min="13839" max="14081" width="9.140625" style="123"/>
    <col min="14082" max="14082" width="8.5703125" style="123" customWidth="1"/>
    <col min="14083" max="14083" width="14.42578125" style="123" bestFit="1" customWidth="1"/>
    <col min="14084" max="14084" width="81.42578125" style="123" customWidth="1"/>
    <col min="14085" max="14085" width="9.7109375" style="123" customWidth="1"/>
    <col min="14086" max="14086" width="10" style="123" customWidth="1"/>
    <col min="14087" max="14087" width="10.5703125" style="123" bestFit="1" customWidth="1"/>
    <col min="14088" max="14088" width="14.140625" style="123" bestFit="1" customWidth="1"/>
    <col min="14089" max="14089" width="15.5703125" style="123" bestFit="1" customWidth="1"/>
    <col min="14090" max="14090" width="11" style="123" bestFit="1" customWidth="1"/>
    <col min="14091" max="14093" width="9.140625" style="123"/>
    <col min="14094" max="14094" width="11.7109375" style="123" bestFit="1" customWidth="1"/>
    <col min="14095" max="14337" width="9.140625" style="123"/>
    <col min="14338" max="14338" width="8.5703125" style="123" customWidth="1"/>
    <col min="14339" max="14339" width="14.42578125" style="123" bestFit="1" customWidth="1"/>
    <col min="14340" max="14340" width="81.42578125" style="123" customWidth="1"/>
    <col min="14341" max="14341" width="9.7109375" style="123" customWidth="1"/>
    <col min="14342" max="14342" width="10" style="123" customWidth="1"/>
    <col min="14343" max="14343" width="10.5703125" style="123" bestFit="1" customWidth="1"/>
    <col min="14344" max="14344" width="14.140625" style="123" bestFit="1" customWidth="1"/>
    <col min="14345" max="14345" width="15.5703125" style="123" bestFit="1" customWidth="1"/>
    <col min="14346" max="14346" width="11" style="123" bestFit="1" customWidth="1"/>
    <col min="14347" max="14349" width="9.140625" style="123"/>
    <col min="14350" max="14350" width="11.7109375" style="123" bestFit="1" customWidth="1"/>
    <col min="14351" max="14593" width="9.140625" style="123"/>
    <col min="14594" max="14594" width="8.5703125" style="123" customWidth="1"/>
    <col min="14595" max="14595" width="14.42578125" style="123" bestFit="1" customWidth="1"/>
    <col min="14596" max="14596" width="81.42578125" style="123" customWidth="1"/>
    <col min="14597" max="14597" width="9.7109375" style="123" customWidth="1"/>
    <col min="14598" max="14598" width="10" style="123" customWidth="1"/>
    <col min="14599" max="14599" width="10.5703125" style="123" bestFit="1" customWidth="1"/>
    <col min="14600" max="14600" width="14.140625" style="123" bestFit="1" customWidth="1"/>
    <col min="14601" max="14601" width="15.5703125" style="123" bestFit="1" customWidth="1"/>
    <col min="14602" max="14602" width="11" style="123" bestFit="1" customWidth="1"/>
    <col min="14603" max="14605" width="9.140625" style="123"/>
    <col min="14606" max="14606" width="11.7109375" style="123" bestFit="1" customWidth="1"/>
    <col min="14607" max="14849" width="9.140625" style="123"/>
    <col min="14850" max="14850" width="8.5703125" style="123" customWidth="1"/>
    <col min="14851" max="14851" width="14.42578125" style="123" bestFit="1" customWidth="1"/>
    <col min="14852" max="14852" width="81.42578125" style="123" customWidth="1"/>
    <col min="14853" max="14853" width="9.7109375" style="123" customWidth="1"/>
    <col min="14854" max="14854" width="10" style="123" customWidth="1"/>
    <col min="14855" max="14855" width="10.5703125" style="123" bestFit="1" customWidth="1"/>
    <col min="14856" max="14856" width="14.140625" style="123" bestFit="1" customWidth="1"/>
    <col min="14857" max="14857" width="15.5703125" style="123" bestFit="1" customWidth="1"/>
    <col min="14858" max="14858" width="11" style="123" bestFit="1" customWidth="1"/>
    <col min="14859" max="14861" width="9.140625" style="123"/>
    <col min="14862" max="14862" width="11.7109375" style="123" bestFit="1" customWidth="1"/>
    <col min="14863" max="15105" width="9.140625" style="123"/>
    <col min="15106" max="15106" width="8.5703125" style="123" customWidth="1"/>
    <col min="15107" max="15107" width="14.42578125" style="123" bestFit="1" customWidth="1"/>
    <col min="15108" max="15108" width="81.42578125" style="123" customWidth="1"/>
    <col min="15109" max="15109" width="9.7109375" style="123" customWidth="1"/>
    <col min="15110" max="15110" width="10" style="123" customWidth="1"/>
    <col min="15111" max="15111" width="10.5703125" style="123" bestFit="1" customWidth="1"/>
    <col min="15112" max="15112" width="14.140625" style="123" bestFit="1" customWidth="1"/>
    <col min="15113" max="15113" width="15.5703125" style="123" bestFit="1" customWidth="1"/>
    <col min="15114" max="15114" width="11" style="123" bestFit="1" customWidth="1"/>
    <col min="15115" max="15117" width="9.140625" style="123"/>
    <col min="15118" max="15118" width="11.7109375" style="123" bestFit="1" customWidth="1"/>
    <col min="15119" max="15361" width="9.140625" style="123"/>
    <col min="15362" max="15362" width="8.5703125" style="123" customWidth="1"/>
    <col min="15363" max="15363" width="14.42578125" style="123" bestFit="1" customWidth="1"/>
    <col min="15364" max="15364" width="81.42578125" style="123" customWidth="1"/>
    <col min="15365" max="15365" width="9.7109375" style="123" customWidth="1"/>
    <col min="15366" max="15366" width="10" style="123" customWidth="1"/>
    <col min="15367" max="15367" width="10.5703125" style="123" bestFit="1" customWidth="1"/>
    <col min="15368" max="15368" width="14.140625" style="123" bestFit="1" customWidth="1"/>
    <col min="15369" max="15369" width="15.5703125" style="123" bestFit="1" customWidth="1"/>
    <col min="15370" max="15370" width="11" style="123" bestFit="1" customWidth="1"/>
    <col min="15371" max="15373" width="9.140625" style="123"/>
    <col min="15374" max="15374" width="11.7109375" style="123" bestFit="1" customWidth="1"/>
    <col min="15375" max="15617" width="9.140625" style="123"/>
    <col min="15618" max="15618" width="8.5703125" style="123" customWidth="1"/>
    <col min="15619" max="15619" width="14.42578125" style="123" bestFit="1" customWidth="1"/>
    <col min="15620" max="15620" width="81.42578125" style="123" customWidth="1"/>
    <col min="15621" max="15621" width="9.7109375" style="123" customWidth="1"/>
    <col min="15622" max="15622" width="10" style="123" customWidth="1"/>
    <col min="15623" max="15623" width="10.5703125" style="123" bestFit="1" customWidth="1"/>
    <col min="15624" max="15624" width="14.140625" style="123" bestFit="1" customWidth="1"/>
    <col min="15625" max="15625" width="15.5703125" style="123" bestFit="1" customWidth="1"/>
    <col min="15626" max="15626" width="11" style="123" bestFit="1" customWidth="1"/>
    <col min="15627" max="15629" width="9.140625" style="123"/>
    <col min="15630" max="15630" width="11.7109375" style="123" bestFit="1" customWidth="1"/>
    <col min="15631" max="15873" width="9.140625" style="123"/>
    <col min="15874" max="15874" width="8.5703125" style="123" customWidth="1"/>
    <col min="15875" max="15875" width="14.42578125" style="123" bestFit="1" customWidth="1"/>
    <col min="15876" max="15876" width="81.42578125" style="123" customWidth="1"/>
    <col min="15877" max="15877" width="9.7109375" style="123" customWidth="1"/>
    <col min="15878" max="15878" width="10" style="123" customWidth="1"/>
    <col min="15879" max="15879" width="10.5703125" style="123" bestFit="1" customWidth="1"/>
    <col min="15880" max="15880" width="14.140625" style="123" bestFit="1" customWidth="1"/>
    <col min="15881" max="15881" width="15.5703125" style="123" bestFit="1" customWidth="1"/>
    <col min="15882" max="15882" width="11" style="123" bestFit="1" customWidth="1"/>
    <col min="15883" max="15885" width="9.140625" style="123"/>
    <col min="15886" max="15886" width="11.7109375" style="123" bestFit="1" customWidth="1"/>
    <col min="15887" max="16129" width="9.140625" style="123"/>
    <col min="16130" max="16130" width="8.5703125" style="123" customWidth="1"/>
    <col min="16131" max="16131" width="14.42578125" style="123" bestFit="1" customWidth="1"/>
    <col min="16132" max="16132" width="81.42578125" style="123" customWidth="1"/>
    <col min="16133" max="16133" width="9.7109375" style="123" customWidth="1"/>
    <col min="16134" max="16134" width="10" style="123" customWidth="1"/>
    <col min="16135" max="16135" width="10.5703125" style="123" bestFit="1" customWidth="1"/>
    <col min="16136" max="16136" width="14.140625" style="123" bestFit="1" customWidth="1"/>
    <col min="16137" max="16137" width="15.5703125" style="123" bestFit="1" customWidth="1"/>
    <col min="16138" max="16138" width="11" style="123" bestFit="1" customWidth="1"/>
    <col min="16139" max="16141" width="9.140625" style="123"/>
    <col min="16142" max="16142" width="11.7109375" style="123" bestFit="1" customWidth="1"/>
    <col min="16143" max="16384" width="9.140625" style="123"/>
  </cols>
  <sheetData>
    <row r="1" spans="2:9" ht="13.5" thickBot="1"/>
    <row r="2" spans="2:9" s="129" customFormat="1" ht="6" thickBot="1">
      <c r="B2" s="124"/>
      <c r="C2" s="125"/>
      <c r="D2" s="126"/>
      <c r="E2" s="125"/>
      <c r="F2" s="127"/>
      <c r="G2" s="127"/>
      <c r="H2" s="127"/>
      <c r="I2" s="128"/>
    </row>
    <row r="3" spans="2:9" s="133" customFormat="1" ht="56.25" thickBot="1">
      <c r="B3" s="130"/>
      <c r="C3" s="131"/>
      <c r="D3" s="132" t="s">
        <v>2</v>
      </c>
      <c r="E3" s="2398" t="str">
        <f>'ORÇAMENTO '!I5</f>
        <v>Ref.: Tabela de Serviços
SINAPI (MARÇO/2020)                                                          
e/ou composições PiniTCPO</v>
      </c>
      <c r="F3" s="2459"/>
      <c r="G3" s="2459"/>
      <c r="H3" s="2401"/>
      <c r="I3" s="2402"/>
    </row>
    <row r="4" spans="2:9" s="133" customFormat="1" ht="45.75" customHeight="1" thickBot="1">
      <c r="B4" s="134"/>
      <c r="C4" s="135"/>
      <c r="D4" s="136" t="s">
        <v>650</v>
      </c>
      <c r="E4" s="137" t="s">
        <v>5</v>
      </c>
      <c r="F4" s="2410">
        <f>'ORÇAMENTO '!J7</f>
        <v>0.20349999999999999</v>
      </c>
      <c r="G4" s="2460"/>
      <c r="H4" s="2405"/>
      <c r="I4" s="2406"/>
    </row>
    <row r="5" spans="2:9" s="138" customFormat="1" ht="15" customHeight="1" thickBot="1">
      <c r="B5" s="2393" t="s">
        <v>246</v>
      </c>
      <c r="C5" s="2394"/>
      <c r="D5" s="2394"/>
      <c r="E5" s="2394"/>
      <c r="F5" s="2394"/>
      <c r="G5" s="2394"/>
      <c r="H5" s="2394"/>
      <c r="I5" s="2395"/>
    </row>
    <row r="6" spans="2:9" s="129" customFormat="1" ht="6" thickBot="1">
      <c r="B6" s="124"/>
      <c r="C6" s="125"/>
      <c r="D6" s="126"/>
      <c r="E6" s="125"/>
      <c r="F6" s="127"/>
      <c r="G6" s="127"/>
      <c r="H6" s="127"/>
      <c r="I6" s="128"/>
    </row>
    <row r="7" spans="2:9" s="139" customFormat="1" ht="15.75">
      <c r="B7" s="249" t="s">
        <v>6</v>
      </c>
      <c r="C7" s="250" t="str">
        <f>'ORÇAMENTO '!G10</f>
        <v>CONSTRUÇÃO E REVITALIZAÇÃO DE PRAÇA PÚBLICA</v>
      </c>
      <c r="D7" s="251"/>
      <c r="E7" s="252"/>
      <c r="F7" s="252"/>
      <c r="G7" s="253"/>
      <c r="H7" s="254" t="s">
        <v>7</v>
      </c>
      <c r="I7" s="255">
        <f>'ORÇAMENTO '!M10</f>
        <v>44103</v>
      </c>
    </row>
    <row r="8" spans="2:9" s="140" customFormat="1" ht="16.5" thickBot="1">
      <c r="B8" s="256" t="s">
        <v>8</v>
      </c>
      <c r="C8" s="257" t="str">
        <f>'ORÇAMENTO '!G11</f>
        <v>AV PRESIDENTE DUTRA, S/N, KM 264, SETOR INDUSTRIAL, SÃO PEDRO DA CIPA/MT</v>
      </c>
      <c r="D8" s="258"/>
      <c r="E8" s="259"/>
      <c r="F8" s="259"/>
      <c r="G8" s="260"/>
      <c r="H8" s="261" t="s">
        <v>9</v>
      </c>
      <c r="I8" s="262">
        <f>'ORÇAMENTO '!M11</f>
        <v>1.157</v>
      </c>
    </row>
    <row r="9" spans="2:9" s="140" customFormat="1" ht="18.75" thickBot="1">
      <c r="B9" s="2461" t="s">
        <v>233</v>
      </c>
      <c r="C9" s="2462"/>
      <c r="D9" s="2462"/>
      <c r="E9" s="2462"/>
      <c r="F9" s="2462"/>
      <c r="G9" s="2462"/>
      <c r="H9" s="2462"/>
      <c r="I9" s="2463"/>
    </row>
    <row r="10" spans="2:9" s="146" customFormat="1" ht="15" customHeight="1" thickBot="1">
      <c r="B10" s="207"/>
      <c r="C10" s="207"/>
      <c r="D10" s="207"/>
      <c r="E10" s="207"/>
      <c r="F10" s="207"/>
      <c r="G10" s="207"/>
      <c r="H10" s="207"/>
      <c r="I10" s="207"/>
    </row>
    <row r="11" spans="2:9" s="146" customFormat="1" ht="9.9499999999999993" customHeight="1">
      <c r="B11" s="2448" t="s">
        <v>234</v>
      </c>
      <c r="C11" s="2449"/>
      <c r="D11" s="2449"/>
      <c r="E11" s="2449"/>
      <c r="F11" s="2449"/>
      <c r="G11" s="2449"/>
      <c r="H11" s="2449"/>
      <c r="I11" s="2450"/>
    </row>
    <row r="12" spans="2:9" s="146" customFormat="1" ht="9.9499999999999993" customHeight="1" thickBot="1">
      <c r="B12" s="2451"/>
      <c r="C12" s="2452"/>
      <c r="D12" s="2452"/>
      <c r="E12" s="2452"/>
      <c r="F12" s="2452"/>
      <c r="G12" s="2452"/>
      <c r="H12" s="2452"/>
      <c r="I12" s="2453"/>
    </row>
    <row r="13" spans="2:9" s="146" customFormat="1" ht="48" thickBot="1">
      <c r="B13" s="263" t="s">
        <v>11</v>
      </c>
      <c r="C13" s="264" t="s">
        <v>12</v>
      </c>
      <c r="D13" s="264" t="s">
        <v>13</v>
      </c>
      <c r="E13" s="264" t="s">
        <v>14</v>
      </c>
      <c r="F13" s="265" t="s">
        <v>15</v>
      </c>
      <c r="G13" s="265" t="s">
        <v>16</v>
      </c>
      <c r="H13" s="265" t="s">
        <v>17</v>
      </c>
      <c r="I13" s="266" t="s">
        <v>18</v>
      </c>
    </row>
    <row r="14" spans="2:9" s="146" customFormat="1" ht="15" customHeight="1">
      <c r="B14" s="267"/>
      <c r="C14" s="268"/>
      <c r="D14" s="268"/>
      <c r="E14" s="268"/>
      <c r="F14" s="268"/>
      <c r="G14" s="268"/>
      <c r="H14" s="268"/>
      <c r="I14" s="269"/>
    </row>
    <row r="15" spans="2:9" s="146" customFormat="1" ht="15" customHeight="1">
      <c r="B15" s="270"/>
      <c r="C15" s="271"/>
      <c r="D15" s="271"/>
      <c r="E15" s="271"/>
      <c r="F15" s="271"/>
      <c r="G15" s="271"/>
      <c r="H15" s="271"/>
      <c r="I15" s="272"/>
    </row>
    <row r="16" spans="2:9" s="146" customFormat="1" ht="15" customHeight="1">
      <c r="B16" s="270"/>
      <c r="C16" s="271"/>
      <c r="D16" s="271"/>
      <c r="E16" s="271"/>
      <c r="F16" s="271"/>
      <c r="G16" s="271"/>
      <c r="H16" s="271"/>
      <c r="I16" s="272"/>
    </row>
    <row r="17" spans="2:9" s="146" customFormat="1" ht="15" customHeight="1">
      <c r="B17" s="270"/>
      <c r="C17" s="271"/>
      <c r="D17" s="271"/>
      <c r="E17" s="271"/>
      <c r="F17" s="271"/>
      <c r="G17" s="271"/>
      <c r="H17" s="271"/>
      <c r="I17" s="272"/>
    </row>
    <row r="18" spans="2:9" s="146" customFormat="1" ht="15" customHeight="1">
      <c r="B18" s="270"/>
      <c r="C18" s="271"/>
      <c r="D18" s="271"/>
      <c r="E18" s="271"/>
      <c r="F18" s="271"/>
      <c r="G18" s="271"/>
      <c r="H18" s="271"/>
      <c r="I18" s="272"/>
    </row>
    <row r="19" spans="2:9" s="146" customFormat="1" ht="15" customHeight="1">
      <c r="B19" s="270"/>
      <c r="C19" s="271"/>
      <c r="D19" s="271"/>
      <c r="E19" s="271"/>
      <c r="F19" s="271"/>
      <c r="G19" s="271"/>
      <c r="H19" s="271"/>
      <c r="I19" s="272"/>
    </row>
    <row r="20" spans="2:9" s="146" customFormat="1" ht="15" customHeight="1">
      <c r="B20" s="270"/>
      <c r="C20" s="271"/>
      <c r="D20" s="271"/>
      <c r="E20" s="271"/>
      <c r="F20" s="271"/>
      <c r="G20" s="271"/>
      <c r="H20" s="271"/>
      <c r="I20" s="272"/>
    </row>
    <row r="21" spans="2:9" s="146" customFormat="1" ht="15" customHeight="1">
      <c r="B21" s="270"/>
      <c r="C21" s="271"/>
      <c r="D21" s="271"/>
      <c r="E21" s="271"/>
      <c r="F21" s="271"/>
      <c r="G21" s="271"/>
      <c r="H21" s="271"/>
      <c r="I21" s="272"/>
    </row>
    <row r="22" spans="2:9" s="146" customFormat="1" ht="15" customHeight="1">
      <c r="B22" s="270"/>
      <c r="C22" s="271"/>
      <c r="D22" s="271"/>
      <c r="E22" s="271"/>
      <c r="F22" s="271"/>
      <c r="G22" s="271"/>
      <c r="H22" s="271"/>
      <c r="I22" s="272"/>
    </row>
    <row r="23" spans="2:9" s="146" customFormat="1" ht="15" customHeight="1">
      <c r="B23" s="270"/>
      <c r="C23" s="271"/>
      <c r="D23" s="271"/>
      <c r="E23" s="271"/>
      <c r="F23" s="271"/>
      <c r="G23" s="271"/>
      <c r="H23" s="271"/>
      <c r="I23" s="272"/>
    </row>
    <row r="24" spans="2:9" s="146" customFormat="1" ht="15" customHeight="1">
      <c r="B24" s="270"/>
      <c r="C24" s="271"/>
      <c r="D24" s="271"/>
      <c r="E24" s="271"/>
      <c r="F24" s="271"/>
      <c r="G24" s="271"/>
      <c r="H24" s="271"/>
      <c r="I24" s="272"/>
    </row>
    <row r="25" spans="2:9" s="146" customFormat="1" ht="15" customHeight="1">
      <c r="B25" s="270"/>
      <c r="C25" s="271"/>
      <c r="D25" s="271"/>
      <c r="E25" s="271"/>
      <c r="F25" s="271"/>
      <c r="G25" s="271"/>
      <c r="H25" s="271"/>
      <c r="I25" s="272"/>
    </row>
    <row r="26" spans="2:9" s="146" customFormat="1" ht="15" customHeight="1" thickBot="1">
      <c r="B26" s="273"/>
      <c r="C26" s="274"/>
      <c r="D26" s="274"/>
      <c r="E26" s="274"/>
      <c r="F26" s="274"/>
      <c r="G26" s="274"/>
      <c r="H26" s="274"/>
      <c r="I26" s="275"/>
    </row>
    <row r="27" spans="2:9" ht="24" customHeight="1" thickBot="1">
      <c r="B27" s="2454" t="s">
        <v>169</v>
      </c>
      <c r="C27" s="2455"/>
      <c r="D27" s="2455"/>
      <c r="E27" s="2455"/>
      <c r="F27" s="2455"/>
      <c r="G27" s="2456"/>
      <c r="H27" s="2457"/>
      <c r="I27" s="2458"/>
    </row>
    <row r="28" spans="2:9" s="146" customFormat="1" ht="15" customHeight="1">
      <c r="B28" s="207"/>
      <c r="C28" s="207"/>
      <c r="D28" s="207"/>
      <c r="E28" s="207"/>
      <c r="F28" s="207"/>
      <c r="G28" s="207"/>
      <c r="H28" s="207"/>
      <c r="I28" s="207"/>
    </row>
    <row r="29" spans="2:9" s="146" customFormat="1" ht="15" customHeight="1" thickBot="1">
      <c r="B29" s="207"/>
      <c r="C29" s="207"/>
      <c r="D29" s="207"/>
      <c r="E29" s="207"/>
      <c r="F29" s="207"/>
      <c r="G29" s="207"/>
      <c r="H29" s="207"/>
      <c r="I29" s="207"/>
    </row>
    <row r="30" spans="2:9" s="146" customFormat="1" ht="15" customHeight="1">
      <c r="B30" s="2448" t="s">
        <v>235</v>
      </c>
      <c r="C30" s="2449"/>
      <c r="D30" s="2449"/>
      <c r="E30" s="2449"/>
      <c r="F30" s="2449"/>
      <c r="G30" s="2449"/>
      <c r="H30" s="2449"/>
      <c r="I30" s="2450"/>
    </row>
    <row r="31" spans="2:9" s="146" customFormat="1" ht="15" customHeight="1" thickBot="1">
      <c r="B31" s="2451"/>
      <c r="C31" s="2452"/>
      <c r="D31" s="2452"/>
      <c r="E31" s="2452"/>
      <c r="F31" s="2452"/>
      <c r="G31" s="2452"/>
      <c r="H31" s="2452"/>
      <c r="I31" s="2453"/>
    </row>
    <row r="32" spans="2:9" s="146" customFormat="1" ht="48" thickBot="1">
      <c r="B32" s="263" t="s">
        <v>11</v>
      </c>
      <c r="C32" s="264" t="s">
        <v>12</v>
      </c>
      <c r="D32" s="264" t="s">
        <v>13</v>
      </c>
      <c r="E32" s="264" t="s">
        <v>14</v>
      </c>
      <c r="F32" s="265" t="s">
        <v>15</v>
      </c>
      <c r="G32" s="265" t="s">
        <v>16</v>
      </c>
      <c r="H32" s="265" t="s">
        <v>17</v>
      </c>
      <c r="I32" s="266" t="s">
        <v>18</v>
      </c>
    </row>
    <row r="33" spans="2:9" s="146" customFormat="1" ht="15" customHeight="1">
      <c r="B33" s="267"/>
      <c r="C33" s="268"/>
      <c r="D33" s="268"/>
      <c r="E33" s="268"/>
      <c r="F33" s="268"/>
      <c r="G33" s="268"/>
      <c r="H33" s="268"/>
      <c r="I33" s="269"/>
    </row>
    <row r="34" spans="2:9" s="146" customFormat="1" ht="15" customHeight="1">
      <c r="B34" s="270"/>
      <c r="C34" s="271"/>
      <c r="D34" s="271"/>
      <c r="E34" s="271"/>
      <c r="F34" s="271"/>
      <c r="G34" s="271"/>
      <c r="H34" s="271"/>
      <c r="I34" s="272"/>
    </row>
    <row r="35" spans="2:9" s="146" customFormat="1" ht="15" customHeight="1">
      <c r="B35" s="270"/>
      <c r="C35" s="271"/>
      <c r="D35" s="271"/>
      <c r="E35" s="271"/>
      <c r="F35" s="271"/>
      <c r="G35" s="271"/>
      <c r="H35" s="271"/>
      <c r="I35" s="272"/>
    </row>
    <row r="36" spans="2:9" s="146" customFormat="1" ht="15" customHeight="1">
      <c r="B36" s="270"/>
      <c r="C36" s="271"/>
      <c r="D36" s="271"/>
      <c r="E36" s="271"/>
      <c r="F36" s="271"/>
      <c r="G36" s="271"/>
      <c r="H36" s="271"/>
      <c r="I36" s="272"/>
    </row>
    <row r="37" spans="2:9" s="146" customFormat="1" ht="15" customHeight="1">
      <c r="B37" s="270"/>
      <c r="C37" s="271"/>
      <c r="D37" s="271"/>
      <c r="E37" s="271"/>
      <c r="F37" s="271"/>
      <c r="G37" s="271"/>
      <c r="H37" s="271"/>
      <c r="I37" s="272"/>
    </row>
    <row r="38" spans="2:9" s="146" customFormat="1" ht="15" customHeight="1">
      <c r="B38" s="270"/>
      <c r="C38" s="271"/>
      <c r="D38" s="271"/>
      <c r="E38" s="271"/>
      <c r="F38" s="271"/>
      <c r="G38" s="271"/>
      <c r="H38" s="271"/>
      <c r="I38" s="272"/>
    </row>
    <row r="39" spans="2:9" s="146" customFormat="1" ht="15" customHeight="1">
      <c r="B39" s="270"/>
      <c r="C39" s="271"/>
      <c r="D39" s="271"/>
      <c r="E39" s="271"/>
      <c r="F39" s="271"/>
      <c r="G39" s="271"/>
      <c r="H39" s="271"/>
      <c r="I39" s="272"/>
    </row>
    <row r="40" spans="2:9" s="146" customFormat="1" ht="15" customHeight="1">
      <c r="B40" s="270"/>
      <c r="C40" s="271"/>
      <c r="D40" s="271"/>
      <c r="E40" s="271"/>
      <c r="F40" s="271"/>
      <c r="G40" s="271"/>
      <c r="H40" s="271"/>
      <c r="I40" s="272"/>
    </row>
    <row r="41" spans="2:9" s="146" customFormat="1" ht="15" customHeight="1">
      <c r="B41" s="270"/>
      <c r="C41" s="271"/>
      <c r="D41" s="271"/>
      <c r="E41" s="271"/>
      <c r="F41" s="271"/>
      <c r="G41" s="271"/>
      <c r="H41" s="271"/>
      <c r="I41" s="272"/>
    </row>
    <row r="42" spans="2:9" s="146" customFormat="1" ht="15" customHeight="1">
      <c r="B42" s="270"/>
      <c r="C42" s="271"/>
      <c r="D42" s="271"/>
      <c r="E42" s="271"/>
      <c r="F42" s="271"/>
      <c r="G42" s="271"/>
      <c r="H42" s="271"/>
      <c r="I42" s="272"/>
    </row>
    <row r="43" spans="2:9" s="146" customFormat="1" ht="15" customHeight="1">
      <c r="B43" s="270"/>
      <c r="C43" s="271"/>
      <c r="D43" s="271"/>
      <c r="E43" s="271"/>
      <c r="F43" s="271"/>
      <c r="G43" s="271"/>
      <c r="H43" s="271"/>
      <c r="I43" s="272"/>
    </row>
    <row r="44" spans="2:9" s="146" customFormat="1" ht="15" customHeight="1">
      <c r="B44" s="270"/>
      <c r="C44" s="271"/>
      <c r="D44" s="271"/>
      <c r="E44" s="271"/>
      <c r="F44" s="271"/>
      <c r="G44" s="271"/>
      <c r="H44" s="271"/>
      <c r="I44" s="272"/>
    </row>
    <row r="45" spans="2:9" s="146" customFormat="1" ht="15" customHeight="1" thickBot="1">
      <c r="B45" s="273"/>
      <c r="C45" s="274"/>
      <c r="D45" s="274"/>
      <c r="E45" s="274"/>
      <c r="F45" s="274"/>
      <c r="G45" s="274"/>
      <c r="H45" s="274"/>
      <c r="I45" s="275"/>
    </row>
    <row r="46" spans="2:9" ht="24" customHeight="1" thickBot="1">
      <c r="B46" s="2454" t="s">
        <v>169</v>
      </c>
      <c r="C46" s="2455"/>
      <c r="D46" s="2455"/>
      <c r="E46" s="2455"/>
      <c r="F46" s="2455"/>
      <c r="G46" s="2456"/>
      <c r="H46" s="2457"/>
      <c r="I46" s="2458"/>
    </row>
    <row r="47" spans="2:9" s="146" customFormat="1" ht="15" customHeight="1">
      <c r="B47" s="207"/>
      <c r="C47" s="207"/>
      <c r="D47" s="207"/>
      <c r="E47" s="207"/>
      <c r="F47" s="207"/>
      <c r="G47" s="207"/>
      <c r="H47" s="207"/>
      <c r="I47" s="207"/>
    </row>
    <row r="48" spans="2:9" s="146" customFormat="1" ht="15" customHeight="1">
      <c r="B48" s="207"/>
      <c r="C48" s="207"/>
      <c r="D48" s="207"/>
      <c r="E48" s="207"/>
      <c r="F48" s="207"/>
      <c r="G48" s="207"/>
      <c r="H48" s="207"/>
      <c r="I48" s="207"/>
    </row>
    <row r="49" spans="2:9" s="146" customFormat="1" ht="15" customHeight="1">
      <c r="B49" s="207"/>
      <c r="C49" s="207"/>
      <c r="D49" s="207"/>
      <c r="E49" s="207"/>
      <c r="F49" s="207"/>
      <c r="G49" s="207"/>
      <c r="H49" s="207"/>
      <c r="I49" s="207"/>
    </row>
    <row r="50" spans="2:9" s="146" customFormat="1" ht="15" customHeight="1">
      <c r="B50" s="207"/>
      <c r="C50" s="207"/>
      <c r="D50" s="207"/>
      <c r="E50" s="207"/>
      <c r="F50" s="207"/>
      <c r="G50" s="207"/>
      <c r="H50" s="207"/>
      <c r="I50" s="207"/>
    </row>
    <row r="51" spans="2:9" s="146" customFormat="1" ht="15" customHeight="1">
      <c r="B51" s="207"/>
      <c r="C51" s="207"/>
      <c r="D51" s="207"/>
      <c r="E51" s="207"/>
      <c r="F51" s="207"/>
      <c r="G51" s="207"/>
      <c r="H51" s="207"/>
      <c r="I51" s="207"/>
    </row>
    <row r="52" spans="2:9" s="146" customFormat="1" ht="15" customHeight="1">
      <c r="B52" s="207"/>
      <c r="C52" s="207"/>
      <c r="D52" s="207"/>
      <c r="E52" s="207"/>
      <c r="F52" s="207"/>
      <c r="G52" s="207"/>
      <c r="H52" s="207"/>
      <c r="I52" s="207"/>
    </row>
    <row r="53" spans="2:9" s="146" customFormat="1" ht="15" customHeight="1">
      <c r="B53" s="207"/>
      <c r="C53" s="207"/>
      <c r="D53" s="207"/>
      <c r="E53" s="207"/>
      <c r="F53" s="207"/>
      <c r="G53" s="207"/>
      <c r="H53" s="207"/>
      <c r="I53" s="207"/>
    </row>
    <row r="54" spans="2:9" s="146" customFormat="1" ht="15" customHeight="1">
      <c r="B54" s="207"/>
      <c r="C54" s="207"/>
      <c r="D54" s="207"/>
      <c r="E54" s="207"/>
      <c r="F54" s="207"/>
      <c r="G54" s="207"/>
      <c r="H54" s="207"/>
      <c r="I54" s="207"/>
    </row>
    <row r="55" spans="2:9" s="146" customFormat="1" ht="15" customHeight="1">
      <c r="B55" s="207"/>
      <c r="C55" s="207"/>
      <c r="D55" s="207"/>
      <c r="E55" s="207"/>
      <c r="F55" s="207"/>
      <c r="G55" s="207"/>
      <c r="H55" s="207"/>
      <c r="I55" s="207"/>
    </row>
    <row r="56" spans="2:9" s="146" customFormat="1" ht="15" customHeight="1">
      <c r="B56" s="207"/>
      <c r="C56" s="207"/>
      <c r="D56" s="207"/>
      <c r="E56" s="207"/>
      <c r="F56" s="207"/>
      <c r="G56" s="207"/>
      <c r="H56" s="207"/>
      <c r="I56" s="207"/>
    </row>
    <row r="57" spans="2:9" s="146" customFormat="1" ht="15" customHeight="1">
      <c r="B57" s="207"/>
      <c r="C57" s="207"/>
      <c r="D57" s="207"/>
      <c r="E57" s="207"/>
      <c r="F57" s="207"/>
      <c r="G57" s="207"/>
      <c r="H57" s="207"/>
      <c r="I57" s="207"/>
    </row>
    <row r="58" spans="2:9" s="146" customFormat="1" ht="15" customHeight="1">
      <c r="B58" s="207"/>
      <c r="C58" s="207"/>
      <c r="D58" s="207"/>
      <c r="E58" s="207"/>
      <c r="F58" s="207"/>
      <c r="G58" s="207"/>
      <c r="H58" s="207"/>
      <c r="I58" s="207"/>
    </row>
    <row r="59" spans="2:9" s="146" customFormat="1" ht="15" customHeight="1">
      <c r="B59" s="207"/>
      <c r="C59" s="207"/>
      <c r="D59" s="207"/>
      <c r="E59" s="207"/>
      <c r="F59" s="207"/>
      <c r="G59" s="207"/>
      <c r="H59" s="207"/>
      <c r="I59" s="207"/>
    </row>
    <row r="60" spans="2:9" s="146" customFormat="1" ht="15" customHeight="1">
      <c r="B60" s="207"/>
      <c r="C60" s="207"/>
      <c r="D60" s="207"/>
      <c r="E60" s="207"/>
      <c r="F60" s="207"/>
      <c r="G60" s="207"/>
      <c r="H60" s="207"/>
      <c r="I60" s="207"/>
    </row>
    <row r="61" spans="2:9" s="146" customFormat="1" ht="15" customHeight="1">
      <c r="B61" s="207"/>
      <c r="C61" s="207"/>
      <c r="D61" s="207"/>
      <c r="E61" s="207"/>
      <c r="F61" s="207"/>
      <c r="G61" s="207"/>
      <c r="H61" s="207"/>
      <c r="I61" s="207"/>
    </row>
    <row r="62" spans="2:9" s="146" customFormat="1" ht="15" customHeight="1">
      <c r="B62" s="207"/>
      <c r="C62" s="207"/>
      <c r="D62" s="207"/>
      <c r="E62" s="207"/>
      <c r="F62" s="207"/>
      <c r="G62" s="207"/>
      <c r="H62" s="207"/>
      <c r="I62" s="207"/>
    </row>
    <row r="63" spans="2:9" s="146" customFormat="1" ht="15" customHeight="1">
      <c r="B63" s="207"/>
      <c r="C63" s="207"/>
      <c r="D63" s="207"/>
      <c r="E63" s="207"/>
      <c r="F63" s="207"/>
      <c r="G63" s="207"/>
      <c r="H63" s="207"/>
      <c r="I63" s="207"/>
    </row>
    <row r="64" spans="2:9" s="146" customFormat="1" ht="15" customHeight="1">
      <c r="B64" s="207"/>
      <c r="C64" s="207"/>
      <c r="D64" s="207"/>
      <c r="E64" s="207"/>
      <c r="F64" s="207"/>
      <c r="G64" s="207"/>
      <c r="H64" s="207"/>
      <c r="I64" s="207"/>
    </row>
    <row r="65" spans="2:9" s="146" customFormat="1" ht="15" customHeight="1">
      <c r="B65" s="207"/>
      <c r="C65" s="207"/>
      <c r="D65" s="207"/>
      <c r="E65" s="207"/>
      <c r="F65" s="207"/>
      <c r="G65" s="207"/>
      <c r="H65" s="207"/>
      <c r="I65" s="207"/>
    </row>
    <row r="66" spans="2:9" s="146" customFormat="1" ht="15" customHeight="1">
      <c r="B66" s="207"/>
      <c r="C66" s="207"/>
      <c r="D66" s="207"/>
      <c r="E66" s="207"/>
      <c r="F66" s="207"/>
      <c r="G66" s="207"/>
      <c r="H66" s="207"/>
      <c r="I66" s="207"/>
    </row>
    <row r="67" spans="2:9" s="146" customFormat="1" ht="15" customHeight="1">
      <c r="B67" s="207"/>
      <c r="C67" s="207"/>
      <c r="D67" s="207"/>
      <c r="E67" s="207"/>
      <c r="F67" s="207"/>
      <c r="G67" s="207"/>
      <c r="H67" s="207"/>
      <c r="I67" s="207"/>
    </row>
    <row r="68" spans="2:9" s="146" customFormat="1" ht="15" customHeight="1">
      <c r="B68" s="207"/>
      <c r="C68" s="207"/>
      <c r="D68" s="207"/>
      <c r="E68" s="207"/>
      <c r="F68" s="207"/>
      <c r="G68" s="207"/>
      <c r="H68" s="207"/>
      <c r="I68" s="207"/>
    </row>
    <row r="69" spans="2:9" s="146" customFormat="1" ht="15" customHeight="1">
      <c r="B69" s="207"/>
      <c r="C69" s="207"/>
      <c r="D69" s="207"/>
      <c r="E69" s="207"/>
      <c r="F69" s="207"/>
      <c r="G69" s="207"/>
      <c r="H69" s="207"/>
      <c r="I69" s="207"/>
    </row>
  </sheetData>
  <mergeCells count="11">
    <mergeCell ref="E3:G3"/>
    <mergeCell ref="H3:I4"/>
    <mergeCell ref="F4:G4"/>
    <mergeCell ref="B5:I5"/>
    <mergeCell ref="B9:I9"/>
    <mergeCell ref="B11:I12"/>
    <mergeCell ref="B30:I31"/>
    <mergeCell ref="B46:G46"/>
    <mergeCell ref="H46:I46"/>
    <mergeCell ref="B27:G27"/>
    <mergeCell ref="H27:I27"/>
  </mergeCells>
  <printOptions horizontalCentered="1"/>
  <pageMargins left="0.78740157480314965" right="0.19685039370078741" top="0.39370078740157483" bottom="0.78740157480314965" header="0.19685039370078741" footer="0.19685039370078741"/>
  <pageSetup paperSize="9" scale="56" orientation="portrait" r:id="rId1"/>
  <headerFooter scaleWithDoc="0" alignWithMargins="0">
    <oddHeader>&amp;RPágina &amp;P de 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5" tint="0.39997558519241921"/>
    <pageSetUpPr fitToPage="1"/>
  </sheetPr>
  <dimension ref="A1:R83"/>
  <sheetViews>
    <sheetView view="pageBreakPreview" topLeftCell="A58" zoomScale="86" zoomScaleNormal="100" zoomScaleSheetLayoutView="86" workbookViewId="0">
      <selection activeCell="C21" sqref="C21"/>
    </sheetView>
  </sheetViews>
  <sheetFormatPr defaultRowHeight="12.75"/>
  <cols>
    <col min="1" max="1" width="9.140625" style="123"/>
    <col min="2" max="2" width="10.5703125" style="119" customWidth="1"/>
    <col min="3" max="3" width="14.42578125" style="119" bestFit="1" customWidth="1"/>
    <col min="4" max="4" width="81.42578125" style="119" customWidth="1"/>
    <col min="5" max="5" width="9.7109375" style="120" customWidth="1"/>
    <col min="6" max="6" width="10" style="119" customWidth="1"/>
    <col min="7" max="7" width="10.5703125" style="121" bestFit="1" customWidth="1"/>
    <col min="8" max="8" width="14.140625" style="101" bestFit="1" customWidth="1"/>
    <col min="9" max="9" width="15.5703125" style="122" bestFit="1" customWidth="1"/>
    <col min="10" max="10" width="32.28515625" style="123" customWidth="1"/>
    <col min="11" max="13" width="11.42578125" style="123" bestFit="1" customWidth="1"/>
    <col min="14" max="14" width="11.7109375" style="123" bestFit="1" customWidth="1"/>
    <col min="15" max="257" width="9.140625" style="123"/>
    <col min="258" max="258" width="8.5703125" style="123" customWidth="1"/>
    <col min="259" max="259" width="14.42578125" style="123" bestFit="1" customWidth="1"/>
    <col min="260" max="260" width="81.42578125" style="123" customWidth="1"/>
    <col min="261" max="261" width="9.7109375" style="123" customWidth="1"/>
    <col min="262" max="262" width="10" style="123" customWidth="1"/>
    <col min="263" max="263" width="10.5703125" style="123" bestFit="1" customWidth="1"/>
    <col min="264" max="264" width="14.140625" style="123" bestFit="1" customWidth="1"/>
    <col min="265" max="265" width="15.5703125" style="123" bestFit="1" customWidth="1"/>
    <col min="266" max="266" width="11" style="123" bestFit="1" customWidth="1"/>
    <col min="267" max="269" width="9.140625" style="123"/>
    <col min="270" max="270" width="11.7109375" style="123" bestFit="1" customWidth="1"/>
    <col min="271" max="513" width="9.140625" style="123"/>
    <col min="514" max="514" width="8.5703125" style="123" customWidth="1"/>
    <col min="515" max="515" width="14.42578125" style="123" bestFit="1" customWidth="1"/>
    <col min="516" max="516" width="81.42578125" style="123" customWidth="1"/>
    <col min="517" max="517" width="9.7109375" style="123" customWidth="1"/>
    <col min="518" max="518" width="10" style="123" customWidth="1"/>
    <col min="519" max="519" width="10.5703125" style="123" bestFit="1" customWidth="1"/>
    <col min="520" max="520" width="14.140625" style="123" bestFit="1" customWidth="1"/>
    <col min="521" max="521" width="15.5703125" style="123" bestFit="1" customWidth="1"/>
    <col min="522" max="522" width="11" style="123" bestFit="1" customWidth="1"/>
    <col min="523" max="525" width="9.140625" style="123"/>
    <col min="526" max="526" width="11.7109375" style="123" bestFit="1" customWidth="1"/>
    <col min="527" max="769" width="9.140625" style="123"/>
    <col min="770" max="770" width="8.5703125" style="123" customWidth="1"/>
    <col min="771" max="771" width="14.42578125" style="123" bestFit="1" customWidth="1"/>
    <col min="772" max="772" width="81.42578125" style="123" customWidth="1"/>
    <col min="773" max="773" width="9.7109375" style="123" customWidth="1"/>
    <col min="774" max="774" width="10" style="123" customWidth="1"/>
    <col min="775" max="775" width="10.5703125" style="123" bestFit="1" customWidth="1"/>
    <col min="776" max="776" width="14.140625" style="123" bestFit="1" customWidth="1"/>
    <col min="777" max="777" width="15.5703125" style="123" bestFit="1" customWidth="1"/>
    <col min="778" max="778" width="11" style="123" bestFit="1" customWidth="1"/>
    <col min="779" max="781" width="9.140625" style="123"/>
    <col min="782" max="782" width="11.7109375" style="123" bestFit="1" customWidth="1"/>
    <col min="783" max="1025" width="9.140625" style="123"/>
    <col min="1026" max="1026" width="8.5703125" style="123" customWidth="1"/>
    <col min="1027" max="1027" width="14.42578125" style="123" bestFit="1" customWidth="1"/>
    <col min="1028" max="1028" width="81.42578125" style="123" customWidth="1"/>
    <col min="1029" max="1029" width="9.7109375" style="123" customWidth="1"/>
    <col min="1030" max="1030" width="10" style="123" customWidth="1"/>
    <col min="1031" max="1031" width="10.5703125" style="123" bestFit="1" customWidth="1"/>
    <col min="1032" max="1032" width="14.140625" style="123" bestFit="1" customWidth="1"/>
    <col min="1033" max="1033" width="15.5703125" style="123" bestFit="1" customWidth="1"/>
    <col min="1034" max="1034" width="11" style="123" bestFit="1" customWidth="1"/>
    <col min="1035" max="1037" width="9.140625" style="123"/>
    <col min="1038" max="1038" width="11.7109375" style="123" bestFit="1" customWidth="1"/>
    <col min="1039" max="1281" width="9.140625" style="123"/>
    <col min="1282" max="1282" width="8.5703125" style="123" customWidth="1"/>
    <col min="1283" max="1283" width="14.42578125" style="123" bestFit="1" customWidth="1"/>
    <col min="1284" max="1284" width="81.42578125" style="123" customWidth="1"/>
    <col min="1285" max="1285" width="9.7109375" style="123" customWidth="1"/>
    <col min="1286" max="1286" width="10" style="123" customWidth="1"/>
    <col min="1287" max="1287" width="10.5703125" style="123" bestFit="1" customWidth="1"/>
    <col min="1288" max="1288" width="14.140625" style="123" bestFit="1" customWidth="1"/>
    <col min="1289" max="1289" width="15.5703125" style="123" bestFit="1" customWidth="1"/>
    <col min="1290" max="1290" width="11" style="123" bestFit="1" customWidth="1"/>
    <col min="1291" max="1293" width="9.140625" style="123"/>
    <col min="1294" max="1294" width="11.7109375" style="123" bestFit="1" customWidth="1"/>
    <col min="1295" max="1537" width="9.140625" style="123"/>
    <col min="1538" max="1538" width="8.5703125" style="123" customWidth="1"/>
    <col min="1539" max="1539" width="14.42578125" style="123" bestFit="1" customWidth="1"/>
    <col min="1540" max="1540" width="81.42578125" style="123" customWidth="1"/>
    <col min="1541" max="1541" width="9.7109375" style="123" customWidth="1"/>
    <col min="1542" max="1542" width="10" style="123" customWidth="1"/>
    <col min="1543" max="1543" width="10.5703125" style="123" bestFit="1" customWidth="1"/>
    <col min="1544" max="1544" width="14.140625" style="123" bestFit="1" customWidth="1"/>
    <col min="1545" max="1545" width="15.5703125" style="123" bestFit="1" customWidth="1"/>
    <col min="1546" max="1546" width="11" style="123" bestFit="1" customWidth="1"/>
    <col min="1547" max="1549" width="9.140625" style="123"/>
    <col min="1550" max="1550" width="11.7109375" style="123" bestFit="1" customWidth="1"/>
    <col min="1551" max="1793" width="9.140625" style="123"/>
    <col min="1794" max="1794" width="8.5703125" style="123" customWidth="1"/>
    <col min="1795" max="1795" width="14.42578125" style="123" bestFit="1" customWidth="1"/>
    <col min="1796" max="1796" width="81.42578125" style="123" customWidth="1"/>
    <col min="1797" max="1797" width="9.7109375" style="123" customWidth="1"/>
    <col min="1798" max="1798" width="10" style="123" customWidth="1"/>
    <col min="1799" max="1799" width="10.5703125" style="123" bestFit="1" customWidth="1"/>
    <col min="1800" max="1800" width="14.140625" style="123" bestFit="1" customWidth="1"/>
    <col min="1801" max="1801" width="15.5703125" style="123" bestFit="1" customWidth="1"/>
    <col min="1802" max="1802" width="11" style="123" bestFit="1" customWidth="1"/>
    <col min="1803" max="1805" width="9.140625" style="123"/>
    <col min="1806" max="1806" width="11.7109375" style="123" bestFit="1" customWidth="1"/>
    <col min="1807" max="2049" width="9.140625" style="123"/>
    <col min="2050" max="2050" width="8.5703125" style="123" customWidth="1"/>
    <col min="2051" max="2051" width="14.42578125" style="123" bestFit="1" customWidth="1"/>
    <col min="2052" max="2052" width="81.42578125" style="123" customWidth="1"/>
    <col min="2053" max="2053" width="9.7109375" style="123" customWidth="1"/>
    <col min="2054" max="2054" width="10" style="123" customWidth="1"/>
    <col min="2055" max="2055" width="10.5703125" style="123" bestFit="1" customWidth="1"/>
    <col min="2056" max="2056" width="14.140625" style="123" bestFit="1" customWidth="1"/>
    <col min="2057" max="2057" width="15.5703125" style="123" bestFit="1" customWidth="1"/>
    <col min="2058" max="2058" width="11" style="123" bestFit="1" customWidth="1"/>
    <col min="2059" max="2061" width="9.140625" style="123"/>
    <col min="2062" max="2062" width="11.7109375" style="123" bestFit="1" customWidth="1"/>
    <col min="2063" max="2305" width="9.140625" style="123"/>
    <col min="2306" max="2306" width="8.5703125" style="123" customWidth="1"/>
    <col min="2307" max="2307" width="14.42578125" style="123" bestFit="1" customWidth="1"/>
    <col min="2308" max="2308" width="81.42578125" style="123" customWidth="1"/>
    <col min="2309" max="2309" width="9.7109375" style="123" customWidth="1"/>
    <col min="2310" max="2310" width="10" style="123" customWidth="1"/>
    <col min="2311" max="2311" width="10.5703125" style="123" bestFit="1" customWidth="1"/>
    <col min="2312" max="2312" width="14.140625" style="123" bestFit="1" customWidth="1"/>
    <col min="2313" max="2313" width="15.5703125" style="123" bestFit="1" customWidth="1"/>
    <col min="2314" max="2314" width="11" style="123" bestFit="1" customWidth="1"/>
    <col min="2315" max="2317" width="9.140625" style="123"/>
    <col min="2318" max="2318" width="11.7109375" style="123" bestFit="1" customWidth="1"/>
    <col min="2319" max="2561" width="9.140625" style="123"/>
    <col min="2562" max="2562" width="8.5703125" style="123" customWidth="1"/>
    <col min="2563" max="2563" width="14.42578125" style="123" bestFit="1" customWidth="1"/>
    <col min="2564" max="2564" width="81.42578125" style="123" customWidth="1"/>
    <col min="2565" max="2565" width="9.7109375" style="123" customWidth="1"/>
    <col min="2566" max="2566" width="10" style="123" customWidth="1"/>
    <col min="2567" max="2567" width="10.5703125" style="123" bestFit="1" customWidth="1"/>
    <col min="2568" max="2568" width="14.140625" style="123" bestFit="1" customWidth="1"/>
    <col min="2569" max="2569" width="15.5703125" style="123" bestFit="1" customWidth="1"/>
    <col min="2570" max="2570" width="11" style="123" bestFit="1" customWidth="1"/>
    <col min="2571" max="2573" width="9.140625" style="123"/>
    <col min="2574" max="2574" width="11.7109375" style="123" bestFit="1" customWidth="1"/>
    <col min="2575" max="2817" width="9.140625" style="123"/>
    <col min="2818" max="2818" width="8.5703125" style="123" customWidth="1"/>
    <col min="2819" max="2819" width="14.42578125" style="123" bestFit="1" customWidth="1"/>
    <col min="2820" max="2820" width="81.42578125" style="123" customWidth="1"/>
    <col min="2821" max="2821" width="9.7109375" style="123" customWidth="1"/>
    <col min="2822" max="2822" width="10" style="123" customWidth="1"/>
    <col min="2823" max="2823" width="10.5703125" style="123" bestFit="1" customWidth="1"/>
    <col min="2824" max="2824" width="14.140625" style="123" bestFit="1" customWidth="1"/>
    <col min="2825" max="2825" width="15.5703125" style="123" bestFit="1" customWidth="1"/>
    <col min="2826" max="2826" width="11" style="123" bestFit="1" customWidth="1"/>
    <col min="2827" max="2829" width="9.140625" style="123"/>
    <col min="2830" max="2830" width="11.7109375" style="123" bestFit="1" customWidth="1"/>
    <col min="2831" max="3073" width="9.140625" style="123"/>
    <col min="3074" max="3074" width="8.5703125" style="123" customWidth="1"/>
    <col min="3075" max="3075" width="14.42578125" style="123" bestFit="1" customWidth="1"/>
    <col min="3076" max="3076" width="81.42578125" style="123" customWidth="1"/>
    <col min="3077" max="3077" width="9.7109375" style="123" customWidth="1"/>
    <col min="3078" max="3078" width="10" style="123" customWidth="1"/>
    <col min="3079" max="3079" width="10.5703125" style="123" bestFit="1" customWidth="1"/>
    <col min="3080" max="3080" width="14.140625" style="123" bestFit="1" customWidth="1"/>
    <col min="3081" max="3081" width="15.5703125" style="123" bestFit="1" customWidth="1"/>
    <col min="3082" max="3082" width="11" style="123" bestFit="1" customWidth="1"/>
    <col min="3083" max="3085" width="9.140625" style="123"/>
    <col min="3086" max="3086" width="11.7109375" style="123" bestFit="1" customWidth="1"/>
    <col min="3087" max="3329" width="9.140625" style="123"/>
    <col min="3330" max="3330" width="8.5703125" style="123" customWidth="1"/>
    <col min="3331" max="3331" width="14.42578125" style="123" bestFit="1" customWidth="1"/>
    <col min="3332" max="3332" width="81.42578125" style="123" customWidth="1"/>
    <col min="3333" max="3333" width="9.7109375" style="123" customWidth="1"/>
    <col min="3334" max="3334" width="10" style="123" customWidth="1"/>
    <col min="3335" max="3335" width="10.5703125" style="123" bestFit="1" customWidth="1"/>
    <col min="3336" max="3336" width="14.140625" style="123" bestFit="1" customWidth="1"/>
    <col min="3337" max="3337" width="15.5703125" style="123" bestFit="1" customWidth="1"/>
    <col min="3338" max="3338" width="11" style="123" bestFit="1" customWidth="1"/>
    <col min="3339" max="3341" width="9.140625" style="123"/>
    <col min="3342" max="3342" width="11.7109375" style="123" bestFit="1" customWidth="1"/>
    <col min="3343" max="3585" width="9.140625" style="123"/>
    <col min="3586" max="3586" width="8.5703125" style="123" customWidth="1"/>
    <col min="3587" max="3587" width="14.42578125" style="123" bestFit="1" customWidth="1"/>
    <col min="3588" max="3588" width="81.42578125" style="123" customWidth="1"/>
    <col min="3589" max="3589" width="9.7109375" style="123" customWidth="1"/>
    <col min="3590" max="3590" width="10" style="123" customWidth="1"/>
    <col min="3591" max="3591" width="10.5703125" style="123" bestFit="1" customWidth="1"/>
    <col min="3592" max="3592" width="14.140625" style="123" bestFit="1" customWidth="1"/>
    <col min="3593" max="3593" width="15.5703125" style="123" bestFit="1" customWidth="1"/>
    <col min="3594" max="3594" width="11" style="123" bestFit="1" customWidth="1"/>
    <col min="3595" max="3597" width="9.140625" style="123"/>
    <col min="3598" max="3598" width="11.7109375" style="123" bestFit="1" customWidth="1"/>
    <col min="3599" max="3841" width="9.140625" style="123"/>
    <col min="3842" max="3842" width="8.5703125" style="123" customWidth="1"/>
    <col min="3843" max="3843" width="14.42578125" style="123" bestFit="1" customWidth="1"/>
    <col min="3844" max="3844" width="81.42578125" style="123" customWidth="1"/>
    <col min="3845" max="3845" width="9.7109375" style="123" customWidth="1"/>
    <col min="3846" max="3846" width="10" style="123" customWidth="1"/>
    <col min="3847" max="3847" width="10.5703125" style="123" bestFit="1" customWidth="1"/>
    <col min="3848" max="3848" width="14.140625" style="123" bestFit="1" customWidth="1"/>
    <col min="3849" max="3849" width="15.5703125" style="123" bestFit="1" customWidth="1"/>
    <col min="3850" max="3850" width="11" style="123" bestFit="1" customWidth="1"/>
    <col min="3851" max="3853" width="9.140625" style="123"/>
    <col min="3854" max="3854" width="11.7109375" style="123" bestFit="1" customWidth="1"/>
    <col min="3855" max="4097" width="9.140625" style="123"/>
    <col min="4098" max="4098" width="8.5703125" style="123" customWidth="1"/>
    <col min="4099" max="4099" width="14.42578125" style="123" bestFit="1" customWidth="1"/>
    <col min="4100" max="4100" width="81.42578125" style="123" customWidth="1"/>
    <col min="4101" max="4101" width="9.7109375" style="123" customWidth="1"/>
    <col min="4102" max="4102" width="10" style="123" customWidth="1"/>
    <col min="4103" max="4103" width="10.5703125" style="123" bestFit="1" customWidth="1"/>
    <col min="4104" max="4104" width="14.140625" style="123" bestFit="1" customWidth="1"/>
    <col min="4105" max="4105" width="15.5703125" style="123" bestFit="1" customWidth="1"/>
    <col min="4106" max="4106" width="11" style="123" bestFit="1" customWidth="1"/>
    <col min="4107" max="4109" width="9.140625" style="123"/>
    <col min="4110" max="4110" width="11.7109375" style="123" bestFit="1" customWidth="1"/>
    <col min="4111" max="4353" width="9.140625" style="123"/>
    <col min="4354" max="4354" width="8.5703125" style="123" customWidth="1"/>
    <col min="4355" max="4355" width="14.42578125" style="123" bestFit="1" customWidth="1"/>
    <col min="4356" max="4356" width="81.42578125" style="123" customWidth="1"/>
    <col min="4357" max="4357" width="9.7109375" style="123" customWidth="1"/>
    <col min="4358" max="4358" width="10" style="123" customWidth="1"/>
    <col min="4359" max="4359" width="10.5703125" style="123" bestFit="1" customWidth="1"/>
    <col min="4360" max="4360" width="14.140625" style="123" bestFit="1" customWidth="1"/>
    <col min="4361" max="4361" width="15.5703125" style="123" bestFit="1" customWidth="1"/>
    <col min="4362" max="4362" width="11" style="123" bestFit="1" customWidth="1"/>
    <col min="4363" max="4365" width="9.140625" style="123"/>
    <col min="4366" max="4366" width="11.7109375" style="123" bestFit="1" customWidth="1"/>
    <col min="4367" max="4609" width="9.140625" style="123"/>
    <col min="4610" max="4610" width="8.5703125" style="123" customWidth="1"/>
    <col min="4611" max="4611" width="14.42578125" style="123" bestFit="1" customWidth="1"/>
    <col min="4612" max="4612" width="81.42578125" style="123" customWidth="1"/>
    <col min="4613" max="4613" width="9.7109375" style="123" customWidth="1"/>
    <col min="4614" max="4614" width="10" style="123" customWidth="1"/>
    <col min="4615" max="4615" width="10.5703125" style="123" bestFit="1" customWidth="1"/>
    <col min="4616" max="4616" width="14.140625" style="123" bestFit="1" customWidth="1"/>
    <col min="4617" max="4617" width="15.5703125" style="123" bestFit="1" customWidth="1"/>
    <col min="4618" max="4618" width="11" style="123" bestFit="1" customWidth="1"/>
    <col min="4619" max="4621" width="9.140625" style="123"/>
    <col min="4622" max="4622" width="11.7109375" style="123" bestFit="1" customWidth="1"/>
    <col min="4623" max="4865" width="9.140625" style="123"/>
    <col min="4866" max="4866" width="8.5703125" style="123" customWidth="1"/>
    <col min="4867" max="4867" width="14.42578125" style="123" bestFit="1" customWidth="1"/>
    <col min="4868" max="4868" width="81.42578125" style="123" customWidth="1"/>
    <col min="4869" max="4869" width="9.7109375" style="123" customWidth="1"/>
    <col min="4870" max="4870" width="10" style="123" customWidth="1"/>
    <col min="4871" max="4871" width="10.5703125" style="123" bestFit="1" customWidth="1"/>
    <col min="4872" max="4872" width="14.140625" style="123" bestFit="1" customWidth="1"/>
    <col min="4873" max="4873" width="15.5703125" style="123" bestFit="1" customWidth="1"/>
    <col min="4874" max="4874" width="11" style="123" bestFit="1" customWidth="1"/>
    <col min="4875" max="4877" width="9.140625" style="123"/>
    <col min="4878" max="4878" width="11.7109375" style="123" bestFit="1" customWidth="1"/>
    <col min="4879" max="5121" width="9.140625" style="123"/>
    <col min="5122" max="5122" width="8.5703125" style="123" customWidth="1"/>
    <col min="5123" max="5123" width="14.42578125" style="123" bestFit="1" customWidth="1"/>
    <col min="5124" max="5124" width="81.42578125" style="123" customWidth="1"/>
    <col min="5125" max="5125" width="9.7109375" style="123" customWidth="1"/>
    <col min="5126" max="5126" width="10" style="123" customWidth="1"/>
    <col min="5127" max="5127" width="10.5703125" style="123" bestFit="1" customWidth="1"/>
    <col min="5128" max="5128" width="14.140625" style="123" bestFit="1" customWidth="1"/>
    <col min="5129" max="5129" width="15.5703125" style="123" bestFit="1" customWidth="1"/>
    <col min="5130" max="5130" width="11" style="123" bestFit="1" customWidth="1"/>
    <col min="5131" max="5133" width="9.140625" style="123"/>
    <col min="5134" max="5134" width="11.7109375" style="123" bestFit="1" customWidth="1"/>
    <col min="5135" max="5377" width="9.140625" style="123"/>
    <col min="5378" max="5378" width="8.5703125" style="123" customWidth="1"/>
    <col min="5379" max="5379" width="14.42578125" style="123" bestFit="1" customWidth="1"/>
    <col min="5380" max="5380" width="81.42578125" style="123" customWidth="1"/>
    <col min="5381" max="5381" width="9.7109375" style="123" customWidth="1"/>
    <col min="5382" max="5382" width="10" style="123" customWidth="1"/>
    <col min="5383" max="5383" width="10.5703125" style="123" bestFit="1" customWidth="1"/>
    <col min="5384" max="5384" width="14.140625" style="123" bestFit="1" customWidth="1"/>
    <col min="5385" max="5385" width="15.5703125" style="123" bestFit="1" customWidth="1"/>
    <col min="5386" max="5386" width="11" style="123" bestFit="1" customWidth="1"/>
    <col min="5387" max="5389" width="9.140625" style="123"/>
    <col min="5390" max="5390" width="11.7109375" style="123" bestFit="1" customWidth="1"/>
    <col min="5391" max="5633" width="9.140625" style="123"/>
    <col min="5634" max="5634" width="8.5703125" style="123" customWidth="1"/>
    <col min="5635" max="5635" width="14.42578125" style="123" bestFit="1" customWidth="1"/>
    <col min="5636" max="5636" width="81.42578125" style="123" customWidth="1"/>
    <col min="5637" max="5637" width="9.7109375" style="123" customWidth="1"/>
    <col min="5638" max="5638" width="10" style="123" customWidth="1"/>
    <col min="5639" max="5639" width="10.5703125" style="123" bestFit="1" customWidth="1"/>
    <col min="5640" max="5640" width="14.140625" style="123" bestFit="1" customWidth="1"/>
    <col min="5641" max="5641" width="15.5703125" style="123" bestFit="1" customWidth="1"/>
    <col min="5642" max="5642" width="11" style="123" bestFit="1" customWidth="1"/>
    <col min="5643" max="5645" width="9.140625" style="123"/>
    <col min="5646" max="5646" width="11.7109375" style="123" bestFit="1" customWidth="1"/>
    <col min="5647" max="5889" width="9.140625" style="123"/>
    <col min="5890" max="5890" width="8.5703125" style="123" customWidth="1"/>
    <col min="5891" max="5891" width="14.42578125" style="123" bestFit="1" customWidth="1"/>
    <col min="5892" max="5892" width="81.42578125" style="123" customWidth="1"/>
    <col min="5893" max="5893" width="9.7109375" style="123" customWidth="1"/>
    <col min="5894" max="5894" width="10" style="123" customWidth="1"/>
    <col min="5895" max="5895" width="10.5703125" style="123" bestFit="1" customWidth="1"/>
    <col min="5896" max="5896" width="14.140625" style="123" bestFit="1" customWidth="1"/>
    <col min="5897" max="5897" width="15.5703125" style="123" bestFit="1" customWidth="1"/>
    <col min="5898" max="5898" width="11" style="123" bestFit="1" customWidth="1"/>
    <col min="5899" max="5901" width="9.140625" style="123"/>
    <col min="5902" max="5902" width="11.7109375" style="123" bestFit="1" customWidth="1"/>
    <col min="5903" max="6145" width="9.140625" style="123"/>
    <col min="6146" max="6146" width="8.5703125" style="123" customWidth="1"/>
    <col min="6147" max="6147" width="14.42578125" style="123" bestFit="1" customWidth="1"/>
    <col min="6148" max="6148" width="81.42578125" style="123" customWidth="1"/>
    <col min="6149" max="6149" width="9.7109375" style="123" customWidth="1"/>
    <col min="6150" max="6150" width="10" style="123" customWidth="1"/>
    <col min="6151" max="6151" width="10.5703125" style="123" bestFit="1" customWidth="1"/>
    <col min="6152" max="6152" width="14.140625" style="123" bestFit="1" customWidth="1"/>
    <col min="6153" max="6153" width="15.5703125" style="123" bestFit="1" customWidth="1"/>
    <col min="6154" max="6154" width="11" style="123" bestFit="1" customWidth="1"/>
    <col min="6155" max="6157" width="9.140625" style="123"/>
    <col min="6158" max="6158" width="11.7109375" style="123" bestFit="1" customWidth="1"/>
    <col min="6159" max="6401" width="9.140625" style="123"/>
    <col min="6402" max="6402" width="8.5703125" style="123" customWidth="1"/>
    <col min="6403" max="6403" width="14.42578125" style="123" bestFit="1" customWidth="1"/>
    <col min="6404" max="6404" width="81.42578125" style="123" customWidth="1"/>
    <col min="6405" max="6405" width="9.7109375" style="123" customWidth="1"/>
    <col min="6406" max="6406" width="10" style="123" customWidth="1"/>
    <col min="6407" max="6407" width="10.5703125" style="123" bestFit="1" customWidth="1"/>
    <col min="6408" max="6408" width="14.140625" style="123" bestFit="1" customWidth="1"/>
    <col min="6409" max="6409" width="15.5703125" style="123" bestFit="1" customWidth="1"/>
    <col min="6410" max="6410" width="11" style="123" bestFit="1" customWidth="1"/>
    <col min="6411" max="6413" width="9.140625" style="123"/>
    <col min="6414" max="6414" width="11.7109375" style="123" bestFit="1" customWidth="1"/>
    <col min="6415" max="6657" width="9.140625" style="123"/>
    <col min="6658" max="6658" width="8.5703125" style="123" customWidth="1"/>
    <col min="6659" max="6659" width="14.42578125" style="123" bestFit="1" customWidth="1"/>
    <col min="6660" max="6660" width="81.42578125" style="123" customWidth="1"/>
    <col min="6661" max="6661" width="9.7109375" style="123" customWidth="1"/>
    <col min="6662" max="6662" width="10" style="123" customWidth="1"/>
    <col min="6663" max="6663" width="10.5703125" style="123" bestFit="1" customWidth="1"/>
    <col min="6664" max="6664" width="14.140625" style="123" bestFit="1" customWidth="1"/>
    <col min="6665" max="6665" width="15.5703125" style="123" bestFit="1" customWidth="1"/>
    <col min="6666" max="6666" width="11" style="123" bestFit="1" customWidth="1"/>
    <col min="6667" max="6669" width="9.140625" style="123"/>
    <col min="6670" max="6670" width="11.7109375" style="123" bestFit="1" customWidth="1"/>
    <col min="6671" max="6913" width="9.140625" style="123"/>
    <col min="6914" max="6914" width="8.5703125" style="123" customWidth="1"/>
    <col min="6915" max="6915" width="14.42578125" style="123" bestFit="1" customWidth="1"/>
    <col min="6916" max="6916" width="81.42578125" style="123" customWidth="1"/>
    <col min="6917" max="6917" width="9.7109375" style="123" customWidth="1"/>
    <col min="6918" max="6918" width="10" style="123" customWidth="1"/>
    <col min="6919" max="6919" width="10.5703125" style="123" bestFit="1" customWidth="1"/>
    <col min="6920" max="6920" width="14.140625" style="123" bestFit="1" customWidth="1"/>
    <col min="6921" max="6921" width="15.5703125" style="123" bestFit="1" customWidth="1"/>
    <col min="6922" max="6922" width="11" style="123" bestFit="1" customWidth="1"/>
    <col min="6923" max="6925" width="9.140625" style="123"/>
    <col min="6926" max="6926" width="11.7109375" style="123" bestFit="1" customWidth="1"/>
    <col min="6927" max="7169" width="9.140625" style="123"/>
    <col min="7170" max="7170" width="8.5703125" style="123" customWidth="1"/>
    <col min="7171" max="7171" width="14.42578125" style="123" bestFit="1" customWidth="1"/>
    <col min="7172" max="7172" width="81.42578125" style="123" customWidth="1"/>
    <col min="7173" max="7173" width="9.7109375" style="123" customWidth="1"/>
    <col min="7174" max="7174" width="10" style="123" customWidth="1"/>
    <col min="7175" max="7175" width="10.5703125" style="123" bestFit="1" customWidth="1"/>
    <col min="7176" max="7176" width="14.140625" style="123" bestFit="1" customWidth="1"/>
    <col min="7177" max="7177" width="15.5703125" style="123" bestFit="1" customWidth="1"/>
    <col min="7178" max="7178" width="11" style="123" bestFit="1" customWidth="1"/>
    <col min="7179" max="7181" width="9.140625" style="123"/>
    <col min="7182" max="7182" width="11.7109375" style="123" bestFit="1" customWidth="1"/>
    <col min="7183" max="7425" width="9.140625" style="123"/>
    <col min="7426" max="7426" width="8.5703125" style="123" customWidth="1"/>
    <col min="7427" max="7427" width="14.42578125" style="123" bestFit="1" customWidth="1"/>
    <col min="7428" max="7428" width="81.42578125" style="123" customWidth="1"/>
    <col min="7429" max="7429" width="9.7109375" style="123" customWidth="1"/>
    <col min="7430" max="7430" width="10" style="123" customWidth="1"/>
    <col min="7431" max="7431" width="10.5703125" style="123" bestFit="1" customWidth="1"/>
    <col min="7432" max="7432" width="14.140625" style="123" bestFit="1" customWidth="1"/>
    <col min="7433" max="7433" width="15.5703125" style="123" bestFit="1" customWidth="1"/>
    <col min="7434" max="7434" width="11" style="123" bestFit="1" customWidth="1"/>
    <col min="7435" max="7437" width="9.140625" style="123"/>
    <col min="7438" max="7438" width="11.7109375" style="123" bestFit="1" customWidth="1"/>
    <col min="7439" max="7681" width="9.140625" style="123"/>
    <col min="7682" max="7682" width="8.5703125" style="123" customWidth="1"/>
    <col min="7683" max="7683" width="14.42578125" style="123" bestFit="1" customWidth="1"/>
    <col min="7684" max="7684" width="81.42578125" style="123" customWidth="1"/>
    <col min="7685" max="7685" width="9.7109375" style="123" customWidth="1"/>
    <col min="7686" max="7686" width="10" style="123" customWidth="1"/>
    <col min="7687" max="7687" width="10.5703125" style="123" bestFit="1" customWidth="1"/>
    <col min="7688" max="7688" width="14.140625" style="123" bestFit="1" customWidth="1"/>
    <col min="7689" max="7689" width="15.5703125" style="123" bestFit="1" customWidth="1"/>
    <col min="7690" max="7690" width="11" style="123" bestFit="1" customWidth="1"/>
    <col min="7691" max="7693" width="9.140625" style="123"/>
    <col min="7694" max="7694" width="11.7109375" style="123" bestFit="1" customWidth="1"/>
    <col min="7695" max="7937" width="9.140625" style="123"/>
    <col min="7938" max="7938" width="8.5703125" style="123" customWidth="1"/>
    <col min="7939" max="7939" width="14.42578125" style="123" bestFit="1" customWidth="1"/>
    <col min="7940" max="7940" width="81.42578125" style="123" customWidth="1"/>
    <col min="7941" max="7941" width="9.7109375" style="123" customWidth="1"/>
    <col min="7942" max="7942" width="10" style="123" customWidth="1"/>
    <col min="7943" max="7943" width="10.5703125" style="123" bestFit="1" customWidth="1"/>
    <col min="7944" max="7944" width="14.140625" style="123" bestFit="1" customWidth="1"/>
    <col min="7945" max="7945" width="15.5703125" style="123" bestFit="1" customWidth="1"/>
    <col min="7946" max="7946" width="11" style="123" bestFit="1" customWidth="1"/>
    <col min="7947" max="7949" width="9.140625" style="123"/>
    <col min="7950" max="7950" width="11.7109375" style="123" bestFit="1" customWidth="1"/>
    <col min="7951" max="8193" width="9.140625" style="123"/>
    <col min="8194" max="8194" width="8.5703125" style="123" customWidth="1"/>
    <col min="8195" max="8195" width="14.42578125" style="123" bestFit="1" customWidth="1"/>
    <col min="8196" max="8196" width="81.42578125" style="123" customWidth="1"/>
    <col min="8197" max="8197" width="9.7109375" style="123" customWidth="1"/>
    <col min="8198" max="8198" width="10" style="123" customWidth="1"/>
    <col min="8199" max="8199" width="10.5703125" style="123" bestFit="1" customWidth="1"/>
    <col min="8200" max="8200" width="14.140625" style="123" bestFit="1" customWidth="1"/>
    <col min="8201" max="8201" width="15.5703125" style="123" bestFit="1" customWidth="1"/>
    <col min="8202" max="8202" width="11" style="123" bestFit="1" customWidth="1"/>
    <col min="8203" max="8205" width="9.140625" style="123"/>
    <col min="8206" max="8206" width="11.7109375" style="123" bestFit="1" customWidth="1"/>
    <col min="8207" max="8449" width="9.140625" style="123"/>
    <col min="8450" max="8450" width="8.5703125" style="123" customWidth="1"/>
    <col min="8451" max="8451" width="14.42578125" style="123" bestFit="1" customWidth="1"/>
    <col min="8452" max="8452" width="81.42578125" style="123" customWidth="1"/>
    <col min="8453" max="8453" width="9.7109375" style="123" customWidth="1"/>
    <col min="8454" max="8454" width="10" style="123" customWidth="1"/>
    <col min="8455" max="8455" width="10.5703125" style="123" bestFit="1" customWidth="1"/>
    <col min="8456" max="8456" width="14.140625" style="123" bestFit="1" customWidth="1"/>
    <col min="8457" max="8457" width="15.5703125" style="123" bestFit="1" customWidth="1"/>
    <col min="8458" max="8458" width="11" style="123" bestFit="1" customWidth="1"/>
    <col min="8459" max="8461" width="9.140625" style="123"/>
    <col min="8462" max="8462" width="11.7109375" style="123" bestFit="1" customWidth="1"/>
    <col min="8463" max="8705" width="9.140625" style="123"/>
    <col min="8706" max="8706" width="8.5703125" style="123" customWidth="1"/>
    <col min="8707" max="8707" width="14.42578125" style="123" bestFit="1" customWidth="1"/>
    <col min="8708" max="8708" width="81.42578125" style="123" customWidth="1"/>
    <col min="8709" max="8709" width="9.7109375" style="123" customWidth="1"/>
    <col min="8710" max="8710" width="10" style="123" customWidth="1"/>
    <col min="8711" max="8711" width="10.5703125" style="123" bestFit="1" customWidth="1"/>
    <col min="8712" max="8712" width="14.140625" style="123" bestFit="1" customWidth="1"/>
    <col min="8713" max="8713" width="15.5703125" style="123" bestFit="1" customWidth="1"/>
    <col min="8714" max="8714" width="11" style="123" bestFit="1" customWidth="1"/>
    <col min="8715" max="8717" width="9.140625" style="123"/>
    <col min="8718" max="8718" width="11.7109375" style="123" bestFit="1" customWidth="1"/>
    <col min="8719" max="8961" width="9.140625" style="123"/>
    <col min="8962" max="8962" width="8.5703125" style="123" customWidth="1"/>
    <col min="8963" max="8963" width="14.42578125" style="123" bestFit="1" customWidth="1"/>
    <col min="8964" max="8964" width="81.42578125" style="123" customWidth="1"/>
    <col min="8965" max="8965" width="9.7109375" style="123" customWidth="1"/>
    <col min="8966" max="8966" width="10" style="123" customWidth="1"/>
    <col min="8967" max="8967" width="10.5703125" style="123" bestFit="1" customWidth="1"/>
    <col min="8968" max="8968" width="14.140625" style="123" bestFit="1" customWidth="1"/>
    <col min="8969" max="8969" width="15.5703125" style="123" bestFit="1" customWidth="1"/>
    <col min="8970" max="8970" width="11" style="123" bestFit="1" customWidth="1"/>
    <col min="8971" max="8973" width="9.140625" style="123"/>
    <col min="8974" max="8974" width="11.7109375" style="123" bestFit="1" customWidth="1"/>
    <col min="8975" max="9217" width="9.140625" style="123"/>
    <col min="9218" max="9218" width="8.5703125" style="123" customWidth="1"/>
    <col min="9219" max="9219" width="14.42578125" style="123" bestFit="1" customWidth="1"/>
    <col min="9220" max="9220" width="81.42578125" style="123" customWidth="1"/>
    <col min="9221" max="9221" width="9.7109375" style="123" customWidth="1"/>
    <col min="9222" max="9222" width="10" style="123" customWidth="1"/>
    <col min="9223" max="9223" width="10.5703125" style="123" bestFit="1" customWidth="1"/>
    <col min="9224" max="9224" width="14.140625" style="123" bestFit="1" customWidth="1"/>
    <col min="9225" max="9225" width="15.5703125" style="123" bestFit="1" customWidth="1"/>
    <col min="9226" max="9226" width="11" style="123" bestFit="1" customWidth="1"/>
    <col min="9227" max="9229" width="9.140625" style="123"/>
    <col min="9230" max="9230" width="11.7109375" style="123" bestFit="1" customWidth="1"/>
    <col min="9231" max="9473" width="9.140625" style="123"/>
    <col min="9474" max="9474" width="8.5703125" style="123" customWidth="1"/>
    <col min="9475" max="9475" width="14.42578125" style="123" bestFit="1" customWidth="1"/>
    <col min="9476" max="9476" width="81.42578125" style="123" customWidth="1"/>
    <col min="9477" max="9477" width="9.7109375" style="123" customWidth="1"/>
    <col min="9478" max="9478" width="10" style="123" customWidth="1"/>
    <col min="9479" max="9479" width="10.5703125" style="123" bestFit="1" customWidth="1"/>
    <col min="9480" max="9480" width="14.140625" style="123" bestFit="1" customWidth="1"/>
    <col min="9481" max="9481" width="15.5703125" style="123" bestFit="1" customWidth="1"/>
    <col min="9482" max="9482" width="11" style="123" bestFit="1" customWidth="1"/>
    <col min="9483" max="9485" width="9.140625" style="123"/>
    <col min="9486" max="9486" width="11.7109375" style="123" bestFit="1" customWidth="1"/>
    <col min="9487" max="9729" width="9.140625" style="123"/>
    <col min="9730" max="9730" width="8.5703125" style="123" customWidth="1"/>
    <col min="9731" max="9731" width="14.42578125" style="123" bestFit="1" customWidth="1"/>
    <col min="9732" max="9732" width="81.42578125" style="123" customWidth="1"/>
    <col min="9733" max="9733" width="9.7109375" style="123" customWidth="1"/>
    <col min="9734" max="9734" width="10" style="123" customWidth="1"/>
    <col min="9735" max="9735" width="10.5703125" style="123" bestFit="1" customWidth="1"/>
    <col min="9736" max="9736" width="14.140625" style="123" bestFit="1" customWidth="1"/>
    <col min="9737" max="9737" width="15.5703125" style="123" bestFit="1" customWidth="1"/>
    <col min="9738" max="9738" width="11" style="123" bestFit="1" customWidth="1"/>
    <col min="9739" max="9741" width="9.140625" style="123"/>
    <col min="9742" max="9742" width="11.7109375" style="123" bestFit="1" customWidth="1"/>
    <col min="9743" max="9985" width="9.140625" style="123"/>
    <col min="9986" max="9986" width="8.5703125" style="123" customWidth="1"/>
    <col min="9987" max="9987" width="14.42578125" style="123" bestFit="1" customWidth="1"/>
    <col min="9988" max="9988" width="81.42578125" style="123" customWidth="1"/>
    <col min="9989" max="9989" width="9.7109375" style="123" customWidth="1"/>
    <col min="9990" max="9990" width="10" style="123" customWidth="1"/>
    <col min="9991" max="9991" width="10.5703125" style="123" bestFit="1" customWidth="1"/>
    <col min="9992" max="9992" width="14.140625" style="123" bestFit="1" customWidth="1"/>
    <col min="9993" max="9993" width="15.5703125" style="123" bestFit="1" customWidth="1"/>
    <col min="9994" max="9994" width="11" style="123" bestFit="1" customWidth="1"/>
    <col min="9995" max="9997" width="9.140625" style="123"/>
    <col min="9998" max="9998" width="11.7109375" style="123" bestFit="1" customWidth="1"/>
    <col min="9999" max="10241" width="9.140625" style="123"/>
    <col min="10242" max="10242" width="8.5703125" style="123" customWidth="1"/>
    <col min="10243" max="10243" width="14.42578125" style="123" bestFit="1" customWidth="1"/>
    <col min="10244" max="10244" width="81.42578125" style="123" customWidth="1"/>
    <col min="10245" max="10245" width="9.7109375" style="123" customWidth="1"/>
    <col min="10246" max="10246" width="10" style="123" customWidth="1"/>
    <col min="10247" max="10247" width="10.5703125" style="123" bestFit="1" customWidth="1"/>
    <col min="10248" max="10248" width="14.140625" style="123" bestFit="1" customWidth="1"/>
    <col min="10249" max="10249" width="15.5703125" style="123" bestFit="1" customWidth="1"/>
    <col min="10250" max="10250" width="11" style="123" bestFit="1" customWidth="1"/>
    <col min="10251" max="10253" width="9.140625" style="123"/>
    <col min="10254" max="10254" width="11.7109375" style="123" bestFit="1" customWidth="1"/>
    <col min="10255" max="10497" width="9.140625" style="123"/>
    <col min="10498" max="10498" width="8.5703125" style="123" customWidth="1"/>
    <col min="10499" max="10499" width="14.42578125" style="123" bestFit="1" customWidth="1"/>
    <col min="10500" max="10500" width="81.42578125" style="123" customWidth="1"/>
    <col min="10501" max="10501" width="9.7109375" style="123" customWidth="1"/>
    <col min="10502" max="10502" width="10" style="123" customWidth="1"/>
    <col min="10503" max="10503" width="10.5703125" style="123" bestFit="1" customWidth="1"/>
    <col min="10504" max="10504" width="14.140625" style="123" bestFit="1" customWidth="1"/>
    <col min="10505" max="10505" width="15.5703125" style="123" bestFit="1" customWidth="1"/>
    <col min="10506" max="10506" width="11" style="123" bestFit="1" customWidth="1"/>
    <col min="10507" max="10509" width="9.140625" style="123"/>
    <col min="10510" max="10510" width="11.7109375" style="123" bestFit="1" customWidth="1"/>
    <col min="10511" max="10753" width="9.140625" style="123"/>
    <col min="10754" max="10754" width="8.5703125" style="123" customWidth="1"/>
    <col min="10755" max="10755" width="14.42578125" style="123" bestFit="1" customWidth="1"/>
    <col min="10756" max="10756" width="81.42578125" style="123" customWidth="1"/>
    <col min="10757" max="10757" width="9.7109375" style="123" customWidth="1"/>
    <col min="10758" max="10758" width="10" style="123" customWidth="1"/>
    <col min="10759" max="10759" width="10.5703125" style="123" bestFit="1" customWidth="1"/>
    <col min="10760" max="10760" width="14.140625" style="123" bestFit="1" customWidth="1"/>
    <col min="10761" max="10761" width="15.5703125" style="123" bestFit="1" customWidth="1"/>
    <col min="10762" max="10762" width="11" style="123" bestFit="1" customWidth="1"/>
    <col min="10763" max="10765" width="9.140625" style="123"/>
    <col min="10766" max="10766" width="11.7109375" style="123" bestFit="1" customWidth="1"/>
    <col min="10767" max="11009" width="9.140625" style="123"/>
    <col min="11010" max="11010" width="8.5703125" style="123" customWidth="1"/>
    <col min="11011" max="11011" width="14.42578125" style="123" bestFit="1" customWidth="1"/>
    <col min="11012" max="11012" width="81.42578125" style="123" customWidth="1"/>
    <col min="11013" max="11013" width="9.7109375" style="123" customWidth="1"/>
    <col min="11014" max="11014" width="10" style="123" customWidth="1"/>
    <col min="11015" max="11015" width="10.5703125" style="123" bestFit="1" customWidth="1"/>
    <col min="11016" max="11016" width="14.140625" style="123" bestFit="1" customWidth="1"/>
    <col min="11017" max="11017" width="15.5703125" style="123" bestFit="1" customWidth="1"/>
    <col min="11018" max="11018" width="11" style="123" bestFit="1" customWidth="1"/>
    <col min="11019" max="11021" width="9.140625" style="123"/>
    <col min="11022" max="11022" width="11.7109375" style="123" bestFit="1" customWidth="1"/>
    <col min="11023" max="11265" width="9.140625" style="123"/>
    <col min="11266" max="11266" width="8.5703125" style="123" customWidth="1"/>
    <col min="11267" max="11267" width="14.42578125" style="123" bestFit="1" customWidth="1"/>
    <col min="11268" max="11268" width="81.42578125" style="123" customWidth="1"/>
    <col min="11269" max="11269" width="9.7109375" style="123" customWidth="1"/>
    <col min="11270" max="11270" width="10" style="123" customWidth="1"/>
    <col min="11271" max="11271" width="10.5703125" style="123" bestFit="1" customWidth="1"/>
    <col min="11272" max="11272" width="14.140625" style="123" bestFit="1" customWidth="1"/>
    <col min="11273" max="11273" width="15.5703125" style="123" bestFit="1" customWidth="1"/>
    <col min="11274" max="11274" width="11" style="123" bestFit="1" customWidth="1"/>
    <col min="11275" max="11277" width="9.140625" style="123"/>
    <col min="11278" max="11278" width="11.7109375" style="123" bestFit="1" customWidth="1"/>
    <col min="11279" max="11521" width="9.140625" style="123"/>
    <col min="11522" max="11522" width="8.5703125" style="123" customWidth="1"/>
    <col min="11523" max="11523" width="14.42578125" style="123" bestFit="1" customWidth="1"/>
    <col min="11524" max="11524" width="81.42578125" style="123" customWidth="1"/>
    <col min="11525" max="11525" width="9.7109375" style="123" customWidth="1"/>
    <col min="11526" max="11526" width="10" style="123" customWidth="1"/>
    <col min="11527" max="11527" width="10.5703125" style="123" bestFit="1" customWidth="1"/>
    <col min="11528" max="11528" width="14.140625" style="123" bestFit="1" customWidth="1"/>
    <col min="11529" max="11529" width="15.5703125" style="123" bestFit="1" customWidth="1"/>
    <col min="11530" max="11530" width="11" style="123" bestFit="1" customWidth="1"/>
    <col min="11531" max="11533" width="9.140625" style="123"/>
    <col min="11534" max="11534" width="11.7109375" style="123" bestFit="1" customWidth="1"/>
    <col min="11535" max="11777" width="9.140625" style="123"/>
    <col min="11778" max="11778" width="8.5703125" style="123" customWidth="1"/>
    <col min="11779" max="11779" width="14.42578125" style="123" bestFit="1" customWidth="1"/>
    <col min="11780" max="11780" width="81.42578125" style="123" customWidth="1"/>
    <col min="11781" max="11781" width="9.7109375" style="123" customWidth="1"/>
    <col min="11782" max="11782" width="10" style="123" customWidth="1"/>
    <col min="11783" max="11783" width="10.5703125" style="123" bestFit="1" customWidth="1"/>
    <col min="11784" max="11784" width="14.140625" style="123" bestFit="1" customWidth="1"/>
    <col min="11785" max="11785" width="15.5703125" style="123" bestFit="1" customWidth="1"/>
    <col min="11786" max="11786" width="11" style="123" bestFit="1" customWidth="1"/>
    <col min="11787" max="11789" width="9.140625" style="123"/>
    <col min="11790" max="11790" width="11.7109375" style="123" bestFit="1" customWidth="1"/>
    <col min="11791" max="12033" width="9.140625" style="123"/>
    <col min="12034" max="12034" width="8.5703125" style="123" customWidth="1"/>
    <col min="12035" max="12035" width="14.42578125" style="123" bestFit="1" customWidth="1"/>
    <col min="12036" max="12036" width="81.42578125" style="123" customWidth="1"/>
    <col min="12037" max="12037" width="9.7109375" style="123" customWidth="1"/>
    <col min="12038" max="12038" width="10" style="123" customWidth="1"/>
    <col min="12039" max="12039" width="10.5703125" style="123" bestFit="1" customWidth="1"/>
    <col min="12040" max="12040" width="14.140625" style="123" bestFit="1" customWidth="1"/>
    <col min="12041" max="12041" width="15.5703125" style="123" bestFit="1" customWidth="1"/>
    <col min="12042" max="12042" width="11" style="123" bestFit="1" customWidth="1"/>
    <col min="12043" max="12045" width="9.140625" style="123"/>
    <col min="12046" max="12046" width="11.7109375" style="123" bestFit="1" customWidth="1"/>
    <col min="12047" max="12289" width="9.140625" style="123"/>
    <col min="12290" max="12290" width="8.5703125" style="123" customWidth="1"/>
    <col min="12291" max="12291" width="14.42578125" style="123" bestFit="1" customWidth="1"/>
    <col min="12292" max="12292" width="81.42578125" style="123" customWidth="1"/>
    <col min="12293" max="12293" width="9.7109375" style="123" customWidth="1"/>
    <col min="12294" max="12294" width="10" style="123" customWidth="1"/>
    <col min="12295" max="12295" width="10.5703125" style="123" bestFit="1" customWidth="1"/>
    <col min="12296" max="12296" width="14.140625" style="123" bestFit="1" customWidth="1"/>
    <col min="12297" max="12297" width="15.5703125" style="123" bestFit="1" customWidth="1"/>
    <col min="12298" max="12298" width="11" style="123" bestFit="1" customWidth="1"/>
    <col min="12299" max="12301" width="9.140625" style="123"/>
    <col min="12302" max="12302" width="11.7109375" style="123" bestFit="1" customWidth="1"/>
    <col min="12303" max="12545" width="9.140625" style="123"/>
    <col min="12546" max="12546" width="8.5703125" style="123" customWidth="1"/>
    <col min="12547" max="12547" width="14.42578125" style="123" bestFit="1" customWidth="1"/>
    <col min="12548" max="12548" width="81.42578125" style="123" customWidth="1"/>
    <col min="12549" max="12549" width="9.7109375" style="123" customWidth="1"/>
    <col min="12550" max="12550" width="10" style="123" customWidth="1"/>
    <col min="12551" max="12551" width="10.5703125" style="123" bestFit="1" customWidth="1"/>
    <col min="12552" max="12552" width="14.140625" style="123" bestFit="1" customWidth="1"/>
    <col min="12553" max="12553" width="15.5703125" style="123" bestFit="1" customWidth="1"/>
    <col min="12554" max="12554" width="11" style="123" bestFit="1" customWidth="1"/>
    <col min="12555" max="12557" width="9.140625" style="123"/>
    <col min="12558" max="12558" width="11.7109375" style="123" bestFit="1" customWidth="1"/>
    <col min="12559" max="12801" width="9.140625" style="123"/>
    <col min="12802" max="12802" width="8.5703125" style="123" customWidth="1"/>
    <col min="12803" max="12803" width="14.42578125" style="123" bestFit="1" customWidth="1"/>
    <col min="12804" max="12804" width="81.42578125" style="123" customWidth="1"/>
    <col min="12805" max="12805" width="9.7109375" style="123" customWidth="1"/>
    <col min="12806" max="12806" width="10" style="123" customWidth="1"/>
    <col min="12807" max="12807" width="10.5703125" style="123" bestFit="1" customWidth="1"/>
    <col min="12808" max="12808" width="14.140625" style="123" bestFit="1" customWidth="1"/>
    <col min="12809" max="12809" width="15.5703125" style="123" bestFit="1" customWidth="1"/>
    <col min="12810" max="12810" width="11" style="123" bestFit="1" customWidth="1"/>
    <col min="12811" max="12813" width="9.140625" style="123"/>
    <col min="12814" max="12814" width="11.7109375" style="123" bestFit="1" customWidth="1"/>
    <col min="12815" max="13057" width="9.140625" style="123"/>
    <col min="13058" max="13058" width="8.5703125" style="123" customWidth="1"/>
    <col min="13059" max="13059" width="14.42578125" style="123" bestFit="1" customWidth="1"/>
    <col min="13060" max="13060" width="81.42578125" style="123" customWidth="1"/>
    <col min="13061" max="13061" width="9.7109375" style="123" customWidth="1"/>
    <col min="13062" max="13062" width="10" style="123" customWidth="1"/>
    <col min="13063" max="13063" width="10.5703125" style="123" bestFit="1" customWidth="1"/>
    <col min="13064" max="13064" width="14.140625" style="123" bestFit="1" customWidth="1"/>
    <col min="13065" max="13065" width="15.5703125" style="123" bestFit="1" customWidth="1"/>
    <col min="13066" max="13066" width="11" style="123" bestFit="1" customWidth="1"/>
    <col min="13067" max="13069" width="9.140625" style="123"/>
    <col min="13070" max="13070" width="11.7109375" style="123" bestFit="1" customWidth="1"/>
    <col min="13071" max="13313" width="9.140625" style="123"/>
    <col min="13314" max="13314" width="8.5703125" style="123" customWidth="1"/>
    <col min="13315" max="13315" width="14.42578125" style="123" bestFit="1" customWidth="1"/>
    <col min="13316" max="13316" width="81.42578125" style="123" customWidth="1"/>
    <col min="13317" max="13317" width="9.7109375" style="123" customWidth="1"/>
    <col min="13318" max="13318" width="10" style="123" customWidth="1"/>
    <col min="13319" max="13319" width="10.5703125" style="123" bestFit="1" customWidth="1"/>
    <col min="13320" max="13320" width="14.140625" style="123" bestFit="1" customWidth="1"/>
    <col min="13321" max="13321" width="15.5703125" style="123" bestFit="1" customWidth="1"/>
    <col min="13322" max="13322" width="11" style="123" bestFit="1" customWidth="1"/>
    <col min="13323" max="13325" width="9.140625" style="123"/>
    <col min="13326" max="13326" width="11.7109375" style="123" bestFit="1" customWidth="1"/>
    <col min="13327" max="13569" width="9.140625" style="123"/>
    <col min="13570" max="13570" width="8.5703125" style="123" customWidth="1"/>
    <col min="13571" max="13571" width="14.42578125" style="123" bestFit="1" customWidth="1"/>
    <col min="13572" max="13572" width="81.42578125" style="123" customWidth="1"/>
    <col min="13573" max="13573" width="9.7109375" style="123" customWidth="1"/>
    <col min="13574" max="13574" width="10" style="123" customWidth="1"/>
    <col min="13575" max="13575" width="10.5703125" style="123" bestFit="1" customWidth="1"/>
    <col min="13576" max="13576" width="14.140625" style="123" bestFit="1" customWidth="1"/>
    <col min="13577" max="13577" width="15.5703125" style="123" bestFit="1" customWidth="1"/>
    <col min="13578" max="13578" width="11" style="123" bestFit="1" customWidth="1"/>
    <col min="13579" max="13581" width="9.140625" style="123"/>
    <col min="13582" max="13582" width="11.7109375" style="123" bestFit="1" customWidth="1"/>
    <col min="13583" max="13825" width="9.140625" style="123"/>
    <col min="13826" max="13826" width="8.5703125" style="123" customWidth="1"/>
    <col min="13827" max="13827" width="14.42578125" style="123" bestFit="1" customWidth="1"/>
    <col min="13828" max="13828" width="81.42578125" style="123" customWidth="1"/>
    <col min="13829" max="13829" width="9.7109375" style="123" customWidth="1"/>
    <col min="13830" max="13830" width="10" style="123" customWidth="1"/>
    <col min="13831" max="13831" width="10.5703125" style="123" bestFit="1" customWidth="1"/>
    <col min="13832" max="13832" width="14.140625" style="123" bestFit="1" customWidth="1"/>
    <col min="13833" max="13833" width="15.5703125" style="123" bestFit="1" customWidth="1"/>
    <col min="13834" max="13834" width="11" style="123" bestFit="1" customWidth="1"/>
    <col min="13835" max="13837" width="9.140625" style="123"/>
    <col min="13838" max="13838" width="11.7109375" style="123" bestFit="1" customWidth="1"/>
    <col min="13839" max="14081" width="9.140625" style="123"/>
    <col min="14082" max="14082" width="8.5703125" style="123" customWidth="1"/>
    <col min="14083" max="14083" width="14.42578125" style="123" bestFit="1" customWidth="1"/>
    <col min="14084" max="14084" width="81.42578125" style="123" customWidth="1"/>
    <col min="14085" max="14085" width="9.7109375" style="123" customWidth="1"/>
    <col min="14086" max="14086" width="10" style="123" customWidth="1"/>
    <col min="14087" max="14087" width="10.5703125" style="123" bestFit="1" customWidth="1"/>
    <col min="14088" max="14088" width="14.140625" style="123" bestFit="1" customWidth="1"/>
    <col min="14089" max="14089" width="15.5703125" style="123" bestFit="1" customWidth="1"/>
    <col min="14090" max="14090" width="11" style="123" bestFit="1" customWidth="1"/>
    <col min="14091" max="14093" width="9.140625" style="123"/>
    <col min="14094" max="14094" width="11.7109375" style="123" bestFit="1" customWidth="1"/>
    <col min="14095" max="14337" width="9.140625" style="123"/>
    <col min="14338" max="14338" width="8.5703125" style="123" customWidth="1"/>
    <col min="14339" max="14339" width="14.42578125" style="123" bestFit="1" customWidth="1"/>
    <col min="14340" max="14340" width="81.42578125" style="123" customWidth="1"/>
    <col min="14341" max="14341" width="9.7109375" style="123" customWidth="1"/>
    <col min="14342" max="14342" width="10" style="123" customWidth="1"/>
    <col min="14343" max="14343" width="10.5703125" style="123" bestFit="1" customWidth="1"/>
    <col min="14344" max="14344" width="14.140625" style="123" bestFit="1" customWidth="1"/>
    <col min="14345" max="14345" width="15.5703125" style="123" bestFit="1" customWidth="1"/>
    <col min="14346" max="14346" width="11" style="123" bestFit="1" customWidth="1"/>
    <col min="14347" max="14349" width="9.140625" style="123"/>
    <col min="14350" max="14350" width="11.7109375" style="123" bestFit="1" customWidth="1"/>
    <col min="14351" max="14593" width="9.140625" style="123"/>
    <col min="14594" max="14594" width="8.5703125" style="123" customWidth="1"/>
    <col min="14595" max="14595" width="14.42578125" style="123" bestFit="1" customWidth="1"/>
    <col min="14596" max="14596" width="81.42578125" style="123" customWidth="1"/>
    <col min="14597" max="14597" width="9.7109375" style="123" customWidth="1"/>
    <col min="14598" max="14598" width="10" style="123" customWidth="1"/>
    <col min="14599" max="14599" width="10.5703125" style="123" bestFit="1" customWidth="1"/>
    <col min="14600" max="14600" width="14.140625" style="123" bestFit="1" customWidth="1"/>
    <col min="14601" max="14601" width="15.5703125" style="123" bestFit="1" customWidth="1"/>
    <col min="14602" max="14602" width="11" style="123" bestFit="1" customWidth="1"/>
    <col min="14603" max="14605" width="9.140625" style="123"/>
    <col min="14606" max="14606" width="11.7109375" style="123" bestFit="1" customWidth="1"/>
    <col min="14607" max="14849" width="9.140625" style="123"/>
    <col min="14850" max="14850" width="8.5703125" style="123" customWidth="1"/>
    <col min="14851" max="14851" width="14.42578125" style="123" bestFit="1" customWidth="1"/>
    <col min="14852" max="14852" width="81.42578125" style="123" customWidth="1"/>
    <col min="14853" max="14853" width="9.7109375" style="123" customWidth="1"/>
    <col min="14854" max="14854" width="10" style="123" customWidth="1"/>
    <col min="14855" max="14855" width="10.5703125" style="123" bestFit="1" customWidth="1"/>
    <col min="14856" max="14856" width="14.140625" style="123" bestFit="1" customWidth="1"/>
    <col min="14857" max="14857" width="15.5703125" style="123" bestFit="1" customWidth="1"/>
    <col min="14858" max="14858" width="11" style="123" bestFit="1" customWidth="1"/>
    <col min="14859" max="14861" width="9.140625" style="123"/>
    <col min="14862" max="14862" width="11.7109375" style="123" bestFit="1" customWidth="1"/>
    <col min="14863" max="15105" width="9.140625" style="123"/>
    <col min="15106" max="15106" width="8.5703125" style="123" customWidth="1"/>
    <col min="15107" max="15107" width="14.42578125" style="123" bestFit="1" customWidth="1"/>
    <col min="15108" max="15108" width="81.42578125" style="123" customWidth="1"/>
    <col min="15109" max="15109" width="9.7109375" style="123" customWidth="1"/>
    <col min="15110" max="15110" width="10" style="123" customWidth="1"/>
    <col min="15111" max="15111" width="10.5703125" style="123" bestFit="1" customWidth="1"/>
    <col min="15112" max="15112" width="14.140625" style="123" bestFit="1" customWidth="1"/>
    <col min="15113" max="15113" width="15.5703125" style="123" bestFit="1" customWidth="1"/>
    <col min="15114" max="15114" width="11" style="123" bestFit="1" customWidth="1"/>
    <col min="15115" max="15117" width="9.140625" style="123"/>
    <col min="15118" max="15118" width="11.7109375" style="123" bestFit="1" customWidth="1"/>
    <col min="15119" max="15361" width="9.140625" style="123"/>
    <col min="15362" max="15362" width="8.5703125" style="123" customWidth="1"/>
    <col min="15363" max="15363" width="14.42578125" style="123" bestFit="1" customWidth="1"/>
    <col min="15364" max="15364" width="81.42578125" style="123" customWidth="1"/>
    <col min="15365" max="15365" width="9.7109375" style="123" customWidth="1"/>
    <col min="15366" max="15366" width="10" style="123" customWidth="1"/>
    <col min="15367" max="15367" width="10.5703125" style="123" bestFit="1" customWidth="1"/>
    <col min="15368" max="15368" width="14.140625" style="123" bestFit="1" customWidth="1"/>
    <col min="15369" max="15369" width="15.5703125" style="123" bestFit="1" customWidth="1"/>
    <col min="15370" max="15370" width="11" style="123" bestFit="1" customWidth="1"/>
    <col min="15371" max="15373" width="9.140625" style="123"/>
    <col min="15374" max="15374" width="11.7109375" style="123" bestFit="1" customWidth="1"/>
    <col min="15375" max="15617" width="9.140625" style="123"/>
    <col min="15618" max="15618" width="8.5703125" style="123" customWidth="1"/>
    <col min="15619" max="15619" width="14.42578125" style="123" bestFit="1" customWidth="1"/>
    <col min="15620" max="15620" width="81.42578125" style="123" customWidth="1"/>
    <col min="15621" max="15621" width="9.7109375" style="123" customWidth="1"/>
    <col min="15622" max="15622" width="10" style="123" customWidth="1"/>
    <col min="15623" max="15623" width="10.5703125" style="123" bestFit="1" customWidth="1"/>
    <col min="15624" max="15624" width="14.140625" style="123" bestFit="1" customWidth="1"/>
    <col min="15625" max="15625" width="15.5703125" style="123" bestFit="1" customWidth="1"/>
    <col min="15626" max="15626" width="11" style="123" bestFit="1" customWidth="1"/>
    <col min="15627" max="15629" width="9.140625" style="123"/>
    <col min="15630" max="15630" width="11.7109375" style="123" bestFit="1" customWidth="1"/>
    <col min="15631" max="15873" width="9.140625" style="123"/>
    <col min="15874" max="15874" width="8.5703125" style="123" customWidth="1"/>
    <col min="15875" max="15875" width="14.42578125" style="123" bestFit="1" customWidth="1"/>
    <col min="15876" max="15876" width="81.42578125" style="123" customWidth="1"/>
    <col min="15877" max="15877" width="9.7109375" style="123" customWidth="1"/>
    <col min="15878" max="15878" width="10" style="123" customWidth="1"/>
    <col min="15879" max="15879" width="10.5703125" style="123" bestFit="1" customWidth="1"/>
    <col min="15880" max="15880" width="14.140625" style="123" bestFit="1" customWidth="1"/>
    <col min="15881" max="15881" width="15.5703125" style="123" bestFit="1" customWidth="1"/>
    <col min="15882" max="15882" width="11" style="123" bestFit="1" customWidth="1"/>
    <col min="15883" max="15885" width="9.140625" style="123"/>
    <col min="15886" max="15886" width="11.7109375" style="123" bestFit="1" customWidth="1"/>
    <col min="15887" max="16129" width="9.140625" style="123"/>
    <col min="16130" max="16130" width="8.5703125" style="123" customWidth="1"/>
    <col min="16131" max="16131" width="14.42578125" style="123" bestFit="1" customWidth="1"/>
    <col min="16132" max="16132" width="81.42578125" style="123" customWidth="1"/>
    <col min="16133" max="16133" width="9.7109375" style="123" customWidth="1"/>
    <col min="16134" max="16134" width="10" style="123" customWidth="1"/>
    <col min="16135" max="16135" width="10.5703125" style="123" bestFit="1" customWidth="1"/>
    <col min="16136" max="16136" width="14.140625" style="123" bestFit="1" customWidth="1"/>
    <col min="16137" max="16137" width="15.5703125" style="123" bestFit="1" customWidth="1"/>
    <col min="16138" max="16138" width="11" style="123" bestFit="1" customWidth="1"/>
    <col min="16139" max="16141" width="9.140625" style="123"/>
    <col min="16142" max="16142" width="11.7109375" style="123" bestFit="1" customWidth="1"/>
    <col min="16143" max="16384" width="9.140625" style="123"/>
  </cols>
  <sheetData>
    <row r="1" spans="1:18" ht="13.5" thickBot="1"/>
    <row r="2" spans="1:18" s="129" customFormat="1" ht="6" thickBot="1">
      <c r="B2" s="124"/>
      <c r="C2" s="125"/>
      <c r="D2" s="126"/>
      <c r="E2" s="125"/>
      <c r="F2" s="127"/>
      <c r="G2" s="127"/>
      <c r="H2" s="127"/>
      <c r="I2" s="128"/>
    </row>
    <row r="3" spans="1:18" s="133" customFormat="1" ht="56.25" customHeight="1" thickBot="1">
      <c r="B3" s="130"/>
      <c r="C3" s="131"/>
      <c r="D3" s="2396" t="s">
        <v>2</v>
      </c>
      <c r="E3" s="2398" t="s">
        <v>1784</v>
      </c>
      <c r="F3" s="2399"/>
      <c r="G3" s="2400"/>
      <c r="H3" s="2401"/>
      <c r="I3" s="2402"/>
    </row>
    <row r="4" spans="1:18" s="133" customFormat="1" ht="24" thickBot="1">
      <c r="B4" s="1379"/>
      <c r="C4" s="1380"/>
      <c r="D4" s="2397"/>
      <c r="E4" s="2407" t="s">
        <v>1113</v>
      </c>
      <c r="F4" s="2408"/>
      <c r="G4" s="2409"/>
      <c r="H4" s="2403"/>
      <c r="I4" s="2404"/>
    </row>
    <row r="5" spans="1:18" s="133" customFormat="1" ht="45.75" customHeight="1" thickBot="1">
      <c r="B5" s="134"/>
      <c r="C5" s="135"/>
      <c r="D5" s="136" t="s">
        <v>650</v>
      </c>
      <c r="E5" s="137" t="s">
        <v>5</v>
      </c>
      <c r="F5" s="2410">
        <v>0.20349999999999999</v>
      </c>
      <c r="G5" s="2411"/>
      <c r="H5" s="2405"/>
      <c r="I5" s="2406"/>
      <c r="J5" s="133">
        <v>20</v>
      </c>
    </row>
    <row r="6" spans="1:18" s="138" customFormat="1" ht="15" customHeight="1" thickBot="1">
      <c r="B6" s="2393" t="s">
        <v>246</v>
      </c>
      <c r="C6" s="2394"/>
      <c r="D6" s="2394"/>
      <c r="E6" s="2394"/>
      <c r="F6" s="2394"/>
      <c r="G6" s="2394"/>
      <c r="H6" s="2394"/>
      <c r="I6" s="2395"/>
      <c r="K6" s="138" t="s">
        <v>1738</v>
      </c>
      <c r="L6" s="138" t="s">
        <v>1739</v>
      </c>
      <c r="M6" s="138" t="s">
        <v>1740</v>
      </c>
      <c r="N6" s="138" t="s">
        <v>1741</v>
      </c>
      <c r="O6" s="138" t="s">
        <v>1742</v>
      </c>
    </row>
    <row r="7" spans="1:18" s="129" customFormat="1" ht="6" thickBot="1">
      <c r="B7" s="124"/>
      <c r="C7" s="125"/>
      <c r="D7" s="126"/>
      <c r="E7" s="125"/>
      <c r="F7" s="127"/>
      <c r="G7" s="127"/>
      <c r="H7" s="127"/>
      <c r="I7" s="128"/>
    </row>
    <row r="8" spans="1:18" s="139" customFormat="1" ht="15.75">
      <c r="B8" s="249" t="s">
        <v>6</v>
      </c>
      <c r="C8" s="250" t="s">
        <v>1635</v>
      </c>
      <c r="D8" s="251"/>
      <c r="E8" s="252"/>
      <c r="F8" s="252"/>
      <c r="G8" s="253"/>
      <c r="H8" s="254" t="s">
        <v>7</v>
      </c>
      <c r="I8" s="255">
        <v>44103</v>
      </c>
      <c r="K8" s="2285">
        <v>0.15174668028792049</v>
      </c>
      <c r="L8" s="2285">
        <v>0.25403377972417096</v>
      </c>
      <c r="M8" s="2285">
        <v>0.25157353513222447</v>
      </c>
      <c r="N8" s="2285">
        <v>0.15011167334436343</v>
      </c>
      <c r="O8" s="2285">
        <v>0.15451336694631254</v>
      </c>
      <c r="R8" s="139">
        <v>20</v>
      </c>
    </row>
    <row r="9" spans="1:18" s="140" customFormat="1" ht="16.5" thickBot="1">
      <c r="B9" s="256" t="s">
        <v>8</v>
      </c>
      <c r="C9" s="257" t="s">
        <v>1636</v>
      </c>
      <c r="D9" s="258"/>
      <c r="E9" s="259"/>
      <c r="F9" s="259"/>
      <c r="G9" s="260"/>
      <c r="H9" s="261" t="s">
        <v>9</v>
      </c>
      <c r="I9" s="262">
        <v>1.157</v>
      </c>
      <c r="K9" s="2284">
        <v>75570.763333333336</v>
      </c>
      <c r="L9" s="2284">
        <v>126510.35666666666</v>
      </c>
      <c r="M9" s="2284">
        <v>125285.13999999998</v>
      </c>
      <c r="N9" s="2284">
        <v>74756.51999999999</v>
      </c>
      <c r="O9" s="2284">
        <v>76948.59</v>
      </c>
    </row>
    <row r="10" spans="1:18" s="146" customFormat="1" ht="6" thickBot="1">
      <c r="B10" s="141"/>
      <c r="C10" s="142"/>
      <c r="D10" s="143"/>
      <c r="E10" s="142"/>
      <c r="F10" s="144"/>
      <c r="G10" s="144"/>
      <c r="H10" s="144"/>
      <c r="I10" s="145"/>
    </row>
    <row r="11" spans="1:18" s="140" customFormat="1" ht="18.75" thickBot="1">
      <c r="B11" s="2413" t="s">
        <v>1635</v>
      </c>
      <c r="C11" s="2414"/>
      <c r="D11" s="2414"/>
      <c r="E11" s="2414"/>
      <c r="F11" s="2414"/>
      <c r="G11" s="2414"/>
      <c r="H11" s="2414"/>
      <c r="I11" s="2415"/>
      <c r="J11" s="2333">
        <v>498006.04</v>
      </c>
    </row>
    <row r="12" spans="1:18" s="146" customFormat="1" ht="6" thickBot="1">
      <c r="B12" s="147"/>
      <c r="C12" s="148"/>
      <c r="D12" s="149"/>
      <c r="E12" s="148"/>
      <c r="F12" s="150"/>
      <c r="G12" s="150"/>
      <c r="H12" s="150"/>
      <c r="I12" s="151"/>
    </row>
    <row r="13" spans="1:18" s="146" customFormat="1" ht="6" thickBot="1">
      <c r="B13" s="152"/>
      <c r="C13" s="153"/>
      <c r="D13" s="153"/>
      <c r="E13" s="153"/>
      <c r="F13" s="153"/>
      <c r="G13" s="153"/>
      <c r="H13" s="153"/>
      <c r="I13" s="154"/>
    </row>
    <row r="14" spans="1:18" s="155" customFormat="1" ht="5.25" customHeight="1">
      <c r="B14" s="2416"/>
      <c r="C14" s="2417"/>
      <c r="D14" s="2417"/>
      <c r="E14" s="2417"/>
      <c r="F14" s="2417"/>
      <c r="G14" s="2417"/>
      <c r="H14" s="2418"/>
      <c r="I14" s="2419"/>
    </row>
    <row r="15" spans="1:18" s="240" customFormat="1" ht="15">
      <c r="A15" s="240">
        <v>1</v>
      </c>
      <c r="B15" s="233" t="s">
        <v>1</v>
      </c>
      <c r="C15" s="234"/>
      <c r="D15" s="235" t="s">
        <v>358</v>
      </c>
      <c r="E15" s="236"/>
      <c r="F15" s="236"/>
      <c r="G15" s="237">
        <v>3.8020964565008086E-2</v>
      </c>
      <c r="H15" s="238"/>
      <c r="I15" s="239">
        <v>18934.669999999998</v>
      </c>
      <c r="J15" s="240" t="s">
        <v>1738</v>
      </c>
      <c r="K15" s="240" t="s">
        <v>1739</v>
      </c>
      <c r="L15" s="240" t="s">
        <v>1740</v>
      </c>
      <c r="M15" s="240" t="s">
        <v>1741</v>
      </c>
      <c r="N15" s="240" t="s">
        <v>1742</v>
      </c>
    </row>
    <row r="16" spans="1:18" s="244" customFormat="1" ht="5.25" customHeight="1">
      <c r="B16" s="241"/>
      <c r="C16" s="242"/>
      <c r="D16" s="242"/>
      <c r="E16" s="242"/>
      <c r="F16" s="242"/>
      <c r="G16" s="242"/>
      <c r="H16" s="242"/>
      <c r="I16" s="243"/>
    </row>
    <row r="17" spans="1:15" s="240" customFormat="1" ht="15">
      <c r="A17" s="240">
        <v>1</v>
      </c>
      <c r="B17" s="233" t="s">
        <v>168</v>
      </c>
      <c r="C17" s="234"/>
      <c r="D17" s="235" t="s">
        <v>220</v>
      </c>
      <c r="E17" s="236"/>
      <c r="F17" s="236"/>
      <c r="G17" s="237">
        <v>4.8563286501505085E-2</v>
      </c>
      <c r="H17" s="238"/>
      <c r="I17" s="239">
        <v>24184.81</v>
      </c>
      <c r="J17" s="245">
        <v>24184.81</v>
      </c>
      <c r="O17" s="240">
        <v>1</v>
      </c>
    </row>
    <row r="18" spans="1:15" s="244" customFormat="1" ht="5.25" customHeight="1">
      <c r="B18" s="241"/>
      <c r="C18" s="242"/>
      <c r="D18" s="242"/>
      <c r="E18" s="242"/>
      <c r="F18" s="242"/>
      <c r="G18" s="242"/>
      <c r="H18" s="242"/>
      <c r="I18" s="243"/>
      <c r="O18" s="240"/>
    </row>
    <row r="19" spans="1:15" s="146" customFormat="1" ht="6" thickBot="1">
      <c r="B19" s="141"/>
      <c r="C19" s="142"/>
      <c r="D19" s="143"/>
      <c r="E19" s="142"/>
      <c r="F19" s="144"/>
      <c r="G19" s="144"/>
      <c r="H19" s="144"/>
      <c r="I19" s="145"/>
    </row>
    <row r="20" spans="1:15" s="140" customFormat="1" ht="18.75" thickBot="1">
      <c r="B20" s="2413" t="s">
        <v>1746</v>
      </c>
      <c r="C20" s="2414"/>
      <c r="D20" s="2414"/>
      <c r="E20" s="2414"/>
      <c r="F20" s="2414"/>
      <c r="G20" s="2414"/>
      <c r="H20" s="2464">
        <v>150362.34</v>
      </c>
      <c r="I20" s="2465"/>
    </row>
    <row r="21" spans="1:15" s="146" customFormat="1" ht="6" thickBot="1">
      <c r="B21" s="147"/>
      <c r="C21" s="148"/>
      <c r="D21" s="149"/>
      <c r="E21" s="148"/>
      <c r="F21" s="150"/>
      <c r="G21" s="150"/>
      <c r="H21" s="150"/>
      <c r="I21" s="151"/>
    </row>
    <row r="22" spans="1:15" s="246" customFormat="1" ht="15">
      <c r="A22" s="246">
        <v>1</v>
      </c>
      <c r="B22" s="233" t="s">
        <v>163</v>
      </c>
      <c r="C22" s="234"/>
      <c r="D22" s="235" t="s">
        <v>67</v>
      </c>
      <c r="E22" s="236"/>
      <c r="F22" s="236"/>
      <c r="G22" s="237">
        <v>6.6605216274083744E-3</v>
      </c>
      <c r="H22" s="238"/>
      <c r="I22" s="239">
        <v>3316.98</v>
      </c>
      <c r="J22" s="247">
        <v>3316.98</v>
      </c>
      <c r="O22" s="240">
        <v>1</v>
      </c>
    </row>
    <row r="23" spans="1:15" s="244" customFormat="1" ht="5.25" customHeight="1">
      <c r="B23" s="241"/>
      <c r="C23" s="242"/>
      <c r="D23" s="242"/>
      <c r="E23" s="242"/>
      <c r="F23" s="242"/>
      <c r="G23" s="242"/>
      <c r="H23" s="242"/>
      <c r="I23" s="243"/>
      <c r="O23" s="240"/>
    </row>
    <row r="24" spans="1:15" s="246" customFormat="1" ht="15">
      <c r="A24" s="246">
        <v>1</v>
      </c>
      <c r="B24" s="233" t="s">
        <v>1823</v>
      </c>
      <c r="C24" s="234"/>
      <c r="D24" s="235" t="s">
        <v>68</v>
      </c>
      <c r="E24" s="236"/>
      <c r="F24" s="236"/>
      <c r="G24" s="237">
        <v>3.017965404596298E-2</v>
      </c>
      <c r="H24" s="238"/>
      <c r="I24" s="239">
        <v>15029.650000000001</v>
      </c>
      <c r="J24" s="247">
        <v>15029.650000000001</v>
      </c>
      <c r="O24" s="240">
        <v>1</v>
      </c>
    </row>
    <row r="25" spans="1:15" s="244" customFormat="1" ht="5.25" customHeight="1">
      <c r="B25" s="241"/>
      <c r="C25" s="242"/>
      <c r="D25" s="242"/>
      <c r="E25" s="242"/>
      <c r="F25" s="242"/>
      <c r="G25" s="242"/>
      <c r="H25" s="242"/>
      <c r="I25" s="243"/>
      <c r="O25" s="240"/>
    </row>
    <row r="26" spans="1:15" s="246" customFormat="1" ht="15">
      <c r="A26" s="246">
        <v>1</v>
      </c>
      <c r="B26" s="233" t="s">
        <v>1824</v>
      </c>
      <c r="C26" s="234"/>
      <c r="D26" s="235" t="s">
        <v>69</v>
      </c>
      <c r="E26" s="236"/>
      <c r="F26" s="236"/>
      <c r="G26" s="237">
        <v>4.0946411011400591E-2</v>
      </c>
      <c r="H26" s="238"/>
      <c r="I26" s="239">
        <v>20391.560000000001</v>
      </c>
      <c r="J26" s="247">
        <v>20391.560000000001</v>
      </c>
      <c r="N26" s="247"/>
      <c r="O26" s="240">
        <v>1</v>
      </c>
    </row>
    <row r="27" spans="1:15" s="244" customFormat="1" ht="5.25" customHeight="1">
      <c r="B27" s="241"/>
      <c r="C27" s="242"/>
      <c r="D27" s="242"/>
      <c r="E27" s="242"/>
      <c r="F27" s="242"/>
      <c r="G27" s="242"/>
      <c r="H27" s="242"/>
      <c r="I27" s="243"/>
      <c r="O27" s="240"/>
    </row>
    <row r="28" spans="1:15" s="240" customFormat="1" ht="15">
      <c r="A28" s="240">
        <v>1</v>
      </c>
      <c r="B28" s="233" t="s">
        <v>1825</v>
      </c>
      <c r="C28" s="234"/>
      <c r="D28" s="235" t="s">
        <v>164</v>
      </c>
      <c r="E28" s="236"/>
      <c r="F28" s="236"/>
      <c r="G28" s="237">
        <v>1.0396460251767229E-3</v>
      </c>
      <c r="H28" s="238"/>
      <c r="I28" s="239">
        <v>517.75</v>
      </c>
      <c r="J28" s="245">
        <v>517.75</v>
      </c>
      <c r="O28" s="240">
        <v>1</v>
      </c>
    </row>
    <row r="29" spans="1:15" s="244" customFormat="1" ht="5.25" customHeight="1">
      <c r="B29" s="241"/>
      <c r="C29" s="242"/>
      <c r="D29" s="242"/>
      <c r="E29" s="242"/>
      <c r="F29" s="242"/>
      <c r="G29" s="242"/>
      <c r="H29" s="242"/>
      <c r="I29" s="243"/>
      <c r="O29" s="240"/>
    </row>
    <row r="30" spans="1:15" s="240" customFormat="1" ht="15">
      <c r="A30" s="240">
        <v>1</v>
      </c>
      <c r="B30" s="233" t="s">
        <v>1826</v>
      </c>
      <c r="C30" s="234"/>
      <c r="D30" s="235" t="s">
        <v>1559</v>
      </c>
      <c r="E30" s="236"/>
      <c r="F30" s="236"/>
      <c r="G30" s="237">
        <v>3.65357416147001E-2</v>
      </c>
      <c r="H30" s="238"/>
      <c r="I30" s="239">
        <v>18195.02</v>
      </c>
      <c r="J30" s="245">
        <v>12130.013333333332</v>
      </c>
      <c r="K30" s="245">
        <v>6065.006666666668</v>
      </c>
      <c r="N30" s="248"/>
      <c r="O30" s="240">
        <v>1</v>
      </c>
    </row>
    <row r="31" spans="1:15" s="244" customFormat="1" ht="5.25" customHeight="1">
      <c r="B31" s="241"/>
      <c r="C31" s="242"/>
      <c r="D31" s="242"/>
      <c r="E31" s="242"/>
      <c r="F31" s="242"/>
      <c r="G31" s="242"/>
      <c r="H31" s="242"/>
      <c r="I31" s="243"/>
      <c r="O31" s="240"/>
    </row>
    <row r="32" spans="1:15" s="246" customFormat="1" ht="15">
      <c r="A32" s="246">
        <v>1</v>
      </c>
      <c r="B32" s="233" t="s">
        <v>1827</v>
      </c>
      <c r="C32" s="234"/>
      <c r="D32" s="235" t="s">
        <v>165</v>
      </c>
      <c r="E32" s="236"/>
      <c r="F32" s="236"/>
      <c r="G32" s="237">
        <v>2.9509541691502376E-2</v>
      </c>
      <c r="H32" s="238"/>
      <c r="I32" s="239">
        <v>14695.93</v>
      </c>
      <c r="K32" s="247">
        <v>14695.93</v>
      </c>
      <c r="O32" s="240">
        <v>1</v>
      </c>
    </row>
    <row r="33" spans="1:15" s="244" customFormat="1" ht="5.25" customHeight="1">
      <c r="B33" s="241"/>
      <c r="C33" s="242"/>
      <c r="D33" s="242"/>
      <c r="E33" s="242"/>
      <c r="F33" s="242"/>
      <c r="G33" s="242"/>
      <c r="H33" s="242"/>
      <c r="I33" s="243"/>
      <c r="O33" s="240"/>
    </row>
    <row r="34" spans="1:15" s="246" customFormat="1" ht="15">
      <c r="A34" s="246">
        <v>1</v>
      </c>
      <c r="B34" s="233" t="s">
        <v>1828</v>
      </c>
      <c r="C34" s="234"/>
      <c r="D34" s="235" t="s">
        <v>223</v>
      </c>
      <c r="E34" s="236"/>
      <c r="F34" s="236"/>
      <c r="G34" s="237">
        <v>3.0187525436438482E-2</v>
      </c>
      <c r="H34" s="238"/>
      <c r="I34" s="239">
        <v>15033.57</v>
      </c>
      <c r="K34" s="247">
        <v>15033.57</v>
      </c>
      <c r="O34" s="240">
        <v>1</v>
      </c>
    </row>
    <row r="35" spans="1:15" s="244" customFormat="1" ht="5.25" customHeight="1">
      <c r="B35" s="241"/>
      <c r="C35" s="242"/>
      <c r="D35" s="242"/>
      <c r="E35" s="242"/>
      <c r="F35" s="242"/>
      <c r="G35" s="242"/>
      <c r="H35" s="242"/>
      <c r="I35" s="243"/>
      <c r="O35" s="240"/>
    </row>
    <row r="36" spans="1:15" s="246" customFormat="1" ht="15">
      <c r="A36" s="246">
        <v>1</v>
      </c>
      <c r="B36" s="233" t="s">
        <v>1829</v>
      </c>
      <c r="C36" s="234"/>
      <c r="D36" s="235" t="s">
        <v>70</v>
      </c>
      <c r="E36" s="236"/>
      <c r="F36" s="236"/>
      <c r="G36" s="237">
        <v>3.8187930411446414E-2</v>
      </c>
      <c r="H36" s="238"/>
      <c r="I36" s="239">
        <v>19017.82</v>
      </c>
      <c r="K36" s="247">
        <v>19017.82</v>
      </c>
      <c r="O36" s="240">
        <v>1</v>
      </c>
    </row>
    <row r="37" spans="1:15" s="244" customFormat="1" ht="5.25" customHeight="1">
      <c r="B37" s="241"/>
      <c r="C37" s="242"/>
      <c r="D37" s="242"/>
      <c r="E37" s="242"/>
      <c r="F37" s="242"/>
      <c r="G37" s="242"/>
      <c r="H37" s="242"/>
      <c r="I37" s="243"/>
      <c r="O37" s="240"/>
    </row>
    <row r="38" spans="1:15" s="240" customFormat="1" ht="15">
      <c r="A38" s="240">
        <v>1</v>
      </c>
      <c r="B38" s="233" t="s">
        <v>1830</v>
      </c>
      <c r="C38" s="234"/>
      <c r="D38" s="235" t="s">
        <v>71</v>
      </c>
      <c r="E38" s="236"/>
      <c r="F38" s="236"/>
      <c r="G38" s="237">
        <v>8.426644785272084E-3</v>
      </c>
      <c r="H38" s="238"/>
      <c r="I38" s="239">
        <v>4196.5200000000004</v>
      </c>
      <c r="K38" s="245">
        <v>4196.5200000000004</v>
      </c>
      <c r="O38" s="240">
        <v>1</v>
      </c>
    </row>
    <row r="39" spans="1:15" s="244" customFormat="1" ht="5.25" customHeight="1">
      <c r="B39" s="241"/>
      <c r="C39" s="242"/>
      <c r="D39" s="242"/>
      <c r="E39" s="242"/>
      <c r="F39" s="242"/>
      <c r="G39" s="242"/>
      <c r="H39" s="242"/>
      <c r="I39" s="243"/>
      <c r="O39" s="240"/>
    </row>
    <row r="40" spans="1:15" s="240" customFormat="1" ht="15">
      <c r="A40" s="240">
        <v>1</v>
      </c>
      <c r="B40" s="233" t="s">
        <v>1831</v>
      </c>
      <c r="C40" s="234"/>
      <c r="D40" s="235" t="s">
        <v>72</v>
      </c>
      <c r="E40" s="236"/>
      <c r="F40" s="236"/>
      <c r="G40" s="237">
        <v>6.7341552724942862E-3</v>
      </c>
      <c r="H40" s="238"/>
      <c r="I40" s="239">
        <v>3353.65</v>
      </c>
      <c r="J40" s="245"/>
      <c r="K40" s="245">
        <v>3353.65</v>
      </c>
      <c r="O40" s="240">
        <v>1</v>
      </c>
    </row>
    <row r="41" spans="1:15" s="244" customFormat="1" ht="5.25" customHeight="1">
      <c r="B41" s="241"/>
      <c r="C41" s="242"/>
      <c r="D41" s="242"/>
      <c r="E41" s="242"/>
      <c r="F41" s="242"/>
      <c r="G41" s="242"/>
      <c r="H41" s="242"/>
      <c r="I41" s="243"/>
      <c r="O41" s="240"/>
    </row>
    <row r="42" spans="1:15" s="246" customFormat="1" ht="15">
      <c r="A42" s="246">
        <v>1</v>
      </c>
      <c r="B42" s="233" t="s">
        <v>1832</v>
      </c>
      <c r="C42" s="234"/>
      <c r="D42" s="235" t="s">
        <v>1622</v>
      </c>
      <c r="E42" s="236"/>
      <c r="F42" s="236"/>
      <c r="G42" s="237">
        <v>7.4157333513465004E-3</v>
      </c>
      <c r="H42" s="238"/>
      <c r="I42" s="239">
        <v>3693.079999999999</v>
      </c>
      <c r="K42" s="247">
        <v>3693.079999999999</v>
      </c>
      <c r="O42" s="240">
        <v>1</v>
      </c>
    </row>
    <row r="43" spans="1:15" s="244" customFormat="1" ht="5.25" customHeight="1">
      <c r="B43" s="241"/>
      <c r="C43" s="242"/>
      <c r="D43" s="242"/>
      <c r="E43" s="242"/>
      <c r="F43" s="242"/>
      <c r="G43" s="242"/>
      <c r="H43" s="242"/>
      <c r="I43" s="243"/>
      <c r="O43" s="240"/>
    </row>
    <row r="44" spans="1:15" s="246" customFormat="1" ht="15">
      <c r="A44" s="246">
        <v>1</v>
      </c>
      <c r="B44" s="233" t="s">
        <v>1833</v>
      </c>
      <c r="C44" s="234"/>
      <c r="D44" s="235" t="s">
        <v>1661</v>
      </c>
      <c r="E44" s="236"/>
      <c r="F44" s="236"/>
      <c r="G44" s="237">
        <v>3.1523774289966444E-2</v>
      </c>
      <c r="H44" s="238"/>
      <c r="I44" s="239">
        <v>15699.03</v>
      </c>
      <c r="K44" s="247">
        <v>15699.03</v>
      </c>
      <c r="O44" s="240">
        <v>1</v>
      </c>
    </row>
    <row r="45" spans="1:15" s="244" customFormat="1" ht="5.25" customHeight="1">
      <c r="B45" s="241"/>
      <c r="C45" s="242"/>
      <c r="D45" s="242"/>
      <c r="E45" s="242"/>
      <c r="F45" s="242"/>
      <c r="G45" s="242"/>
      <c r="H45" s="242"/>
      <c r="I45" s="243"/>
      <c r="O45" s="240"/>
    </row>
    <row r="46" spans="1:15" s="240" customFormat="1" ht="15">
      <c r="A46" s="240">
        <v>1</v>
      </c>
      <c r="B46" s="233" t="s">
        <v>1834</v>
      </c>
      <c r="C46" s="234"/>
      <c r="D46" s="235" t="s">
        <v>1660</v>
      </c>
      <c r="E46" s="236"/>
      <c r="F46" s="236"/>
      <c r="G46" s="237">
        <v>2.3475237368607012E-2</v>
      </c>
      <c r="H46" s="238"/>
      <c r="I46" s="239">
        <v>11690.809999999998</v>
      </c>
      <c r="K46" s="245">
        <v>11690.809999999998</v>
      </c>
      <c r="O46" s="240">
        <v>1</v>
      </c>
    </row>
    <row r="47" spans="1:15" s="244" customFormat="1" ht="5.25" customHeight="1">
      <c r="B47" s="241"/>
      <c r="C47" s="242"/>
      <c r="D47" s="242"/>
      <c r="E47" s="242"/>
      <c r="F47" s="242"/>
      <c r="G47" s="242"/>
      <c r="H47" s="242"/>
      <c r="I47" s="243"/>
      <c r="O47" s="240"/>
    </row>
    <row r="48" spans="1:15" s="240" customFormat="1" ht="15">
      <c r="A48" s="240">
        <v>1</v>
      </c>
      <c r="B48" s="233" t="s">
        <v>1835</v>
      </c>
      <c r="C48" s="234"/>
      <c r="D48" s="235" t="s">
        <v>1638</v>
      </c>
      <c r="E48" s="236"/>
      <c r="F48" s="236"/>
      <c r="G48" s="237">
        <v>1.3240000061043435E-3</v>
      </c>
      <c r="H48" s="238"/>
      <c r="I48" s="239">
        <v>659.3599999999999</v>
      </c>
      <c r="J48" s="245"/>
      <c r="K48" s="245">
        <v>659.3599999999999</v>
      </c>
      <c r="N48" s="245"/>
      <c r="O48" s="240">
        <v>1</v>
      </c>
    </row>
    <row r="49" spans="1:15" s="244" customFormat="1" ht="5.25" customHeight="1">
      <c r="B49" s="241"/>
      <c r="C49" s="242"/>
      <c r="D49" s="242"/>
      <c r="E49" s="242"/>
      <c r="F49" s="242"/>
      <c r="G49" s="242"/>
      <c r="H49" s="242"/>
      <c r="I49" s="243"/>
      <c r="O49" s="240"/>
    </row>
    <row r="50" spans="1:15" s="246" customFormat="1" ht="15">
      <c r="A50" s="246">
        <v>1</v>
      </c>
      <c r="B50" s="233" t="s">
        <v>1836</v>
      </c>
      <c r="C50" s="234"/>
      <c r="D50" s="235" t="s">
        <v>229</v>
      </c>
      <c r="E50" s="236"/>
      <c r="F50" s="236"/>
      <c r="G50" s="237">
        <v>9.5459886390132937E-3</v>
      </c>
      <c r="H50" s="238"/>
      <c r="I50" s="239">
        <v>4753.96</v>
      </c>
      <c r="N50" s="247">
        <v>4753.96</v>
      </c>
      <c r="O50" s="240">
        <v>1</v>
      </c>
    </row>
    <row r="51" spans="1:15" s="244" customFormat="1" ht="5.25" customHeight="1">
      <c r="B51" s="241"/>
      <c r="C51" s="242"/>
      <c r="D51" s="242"/>
      <c r="E51" s="242"/>
      <c r="F51" s="242"/>
      <c r="G51" s="242"/>
      <c r="H51" s="242"/>
      <c r="I51" s="243"/>
      <c r="O51" s="240"/>
    </row>
    <row r="52" spans="1:15" s="246" customFormat="1" ht="15">
      <c r="A52" s="246">
        <v>1</v>
      </c>
      <c r="B52" s="233" t="s">
        <v>1837</v>
      </c>
      <c r="C52" s="234"/>
      <c r="D52" s="235" t="s">
        <v>231</v>
      </c>
      <c r="E52" s="236"/>
      <c r="F52" s="236"/>
      <c r="G52" s="237">
        <v>2.362421146538705E-4</v>
      </c>
      <c r="H52" s="238"/>
      <c r="I52" s="239">
        <v>117.65</v>
      </c>
      <c r="N52" s="247">
        <v>117.65</v>
      </c>
      <c r="O52" s="240">
        <v>1</v>
      </c>
    </row>
    <row r="53" spans="1:15" s="244" customFormat="1" ht="5.25" customHeight="1">
      <c r="B53" s="241"/>
      <c r="C53" s="242"/>
      <c r="D53" s="242"/>
      <c r="E53" s="242"/>
      <c r="F53" s="242"/>
      <c r="G53" s="242"/>
      <c r="H53" s="242"/>
      <c r="I53" s="243"/>
      <c r="O53" s="240"/>
    </row>
    <row r="54" spans="1:15" s="146" customFormat="1" ht="6" thickBot="1">
      <c r="B54" s="141"/>
      <c r="C54" s="142"/>
      <c r="D54" s="143"/>
      <c r="E54" s="142"/>
      <c r="F54" s="144"/>
      <c r="G54" s="144"/>
      <c r="H54" s="144"/>
      <c r="I54" s="145"/>
    </row>
    <row r="55" spans="1:15" s="140" customFormat="1" ht="18.75" thickBot="1">
      <c r="B55" s="2413" t="s">
        <v>1605</v>
      </c>
      <c r="C55" s="2414"/>
      <c r="D55" s="2414"/>
      <c r="E55" s="2414"/>
      <c r="F55" s="2414"/>
      <c r="G55" s="2414"/>
      <c r="H55" s="2464">
        <v>304524.21999999997</v>
      </c>
      <c r="I55" s="2465"/>
    </row>
    <row r="56" spans="1:15" s="146" customFormat="1" ht="6" thickBot="1">
      <c r="B56" s="147"/>
      <c r="C56" s="148"/>
      <c r="D56" s="149"/>
      <c r="E56" s="148"/>
      <c r="F56" s="150"/>
      <c r="G56" s="150"/>
      <c r="H56" s="150"/>
      <c r="I56" s="151"/>
    </row>
    <row r="57" spans="1:15" s="246" customFormat="1" ht="15">
      <c r="A57" s="246">
        <v>1</v>
      </c>
      <c r="B57" s="233" t="s">
        <v>1838</v>
      </c>
      <c r="C57" s="234"/>
      <c r="D57" s="235" t="s">
        <v>1610</v>
      </c>
      <c r="E57" s="236"/>
      <c r="F57" s="236"/>
      <c r="G57" s="237">
        <v>4.2393963735861517E-2</v>
      </c>
      <c r="H57" s="238"/>
      <c r="I57" s="239">
        <v>21112.45</v>
      </c>
      <c r="L57" s="247">
        <v>21112.45</v>
      </c>
      <c r="N57" s="247"/>
      <c r="O57" s="240">
        <v>1</v>
      </c>
    </row>
    <row r="58" spans="1:15" s="244" customFormat="1" ht="5.25" customHeight="1">
      <c r="B58" s="241"/>
      <c r="C58" s="242"/>
      <c r="D58" s="242"/>
      <c r="E58" s="242"/>
      <c r="F58" s="242"/>
      <c r="G58" s="242"/>
      <c r="H58" s="242"/>
      <c r="I58" s="243"/>
      <c r="O58" s="240"/>
    </row>
    <row r="59" spans="1:15" s="240" customFormat="1" ht="15">
      <c r="A59" s="240">
        <v>1</v>
      </c>
      <c r="B59" s="233" t="s">
        <v>1839</v>
      </c>
      <c r="C59" s="234"/>
      <c r="D59" s="235" t="s">
        <v>1748</v>
      </c>
      <c r="E59" s="236"/>
      <c r="F59" s="236"/>
      <c r="G59" s="237">
        <v>6.5070656572759636E-2</v>
      </c>
      <c r="H59" s="238"/>
      <c r="I59" s="239">
        <v>32405.579999999998</v>
      </c>
      <c r="K59" s="245">
        <v>32405.579999999998</v>
      </c>
      <c r="L59" s="245"/>
      <c r="O59" s="240">
        <v>1</v>
      </c>
    </row>
    <row r="60" spans="1:15" s="244" customFormat="1" ht="5.25" customHeight="1">
      <c r="B60" s="241"/>
      <c r="C60" s="242"/>
      <c r="D60" s="242"/>
      <c r="E60" s="242"/>
      <c r="F60" s="242"/>
      <c r="G60" s="242"/>
      <c r="H60" s="242"/>
      <c r="I60" s="243"/>
      <c r="O60" s="240"/>
    </row>
    <row r="61" spans="1:15" s="240" customFormat="1" ht="15">
      <c r="A61" s="240">
        <v>1</v>
      </c>
      <c r="B61" s="233" t="s">
        <v>1840</v>
      </c>
      <c r="C61" s="234"/>
      <c r="D61" s="235" t="s">
        <v>1755</v>
      </c>
      <c r="E61" s="236"/>
      <c r="F61" s="236"/>
      <c r="G61" s="237">
        <v>2.1910838671755868E-2</v>
      </c>
      <c r="H61" s="238"/>
      <c r="I61" s="239">
        <v>10911.73</v>
      </c>
      <c r="J61" s="245"/>
      <c r="L61" s="245">
        <v>10911.73</v>
      </c>
      <c r="N61" s="248"/>
      <c r="O61" s="240">
        <v>1</v>
      </c>
    </row>
    <row r="62" spans="1:15" s="244" customFormat="1" ht="5.25" customHeight="1">
      <c r="B62" s="241"/>
      <c r="C62" s="242"/>
      <c r="D62" s="242"/>
      <c r="E62" s="242"/>
      <c r="F62" s="242"/>
      <c r="G62" s="242"/>
      <c r="H62" s="242"/>
      <c r="I62" s="243"/>
      <c r="O62" s="240"/>
    </row>
    <row r="63" spans="1:15" s="240" customFormat="1" ht="15">
      <c r="A63" s="240">
        <v>1</v>
      </c>
      <c r="B63" s="233" t="s">
        <v>1841</v>
      </c>
      <c r="C63" s="234"/>
      <c r="D63" s="235" t="s">
        <v>1756</v>
      </c>
      <c r="E63" s="236"/>
      <c r="F63" s="236"/>
      <c r="G63" s="237">
        <v>2.4402555438885844E-2</v>
      </c>
      <c r="H63" s="238"/>
      <c r="I63" s="239">
        <v>12152.62</v>
      </c>
      <c r="J63" s="245"/>
      <c r="L63" s="245">
        <v>12152.62</v>
      </c>
      <c r="N63" s="248"/>
      <c r="O63" s="240">
        <v>1</v>
      </c>
    </row>
    <row r="64" spans="1:15" s="244" customFormat="1" ht="5.25" customHeight="1">
      <c r="B64" s="241"/>
      <c r="C64" s="242"/>
      <c r="D64" s="242"/>
      <c r="E64" s="242"/>
      <c r="F64" s="242"/>
      <c r="G64" s="242"/>
      <c r="H64" s="242"/>
      <c r="I64" s="243"/>
      <c r="O64" s="240"/>
    </row>
    <row r="65" spans="1:15" s="240" customFormat="1" ht="15">
      <c r="A65" s="240">
        <v>1</v>
      </c>
      <c r="B65" s="233" t="s">
        <v>1842</v>
      </c>
      <c r="C65" s="234"/>
      <c r="D65" s="235" t="s">
        <v>1796</v>
      </c>
      <c r="E65" s="236"/>
      <c r="F65" s="236"/>
      <c r="G65" s="237">
        <v>6.1403552454905974E-2</v>
      </c>
      <c r="H65" s="238"/>
      <c r="I65" s="239">
        <v>30579.34</v>
      </c>
      <c r="J65" s="245"/>
      <c r="L65" s="245">
        <v>30579.34</v>
      </c>
      <c r="N65" s="248"/>
      <c r="O65" s="240">
        <v>1</v>
      </c>
    </row>
    <row r="66" spans="1:15" s="155" customFormat="1" ht="5.25" customHeight="1">
      <c r="B66" s="156"/>
      <c r="C66" s="157"/>
      <c r="D66" s="157"/>
      <c r="E66" s="157"/>
      <c r="F66" s="157"/>
      <c r="G66" s="157"/>
      <c r="H66" s="157"/>
      <c r="I66" s="158"/>
      <c r="O66" s="240"/>
    </row>
    <row r="67" spans="1:15" s="240" customFormat="1" ht="15">
      <c r="A67" s="240">
        <v>1</v>
      </c>
      <c r="B67" s="233" t="s">
        <v>1843</v>
      </c>
      <c r="C67" s="234"/>
      <c r="D67" s="235" t="s">
        <v>1791</v>
      </c>
      <c r="E67" s="236"/>
      <c r="F67" s="236"/>
      <c r="G67" s="237">
        <v>4.7985281463654529E-2</v>
      </c>
      <c r="H67" s="238"/>
      <c r="I67" s="239">
        <v>23896.959999999995</v>
      </c>
      <c r="J67" s="245"/>
      <c r="L67" s="245">
        <v>23896.959999999995</v>
      </c>
      <c r="N67" s="248"/>
      <c r="O67" s="240">
        <v>1</v>
      </c>
    </row>
    <row r="68" spans="1:15" s="244" customFormat="1" ht="5.25" customHeight="1">
      <c r="B68" s="241"/>
      <c r="C68" s="242"/>
      <c r="D68" s="242"/>
      <c r="E68" s="242"/>
      <c r="F68" s="242"/>
      <c r="G68" s="242"/>
      <c r="H68" s="242"/>
      <c r="I68" s="243"/>
      <c r="O68" s="240"/>
    </row>
    <row r="69" spans="1:15" s="240" customFormat="1" ht="15">
      <c r="A69" s="240">
        <v>1</v>
      </c>
      <c r="B69" s="233" t="s">
        <v>1844</v>
      </c>
      <c r="C69" s="234"/>
      <c r="D69" s="235" t="s">
        <v>71</v>
      </c>
      <c r="E69" s="236"/>
      <c r="F69" s="236"/>
      <c r="G69" s="237">
        <v>0.15011167334436343</v>
      </c>
      <c r="H69" s="238"/>
      <c r="I69" s="239">
        <v>74756.51999999999</v>
      </c>
      <c r="J69" s="245"/>
      <c r="L69" s="245"/>
      <c r="M69" s="245">
        <v>74756.51999999999</v>
      </c>
      <c r="N69" s="248"/>
      <c r="O69" s="240">
        <v>1</v>
      </c>
    </row>
    <row r="70" spans="1:15" s="244" customFormat="1" ht="5.25" customHeight="1">
      <c r="B70" s="241"/>
      <c r="C70" s="242"/>
      <c r="D70" s="242"/>
      <c r="E70" s="242"/>
      <c r="F70" s="242"/>
      <c r="G70" s="242"/>
      <c r="H70" s="242"/>
      <c r="I70" s="243"/>
      <c r="O70" s="240"/>
    </row>
    <row r="71" spans="1:15" s="240" customFormat="1" ht="15">
      <c r="A71" s="240">
        <v>1</v>
      </c>
      <c r="B71" s="233" t="s">
        <v>1845</v>
      </c>
      <c r="C71" s="234"/>
      <c r="D71" s="235" t="s">
        <v>1684</v>
      </c>
      <c r="E71" s="236"/>
      <c r="F71" s="236"/>
      <c r="G71" s="237">
        <v>3.9938732469991731E-2</v>
      </c>
      <c r="H71" s="238"/>
      <c r="I71" s="239">
        <v>19889.73</v>
      </c>
      <c r="J71" s="245"/>
      <c r="N71" s="248">
        <v>19889.73</v>
      </c>
      <c r="O71" s="240">
        <v>1</v>
      </c>
    </row>
    <row r="72" spans="1:15" s="155" customFormat="1" ht="5.25" customHeight="1">
      <c r="B72" s="156"/>
      <c r="C72" s="157"/>
      <c r="D72" s="157"/>
      <c r="E72" s="157"/>
      <c r="F72" s="157"/>
      <c r="G72" s="157"/>
      <c r="H72" s="157"/>
      <c r="I72" s="158"/>
      <c r="O72" s="240"/>
    </row>
    <row r="73" spans="1:15" s="240" customFormat="1" ht="15">
      <c r="A73" s="240">
        <v>1</v>
      </c>
      <c r="B73" s="233" t="s">
        <v>1846</v>
      </c>
      <c r="C73" s="234"/>
      <c r="D73" s="235" t="s">
        <v>1686</v>
      </c>
      <c r="E73" s="236"/>
      <c r="F73" s="236"/>
      <c r="G73" s="237">
        <v>1.12707869968806E-2</v>
      </c>
      <c r="H73" s="238"/>
      <c r="I73" s="239">
        <v>5612.92</v>
      </c>
      <c r="J73" s="245"/>
      <c r="N73" s="248">
        <v>5612.92</v>
      </c>
      <c r="O73" s="240">
        <v>1</v>
      </c>
    </row>
    <row r="74" spans="1:15" s="155" customFormat="1" ht="5.25" customHeight="1">
      <c r="B74" s="156"/>
      <c r="C74" s="157"/>
      <c r="D74" s="157"/>
      <c r="E74" s="157"/>
      <c r="F74" s="157"/>
      <c r="G74" s="157"/>
      <c r="H74" s="157"/>
      <c r="I74" s="158"/>
      <c r="O74" s="240"/>
    </row>
    <row r="75" spans="1:15" s="240" customFormat="1" ht="15">
      <c r="A75" s="240">
        <v>1</v>
      </c>
      <c r="B75" s="233" t="s">
        <v>1847</v>
      </c>
      <c r="C75" s="234"/>
      <c r="D75" s="235" t="s">
        <v>232</v>
      </c>
      <c r="E75" s="236"/>
      <c r="F75" s="236"/>
      <c r="G75" s="237">
        <v>8.7112497671715E-2</v>
      </c>
      <c r="H75" s="238"/>
      <c r="I75" s="239">
        <v>43382.55</v>
      </c>
      <c r="J75" s="245"/>
      <c r="L75" s="245">
        <v>26632.04</v>
      </c>
      <c r="M75" s="245"/>
      <c r="N75" s="248">
        <v>16750.510000000002</v>
      </c>
      <c r="O75" s="240">
        <v>1</v>
      </c>
    </row>
    <row r="76" spans="1:15" s="244" customFormat="1" ht="5.25" customHeight="1">
      <c r="B76" s="241"/>
      <c r="C76" s="242"/>
      <c r="D76" s="242"/>
      <c r="E76" s="242"/>
      <c r="F76" s="242"/>
      <c r="G76" s="242"/>
      <c r="H76" s="242"/>
      <c r="I76" s="243"/>
      <c r="O76" s="240"/>
    </row>
    <row r="77" spans="1:15" s="240" customFormat="1" ht="15">
      <c r="A77" s="240">
        <v>1</v>
      </c>
      <c r="B77" s="233" t="s">
        <v>1848</v>
      </c>
      <c r="C77" s="234"/>
      <c r="D77" s="235" t="s">
        <v>73</v>
      </c>
      <c r="E77" s="236"/>
      <c r="F77" s="236"/>
      <c r="G77" s="237">
        <v>3.5776674515835194E-3</v>
      </c>
      <c r="H77" s="238"/>
      <c r="I77" s="239">
        <v>1781.7</v>
      </c>
      <c r="J77" s="245"/>
      <c r="N77" s="248">
        <v>1781.7</v>
      </c>
      <c r="O77" s="240">
        <v>1</v>
      </c>
    </row>
    <row r="78" spans="1:15" s="244" customFormat="1" ht="5.25" customHeight="1">
      <c r="B78" s="241"/>
      <c r="C78" s="242"/>
      <c r="D78" s="242"/>
      <c r="E78" s="242"/>
      <c r="F78" s="242"/>
      <c r="G78" s="242"/>
      <c r="H78" s="242"/>
      <c r="I78" s="243"/>
      <c r="O78" s="240"/>
    </row>
    <row r="79" spans="1:15" s="240" customFormat="1" ht="15">
      <c r="A79" s="240">
        <v>1</v>
      </c>
      <c r="B79" s="233" t="s">
        <v>1849</v>
      </c>
      <c r="C79" s="234"/>
      <c r="D79" s="235" t="s">
        <v>1657</v>
      </c>
      <c r="E79" s="236"/>
      <c r="F79" s="236"/>
      <c r="G79" s="237">
        <v>4.6658530486899316E-2</v>
      </c>
      <c r="H79" s="238"/>
      <c r="I79" s="239">
        <v>23236.23</v>
      </c>
      <c r="J79" s="245"/>
      <c r="N79" s="248">
        <v>23236.23</v>
      </c>
      <c r="O79" s="240">
        <v>1</v>
      </c>
    </row>
    <row r="80" spans="1:15" s="155" customFormat="1" ht="5.25" customHeight="1">
      <c r="B80" s="156"/>
      <c r="C80" s="157"/>
      <c r="D80" s="157"/>
      <c r="E80" s="157"/>
      <c r="F80" s="157"/>
      <c r="G80" s="157"/>
      <c r="H80" s="157"/>
      <c r="I80" s="158"/>
      <c r="O80" s="240"/>
    </row>
    <row r="81" spans="1:15" s="240" customFormat="1" ht="15">
      <c r="A81" s="240">
        <v>1</v>
      </c>
      <c r="B81" s="233" t="s">
        <v>1850</v>
      </c>
      <c r="C81" s="234"/>
      <c r="D81" s="235" t="s">
        <v>231</v>
      </c>
      <c r="E81" s="236"/>
      <c r="F81" s="236"/>
      <c r="G81" s="237">
        <v>9.650264482735994E-3</v>
      </c>
      <c r="H81" s="238"/>
      <c r="I81" s="239">
        <v>4805.8900000000003</v>
      </c>
      <c r="J81" s="245"/>
      <c r="N81" s="248">
        <v>4805.8900000000003</v>
      </c>
      <c r="O81" s="240">
        <v>1</v>
      </c>
    </row>
    <row r="82" spans="1:15" s="155" customFormat="1" ht="5.25" customHeight="1">
      <c r="B82" s="156"/>
      <c r="C82" s="157"/>
      <c r="D82" s="157"/>
      <c r="E82" s="157"/>
      <c r="F82" s="157"/>
      <c r="G82" s="157"/>
      <c r="H82" s="157"/>
      <c r="I82" s="158"/>
      <c r="O82" s="240"/>
    </row>
    <row r="83" spans="1:15" ht="24" thickBot="1">
      <c r="B83" s="2420" t="s">
        <v>169</v>
      </c>
      <c r="C83" s="2421"/>
      <c r="D83" s="2421"/>
      <c r="E83" s="2421"/>
      <c r="F83" s="2421"/>
      <c r="G83" s="159">
        <v>1</v>
      </c>
      <c r="H83" s="2422">
        <v>498006.04</v>
      </c>
      <c r="I83" s="2423"/>
      <c r="J83" s="1821" t="b">
        <v>1</v>
      </c>
    </row>
  </sheetData>
  <mergeCells count="14">
    <mergeCell ref="B83:F83"/>
    <mergeCell ref="H83:I83"/>
    <mergeCell ref="E3:G3"/>
    <mergeCell ref="H3:I5"/>
    <mergeCell ref="F5:G5"/>
    <mergeCell ref="B6:I6"/>
    <mergeCell ref="B11:I11"/>
    <mergeCell ref="B14:I14"/>
    <mergeCell ref="D3:D4"/>
    <mergeCell ref="E4:G4"/>
    <mergeCell ref="B20:G20"/>
    <mergeCell ref="H20:I20"/>
    <mergeCell ref="B55:G55"/>
    <mergeCell ref="H55:I55"/>
  </mergeCells>
  <printOptions horizontalCentered="1"/>
  <pageMargins left="0.78740157480314965" right="0.19685039370078741" top="0.39370078740157483" bottom="0.78740157480314965" header="0.19685039370078741" footer="0.19685039370078741"/>
  <pageSetup paperSize="9" scale="56" fitToHeight="100" orientation="portrait" r:id="rId1"/>
  <headerFooter scaleWithDoc="0" alignWithMargins="0">
    <oddHeader>&amp;RPágina &amp;P de &amp;N</oddHeader>
    <oddFooter>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theme="5" tint="0.39997558519241921"/>
  </sheetPr>
  <dimension ref="A1:V500"/>
  <sheetViews>
    <sheetView view="pageBreakPreview" topLeftCell="C358" zoomScale="70" zoomScaleNormal="130" zoomScaleSheetLayoutView="70" workbookViewId="0">
      <selection activeCell="J343" sqref="J343"/>
    </sheetView>
  </sheetViews>
  <sheetFormatPr defaultRowHeight="12.75"/>
  <cols>
    <col min="1" max="1" width="3.85546875" style="5" customWidth="1"/>
    <col min="2" max="2" width="5.140625" style="5" customWidth="1"/>
    <col min="3" max="3" width="2.5703125" style="5" customWidth="1"/>
    <col min="4" max="4" width="2.5703125" style="6" customWidth="1"/>
    <col min="5" max="5" width="0.28515625" style="6" customWidth="1"/>
    <col min="6" max="6" width="10.42578125" style="7" customWidth="1"/>
    <col min="7" max="7" width="18.7109375" style="7" customWidth="1"/>
    <col min="8" max="8" width="101.28515625" style="69" customWidth="1"/>
    <col min="9" max="9" width="12.42578125" style="7" customWidth="1"/>
    <col min="10" max="10" width="12.85546875" style="9" customWidth="1"/>
    <col min="11" max="11" width="13.5703125" style="103" customWidth="1"/>
    <col min="12" max="12" width="13" style="9" customWidth="1"/>
    <col min="13" max="13" width="19.28515625" style="9" bestFit="1" customWidth="1"/>
    <col min="14" max="14" width="34.85546875" style="10" customWidth="1"/>
    <col min="15" max="15" width="29.28515625" style="11" bestFit="1" customWidth="1"/>
    <col min="16" max="16" width="30.42578125" style="5" bestFit="1" customWidth="1"/>
    <col min="17" max="17" width="23.85546875" style="5" customWidth="1"/>
    <col min="18" max="18" width="9.140625" style="5"/>
    <col min="19" max="19" width="13.85546875" style="5" bestFit="1" customWidth="1"/>
    <col min="20" max="259" width="9.140625" style="5"/>
    <col min="260" max="260" width="8" style="5" customWidth="1"/>
    <col min="261" max="261" width="10.5703125" style="5" customWidth="1"/>
    <col min="262" max="262" width="8.5703125" style="5" customWidth="1"/>
    <col min="263" max="263" width="14.42578125" style="5" customWidth="1"/>
    <col min="264" max="264" width="75.140625" style="5" customWidth="1"/>
    <col min="265" max="265" width="12.42578125" style="5" customWidth="1"/>
    <col min="266" max="266" width="10.140625" style="5" customWidth="1"/>
    <col min="267" max="267" width="13.5703125" style="5" customWidth="1"/>
    <col min="268" max="268" width="11.42578125" style="5" customWidth="1"/>
    <col min="269" max="269" width="19.28515625" style="5" bestFit="1" customWidth="1"/>
    <col min="270" max="270" width="34.85546875" style="5" customWidth="1"/>
    <col min="271" max="271" width="8" style="5" bestFit="1" customWidth="1"/>
    <col min="272" max="272" width="30.42578125" style="5" bestFit="1" customWidth="1"/>
    <col min="273" max="273" width="11.7109375" style="5" bestFit="1" customWidth="1"/>
    <col min="274" max="274" width="9.140625" style="5"/>
    <col min="275" max="275" width="13.85546875" style="5" bestFit="1" customWidth="1"/>
    <col min="276" max="515" width="9.140625" style="5"/>
    <col min="516" max="516" width="8" style="5" customWidth="1"/>
    <col min="517" max="517" width="10.5703125" style="5" customWidth="1"/>
    <col min="518" max="518" width="8.5703125" style="5" customWidth="1"/>
    <col min="519" max="519" width="14.42578125" style="5" customWidth="1"/>
    <col min="520" max="520" width="75.140625" style="5" customWidth="1"/>
    <col min="521" max="521" width="12.42578125" style="5" customWidth="1"/>
    <col min="522" max="522" width="10.140625" style="5" customWidth="1"/>
    <col min="523" max="523" width="13.5703125" style="5" customWidth="1"/>
    <col min="524" max="524" width="11.42578125" style="5" customWidth="1"/>
    <col min="525" max="525" width="19.28515625" style="5" bestFit="1" customWidth="1"/>
    <col min="526" max="526" width="34.85546875" style="5" customWidth="1"/>
    <col min="527" max="527" width="8" style="5" bestFit="1" customWidth="1"/>
    <col min="528" max="528" width="30.42578125" style="5" bestFit="1" customWidth="1"/>
    <col min="529" max="529" width="11.7109375" style="5" bestFit="1" customWidth="1"/>
    <col min="530" max="530" width="9.140625" style="5"/>
    <col min="531" max="531" width="13.85546875" style="5" bestFit="1" customWidth="1"/>
    <col min="532" max="771" width="9.140625" style="5"/>
    <col min="772" max="772" width="8" style="5" customWidth="1"/>
    <col min="773" max="773" width="10.5703125" style="5" customWidth="1"/>
    <col min="774" max="774" width="8.5703125" style="5" customWidth="1"/>
    <col min="775" max="775" width="14.42578125" style="5" customWidth="1"/>
    <col min="776" max="776" width="75.140625" style="5" customWidth="1"/>
    <col min="777" max="777" width="12.42578125" style="5" customWidth="1"/>
    <col min="778" max="778" width="10.140625" style="5" customWidth="1"/>
    <col min="779" max="779" width="13.5703125" style="5" customWidth="1"/>
    <col min="780" max="780" width="11.42578125" style="5" customWidth="1"/>
    <col min="781" max="781" width="19.28515625" style="5" bestFit="1" customWidth="1"/>
    <col min="782" max="782" width="34.85546875" style="5" customWidth="1"/>
    <col min="783" max="783" width="8" style="5" bestFit="1" customWidth="1"/>
    <col min="784" max="784" width="30.42578125" style="5" bestFit="1" customWidth="1"/>
    <col min="785" max="785" width="11.7109375" style="5" bestFit="1" customWidth="1"/>
    <col min="786" max="786" width="9.140625" style="5"/>
    <col min="787" max="787" width="13.85546875" style="5" bestFit="1" customWidth="1"/>
    <col min="788" max="1027" width="9.140625" style="5"/>
    <col min="1028" max="1028" width="8" style="5" customWidth="1"/>
    <col min="1029" max="1029" width="10.5703125" style="5" customWidth="1"/>
    <col min="1030" max="1030" width="8.5703125" style="5" customWidth="1"/>
    <col min="1031" max="1031" width="14.42578125" style="5" customWidth="1"/>
    <col min="1032" max="1032" width="75.140625" style="5" customWidth="1"/>
    <col min="1033" max="1033" width="12.42578125" style="5" customWidth="1"/>
    <col min="1034" max="1034" width="10.140625" style="5" customWidth="1"/>
    <col min="1035" max="1035" width="13.5703125" style="5" customWidth="1"/>
    <col min="1036" max="1036" width="11.42578125" style="5" customWidth="1"/>
    <col min="1037" max="1037" width="19.28515625" style="5" bestFit="1" customWidth="1"/>
    <col min="1038" max="1038" width="34.85546875" style="5" customWidth="1"/>
    <col min="1039" max="1039" width="8" style="5" bestFit="1" customWidth="1"/>
    <col min="1040" max="1040" width="30.42578125" style="5" bestFit="1" customWidth="1"/>
    <col min="1041" max="1041" width="11.7109375" style="5" bestFit="1" customWidth="1"/>
    <col min="1042" max="1042" width="9.140625" style="5"/>
    <col min="1043" max="1043" width="13.85546875" style="5" bestFit="1" customWidth="1"/>
    <col min="1044" max="1283" width="9.140625" style="5"/>
    <col min="1284" max="1284" width="8" style="5" customWidth="1"/>
    <col min="1285" max="1285" width="10.5703125" style="5" customWidth="1"/>
    <col min="1286" max="1286" width="8.5703125" style="5" customWidth="1"/>
    <col min="1287" max="1287" width="14.42578125" style="5" customWidth="1"/>
    <col min="1288" max="1288" width="75.140625" style="5" customWidth="1"/>
    <col min="1289" max="1289" width="12.42578125" style="5" customWidth="1"/>
    <col min="1290" max="1290" width="10.140625" style="5" customWidth="1"/>
    <col min="1291" max="1291" width="13.5703125" style="5" customWidth="1"/>
    <col min="1292" max="1292" width="11.42578125" style="5" customWidth="1"/>
    <col min="1293" max="1293" width="19.28515625" style="5" bestFit="1" customWidth="1"/>
    <col min="1294" max="1294" width="34.85546875" style="5" customWidth="1"/>
    <col min="1295" max="1295" width="8" style="5" bestFit="1" customWidth="1"/>
    <col min="1296" max="1296" width="30.42578125" style="5" bestFit="1" customWidth="1"/>
    <col min="1297" max="1297" width="11.7109375" style="5" bestFit="1" customWidth="1"/>
    <col min="1298" max="1298" width="9.140625" style="5"/>
    <col min="1299" max="1299" width="13.85546875" style="5" bestFit="1" customWidth="1"/>
    <col min="1300" max="1539" width="9.140625" style="5"/>
    <col min="1540" max="1540" width="8" style="5" customWidth="1"/>
    <col min="1541" max="1541" width="10.5703125" style="5" customWidth="1"/>
    <col min="1542" max="1542" width="8.5703125" style="5" customWidth="1"/>
    <col min="1543" max="1543" width="14.42578125" style="5" customWidth="1"/>
    <col min="1544" max="1544" width="75.140625" style="5" customWidth="1"/>
    <col min="1545" max="1545" width="12.42578125" style="5" customWidth="1"/>
    <col min="1546" max="1546" width="10.140625" style="5" customWidth="1"/>
    <col min="1547" max="1547" width="13.5703125" style="5" customWidth="1"/>
    <col min="1548" max="1548" width="11.42578125" style="5" customWidth="1"/>
    <col min="1549" max="1549" width="19.28515625" style="5" bestFit="1" customWidth="1"/>
    <col min="1550" max="1550" width="34.85546875" style="5" customWidth="1"/>
    <col min="1551" max="1551" width="8" style="5" bestFit="1" customWidth="1"/>
    <col min="1552" max="1552" width="30.42578125" style="5" bestFit="1" customWidth="1"/>
    <col min="1553" max="1553" width="11.7109375" style="5" bestFit="1" customWidth="1"/>
    <col min="1554" max="1554" width="9.140625" style="5"/>
    <col min="1555" max="1555" width="13.85546875" style="5" bestFit="1" customWidth="1"/>
    <col min="1556" max="1795" width="9.140625" style="5"/>
    <col min="1796" max="1796" width="8" style="5" customWidth="1"/>
    <col min="1797" max="1797" width="10.5703125" style="5" customWidth="1"/>
    <col min="1798" max="1798" width="8.5703125" style="5" customWidth="1"/>
    <col min="1799" max="1799" width="14.42578125" style="5" customWidth="1"/>
    <col min="1800" max="1800" width="75.140625" style="5" customWidth="1"/>
    <col min="1801" max="1801" width="12.42578125" style="5" customWidth="1"/>
    <col min="1802" max="1802" width="10.140625" style="5" customWidth="1"/>
    <col min="1803" max="1803" width="13.5703125" style="5" customWidth="1"/>
    <col min="1804" max="1804" width="11.42578125" style="5" customWidth="1"/>
    <col min="1805" max="1805" width="19.28515625" style="5" bestFit="1" customWidth="1"/>
    <col min="1806" max="1806" width="34.85546875" style="5" customWidth="1"/>
    <col min="1807" max="1807" width="8" style="5" bestFit="1" customWidth="1"/>
    <col min="1808" max="1808" width="30.42578125" style="5" bestFit="1" customWidth="1"/>
    <col min="1809" max="1809" width="11.7109375" style="5" bestFit="1" customWidth="1"/>
    <col min="1810" max="1810" width="9.140625" style="5"/>
    <col min="1811" max="1811" width="13.85546875" style="5" bestFit="1" customWidth="1"/>
    <col min="1812" max="2051" width="9.140625" style="5"/>
    <col min="2052" max="2052" width="8" style="5" customWidth="1"/>
    <col min="2053" max="2053" width="10.5703125" style="5" customWidth="1"/>
    <col min="2054" max="2054" width="8.5703125" style="5" customWidth="1"/>
    <col min="2055" max="2055" width="14.42578125" style="5" customWidth="1"/>
    <col min="2056" max="2056" width="75.140625" style="5" customWidth="1"/>
    <col min="2057" max="2057" width="12.42578125" style="5" customWidth="1"/>
    <col min="2058" max="2058" width="10.140625" style="5" customWidth="1"/>
    <col min="2059" max="2059" width="13.5703125" style="5" customWidth="1"/>
    <col min="2060" max="2060" width="11.42578125" style="5" customWidth="1"/>
    <col min="2061" max="2061" width="19.28515625" style="5" bestFit="1" customWidth="1"/>
    <col min="2062" max="2062" width="34.85546875" style="5" customWidth="1"/>
    <col min="2063" max="2063" width="8" style="5" bestFit="1" customWidth="1"/>
    <col min="2064" max="2064" width="30.42578125" style="5" bestFit="1" customWidth="1"/>
    <col min="2065" max="2065" width="11.7109375" style="5" bestFit="1" customWidth="1"/>
    <col min="2066" max="2066" width="9.140625" style="5"/>
    <col min="2067" max="2067" width="13.85546875" style="5" bestFit="1" customWidth="1"/>
    <col min="2068" max="2307" width="9.140625" style="5"/>
    <col min="2308" max="2308" width="8" style="5" customWidth="1"/>
    <col min="2309" max="2309" width="10.5703125" style="5" customWidth="1"/>
    <col min="2310" max="2310" width="8.5703125" style="5" customWidth="1"/>
    <col min="2311" max="2311" width="14.42578125" style="5" customWidth="1"/>
    <col min="2312" max="2312" width="75.140625" style="5" customWidth="1"/>
    <col min="2313" max="2313" width="12.42578125" style="5" customWidth="1"/>
    <col min="2314" max="2314" width="10.140625" style="5" customWidth="1"/>
    <col min="2315" max="2315" width="13.5703125" style="5" customWidth="1"/>
    <col min="2316" max="2316" width="11.42578125" style="5" customWidth="1"/>
    <col min="2317" max="2317" width="19.28515625" style="5" bestFit="1" customWidth="1"/>
    <col min="2318" max="2318" width="34.85546875" style="5" customWidth="1"/>
    <col min="2319" max="2319" width="8" style="5" bestFit="1" customWidth="1"/>
    <col min="2320" max="2320" width="30.42578125" style="5" bestFit="1" customWidth="1"/>
    <col min="2321" max="2321" width="11.7109375" style="5" bestFit="1" customWidth="1"/>
    <col min="2322" max="2322" width="9.140625" style="5"/>
    <col min="2323" max="2323" width="13.85546875" style="5" bestFit="1" customWidth="1"/>
    <col min="2324" max="2563" width="9.140625" style="5"/>
    <col min="2564" max="2564" width="8" style="5" customWidth="1"/>
    <col min="2565" max="2565" width="10.5703125" style="5" customWidth="1"/>
    <col min="2566" max="2566" width="8.5703125" style="5" customWidth="1"/>
    <col min="2567" max="2567" width="14.42578125" style="5" customWidth="1"/>
    <col min="2568" max="2568" width="75.140625" style="5" customWidth="1"/>
    <col min="2569" max="2569" width="12.42578125" style="5" customWidth="1"/>
    <col min="2570" max="2570" width="10.140625" style="5" customWidth="1"/>
    <col min="2571" max="2571" width="13.5703125" style="5" customWidth="1"/>
    <col min="2572" max="2572" width="11.42578125" style="5" customWidth="1"/>
    <col min="2573" max="2573" width="19.28515625" style="5" bestFit="1" customWidth="1"/>
    <col min="2574" max="2574" width="34.85546875" style="5" customWidth="1"/>
    <col min="2575" max="2575" width="8" style="5" bestFit="1" customWidth="1"/>
    <col min="2576" max="2576" width="30.42578125" style="5" bestFit="1" customWidth="1"/>
    <col min="2577" max="2577" width="11.7109375" style="5" bestFit="1" customWidth="1"/>
    <col min="2578" max="2578" width="9.140625" style="5"/>
    <col min="2579" max="2579" width="13.85546875" style="5" bestFit="1" customWidth="1"/>
    <col min="2580" max="2819" width="9.140625" style="5"/>
    <col min="2820" max="2820" width="8" style="5" customWidth="1"/>
    <col min="2821" max="2821" width="10.5703125" style="5" customWidth="1"/>
    <col min="2822" max="2822" width="8.5703125" style="5" customWidth="1"/>
    <col min="2823" max="2823" width="14.42578125" style="5" customWidth="1"/>
    <col min="2824" max="2824" width="75.140625" style="5" customWidth="1"/>
    <col min="2825" max="2825" width="12.42578125" style="5" customWidth="1"/>
    <col min="2826" max="2826" width="10.140625" style="5" customWidth="1"/>
    <col min="2827" max="2827" width="13.5703125" style="5" customWidth="1"/>
    <col min="2828" max="2828" width="11.42578125" style="5" customWidth="1"/>
    <col min="2829" max="2829" width="19.28515625" style="5" bestFit="1" customWidth="1"/>
    <col min="2830" max="2830" width="34.85546875" style="5" customWidth="1"/>
    <col min="2831" max="2831" width="8" style="5" bestFit="1" customWidth="1"/>
    <col min="2832" max="2832" width="30.42578125" style="5" bestFit="1" customWidth="1"/>
    <col min="2833" max="2833" width="11.7109375" style="5" bestFit="1" customWidth="1"/>
    <col min="2834" max="2834" width="9.140625" style="5"/>
    <col min="2835" max="2835" width="13.85546875" style="5" bestFit="1" customWidth="1"/>
    <col min="2836" max="3075" width="9.140625" style="5"/>
    <col min="3076" max="3076" width="8" style="5" customWidth="1"/>
    <col min="3077" max="3077" width="10.5703125" style="5" customWidth="1"/>
    <col min="3078" max="3078" width="8.5703125" style="5" customWidth="1"/>
    <col min="3079" max="3079" width="14.42578125" style="5" customWidth="1"/>
    <col min="3080" max="3080" width="75.140625" style="5" customWidth="1"/>
    <col min="3081" max="3081" width="12.42578125" style="5" customWidth="1"/>
    <col min="3082" max="3082" width="10.140625" style="5" customWidth="1"/>
    <col min="3083" max="3083" width="13.5703125" style="5" customWidth="1"/>
    <col min="3084" max="3084" width="11.42578125" style="5" customWidth="1"/>
    <col min="3085" max="3085" width="19.28515625" style="5" bestFit="1" customWidth="1"/>
    <col min="3086" max="3086" width="34.85546875" style="5" customWidth="1"/>
    <col min="3087" max="3087" width="8" style="5" bestFit="1" customWidth="1"/>
    <col min="3088" max="3088" width="30.42578125" style="5" bestFit="1" customWidth="1"/>
    <col min="3089" max="3089" width="11.7109375" style="5" bestFit="1" customWidth="1"/>
    <col min="3090" max="3090" width="9.140625" style="5"/>
    <col min="3091" max="3091" width="13.85546875" style="5" bestFit="1" customWidth="1"/>
    <col min="3092" max="3331" width="9.140625" style="5"/>
    <col min="3332" max="3332" width="8" style="5" customWidth="1"/>
    <col min="3333" max="3333" width="10.5703125" style="5" customWidth="1"/>
    <col min="3334" max="3334" width="8.5703125" style="5" customWidth="1"/>
    <col min="3335" max="3335" width="14.42578125" style="5" customWidth="1"/>
    <col min="3336" max="3336" width="75.140625" style="5" customWidth="1"/>
    <col min="3337" max="3337" width="12.42578125" style="5" customWidth="1"/>
    <col min="3338" max="3338" width="10.140625" style="5" customWidth="1"/>
    <col min="3339" max="3339" width="13.5703125" style="5" customWidth="1"/>
    <col min="3340" max="3340" width="11.42578125" style="5" customWidth="1"/>
    <col min="3341" max="3341" width="19.28515625" style="5" bestFit="1" customWidth="1"/>
    <col min="3342" max="3342" width="34.85546875" style="5" customWidth="1"/>
    <col min="3343" max="3343" width="8" style="5" bestFit="1" customWidth="1"/>
    <col min="3344" max="3344" width="30.42578125" style="5" bestFit="1" customWidth="1"/>
    <col min="3345" max="3345" width="11.7109375" style="5" bestFit="1" customWidth="1"/>
    <col min="3346" max="3346" width="9.140625" style="5"/>
    <col min="3347" max="3347" width="13.85546875" style="5" bestFit="1" customWidth="1"/>
    <col min="3348" max="3587" width="9.140625" style="5"/>
    <col min="3588" max="3588" width="8" style="5" customWidth="1"/>
    <col min="3589" max="3589" width="10.5703125" style="5" customWidth="1"/>
    <col min="3590" max="3590" width="8.5703125" style="5" customWidth="1"/>
    <col min="3591" max="3591" width="14.42578125" style="5" customWidth="1"/>
    <col min="3592" max="3592" width="75.140625" style="5" customWidth="1"/>
    <col min="3593" max="3593" width="12.42578125" style="5" customWidth="1"/>
    <col min="3594" max="3594" width="10.140625" style="5" customWidth="1"/>
    <col min="3595" max="3595" width="13.5703125" style="5" customWidth="1"/>
    <col min="3596" max="3596" width="11.42578125" style="5" customWidth="1"/>
    <col min="3597" max="3597" width="19.28515625" style="5" bestFit="1" customWidth="1"/>
    <col min="3598" max="3598" width="34.85546875" style="5" customWidth="1"/>
    <col min="3599" max="3599" width="8" style="5" bestFit="1" customWidth="1"/>
    <col min="3600" max="3600" width="30.42578125" style="5" bestFit="1" customWidth="1"/>
    <col min="3601" max="3601" width="11.7109375" style="5" bestFit="1" customWidth="1"/>
    <col min="3602" max="3602" width="9.140625" style="5"/>
    <col min="3603" max="3603" width="13.85546875" style="5" bestFit="1" customWidth="1"/>
    <col min="3604" max="3843" width="9.140625" style="5"/>
    <col min="3844" max="3844" width="8" style="5" customWidth="1"/>
    <col min="3845" max="3845" width="10.5703125" style="5" customWidth="1"/>
    <col min="3846" max="3846" width="8.5703125" style="5" customWidth="1"/>
    <col min="3847" max="3847" width="14.42578125" style="5" customWidth="1"/>
    <col min="3848" max="3848" width="75.140625" style="5" customWidth="1"/>
    <col min="3849" max="3849" width="12.42578125" style="5" customWidth="1"/>
    <col min="3850" max="3850" width="10.140625" style="5" customWidth="1"/>
    <col min="3851" max="3851" width="13.5703125" style="5" customWidth="1"/>
    <col min="3852" max="3852" width="11.42578125" style="5" customWidth="1"/>
    <col min="3853" max="3853" width="19.28515625" style="5" bestFit="1" customWidth="1"/>
    <col min="3854" max="3854" width="34.85546875" style="5" customWidth="1"/>
    <col min="3855" max="3855" width="8" style="5" bestFit="1" customWidth="1"/>
    <col min="3856" max="3856" width="30.42578125" style="5" bestFit="1" customWidth="1"/>
    <col min="3857" max="3857" width="11.7109375" style="5" bestFit="1" customWidth="1"/>
    <col min="3858" max="3858" width="9.140625" style="5"/>
    <col min="3859" max="3859" width="13.85546875" style="5" bestFit="1" customWidth="1"/>
    <col min="3860" max="4099" width="9.140625" style="5"/>
    <col min="4100" max="4100" width="8" style="5" customWidth="1"/>
    <col min="4101" max="4101" width="10.5703125" style="5" customWidth="1"/>
    <col min="4102" max="4102" width="8.5703125" style="5" customWidth="1"/>
    <col min="4103" max="4103" width="14.42578125" style="5" customWidth="1"/>
    <col min="4104" max="4104" width="75.140625" style="5" customWidth="1"/>
    <col min="4105" max="4105" width="12.42578125" style="5" customWidth="1"/>
    <col min="4106" max="4106" width="10.140625" style="5" customWidth="1"/>
    <col min="4107" max="4107" width="13.5703125" style="5" customWidth="1"/>
    <col min="4108" max="4108" width="11.42578125" style="5" customWidth="1"/>
    <col min="4109" max="4109" width="19.28515625" style="5" bestFit="1" customWidth="1"/>
    <col min="4110" max="4110" width="34.85546875" style="5" customWidth="1"/>
    <col min="4111" max="4111" width="8" style="5" bestFit="1" customWidth="1"/>
    <col min="4112" max="4112" width="30.42578125" style="5" bestFit="1" customWidth="1"/>
    <col min="4113" max="4113" width="11.7109375" style="5" bestFit="1" customWidth="1"/>
    <col min="4114" max="4114" width="9.140625" style="5"/>
    <col min="4115" max="4115" width="13.85546875" style="5" bestFit="1" customWidth="1"/>
    <col min="4116" max="4355" width="9.140625" style="5"/>
    <col min="4356" max="4356" width="8" style="5" customWidth="1"/>
    <col min="4357" max="4357" width="10.5703125" style="5" customWidth="1"/>
    <col min="4358" max="4358" width="8.5703125" style="5" customWidth="1"/>
    <col min="4359" max="4359" width="14.42578125" style="5" customWidth="1"/>
    <col min="4360" max="4360" width="75.140625" style="5" customWidth="1"/>
    <col min="4361" max="4361" width="12.42578125" style="5" customWidth="1"/>
    <col min="4362" max="4362" width="10.140625" style="5" customWidth="1"/>
    <col min="4363" max="4363" width="13.5703125" style="5" customWidth="1"/>
    <col min="4364" max="4364" width="11.42578125" style="5" customWidth="1"/>
    <col min="4365" max="4365" width="19.28515625" style="5" bestFit="1" customWidth="1"/>
    <col min="4366" max="4366" width="34.85546875" style="5" customWidth="1"/>
    <col min="4367" max="4367" width="8" style="5" bestFit="1" customWidth="1"/>
    <col min="4368" max="4368" width="30.42578125" style="5" bestFit="1" customWidth="1"/>
    <col min="4369" max="4369" width="11.7109375" style="5" bestFit="1" customWidth="1"/>
    <col min="4370" max="4370" width="9.140625" style="5"/>
    <col min="4371" max="4371" width="13.85546875" style="5" bestFit="1" customWidth="1"/>
    <col min="4372" max="4611" width="9.140625" style="5"/>
    <col min="4612" max="4612" width="8" style="5" customWidth="1"/>
    <col min="4613" max="4613" width="10.5703125" style="5" customWidth="1"/>
    <col min="4614" max="4614" width="8.5703125" style="5" customWidth="1"/>
    <col min="4615" max="4615" width="14.42578125" style="5" customWidth="1"/>
    <col min="4616" max="4616" width="75.140625" style="5" customWidth="1"/>
    <col min="4617" max="4617" width="12.42578125" style="5" customWidth="1"/>
    <col min="4618" max="4618" width="10.140625" style="5" customWidth="1"/>
    <col min="4619" max="4619" width="13.5703125" style="5" customWidth="1"/>
    <col min="4620" max="4620" width="11.42578125" style="5" customWidth="1"/>
    <col min="4621" max="4621" width="19.28515625" style="5" bestFit="1" customWidth="1"/>
    <col min="4622" max="4622" width="34.85546875" style="5" customWidth="1"/>
    <col min="4623" max="4623" width="8" style="5" bestFit="1" customWidth="1"/>
    <col min="4624" max="4624" width="30.42578125" style="5" bestFit="1" customWidth="1"/>
    <col min="4625" max="4625" width="11.7109375" style="5" bestFit="1" customWidth="1"/>
    <col min="4626" max="4626" width="9.140625" style="5"/>
    <col min="4627" max="4627" width="13.85546875" style="5" bestFit="1" customWidth="1"/>
    <col min="4628" max="4867" width="9.140625" style="5"/>
    <col min="4868" max="4868" width="8" style="5" customWidth="1"/>
    <col min="4869" max="4869" width="10.5703125" style="5" customWidth="1"/>
    <col min="4870" max="4870" width="8.5703125" style="5" customWidth="1"/>
    <col min="4871" max="4871" width="14.42578125" style="5" customWidth="1"/>
    <col min="4872" max="4872" width="75.140625" style="5" customWidth="1"/>
    <col min="4873" max="4873" width="12.42578125" style="5" customWidth="1"/>
    <col min="4874" max="4874" width="10.140625" style="5" customWidth="1"/>
    <col min="4875" max="4875" width="13.5703125" style="5" customWidth="1"/>
    <col min="4876" max="4876" width="11.42578125" style="5" customWidth="1"/>
    <col min="4877" max="4877" width="19.28515625" style="5" bestFit="1" customWidth="1"/>
    <col min="4878" max="4878" width="34.85546875" style="5" customWidth="1"/>
    <col min="4879" max="4879" width="8" style="5" bestFit="1" customWidth="1"/>
    <col min="4880" max="4880" width="30.42578125" style="5" bestFit="1" customWidth="1"/>
    <col min="4881" max="4881" width="11.7109375" style="5" bestFit="1" customWidth="1"/>
    <col min="4882" max="4882" width="9.140625" style="5"/>
    <col min="4883" max="4883" width="13.85546875" style="5" bestFit="1" customWidth="1"/>
    <col min="4884" max="5123" width="9.140625" style="5"/>
    <col min="5124" max="5124" width="8" style="5" customWidth="1"/>
    <col min="5125" max="5125" width="10.5703125" style="5" customWidth="1"/>
    <col min="5126" max="5126" width="8.5703125" style="5" customWidth="1"/>
    <col min="5127" max="5127" width="14.42578125" style="5" customWidth="1"/>
    <col min="5128" max="5128" width="75.140625" style="5" customWidth="1"/>
    <col min="5129" max="5129" width="12.42578125" style="5" customWidth="1"/>
    <col min="5130" max="5130" width="10.140625" style="5" customWidth="1"/>
    <col min="5131" max="5131" width="13.5703125" style="5" customWidth="1"/>
    <col min="5132" max="5132" width="11.42578125" style="5" customWidth="1"/>
    <col min="5133" max="5133" width="19.28515625" style="5" bestFit="1" customWidth="1"/>
    <col min="5134" max="5134" width="34.85546875" style="5" customWidth="1"/>
    <col min="5135" max="5135" width="8" style="5" bestFit="1" customWidth="1"/>
    <col min="5136" max="5136" width="30.42578125" style="5" bestFit="1" customWidth="1"/>
    <col min="5137" max="5137" width="11.7109375" style="5" bestFit="1" customWidth="1"/>
    <col min="5138" max="5138" width="9.140625" style="5"/>
    <col min="5139" max="5139" width="13.85546875" style="5" bestFit="1" customWidth="1"/>
    <col min="5140" max="5379" width="9.140625" style="5"/>
    <col min="5380" max="5380" width="8" style="5" customWidth="1"/>
    <col min="5381" max="5381" width="10.5703125" style="5" customWidth="1"/>
    <col min="5382" max="5382" width="8.5703125" style="5" customWidth="1"/>
    <col min="5383" max="5383" width="14.42578125" style="5" customWidth="1"/>
    <col min="5384" max="5384" width="75.140625" style="5" customWidth="1"/>
    <col min="5385" max="5385" width="12.42578125" style="5" customWidth="1"/>
    <col min="5386" max="5386" width="10.140625" style="5" customWidth="1"/>
    <col min="5387" max="5387" width="13.5703125" style="5" customWidth="1"/>
    <col min="5388" max="5388" width="11.42578125" style="5" customWidth="1"/>
    <col min="5389" max="5389" width="19.28515625" style="5" bestFit="1" customWidth="1"/>
    <col min="5390" max="5390" width="34.85546875" style="5" customWidth="1"/>
    <col min="5391" max="5391" width="8" style="5" bestFit="1" customWidth="1"/>
    <col min="5392" max="5392" width="30.42578125" style="5" bestFit="1" customWidth="1"/>
    <col min="5393" max="5393" width="11.7109375" style="5" bestFit="1" customWidth="1"/>
    <col min="5394" max="5394" width="9.140625" style="5"/>
    <col min="5395" max="5395" width="13.85546875" style="5" bestFit="1" customWidth="1"/>
    <col min="5396" max="5635" width="9.140625" style="5"/>
    <col min="5636" max="5636" width="8" style="5" customWidth="1"/>
    <col min="5637" max="5637" width="10.5703125" style="5" customWidth="1"/>
    <col min="5638" max="5638" width="8.5703125" style="5" customWidth="1"/>
    <col min="5639" max="5639" width="14.42578125" style="5" customWidth="1"/>
    <col min="5640" max="5640" width="75.140625" style="5" customWidth="1"/>
    <col min="5641" max="5641" width="12.42578125" style="5" customWidth="1"/>
    <col min="5642" max="5642" width="10.140625" style="5" customWidth="1"/>
    <col min="5643" max="5643" width="13.5703125" style="5" customWidth="1"/>
    <col min="5644" max="5644" width="11.42578125" style="5" customWidth="1"/>
    <col min="5645" max="5645" width="19.28515625" style="5" bestFit="1" customWidth="1"/>
    <col min="5646" max="5646" width="34.85546875" style="5" customWidth="1"/>
    <col min="5647" max="5647" width="8" style="5" bestFit="1" customWidth="1"/>
    <col min="5648" max="5648" width="30.42578125" style="5" bestFit="1" customWidth="1"/>
    <col min="5649" max="5649" width="11.7109375" style="5" bestFit="1" customWidth="1"/>
    <col min="5650" max="5650" width="9.140625" style="5"/>
    <col min="5651" max="5651" width="13.85546875" style="5" bestFit="1" customWidth="1"/>
    <col min="5652" max="5891" width="9.140625" style="5"/>
    <col min="5892" max="5892" width="8" style="5" customWidth="1"/>
    <col min="5893" max="5893" width="10.5703125" style="5" customWidth="1"/>
    <col min="5894" max="5894" width="8.5703125" style="5" customWidth="1"/>
    <col min="5895" max="5895" width="14.42578125" style="5" customWidth="1"/>
    <col min="5896" max="5896" width="75.140625" style="5" customWidth="1"/>
    <col min="5897" max="5897" width="12.42578125" style="5" customWidth="1"/>
    <col min="5898" max="5898" width="10.140625" style="5" customWidth="1"/>
    <col min="5899" max="5899" width="13.5703125" style="5" customWidth="1"/>
    <col min="5900" max="5900" width="11.42578125" style="5" customWidth="1"/>
    <col min="5901" max="5901" width="19.28515625" style="5" bestFit="1" customWidth="1"/>
    <col min="5902" max="5902" width="34.85546875" style="5" customWidth="1"/>
    <col min="5903" max="5903" width="8" style="5" bestFit="1" customWidth="1"/>
    <col min="5904" max="5904" width="30.42578125" style="5" bestFit="1" customWidth="1"/>
    <col min="5905" max="5905" width="11.7109375" style="5" bestFit="1" customWidth="1"/>
    <col min="5906" max="5906" width="9.140625" style="5"/>
    <col min="5907" max="5907" width="13.85546875" style="5" bestFit="1" customWidth="1"/>
    <col min="5908" max="6147" width="9.140625" style="5"/>
    <col min="6148" max="6148" width="8" style="5" customWidth="1"/>
    <col min="6149" max="6149" width="10.5703125" style="5" customWidth="1"/>
    <col min="6150" max="6150" width="8.5703125" style="5" customWidth="1"/>
    <col min="6151" max="6151" width="14.42578125" style="5" customWidth="1"/>
    <col min="6152" max="6152" width="75.140625" style="5" customWidth="1"/>
    <col min="6153" max="6153" width="12.42578125" style="5" customWidth="1"/>
    <col min="6154" max="6154" width="10.140625" style="5" customWidth="1"/>
    <col min="6155" max="6155" width="13.5703125" style="5" customWidth="1"/>
    <col min="6156" max="6156" width="11.42578125" style="5" customWidth="1"/>
    <col min="6157" max="6157" width="19.28515625" style="5" bestFit="1" customWidth="1"/>
    <col min="6158" max="6158" width="34.85546875" style="5" customWidth="1"/>
    <col min="6159" max="6159" width="8" style="5" bestFit="1" customWidth="1"/>
    <col min="6160" max="6160" width="30.42578125" style="5" bestFit="1" customWidth="1"/>
    <col min="6161" max="6161" width="11.7109375" style="5" bestFit="1" customWidth="1"/>
    <col min="6162" max="6162" width="9.140625" style="5"/>
    <col min="6163" max="6163" width="13.85546875" style="5" bestFit="1" customWidth="1"/>
    <col min="6164" max="6403" width="9.140625" style="5"/>
    <col min="6404" max="6404" width="8" style="5" customWidth="1"/>
    <col min="6405" max="6405" width="10.5703125" style="5" customWidth="1"/>
    <col min="6406" max="6406" width="8.5703125" style="5" customWidth="1"/>
    <col min="6407" max="6407" width="14.42578125" style="5" customWidth="1"/>
    <col min="6408" max="6408" width="75.140625" style="5" customWidth="1"/>
    <col min="6409" max="6409" width="12.42578125" style="5" customWidth="1"/>
    <col min="6410" max="6410" width="10.140625" style="5" customWidth="1"/>
    <col min="6411" max="6411" width="13.5703125" style="5" customWidth="1"/>
    <col min="6412" max="6412" width="11.42578125" style="5" customWidth="1"/>
    <col min="6413" max="6413" width="19.28515625" style="5" bestFit="1" customWidth="1"/>
    <col min="6414" max="6414" width="34.85546875" style="5" customWidth="1"/>
    <col min="6415" max="6415" width="8" style="5" bestFit="1" customWidth="1"/>
    <col min="6416" max="6416" width="30.42578125" style="5" bestFit="1" customWidth="1"/>
    <col min="6417" max="6417" width="11.7109375" style="5" bestFit="1" customWidth="1"/>
    <col min="6418" max="6418" width="9.140625" style="5"/>
    <col min="6419" max="6419" width="13.85546875" style="5" bestFit="1" customWidth="1"/>
    <col min="6420" max="6659" width="9.140625" style="5"/>
    <col min="6660" max="6660" width="8" style="5" customWidth="1"/>
    <col min="6661" max="6661" width="10.5703125" style="5" customWidth="1"/>
    <col min="6662" max="6662" width="8.5703125" style="5" customWidth="1"/>
    <col min="6663" max="6663" width="14.42578125" style="5" customWidth="1"/>
    <col min="6664" max="6664" width="75.140625" style="5" customWidth="1"/>
    <col min="6665" max="6665" width="12.42578125" style="5" customWidth="1"/>
    <col min="6666" max="6666" width="10.140625" style="5" customWidth="1"/>
    <col min="6667" max="6667" width="13.5703125" style="5" customWidth="1"/>
    <col min="6668" max="6668" width="11.42578125" style="5" customWidth="1"/>
    <col min="6669" max="6669" width="19.28515625" style="5" bestFit="1" customWidth="1"/>
    <col min="6670" max="6670" width="34.85546875" style="5" customWidth="1"/>
    <col min="6671" max="6671" width="8" style="5" bestFit="1" customWidth="1"/>
    <col min="6672" max="6672" width="30.42578125" style="5" bestFit="1" customWidth="1"/>
    <col min="6673" max="6673" width="11.7109375" style="5" bestFit="1" customWidth="1"/>
    <col min="6674" max="6674" width="9.140625" style="5"/>
    <col min="6675" max="6675" width="13.85546875" style="5" bestFit="1" customWidth="1"/>
    <col min="6676" max="6915" width="9.140625" style="5"/>
    <col min="6916" max="6916" width="8" style="5" customWidth="1"/>
    <col min="6917" max="6917" width="10.5703125" style="5" customWidth="1"/>
    <col min="6918" max="6918" width="8.5703125" style="5" customWidth="1"/>
    <col min="6919" max="6919" width="14.42578125" style="5" customWidth="1"/>
    <col min="6920" max="6920" width="75.140625" style="5" customWidth="1"/>
    <col min="6921" max="6921" width="12.42578125" style="5" customWidth="1"/>
    <col min="6922" max="6922" width="10.140625" style="5" customWidth="1"/>
    <col min="6923" max="6923" width="13.5703125" style="5" customWidth="1"/>
    <col min="6924" max="6924" width="11.42578125" style="5" customWidth="1"/>
    <col min="6925" max="6925" width="19.28515625" style="5" bestFit="1" customWidth="1"/>
    <col min="6926" max="6926" width="34.85546875" style="5" customWidth="1"/>
    <col min="6927" max="6927" width="8" style="5" bestFit="1" customWidth="1"/>
    <col min="6928" max="6928" width="30.42578125" style="5" bestFit="1" customWidth="1"/>
    <col min="6929" max="6929" width="11.7109375" style="5" bestFit="1" customWidth="1"/>
    <col min="6930" max="6930" width="9.140625" style="5"/>
    <col min="6931" max="6931" width="13.85546875" style="5" bestFit="1" customWidth="1"/>
    <col min="6932" max="7171" width="9.140625" style="5"/>
    <col min="7172" max="7172" width="8" style="5" customWidth="1"/>
    <col min="7173" max="7173" width="10.5703125" style="5" customWidth="1"/>
    <col min="7174" max="7174" width="8.5703125" style="5" customWidth="1"/>
    <col min="7175" max="7175" width="14.42578125" style="5" customWidth="1"/>
    <col min="7176" max="7176" width="75.140625" style="5" customWidth="1"/>
    <col min="7177" max="7177" width="12.42578125" style="5" customWidth="1"/>
    <col min="7178" max="7178" width="10.140625" style="5" customWidth="1"/>
    <col min="7179" max="7179" width="13.5703125" style="5" customWidth="1"/>
    <col min="7180" max="7180" width="11.42578125" style="5" customWidth="1"/>
    <col min="7181" max="7181" width="19.28515625" style="5" bestFit="1" customWidth="1"/>
    <col min="7182" max="7182" width="34.85546875" style="5" customWidth="1"/>
    <col min="7183" max="7183" width="8" style="5" bestFit="1" customWidth="1"/>
    <col min="7184" max="7184" width="30.42578125" style="5" bestFit="1" customWidth="1"/>
    <col min="7185" max="7185" width="11.7109375" style="5" bestFit="1" customWidth="1"/>
    <col min="7186" max="7186" width="9.140625" style="5"/>
    <col min="7187" max="7187" width="13.85546875" style="5" bestFit="1" customWidth="1"/>
    <col min="7188" max="7427" width="9.140625" style="5"/>
    <col min="7428" max="7428" width="8" style="5" customWidth="1"/>
    <col min="7429" max="7429" width="10.5703125" style="5" customWidth="1"/>
    <col min="7430" max="7430" width="8.5703125" style="5" customWidth="1"/>
    <col min="7431" max="7431" width="14.42578125" style="5" customWidth="1"/>
    <col min="7432" max="7432" width="75.140625" style="5" customWidth="1"/>
    <col min="7433" max="7433" width="12.42578125" style="5" customWidth="1"/>
    <col min="7434" max="7434" width="10.140625" style="5" customWidth="1"/>
    <col min="7435" max="7435" width="13.5703125" style="5" customWidth="1"/>
    <col min="7436" max="7436" width="11.42578125" style="5" customWidth="1"/>
    <col min="7437" max="7437" width="19.28515625" style="5" bestFit="1" customWidth="1"/>
    <col min="7438" max="7438" width="34.85546875" style="5" customWidth="1"/>
    <col min="7439" max="7439" width="8" style="5" bestFit="1" customWidth="1"/>
    <col min="7440" max="7440" width="30.42578125" style="5" bestFit="1" customWidth="1"/>
    <col min="7441" max="7441" width="11.7109375" style="5" bestFit="1" customWidth="1"/>
    <col min="7442" max="7442" width="9.140625" style="5"/>
    <col min="7443" max="7443" width="13.85546875" style="5" bestFit="1" customWidth="1"/>
    <col min="7444" max="7683" width="9.140625" style="5"/>
    <col min="7684" max="7684" width="8" style="5" customWidth="1"/>
    <col min="7685" max="7685" width="10.5703125" style="5" customWidth="1"/>
    <col min="7686" max="7686" width="8.5703125" style="5" customWidth="1"/>
    <col min="7687" max="7687" width="14.42578125" style="5" customWidth="1"/>
    <col min="7688" max="7688" width="75.140625" style="5" customWidth="1"/>
    <col min="7689" max="7689" width="12.42578125" style="5" customWidth="1"/>
    <col min="7690" max="7690" width="10.140625" style="5" customWidth="1"/>
    <col min="7691" max="7691" width="13.5703125" style="5" customWidth="1"/>
    <col min="7692" max="7692" width="11.42578125" style="5" customWidth="1"/>
    <col min="7693" max="7693" width="19.28515625" style="5" bestFit="1" customWidth="1"/>
    <col min="7694" max="7694" width="34.85546875" style="5" customWidth="1"/>
    <col min="7695" max="7695" width="8" style="5" bestFit="1" customWidth="1"/>
    <col min="7696" max="7696" width="30.42578125" style="5" bestFit="1" customWidth="1"/>
    <col min="7697" max="7697" width="11.7109375" style="5" bestFit="1" customWidth="1"/>
    <col min="7698" max="7698" width="9.140625" style="5"/>
    <col min="7699" max="7699" width="13.85546875" style="5" bestFit="1" customWidth="1"/>
    <col min="7700" max="7939" width="9.140625" style="5"/>
    <col min="7940" max="7940" width="8" style="5" customWidth="1"/>
    <col min="7941" max="7941" width="10.5703125" style="5" customWidth="1"/>
    <col min="7942" max="7942" width="8.5703125" style="5" customWidth="1"/>
    <col min="7943" max="7943" width="14.42578125" style="5" customWidth="1"/>
    <col min="7944" max="7944" width="75.140625" style="5" customWidth="1"/>
    <col min="7945" max="7945" width="12.42578125" style="5" customWidth="1"/>
    <col min="7946" max="7946" width="10.140625" style="5" customWidth="1"/>
    <col min="7947" max="7947" width="13.5703125" style="5" customWidth="1"/>
    <col min="7948" max="7948" width="11.42578125" style="5" customWidth="1"/>
    <col min="7949" max="7949" width="19.28515625" style="5" bestFit="1" customWidth="1"/>
    <col min="7950" max="7950" width="34.85546875" style="5" customWidth="1"/>
    <col min="7951" max="7951" width="8" style="5" bestFit="1" customWidth="1"/>
    <col min="7952" max="7952" width="30.42578125" style="5" bestFit="1" customWidth="1"/>
    <col min="7953" max="7953" width="11.7109375" style="5" bestFit="1" customWidth="1"/>
    <col min="7954" max="7954" width="9.140625" style="5"/>
    <col min="7955" max="7955" width="13.85546875" style="5" bestFit="1" customWidth="1"/>
    <col min="7956" max="8195" width="9.140625" style="5"/>
    <col min="8196" max="8196" width="8" style="5" customWidth="1"/>
    <col min="8197" max="8197" width="10.5703125" style="5" customWidth="1"/>
    <col min="8198" max="8198" width="8.5703125" style="5" customWidth="1"/>
    <col min="8199" max="8199" width="14.42578125" style="5" customWidth="1"/>
    <col min="8200" max="8200" width="75.140625" style="5" customWidth="1"/>
    <col min="8201" max="8201" width="12.42578125" style="5" customWidth="1"/>
    <col min="8202" max="8202" width="10.140625" style="5" customWidth="1"/>
    <col min="8203" max="8203" width="13.5703125" style="5" customWidth="1"/>
    <col min="8204" max="8204" width="11.42578125" style="5" customWidth="1"/>
    <col min="8205" max="8205" width="19.28515625" style="5" bestFit="1" customWidth="1"/>
    <col min="8206" max="8206" width="34.85546875" style="5" customWidth="1"/>
    <col min="8207" max="8207" width="8" style="5" bestFit="1" customWidth="1"/>
    <col min="8208" max="8208" width="30.42578125" style="5" bestFit="1" customWidth="1"/>
    <col min="8209" max="8209" width="11.7109375" style="5" bestFit="1" customWidth="1"/>
    <col min="8210" max="8210" width="9.140625" style="5"/>
    <col min="8211" max="8211" width="13.85546875" style="5" bestFit="1" customWidth="1"/>
    <col min="8212" max="8451" width="9.140625" style="5"/>
    <col min="8452" max="8452" width="8" style="5" customWidth="1"/>
    <col min="8453" max="8453" width="10.5703125" style="5" customWidth="1"/>
    <col min="8454" max="8454" width="8.5703125" style="5" customWidth="1"/>
    <col min="8455" max="8455" width="14.42578125" style="5" customWidth="1"/>
    <col min="8456" max="8456" width="75.140625" style="5" customWidth="1"/>
    <col min="8457" max="8457" width="12.42578125" style="5" customWidth="1"/>
    <col min="8458" max="8458" width="10.140625" style="5" customWidth="1"/>
    <col min="8459" max="8459" width="13.5703125" style="5" customWidth="1"/>
    <col min="8460" max="8460" width="11.42578125" style="5" customWidth="1"/>
    <col min="8461" max="8461" width="19.28515625" style="5" bestFit="1" customWidth="1"/>
    <col min="8462" max="8462" width="34.85546875" style="5" customWidth="1"/>
    <col min="8463" max="8463" width="8" style="5" bestFit="1" customWidth="1"/>
    <col min="8464" max="8464" width="30.42578125" style="5" bestFit="1" customWidth="1"/>
    <col min="8465" max="8465" width="11.7109375" style="5" bestFit="1" customWidth="1"/>
    <col min="8466" max="8466" width="9.140625" style="5"/>
    <col min="8467" max="8467" width="13.85546875" style="5" bestFit="1" customWidth="1"/>
    <col min="8468" max="8707" width="9.140625" style="5"/>
    <col min="8708" max="8708" width="8" style="5" customWidth="1"/>
    <col min="8709" max="8709" width="10.5703125" style="5" customWidth="1"/>
    <col min="8710" max="8710" width="8.5703125" style="5" customWidth="1"/>
    <col min="8711" max="8711" width="14.42578125" style="5" customWidth="1"/>
    <col min="8712" max="8712" width="75.140625" style="5" customWidth="1"/>
    <col min="8713" max="8713" width="12.42578125" style="5" customWidth="1"/>
    <col min="8714" max="8714" width="10.140625" style="5" customWidth="1"/>
    <col min="8715" max="8715" width="13.5703125" style="5" customWidth="1"/>
    <col min="8716" max="8716" width="11.42578125" style="5" customWidth="1"/>
    <col min="8717" max="8717" width="19.28515625" style="5" bestFit="1" customWidth="1"/>
    <col min="8718" max="8718" width="34.85546875" style="5" customWidth="1"/>
    <col min="8719" max="8719" width="8" style="5" bestFit="1" customWidth="1"/>
    <col min="8720" max="8720" width="30.42578125" style="5" bestFit="1" customWidth="1"/>
    <col min="8721" max="8721" width="11.7109375" style="5" bestFit="1" customWidth="1"/>
    <col min="8722" max="8722" width="9.140625" style="5"/>
    <col min="8723" max="8723" width="13.85546875" style="5" bestFit="1" customWidth="1"/>
    <col min="8724" max="8963" width="9.140625" style="5"/>
    <col min="8964" max="8964" width="8" style="5" customWidth="1"/>
    <col min="8965" max="8965" width="10.5703125" style="5" customWidth="1"/>
    <col min="8966" max="8966" width="8.5703125" style="5" customWidth="1"/>
    <col min="8967" max="8967" width="14.42578125" style="5" customWidth="1"/>
    <col min="8968" max="8968" width="75.140625" style="5" customWidth="1"/>
    <col min="8969" max="8969" width="12.42578125" style="5" customWidth="1"/>
    <col min="8970" max="8970" width="10.140625" style="5" customWidth="1"/>
    <col min="8971" max="8971" width="13.5703125" style="5" customWidth="1"/>
    <col min="8972" max="8972" width="11.42578125" style="5" customWidth="1"/>
    <col min="8973" max="8973" width="19.28515625" style="5" bestFit="1" customWidth="1"/>
    <col min="8974" max="8974" width="34.85546875" style="5" customWidth="1"/>
    <col min="8975" max="8975" width="8" style="5" bestFit="1" customWidth="1"/>
    <col min="8976" max="8976" width="30.42578125" style="5" bestFit="1" customWidth="1"/>
    <col min="8977" max="8977" width="11.7109375" style="5" bestFit="1" customWidth="1"/>
    <col min="8978" max="8978" width="9.140625" style="5"/>
    <col min="8979" max="8979" width="13.85546875" style="5" bestFit="1" customWidth="1"/>
    <col min="8980" max="9219" width="9.140625" style="5"/>
    <col min="9220" max="9220" width="8" style="5" customWidth="1"/>
    <col min="9221" max="9221" width="10.5703125" style="5" customWidth="1"/>
    <col min="9222" max="9222" width="8.5703125" style="5" customWidth="1"/>
    <col min="9223" max="9223" width="14.42578125" style="5" customWidth="1"/>
    <col min="9224" max="9224" width="75.140625" style="5" customWidth="1"/>
    <col min="9225" max="9225" width="12.42578125" style="5" customWidth="1"/>
    <col min="9226" max="9226" width="10.140625" style="5" customWidth="1"/>
    <col min="9227" max="9227" width="13.5703125" style="5" customWidth="1"/>
    <col min="9228" max="9228" width="11.42578125" style="5" customWidth="1"/>
    <col min="9229" max="9229" width="19.28515625" style="5" bestFit="1" customWidth="1"/>
    <col min="9230" max="9230" width="34.85546875" style="5" customWidth="1"/>
    <col min="9231" max="9231" width="8" style="5" bestFit="1" customWidth="1"/>
    <col min="9232" max="9232" width="30.42578125" style="5" bestFit="1" customWidth="1"/>
    <col min="9233" max="9233" width="11.7109375" style="5" bestFit="1" customWidth="1"/>
    <col min="9234" max="9234" width="9.140625" style="5"/>
    <col min="9235" max="9235" width="13.85546875" style="5" bestFit="1" customWidth="1"/>
    <col min="9236" max="9475" width="9.140625" style="5"/>
    <col min="9476" max="9476" width="8" style="5" customWidth="1"/>
    <col min="9477" max="9477" width="10.5703125" style="5" customWidth="1"/>
    <col min="9478" max="9478" width="8.5703125" style="5" customWidth="1"/>
    <col min="9479" max="9479" width="14.42578125" style="5" customWidth="1"/>
    <col min="9480" max="9480" width="75.140625" style="5" customWidth="1"/>
    <col min="9481" max="9481" width="12.42578125" style="5" customWidth="1"/>
    <col min="9482" max="9482" width="10.140625" style="5" customWidth="1"/>
    <col min="9483" max="9483" width="13.5703125" style="5" customWidth="1"/>
    <col min="9484" max="9484" width="11.42578125" style="5" customWidth="1"/>
    <col min="9485" max="9485" width="19.28515625" style="5" bestFit="1" customWidth="1"/>
    <col min="9486" max="9486" width="34.85546875" style="5" customWidth="1"/>
    <col min="9487" max="9487" width="8" style="5" bestFit="1" customWidth="1"/>
    <col min="9488" max="9488" width="30.42578125" style="5" bestFit="1" customWidth="1"/>
    <col min="9489" max="9489" width="11.7109375" style="5" bestFit="1" customWidth="1"/>
    <col min="9490" max="9490" width="9.140625" style="5"/>
    <col min="9491" max="9491" width="13.85546875" style="5" bestFit="1" customWidth="1"/>
    <col min="9492" max="9731" width="9.140625" style="5"/>
    <col min="9732" max="9732" width="8" style="5" customWidth="1"/>
    <col min="9733" max="9733" width="10.5703125" style="5" customWidth="1"/>
    <col min="9734" max="9734" width="8.5703125" style="5" customWidth="1"/>
    <col min="9735" max="9735" width="14.42578125" style="5" customWidth="1"/>
    <col min="9736" max="9736" width="75.140625" style="5" customWidth="1"/>
    <col min="9737" max="9737" width="12.42578125" style="5" customWidth="1"/>
    <col min="9738" max="9738" width="10.140625" style="5" customWidth="1"/>
    <col min="9739" max="9739" width="13.5703125" style="5" customWidth="1"/>
    <col min="9740" max="9740" width="11.42578125" style="5" customWidth="1"/>
    <col min="9741" max="9741" width="19.28515625" style="5" bestFit="1" customWidth="1"/>
    <col min="9742" max="9742" width="34.85546875" style="5" customWidth="1"/>
    <col min="9743" max="9743" width="8" style="5" bestFit="1" customWidth="1"/>
    <col min="9744" max="9744" width="30.42578125" style="5" bestFit="1" customWidth="1"/>
    <col min="9745" max="9745" width="11.7109375" style="5" bestFit="1" customWidth="1"/>
    <col min="9746" max="9746" width="9.140625" style="5"/>
    <col min="9747" max="9747" width="13.85546875" style="5" bestFit="1" customWidth="1"/>
    <col min="9748" max="9987" width="9.140625" style="5"/>
    <col min="9988" max="9988" width="8" style="5" customWidth="1"/>
    <col min="9989" max="9989" width="10.5703125" style="5" customWidth="1"/>
    <col min="9990" max="9990" width="8.5703125" style="5" customWidth="1"/>
    <col min="9991" max="9991" width="14.42578125" style="5" customWidth="1"/>
    <col min="9992" max="9992" width="75.140625" style="5" customWidth="1"/>
    <col min="9993" max="9993" width="12.42578125" style="5" customWidth="1"/>
    <col min="9994" max="9994" width="10.140625" style="5" customWidth="1"/>
    <col min="9995" max="9995" width="13.5703125" style="5" customWidth="1"/>
    <col min="9996" max="9996" width="11.42578125" style="5" customWidth="1"/>
    <col min="9997" max="9997" width="19.28515625" style="5" bestFit="1" customWidth="1"/>
    <col min="9998" max="9998" width="34.85546875" style="5" customWidth="1"/>
    <col min="9999" max="9999" width="8" style="5" bestFit="1" customWidth="1"/>
    <col min="10000" max="10000" width="30.42578125" style="5" bestFit="1" customWidth="1"/>
    <col min="10001" max="10001" width="11.7109375" style="5" bestFit="1" customWidth="1"/>
    <col min="10002" max="10002" width="9.140625" style="5"/>
    <col min="10003" max="10003" width="13.85546875" style="5" bestFit="1" customWidth="1"/>
    <col min="10004" max="10243" width="9.140625" style="5"/>
    <col min="10244" max="10244" width="8" style="5" customWidth="1"/>
    <col min="10245" max="10245" width="10.5703125" style="5" customWidth="1"/>
    <col min="10246" max="10246" width="8.5703125" style="5" customWidth="1"/>
    <col min="10247" max="10247" width="14.42578125" style="5" customWidth="1"/>
    <col min="10248" max="10248" width="75.140625" style="5" customWidth="1"/>
    <col min="10249" max="10249" width="12.42578125" style="5" customWidth="1"/>
    <col min="10250" max="10250" width="10.140625" style="5" customWidth="1"/>
    <col min="10251" max="10251" width="13.5703125" style="5" customWidth="1"/>
    <col min="10252" max="10252" width="11.42578125" style="5" customWidth="1"/>
    <col min="10253" max="10253" width="19.28515625" style="5" bestFit="1" customWidth="1"/>
    <col min="10254" max="10254" width="34.85546875" style="5" customWidth="1"/>
    <col min="10255" max="10255" width="8" style="5" bestFit="1" customWidth="1"/>
    <col min="10256" max="10256" width="30.42578125" style="5" bestFit="1" customWidth="1"/>
    <col min="10257" max="10257" width="11.7109375" style="5" bestFit="1" customWidth="1"/>
    <col min="10258" max="10258" width="9.140625" style="5"/>
    <col min="10259" max="10259" width="13.85546875" style="5" bestFit="1" customWidth="1"/>
    <col min="10260" max="10499" width="9.140625" style="5"/>
    <col min="10500" max="10500" width="8" style="5" customWidth="1"/>
    <col min="10501" max="10501" width="10.5703125" style="5" customWidth="1"/>
    <col min="10502" max="10502" width="8.5703125" style="5" customWidth="1"/>
    <col min="10503" max="10503" width="14.42578125" style="5" customWidth="1"/>
    <col min="10504" max="10504" width="75.140625" style="5" customWidth="1"/>
    <col min="10505" max="10505" width="12.42578125" style="5" customWidth="1"/>
    <col min="10506" max="10506" width="10.140625" style="5" customWidth="1"/>
    <col min="10507" max="10507" width="13.5703125" style="5" customWidth="1"/>
    <col min="10508" max="10508" width="11.42578125" style="5" customWidth="1"/>
    <col min="10509" max="10509" width="19.28515625" style="5" bestFit="1" customWidth="1"/>
    <col min="10510" max="10510" width="34.85546875" style="5" customWidth="1"/>
    <col min="10511" max="10511" width="8" style="5" bestFit="1" customWidth="1"/>
    <col min="10512" max="10512" width="30.42578125" style="5" bestFit="1" customWidth="1"/>
    <col min="10513" max="10513" width="11.7109375" style="5" bestFit="1" customWidth="1"/>
    <col min="10514" max="10514" width="9.140625" style="5"/>
    <col min="10515" max="10515" width="13.85546875" style="5" bestFit="1" customWidth="1"/>
    <col min="10516" max="10755" width="9.140625" style="5"/>
    <col min="10756" max="10756" width="8" style="5" customWidth="1"/>
    <col min="10757" max="10757" width="10.5703125" style="5" customWidth="1"/>
    <col min="10758" max="10758" width="8.5703125" style="5" customWidth="1"/>
    <col min="10759" max="10759" width="14.42578125" style="5" customWidth="1"/>
    <col min="10760" max="10760" width="75.140625" style="5" customWidth="1"/>
    <col min="10761" max="10761" width="12.42578125" style="5" customWidth="1"/>
    <col min="10762" max="10762" width="10.140625" style="5" customWidth="1"/>
    <col min="10763" max="10763" width="13.5703125" style="5" customWidth="1"/>
    <col min="10764" max="10764" width="11.42578125" style="5" customWidth="1"/>
    <col min="10765" max="10765" width="19.28515625" style="5" bestFit="1" customWidth="1"/>
    <col min="10766" max="10766" width="34.85546875" style="5" customWidth="1"/>
    <col min="10767" max="10767" width="8" style="5" bestFit="1" customWidth="1"/>
    <col min="10768" max="10768" width="30.42578125" style="5" bestFit="1" customWidth="1"/>
    <col min="10769" max="10769" width="11.7109375" style="5" bestFit="1" customWidth="1"/>
    <col min="10770" max="10770" width="9.140625" style="5"/>
    <col min="10771" max="10771" width="13.85546875" style="5" bestFit="1" customWidth="1"/>
    <col min="10772" max="11011" width="9.140625" style="5"/>
    <col min="11012" max="11012" width="8" style="5" customWidth="1"/>
    <col min="11013" max="11013" width="10.5703125" style="5" customWidth="1"/>
    <col min="11014" max="11014" width="8.5703125" style="5" customWidth="1"/>
    <col min="11015" max="11015" width="14.42578125" style="5" customWidth="1"/>
    <col min="11016" max="11016" width="75.140625" style="5" customWidth="1"/>
    <col min="11017" max="11017" width="12.42578125" style="5" customWidth="1"/>
    <col min="11018" max="11018" width="10.140625" style="5" customWidth="1"/>
    <col min="11019" max="11019" width="13.5703125" style="5" customWidth="1"/>
    <col min="11020" max="11020" width="11.42578125" style="5" customWidth="1"/>
    <col min="11021" max="11021" width="19.28515625" style="5" bestFit="1" customWidth="1"/>
    <col min="11022" max="11022" width="34.85546875" style="5" customWidth="1"/>
    <col min="11023" max="11023" width="8" style="5" bestFit="1" customWidth="1"/>
    <col min="11024" max="11024" width="30.42578125" style="5" bestFit="1" customWidth="1"/>
    <col min="11025" max="11025" width="11.7109375" style="5" bestFit="1" customWidth="1"/>
    <col min="11026" max="11026" width="9.140625" style="5"/>
    <col min="11027" max="11027" width="13.85546875" style="5" bestFit="1" customWidth="1"/>
    <col min="11028" max="11267" width="9.140625" style="5"/>
    <col min="11268" max="11268" width="8" style="5" customWidth="1"/>
    <col min="11269" max="11269" width="10.5703125" style="5" customWidth="1"/>
    <col min="11270" max="11270" width="8.5703125" style="5" customWidth="1"/>
    <col min="11271" max="11271" width="14.42578125" style="5" customWidth="1"/>
    <col min="11272" max="11272" width="75.140625" style="5" customWidth="1"/>
    <col min="11273" max="11273" width="12.42578125" style="5" customWidth="1"/>
    <col min="11274" max="11274" width="10.140625" style="5" customWidth="1"/>
    <col min="11275" max="11275" width="13.5703125" style="5" customWidth="1"/>
    <col min="11276" max="11276" width="11.42578125" style="5" customWidth="1"/>
    <col min="11277" max="11277" width="19.28515625" style="5" bestFit="1" customWidth="1"/>
    <col min="11278" max="11278" width="34.85546875" style="5" customWidth="1"/>
    <col min="11279" max="11279" width="8" style="5" bestFit="1" customWidth="1"/>
    <col min="11280" max="11280" width="30.42578125" style="5" bestFit="1" customWidth="1"/>
    <col min="11281" max="11281" width="11.7109375" style="5" bestFit="1" customWidth="1"/>
    <col min="11282" max="11282" width="9.140625" style="5"/>
    <col min="11283" max="11283" width="13.85546875" style="5" bestFit="1" customWidth="1"/>
    <col min="11284" max="11523" width="9.140625" style="5"/>
    <col min="11524" max="11524" width="8" style="5" customWidth="1"/>
    <col min="11525" max="11525" width="10.5703125" style="5" customWidth="1"/>
    <col min="11526" max="11526" width="8.5703125" style="5" customWidth="1"/>
    <col min="11527" max="11527" width="14.42578125" style="5" customWidth="1"/>
    <col min="11528" max="11528" width="75.140625" style="5" customWidth="1"/>
    <col min="11529" max="11529" width="12.42578125" style="5" customWidth="1"/>
    <col min="11530" max="11530" width="10.140625" style="5" customWidth="1"/>
    <col min="11531" max="11531" width="13.5703125" style="5" customWidth="1"/>
    <col min="11532" max="11532" width="11.42578125" style="5" customWidth="1"/>
    <col min="11533" max="11533" width="19.28515625" style="5" bestFit="1" customWidth="1"/>
    <col min="11534" max="11534" width="34.85546875" style="5" customWidth="1"/>
    <col min="11535" max="11535" width="8" style="5" bestFit="1" customWidth="1"/>
    <col min="11536" max="11536" width="30.42578125" style="5" bestFit="1" customWidth="1"/>
    <col min="11537" max="11537" width="11.7109375" style="5" bestFit="1" customWidth="1"/>
    <col min="11538" max="11538" width="9.140625" style="5"/>
    <col min="11539" max="11539" width="13.85546875" style="5" bestFit="1" customWidth="1"/>
    <col min="11540" max="11779" width="9.140625" style="5"/>
    <col min="11780" max="11780" width="8" style="5" customWidth="1"/>
    <col min="11781" max="11781" width="10.5703125" style="5" customWidth="1"/>
    <col min="11782" max="11782" width="8.5703125" style="5" customWidth="1"/>
    <col min="11783" max="11783" width="14.42578125" style="5" customWidth="1"/>
    <col min="11784" max="11784" width="75.140625" style="5" customWidth="1"/>
    <col min="11785" max="11785" width="12.42578125" style="5" customWidth="1"/>
    <col min="11786" max="11786" width="10.140625" style="5" customWidth="1"/>
    <col min="11787" max="11787" width="13.5703125" style="5" customWidth="1"/>
    <col min="11788" max="11788" width="11.42578125" style="5" customWidth="1"/>
    <col min="11789" max="11789" width="19.28515625" style="5" bestFit="1" customWidth="1"/>
    <col min="11790" max="11790" width="34.85546875" style="5" customWidth="1"/>
    <col min="11791" max="11791" width="8" style="5" bestFit="1" customWidth="1"/>
    <col min="11792" max="11792" width="30.42578125" style="5" bestFit="1" customWidth="1"/>
    <col min="11793" max="11793" width="11.7109375" style="5" bestFit="1" customWidth="1"/>
    <col min="11794" max="11794" width="9.140625" style="5"/>
    <col min="11795" max="11795" width="13.85546875" style="5" bestFit="1" customWidth="1"/>
    <col min="11796" max="12035" width="9.140625" style="5"/>
    <col min="12036" max="12036" width="8" style="5" customWidth="1"/>
    <col min="12037" max="12037" width="10.5703125" style="5" customWidth="1"/>
    <col min="12038" max="12038" width="8.5703125" style="5" customWidth="1"/>
    <col min="12039" max="12039" width="14.42578125" style="5" customWidth="1"/>
    <col min="12040" max="12040" width="75.140625" style="5" customWidth="1"/>
    <col min="12041" max="12041" width="12.42578125" style="5" customWidth="1"/>
    <col min="12042" max="12042" width="10.140625" style="5" customWidth="1"/>
    <col min="12043" max="12043" width="13.5703125" style="5" customWidth="1"/>
    <col min="12044" max="12044" width="11.42578125" style="5" customWidth="1"/>
    <col min="12045" max="12045" width="19.28515625" style="5" bestFit="1" customWidth="1"/>
    <col min="12046" max="12046" width="34.85546875" style="5" customWidth="1"/>
    <col min="12047" max="12047" width="8" style="5" bestFit="1" customWidth="1"/>
    <col min="12048" max="12048" width="30.42578125" style="5" bestFit="1" customWidth="1"/>
    <col min="12049" max="12049" width="11.7109375" style="5" bestFit="1" customWidth="1"/>
    <col min="12050" max="12050" width="9.140625" style="5"/>
    <col min="12051" max="12051" width="13.85546875" style="5" bestFit="1" customWidth="1"/>
    <col min="12052" max="12291" width="9.140625" style="5"/>
    <col min="12292" max="12292" width="8" style="5" customWidth="1"/>
    <col min="12293" max="12293" width="10.5703125" style="5" customWidth="1"/>
    <col min="12294" max="12294" width="8.5703125" style="5" customWidth="1"/>
    <col min="12295" max="12295" width="14.42578125" style="5" customWidth="1"/>
    <col min="12296" max="12296" width="75.140625" style="5" customWidth="1"/>
    <col min="12297" max="12297" width="12.42578125" style="5" customWidth="1"/>
    <col min="12298" max="12298" width="10.140625" style="5" customWidth="1"/>
    <col min="12299" max="12299" width="13.5703125" style="5" customWidth="1"/>
    <col min="12300" max="12300" width="11.42578125" style="5" customWidth="1"/>
    <col min="12301" max="12301" width="19.28515625" style="5" bestFit="1" customWidth="1"/>
    <col min="12302" max="12302" width="34.85546875" style="5" customWidth="1"/>
    <col min="12303" max="12303" width="8" style="5" bestFit="1" customWidth="1"/>
    <col min="12304" max="12304" width="30.42578125" style="5" bestFit="1" customWidth="1"/>
    <col min="12305" max="12305" width="11.7109375" style="5" bestFit="1" customWidth="1"/>
    <col min="12306" max="12306" width="9.140625" style="5"/>
    <col min="12307" max="12307" width="13.85546875" style="5" bestFit="1" customWidth="1"/>
    <col min="12308" max="12547" width="9.140625" style="5"/>
    <col min="12548" max="12548" width="8" style="5" customWidth="1"/>
    <col min="12549" max="12549" width="10.5703125" style="5" customWidth="1"/>
    <col min="12550" max="12550" width="8.5703125" style="5" customWidth="1"/>
    <col min="12551" max="12551" width="14.42578125" style="5" customWidth="1"/>
    <col min="12552" max="12552" width="75.140625" style="5" customWidth="1"/>
    <col min="12553" max="12553" width="12.42578125" style="5" customWidth="1"/>
    <col min="12554" max="12554" width="10.140625" style="5" customWidth="1"/>
    <col min="12555" max="12555" width="13.5703125" style="5" customWidth="1"/>
    <col min="12556" max="12556" width="11.42578125" style="5" customWidth="1"/>
    <col min="12557" max="12557" width="19.28515625" style="5" bestFit="1" customWidth="1"/>
    <col min="12558" max="12558" width="34.85546875" style="5" customWidth="1"/>
    <col min="12559" max="12559" width="8" style="5" bestFit="1" customWidth="1"/>
    <col min="12560" max="12560" width="30.42578125" style="5" bestFit="1" customWidth="1"/>
    <col min="12561" max="12561" width="11.7109375" style="5" bestFit="1" customWidth="1"/>
    <col min="12562" max="12562" width="9.140625" style="5"/>
    <col min="12563" max="12563" width="13.85546875" style="5" bestFit="1" customWidth="1"/>
    <col min="12564" max="12803" width="9.140625" style="5"/>
    <col min="12804" max="12804" width="8" style="5" customWidth="1"/>
    <col min="12805" max="12805" width="10.5703125" style="5" customWidth="1"/>
    <col min="12806" max="12806" width="8.5703125" style="5" customWidth="1"/>
    <col min="12807" max="12807" width="14.42578125" style="5" customWidth="1"/>
    <col min="12808" max="12808" width="75.140625" style="5" customWidth="1"/>
    <col min="12809" max="12809" width="12.42578125" style="5" customWidth="1"/>
    <col min="12810" max="12810" width="10.140625" style="5" customWidth="1"/>
    <col min="12811" max="12811" width="13.5703125" style="5" customWidth="1"/>
    <col min="12812" max="12812" width="11.42578125" style="5" customWidth="1"/>
    <col min="12813" max="12813" width="19.28515625" style="5" bestFit="1" customWidth="1"/>
    <col min="12814" max="12814" width="34.85546875" style="5" customWidth="1"/>
    <col min="12815" max="12815" width="8" style="5" bestFit="1" customWidth="1"/>
    <col min="12816" max="12816" width="30.42578125" style="5" bestFit="1" customWidth="1"/>
    <col min="12817" max="12817" width="11.7109375" style="5" bestFit="1" customWidth="1"/>
    <col min="12818" max="12818" width="9.140625" style="5"/>
    <col min="12819" max="12819" width="13.85546875" style="5" bestFit="1" customWidth="1"/>
    <col min="12820" max="13059" width="9.140625" style="5"/>
    <col min="13060" max="13060" width="8" style="5" customWidth="1"/>
    <col min="13061" max="13061" width="10.5703125" style="5" customWidth="1"/>
    <col min="13062" max="13062" width="8.5703125" style="5" customWidth="1"/>
    <col min="13063" max="13063" width="14.42578125" style="5" customWidth="1"/>
    <col min="13064" max="13064" width="75.140625" style="5" customWidth="1"/>
    <col min="13065" max="13065" width="12.42578125" style="5" customWidth="1"/>
    <col min="13066" max="13066" width="10.140625" style="5" customWidth="1"/>
    <col min="13067" max="13067" width="13.5703125" style="5" customWidth="1"/>
    <col min="13068" max="13068" width="11.42578125" style="5" customWidth="1"/>
    <col min="13069" max="13069" width="19.28515625" style="5" bestFit="1" customWidth="1"/>
    <col min="13070" max="13070" width="34.85546875" style="5" customWidth="1"/>
    <col min="13071" max="13071" width="8" style="5" bestFit="1" customWidth="1"/>
    <col min="13072" max="13072" width="30.42578125" style="5" bestFit="1" customWidth="1"/>
    <col min="13073" max="13073" width="11.7109375" style="5" bestFit="1" customWidth="1"/>
    <col min="13074" max="13074" width="9.140625" style="5"/>
    <col min="13075" max="13075" width="13.85546875" style="5" bestFit="1" customWidth="1"/>
    <col min="13076" max="13315" width="9.140625" style="5"/>
    <col min="13316" max="13316" width="8" style="5" customWidth="1"/>
    <col min="13317" max="13317" width="10.5703125" style="5" customWidth="1"/>
    <col min="13318" max="13318" width="8.5703125" style="5" customWidth="1"/>
    <col min="13319" max="13319" width="14.42578125" style="5" customWidth="1"/>
    <col min="13320" max="13320" width="75.140625" style="5" customWidth="1"/>
    <col min="13321" max="13321" width="12.42578125" style="5" customWidth="1"/>
    <col min="13322" max="13322" width="10.140625" style="5" customWidth="1"/>
    <col min="13323" max="13323" width="13.5703125" style="5" customWidth="1"/>
    <col min="13324" max="13324" width="11.42578125" style="5" customWidth="1"/>
    <col min="13325" max="13325" width="19.28515625" style="5" bestFit="1" customWidth="1"/>
    <col min="13326" max="13326" width="34.85546875" style="5" customWidth="1"/>
    <col min="13327" max="13327" width="8" style="5" bestFit="1" customWidth="1"/>
    <col min="13328" max="13328" width="30.42578125" style="5" bestFit="1" customWidth="1"/>
    <col min="13329" max="13329" width="11.7109375" style="5" bestFit="1" customWidth="1"/>
    <col min="13330" max="13330" width="9.140625" style="5"/>
    <col min="13331" max="13331" width="13.85546875" style="5" bestFit="1" customWidth="1"/>
    <col min="13332" max="13571" width="9.140625" style="5"/>
    <col min="13572" max="13572" width="8" style="5" customWidth="1"/>
    <col min="13573" max="13573" width="10.5703125" style="5" customWidth="1"/>
    <col min="13574" max="13574" width="8.5703125" style="5" customWidth="1"/>
    <col min="13575" max="13575" width="14.42578125" style="5" customWidth="1"/>
    <col min="13576" max="13576" width="75.140625" style="5" customWidth="1"/>
    <col min="13577" max="13577" width="12.42578125" style="5" customWidth="1"/>
    <col min="13578" max="13578" width="10.140625" style="5" customWidth="1"/>
    <col min="13579" max="13579" width="13.5703125" style="5" customWidth="1"/>
    <col min="13580" max="13580" width="11.42578125" style="5" customWidth="1"/>
    <col min="13581" max="13581" width="19.28515625" style="5" bestFit="1" customWidth="1"/>
    <col min="13582" max="13582" width="34.85546875" style="5" customWidth="1"/>
    <col min="13583" max="13583" width="8" style="5" bestFit="1" customWidth="1"/>
    <col min="13584" max="13584" width="30.42578125" style="5" bestFit="1" customWidth="1"/>
    <col min="13585" max="13585" width="11.7109375" style="5" bestFit="1" customWidth="1"/>
    <col min="13586" max="13586" width="9.140625" style="5"/>
    <col min="13587" max="13587" width="13.85546875" style="5" bestFit="1" customWidth="1"/>
    <col min="13588" max="13827" width="9.140625" style="5"/>
    <col min="13828" max="13828" width="8" style="5" customWidth="1"/>
    <col min="13829" max="13829" width="10.5703125" style="5" customWidth="1"/>
    <col min="13830" max="13830" width="8.5703125" style="5" customWidth="1"/>
    <col min="13831" max="13831" width="14.42578125" style="5" customWidth="1"/>
    <col min="13832" max="13832" width="75.140625" style="5" customWidth="1"/>
    <col min="13833" max="13833" width="12.42578125" style="5" customWidth="1"/>
    <col min="13834" max="13834" width="10.140625" style="5" customWidth="1"/>
    <col min="13835" max="13835" width="13.5703125" style="5" customWidth="1"/>
    <col min="13836" max="13836" width="11.42578125" style="5" customWidth="1"/>
    <col min="13837" max="13837" width="19.28515625" style="5" bestFit="1" customWidth="1"/>
    <col min="13838" max="13838" width="34.85546875" style="5" customWidth="1"/>
    <col min="13839" max="13839" width="8" style="5" bestFit="1" customWidth="1"/>
    <col min="13840" max="13840" width="30.42578125" style="5" bestFit="1" customWidth="1"/>
    <col min="13841" max="13841" width="11.7109375" style="5" bestFit="1" customWidth="1"/>
    <col min="13842" max="13842" width="9.140625" style="5"/>
    <col min="13843" max="13843" width="13.85546875" style="5" bestFit="1" customWidth="1"/>
    <col min="13844" max="14083" width="9.140625" style="5"/>
    <col min="14084" max="14084" width="8" style="5" customWidth="1"/>
    <col min="14085" max="14085" width="10.5703125" style="5" customWidth="1"/>
    <col min="14086" max="14086" width="8.5703125" style="5" customWidth="1"/>
    <col min="14087" max="14087" width="14.42578125" style="5" customWidth="1"/>
    <col min="14088" max="14088" width="75.140625" style="5" customWidth="1"/>
    <col min="14089" max="14089" width="12.42578125" style="5" customWidth="1"/>
    <col min="14090" max="14090" width="10.140625" style="5" customWidth="1"/>
    <col min="14091" max="14091" width="13.5703125" style="5" customWidth="1"/>
    <col min="14092" max="14092" width="11.42578125" style="5" customWidth="1"/>
    <col min="14093" max="14093" width="19.28515625" style="5" bestFit="1" customWidth="1"/>
    <col min="14094" max="14094" width="34.85546875" style="5" customWidth="1"/>
    <col min="14095" max="14095" width="8" style="5" bestFit="1" customWidth="1"/>
    <col min="14096" max="14096" width="30.42578125" style="5" bestFit="1" customWidth="1"/>
    <col min="14097" max="14097" width="11.7109375" style="5" bestFit="1" customWidth="1"/>
    <col min="14098" max="14098" width="9.140625" style="5"/>
    <col min="14099" max="14099" width="13.85546875" style="5" bestFit="1" customWidth="1"/>
    <col min="14100" max="14339" width="9.140625" style="5"/>
    <col min="14340" max="14340" width="8" style="5" customWidth="1"/>
    <col min="14341" max="14341" width="10.5703125" style="5" customWidth="1"/>
    <col min="14342" max="14342" width="8.5703125" style="5" customWidth="1"/>
    <col min="14343" max="14343" width="14.42578125" style="5" customWidth="1"/>
    <col min="14344" max="14344" width="75.140625" style="5" customWidth="1"/>
    <col min="14345" max="14345" width="12.42578125" style="5" customWidth="1"/>
    <col min="14346" max="14346" width="10.140625" style="5" customWidth="1"/>
    <col min="14347" max="14347" width="13.5703125" style="5" customWidth="1"/>
    <col min="14348" max="14348" width="11.42578125" style="5" customWidth="1"/>
    <col min="14349" max="14349" width="19.28515625" style="5" bestFit="1" customWidth="1"/>
    <col min="14350" max="14350" width="34.85546875" style="5" customWidth="1"/>
    <col min="14351" max="14351" width="8" style="5" bestFit="1" customWidth="1"/>
    <col min="14352" max="14352" width="30.42578125" style="5" bestFit="1" customWidth="1"/>
    <col min="14353" max="14353" width="11.7109375" style="5" bestFit="1" customWidth="1"/>
    <col min="14354" max="14354" width="9.140625" style="5"/>
    <col min="14355" max="14355" width="13.85546875" style="5" bestFit="1" customWidth="1"/>
    <col min="14356" max="14595" width="9.140625" style="5"/>
    <col min="14596" max="14596" width="8" style="5" customWidth="1"/>
    <col min="14597" max="14597" width="10.5703125" style="5" customWidth="1"/>
    <col min="14598" max="14598" width="8.5703125" style="5" customWidth="1"/>
    <col min="14599" max="14599" width="14.42578125" style="5" customWidth="1"/>
    <col min="14600" max="14600" width="75.140625" style="5" customWidth="1"/>
    <col min="14601" max="14601" width="12.42578125" style="5" customWidth="1"/>
    <col min="14602" max="14602" width="10.140625" style="5" customWidth="1"/>
    <col min="14603" max="14603" width="13.5703125" style="5" customWidth="1"/>
    <col min="14604" max="14604" width="11.42578125" style="5" customWidth="1"/>
    <col min="14605" max="14605" width="19.28515625" style="5" bestFit="1" customWidth="1"/>
    <col min="14606" max="14606" width="34.85546875" style="5" customWidth="1"/>
    <col min="14607" max="14607" width="8" style="5" bestFit="1" customWidth="1"/>
    <col min="14608" max="14608" width="30.42578125" style="5" bestFit="1" customWidth="1"/>
    <col min="14609" max="14609" width="11.7109375" style="5" bestFit="1" customWidth="1"/>
    <col min="14610" max="14610" width="9.140625" style="5"/>
    <col min="14611" max="14611" width="13.85546875" style="5" bestFit="1" customWidth="1"/>
    <col min="14612" max="14851" width="9.140625" style="5"/>
    <col min="14852" max="14852" width="8" style="5" customWidth="1"/>
    <col min="14853" max="14853" width="10.5703125" style="5" customWidth="1"/>
    <col min="14854" max="14854" width="8.5703125" style="5" customWidth="1"/>
    <col min="14855" max="14855" width="14.42578125" style="5" customWidth="1"/>
    <col min="14856" max="14856" width="75.140625" style="5" customWidth="1"/>
    <col min="14857" max="14857" width="12.42578125" style="5" customWidth="1"/>
    <col min="14858" max="14858" width="10.140625" style="5" customWidth="1"/>
    <col min="14859" max="14859" width="13.5703125" style="5" customWidth="1"/>
    <col min="14860" max="14860" width="11.42578125" style="5" customWidth="1"/>
    <col min="14861" max="14861" width="19.28515625" style="5" bestFit="1" customWidth="1"/>
    <col min="14862" max="14862" width="34.85546875" style="5" customWidth="1"/>
    <col min="14863" max="14863" width="8" style="5" bestFit="1" customWidth="1"/>
    <col min="14864" max="14864" width="30.42578125" style="5" bestFit="1" customWidth="1"/>
    <col min="14865" max="14865" width="11.7109375" style="5" bestFit="1" customWidth="1"/>
    <col min="14866" max="14866" width="9.140625" style="5"/>
    <col min="14867" max="14867" width="13.85546875" style="5" bestFit="1" customWidth="1"/>
    <col min="14868" max="15107" width="9.140625" style="5"/>
    <col min="15108" max="15108" width="8" style="5" customWidth="1"/>
    <col min="15109" max="15109" width="10.5703125" style="5" customWidth="1"/>
    <col min="15110" max="15110" width="8.5703125" style="5" customWidth="1"/>
    <col min="15111" max="15111" width="14.42578125" style="5" customWidth="1"/>
    <col min="15112" max="15112" width="75.140625" style="5" customWidth="1"/>
    <col min="15113" max="15113" width="12.42578125" style="5" customWidth="1"/>
    <col min="15114" max="15114" width="10.140625" style="5" customWidth="1"/>
    <col min="15115" max="15115" width="13.5703125" style="5" customWidth="1"/>
    <col min="15116" max="15116" width="11.42578125" style="5" customWidth="1"/>
    <col min="15117" max="15117" width="19.28515625" style="5" bestFit="1" customWidth="1"/>
    <col min="15118" max="15118" width="34.85546875" style="5" customWidth="1"/>
    <col min="15119" max="15119" width="8" style="5" bestFit="1" customWidth="1"/>
    <col min="15120" max="15120" width="30.42578125" style="5" bestFit="1" customWidth="1"/>
    <col min="15121" max="15121" width="11.7109375" style="5" bestFit="1" customWidth="1"/>
    <col min="15122" max="15122" width="9.140625" style="5"/>
    <col min="15123" max="15123" width="13.85546875" style="5" bestFit="1" customWidth="1"/>
    <col min="15124" max="15363" width="9.140625" style="5"/>
    <col min="15364" max="15364" width="8" style="5" customWidth="1"/>
    <col min="15365" max="15365" width="10.5703125" style="5" customWidth="1"/>
    <col min="15366" max="15366" width="8.5703125" style="5" customWidth="1"/>
    <col min="15367" max="15367" width="14.42578125" style="5" customWidth="1"/>
    <col min="15368" max="15368" width="75.140625" style="5" customWidth="1"/>
    <col min="15369" max="15369" width="12.42578125" style="5" customWidth="1"/>
    <col min="15370" max="15370" width="10.140625" style="5" customWidth="1"/>
    <col min="15371" max="15371" width="13.5703125" style="5" customWidth="1"/>
    <col min="15372" max="15372" width="11.42578125" style="5" customWidth="1"/>
    <col min="15373" max="15373" width="19.28515625" style="5" bestFit="1" customWidth="1"/>
    <col min="15374" max="15374" width="34.85546875" style="5" customWidth="1"/>
    <col min="15375" max="15375" width="8" style="5" bestFit="1" customWidth="1"/>
    <col min="15376" max="15376" width="30.42578125" style="5" bestFit="1" customWidth="1"/>
    <col min="15377" max="15377" width="11.7109375" style="5" bestFit="1" customWidth="1"/>
    <col min="15378" max="15378" width="9.140625" style="5"/>
    <col min="15379" max="15379" width="13.85546875" style="5" bestFit="1" customWidth="1"/>
    <col min="15380" max="15619" width="9.140625" style="5"/>
    <col min="15620" max="15620" width="8" style="5" customWidth="1"/>
    <col min="15621" max="15621" width="10.5703125" style="5" customWidth="1"/>
    <col min="15622" max="15622" width="8.5703125" style="5" customWidth="1"/>
    <col min="15623" max="15623" width="14.42578125" style="5" customWidth="1"/>
    <col min="15624" max="15624" width="75.140625" style="5" customWidth="1"/>
    <col min="15625" max="15625" width="12.42578125" style="5" customWidth="1"/>
    <col min="15626" max="15626" width="10.140625" style="5" customWidth="1"/>
    <col min="15627" max="15627" width="13.5703125" style="5" customWidth="1"/>
    <col min="15628" max="15628" width="11.42578125" style="5" customWidth="1"/>
    <col min="15629" max="15629" width="19.28515625" style="5" bestFit="1" customWidth="1"/>
    <col min="15630" max="15630" width="34.85546875" style="5" customWidth="1"/>
    <col min="15631" max="15631" width="8" style="5" bestFit="1" customWidth="1"/>
    <col min="15632" max="15632" width="30.42578125" style="5" bestFit="1" customWidth="1"/>
    <col min="15633" max="15633" width="11.7109375" style="5" bestFit="1" customWidth="1"/>
    <col min="15634" max="15634" width="9.140625" style="5"/>
    <col min="15635" max="15635" width="13.85546875" style="5" bestFit="1" customWidth="1"/>
    <col min="15636" max="15875" width="9.140625" style="5"/>
    <col min="15876" max="15876" width="8" style="5" customWidth="1"/>
    <col min="15877" max="15877" width="10.5703125" style="5" customWidth="1"/>
    <col min="15878" max="15878" width="8.5703125" style="5" customWidth="1"/>
    <col min="15879" max="15879" width="14.42578125" style="5" customWidth="1"/>
    <col min="15880" max="15880" width="75.140625" style="5" customWidth="1"/>
    <col min="15881" max="15881" width="12.42578125" style="5" customWidth="1"/>
    <col min="15882" max="15882" width="10.140625" style="5" customWidth="1"/>
    <col min="15883" max="15883" width="13.5703125" style="5" customWidth="1"/>
    <col min="15884" max="15884" width="11.42578125" style="5" customWidth="1"/>
    <col min="15885" max="15885" width="19.28515625" style="5" bestFit="1" customWidth="1"/>
    <col min="15886" max="15886" width="34.85546875" style="5" customWidth="1"/>
    <col min="15887" max="15887" width="8" style="5" bestFit="1" customWidth="1"/>
    <col min="15888" max="15888" width="30.42578125" style="5" bestFit="1" customWidth="1"/>
    <col min="15889" max="15889" width="11.7109375" style="5" bestFit="1" customWidth="1"/>
    <col min="15890" max="15890" width="9.140625" style="5"/>
    <col min="15891" max="15891" width="13.85546875" style="5" bestFit="1" customWidth="1"/>
    <col min="15892" max="16131" width="9.140625" style="5"/>
    <col min="16132" max="16132" width="8" style="5" customWidth="1"/>
    <col min="16133" max="16133" width="10.5703125" style="5" customWidth="1"/>
    <col min="16134" max="16134" width="8.5703125" style="5" customWidth="1"/>
    <col min="16135" max="16135" width="14.42578125" style="5" customWidth="1"/>
    <col min="16136" max="16136" width="75.140625" style="5" customWidth="1"/>
    <col min="16137" max="16137" width="12.42578125" style="5" customWidth="1"/>
    <col min="16138" max="16138" width="10.140625" style="5" customWidth="1"/>
    <col min="16139" max="16139" width="13.5703125" style="5" customWidth="1"/>
    <col min="16140" max="16140" width="11.42578125" style="5" customWidth="1"/>
    <col min="16141" max="16141" width="19.28515625" style="5" bestFit="1" customWidth="1"/>
    <col min="16142" max="16142" width="34.85546875" style="5" customWidth="1"/>
    <col min="16143" max="16143" width="8" style="5" bestFit="1" customWidth="1"/>
    <col min="16144" max="16144" width="30.42578125" style="5" bestFit="1" customWidth="1"/>
    <col min="16145" max="16145" width="11.7109375" style="5" bestFit="1" customWidth="1"/>
    <col min="16146" max="16146" width="9.140625" style="5"/>
    <col min="16147" max="16147" width="13.85546875" style="5" bestFit="1" customWidth="1"/>
    <col min="16148" max="16384" width="9.140625" style="5"/>
  </cols>
  <sheetData>
    <row r="1" spans="3:19" ht="13.5" thickBot="1"/>
    <row r="2" spans="3:19" s="1" customFormat="1" ht="38.25" thickBot="1">
      <c r="D2" s="2"/>
      <c r="E2" s="2"/>
      <c r="F2" s="3" t="s">
        <v>4</v>
      </c>
      <c r="G2" s="4"/>
      <c r="H2" s="638" t="s">
        <v>826</v>
      </c>
      <c r="K2" s="204"/>
      <c r="O2" s="1368"/>
      <c r="P2" s="1443" t="s">
        <v>1166</v>
      </c>
    </row>
    <row r="3" spans="3:19" ht="18.75" thickBot="1">
      <c r="H3" s="8"/>
      <c r="N3" s="1442" t="s">
        <v>1166</v>
      </c>
      <c r="O3" s="1369" t="s">
        <v>1112</v>
      </c>
      <c r="P3" s="637"/>
    </row>
    <row r="4" spans="3:19" s="12" customFormat="1" ht="18.75" thickBot="1">
      <c r="D4" s="13"/>
      <c r="E4" s="13"/>
      <c r="F4" s="14"/>
      <c r="G4" s="108"/>
      <c r="H4" s="110"/>
      <c r="I4" s="108"/>
      <c r="J4" s="109"/>
      <c r="K4" s="109"/>
      <c r="L4" s="109"/>
      <c r="M4" s="111"/>
      <c r="N4" s="12" t="s">
        <v>1167</v>
      </c>
      <c r="O4" s="1369" t="s">
        <v>1113</v>
      </c>
      <c r="P4" s="637"/>
    </row>
    <row r="5" spans="3:19" s="20" customFormat="1" ht="56.25" customHeight="1" thickBot="1">
      <c r="D5" s="21"/>
      <c r="E5" s="21"/>
      <c r="F5" s="22"/>
      <c r="G5" s="117"/>
      <c r="H5" s="2487" t="s">
        <v>2</v>
      </c>
      <c r="I5" s="2475" t="s">
        <v>1784</v>
      </c>
      <c r="J5" s="2476"/>
      <c r="K5" s="2477"/>
      <c r="L5" s="2468"/>
      <c r="M5" s="2469"/>
      <c r="O5" s="23"/>
      <c r="P5" s="27"/>
    </row>
    <row r="6" spans="3:19" s="20" customFormat="1" ht="30.75" customHeight="1" thickBot="1">
      <c r="D6" s="21"/>
      <c r="E6" s="21"/>
      <c r="F6" s="1374"/>
      <c r="G6" s="1375"/>
      <c r="H6" s="2488"/>
      <c r="I6" s="2484" t="s">
        <v>1113</v>
      </c>
      <c r="J6" s="2485"/>
      <c r="K6" s="2486"/>
      <c r="L6" s="2470"/>
      <c r="M6" s="2471"/>
      <c r="O6" s="23"/>
      <c r="P6" s="27"/>
    </row>
    <row r="7" spans="3:19" s="20" customFormat="1" ht="39" thickBot="1">
      <c r="D7" s="24"/>
      <c r="E7" s="24"/>
      <c r="F7" s="25"/>
      <c r="G7" s="118"/>
      <c r="H7" s="1434" t="s">
        <v>1163</v>
      </c>
      <c r="I7" s="658" t="s">
        <v>5</v>
      </c>
      <c r="J7" s="2466">
        <v>0.20349999999999999</v>
      </c>
      <c r="K7" s="2467"/>
      <c r="L7" s="2472"/>
      <c r="M7" s="2473"/>
      <c r="N7" s="26"/>
      <c r="O7" s="23"/>
    </row>
    <row r="8" spans="3:19" s="27" customFormat="1" ht="18.75" thickBot="1">
      <c r="D8" s="28"/>
      <c r="E8" s="28"/>
      <c r="F8" s="2478" t="s">
        <v>246</v>
      </c>
      <c r="G8" s="2479"/>
      <c r="H8" s="2479"/>
      <c r="I8" s="2479"/>
      <c r="J8" s="2479"/>
      <c r="K8" s="2479"/>
      <c r="L8" s="2479"/>
      <c r="M8" s="2480"/>
      <c r="N8" s="29"/>
      <c r="O8" s="30"/>
    </row>
    <row r="9" spans="3:19" s="12" customFormat="1" ht="6.75" thickBot="1">
      <c r="D9" s="13"/>
      <c r="E9" s="13"/>
      <c r="F9" s="14"/>
      <c r="G9" s="15"/>
      <c r="H9" s="116"/>
      <c r="I9" s="15"/>
      <c r="J9" s="16"/>
      <c r="K9" s="16"/>
      <c r="L9" s="16"/>
      <c r="M9" s="17"/>
      <c r="N9" s="18"/>
      <c r="O9" s="19"/>
    </row>
    <row r="10" spans="3:19" s="27" customFormat="1" ht="18">
      <c r="D10" s="28"/>
      <c r="E10" s="28"/>
      <c r="F10" s="604" t="s">
        <v>6</v>
      </c>
      <c r="G10" s="2481" t="s">
        <v>1635</v>
      </c>
      <c r="H10" s="2481"/>
      <c r="I10" s="2481"/>
      <c r="J10" s="2481"/>
      <c r="K10" s="605"/>
      <c r="L10" s="606" t="s">
        <v>7</v>
      </c>
      <c r="M10" s="607">
        <v>44103</v>
      </c>
      <c r="N10" s="31"/>
    </row>
    <row r="11" spans="3:19" s="27" customFormat="1" ht="18.75" thickBot="1">
      <c r="D11" s="28"/>
      <c r="E11" s="28"/>
      <c r="F11" s="604" t="s">
        <v>8</v>
      </c>
      <c r="G11" s="2482" t="s">
        <v>1636</v>
      </c>
      <c r="H11" s="2483"/>
      <c r="I11" s="2483"/>
      <c r="J11" s="2483"/>
      <c r="K11" s="2474" t="s">
        <v>9</v>
      </c>
      <c r="L11" s="2474"/>
      <c r="M11" s="281">
        <v>1.157</v>
      </c>
      <c r="N11" s="32"/>
      <c r="O11" s="30"/>
    </row>
    <row r="12" spans="3:19" s="27" customFormat="1" ht="18.75" thickBot="1">
      <c r="D12" s="28"/>
      <c r="E12" s="28"/>
      <c r="F12" s="2495" t="s">
        <v>10</v>
      </c>
      <c r="G12" s="2496"/>
      <c r="H12" s="2496"/>
      <c r="I12" s="2496"/>
      <c r="J12" s="2497"/>
      <c r="K12" s="2496"/>
      <c r="L12" s="2496"/>
      <c r="M12" s="2498"/>
      <c r="N12" s="33"/>
      <c r="O12" s="30"/>
    </row>
    <row r="13" spans="3:19" s="20" customFormat="1" ht="30.75" thickBot="1">
      <c r="D13" s="24"/>
      <c r="E13" s="24"/>
      <c r="F13" s="34" t="s">
        <v>11</v>
      </c>
      <c r="G13" s="35" t="s">
        <v>12</v>
      </c>
      <c r="H13" s="35" t="s">
        <v>13</v>
      </c>
      <c r="I13" s="35" t="s">
        <v>14</v>
      </c>
      <c r="J13" s="36" t="s">
        <v>15</v>
      </c>
      <c r="K13" s="36" t="s">
        <v>16</v>
      </c>
      <c r="L13" s="36" t="s">
        <v>17</v>
      </c>
      <c r="M13" s="37" t="s">
        <v>18</v>
      </c>
      <c r="N13" s="38" t="s">
        <v>1637</v>
      </c>
      <c r="O13" s="23"/>
    </row>
    <row r="14" spans="3:19" s="39" customFormat="1" ht="6" thickBot="1">
      <c r="D14" s="40"/>
      <c r="E14" s="40"/>
      <c r="F14" s="41"/>
      <c r="G14" s="42"/>
      <c r="H14" s="42"/>
      <c r="I14" s="42"/>
      <c r="J14" s="43"/>
      <c r="K14" s="205"/>
      <c r="L14" s="42"/>
      <c r="M14" s="44"/>
      <c r="N14" s="45"/>
      <c r="O14" s="46"/>
    </row>
    <row r="15" spans="3:19" s="56" customFormat="1" ht="6" thickBot="1">
      <c r="C15" s="47"/>
      <c r="D15" s="48"/>
      <c r="E15" s="48"/>
      <c r="F15" s="49"/>
      <c r="G15" s="50"/>
      <c r="H15" s="51"/>
      <c r="I15" s="50"/>
      <c r="J15" s="52"/>
      <c r="K15" s="52"/>
      <c r="L15" s="52"/>
      <c r="M15" s="53"/>
      <c r="N15" s="54"/>
      <c r="O15" s="55"/>
      <c r="P15" s="47"/>
      <c r="Q15" s="47"/>
      <c r="R15" s="47"/>
      <c r="S15" s="47"/>
    </row>
    <row r="16" spans="3:19" s="57" customFormat="1" ht="18.75" thickBot="1">
      <c r="D16" s="24"/>
      <c r="E16" s="24"/>
      <c r="F16" s="2499" t="s">
        <v>1635</v>
      </c>
      <c r="G16" s="2500"/>
      <c r="H16" s="2500"/>
      <c r="I16" s="2500"/>
      <c r="J16" s="2500"/>
      <c r="K16" s="2500"/>
      <c r="L16" s="2489">
        <v>498006.03999999975</v>
      </c>
      <c r="M16" s="2490"/>
      <c r="N16" s="58">
        <v>498006.04</v>
      </c>
      <c r="P16" s="59"/>
    </row>
    <row r="17" spans="1:19" s="56" customFormat="1" ht="6" thickBot="1">
      <c r="C17" s="47"/>
      <c r="D17" s="48"/>
      <c r="E17" s="48"/>
      <c r="F17" s="60"/>
      <c r="G17" s="61"/>
      <c r="H17" s="62"/>
      <c r="I17" s="61"/>
      <c r="J17" s="63"/>
      <c r="K17" s="63"/>
      <c r="L17" s="63"/>
      <c r="M17" s="64"/>
      <c r="N17" s="54"/>
      <c r="O17" s="55"/>
      <c r="P17" s="47"/>
      <c r="Q17" s="47"/>
      <c r="R17" s="47"/>
      <c r="S17" s="47"/>
    </row>
    <row r="18" spans="1:19" s="68" customFormat="1" ht="6" thickBot="1">
      <c r="D18" s="65"/>
      <c r="E18" s="65"/>
      <c r="F18" s="66"/>
      <c r="G18" s="66"/>
      <c r="H18" s="66"/>
      <c r="I18" s="66"/>
      <c r="J18" s="66"/>
      <c r="K18" s="206"/>
      <c r="L18" s="66"/>
      <c r="M18" s="66"/>
      <c r="N18" s="67"/>
      <c r="P18" s="54"/>
      <c r="Q18" s="54"/>
      <c r="R18" s="54"/>
      <c r="S18" s="54"/>
    </row>
    <row r="19" spans="1:19" s="568" customFormat="1" ht="16.5" thickBot="1">
      <c r="A19" s="1361">
        <v>1</v>
      </c>
      <c r="B19" s="1361">
        <v>0</v>
      </c>
      <c r="C19" s="1361" t="s">
        <v>19</v>
      </c>
      <c r="D19" s="1159">
        <v>1</v>
      </c>
      <c r="E19" s="1159"/>
      <c r="F19" s="1820" t="s">
        <v>1</v>
      </c>
      <c r="G19" s="209"/>
      <c r="H19" s="210" t="s">
        <v>358</v>
      </c>
      <c r="I19" s="211"/>
      <c r="J19" s="212"/>
      <c r="K19" s="213"/>
      <c r="L19" s="213"/>
      <c r="M19" s="214">
        <v>18934.669999999998</v>
      </c>
      <c r="N19" s="566"/>
      <c r="O19" s="1361"/>
      <c r="P19" s="567"/>
      <c r="Q19" s="567"/>
      <c r="R19" s="567"/>
      <c r="S19" s="567"/>
    </row>
    <row r="20" spans="1:19" s="572" customFormat="1" ht="16.5" thickBot="1">
      <c r="A20" s="1361">
        <v>1</v>
      </c>
      <c r="B20" s="1361">
        <v>1</v>
      </c>
      <c r="C20" s="1361">
        <v>1</v>
      </c>
      <c r="D20" s="1159" t="s">
        <v>19</v>
      </c>
      <c r="E20" s="1159"/>
      <c r="F20" s="218" t="s">
        <v>63</v>
      </c>
      <c r="G20" s="527" t="s">
        <v>320</v>
      </c>
      <c r="H20" s="526" t="s">
        <v>244</v>
      </c>
      <c r="I20" s="1355" t="s">
        <v>23</v>
      </c>
      <c r="J20" s="1854">
        <v>1</v>
      </c>
      <c r="K20" s="219">
        <v>15733</v>
      </c>
      <c r="L20" s="219">
        <v>18934.669999999998</v>
      </c>
      <c r="M20" s="220">
        <v>18934.669999999998</v>
      </c>
      <c r="N20" s="566"/>
      <c r="O20" s="1370" t="s">
        <v>1851</v>
      </c>
      <c r="P20" s="566" t="s">
        <v>63</v>
      </c>
      <c r="Q20" s="566"/>
      <c r="R20" s="570"/>
      <c r="S20" s="571"/>
    </row>
    <row r="21" spans="1:19" s="575" customFormat="1" ht="16.5" thickBot="1">
      <c r="A21" s="1361">
        <v>1</v>
      </c>
      <c r="B21" s="1361" t="s">
        <v>19</v>
      </c>
      <c r="C21" s="1361" t="s">
        <v>19</v>
      </c>
      <c r="D21" s="1159" t="s">
        <v>19</v>
      </c>
      <c r="E21" s="1159"/>
      <c r="F21" s="221" t="s">
        <v>19</v>
      </c>
      <c r="G21" s="221"/>
      <c r="H21" s="221"/>
      <c r="I21" s="221"/>
      <c r="J21" s="221"/>
      <c r="K21" s="222"/>
      <c r="L21" s="221"/>
      <c r="M21" s="221"/>
      <c r="N21" s="574"/>
      <c r="O21" s="625"/>
      <c r="P21" s="576"/>
      <c r="Q21" s="576"/>
      <c r="R21" s="576"/>
      <c r="S21" s="576"/>
    </row>
    <row r="22" spans="1:19" s="568" customFormat="1" ht="16.5" thickBot="1">
      <c r="A22" s="1361">
        <v>2</v>
      </c>
      <c r="B22" s="1361">
        <v>0</v>
      </c>
      <c r="C22" s="1361" t="s">
        <v>19</v>
      </c>
      <c r="D22" s="1159">
        <v>1</v>
      </c>
      <c r="E22" s="1159"/>
      <c r="F22" s="208" t="s">
        <v>168</v>
      </c>
      <c r="G22" s="209"/>
      <c r="H22" s="210" t="s">
        <v>220</v>
      </c>
      <c r="I22" s="211"/>
      <c r="J22" s="212"/>
      <c r="K22" s="213"/>
      <c r="L22" s="213"/>
      <c r="M22" s="214">
        <v>24184.81</v>
      </c>
      <c r="N22" s="566"/>
      <c r="O22" s="1361"/>
      <c r="P22" s="567"/>
      <c r="Q22" s="567"/>
      <c r="R22" s="567"/>
      <c r="S22" s="567"/>
    </row>
    <row r="23" spans="1:19" s="572" customFormat="1" ht="16.5" thickBot="1">
      <c r="A23" s="1361">
        <v>2</v>
      </c>
      <c r="B23" s="1361">
        <v>1</v>
      </c>
      <c r="C23" s="1361">
        <v>1</v>
      </c>
      <c r="D23" s="1159" t="s">
        <v>19</v>
      </c>
      <c r="E23" s="1159"/>
      <c r="F23" s="1391" t="s">
        <v>166</v>
      </c>
      <c r="G23" s="1390" t="s">
        <v>700</v>
      </c>
      <c r="H23" s="1392" t="s">
        <v>150</v>
      </c>
      <c r="I23" s="1390" t="s">
        <v>0</v>
      </c>
      <c r="J23" s="1393">
        <v>3.12</v>
      </c>
      <c r="K23" s="1394">
        <v>380.66</v>
      </c>
      <c r="L23" s="1394">
        <v>458.12</v>
      </c>
      <c r="M23" s="634">
        <v>1429.33</v>
      </c>
      <c r="N23" s="566"/>
      <c r="O23" s="1373" t="s">
        <v>724</v>
      </c>
      <c r="P23" s="566" t="s">
        <v>166</v>
      </c>
      <c r="Q23" s="571"/>
      <c r="R23" s="570"/>
      <c r="S23" s="571"/>
    </row>
    <row r="24" spans="1:19" s="572" customFormat="1" ht="31.5" thickBot="1">
      <c r="A24" s="1361">
        <v>2</v>
      </c>
      <c r="B24" s="1361">
        <v>2</v>
      </c>
      <c r="C24" s="1361">
        <v>1</v>
      </c>
      <c r="D24" s="1159" t="s">
        <v>19</v>
      </c>
      <c r="E24" s="1159"/>
      <c r="F24" s="1312" t="s">
        <v>1852</v>
      </c>
      <c r="G24" s="1304">
        <v>93584</v>
      </c>
      <c r="H24" s="1299" t="s">
        <v>568</v>
      </c>
      <c r="I24" s="1304" t="s">
        <v>0</v>
      </c>
      <c r="J24" s="1311">
        <v>6</v>
      </c>
      <c r="K24" s="1869">
        <v>533.20000000000005</v>
      </c>
      <c r="L24" s="1869">
        <v>641.71</v>
      </c>
      <c r="M24" s="1302">
        <v>3850.26</v>
      </c>
      <c r="N24" s="566"/>
      <c r="O24" s="1372" t="s">
        <v>1700</v>
      </c>
      <c r="P24" s="566" t="s">
        <v>1852</v>
      </c>
      <c r="Q24" s="571"/>
      <c r="R24" s="570"/>
      <c r="S24" s="571"/>
    </row>
    <row r="25" spans="1:19" s="572" customFormat="1" ht="16.5" thickBot="1">
      <c r="A25" s="1361">
        <v>2</v>
      </c>
      <c r="B25" s="1361">
        <v>3</v>
      </c>
      <c r="C25" s="1361">
        <v>1</v>
      </c>
      <c r="D25" s="1159" t="s">
        <v>19</v>
      </c>
      <c r="E25" s="1159"/>
      <c r="F25" s="1312" t="s">
        <v>1853</v>
      </c>
      <c r="G25" s="1304">
        <v>98459</v>
      </c>
      <c r="H25" s="1299" t="s">
        <v>1132</v>
      </c>
      <c r="I25" s="1304" t="s">
        <v>0</v>
      </c>
      <c r="J25" s="1311">
        <v>231.22</v>
      </c>
      <c r="K25" s="1869">
        <v>57.82</v>
      </c>
      <c r="L25" s="1869">
        <v>69.59</v>
      </c>
      <c r="M25" s="1302">
        <v>16090.6</v>
      </c>
      <c r="N25" s="566"/>
      <c r="O25" s="1371" t="s">
        <v>1701</v>
      </c>
      <c r="P25" s="566" t="s">
        <v>1853</v>
      </c>
      <c r="Q25" s="571"/>
      <c r="R25" s="570"/>
      <c r="S25" s="571"/>
    </row>
    <row r="26" spans="1:19" s="580" customFormat="1" ht="45.75" customHeight="1" thickBot="1">
      <c r="A26" s="580">
        <v>2</v>
      </c>
      <c r="B26" s="580">
        <v>4</v>
      </c>
      <c r="C26" s="580">
        <v>1</v>
      </c>
      <c r="D26" s="2361" t="s">
        <v>19</v>
      </c>
      <c r="E26" s="2361"/>
      <c r="F26" s="1312" t="s">
        <v>1854</v>
      </c>
      <c r="G26" s="1304">
        <v>99059</v>
      </c>
      <c r="H26" s="1299" t="s">
        <v>1179</v>
      </c>
      <c r="I26" s="1304" t="s">
        <v>22</v>
      </c>
      <c r="J26" s="1311">
        <v>66.319999999999993</v>
      </c>
      <c r="K26" s="1869">
        <v>35.26</v>
      </c>
      <c r="L26" s="1869">
        <v>42.44</v>
      </c>
      <c r="M26" s="1302">
        <v>2814.62</v>
      </c>
      <c r="N26" s="577"/>
      <c r="O26" s="2362" t="s">
        <v>1795</v>
      </c>
      <c r="P26" s="577" t="s">
        <v>1854</v>
      </c>
      <c r="Q26" s="579"/>
      <c r="R26" s="578"/>
      <c r="S26" s="579"/>
    </row>
    <row r="27" spans="1:19" s="625" customFormat="1" ht="16.5" thickBot="1">
      <c r="A27" s="1361">
        <v>2</v>
      </c>
      <c r="B27" s="1361" t="s">
        <v>19</v>
      </c>
      <c r="C27" s="1361" t="s">
        <v>19</v>
      </c>
      <c r="D27" s="1159" t="s">
        <v>19</v>
      </c>
      <c r="E27" s="1159"/>
      <c r="F27" s="221"/>
      <c r="G27" s="221"/>
      <c r="H27" s="221"/>
      <c r="I27" s="221"/>
      <c r="J27" s="221"/>
      <c r="K27" s="222"/>
      <c r="L27" s="221"/>
      <c r="M27" s="221"/>
      <c r="N27" s="624"/>
      <c r="P27" s="626"/>
      <c r="Q27" s="626"/>
      <c r="R27" s="626"/>
      <c r="S27" s="626"/>
    </row>
    <row r="28" spans="1:19" s="56" customFormat="1" ht="6" thickBot="1">
      <c r="A28" s="56">
        <v>2</v>
      </c>
      <c r="B28" s="56" t="s">
        <v>19</v>
      </c>
      <c r="C28" s="47" t="s">
        <v>19</v>
      </c>
      <c r="D28" s="48" t="s">
        <v>19</v>
      </c>
      <c r="E28" s="48"/>
      <c r="F28" s="60"/>
      <c r="G28" s="61"/>
      <c r="H28" s="62"/>
      <c r="I28" s="61"/>
      <c r="J28" s="63"/>
      <c r="K28" s="63"/>
      <c r="L28" s="63"/>
      <c r="M28" s="64"/>
      <c r="N28" s="54"/>
      <c r="O28" s="55"/>
      <c r="P28" s="47"/>
      <c r="Q28" s="47"/>
      <c r="R28" s="47"/>
      <c r="S28" s="47"/>
    </row>
    <row r="29" spans="1:19" s="2140" customFormat="1" ht="18.75" thickBot="1">
      <c r="A29" s="1361">
        <v>2</v>
      </c>
      <c r="B29" s="1361" t="s">
        <v>19</v>
      </c>
      <c r="C29" s="1361" t="s">
        <v>19</v>
      </c>
      <c r="D29" s="1159" t="s">
        <v>19</v>
      </c>
      <c r="E29" s="1159"/>
      <c r="F29" s="2491" t="s">
        <v>1561</v>
      </c>
      <c r="G29" s="2492"/>
      <c r="H29" s="2492"/>
      <c r="I29" s="2492"/>
      <c r="J29" s="2492"/>
      <c r="K29" s="2492"/>
      <c r="L29" s="2489">
        <v>150362.34000000003</v>
      </c>
      <c r="M29" s="2490"/>
      <c r="N29" s="2141"/>
      <c r="O29" s="444"/>
      <c r="P29" s="2142"/>
    </row>
    <row r="30" spans="1:19" s="56" customFormat="1" ht="6" thickBot="1">
      <c r="A30" s="56">
        <v>2</v>
      </c>
      <c r="B30" s="56" t="s">
        <v>19</v>
      </c>
      <c r="C30" s="47" t="s">
        <v>19</v>
      </c>
      <c r="D30" s="48" t="s">
        <v>19</v>
      </c>
      <c r="E30" s="48"/>
      <c r="F30" s="60"/>
      <c r="G30" s="61"/>
      <c r="H30" s="62"/>
      <c r="I30" s="61"/>
      <c r="J30" s="63"/>
      <c r="K30" s="63"/>
      <c r="L30" s="63"/>
      <c r="M30" s="64"/>
      <c r="N30" s="54"/>
      <c r="O30" s="55"/>
      <c r="P30" s="47"/>
      <c r="Q30" s="47"/>
      <c r="R30" s="47"/>
      <c r="S30" s="47"/>
    </row>
    <row r="31" spans="1:19" s="625" customFormat="1" ht="16.5" thickBot="1">
      <c r="A31" s="1361">
        <v>2</v>
      </c>
      <c r="B31" s="1361" t="s">
        <v>19</v>
      </c>
      <c r="C31" s="1361" t="s">
        <v>19</v>
      </c>
      <c r="D31" s="1159" t="s">
        <v>19</v>
      </c>
      <c r="E31" s="1159"/>
      <c r="F31" s="221"/>
      <c r="G31" s="221"/>
      <c r="H31" s="221"/>
      <c r="I31" s="221"/>
      <c r="J31" s="221"/>
      <c r="K31" s="222"/>
      <c r="L31" s="221"/>
      <c r="M31" s="221"/>
      <c r="N31" s="624"/>
      <c r="P31" s="626"/>
      <c r="Q31" s="626"/>
      <c r="R31" s="626"/>
      <c r="S31" s="626"/>
    </row>
    <row r="32" spans="1:19" s="1161" customFormat="1" ht="15.75">
      <c r="A32" s="1361">
        <v>3</v>
      </c>
      <c r="B32" s="1361">
        <v>0</v>
      </c>
      <c r="C32" s="1361" t="s">
        <v>19</v>
      </c>
      <c r="D32" s="1159">
        <v>1</v>
      </c>
      <c r="E32" s="1159"/>
      <c r="F32" s="208" t="s">
        <v>163</v>
      </c>
      <c r="G32" s="2143"/>
      <c r="H32" s="2144" t="s">
        <v>67</v>
      </c>
      <c r="I32" s="2145"/>
      <c r="J32" s="2146"/>
      <c r="K32" s="2147"/>
      <c r="L32" s="2147"/>
      <c r="M32" s="2148">
        <v>3316.98</v>
      </c>
      <c r="N32" s="2149"/>
      <c r="O32" s="2150">
        <v>210794.52000000002</v>
      </c>
      <c r="P32" s="1160"/>
      <c r="Q32" s="1160"/>
      <c r="R32" s="1160"/>
      <c r="S32" s="1160"/>
    </row>
    <row r="33" spans="1:19" s="1361" customFormat="1" ht="16.5" thickBot="1">
      <c r="A33" s="1361">
        <v>3</v>
      </c>
      <c r="B33" s="1361" t="s">
        <v>19</v>
      </c>
      <c r="C33" s="1361" t="s">
        <v>19</v>
      </c>
      <c r="D33" s="1159" t="s">
        <v>19</v>
      </c>
      <c r="E33" s="1159"/>
      <c r="F33" s="1148"/>
      <c r="G33" s="1145"/>
      <c r="H33" s="1149" t="s">
        <v>823</v>
      </c>
      <c r="I33" s="1145"/>
      <c r="J33" s="1150"/>
      <c r="K33" s="1146"/>
      <c r="L33" s="1146"/>
      <c r="M33" s="2151"/>
      <c r="N33" s="2149"/>
      <c r="O33" s="1358"/>
      <c r="P33" s="1359"/>
      <c r="Q33" s="1360"/>
      <c r="R33" s="1359"/>
      <c r="S33" s="1360"/>
    </row>
    <row r="34" spans="1:19" s="580" customFormat="1" ht="30.75" thickBot="1">
      <c r="A34" s="580">
        <v>3</v>
      </c>
      <c r="B34" s="580">
        <v>1</v>
      </c>
      <c r="C34" s="580">
        <v>1</v>
      </c>
      <c r="D34" s="2361" t="s">
        <v>19</v>
      </c>
      <c r="E34" s="2361"/>
      <c r="F34" s="1312" t="s">
        <v>156</v>
      </c>
      <c r="G34" s="1390">
        <v>96523</v>
      </c>
      <c r="H34" s="1800" t="s">
        <v>707</v>
      </c>
      <c r="I34" s="1801" t="s">
        <v>20</v>
      </c>
      <c r="J34" s="2363">
        <v>15.12</v>
      </c>
      <c r="K34" s="1869">
        <v>72.12</v>
      </c>
      <c r="L34" s="1869">
        <v>86.8</v>
      </c>
      <c r="M34" s="1302">
        <v>1312.42</v>
      </c>
      <c r="N34" s="2364"/>
      <c r="O34" s="2362" t="s">
        <v>1799</v>
      </c>
      <c r="P34" s="2364" t="s">
        <v>156</v>
      </c>
      <c r="Q34" s="579"/>
      <c r="R34" s="578"/>
      <c r="S34" s="579"/>
    </row>
    <row r="35" spans="1:19" s="580" customFormat="1" ht="16.5" thickBot="1">
      <c r="A35" s="580">
        <v>3</v>
      </c>
      <c r="B35" s="580">
        <v>2</v>
      </c>
      <c r="C35" s="580">
        <v>1</v>
      </c>
      <c r="D35" s="2361" t="s">
        <v>19</v>
      </c>
      <c r="E35" s="2361"/>
      <c r="F35" s="1312" t="s">
        <v>157</v>
      </c>
      <c r="G35" s="2153">
        <v>96995</v>
      </c>
      <c r="H35" s="1800" t="s">
        <v>1049</v>
      </c>
      <c r="I35" s="1801" t="s">
        <v>20</v>
      </c>
      <c r="J35" s="2154">
        <v>8.2799999999999994</v>
      </c>
      <c r="K35" s="1869">
        <v>38.159999999999997</v>
      </c>
      <c r="L35" s="1869">
        <v>45.93</v>
      </c>
      <c r="M35" s="1302">
        <v>380.3</v>
      </c>
      <c r="N35" s="2364"/>
      <c r="O35" s="2362" t="s">
        <v>1800</v>
      </c>
      <c r="P35" s="2364" t="s">
        <v>157</v>
      </c>
      <c r="Q35" s="579"/>
      <c r="R35" s="578"/>
      <c r="S35" s="579"/>
    </row>
    <row r="36" spans="1:19" s="580" customFormat="1" ht="30.75" thickBot="1">
      <c r="A36" s="580">
        <v>3</v>
      </c>
      <c r="B36" s="580">
        <v>3</v>
      </c>
      <c r="C36" s="580">
        <v>1</v>
      </c>
      <c r="D36" s="2361" t="s">
        <v>19</v>
      </c>
      <c r="E36" s="2361"/>
      <c r="F36" s="1312" t="s">
        <v>158</v>
      </c>
      <c r="G36" s="2153">
        <v>94097</v>
      </c>
      <c r="H36" s="1800" t="s">
        <v>638</v>
      </c>
      <c r="I36" s="1801" t="s">
        <v>0</v>
      </c>
      <c r="J36" s="2365">
        <v>15.12</v>
      </c>
      <c r="K36" s="1869">
        <v>4.6399999999999997</v>
      </c>
      <c r="L36" s="1869">
        <v>5.58</v>
      </c>
      <c r="M36" s="1302">
        <v>84.37</v>
      </c>
      <c r="N36" s="2364"/>
      <c r="O36" s="2362" t="s">
        <v>1799</v>
      </c>
      <c r="P36" s="2364" t="s">
        <v>158</v>
      </c>
      <c r="Q36" s="579"/>
      <c r="R36" s="578"/>
      <c r="S36" s="579"/>
    </row>
    <row r="37" spans="1:19" s="1361" customFormat="1" ht="16.5" thickBot="1">
      <c r="A37" s="1361">
        <v>3</v>
      </c>
      <c r="B37" s="1361" t="s">
        <v>19</v>
      </c>
      <c r="C37" s="1361" t="s">
        <v>19</v>
      </c>
      <c r="D37" s="1159" t="s">
        <v>19</v>
      </c>
      <c r="E37" s="1159"/>
      <c r="F37" s="1148"/>
      <c r="G37" s="1145"/>
      <c r="H37" s="1169" t="s">
        <v>824</v>
      </c>
      <c r="I37" s="1145"/>
      <c r="J37" s="1150"/>
      <c r="K37" s="1146"/>
      <c r="L37" s="1146"/>
      <c r="M37" s="2151"/>
      <c r="N37" s="2149" t="s">
        <v>1557</v>
      </c>
      <c r="O37" s="1358"/>
      <c r="P37" s="1359"/>
      <c r="Q37" s="1360"/>
      <c r="R37" s="1359"/>
      <c r="S37" s="1360"/>
    </row>
    <row r="38" spans="1:19" s="580" customFormat="1" ht="30.75" thickBot="1">
      <c r="A38" s="580">
        <v>3</v>
      </c>
      <c r="B38" s="580">
        <v>4</v>
      </c>
      <c r="C38" s="580">
        <v>1</v>
      </c>
      <c r="D38" s="2361" t="s">
        <v>19</v>
      </c>
      <c r="E38" s="2361"/>
      <c r="F38" s="1312" t="s">
        <v>159</v>
      </c>
      <c r="G38" s="1362">
        <v>96526</v>
      </c>
      <c r="H38" s="1800" t="s">
        <v>708</v>
      </c>
      <c r="I38" s="1801" t="s">
        <v>20</v>
      </c>
      <c r="J38" s="2363">
        <v>5.07</v>
      </c>
      <c r="K38" s="1869">
        <v>227.47</v>
      </c>
      <c r="L38" s="1869">
        <v>273.76</v>
      </c>
      <c r="M38" s="1302">
        <v>1387.96</v>
      </c>
      <c r="N38" s="2366">
        <v>18.8</v>
      </c>
      <c r="O38" s="2362" t="s">
        <v>1801</v>
      </c>
      <c r="P38" s="2364" t="s">
        <v>159</v>
      </c>
      <c r="Q38" s="579"/>
      <c r="R38" s="578"/>
      <c r="S38" s="579"/>
    </row>
    <row r="39" spans="1:19" s="580" customFormat="1" ht="16.5" thickBot="1">
      <c r="A39" s="580">
        <v>3</v>
      </c>
      <c r="B39" s="580">
        <v>5</v>
      </c>
      <c r="C39" s="580">
        <v>1</v>
      </c>
      <c r="D39" s="2361" t="s">
        <v>19</v>
      </c>
      <c r="E39" s="2361"/>
      <c r="F39" s="1312" t="s">
        <v>1855</v>
      </c>
      <c r="G39" s="2153">
        <v>96995</v>
      </c>
      <c r="H39" s="1800" t="s">
        <v>1049</v>
      </c>
      <c r="I39" s="1801" t="s">
        <v>20</v>
      </c>
      <c r="J39" s="2154">
        <v>2.2800000000000002</v>
      </c>
      <c r="K39" s="1869">
        <v>38.159999999999997</v>
      </c>
      <c r="L39" s="1869">
        <v>45.93</v>
      </c>
      <c r="M39" s="1302">
        <v>104.72</v>
      </c>
      <c r="N39" s="2366" t="e">
        <v>#VALUE!</v>
      </c>
      <c r="O39" s="2362" t="s">
        <v>1802</v>
      </c>
      <c r="P39" s="2364" t="s">
        <v>1855</v>
      </c>
      <c r="Q39" s="579"/>
      <c r="R39" s="578"/>
      <c r="S39" s="579"/>
    </row>
    <row r="40" spans="1:19" s="580" customFormat="1" ht="30.75" thickBot="1">
      <c r="A40" s="580">
        <v>3</v>
      </c>
      <c r="B40" s="580">
        <v>6</v>
      </c>
      <c r="C40" s="580">
        <v>1</v>
      </c>
      <c r="D40" s="2361" t="s">
        <v>19</v>
      </c>
      <c r="E40" s="2361"/>
      <c r="F40" s="1312" t="s">
        <v>1856</v>
      </c>
      <c r="G40" s="2153">
        <v>94097</v>
      </c>
      <c r="H40" s="1800" t="s">
        <v>638</v>
      </c>
      <c r="I40" s="1801" t="s">
        <v>0</v>
      </c>
      <c r="J40" s="2367">
        <v>8.4600000000000009</v>
      </c>
      <c r="K40" s="1869">
        <v>4.6399999999999997</v>
      </c>
      <c r="L40" s="1869">
        <v>5.58</v>
      </c>
      <c r="M40" s="1302">
        <v>47.21</v>
      </c>
      <c r="N40" s="2366">
        <v>11.28</v>
      </c>
      <c r="O40" s="2362" t="s">
        <v>1803</v>
      </c>
      <c r="P40" s="2364" t="s">
        <v>1856</v>
      </c>
      <c r="Q40" s="579"/>
      <c r="R40" s="578"/>
      <c r="S40" s="579"/>
    </row>
    <row r="41" spans="1:19" s="625" customFormat="1" ht="16.5" thickBot="1">
      <c r="A41" s="1361">
        <v>3</v>
      </c>
      <c r="B41" s="1361" t="s">
        <v>19</v>
      </c>
      <c r="C41" s="1361" t="s">
        <v>19</v>
      </c>
      <c r="D41" s="1159" t="s">
        <v>19</v>
      </c>
      <c r="E41" s="1159"/>
      <c r="F41" s="221"/>
      <c r="G41" s="221"/>
      <c r="H41" s="221"/>
      <c r="I41" s="221"/>
      <c r="J41" s="221"/>
      <c r="K41" s="222"/>
      <c r="L41" s="221"/>
      <c r="M41" s="221"/>
      <c r="N41" s="624"/>
      <c r="P41" s="626"/>
      <c r="Q41" s="626"/>
      <c r="R41" s="626"/>
      <c r="S41" s="626"/>
    </row>
    <row r="42" spans="1:19" s="1161" customFormat="1" ht="16.5" thickBot="1">
      <c r="A42" s="1361">
        <v>4</v>
      </c>
      <c r="B42" s="1361">
        <v>0</v>
      </c>
      <c r="C42" s="1361" t="s">
        <v>19</v>
      </c>
      <c r="D42" s="1159">
        <v>1</v>
      </c>
      <c r="E42" s="1159"/>
      <c r="F42" s="208" t="s">
        <v>1823</v>
      </c>
      <c r="G42" s="2156"/>
      <c r="H42" s="2157" t="s">
        <v>68</v>
      </c>
      <c r="I42" s="2158"/>
      <c r="J42" s="2159"/>
      <c r="K42" s="2160"/>
      <c r="L42" s="2160"/>
      <c r="M42" s="2161">
        <v>15029.650000000001</v>
      </c>
      <c r="N42" s="2149"/>
      <c r="O42" s="1361"/>
      <c r="P42" s="1160"/>
      <c r="Q42" s="1160"/>
      <c r="R42" s="1160"/>
      <c r="S42" s="1160"/>
    </row>
    <row r="43" spans="1:19" s="1161" customFormat="1" ht="16.5" thickBot="1">
      <c r="A43" s="1361">
        <v>4</v>
      </c>
      <c r="B43" s="1361" t="s">
        <v>19</v>
      </c>
      <c r="C43" s="1361" t="s">
        <v>19</v>
      </c>
      <c r="D43" s="1159" t="s">
        <v>19</v>
      </c>
      <c r="E43" s="1159"/>
      <c r="F43" s="1162"/>
      <c r="G43" s="1163"/>
      <c r="H43" s="1169" t="s">
        <v>825</v>
      </c>
      <c r="I43" s="1164"/>
      <c r="J43" s="1165"/>
      <c r="K43" s="2162"/>
      <c r="L43" s="1165"/>
      <c r="M43" s="2163"/>
      <c r="N43" s="2149"/>
      <c r="O43" s="1361"/>
      <c r="P43" s="1160"/>
      <c r="Q43" s="1160"/>
      <c r="R43" s="1160"/>
      <c r="S43" s="1160"/>
    </row>
    <row r="44" spans="1:19" s="580" customFormat="1" ht="30.75" thickBot="1">
      <c r="A44" s="580">
        <v>4</v>
      </c>
      <c r="B44" s="580">
        <v>1</v>
      </c>
      <c r="C44" s="580">
        <v>1</v>
      </c>
      <c r="D44" s="2361" t="s">
        <v>19</v>
      </c>
      <c r="E44" s="2361"/>
      <c r="F44" s="1312" t="s">
        <v>1857</v>
      </c>
      <c r="G44" s="2368">
        <v>96619</v>
      </c>
      <c r="H44" s="1800" t="s">
        <v>719</v>
      </c>
      <c r="I44" s="1801" t="s">
        <v>0</v>
      </c>
      <c r="J44" s="1308">
        <v>15.12</v>
      </c>
      <c r="K44" s="1869">
        <v>22.14</v>
      </c>
      <c r="L44" s="1869">
        <v>26.65</v>
      </c>
      <c r="M44" s="1302">
        <v>402.95</v>
      </c>
      <c r="N44" s="2364"/>
      <c r="O44" s="2362" t="s">
        <v>1799</v>
      </c>
      <c r="P44" s="2364" t="s">
        <v>1857</v>
      </c>
      <c r="Q44" s="579"/>
      <c r="R44" s="579"/>
      <c r="S44" s="579"/>
    </row>
    <row r="45" spans="1:19" s="580" customFormat="1" ht="30.75" thickBot="1">
      <c r="A45" s="580">
        <v>4</v>
      </c>
      <c r="B45" s="580">
        <v>2</v>
      </c>
      <c r="C45" s="580">
        <v>1</v>
      </c>
      <c r="D45" s="2361" t="s">
        <v>19</v>
      </c>
      <c r="E45" s="2361"/>
      <c r="F45" s="1312" t="s">
        <v>1858</v>
      </c>
      <c r="G45" s="2153">
        <v>94965</v>
      </c>
      <c r="H45" s="1800" t="s">
        <v>588</v>
      </c>
      <c r="I45" s="1801" t="s">
        <v>20</v>
      </c>
      <c r="J45" s="2369">
        <v>6.06</v>
      </c>
      <c r="K45" s="1869">
        <v>329.26</v>
      </c>
      <c r="L45" s="1869">
        <v>396.26</v>
      </c>
      <c r="M45" s="1302">
        <v>2401.34</v>
      </c>
      <c r="N45" s="2364"/>
      <c r="O45" s="2362" t="s">
        <v>1804</v>
      </c>
      <c r="P45" s="2364" t="s">
        <v>1858</v>
      </c>
      <c r="Q45" s="579"/>
      <c r="R45" s="579"/>
      <c r="S45" s="579"/>
    </row>
    <row r="46" spans="1:19" s="580" customFormat="1" ht="30.75" thickBot="1">
      <c r="A46" s="580">
        <v>4</v>
      </c>
      <c r="B46" s="580">
        <v>3</v>
      </c>
      <c r="C46" s="580">
        <v>1</v>
      </c>
      <c r="D46" s="2361" t="s">
        <v>19</v>
      </c>
      <c r="E46" s="2361"/>
      <c r="F46" s="1312" t="s">
        <v>1859</v>
      </c>
      <c r="G46" s="2153">
        <v>92873</v>
      </c>
      <c r="H46" s="1800" t="s">
        <v>151</v>
      </c>
      <c r="I46" s="1801" t="s">
        <v>20</v>
      </c>
      <c r="J46" s="2369">
        <v>6.06</v>
      </c>
      <c r="K46" s="1869">
        <v>162.41999999999999</v>
      </c>
      <c r="L46" s="1869">
        <v>195.47</v>
      </c>
      <c r="M46" s="1302">
        <v>1184.55</v>
      </c>
      <c r="N46" s="2364"/>
      <c r="O46" s="2362" t="s">
        <v>1804</v>
      </c>
      <c r="P46" s="2364" t="s">
        <v>1859</v>
      </c>
      <c r="Q46" s="579"/>
      <c r="R46" s="579"/>
      <c r="S46" s="579"/>
    </row>
    <row r="47" spans="1:19" s="580" customFormat="1" ht="30.75" thickBot="1">
      <c r="A47" s="580">
        <v>4</v>
      </c>
      <c r="B47" s="580">
        <v>4</v>
      </c>
      <c r="C47" s="580">
        <v>1</v>
      </c>
      <c r="D47" s="2361" t="s">
        <v>19</v>
      </c>
      <c r="E47" s="2361"/>
      <c r="F47" s="1312" t="s">
        <v>1860</v>
      </c>
      <c r="G47" s="2370">
        <v>96535</v>
      </c>
      <c r="H47" s="1800" t="s">
        <v>701</v>
      </c>
      <c r="I47" s="1801" t="s">
        <v>0</v>
      </c>
      <c r="J47" s="2369">
        <v>21.6</v>
      </c>
      <c r="K47" s="1869">
        <v>95.72</v>
      </c>
      <c r="L47" s="1869">
        <v>115.2</v>
      </c>
      <c r="M47" s="1302">
        <v>2488.3200000000002</v>
      </c>
      <c r="N47" s="2364"/>
      <c r="O47" s="2362" t="s">
        <v>1805</v>
      </c>
      <c r="P47" s="2364" t="s">
        <v>1860</v>
      </c>
      <c r="Q47" s="579"/>
      <c r="R47" s="579"/>
      <c r="S47" s="579"/>
    </row>
    <row r="48" spans="1:19" s="580" customFormat="1" ht="30.75" thickBot="1">
      <c r="A48" s="580">
        <v>4</v>
      </c>
      <c r="B48" s="580">
        <v>5</v>
      </c>
      <c r="C48" s="580">
        <v>1</v>
      </c>
      <c r="D48" s="2361" t="s">
        <v>19</v>
      </c>
      <c r="E48" s="2361"/>
      <c r="F48" s="1312" t="s">
        <v>1861</v>
      </c>
      <c r="G48" s="2153">
        <v>96545</v>
      </c>
      <c r="H48" s="1800" t="s">
        <v>704</v>
      </c>
      <c r="I48" s="1801" t="s">
        <v>21</v>
      </c>
      <c r="J48" s="2369">
        <v>100.2</v>
      </c>
      <c r="K48" s="1869">
        <v>9.66</v>
      </c>
      <c r="L48" s="1869">
        <v>11.63</v>
      </c>
      <c r="M48" s="1302">
        <v>1165.33</v>
      </c>
      <c r="N48" s="2364"/>
      <c r="O48" s="2362" t="s">
        <v>1820</v>
      </c>
      <c r="P48" s="2364" t="s">
        <v>1861</v>
      </c>
      <c r="Q48" s="579"/>
      <c r="R48" s="579"/>
      <c r="S48" s="579"/>
    </row>
    <row r="49" spans="1:22" s="580" customFormat="1" ht="30.75" thickBot="1">
      <c r="A49" s="580">
        <v>4</v>
      </c>
      <c r="B49" s="580">
        <v>6</v>
      </c>
      <c r="C49" s="580">
        <v>1</v>
      </c>
      <c r="D49" s="2361" t="s">
        <v>19</v>
      </c>
      <c r="E49" s="2361"/>
      <c r="F49" s="1312" t="s">
        <v>1862</v>
      </c>
      <c r="G49" s="2153">
        <v>96546</v>
      </c>
      <c r="H49" s="1800" t="s">
        <v>705</v>
      </c>
      <c r="I49" s="1801" t="s">
        <v>21</v>
      </c>
      <c r="J49" s="2369">
        <v>119.1</v>
      </c>
      <c r="K49" s="1869">
        <v>8.43</v>
      </c>
      <c r="L49" s="1869">
        <v>10.15</v>
      </c>
      <c r="M49" s="1302">
        <v>1208.8699999999999</v>
      </c>
      <c r="N49" s="2364"/>
      <c r="O49" s="2362" t="s">
        <v>1806</v>
      </c>
      <c r="P49" s="2364" t="s">
        <v>1862</v>
      </c>
      <c r="Q49" s="579"/>
      <c r="R49" s="579"/>
      <c r="S49" s="579"/>
    </row>
    <row r="50" spans="1:22" s="1161" customFormat="1" ht="16.5" thickBot="1">
      <c r="A50" s="1361">
        <v>4</v>
      </c>
      <c r="B50" s="1361" t="s">
        <v>19</v>
      </c>
      <c r="C50" s="1361" t="s">
        <v>19</v>
      </c>
      <c r="D50" s="1159" t="s">
        <v>19</v>
      </c>
      <c r="E50" s="1159"/>
      <c r="F50" s="1162"/>
      <c r="G50" s="1163"/>
      <c r="H50" s="1169" t="s">
        <v>160</v>
      </c>
      <c r="I50" s="1164"/>
      <c r="J50" s="1165"/>
      <c r="K50" s="2162"/>
      <c r="L50" s="1165"/>
      <c r="M50" s="2337"/>
      <c r="N50" s="2149"/>
      <c r="O50" s="1361"/>
      <c r="P50" s="1160"/>
      <c r="Q50" s="1160"/>
      <c r="R50" s="1160"/>
      <c r="S50" s="1160"/>
    </row>
    <row r="51" spans="1:22" s="580" customFormat="1" ht="30.75" thickBot="1">
      <c r="A51" s="580">
        <v>4</v>
      </c>
      <c r="B51" s="580">
        <v>7</v>
      </c>
      <c r="C51" s="580">
        <v>1</v>
      </c>
      <c r="D51" s="2361" t="s">
        <v>19</v>
      </c>
      <c r="E51" s="2361"/>
      <c r="F51" s="1312" t="s">
        <v>1863</v>
      </c>
      <c r="G51" s="1362">
        <v>94965</v>
      </c>
      <c r="H51" s="1800" t="s">
        <v>588</v>
      </c>
      <c r="I51" s="1801" t="s">
        <v>20</v>
      </c>
      <c r="J51" s="2371">
        <v>2.79</v>
      </c>
      <c r="K51" s="1869">
        <v>329.26</v>
      </c>
      <c r="L51" s="1869">
        <v>396.26</v>
      </c>
      <c r="M51" s="1302">
        <v>1105.57</v>
      </c>
      <c r="N51" s="2364"/>
      <c r="O51" s="2362" t="s">
        <v>1807</v>
      </c>
      <c r="P51" s="2364" t="s">
        <v>1863</v>
      </c>
      <c r="Q51" s="579"/>
      <c r="R51" s="579"/>
      <c r="S51" s="579"/>
    </row>
    <row r="52" spans="1:22" s="580" customFormat="1" ht="30.75" thickBot="1">
      <c r="A52" s="580">
        <v>4</v>
      </c>
      <c r="B52" s="580">
        <v>8</v>
      </c>
      <c r="C52" s="580">
        <v>1</v>
      </c>
      <c r="D52" s="2361" t="s">
        <v>19</v>
      </c>
      <c r="E52" s="2361"/>
      <c r="F52" s="1312" t="s">
        <v>1864</v>
      </c>
      <c r="G52" s="2153">
        <v>92873</v>
      </c>
      <c r="H52" s="1800" t="s">
        <v>151</v>
      </c>
      <c r="I52" s="1801" t="s">
        <v>20</v>
      </c>
      <c r="J52" s="2369">
        <v>2.79</v>
      </c>
      <c r="K52" s="1869">
        <v>162.41999999999999</v>
      </c>
      <c r="L52" s="1869">
        <v>195.47</v>
      </c>
      <c r="M52" s="1302">
        <v>545.36</v>
      </c>
      <c r="N52" s="2364"/>
      <c r="O52" s="2362" t="s">
        <v>1807</v>
      </c>
      <c r="P52" s="2364" t="s">
        <v>1864</v>
      </c>
      <c r="Q52" s="579"/>
      <c r="R52" s="579"/>
      <c r="S52" s="579"/>
    </row>
    <row r="53" spans="1:22" s="580" customFormat="1" ht="30.75" thickBot="1">
      <c r="A53" s="580">
        <v>4</v>
      </c>
      <c r="B53" s="580">
        <v>9</v>
      </c>
      <c r="C53" s="580">
        <v>1</v>
      </c>
      <c r="D53" s="2361" t="s">
        <v>19</v>
      </c>
      <c r="E53" s="2361"/>
      <c r="F53" s="1312" t="s">
        <v>1865</v>
      </c>
      <c r="G53" s="2370">
        <v>96536</v>
      </c>
      <c r="H53" s="1800" t="s">
        <v>702</v>
      </c>
      <c r="I53" s="1801" t="s">
        <v>0</v>
      </c>
      <c r="J53" s="2369">
        <v>46.35</v>
      </c>
      <c r="K53" s="1869">
        <v>44.97</v>
      </c>
      <c r="L53" s="1869">
        <v>54.12</v>
      </c>
      <c r="M53" s="1302">
        <v>2508.46</v>
      </c>
      <c r="N53" s="2364"/>
      <c r="O53" s="2362" t="s">
        <v>1808</v>
      </c>
      <c r="P53" s="2364" t="s">
        <v>1865</v>
      </c>
      <c r="Q53" s="579"/>
      <c r="R53" s="579"/>
      <c r="S53" s="579"/>
    </row>
    <row r="54" spans="1:22" s="580" customFormat="1" ht="30.75" thickBot="1">
      <c r="A54" s="580">
        <v>4</v>
      </c>
      <c r="B54" s="580">
        <v>10</v>
      </c>
      <c r="C54" s="580">
        <v>1</v>
      </c>
      <c r="D54" s="2361" t="s">
        <v>19</v>
      </c>
      <c r="E54" s="2361"/>
      <c r="F54" s="1312" t="s">
        <v>1866</v>
      </c>
      <c r="G54" s="2372">
        <v>96545</v>
      </c>
      <c r="H54" s="1800" t="s">
        <v>704</v>
      </c>
      <c r="I54" s="1801" t="s">
        <v>21</v>
      </c>
      <c r="J54" s="2369">
        <v>110.7</v>
      </c>
      <c r="K54" s="1869">
        <v>9.66</v>
      </c>
      <c r="L54" s="1869">
        <v>11.63</v>
      </c>
      <c r="M54" s="1302">
        <v>1287.44</v>
      </c>
      <c r="N54" s="2364"/>
      <c r="O54" s="2362" t="s">
        <v>1809</v>
      </c>
      <c r="P54" s="2364" t="s">
        <v>1866</v>
      </c>
      <c r="Q54" s="579"/>
      <c r="R54" s="579"/>
      <c r="S54" s="579"/>
    </row>
    <row r="55" spans="1:22" s="580" customFormat="1" ht="30.75" thickBot="1">
      <c r="A55" s="580">
        <v>4</v>
      </c>
      <c r="B55" s="580">
        <v>11</v>
      </c>
      <c r="C55" s="580">
        <v>1</v>
      </c>
      <c r="D55" s="2361" t="s">
        <v>19</v>
      </c>
      <c r="E55" s="2361"/>
      <c r="F55" s="1312" t="s">
        <v>1867</v>
      </c>
      <c r="G55" s="2372">
        <v>96543</v>
      </c>
      <c r="H55" s="1800" t="s">
        <v>703</v>
      </c>
      <c r="I55" s="1801" t="s">
        <v>21</v>
      </c>
      <c r="J55" s="2369">
        <v>50.1</v>
      </c>
      <c r="K55" s="1869">
        <v>12.13</v>
      </c>
      <c r="L55" s="1869">
        <v>14.6</v>
      </c>
      <c r="M55" s="1302">
        <v>731.46</v>
      </c>
      <c r="N55" s="2364"/>
      <c r="O55" s="2362" t="s">
        <v>1810</v>
      </c>
      <c r="P55" s="2364" t="s">
        <v>1867</v>
      </c>
      <c r="Q55" s="579"/>
      <c r="R55" s="579"/>
      <c r="S55" s="579"/>
    </row>
    <row r="56" spans="1:22" s="625" customFormat="1" ht="16.5" thickBot="1">
      <c r="A56" s="1361">
        <v>4</v>
      </c>
      <c r="B56" s="1361" t="s">
        <v>19</v>
      </c>
      <c r="C56" s="1361" t="s">
        <v>19</v>
      </c>
      <c r="D56" s="1159" t="s">
        <v>19</v>
      </c>
      <c r="E56" s="1159"/>
      <c r="F56" s="229"/>
      <c r="G56" s="229"/>
      <c r="H56" s="229"/>
      <c r="I56" s="229"/>
      <c r="J56" s="229"/>
      <c r="K56" s="230"/>
      <c r="L56" s="229"/>
      <c r="M56" s="229"/>
      <c r="N56" s="2149"/>
      <c r="O56" s="626"/>
      <c r="P56" s="626"/>
      <c r="Q56" s="626"/>
      <c r="R56" s="626"/>
      <c r="S56" s="626"/>
      <c r="T56" s="626"/>
      <c r="U56" s="626"/>
      <c r="V56" s="626"/>
    </row>
    <row r="57" spans="1:22" s="2166" customFormat="1" ht="16.5" thickBot="1">
      <c r="A57" s="1361">
        <v>5</v>
      </c>
      <c r="B57" s="1361">
        <v>0</v>
      </c>
      <c r="C57" s="1361" t="s">
        <v>19</v>
      </c>
      <c r="D57" s="1159">
        <v>1</v>
      </c>
      <c r="E57" s="1159"/>
      <c r="F57" s="208" t="s">
        <v>1824</v>
      </c>
      <c r="G57" s="2143"/>
      <c r="H57" s="2144" t="s">
        <v>69</v>
      </c>
      <c r="I57" s="2145"/>
      <c r="J57" s="2146"/>
      <c r="K57" s="2147"/>
      <c r="L57" s="2147"/>
      <c r="M57" s="2161">
        <v>20391.560000000001</v>
      </c>
      <c r="N57" s="2149"/>
      <c r="O57" s="1360"/>
      <c r="P57" s="1160"/>
      <c r="Q57" s="1160"/>
      <c r="R57" s="1160"/>
      <c r="S57" s="1160"/>
      <c r="T57" s="1160"/>
      <c r="U57" s="1160"/>
      <c r="V57" s="1160"/>
    </row>
    <row r="58" spans="1:22" s="1161" customFormat="1" ht="16.5" thickBot="1">
      <c r="A58" s="1361">
        <v>5</v>
      </c>
      <c r="B58" s="1361" t="s">
        <v>19</v>
      </c>
      <c r="C58" s="1361" t="s">
        <v>19</v>
      </c>
      <c r="D58" s="1159" t="s">
        <v>19</v>
      </c>
      <c r="E58" s="1159"/>
      <c r="F58" s="1153"/>
      <c r="G58" s="1154"/>
      <c r="H58" s="2167" t="s">
        <v>161</v>
      </c>
      <c r="I58" s="1155"/>
      <c r="J58" s="1156"/>
      <c r="K58" s="2168"/>
      <c r="L58" s="1156"/>
      <c r="M58" s="2169"/>
      <c r="N58" s="2149"/>
      <c r="O58" s="1360"/>
      <c r="P58" s="1160"/>
      <c r="Q58" s="1160"/>
      <c r="R58" s="1160"/>
      <c r="S58" s="1160"/>
      <c r="T58" s="1160"/>
      <c r="U58" s="1160"/>
      <c r="V58" s="1160"/>
    </row>
    <row r="59" spans="1:22" s="580" customFormat="1" ht="30.75" thickBot="1">
      <c r="A59" s="580">
        <v>5</v>
      </c>
      <c r="B59" s="580">
        <v>1</v>
      </c>
      <c r="C59" s="580">
        <v>1</v>
      </c>
      <c r="D59" s="2361" t="s">
        <v>19</v>
      </c>
      <c r="E59" s="2361"/>
      <c r="F59" s="1312" t="s">
        <v>1868</v>
      </c>
      <c r="G59" s="1362">
        <v>94965</v>
      </c>
      <c r="H59" s="1800" t="s">
        <v>588</v>
      </c>
      <c r="I59" s="1801" t="s">
        <v>20</v>
      </c>
      <c r="J59" s="2371">
        <v>4.74</v>
      </c>
      <c r="K59" s="1869">
        <v>329.26</v>
      </c>
      <c r="L59" s="1869">
        <v>396.26</v>
      </c>
      <c r="M59" s="1302">
        <v>1878.27</v>
      </c>
      <c r="N59" s="2364">
        <v>2.37</v>
      </c>
      <c r="O59" s="2362" t="s">
        <v>1811</v>
      </c>
      <c r="P59" s="2364" t="s">
        <v>1868</v>
      </c>
      <c r="Q59" s="579"/>
      <c r="R59" s="579"/>
      <c r="S59" s="579"/>
      <c r="T59" s="579"/>
      <c r="U59" s="579"/>
      <c r="V59" s="579"/>
    </row>
    <row r="60" spans="1:22" s="580" customFormat="1" ht="30.75" thickBot="1">
      <c r="A60" s="580">
        <v>5</v>
      </c>
      <c r="B60" s="580">
        <v>2</v>
      </c>
      <c r="C60" s="580">
        <v>1</v>
      </c>
      <c r="D60" s="2361" t="s">
        <v>19</v>
      </c>
      <c r="E60" s="2361"/>
      <c r="F60" s="1312" t="s">
        <v>1869</v>
      </c>
      <c r="G60" s="2153">
        <v>92873</v>
      </c>
      <c r="H60" s="1800" t="s">
        <v>151</v>
      </c>
      <c r="I60" s="1801" t="s">
        <v>20</v>
      </c>
      <c r="J60" s="2369">
        <v>4.74</v>
      </c>
      <c r="K60" s="1869">
        <v>162.41999999999999</v>
      </c>
      <c r="L60" s="1869">
        <v>195.47</v>
      </c>
      <c r="M60" s="1302">
        <v>926.53</v>
      </c>
      <c r="N60" s="2364">
        <v>2.37</v>
      </c>
      <c r="O60" s="2362" t="s">
        <v>1811</v>
      </c>
      <c r="P60" s="2364" t="s">
        <v>1869</v>
      </c>
      <c r="Q60" s="579"/>
      <c r="R60" s="579"/>
      <c r="S60" s="579"/>
      <c r="T60" s="579"/>
      <c r="U60" s="579"/>
      <c r="V60" s="579"/>
    </row>
    <row r="61" spans="1:22" s="580" customFormat="1" ht="45.75" thickBot="1">
      <c r="A61" s="580">
        <v>5</v>
      </c>
      <c r="B61" s="580">
        <v>3</v>
      </c>
      <c r="C61" s="580">
        <v>1</v>
      </c>
      <c r="D61" s="2361" t="s">
        <v>19</v>
      </c>
      <c r="E61" s="2361"/>
      <c r="F61" s="1312" t="s">
        <v>1870</v>
      </c>
      <c r="G61" s="2370">
        <v>92467</v>
      </c>
      <c r="H61" s="1800" t="s">
        <v>583</v>
      </c>
      <c r="I61" s="1801" t="s">
        <v>0</v>
      </c>
      <c r="J61" s="2369">
        <v>79.2</v>
      </c>
      <c r="K61" s="1869">
        <v>60.88</v>
      </c>
      <c r="L61" s="1869">
        <v>73.27</v>
      </c>
      <c r="M61" s="1302">
        <v>5802.98</v>
      </c>
      <c r="N61" s="2364">
        <v>39.6</v>
      </c>
      <c r="O61" s="2362" t="s">
        <v>1812</v>
      </c>
      <c r="P61" s="2364" t="s">
        <v>1870</v>
      </c>
      <c r="Q61" s="579"/>
      <c r="R61" s="579"/>
      <c r="S61" s="579"/>
      <c r="T61" s="579"/>
      <c r="U61" s="579"/>
      <c r="V61" s="579"/>
    </row>
    <row r="62" spans="1:22" s="580" customFormat="1" ht="45.75" thickBot="1">
      <c r="A62" s="580">
        <v>5</v>
      </c>
      <c r="B62" s="580">
        <v>4</v>
      </c>
      <c r="C62" s="580">
        <v>1</v>
      </c>
      <c r="D62" s="2361" t="s">
        <v>19</v>
      </c>
      <c r="E62" s="2361"/>
      <c r="F62" s="1312" t="s">
        <v>1871</v>
      </c>
      <c r="G62" s="2372">
        <v>92777</v>
      </c>
      <c r="H62" s="1800" t="s">
        <v>688</v>
      </c>
      <c r="I62" s="1801" t="s">
        <v>21</v>
      </c>
      <c r="J62" s="2369">
        <v>170.1</v>
      </c>
      <c r="K62" s="1869">
        <v>9.65</v>
      </c>
      <c r="L62" s="1869">
        <v>11.61</v>
      </c>
      <c r="M62" s="1302">
        <v>1974.86</v>
      </c>
      <c r="N62" s="2364">
        <v>85.05</v>
      </c>
      <c r="O62" s="2362" t="s">
        <v>1813</v>
      </c>
      <c r="P62" s="2364" t="s">
        <v>1871</v>
      </c>
      <c r="Q62" s="579"/>
      <c r="R62" s="579"/>
      <c r="S62" s="579"/>
    </row>
    <row r="63" spans="1:22" s="580" customFormat="1" ht="45.75" thickBot="1">
      <c r="A63" s="580">
        <v>5</v>
      </c>
      <c r="B63" s="580">
        <v>5</v>
      </c>
      <c r="C63" s="580">
        <v>1</v>
      </c>
      <c r="D63" s="2361" t="s">
        <v>19</v>
      </c>
      <c r="E63" s="2361"/>
      <c r="F63" s="1312" t="s">
        <v>1872</v>
      </c>
      <c r="G63" s="2373">
        <v>92775</v>
      </c>
      <c r="H63" s="1800" t="s">
        <v>687</v>
      </c>
      <c r="I63" s="1801" t="s">
        <v>21</v>
      </c>
      <c r="J63" s="2374">
        <v>77.099999999999994</v>
      </c>
      <c r="K63" s="1869">
        <v>12.21</v>
      </c>
      <c r="L63" s="1869">
        <v>14.69</v>
      </c>
      <c r="M63" s="1302">
        <v>1132.5999999999999</v>
      </c>
      <c r="N63" s="2364">
        <v>38.549999999999997</v>
      </c>
      <c r="O63" s="2362" t="s">
        <v>1814</v>
      </c>
      <c r="P63" s="2364" t="s">
        <v>1872</v>
      </c>
      <c r="Q63" s="579"/>
      <c r="R63" s="579"/>
      <c r="S63" s="579"/>
    </row>
    <row r="64" spans="1:22" s="1161" customFormat="1" ht="16.5" thickBot="1">
      <c r="A64" s="1361">
        <v>5</v>
      </c>
      <c r="B64" s="1361" t="s">
        <v>19</v>
      </c>
      <c r="C64" s="1361" t="s">
        <v>19</v>
      </c>
      <c r="D64" s="1159" t="s">
        <v>19</v>
      </c>
      <c r="E64" s="1159"/>
      <c r="F64" s="1162"/>
      <c r="G64" s="1163"/>
      <c r="H64" s="1169" t="s">
        <v>162</v>
      </c>
      <c r="I64" s="1164"/>
      <c r="J64" s="1165"/>
      <c r="K64" s="2162"/>
      <c r="L64" s="1165"/>
      <c r="M64" s="2163"/>
      <c r="N64" s="2149"/>
      <c r="O64" s="1360"/>
      <c r="P64" s="1160"/>
      <c r="Q64" s="1160"/>
      <c r="R64" s="1160"/>
      <c r="S64" s="1160"/>
    </row>
    <row r="65" spans="1:19" s="580" customFormat="1" ht="45.75" thickBot="1">
      <c r="A65" s="580">
        <v>5</v>
      </c>
      <c r="B65" s="580">
        <v>6</v>
      </c>
      <c r="C65" s="580">
        <v>1</v>
      </c>
      <c r="D65" s="2361" t="s">
        <v>19</v>
      </c>
      <c r="E65" s="2361"/>
      <c r="F65" s="1312" t="s">
        <v>1873</v>
      </c>
      <c r="G65" s="1362">
        <v>92718</v>
      </c>
      <c r="H65" s="1800" t="s">
        <v>584</v>
      </c>
      <c r="I65" s="1801" t="s">
        <v>20</v>
      </c>
      <c r="J65" s="2371">
        <v>2.97</v>
      </c>
      <c r="K65" s="1869">
        <v>561.30999999999995</v>
      </c>
      <c r="L65" s="1869">
        <v>675.54</v>
      </c>
      <c r="M65" s="1302">
        <v>2006.35</v>
      </c>
      <c r="N65" s="2364">
        <v>1.4850000000000001</v>
      </c>
      <c r="O65" s="2362" t="s">
        <v>1815</v>
      </c>
      <c r="P65" s="2364" t="s">
        <v>1873</v>
      </c>
      <c r="Q65" s="579"/>
      <c r="R65" s="579"/>
      <c r="S65" s="579"/>
    </row>
    <row r="66" spans="1:19" s="580" customFormat="1" ht="60.75" thickBot="1">
      <c r="A66" s="580">
        <v>5</v>
      </c>
      <c r="B66" s="580">
        <v>7</v>
      </c>
      <c r="C66" s="580">
        <v>1</v>
      </c>
      <c r="D66" s="2361" t="s">
        <v>19</v>
      </c>
      <c r="E66" s="2361"/>
      <c r="F66" s="1312" t="s">
        <v>1874</v>
      </c>
      <c r="G66" s="2370">
        <v>92430</v>
      </c>
      <c r="H66" s="1800" t="s">
        <v>582</v>
      </c>
      <c r="I66" s="1801" t="s">
        <v>0</v>
      </c>
      <c r="J66" s="2369">
        <v>59.4</v>
      </c>
      <c r="K66" s="1869">
        <v>43.42</v>
      </c>
      <c r="L66" s="1869">
        <v>52.26</v>
      </c>
      <c r="M66" s="1302">
        <v>3104.24</v>
      </c>
      <c r="N66" s="2364">
        <v>29.7</v>
      </c>
      <c r="O66" s="2362" t="s">
        <v>1816</v>
      </c>
      <c r="P66" s="2364" t="s">
        <v>1874</v>
      </c>
      <c r="Q66" s="579"/>
      <c r="R66" s="579"/>
      <c r="S66" s="579"/>
    </row>
    <row r="67" spans="1:19" s="580" customFormat="1" ht="45.75" thickBot="1">
      <c r="A67" s="580">
        <v>5</v>
      </c>
      <c r="B67" s="580">
        <v>8</v>
      </c>
      <c r="C67" s="580">
        <v>1</v>
      </c>
      <c r="D67" s="2361" t="s">
        <v>19</v>
      </c>
      <c r="E67" s="2361"/>
      <c r="F67" s="1312" t="s">
        <v>1875</v>
      </c>
      <c r="G67" s="2372">
        <v>92778</v>
      </c>
      <c r="H67" s="1800" t="s">
        <v>689</v>
      </c>
      <c r="I67" s="1801" t="s">
        <v>21</v>
      </c>
      <c r="J67" s="2369">
        <v>171.6</v>
      </c>
      <c r="K67" s="1869">
        <v>8.36</v>
      </c>
      <c r="L67" s="1869">
        <v>10.06</v>
      </c>
      <c r="M67" s="1302">
        <v>1726.3</v>
      </c>
      <c r="N67" s="2364">
        <v>85.8</v>
      </c>
      <c r="O67" s="2362" t="s">
        <v>1819</v>
      </c>
      <c r="P67" s="2364" t="s">
        <v>1875</v>
      </c>
      <c r="Q67" s="579"/>
      <c r="R67" s="579"/>
      <c r="S67" s="579"/>
    </row>
    <row r="68" spans="1:19" s="580" customFormat="1" ht="45.75" thickBot="1">
      <c r="A68" s="580">
        <v>5</v>
      </c>
      <c r="B68" s="580">
        <v>9</v>
      </c>
      <c r="C68" s="580">
        <v>1</v>
      </c>
      <c r="D68" s="2361" t="s">
        <v>19</v>
      </c>
      <c r="E68" s="2361"/>
      <c r="F68" s="1312" t="s">
        <v>1876</v>
      </c>
      <c r="G68" s="2372">
        <v>92779</v>
      </c>
      <c r="H68" s="1800" t="s">
        <v>690</v>
      </c>
      <c r="I68" s="1801" t="s">
        <v>21</v>
      </c>
      <c r="J68" s="2369">
        <v>104.4</v>
      </c>
      <c r="K68" s="1869">
        <v>6.89</v>
      </c>
      <c r="L68" s="1869">
        <v>8.2899999999999991</v>
      </c>
      <c r="M68" s="1302">
        <v>865.48</v>
      </c>
      <c r="N68" s="2364">
        <v>52.2</v>
      </c>
      <c r="O68" s="2362" t="s">
        <v>1817</v>
      </c>
      <c r="P68" s="2364" t="s">
        <v>1876</v>
      </c>
      <c r="Q68" s="579"/>
      <c r="R68" s="579"/>
      <c r="S68" s="579"/>
    </row>
    <row r="69" spans="1:19" s="580" customFormat="1" ht="45.75" thickBot="1">
      <c r="A69" s="580">
        <v>5</v>
      </c>
      <c r="B69" s="580">
        <v>10</v>
      </c>
      <c r="C69" s="580">
        <v>1</v>
      </c>
      <c r="D69" s="2361" t="s">
        <v>19</v>
      </c>
      <c r="E69" s="2361"/>
      <c r="F69" s="1312" t="s">
        <v>1877</v>
      </c>
      <c r="G69" s="2373">
        <v>92775</v>
      </c>
      <c r="H69" s="1800" t="s">
        <v>687</v>
      </c>
      <c r="I69" s="1801" t="s">
        <v>21</v>
      </c>
      <c r="J69" s="2374">
        <v>66.3</v>
      </c>
      <c r="K69" s="1869">
        <v>12.21</v>
      </c>
      <c r="L69" s="1869">
        <v>14.69</v>
      </c>
      <c r="M69" s="1302">
        <v>973.95</v>
      </c>
      <c r="N69" s="2364">
        <v>33.15</v>
      </c>
      <c r="O69" s="2362" t="s">
        <v>1818</v>
      </c>
      <c r="P69" s="2364" t="s">
        <v>1877</v>
      </c>
      <c r="Q69" s="579"/>
      <c r="R69" s="579"/>
      <c r="S69" s="579"/>
    </row>
    <row r="70" spans="1:19" s="625" customFormat="1" ht="16.5" thickBot="1">
      <c r="A70" s="1361">
        <v>5</v>
      </c>
      <c r="B70" s="1361" t="s">
        <v>19</v>
      </c>
      <c r="C70" s="1361" t="s">
        <v>19</v>
      </c>
      <c r="D70" s="1159" t="s">
        <v>19</v>
      </c>
      <c r="E70" s="1159"/>
      <c r="F70" s="221"/>
      <c r="G70" s="221"/>
      <c r="H70" s="221"/>
      <c r="I70" s="221"/>
      <c r="J70" s="221"/>
      <c r="K70" s="222"/>
      <c r="L70" s="221"/>
      <c r="M70" s="221"/>
      <c r="N70" s="2149"/>
      <c r="O70" s="626"/>
      <c r="P70" s="626"/>
      <c r="Q70" s="626"/>
      <c r="R70" s="626"/>
      <c r="S70" s="626"/>
    </row>
    <row r="71" spans="1:19" s="1161" customFormat="1" ht="16.5" thickBot="1">
      <c r="A71" s="1361">
        <v>6</v>
      </c>
      <c r="B71" s="1361">
        <v>0</v>
      </c>
      <c r="C71" s="1361" t="s">
        <v>19</v>
      </c>
      <c r="D71" s="1159">
        <v>1</v>
      </c>
      <c r="E71" s="1159"/>
      <c r="F71" s="208" t="s">
        <v>1825</v>
      </c>
      <c r="G71" s="2170"/>
      <c r="H71" s="2171" t="s">
        <v>164</v>
      </c>
      <c r="I71" s="2172"/>
      <c r="J71" s="2173"/>
      <c r="K71" s="2174"/>
      <c r="L71" s="2174"/>
      <c r="M71" s="2175">
        <v>517.75</v>
      </c>
      <c r="N71" s="2149"/>
      <c r="O71" s="1360"/>
      <c r="P71" s="1160"/>
      <c r="Q71" s="1160"/>
      <c r="R71" s="1160"/>
      <c r="S71" s="1160"/>
    </row>
    <row r="72" spans="1:19" s="580" customFormat="1" ht="30.75" thickBot="1">
      <c r="A72" s="580">
        <v>6</v>
      </c>
      <c r="B72" s="580">
        <v>1</v>
      </c>
      <c r="C72" s="580">
        <v>1</v>
      </c>
      <c r="D72" s="2361" t="s">
        <v>19</v>
      </c>
      <c r="E72" s="2361"/>
      <c r="F72" s="1312" t="s">
        <v>1878</v>
      </c>
      <c r="G72" s="2375" t="s">
        <v>1169</v>
      </c>
      <c r="H72" s="1800" t="s">
        <v>35</v>
      </c>
      <c r="I72" s="1801" t="s">
        <v>0</v>
      </c>
      <c r="J72" s="1308">
        <v>42.3</v>
      </c>
      <c r="K72" s="1869">
        <v>10.17</v>
      </c>
      <c r="L72" s="1869">
        <v>12.24</v>
      </c>
      <c r="M72" s="1302">
        <v>517.75</v>
      </c>
      <c r="N72" s="2364">
        <v>21.15</v>
      </c>
      <c r="O72" s="2362" t="s">
        <v>1562</v>
      </c>
      <c r="P72" s="2364" t="s">
        <v>1878</v>
      </c>
      <c r="Q72" s="579"/>
      <c r="R72" s="579"/>
      <c r="S72" s="579"/>
    </row>
    <row r="73" spans="1:19" s="625" customFormat="1" ht="16.5" thickBot="1">
      <c r="A73" s="1361">
        <v>6</v>
      </c>
      <c r="B73" s="1361" t="s">
        <v>19</v>
      </c>
      <c r="C73" s="1361" t="s">
        <v>19</v>
      </c>
      <c r="D73" s="1159" t="s">
        <v>19</v>
      </c>
      <c r="E73" s="1159"/>
      <c r="F73" s="346"/>
      <c r="G73" s="221"/>
      <c r="H73" s="221"/>
      <c r="I73" s="221"/>
      <c r="J73" s="221"/>
      <c r="K73" s="222"/>
      <c r="L73" s="221"/>
      <c r="M73" s="347"/>
      <c r="N73" s="624"/>
      <c r="O73" s="626"/>
      <c r="P73" s="626"/>
      <c r="Q73" s="626"/>
      <c r="R73" s="626"/>
      <c r="S73" s="626"/>
    </row>
    <row r="74" spans="1:19" s="1161" customFormat="1" ht="16.5" thickBot="1">
      <c r="A74" s="1361">
        <v>7</v>
      </c>
      <c r="B74" s="1361">
        <v>0</v>
      </c>
      <c r="C74" s="1361" t="s">
        <v>19</v>
      </c>
      <c r="D74" s="1159">
        <v>1</v>
      </c>
      <c r="E74" s="1159"/>
      <c r="F74" s="208" t="s">
        <v>1826</v>
      </c>
      <c r="G74" s="2170"/>
      <c r="H74" s="2171" t="s">
        <v>1559</v>
      </c>
      <c r="I74" s="2172"/>
      <c r="J74" s="2173"/>
      <c r="K74" s="2174"/>
      <c r="L74" s="2174"/>
      <c r="M74" s="2175">
        <v>18195.02</v>
      </c>
      <c r="N74" s="2149"/>
      <c r="O74" s="1360"/>
      <c r="P74" s="1160"/>
      <c r="Q74" s="1160"/>
      <c r="R74" s="1160"/>
      <c r="S74" s="1160"/>
    </row>
    <row r="75" spans="1:19" s="1161" customFormat="1" ht="16.5" thickBot="1">
      <c r="A75" s="1361">
        <v>7</v>
      </c>
      <c r="B75" s="1361" t="s">
        <v>19</v>
      </c>
      <c r="C75" s="1361" t="s">
        <v>19</v>
      </c>
      <c r="D75" s="1159" t="s">
        <v>19</v>
      </c>
      <c r="E75" s="1159"/>
      <c r="F75" s="223"/>
      <c r="G75" s="224"/>
      <c r="H75" s="2177" t="s">
        <v>221</v>
      </c>
      <c r="I75" s="225"/>
      <c r="J75" s="226"/>
      <c r="K75" s="2178"/>
      <c r="L75" s="226"/>
      <c r="M75" s="2179"/>
      <c r="N75" s="2149"/>
      <c r="O75" s="1360"/>
      <c r="P75" s="1160"/>
      <c r="Q75" s="1160"/>
      <c r="R75" s="1160"/>
      <c r="S75" s="1160"/>
    </row>
    <row r="76" spans="1:19" s="1361" customFormat="1" ht="60.75" thickBot="1">
      <c r="A76" s="1361">
        <v>7</v>
      </c>
      <c r="B76" s="1361">
        <v>1</v>
      </c>
      <c r="C76" s="1361">
        <v>1</v>
      </c>
      <c r="D76" s="1159" t="s">
        <v>19</v>
      </c>
      <c r="E76" s="1159"/>
      <c r="F76" s="1312" t="s">
        <v>1879</v>
      </c>
      <c r="G76" s="2153">
        <v>89168</v>
      </c>
      <c r="H76" s="1800" t="s">
        <v>640</v>
      </c>
      <c r="I76" s="1801" t="s">
        <v>0</v>
      </c>
      <c r="J76" s="2180">
        <v>210.6</v>
      </c>
      <c r="K76" s="1869">
        <v>66.98</v>
      </c>
      <c r="L76" s="1869">
        <v>80.61</v>
      </c>
      <c r="M76" s="1302">
        <v>16976.46</v>
      </c>
      <c r="N76" s="2149"/>
      <c r="O76" s="1371" t="s">
        <v>1563</v>
      </c>
      <c r="P76" s="2149" t="s">
        <v>1879</v>
      </c>
      <c r="Q76" s="1360"/>
      <c r="R76" s="1359"/>
      <c r="S76" s="1360"/>
    </row>
    <row r="77" spans="1:19" s="1161" customFormat="1" ht="16.5" thickBot="1">
      <c r="A77" s="1361">
        <v>7</v>
      </c>
      <c r="B77" s="1361" t="s">
        <v>19</v>
      </c>
      <c r="C77" s="1361" t="s">
        <v>19</v>
      </c>
      <c r="D77" s="1159" t="s">
        <v>19</v>
      </c>
      <c r="E77" s="1159"/>
      <c r="F77" s="223"/>
      <c r="G77" s="224"/>
      <c r="H77" s="2177" t="s">
        <v>222</v>
      </c>
      <c r="I77" s="225"/>
      <c r="J77" s="226"/>
      <c r="K77" s="2178"/>
      <c r="L77" s="226"/>
      <c r="M77" s="2179"/>
      <c r="N77" s="2149"/>
      <c r="O77" s="1360"/>
      <c r="P77" s="1160"/>
      <c r="Q77" s="1160"/>
      <c r="R77" s="1160"/>
      <c r="S77" s="1160"/>
    </row>
    <row r="78" spans="1:19" s="1361" customFormat="1" ht="16.5" thickBot="1">
      <c r="A78" s="1361">
        <v>7</v>
      </c>
      <c r="B78" s="1361">
        <v>2</v>
      </c>
      <c r="C78" s="1361">
        <v>1</v>
      </c>
      <c r="D78" s="1159" t="s">
        <v>19</v>
      </c>
      <c r="E78" s="1159"/>
      <c r="F78" s="1312" t="s">
        <v>1880</v>
      </c>
      <c r="G78" s="2007">
        <v>93182</v>
      </c>
      <c r="H78" s="1800" t="s">
        <v>214</v>
      </c>
      <c r="I78" s="1801" t="s">
        <v>22</v>
      </c>
      <c r="J78" s="2180">
        <v>11.58</v>
      </c>
      <c r="K78" s="1869">
        <v>22.4</v>
      </c>
      <c r="L78" s="1869">
        <v>26.96</v>
      </c>
      <c r="M78" s="1302">
        <v>312.2</v>
      </c>
      <c r="N78" s="2149"/>
      <c r="O78" s="1371" t="s">
        <v>1564</v>
      </c>
      <c r="P78" s="2149" t="s">
        <v>1880</v>
      </c>
      <c r="Q78" s="1360"/>
      <c r="R78" s="1359"/>
      <c r="S78" s="1360"/>
    </row>
    <row r="79" spans="1:19" s="1361" customFormat="1" ht="30.75" thickBot="1">
      <c r="A79" s="1361">
        <v>7</v>
      </c>
      <c r="B79" s="1361">
        <v>3</v>
      </c>
      <c r="C79" s="1361">
        <v>1</v>
      </c>
      <c r="D79" s="1159" t="s">
        <v>19</v>
      </c>
      <c r="E79" s="1159"/>
      <c r="F79" s="1312" t="s">
        <v>1881</v>
      </c>
      <c r="G79" s="2007">
        <v>93194</v>
      </c>
      <c r="H79" s="1800" t="s">
        <v>590</v>
      </c>
      <c r="I79" s="1801" t="s">
        <v>22</v>
      </c>
      <c r="J79" s="2180">
        <v>11.58</v>
      </c>
      <c r="K79" s="1869">
        <v>22.08</v>
      </c>
      <c r="L79" s="1869">
        <v>26.57</v>
      </c>
      <c r="M79" s="1302">
        <v>307.68</v>
      </c>
      <c r="N79" s="2149"/>
      <c r="O79" s="1371" t="s">
        <v>1564</v>
      </c>
      <c r="P79" s="2149" t="s">
        <v>1881</v>
      </c>
      <c r="Q79" s="1360"/>
      <c r="R79" s="1359"/>
      <c r="S79" s="1360"/>
    </row>
    <row r="80" spans="1:19" s="1361" customFormat="1" ht="16.5" thickBot="1">
      <c r="A80" s="1361">
        <v>7</v>
      </c>
      <c r="B80" s="1361">
        <v>4</v>
      </c>
      <c r="C80" s="1361">
        <v>1</v>
      </c>
      <c r="D80" s="1159" t="s">
        <v>19</v>
      </c>
      <c r="E80" s="1159"/>
      <c r="F80" s="1312" t="s">
        <v>1882</v>
      </c>
      <c r="G80" s="2007">
        <v>93185</v>
      </c>
      <c r="H80" s="1800" t="s">
        <v>215</v>
      </c>
      <c r="I80" s="1801" t="s">
        <v>22</v>
      </c>
      <c r="J80" s="2180">
        <v>18</v>
      </c>
      <c r="K80" s="1869">
        <v>27.64</v>
      </c>
      <c r="L80" s="1869">
        <v>33.26</v>
      </c>
      <c r="M80" s="1302">
        <v>598.67999999999995</v>
      </c>
      <c r="N80" s="2149"/>
      <c r="O80" s="1371" t="s">
        <v>1565</v>
      </c>
      <c r="P80" s="2149" t="s">
        <v>1882</v>
      </c>
      <c r="Q80" s="1360"/>
      <c r="R80" s="1359"/>
      <c r="S80" s="1360"/>
    </row>
    <row r="81" spans="1:19" s="625" customFormat="1" ht="16.5" thickBot="1">
      <c r="A81" s="1361">
        <v>7</v>
      </c>
      <c r="B81" s="1361" t="s">
        <v>19</v>
      </c>
      <c r="C81" s="1361" t="s">
        <v>19</v>
      </c>
      <c r="D81" s="1159" t="s">
        <v>19</v>
      </c>
      <c r="E81" s="1159"/>
      <c r="F81" s="229"/>
      <c r="G81" s="229"/>
      <c r="H81" s="229"/>
      <c r="I81" s="229"/>
      <c r="J81" s="229"/>
      <c r="K81" s="230"/>
      <c r="L81" s="229"/>
      <c r="M81" s="229"/>
      <c r="N81" s="624"/>
      <c r="O81" s="626"/>
      <c r="P81" s="626"/>
      <c r="Q81" s="626"/>
      <c r="R81" s="626"/>
      <c r="S81" s="626"/>
    </row>
    <row r="82" spans="1:19" s="1161" customFormat="1" ht="16.5" thickBot="1">
      <c r="A82" s="1361">
        <v>8</v>
      </c>
      <c r="B82" s="1361">
        <v>0</v>
      </c>
      <c r="C82" s="1361" t="s">
        <v>19</v>
      </c>
      <c r="D82" s="1159">
        <v>1</v>
      </c>
      <c r="E82" s="1159"/>
      <c r="F82" s="208" t="s">
        <v>1827</v>
      </c>
      <c r="G82" s="2156"/>
      <c r="H82" s="2157" t="s">
        <v>165</v>
      </c>
      <c r="I82" s="2158"/>
      <c r="J82" s="2159"/>
      <c r="K82" s="2160"/>
      <c r="L82" s="2160"/>
      <c r="M82" s="2161">
        <v>14695.93</v>
      </c>
      <c r="N82" s="2149">
        <v>0.89999999999999991</v>
      </c>
      <c r="O82" s="1360"/>
      <c r="P82" s="1160"/>
      <c r="Q82" s="1160"/>
      <c r="R82" s="1160"/>
      <c r="S82" s="1160"/>
    </row>
    <row r="83" spans="1:19" s="1161" customFormat="1" ht="16.5" thickBot="1">
      <c r="A83" s="1361">
        <v>8</v>
      </c>
      <c r="B83" s="1361" t="s">
        <v>19</v>
      </c>
      <c r="C83" s="1361" t="s">
        <v>19</v>
      </c>
      <c r="D83" s="1159" t="s">
        <v>19</v>
      </c>
      <c r="E83" s="1159"/>
      <c r="F83" s="223"/>
      <c r="G83" s="224"/>
      <c r="H83" s="2177" t="s">
        <v>1775</v>
      </c>
      <c r="I83" s="225"/>
      <c r="J83" s="226"/>
      <c r="K83" s="2178"/>
      <c r="L83" s="226"/>
      <c r="M83" s="2179"/>
      <c r="N83" s="2149"/>
      <c r="O83" s="1360"/>
      <c r="P83" s="1160"/>
      <c r="Q83" s="1160"/>
      <c r="R83" s="1160"/>
      <c r="S83" s="1160"/>
    </row>
    <row r="84" spans="1:19" s="1361" customFormat="1" ht="30.75" thickBot="1">
      <c r="A84" s="1361">
        <v>8</v>
      </c>
      <c r="B84" s="1361">
        <v>1</v>
      </c>
      <c r="C84" s="1361">
        <v>1</v>
      </c>
      <c r="D84" s="1159" t="s">
        <v>19</v>
      </c>
      <c r="E84" s="1159"/>
      <c r="F84" s="1312" t="s">
        <v>1883</v>
      </c>
      <c r="G84" s="1801">
        <v>94587</v>
      </c>
      <c r="H84" s="1800" t="s">
        <v>1757</v>
      </c>
      <c r="I84" s="1801" t="s">
        <v>22</v>
      </c>
      <c r="J84" s="2180">
        <v>23.52</v>
      </c>
      <c r="K84" s="1869">
        <v>43.71</v>
      </c>
      <c r="L84" s="1869">
        <v>52.6</v>
      </c>
      <c r="M84" s="1302">
        <v>1237.1500000000001</v>
      </c>
      <c r="N84" s="2149">
        <v>28.88</v>
      </c>
      <c r="O84" s="1371" t="s">
        <v>1778</v>
      </c>
      <c r="P84" s="2149" t="s">
        <v>1883</v>
      </c>
      <c r="Q84" s="1360"/>
      <c r="R84" s="1359"/>
      <c r="S84" s="1360"/>
    </row>
    <row r="85" spans="1:19" s="1161" customFormat="1" ht="16.5" thickBot="1">
      <c r="A85" s="1361">
        <v>8</v>
      </c>
      <c r="B85" s="1361" t="s">
        <v>19</v>
      </c>
      <c r="C85" s="1361" t="s">
        <v>19</v>
      </c>
      <c r="D85" s="1159" t="s">
        <v>19</v>
      </c>
      <c r="E85" s="1159"/>
      <c r="F85" s="223"/>
      <c r="G85" s="224"/>
      <c r="H85" s="2177" t="s">
        <v>1774</v>
      </c>
      <c r="I85" s="225"/>
      <c r="J85" s="226"/>
      <c r="K85" s="2178"/>
      <c r="L85" s="226"/>
      <c r="M85" s="2179"/>
      <c r="N85" s="2149"/>
      <c r="O85" s="1360"/>
      <c r="P85" s="1160"/>
      <c r="Q85" s="1160"/>
      <c r="R85" s="1160"/>
      <c r="S85" s="1160"/>
    </row>
    <row r="86" spans="1:19" s="1361" customFormat="1" ht="45.75" thickBot="1">
      <c r="A86" s="1361">
        <v>8</v>
      </c>
      <c r="B86" s="1361">
        <v>2</v>
      </c>
      <c r="C86" s="1361">
        <v>1</v>
      </c>
      <c r="D86" s="1159" t="s">
        <v>19</v>
      </c>
      <c r="E86" s="1159"/>
      <c r="F86" s="1312" t="s">
        <v>1884</v>
      </c>
      <c r="G86" s="1801">
        <v>94569</v>
      </c>
      <c r="H86" s="1800" t="s">
        <v>1758</v>
      </c>
      <c r="I86" s="1801" t="s">
        <v>0</v>
      </c>
      <c r="J86" s="2180">
        <v>4.5599999999999996</v>
      </c>
      <c r="K86" s="1869">
        <v>421.26</v>
      </c>
      <c r="L86" s="1869">
        <v>506.99</v>
      </c>
      <c r="M86" s="1302">
        <v>2311.87</v>
      </c>
      <c r="N86" s="2149">
        <v>28.88</v>
      </c>
      <c r="O86" s="1371" t="s">
        <v>1566</v>
      </c>
      <c r="P86" s="2149" t="s">
        <v>1884</v>
      </c>
      <c r="Q86" s="1360"/>
      <c r="R86" s="1359"/>
      <c r="S86" s="1360"/>
    </row>
    <row r="87" spans="1:19" s="1161" customFormat="1" ht="16.5" thickBot="1">
      <c r="A87" s="1361">
        <v>8</v>
      </c>
      <c r="B87" s="1361" t="s">
        <v>19</v>
      </c>
      <c r="C87" s="1361" t="s">
        <v>19</v>
      </c>
      <c r="D87" s="1159" t="s">
        <v>19</v>
      </c>
      <c r="E87" s="1159"/>
      <c r="F87" s="223"/>
      <c r="G87" s="224"/>
      <c r="H87" s="2177" t="s">
        <v>228</v>
      </c>
      <c r="I87" s="225"/>
      <c r="J87" s="226"/>
      <c r="K87" s="2178"/>
      <c r="L87" s="226"/>
      <c r="M87" s="2179"/>
      <c r="N87" s="2149"/>
      <c r="O87" s="1360"/>
      <c r="P87" s="1160"/>
      <c r="Q87" s="1160"/>
      <c r="R87" s="1160"/>
      <c r="S87" s="1160"/>
    </row>
    <row r="88" spans="1:19" s="1361" customFormat="1" ht="30.75" thickBot="1">
      <c r="A88" s="1361">
        <v>8</v>
      </c>
      <c r="B88" s="1361">
        <v>3</v>
      </c>
      <c r="C88" s="1361">
        <v>1</v>
      </c>
      <c r="D88" s="1159" t="s">
        <v>19</v>
      </c>
      <c r="E88" s="1159"/>
      <c r="F88" s="1312" t="s">
        <v>1885</v>
      </c>
      <c r="G88" s="2153" t="s">
        <v>691</v>
      </c>
      <c r="H88" s="1800" t="s">
        <v>1777</v>
      </c>
      <c r="I88" s="1801" t="s">
        <v>0</v>
      </c>
      <c r="J88" s="2180">
        <v>31.5</v>
      </c>
      <c r="K88" s="1869">
        <v>294.02999999999997</v>
      </c>
      <c r="L88" s="1869">
        <v>353.87</v>
      </c>
      <c r="M88" s="1302">
        <v>11146.91</v>
      </c>
      <c r="N88" s="2149"/>
      <c r="O88" s="1371" t="s">
        <v>1567</v>
      </c>
      <c r="P88" s="2149" t="s">
        <v>1885</v>
      </c>
      <c r="Q88" s="1360"/>
      <c r="R88" s="1359"/>
      <c r="S88" s="1360"/>
    </row>
    <row r="89" spans="1:19" s="625" customFormat="1" ht="16.5" thickBot="1">
      <c r="A89" s="1361">
        <v>8</v>
      </c>
      <c r="B89" s="1361" t="s">
        <v>19</v>
      </c>
      <c r="C89" s="1361" t="s">
        <v>19</v>
      </c>
      <c r="D89" s="1159" t="s">
        <v>19</v>
      </c>
      <c r="E89" s="1159"/>
      <c r="F89" s="221"/>
      <c r="G89" s="221"/>
      <c r="H89" s="221"/>
      <c r="I89" s="221"/>
      <c r="J89" s="221"/>
      <c r="K89" s="222"/>
      <c r="L89" s="221"/>
      <c r="M89" s="221"/>
      <c r="N89" s="624"/>
      <c r="P89" s="626"/>
      <c r="Q89" s="626"/>
      <c r="R89" s="626"/>
      <c r="S89" s="626"/>
    </row>
    <row r="90" spans="1:19" s="1161" customFormat="1" ht="16.5" thickBot="1">
      <c r="A90" s="1361">
        <v>9</v>
      </c>
      <c r="B90" s="1361">
        <v>0</v>
      </c>
      <c r="C90" s="1361" t="s">
        <v>19</v>
      </c>
      <c r="D90" s="1159">
        <v>1</v>
      </c>
      <c r="E90" s="1159"/>
      <c r="F90" s="208" t="s">
        <v>1828</v>
      </c>
      <c r="G90" s="2170"/>
      <c r="H90" s="2171" t="s">
        <v>223</v>
      </c>
      <c r="I90" s="2172"/>
      <c r="J90" s="2173"/>
      <c r="K90" s="2174"/>
      <c r="L90" s="2174"/>
      <c r="M90" s="2175">
        <v>15033.57</v>
      </c>
      <c r="N90" s="2149"/>
      <c r="O90" s="625"/>
      <c r="P90" s="1160"/>
      <c r="Q90" s="1160"/>
      <c r="R90" s="1160"/>
      <c r="S90" s="1160"/>
    </row>
    <row r="91" spans="1:19" s="1161" customFormat="1" ht="16.5" thickBot="1">
      <c r="A91" s="1361">
        <v>9</v>
      </c>
      <c r="B91" s="1361" t="s">
        <v>19</v>
      </c>
      <c r="C91" s="1361" t="s">
        <v>19</v>
      </c>
      <c r="D91" s="1159" t="s">
        <v>19</v>
      </c>
      <c r="E91" s="1159"/>
      <c r="F91" s="223"/>
      <c r="G91" s="224"/>
      <c r="H91" s="2177" t="s">
        <v>224</v>
      </c>
      <c r="I91" s="225"/>
      <c r="J91" s="226"/>
      <c r="K91" s="2178"/>
      <c r="L91" s="226"/>
      <c r="M91" s="2179"/>
      <c r="N91" s="2149"/>
      <c r="O91" s="1361"/>
      <c r="P91" s="1160"/>
      <c r="Q91" s="1160"/>
      <c r="R91" s="1160"/>
      <c r="S91" s="1160"/>
    </row>
    <row r="92" spans="1:19" s="1361" customFormat="1" ht="45.75" thickBot="1">
      <c r="A92" s="1361">
        <v>9</v>
      </c>
      <c r="B92" s="1361">
        <v>1</v>
      </c>
      <c r="C92" s="1361">
        <v>1</v>
      </c>
      <c r="D92" s="1159" t="s">
        <v>19</v>
      </c>
      <c r="E92" s="1159"/>
      <c r="F92" s="1312" t="s">
        <v>1886</v>
      </c>
      <c r="G92" s="2007">
        <v>92540</v>
      </c>
      <c r="H92" s="1800" t="s">
        <v>1414</v>
      </c>
      <c r="I92" s="1801" t="s">
        <v>0</v>
      </c>
      <c r="J92" s="2180">
        <v>73.8</v>
      </c>
      <c r="K92" s="1869">
        <v>46.81</v>
      </c>
      <c r="L92" s="1869">
        <v>56.34</v>
      </c>
      <c r="M92" s="1302">
        <v>4157.8900000000003</v>
      </c>
      <c r="N92" s="2149"/>
      <c r="O92" s="1371" t="s">
        <v>1570</v>
      </c>
      <c r="P92" s="2149" t="s">
        <v>1886</v>
      </c>
      <c r="Q92" s="1360"/>
      <c r="R92" s="1359"/>
      <c r="S92" s="1360"/>
    </row>
    <row r="93" spans="1:19" s="1361" customFormat="1" ht="45.75" thickBot="1">
      <c r="A93" s="1361">
        <v>9</v>
      </c>
      <c r="B93" s="1361">
        <v>2</v>
      </c>
      <c r="C93" s="1361">
        <v>1</v>
      </c>
      <c r="D93" s="1159" t="s">
        <v>19</v>
      </c>
      <c r="E93" s="1159"/>
      <c r="F93" s="1312" t="s">
        <v>1887</v>
      </c>
      <c r="G93" s="2007">
        <v>92543</v>
      </c>
      <c r="H93" s="1800" t="s">
        <v>1415</v>
      </c>
      <c r="I93" s="1801" t="s">
        <v>0</v>
      </c>
      <c r="J93" s="2180">
        <v>76.09</v>
      </c>
      <c r="K93" s="1869">
        <v>10.93</v>
      </c>
      <c r="L93" s="1869">
        <v>13.15</v>
      </c>
      <c r="M93" s="1302">
        <v>1000.58</v>
      </c>
      <c r="N93" s="2149"/>
      <c r="O93" s="1371" t="s">
        <v>1569</v>
      </c>
      <c r="P93" s="2149" t="s">
        <v>1887</v>
      </c>
      <c r="Q93" s="1360"/>
      <c r="R93" s="1359"/>
      <c r="S93" s="1360"/>
    </row>
    <row r="94" spans="1:19" s="1361" customFormat="1" ht="45.75" thickBot="1">
      <c r="A94" s="1361">
        <v>9</v>
      </c>
      <c r="B94" s="1361">
        <v>3</v>
      </c>
      <c r="C94" s="1361">
        <v>1</v>
      </c>
      <c r="D94" s="1159" t="s">
        <v>19</v>
      </c>
      <c r="E94" s="1159"/>
      <c r="F94" s="1312" t="s">
        <v>1888</v>
      </c>
      <c r="G94" s="1099">
        <v>100368</v>
      </c>
      <c r="H94" s="1800" t="s">
        <v>1418</v>
      </c>
      <c r="I94" s="1801" t="s">
        <v>23</v>
      </c>
      <c r="J94" s="2180">
        <v>3</v>
      </c>
      <c r="K94" s="1869">
        <v>791.97</v>
      </c>
      <c r="L94" s="1869">
        <v>953.14</v>
      </c>
      <c r="M94" s="1302">
        <v>2859.42</v>
      </c>
      <c r="N94" s="2149"/>
      <c r="O94" s="1371" t="s">
        <v>1568</v>
      </c>
      <c r="P94" s="2149" t="s">
        <v>1888</v>
      </c>
      <c r="Q94" s="1360"/>
      <c r="R94" s="1359"/>
      <c r="S94" s="1360"/>
    </row>
    <row r="95" spans="1:19" s="1161" customFormat="1" ht="16.5" thickBot="1">
      <c r="A95" s="1361">
        <v>9</v>
      </c>
      <c r="B95" s="1361" t="s">
        <v>19</v>
      </c>
      <c r="C95" s="1361" t="s">
        <v>19</v>
      </c>
      <c r="D95" s="1159" t="s">
        <v>19</v>
      </c>
      <c r="E95" s="1159"/>
      <c r="F95" s="223"/>
      <c r="G95" s="224"/>
      <c r="H95" s="2177" t="s">
        <v>226</v>
      </c>
      <c r="I95" s="225"/>
      <c r="J95" s="226"/>
      <c r="K95" s="2178"/>
      <c r="L95" s="226"/>
      <c r="M95" s="2179"/>
      <c r="N95" s="2149"/>
      <c r="O95" s="1358"/>
      <c r="P95" s="1160"/>
      <c r="Q95" s="1160"/>
      <c r="R95" s="1160"/>
      <c r="S95" s="1160"/>
    </row>
    <row r="96" spans="1:19" s="1361" customFormat="1" ht="30.75" thickBot="1">
      <c r="A96" s="1361">
        <v>9</v>
      </c>
      <c r="B96" s="1361">
        <v>4</v>
      </c>
      <c r="C96" s="1361">
        <v>1</v>
      </c>
      <c r="D96" s="1159" t="s">
        <v>19</v>
      </c>
      <c r="E96" s="1159"/>
      <c r="F96" s="1312" t="s">
        <v>1889</v>
      </c>
      <c r="G96" s="2007">
        <v>94443</v>
      </c>
      <c r="H96" s="1800" t="s">
        <v>1416</v>
      </c>
      <c r="I96" s="1801" t="s">
        <v>0</v>
      </c>
      <c r="J96" s="2180">
        <v>73.8</v>
      </c>
      <c r="K96" s="1869">
        <v>41.35</v>
      </c>
      <c r="L96" s="1869">
        <v>49.76</v>
      </c>
      <c r="M96" s="1302">
        <v>3672.29</v>
      </c>
      <c r="N96" s="2149"/>
      <c r="O96" s="1371" t="s">
        <v>1570</v>
      </c>
      <c r="P96" s="2149" t="s">
        <v>1889</v>
      </c>
      <c r="Q96" s="1360"/>
      <c r="R96" s="1359"/>
      <c r="S96" s="1360"/>
    </row>
    <row r="97" spans="1:19" s="1161" customFormat="1" ht="16.5" thickBot="1">
      <c r="A97" s="1361">
        <v>9</v>
      </c>
      <c r="B97" s="1361" t="s">
        <v>19</v>
      </c>
      <c r="C97" s="1361" t="s">
        <v>19</v>
      </c>
      <c r="D97" s="1159" t="s">
        <v>19</v>
      </c>
      <c r="E97" s="1159"/>
      <c r="F97" s="223"/>
      <c r="G97" s="224"/>
      <c r="H97" s="2177" t="s">
        <v>227</v>
      </c>
      <c r="I97" s="225"/>
      <c r="J97" s="226"/>
      <c r="K97" s="2178"/>
      <c r="L97" s="226"/>
      <c r="M97" s="2179"/>
      <c r="N97" s="2149"/>
      <c r="O97" s="1361"/>
      <c r="P97" s="1160"/>
      <c r="Q97" s="1160"/>
      <c r="R97" s="1160"/>
      <c r="S97" s="1160"/>
    </row>
    <row r="98" spans="1:19" s="1361" customFormat="1" ht="45.75" thickBot="1">
      <c r="A98" s="1361">
        <v>9</v>
      </c>
      <c r="B98" s="1361">
        <v>5</v>
      </c>
      <c r="C98" s="1361">
        <v>1</v>
      </c>
      <c r="D98" s="1159" t="s">
        <v>19</v>
      </c>
      <c r="E98" s="1159"/>
      <c r="F98" s="1312" t="s">
        <v>1890</v>
      </c>
      <c r="G98" s="2007">
        <v>94210</v>
      </c>
      <c r="H98" s="1800" t="s">
        <v>1417</v>
      </c>
      <c r="I98" s="1801" t="s">
        <v>0</v>
      </c>
      <c r="J98" s="2180">
        <v>76.09</v>
      </c>
      <c r="K98" s="1869">
        <v>36.51</v>
      </c>
      <c r="L98" s="1869">
        <v>43.94</v>
      </c>
      <c r="M98" s="1302">
        <v>3343.39</v>
      </c>
      <c r="N98" s="2149"/>
      <c r="O98" s="1371" t="s">
        <v>1569</v>
      </c>
      <c r="P98" s="2149" t="s">
        <v>1890</v>
      </c>
      <c r="Q98" s="1360"/>
      <c r="R98" s="1359"/>
      <c r="S98" s="1360"/>
    </row>
    <row r="99" spans="1:19" s="625" customFormat="1" ht="16.5" thickBot="1">
      <c r="A99" s="1361">
        <v>9</v>
      </c>
      <c r="B99" s="1361" t="s">
        <v>19</v>
      </c>
      <c r="C99" s="1361" t="s">
        <v>19</v>
      </c>
      <c r="D99" s="1159" t="s">
        <v>19</v>
      </c>
      <c r="E99" s="1159"/>
      <c r="F99" s="221"/>
      <c r="G99" s="221"/>
      <c r="H99" s="221"/>
      <c r="I99" s="221"/>
      <c r="J99" s="221"/>
      <c r="K99" s="222"/>
      <c r="L99" s="221"/>
      <c r="M99" s="221"/>
      <c r="N99" s="624"/>
      <c r="P99" s="626"/>
      <c r="Q99" s="626"/>
      <c r="R99" s="626"/>
      <c r="S99" s="626"/>
    </row>
    <row r="100" spans="1:19" s="1161" customFormat="1" ht="16.5" thickBot="1">
      <c r="A100" s="1361">
        <v>10</v>
      </c>
      <c r="B100" s="1361">
        <v>0</v>
      </c>
      <c r="C100" s="1361" t="s">
        <v>19</v>
      </c>
      <c r="D100" s="1159">
        <v>1</v>
      </c>
      <c r="E100" s="1159"/>
      <c r="F100" s="208" t="s">
        <v>1829</v>
      </c>
      <c r="G100" s="2156"/>
      <c r="H100" s="2157" t="s">
        <v>70</v>
      </c>
      <c r="I100" s="2158"/>
      <c r="J100" s="2159"/>
      <c r="K100" s="2160"/>
      <c r="L100" s="2160"/>
      <c r="M100" s="2161">
        <v>19017.82</v>
      </c>
      <c r="N100" s="2149"/>
      <c r="O100" s="1361"/>
      <c r="P100" s="1160"/>
      <c r="Q100" s="1160"/>
      <c r="R100" s="1160"/>
      <c r="S100" s="1160"/>
    </row>
    <row r="101" spans="1:19" s="1161" customFormat="1" ht="16.5" thickBot="1">
      <c r="A101" s="1361">
        <v>10</v>
      </c>
      <c r="B101" s="1361" t="s">
        <v>19</v>
      </c>
      <c r="C101" s="1361" t="s">
        <v>19</v>
      </c>
      <c r="D101" s="1159" t="s">
        <v>19</v>
      </c>
      <c r="E101" s="1159"/>
      <c r="F101" s="1153"/>
      <c r="G101" s="1154"/>
      <c r="H101" s="2181" t="s">
        <v>332</v>
      </c>
      <c r="I101" s="1155"/>
      <c r="J101" s="1156"/>
      <c r="K101" s="2168"/>
      <c r="L101" s="1156"/>
      <c r="M101" s="2169"/>
      <c r="N101" s="2149"/>
      <c r="O101" s="1361"/>
      <c r="P101" s="1160"/>
      <c r="Q101" s="1160"/>
      <c r="R101" s="1160"/>
      <c r="S101" s="1160"/>
    </row>
    <row r="102" spans="1:19" s="1361" customFormat="1" ht="45.75" thickBot="1">
      <c r="A102" s="1361">
        <v>10</v>
      </c>
      <c r="B102" s="1361">
        <v>1</v>
      </c>
      <c r="C102" s="1361">
        <v>1</v>
      </c>
      <c r="D102" s="1159" t="s">
        <v>19</v>
      </c>
      <c r="E102" s="1159"/>
      <c r="F102" s="1312" t="s">
        <v>1891</v>
      </c>
      <c r="G102" s="1362">
        <v>87879</v>
      </c>
      <c r="H102" s="1800" t="s">
        <v>643</v>
      </c>
      <c r="I102" s="1801" t="s">
        <v>0</v>
      </c>
      <c r="J102" s="2182">
        <v>115.26</v>
      </c>
      <c r="K102" s="1869">
        <v>2.88</v>
      </c>
      <c r="L102" s="1869">
        <v>3.47</v>
      </c>
      <c r="M102" s="1302">
        <v>399.95</v>
      </c>
      <c r="N102" s="2149"/>
      <c r="O102" s="1371" t="s">
        <v>1571</v>
      </c>
      <c r="P102" s="2149" t="s">
        <v>1891</v>
      </c>
      <c r="Q102" s="1360"/>
      <c r="R102" s="1359"/>
      <c r="S102" s="1360"/>
    </row>
    <row r="103" spans="1:19" s="1361" customFormat="1" ht="45.75" thickBot="1">
      <c r="A103" s="1361">
        <v>10</v>
      </c>
      <c r="B103" s="1361">
        <v>2</v>
      </c>
      <c r="C103" s="1361">
        <v>1</v>
      </c>
      <c r="D103" s="1159" t="s">
        <v>19</v>
      </c>
      <c r="E103" s="1159"/>
      <c r="F103" s="1312" t="s">
        <v>1892</v>
      </c>
      <c r="G103" s="2153">
        <v>87905</v>
      </c>
      <c r="H103" s="1800" t="s">
        <v>155</v>
      </c>
      <c r="I103" s="1801" t="s">
        <v>0</v>
      </c>
      <c r="J103" s="2154">
        <v>196.74</v>
      </c>
      <c r="K103" s="1869">
        <v>6.45</v>
      </c>
      <c r="L103" s="1869">
        <v>7.76</v>
      </c>
      <c r="M103" s="1302">
        <v>1526.7</v>
      </c>
      <c r="N103" s="2149"/>
      <c r="O103" s="1371" t="s">
        <v>1572</v>
      </c>
      <c r="P103" s="2149" t="s">
        <v>1892</v>
      </c>
      <c r="Q103" s="1360"/>
      <c r="R103" s="1359"/>
      <c r="S103" s="1360"/>
    </row>
    <row r="104" spans="1:19" s="1361" customFormat="1" ht="45.75" thickBot="1">
      <c r="A104" s="1361">
        <v>10</v>
      </c>
      <c r="B104" s="1361">
        <v>3</v>
      </c>
      <c r="C104" s="1361">
        <v>1</v>
      </c>
      <c r="D104" s="1159" t="s">
        <v>19</v>
      </c>
      <c r="E104" s="1159"/>
      <c r="F104" s="1312" t="s">
        <v>1893</v>
      </c>
      <c r="G104" s="2153">
        <v>87894</v>
      </c>
      <c r="H104" s="1800" t="s">
        <v>154</v>
      </c>
      <c r="I104" s="1801" t="s">
        <v>0</v>
      </c>
      <c r="J104" s="2180">
        <v>109.2</v>
      </c>
      <c r="K104" s="1869">
        <v>4.82</v>
      </c>
      <c r="L104" s="1869">
        <v>5.8</v>
      </c>
      <c r="M104" s="1302">
        <v>633.36</v>
      </c>
      <c r="N104" s="2149"/>
      <c r="O104" s="1371" t="s">
        <v>1573</v>
      </c>
      <c r="P104" s="2149" t="s">
        <v>1893</v>
      </c>
      <c r="Q104" s="1360"/>
      <c r="R104" s="1359"/>
      <c r="S104" s="1360"/>
    </row>
    <row r="105" spans="1:19" s="1361" customFormat="1" ht="60.75" thickBot="1">
      <c r="A105" s="1361">
        <v>10</v>
      </c>
      <c r="B105" s="1361">
        <v>4</v>
      </c>
      <c r="C105" s="1361">
        <v>1</v>
      </c>
      <c r="D105" s="1159" t="s">
        <v>19</v>
      </c>
      <c r="E105" s="1159"/>
      <c r="F105" s="1312" t="s">
        <v>1894</v>
      </c>
      <c r="G105" s="2153">
        <v>87529</v>
      </c>
      <c r="H105" s="1800" t="s">
        <v>644</v>
      </c>
      <c r="I105" s="1801" t="s">
        <v>0</v>
      </c>
      <c r="J105" s="2154">
        <v>115.26</v>
      </c>
      <c r="K105" s="1869">
        <v>24.8</v>
      </c>
      <c r="L105" s="1869">
        <v>29.85</v>
      </c>
      <c r="M105" s="1302">
        <v>3440.51</v>
      </c>
      <c r="N105" s="2149"/>
      <c r="O105" s="1371" t="s">
        <v>1571</v>
      </c>
      <c r="P105" s="2149" t="s">
        <v>1894</v>
      </c>
      <c r="Q105" s="1360"/>
      <c r="R105" s="1359"/>
      <c r="S105" s="1360"/>
    </row>
    <row r="106" spans="1:19" s="1361" customFormat="1" ht="45.75" thickBot="1">
      <c r="A106" s="1361">
        <v>10</v>
      </c>
      <c r="B106" s="1361">
        <v>5</v>
      </c>
      <c r="C106" s="1361">
        <v>1</v>
      </c>
      <c r="D106" s="1159" t="s">
        <v>19</v>
      </c>
      <c r="E106" s="1159"/>
      <c r="F106" s="1312" t="s">
        <v>1895</v>
      </c>
      <c r="G106" s="2153">
        <v>87775</v>
      </c>
      <c r="H106" s="1800" t="s">
        <v>645</v>
      </c>
      <c r="I106" s="1801" t="s">
        <v>0</v>
      </c>
      <c r="J106" s="2154">
        <v>196.74</v>
      </c>
      <c r="K106" s="1869">
        <v>40.36</v>
      </c>
      <c r="L106" s="1869">
        <v>48.57</v>
      </c>
      <c r="M106" s="1302">
        <v>9555.66</v>
      </c>
      <c r="N106" s="2149"/>
      <c r="O106" s="1371" t="s">
        <v>1572</v>
      </c>
      <c r="P106" s="2149" t="s">
        <v>1895</v>
      </c>
      <c r="Q106" s="1360"/>
      <c r="R106" s="1359"/>
      <c r="S106" s="1360"/>
    </row>
    <row r="107" spans="1:19" s="1361" customFormat="1" ht="45.75" thickBot="1">
      <c r="A107" s="1361">
        <v>10</v>
      </c>
      <c r="B107" s="1361">
        <v>6</v>
      </c>
      <c r="C107" s="1361">
        <v>1</v>
      </c>
      <c r="D107" s="1159" t="s">
        <v>19</v>
      </c>
      <c r="E107" s="1159"/>
      <c r="F107" s="1312" t="s">
        <v>1896</v>
      </c>
      <c r="G107" s="2153">
        <v>87792</v>
      </c>
      <c r="H107" s="1800" t="s">
        <v>646</v>
      </c>
      <c r="I107" s="1801" t="s">
        <v>0</v>
      </c>
      <c r="J107" s="2154">
        <v>109.2</v>
      </c>
      <c r="K107" s="1869">
        <v>26.34</v>
      </c>
      <c r="L107" s="1869">
        <v>31.7</v>
      </c>
      <c r="M107" s="1302">
        <v>3461.64</v>
      </c>
      <c r="N107" s="2149"/>
      <c r="O107" s="1371" t="s">
        <v>1573</v>
      </c>
      <c r="P107" s="2149" t="s">
        <v>1896</v>
      </c>
      <c r="Q107" s="1360"/>
      <c r="R107" s="1359"/>
      <c r="S107" s="1360"/>
    </row>
    <row r="108" spans="1:19" s="625" customFormat="1" ht="16.5" thickBot="1">
      <c r="A108" s="1361">
        <v>10</v>
      </c>
      <c r="B108" s="1361" t="s">
        <v>19</v>
      </c>
      <c r="C108" s="1361" t="s">
        <v>19</v>
      </c>
      <c r="D108" s="1159" t="s">
        <v>19</v>
      </c>
      <c r="E108" s="1159"/>
      <c r="F108" s="221"/>
      <c r="G108" s="221"/>
      <c r="H108" s="221"/>
      <c r="I108" s="221"/>
      <c r="J108" s="221"/>
      <c r="K108" s="222"/>
      <c r="L108" s="221"/>
      <c r="M108" s="221"/>
      <c r="N108" s="624"/>
      <c r="P108" s="626"/>
      <c r="Q108" s="626"/>
      <c r="R108" s="626"/>
      <c r="S108" s="626"/>
    </row>
    <row r="109" spans="1:19" s="1161" customFormat="1" ht="16.5" thickBot="1">
      <c r="A109" s="1361">
        <v>11</v>
      </c>
      <c r="B109" s="1361">
        <v>0</v>
      </c>
      <c r="C109" s="1361" t="s">
        <v>19</v>
      </c>
      <c r="D109" s="1159">
        <v>1</v>
      </c>
      <c r="E109" s="1159"/>
      <c r="F109" s="208" t="s">
        <v>1830</v>
      </c>
      <c r="G109" s="2170"/>
      <c r="H109" s="2171" t="s">
        <v>71</v>
      </c>
      <c r="I109" s="2172"/>
      <c r="J109" s="2173"/>
      <c r="K109" s="2174"/>
      <c r="L109" s="2174"/>
      <c r="M109" s="2175">
        <v>4196.5200000000004</v>
      </c>
      <c r="N109" s="2149"/>
      <c r="O109" s="1361"/>
      <c r="P109" s="1160"/>
      <c r="Q109" s="1160"/>
      <c r="R109" s="1160"/>
      <c r="S109" s="1160"/>
    </row>
    <row r="110" spans="1:19" s="1361" customFormat="1" ht="16.5" thickBot="1">
      <c r="A110" s="1361">
        <v>11</v>
      </c>
      <c r="B110" s="1361">
        <v>1</v>
      </c>
      <c r="C110" s="1361">
        <v>1</v>
      </c>
      <c r="D110" s="1159" t="s">
        <v>19</v>
      </c>
      <c r="E110" s="1159"/>
      <c r="F110" s="1312" t="s">
        <v>1897</v>
      </c>
      <c r="G110" s="1362" t="s">
        <v>692</v>
      </c>
      <c r="H110" s="1800" t="s">
        <v>350</v>
      </c>
      <c r="I110" s="1801" t="s">
        <v>0</v>
      </c>
      <c r="J110" s="1393">
        <v>68.400000000000006</v>
      </c>
      <c r="K110" s="1869">
        <v>4.7699999999999996</v>
      </c>
      <c r="L110" s="1869">
        <v>5.74</v>
      </c>
      <c r="M110" s="1302">
        <v>392.62</v>
      </c>
      <c r="N110" s="2149"/>
      <c r="O110" s="1371" t="s">
        <v>1574</v>
      </c>
      <c r="P110" s="2149" t="s">
        <v>1897</v>
      </c>
      <c r="Q110" s="1360"/>
      <c r="R110" s="1359"/>
      <c r="S110" s="1360"/>
    </row>
    <row r="111" spans="1:19" s="1361" customFormat="1" ht="30.75" thickBot="1">
      <c r="A111" s="1361">
        <v>11</v>
      </c>
      <c r="B111" s="1361">
        <v>2</v>
      </c>
      <c r="C111" s="1361">
        <v>1</v>
      </c>
      <c r="D111" s="1159" t="s">
        <v>19</v>
      </c>
      <c r="E111" s="1159"/>
      <c r="F111" s="1312" t="s">
        <v>1898</v>
      </c>
      <c r="G111" s="2183">
        <v>95240</v>
      </c>
      <c r="H111" s="1800" t="s">
        <v>1150</v>
      </c>
      <c r="I111" s="1801" t="s">
        <v>0</v>
      </c>
      <c r="J111" s="2154">
        <v>68.400000000000006</v>
      </c>
      <c r="K111" s="1869">
        <v>12.72</v>
      </c>
      <c r="L111" s="1869">
        <v>15.31</v>
      </c>
      <c r="M111" s="1302">
        <v>1047.2</v>
      </c>
      <c r="N111" s="2149"/>
      <c r="O111" s="1371" t="s">
        <v>1574</v>
      </c>
      <c r="P111" s="2149" t="s">
        <v>1898</v>
      </c>
      <c r="Q111" s="1360"/>
      <c r="R111" s="1359"/>
      <c r="S111" s="1360"/>
    </row>
    <row r="112" spans="1:19" s="1361" customFormat="1" ht="45.75" thickBot="1">
      <c r="A112" s="1361">
        <v>11</v>
      </c>
      <c r="B112" s="1361">
        <v>3</v>
      </c>
      <c r="C112" s="1361">
        <v>1</v>
      </c>
      <c r="D112" s="1159" t="s">
        <v>19</v>
      </c>
      <c r="E112" s="1159"/>
      <c r="F112" s="1312" t="s">
        <v>1899</v>
      </c>
      <c r="G112" s="2153">
        <v>89171</v>
      </c>
      <c r="H112" s="1800" t="s">
        <v>642</v>
      </c>
      <c r="I112" s="1801" t="s">
        <v>0</v>
      </c>
      <c r="J112" s="2154">
        <v>68.400000000000006</v>
      </c>
      <c r="K112" s="1869">
        <v>30.82</v>
      </c>
      <c r="L112" s="1869">
        <v>37.090000000000003</v>
      </c>
      <c r="M112" s="1302">
        <v>2536.96</v>
      </c>
      <c r="N112" s="2149"/>
      <c r="O112" s="1371" t="s">
        <v>1574</v>
      </c>
      <c r="P112" s="2149" t="s">
        <v>1899</v>
      </c>
      <c r="Q112" s="1360"/>
      <c r="R112" s="1359"/>
      <c r="S112" s="1360"/>
    </row>
    <row r="113" spans="1:19" s="1361" customFormat="1" ht="30.75" thickBot="1">
      <c r="A113" s="1361">
        <v>11</v>
      </c>
      <c r="B113" s="1361">
        <v>4</v>
      </c>
      <c r="C113" s="1361">
        <v>1</v>
      </c>
      <c r="D113" s="1159" t="s">
        <v>19</v>
      </c>
      <c r="E113" s="1159"/>
      <c r="F113" s="1312" t="s">
        <v>1900</v>
      </c>
      <c r="G113" s="2153">
        <v>88648</v>
      </c>
      <c r="H113" s="1800" t="s">
        <v>652</v>
      </c>
      <c r="I113" s="1801" t="s">
        <v>22</v>
      </c>
      <c r="J113" s="2154">
        <v>39.450000000000003</v>
      </c>
      <c r="K113" s="1869">
        <v>4.63</v>
      </c>
      <c r="L113" s="1869">
        <v>5.57</v>
      </c>
      <c r="M113" s="1302">
        <v>219.74</v>
      </c>
      <c r="N113" s="2149"/>
      <c r="O113" s="1371" t="s">
        <v>1575</v>
      </c>
      <c r="P113" s="2149" t="s">
        <v>1900</v>
      </c>
      <c r="Q113" s="1360"/>
      <c r="R113" s="1359"/>
      <c r="S113" s="1360"/>
    </row>
    <row r="114" spans="1:19" s="625" customFormat="1" ht="16.5" thickBot="1">
      <c r="A114" s="1361">
        <v>11</v>
      </c>
      <c r="B114" s="1361" t="s">
        <v>19</v>
      </c>
      <c r="C114" s="1361" t="s">
        <v>19</v>
      </c>
      <c r="D114" s="1159" t="s">
        <v>19</v>
      </c>
      <c r="E114" s="1159"/>
      <c r="F114" s="221"/>
      <c r="G114" s="221"/>
      <c r="H114" s="221"/>
      <c r="I114" s="221" t="s">
        <v>87</v>
      </c>
      <c r="J114" s="221"/>
      <c r="K114" s="222"/>
      <c r="L114" s="221"/>
      <c r="M114" s="221"/>
      <c r="N114" s="624"/>
      <c r="P114" s="626"/>
      <c r="Q114" s="626"/>
      <c r="R114" s="626"/>
      <c r="S114" s="626"/>
    </row>
    <row r="115" spans="1:19" s="1161" customFormat="1" ht="16.5" thickBot="1">
      <c r="A115" s="1361">
        <v>12</v>
      </c>
      <c r="B115" s="1361">
        <v>0</v>
      </c>
      <c r="C115" s="1361" t="s">
        <v>19</v>
      </c>
      <c r="D115" s="1159">
        <v>1</v>
      </c>
      <c r="E115" s="1159"/>
      <c r="F115" s="208" t="s">
        <v>1831</v>
      </c>
      <c r="G115" s="2170"/>
      <c r="H115" s="2171" t="s">
        <v>72</v>
      </c>
      <c r="I115" s="2172"/>
      <c r="J115" s="2173"/>
      <c r="K115" s="2174"/>
      <c r="L115" s="2174"/>
      <c r="M115" s="2175">
        <v>3353.65</v>
      </c>
      <c r="N115" s="2149"/>
      <c r="O115" s="1361"/>
      <c r="P115" s="1160"/>
      <c r="Q115" s="1160"/>
      <c r="R115" s="1160"/>
      <c r="S115" s="1160"/>
    </row>
    <row r="116" spans="1:19" s="1361" customFormat="1" ht="30.75" thickBot="1">
      <c r="A116" s="1361">
        <v>12</v>
      </c>
      <c r="B116" s="1361">
        <v>1</v>
      </c>
      <c r="C116" s="1361">
        <v>1</v>
      </c>
      <c r="D116" s="1159" t="s">
        <v>19</v>
      </c>
      <c r="E116" s="1159"/>
      <c r="F116" s="1312" t="s">
        <v>1901</v>
      </c>
      <c r="G116" s="2007">
        <v>96116</v>
      </c>
      <c r="H116" s="1800" t="s">
        <v>709</v>
      </c>
      <c r="I116" s="1801" t="s">
        <v>0</v>
      </c>
      <c r="J116" s="2154">
        <v>68.400000000000006</v>
      </c>
      <c r="K116" s="1869">
        <v>40.74</v>
      </c>
      <c r="L116" s="1869">
        <v>49.03</v>
      </c>
      <c r="M116" s="1302">
        <v>3353.65</v>
      </c>
      <c r="N116" s="2149"/>
      <c r="O116" s="1371" t="s">
        <v>1574</v>
      </c>
      <c r="P116" s="2149" t="s">
        <v>1901</v>
      </c>
      <c r="Q116" s="1360"/>
      <c r="R116" s="1359"/>
      <c r="S116" s="1360"/>
    </row>
    <row r="117" spans="1:19" s="575" customFormat="1" ht="16.5" thickBot="1">
      <c r="A117" s="1361">
        <v>12</v>
      </c>
      <c r="B117" s="1361" t="s">
        <v>19</v>
      </c>
      <c r="C117" s="1361" t="s">
        <v>19</v>
      </c>
      <c r="D117" s="1159" t="s">
        <v>19</v>
      </c>
      <c r="E117" s="1159"/>
      <c r="F117" s="221" t="s">
        <v>19</v>
      </c>
      <c r="G117" s="221"/>
      <c r="H117" s="221"/>
      <c r="I117" s="221"/>
      <c r="J117" s="221"/>
      <c r="K117" s="222"/>
      <c r="L117" s="221"/>
      <c r="M117" s="221"/>
      <c r="N117" s="574"/>
      <c r="O117" s="625"/>
      <c r="P117" s="576"/>
      <c r="Q117" s="576"/>
      <c r="R117" s="576"/>
      <c r="S117" s="576"/>
    </row>
    <row r="118" spans="1:19" s="568" customFormat="1" ht="15.75">
      <c r="A118" s="1361">
        <v>13</v>
      </c>
      <c r="B118" s="1361">
        <v>0</v>
      </c>
      <c r="C118" s="1361" t="s">
        <v>19</v>
      </c>
      <c r="D118" s="1159">
        <v>1</v>
      </c>
      <c r="E118" s="1159"/>
      <c r="F118" s="208" t="s">
        <v>1832</v>
      </c>
      <c r="G118" s="211"/>
      <c r="H118" s="232" t="s">
        <v>1622</v>
      </c>
      <c r="I118" s="211"/>
      <c r="J118" s="212"/>
      <c r="K118" s="213"/>
      <c r="L118" s="213"/>
      <c r="M118" s="214">
        <v>3693.079999999999</v>
      </c>
      <c r="N118" s="566"/>
      <c r="O118" s="1361"/>
      <c r="P118" s="567"/>
      <c r="Q118" s="567"/>
      <c r="R118" s="567"/>
      <c r="S118" s="567"/>
    </row>
    <row r="119" spans="1:19" s="1161" customFormat="1" ht="15.75">
      <c r="A119" s="1361">
        <v>13</v>
      </c>
      <c r="B119" s="1361" t="s">
        <v>19</v>
      </c>
      <c r="C119" s="1361" t="s">
        <v>19</v>
      </c>
      <c r="D119" s="1159" t="s">
        <v>19</v>
      </c>
      <c r="E119" s="1159"/>
      <c r="F119" s="1882" t="s">
        <v>19</v>
      </c>
      <c r="G119" s="1871"/>
      <c r="H119" s="1872" t="s">
        <v>1623</v>
      </c>
      <c r="I119" s="1870"/>
      <c r="J119" s="1873"/>
      <c r="K119" s="1874"/>
      <c r="L119" s="1873"/>
      <c r="M119" s="1883"/>
      <c r="N119" s="566"/>
      <c r="O119" s="1360"/>
      <c r="P119" s="1160"/>
      <c r="Q119" s="1160"/>
      <c r="R119" s="1160"/>
      <c r="S119" s="1160"/>
    </row>
    <row r="120" spans="1:19" s="1161" customFormat="1" ht="16.5" thickBot="1">
      <c r="A120" s="1361">
        <v>13</v>
      </c>
      <c r="B120" s="1361" t="s">
        <v>19</v>
      </c>
      <c r="C120" s="1361" t="s">
        <v>19</v>
      </c>
      <c r="D120" s="1159" t="s">
        <v>19</v>
      </c>
      <c r="E120" s="1159"/>
      <c r="F120" s="1882" t="s">
        <v>19</v>
      </c>
      <c r="G120" s="1871"/>
      <c r="H120" s="1872" t="s">
        <v>1624</v>
      </c>
      <c r="I120" s="1870"/>
      <c r="J120" s="1873"/>
      <c r="K120" s="1874"/>
      <c r="L120" s="1873"/>
      <c r="M120" s="1883"/>
      <c r="N120" s="566"/>
      <c r="O120" s="1360"/>
      <c r="P120" s="1160"/>
      <c r="Q120" s="1160"/>
      <c r="R120" s="1160"/>
      <c r="S120" s="1160"/>
    </row>
    <row r="121" spans="1:19" s="568" customFormat="1" ht="30.75" thickBot="1">
      <c r="A121" s="1361">
        <v>13</v>
      </c>
      <c r="B121" s="1361">
        <v>1</v>
      </c>
      <c r="C121" s="1361">
        <v>1</v>
      </c>
      <c r="D121" s="1159" t="s">
        <v>19</v>
      </c>
      <c r="E121" s="1159"/>
      <c r="F121" s="1307" t="s">
        <v>1902</v>
      </c>
      <c r="G121" s="1306">
        <v>89402</v>
      </c>
      <c r="H121" s="1392" t="s">
        <v>628</v>
      </c>
      <c r="I121" s="1390" t="s">
        <v>22</v>
      </c>
      <c r="J121" s="1301">
        <v>85</v>
      </c>
      <c r="K121" s="1394">
        <v>6.85</v>
      </c>
      <c r="L121" s="1449">
        <v>8.24</v>
      </c>
      <c r="M121" s="634">
        <v>700.4</v>
      </c>
      <c r="N121" s="566"/>
      <c r="O121" s="1361"/>
      <c r="P121" s="567"/>
      <c r="Q121" s="567"/>
      <c r="R121" s="567"/>
      <c r="S121" s="567"/>
    </row>
    <row r="122" spans="1:19" s="642" customFormat="1" ht="16.5" thickBot="1">
      <c r="A122" s="1361">
        <v>13</v>
      </c>
      <c r="B122" s="1361" t="s">
        <v>19</v>
      </c>
      <c r="C122" s="1361" t="s">
        <v>19</v>
      </c>
      <c r="D122" s="1159" t="s">
        <v>19</v>
      </c>
      <c r="E122" s="1159"/>
      <c r="F122" s="2201" t="s">
        <v>19</v>
      </c>
      <c r="G122" s="2202"/>
      <c r="H122" s="2203" t="s">
        <v>1625</v>
      </c>
      <c r="I122" s="2204"/>
      <c r="J122" s="2205"/>
      <c r="K122" s="2206"/>
      <c r="L122" s="2206"/>
      <c r="M122" s="2207"/>
      <c r="N122" s="648"/>
      <c r="O122" s="641"/>
    </row>
    <row r="123" spans="1:19" s="568" customFormat="1" ht="30">
      <c r="A123" s="1361">
        <v>13</v>
      </c>
      <c r="B123" s="1361">
        <v>2</v>
      </c>
      <c r="C123" s="1361">
        <v>1</v>
      </c>
      <c r="D123" s="1159" t="s">
        <v>19</v>
      </c>
      <c r="E123" s="1159"/>
      <c r="F123" s="1116" t="s">
        <v>1903</v>
      </c>
      <c r="G123" s="1406">
        <v>89408</v>
      </c>
      <c r="H123" s="1395" t="s">
        <v>632</v>
      </c>
      <c r="I123" s="1396" t="s">
        <v>23</v>
      </c>
      <c r="J123" s="1407">
        <v>7</v>
      </c>
      <c r="K123" s="1397">
        <v>4.84</v>
      </c>
      <c r="L123" s="1449">
        <v>5.82</v>
      </c>
      <c r="M123" s="1212">
        <v>40.74</v>
      </c>
      <c r="N123" s="566"/>
      <c r="O123" s="1361"/>
      <c r="P123" s="567"/>
      <c r="Q123" s="567"/>
      <c r="R123" s="567"/>
      <c r="S123" s="567"/>
    </row>
    <row r="124" spans="1:19" s="568" customFormat="1" ht="45">
      <c r="A124" s="1361">
        <v>13</v>
      </c>
      <c r="B124" s="1361">
        <v>3</v>
      </c>
      <c r="C124" s="1361">
        <v>1</v>
      </c>
      <c r="D124" s="1159" t="s">
        <v>19</v>
      </c>
      <c r="E124" s="1159"/>
      <c r="F124" s="1116" t="s">
        <v>1904</v>
      </c>
      <c r="G124" s="1406">
        <v>90373</v>
      </c>
      <c r="H124" s="1395" t="s">
        <v>637</v>
      </c>
      <c r="I124" s="1396" t="s">
        <v>23</v>
      </c>
      <c r="J124" s="1407">
        <v>6</v>
      </c>
      <c r="K124" s="1397">
        <v>10.83</v>
      </c>
      <c r="L124" s="1449">
        <v>13.03</v>
      </c>
      <c r="M124" s="1212">
        <v>78.180000000000007</v>
      </c>
      <c r="N124" s="566"/>
      <c r="O124" s="1361"/>
      <c r="P124" s="567"/>
      <c r="Q124" s="567"/>
      <c r="R124" s="567"/>
      <c r="S124" s="567"/>
    </row>
    <row r="125" spans="1:19" s="568" customFormat="1" ht="30">
      <c r="A125" s="1361">
        <v>13</v>
      </c>
      <c r="B125" s="1361">
        <v>4</v>
      </c>
      <c r="C125" s="1361">
        <v>1</v>
      </c>
      <c r="D125" s="1159" t="s">
        <v>19</v>
      </c>
      <c r="E125" s="1159"/>
      <c r="F125" s="1116" t="s">
        <v>1905</v>
      </c>
      <c r="G125" s="1406">
        <v>89617</v>
      </c>
      <c r="H125" s="1395" t="s">
        <v>633</v>
      </c>
      <c r="I125" s="1396" t="s">
        <v>23</v>
      </c>
      <c r="J125" s="1407">
        <v>2</v>
      </c>
      <c r="K125" s="1397">
        <v>5.43</v>
      </c>
      <c r="L125" s="1449">
        <v>6.54</v>
      </c>
      <c r="M125" s="1212">
        <v>13.08</v>
      </c>
      <c r="N125" s="566"/>
      <c r="O125" s="1361"/>
      <c r="P125" s="567"/>
      <c r="Q125" s="567"/>
      <c r="R125" s="567"/>
      <c r="S125" s="567"/>
    </row>
    <row r="126" spans="1:19" s="568" customFormat="1" ht="30">
      <c r="A126" s="1361">
        <v>13</v>
      </c>
      <c r="B126" s="1361">
        <v>5</v>
      </c>
      <c r="C126" s="1361">
        <v>1</v>
      </c>
      <c r="D126" s="1159" t="s">
        <v>19</v>
      </c>
      <c r="E126" s="1159"/>
      <c r="F126" s="1116" t="s">
        <v>1906</v>
      </c>
      <c r="G126" s="1406">
        <v>89622</v>
      </c>
      <c r="H126" s="1395" t="s">
        <v>330</v>
      </c>
      <c r="I126" s="1396" t="s">
        <v>23</v>
      </c>
      <c r="J126" s="1407">
        <v>3</v>
      </c>
      <c r="K126" s="1397">
        <v>10.15</v>
      </c>
      <c r="L126" s="1449">
        <v>12.22</v>
      </c>
      <c r="M126" s="1212">
        <v>36.659999999999997</v>
      </c>
      <c r="N126" s="566"/>
      <c r="O126" s="1361"/>
      <c r="P126" s="567"/>
      <c r="Q126" s="567"/>
      <c r="R126" s="567"/>
      <c r="S126" s="567"/>
    </row>
    <row r="127" spans="1:19" s="568" customFormat="1" ht="30.75" thickBot="1">
      <c r="A127" s="1361">
        <v>13</v>
      </c>
      <c r="B127" s="1361">
        <v>6</v>
      </c>
      <c r="C127" s="1361">
        <v>1</v>
      </c>
      <c r="D127" s="1159" t="s">
        <v>19</v>
      </c>
      <c r="E127" s="1159"/>
      <c r="F127" s="1116" t="s">
        <v>1907</v>
      </c>
      <c r="G127" s="1406">
        <v>89618</v>
      </c>
      <c r="H127" s="1395" t="s">
        <v>634</v>
      </c>
      <c r="I127" s="1396" t="s">
        <v>23</v>
      </c>
      <c r="J127" s="1407">
        <v>1</v>
      </c>
      <c r="K127" s="1397">
        <v>10.83</v>
      </c>
      <c r="L127" s="1449">
        <v>13.03</v>
      </c>
      <c r="M127" s="1212">
        <v>13.03</v>
      </c>
      <c r="N127" s="566"/>
      <c r="O127" s="1361"/>
      <c r="P127" s="567"/>
      <c r="Q127" s="567"/>
      <c r="R127" s="567"/>
      <c r="S127" s="567"/>
    </row>
    <row r="128" spans="1:19" s="642" customFormat="1" ht="16.5" thickBot="1">
      <c r="A128" s="1361">
        <v>13</v>
      </c>
      <c r="B128" s="1361" t="s">
        <v>19</v>
      </c>
      <c r="C128" s="1361" t="s">
        <v>19</v>
      </c>
      <c r="D128" s="1159" t="s">
        <v>19</v>
      </c>
      <c r="E128" s="1159"/>
      <c r="F128" s="2201" t="s">
        <v>19</v>
      </c>
      <c r="G128" s="2202"/>
      <c r="H128" s="2203" t="s">
        <v>1626</v>
      </c>
      <c r="I128" s="2204"/>
      <c r="J128" s="2205"/>
      <c r="K128" s="2206"/>
      <c r="L128" s="2206"/>
      <c r="M128" s="2207"/>
      <c r="N128" s="648"/>
      <c r="O128" s="641"/>
    </row>
    <row r="129" spans="1:19" s="568" customFormat="1" ht="30.75" thickBot="1">
      <c r="A129" s="1361">
        <v>13</v>
      </c>
      <c r="B129" s="1361">
        <v>7</v>
      </c>
      <c r="C129" s="1361">
        <v>1</v>
      </c>
      <c r="D129" s="1159" t="s">
        <v>19</v>
      </c>
      <c r="E129" s="1159"/>
      <c r="F129" s="1116" t="s">
        <v>1908</v>
      </c>
      <c r="G129" s="1408">
        <v>89353</v>
      </c>
      <c r="H129" s="1395" t="s">
        <v>153</v>
      </c>
      <c r="I129" s="1396" t="s">
        <v>23</v>
      </c>
      <c r="J129" s="1407">
        <v>6</v>
      </c>
      <c r="K129" s="1397">
        <v>29.55</v>
      </c>
      <c r="L129" s="1449">
        <v>35.56</v>
      </c>
      <c r="M129" s="1212">
        <v>213.36</v>
      </c>
      <c r="N129" s="566"/>
      <c r="O129" s="1361"/>
      <c r="P129" s="567"/>
      <c r="Q129" s="567"/>
      <c r="R129" s="567"/>
      <c r="S129" s="567"/>
    </row>
    <row r="130" spans="1:19" s="642" customFormat="1" ht="16.5" thickBot="1">
      <c r="A130" s="1361">
        <v>13</v>
      </c>
      <c r="B130" s="1361" t="s">
        <v>19</v>
      </c>
      <c r="C130" s="1361" t="s">
        <v>19</v>
      </c>
      <c r="D130" s="1159" t="s">
        <v>19</v>
      </c>
      <c r="E130" s="1159"/>
      <c r="F130" s="2201" t="s">
        <v>19</v>
      </c>
      <c r="G130" s="2202"/>
      <c r="H130" s="2203" t="s">
        <v>1627</v>
      </c>
      <c r="I130" s="2204"/>
      <c r="J130" s="2205"/>
      <c r="K130" s="2206"/>
      <c r="L130" s="2206"/>
      <c r="M130" s="2207"/>
      <c r="N130" s="648"/>
      <c r="O130" s="641"/>
    </row>
    <row r="131" spans="1:19" s="1161" customFormat="1" ht="45.75" thickBot="1">
      <c r="A131" s="1361">
        <v>13</v>
      </c>
      <c r="B131" s="1361">
        <v>8</v>
      </c>
      <c r="C131" s="1361">
        <v>1</v>
      </c>
      <c r="D131" s="1159" t="s">
        <v>19</v>
      </c>
      <c r="E131" s="1159"/>
      <c r="F131" s="1116" t="s">
        <v>1909</v>
      </c>
      <c r="G131" s="1408">
        <v>89383</v>
      </c>
      <c r="H131" s="1395" t="s">
        <v>631</v>
      </c>
      <c r="I131" s="1396" t="s">
        <v>23</v>
      </c>
      <c r="J131" s="1407">
        <v>12</v>
      </c>
      <c r="K131" s="1397">
        <v>5.33</v>
      </c>
      <c r="L131" s="1449">
        <v>6.41</v>
      </c>
      <c r="M131" s="1212">
        <v>76.92</v>
      </c>
      <c r="N131" s="566"/>
      <c r="O131" s="1361"/>
      <c r="P131" s="1160"/>
      <c r="Q131" s="1160"/>
      <c r="R131" s="1160"/>
      <c r="S131" s="1160"/>
    </row>
    <row r="132" spans="1:19" s="642" customFormat="1" ht="16.5" thickBot="1">
      <c r="A132" s="1361">
        <v>13</v>
      </c>
      <c r="B132" s="1361" t="s">
        <v>19</v>
      </c>
      <c r="C132" s="1361" t="s">
        <v>19</v>
      </c>
      <c r="D132" s="1159" t="s">
        <v>19</v>
      </c>
      <c r="E132" s="1159"/>
      <c r="F132" s="2201" t="s">
        <v>19</v>
      </c>
      <c r="G132" s="2202"/>
      <c r="H132" s="2203" t="s">
        <v>1628</v>
      </c>
      <c r="I132" s="2204"/>
      <c r="J132" s="2205"/>
      <c r="K132" s="2206"/>
      <c r="L132" s="2206"/>
      <c r="M132" s="2207"/>
      <c r="N132" s="648"/>
      <c r="O132" s="641"/>
    </row>
    <row r="133" spans="1:19" s="1161" customFormat="1" ht="45">
      <c r="A133" s="1361">
        <v>13</v>
      </c>
      <c r="B133" s="1361">
        <v>9</v>
      </c>
      <c r="C133" s="1361">
        <v>1</v>
      </c>
      <c r="D133" s="1159" t="s">
        <v>19</v>
      </c>
      <c r="E133" s="1159"/>
      <c r="F133" s="1116" t="s">
        <v>1910</v>
      </c>
      <c r="G133" s="1408">
        <v>86936</v>
      </c>
      <c r="H133" s="1395" t="s">
        <v>1764</v>
      </c>
      <c r="I133" s="1396" t="s">
        <v>23</v>
      </c>
      <c r="J133" s="1407">
        <v>2</v>
      </c>
      <c r="K133" s="1397">
        <v>363.64</v>
      </c>
      <c r="L133" s="1449">
        <v>437.64</v>
      </c>
      <c r="M133" s="1212">
        <v>875.28</v>
      </c>
      <c r="N133" s="566"/>
      <c r="O133" s="1361"/>
      <c r="P133" s="1160"/>
      <c r="Q133" s="1160"/>
      <c r="R133" s="1160"/>
      <c r="S133" s="1160"/>
    </row>
    <row r="134" spans="1:19" s="1161" customFormat="1" ht="30">
      <c r="A134" s="1361">
        <v>13</v>
      </c>
      <c r="B134" s="1361">
        <v>10</v>
      </c>
      <c r="C134" s="1361">
        <v>1</v>
      </c>
      <c r="D134" s="1159" t="s">
        <v>19</v>
      </c>
      <c r="E134" s="1159"/>
      <c r="F134" s="1116" t="s">
        <v>1911</v>
      </c>
      <c r="G134" s="1408">
        <v>86911</v>
      </c>
      <c r="H134" s="1395" t="s">
        <v>1763</v>
      </c>
      <c r="I134" s="1396" t="s">
        <v>23</v>
      </c>
      <c r="J134" s="1407">
        <v>2</v>
      </c>
      <c r="K134" s="1397">
        <v>42.31</v>
      </c>
      <c r="L134" s="1449">
        <v>50.92</v>
      </c>
      <c r="M134" s="1212">
        <v>101.84</v>
      </c>
      <c r="N134" s="566"/>
      <c r="O134" s="1361"/>
      <c r="P134" s="1160"/>
      <c r="Q134" s="1160"/>
      <c r="R134" s="1160"/>
      <c r="S134" s="1160"/>
    </row>
    <row r="135" spans="1:19" s="1161" customFormat="1" ht="30">
      <c r="A135" s="1361">
        <v>13</v>
      </c>
      <c r="B135" s="1361">
        <v>11</v>
      </c>
      <c r="C135" s="1361">
        <v>1</v>
      </c>
      <c r="D135" s="1159" t="s">
        <v>19</v>
      </c>
      <c r="E135" s="1159"/>
      <c r="F135" s="1116" t="s">
        <v>1912</v>
      </c>
      <c r="G135" s="1408" t="s">
        <v>86</v>
      </c>
      <c r="H135" s="1395" t="s">
        <v>247</v>
      </c>
      <c r="I135" s="1396" t="s">
        <v>0</v>
      </c>
      <c r="J135" s="1407">
        <v>0.99</v>
      </c>
      <c r="K135" s="1397">
        <v>480.28</v>
      </c>
      <c r="L135" s="1449">
        <v>578.02</v>
      </c>
      <c r="M135" s="1212">
        <v>572.24</v>
      </c>
      <c r="N135" s="566"/>
      <c r="O135" s="1361"/>
      <c r="P135" s="1160"/>
      <c r="Q135" s="1160"/>
      <c r="R135" s="1160"/>
      <c r="S135" s="1160"/>
    </row>
    <row r="136" spans="1:19" s="568" customFormat="1" ht="30">
      <c r="A136" s="1361">
        <v>13</v>
      </c>
      <c r="B136" s="1361">
        <v>12</v>
      </c>
      <c r="C136" s="1361">
        <v>1</v>
      </c>
      <c r="D136" s="1159" t="s">
        <v>19</v>
      </c>
      <c r="E136" s="1159"/>
      <c r="F136" s="1116" t="s">
        <v>1913</v>
      </c>
      <c r="G136" s="1406">
        <v>100862</v>
      </c>
      <c r="H136" s="1395" t="s">
        <v>1765</v>
      </c>
      <c r="I136" s="1396" t="s">
        <v>23</v>
      </c>
      <c r="J136" s="1214">
        <v>2</v>
      </c>
      <c r="K136" s="1397">
        <v>26.67</v>
      </c>
      <c r="L136" s="1449">
        <v>32.1</v>
      </c>
      <c r="M136" s="1212">
        <v>64.2</v>
      </c>
      <c r="N136" s="566"/>
      <c r="O136" s="1361"/>
      <c r="P136" s="567"/>
      <c r="Q136" s="567"/>
      <c r="R136" s="567"/>
      <c r="S136" s="567"/>
    </row>
    <row r="137" spans="1:19" s="568" customFormat="1" ht="30.75" thickBot="1">
      <c r="A137" s="1361">
        <v>13</v>
      </c>
      <c r="B137" s="1361">
        <v>13</v>
      </c>
      <c r="C137" s="1361">
        <v>1</v>
      </c>
      <c r="D137" s="1159" t="s">
        <v>19</v>
      </c>
      <c r="E137" s="1159"/>
      <c r="F137" s="1116" t="s">
        <v>1914</v>
      </c>
      <c r="G137" s="1406" t="s">
        <v>1111</v>
      </c>
      <c r="H137" s="1395" t="s">
        <v>248</v>
      </c>
      <c r="I137" s="1396" t="s">
        <v>23</v>
      </c>
      <c r="J137" s="1214">
        <v>5</v>
      </c>
      <c r="K137" s="1397">
        <v>68.710000000000008</v>
      </c>
      <c r="L137" s="1449">
        <v>82.69</v>
      </c>
      <c r="M137" s="1212">
        <v>413.45</v>
      </c>
      <c r="N137" s="566"/>
      <c r="O137" s="1361"/>
      <c r="P137" s="567"/>
      <c r="Q137" s="567"/>
      <c r="R137" s="567"/>
      <c r="S137" s="567"/>
    </row>
    <row r="138" spans="1:19" s="642" customFormat="1" ht="16.5" thickBot="1">
      <c r="A138" s="1361">
        <v>13</v>
      </c>
      <c r="B138" s="1361" t="s">
        <v>19</v>
      </c>
      <c r="C138" s="1361" t="s">
        <v>19</v>
      </c>
      <c r="D138" s="1159" t="s">
        <v>19</v>
      </c>
      <c r="E138" s="1159"/>
      <c r="F138" s="2201" t="s">
        <v>19</v>
      </c>
      <c r="G138" s="2202"/>
      <c r="H138" s="2203" t="s">
        <v>1629</v>
      </c>
      <c r="I138" s="2204"/>
      <c r="J138" s="2205"/>
      <c r="K138" s="2206"/>
      <c r="L138" s="2206"/>
      <c r="M138" s="2207"/>
      <c r="N138" s="648"/>
      <c r="O138" s="641"/>
    </row>
    <row r="139" spans="1:19" s="642" customFormat="1" ht="15.75">
      <c r="A139" s="1361">
        <v>13</v>
      </c>
      <c r="B139" s="1361" t="s">
        <v>19</v>
      </c>
      <c r="C139" s="1361" t="s">
        <v>19</v>
      </c>
      <c r="D139" s="1159" t="s">
        <v>19</v>
      </c>
      <c r="E139" s="1159"/>
      <c r="F139" s="2201" t="s">
        <v>19</v>
      </c>
      <c r="G139" s="628"/>
      <c r="H139" s="629" t="s">
        <v>1630</v>
      </c>
      <c r="I139" s="630"/>
      <c r="J139" s="2208"/>
      <c r="K139" s="632"/>
      <c r="L139" s="632"/>
      <c r="M139" s="2209"/>
      <c r="N139" s="648"/>
      <c r="O139" s="641"/>
    </row>
    <row r="140" spans="1:19" s="568" customFormat="1" ht="30">
      <c r="A140" s="1361">
        <v>13</v>
      </c>
      <c r="B140" s="1361">
        <v>14</v>
      </c>
      <c r="C140" s="1361">
        <v>1</v>
      </c>
      <c r="D140" s="1159" t="s">
        <v>19</v>
      </c>
      <c r="E140" s="1159"/>
      <c r="F140" s="1116" t="s">
        <v>1915</v>
      </c>
      <c r="G140" s="1406">
        <v>89712</v>
      </c>
      <c r="H140" s="1395" t="s">
        <v>629</v>
      </c>
      <c r="I140" s="1396" t="s">
        <v>22</v>
      </c>
      <c r="J140" s="1214">
        <v>1.9</v>
      </c>
      <c r="K140" s="1397">
        <v>21.39</v>
      </c>
      <c r="L140" s="1449">
        <v>25.74</v>
      </c>
      <c r="M140" s="1212">
        <v>48.91</v>
      </c>
      <c r="N140" s="566"/>
      <c r="O140" s="1361"/>
      <c r="P140" s="567"/>
      <c r="Q140" s="567"/>
      <c r="R140" s="567"/>
      <c r="S140" s="567"/>
    </row>
    <row r="141" spans="1:19" s="568" customFormat="1" ht="30">
      <c r="A141" s="1361">
        <v>13</v>
      </c>
      <c r="B141" s="1361">
        <v>15</v>
      </c>
      <c r="C141" s="1361">
        <v>1</v>
      </c>
      <c r="D141" s="1159" t="s">
        <v>19</v>
      </c>
      <c r="E141" s="1159"/>
      <c r="F141" s="1116" t="s">
        <v>1916</v>
      </c>
      <c r="G141" s="1406">
        <v>89714</v>
      </c>
      <c r="H141" s="1395" t="s">
        <v>630</v>
      </c>
      <c r="I141" s="1396" t="s">
        <v>22</v>
      </c>
      <c r="J141" s="1214">
        <v>0.25</v>
      </c>
      <c r="K141" s="1397">
        <v>42.96</v>
      </c>
      <c r="L141" s="1449">
        <v>51.7</v>
      </c>
      <c r="M141" s="1212">
        <v>12.93</v>
      </c>
      <c r="N141" s="566"/>
      <c r="O141" s="1361"/>
      <c r="P141" s="567"/>
      <c r="Q141" s="567"/>
      <c r="R141" s="567"/>
      <c r="S141" s="567"/>
    </row>
    <row r="142" spans="1:19" s="642" customFormat="1" ht="15.75">
      <c r="A142" s="1361">
        <v>13</v>
      </c>
      <c r="B142" s="1361" t="s">
        <v>19</v>
      </c>
      <c r="C142" s="1361" t="s">
        <v>19</v>
      </c>
      <c r="D142" s="1159" t="s">
        <v>19</v>
      </c>
      <c r="E142" s="1159"/>
      <c r="F142" s="2201" t="s">
        <v>19</v>
      </c>
      <c r="G142" s="628"/>
      <c r="H142" s="629" t="s">
        <v>1631</v>
      </c>
      <c r="I142" s="630"/>
      <c r="J142" s="2208"/>
      <c r="K142" s="632"/>
      <c r="L142" s="632"/>
      <c r="M142" s="2209"/>
      <c r="N142" s="648"/>
      <c r="O142" s="641"/>
    </row>
    <row r="143" spans="1:19" s="568" customFormat="1" ht="45">
      <c r="A143" s="1361">
        <v>13</v>
      </c>
      <c r="B143" s="1361">
        <v>16</v>
      </c>
      <c r="C143" s="1361">
        <v>1</v>
      </c>
      <c r="D143" s="1159" t="s">
        <v>19</v>
      </c>
      <c r="E143" s="1159"/>
      <c r="F143" s="1116" t="s">
        <v>1917</v>
      </c>
      <c r="G143" s="1406">
        <v>89753</v>
      </c>
      <c r="H143" s="1395" t="s">
        <v>636</v>
      </c>
      <c r="I143" s="1396" t="s">
        <v>23</v>
      </c>
      <c r="J143" s="1214">
        <v>4</v>
      </c>
      <c r="K143" s="1397">
        <v>7.03</v>
      </c>
      <c r="L143" s="1449">
        <v>8.4600000000000009</v>
      </c>
      <c r="M143" s="1212">
        <v>33.840000000000003</v>
      </c>
      <c r="N143" s="566"/>
      <c r="O143" s="1361"/>
      <c r="P143" s="567"/>
      <c r="Q143" s="567"/>
      <c r="R143" s="567"/>
      <c r="S143" s="567"/>
    </row>
    <row r="144" spans="1:19" s="568" customFormat="1" ht="45">
      <c r="A144" s="1361">
        <v>13</v>
      </c>
      <c r="B144" s="1361">
        <v>17</v>
      </c>
      <c r="C144" s="1361">
        <v>1</v>
      </c>
      <c r="D144" s="1159" t="s">
        <v>19</v>
      </c>
      <c r="E144" s="1159"/>
      <c r="F144" s="1116" t="s">
        <v>1918</v>
      </c>
      <c r="G144" s="1406">
        <v>89731</v>
      </c>
      <c r="H144" s="1395" t="s">
        <v>635</v>
      </c>
      <c r="I144" s="1396" t="s">
        <v>23</v>
      </c>
      <c r="J144" s="1214">
        <v>4</v>
      </c>
      <c r="K144" s="1397">
        <v>8.5500000000000007</v>
      </c>
      <c r="L144" s="1449">
        <v>10.29</v>
      </c>
      <c r="M144" s="1212">
        <v>41.16</v>
      </c>
      <c r="N144" s="566"/>
      <c r="O144" s="1361"/>
      <c r="P144" s="567"/>
      <c r="Q144" s="567"/>
      <c r="R144" s="567"/>
      <c r="S144" s="567"/>
    </row>
    <row r="145" spans="1:19" s="642" customFormat="1" ht="15.75">
      <c r="A145" s="1361">
        <v>13</v>
      </c>
      <c r="B145" s="1361" t="s">
        <v>19</v>
      </c>
      <c r="C145" s="1361" t="s">
        <v>19</v>
      </c>
      <c r="D145" s="1159" t="s">
        <v>19</v>
      </c>
      <c r="E145" s="1159"/>
      <c r="F145" s="2201" t="s">
        <v>19</v>
      </c>
      <c r="G145" s="628"/>
      <c r="H145" s="629" t="s">
        <v>1632</v>
      </c>
      <c r="I145" s="630"/>
      <c r="J145" s="2208"/>
      <c r="K145" s="632"/>
      <c r="L145" s="632"/>
      <c r="M145" s="2208"/>
      <c r="N145" s="648"/>
      <c r="O145" s="641"/>
    </row>
    <row r="146" spans="1:19" s="568" customFormat="1" ht="30">
      <c r="A146" s="1361">
        <v>13</v>
      </c>
      <c r="B146" s="1361">
        <v>18</v>
      </c>
      <c r="C146" s="1361">
        <v>1</v>
      </c>
      <c r="D146" s="1159" t="s">
        <v>19</v>
      </c>
      <c r="E146" s="1159"/>
      <c r="F146" s="1116" t="s">
        <v>1919</v>
      </c>
      <c r="G146" s="1213" t="s">
        <v>1420</v>
      </c>
      <c r="H146" s="1395" t="s">
        <v>245</v>
      </c>
      <c r="I146" s="1396" t="s">
        <v>23</v>
      </c>
      <c r="J146" s="1211">
        <v>1</v>
      </c>
      <c r="K146" s="1397">
        <v>219.22</v>
      </c>
      <c r="L146" s="1449">
        <v>263.83</v>
      </c>
      <c r="M146" s="1212">
        <v>263.83</v>
      </c>
      <c r="N146" s="566"/>
      <c r="O146" s="1361"/>
      <c r="P146" s="567"/>
      <c r="Q146" s="567"/>
      <c r="R146" s="567"/>
      <c r="S146" s="567"/>
    </row>
    <row r="147" spans="1:19" s="568" customFormat="1" ht="30">
      <c r="A147" s="1361">
        <v>13</v>
      </c>
      <c r="B147" s="1361">
        <v>19</v>
      </c>
      <c r="C147" s="1361">
        <v>1</v>
      </c>
      <c r="D147" s="1159" t="s">
        <v>19</v>
      </c>
      <c r="E147" s="1159"/>
      <c r="F147" s="1116" t="s">
        <v>1920</v>
      </c>
      <c r="G147" s="1213">
        <v>98102</v>
      </c>
      <c r="H147" s="1395" t="s">
        <v>1135</v>
      </c>
      <c r="I147" s="1396" t="s">
        <v>23</v>
      </c>
      <c r="J147" s="1211">
        <v>1</v>
      </c>
      <c r="K147" s="1397">
        <v>77.3</v>
      </c>
      <c r="L147" s="1449">
        <v>93.03</v>
      </c>
      <c r="M147" s="1212">
        <v>93.03</v>
      </c>
      <c r="N147" s="566"/>
      <c r="O147" s="1361"/>
      <c r="P147" s="567"/>
      <c r="Q147" s="567"/>
      <c r="R147" s="567"/>
      <c r="S147" s="567"/>
    </row>
    <row r="148" spans="1:19" s="625" customFormat="1" ht="16.5" thickBot="1">
      <c r="A148" s="1361">
        <v>13</v>
      </c>
      <c r="B148" s="1361" t="s">
        <v>19</v>
      </c>
      <c r="C148" s="1361" t="s">
        <v>19</v>
      </c>
      <c r="D148" s="1159" t="s">
        <v>19</v>
      </c>
      <c r="E148" s="1159"/>
      <c r="F148" s="221" t="s">
        <v>19</v>
      </c>
      <c r="G148" s="221"/>
      <c r="H148" s="221"/>
      <c r="I148" s="221"/>
      <c r="J148" s="221"/>
      <c r="K148" s="222"/>
      <c r="L148" s="221"/>
      <c r="M148" s="221"/>
      <c r="N148" s="624"/>
      <c r="P148" s="626"/>
      <c r="Q148" s="626"/>
      <c r="R148" s="626"/>
      <c r="S148" s="626"/>
    </row>
    <row r="149" spans="1:19" s="1161" customFormat="1" ht="15.75">
      <c r="A149" s="1361">
        <v>14</v>
      </c>
      <c r="B149" s="1361">
        <v>0</v>
      </c>
      <c r="C149" s="1361" t="s">
        <v>19</v>
      </c>
      <c r="D149" s="1159">
        <v>1</v>
      </c>
      <c r="E149" s="1159"/>
      <c r="F149" s="208" t="s">
        <v>1833</v>
      </c>
      <c r="G149" s="231"/>
      <c r="H149" s="210" t="s">
        <v>1661</v>
      </c>
      <c r="I149" s="211"/>
      <c r="J149" s="212"/>
      <c r="K149" s="213"/>
      <c r="L149" s="213"/>
      <c r="M149" s="214">
        <v>15699.03</v>
      </c>
      <c r="N149" s="625"/>
      <c r="O149" s="1361"/>
    </row>
    <row r="150" spans="1:19" s="642" customFormat="1" ht="15.75">
      <c r="A150" s="1361">
        <v>14</v>
      </c>
      <c r="B150" s="1361" t="s">
        <v>19</v>
      </c>
      <c r="C150" s="1361" t="s">
        <v>19</v>
      </c>
      <c r="D150" s="1159" t="s">
        <v>19</v>
      </c>
      <c r="E150" s="1159"/>
      <c r="F150" s="2201" t="s">
        <v>19</v>
      </c>
      <c r="G150" s="628"/>
      <c r="H150" s="629" t="s">
        <v>1662</v>
      </c>
      <c r="I150" s="630"/>
      <c r="J150" s="2208"/>
      <c r="K150" s="632"/>
      <c r="L150" s="632"/>
      <c r="M150" s="2208"/>
      <c r="N150" s="648"/>
      <c r="O150" s="641"/>
    </row>
    <row r="151" spans="1:19" s="1161" customFormat="1" ht="30">
      <c r="A151" s="1361">
        <v>14</v>
      </c>
      <c r="B151" s="1361">
        <v>1</v>
      </c>
      <c r="C151" s="1361">
        <v>1</v>
      </c>
      <c r="D151" s="1159" t="s">
        <v>19</v>
      </c>
      <c r="E151" s="1159"/>
      <c r="F151" s="1147" t="s">
        <v>1921</v>
      </c>
      <c r="G151" s="1209">
        <v>92980</v>
      </c>
      <c r="H151" s="1395" t="s">
        <v>615</v>
      </c>
      <c r="I151" s="1396" t="s">
        <v>22</v>
      </c>
      <c r="J151" s="1211">
        <v>648</v>
      </c>
      <c r="K151" s="1397">
        <v>6.97</v>
      </c>
      <c r="L151" s="1449">
        <v>8.39</v>
      </c>
      <c r="M151" s="1207">
        <v>5436.72</v>
      </c>
      <c r="N151" s="625"/>
      <c r="O151" s="1361"/>
    </row>
    <row r="152" spans="1:19" s="1161" customFormat="1" ht="30">
      <c r="A152" s="1361">
        <v>14</v>
      </c>
      <c r="B152" s="1361">
        <v>2</v>
      </c>
      <c r="C152" s="1361">
        <v>1</v>
      </c>
      <c r="D152" s="1159" t="s">
        <v>19</v>
      </c>
      <c r="E152" s="1159"/>
      <c r="F152" s="1147" t="s">
        <v>1922</v>
      </c>
      <c r="G152" s="1209">
        <v>92982</v>
      </c>
      <c r="H152" s="1395" t="s">
        <v>616</v>
      </c>
      <c r="I152" s="1396" t="s">
        <v>22</v>
      </c>
      <c r="J152" s="1211">
        <v>401</v>
      </c>
      <c r="K152" s="1397">
        <v>10.65</v>
      </c>
      <c r="L152" s="1449">
        <v>12.82</v>
      </c>
      <c r="M152" s="1207">
        <v>5140.82</v>
      </c>
      <c r="N152" s="625"/>
      <c r="O152" s="1361"/>
    </row>
    <row r="153" spans="1:19" s="1161" customFormat="1" ht="30">
      <c r="A153" s="1361">
        <v>14</v>
      </c>
      <c r="B153" s="1361">
        <v>3</v>
      </c>
      <c r="C153" s="1361">
        <v>1</v>
      </c>
      <c r="D153" s="1159" t="s">
        <v>19</v>
      </c>
      <c r="E153" s="1159"/>
      <c r="F153" s="1147" t="s">
        <v>1923</v>
      </c>
      <c r="G153" s="1210">
        <v>97667</v>
      </c>
      <c r="H153" s="1395" t="s">
        <v>1289</v>
      </c>
      <c r="I153" s="1396" t="s">
        <v>22</v>
      </c>
      <c r="J153" s="1211">
        <v>26</v>
      </c>
      <c r="K153" s="1397">
        <v>6.24</v>
      </c>
      <c r="L153" s="1449">
        <v>7.51</v>
      </c>
      <c r="M153" s="1207">
        <v>195.26</v>
      </c>
      <c r="N153" s="625"/>
      <c r="O153" s="1361"/>
    </row>
    <row r="154" spans="1:19" s="1161" customFormat="1" ht="30">
      <c r="A154" s="1361">
        <v>14</v>
      </c>
      <c r="B154" s="1361">
        <v>4</v>
      </c>
      <c r="C154" s="1361">
        <v>1</v>
      </c>
      <c r="D154" s="1159" t="s">
        <v>19</v>
      </c>
      <c r="E154" s="1159"/>
      <c r="F154" s="1147" t="s">
        <v>1924</v>
      </c>
      <c r="G154" s="1210">
        <v>97887</v>
      </c>
      <c r="H154" s="1395" t="s">
        <v>1134</v>
      </c>
      <c r="I154" s="1396" t="s">
        <v>23</v>
      </c>
      <c r="J154" s="1211">
        <v>4</v>
      </c>
      <c r="K154" s="1397">
        <v>201.61</v>
      </c>
      <c r="L154" s="1449">
        <v>242.64</v>
      </c>
      <c r="M154" s="1207">
        <v>970.56</v>
      </c>
      <c r="N154" s="625"/>
      <c r="O154" s="1361"/>
    </row>
    <row r="155" spans="1:19" s="1161" customFormat="1" ht="30">
      <c r="A155" s="1361">
        <v>14</v>
      </c>
      <c r="B155" s="1361">
        <v>5</v>
      </c>
      <c r="C155" s="1361">
        <v>1</v>
      </c>
      <c r="D155" s="1159" t="s">
        <v>19</v>
      </c>
      <c r="E155" s="1159"/>
      <c r="F155" s="1147" t="s">
        <v>1925</v>
      </c>
      <c r="G155" s="1210">
        <v>93358</v>
      </c>
      <c r="H155" s="1395" t="s">
        <v>1118</v>
      </c>
      <c r="I155" s="1396" t="s">
        <v>20</v>
      </c>
      <c r="J155" s="1211">
        <v>3.9</v>
      </c>
      <c r="K155" s="1397">
        <v>62.93</v>
      </c>
      <c r="L155" s="1449">
        <v>75.739999999999995</v>
      </c>
      <c r="M155" s="1207">
        <v>295.39</v>
      </c>
      <c r="N155" s="625"/>
      <c r="O155" s="1361"/>
    </row>
    <row r="156" spans="1:19" s="642" customFormat="1" ht="15.75">
      <c r="A156" s="1361">
        <v>14</v>
      </c>
      <c r="B156" s="1361">
        <v>6</v>
      </c>
      <c r="C156" s="1361">
        <v>1</v>
      </c>
      <c r="D156" s="1159" t="s">
        <v>19</v>
      </c>
      <c r="E156" s="1159"/>
      <c r="F156" s="1147" t="s">
        <v>1926</v>
      </c>
      <c r="G156" s="1210">
        <v>93382</v>
      </c>
      <c r="H156" s="1395" t="s">
        <v>216</v>
      </c>
      <c r="I156" s="1396" t="s">
        <v>20</v>
      </c>
      <c r="J156" s="1211">
        <v>3.9</v>
      </c>
      <c r="K156" s="1397">
        <v>21.46</v>
      </c>
      <c r="L156" s="1449">
        <v>25.83</v>
      </c>
      <c r="M156" s="1208">
        <v>100.74</v>
      </c>
      <c r="N156" s="625"/>
      <c r="O156" s="530"/>
    </row>
    <row r="157" spans="1:19" s="642" customFormat="1" ht="30">
      <c r="A157" s="1361">
        <v>14</v>
      </c>
      <c r="B157" s="1361">
        <v>7</v>
      </c>
      <c r="C157" s="1361">
        <v>1</v>
      </c>
      <c r="D157" s="1159" t="s">
        <v>19</v>
      </c>
      <c r="E157" s="1159"/>
      <c r="F157" s="1147" t="s">
        <v>1927</v>
      </c>
      <c r="G157" s="1210">
        <v>96985</v>
      </c>
      <c r="H157" s="1395" t="s">
        <v>1089</v>
      </c>
      <c r="I157" s="1396" t="s">
        <v>23</v>
      </c>
      <c r="J157" s="1211">
        <v>1</v>
      </c>
      <c r="K157" s="1397">
        <v>44.07</v>
      </c>
      <c r="L157" s="1449">
        <v>53.04</v>
      </c>
      <c r="M157" s="1208">
        <v>53.04</v>
      </c>
      <c r="N157" s="625"/>
      <c r="O157" s="641"/>
    </row>
    <row r="158" spans="1:19" s="642" customFormat="1" ht="15.75">
      <c r="A158" s="1361">
        <v>14</v>
      </c>
      <c r="B158" s="1361" t="s">
        <v>19</v>
      </c>
      <c r="C158" s="1361" t="s">
        <v>19</v>
      </c>
      <c r="D158" s="1159" t="s">
        <v>19</v>
      </c>
      <c r="E158" s="1159"/>
      <c r="F158" s="2201" t="s">
        <v>19</v>
      </c>
      <c r="G158" s="628"/>
      <c r="H158" s="629" t="s">
        <v>1663</v>
      </c>
      <c r="I158" s="630"/>
      <c r="J158" s="2208"/>
      <c r="K158" s="632"/>
      <c r="L158" s="632"/>
      <c r="M158" s="2208"/>
      <c r="N158" s="625"/>
      <c r="O158" s="641"/>
    </row>
    <row r="159" spans="1:19" s="642" customFormat="1" ht="30">
      <c r="A159" s="1361">
        <v>14</v>
      </c>
      <c r="B159" s="1361">
        <v>8</v>
      </c>
      <c r="C159" s="1361">
        <v>1</v>
      </c>
      <c r="D159" s="1159" t="s">
        <v>19</v>
      </c>
      <c r="E159" s="1159"/>
      <c r="F159" s="1147" t="s">
        <v>1928</v>
      </c>
      <c r="G159" s="1418" t="s">
        <v>785</v>
      </c>
      <c r="H159" s="1395" t="s">
        <v>1929</v>
      </c>
      <c r="I159" s="1396" t="s">
        <v>23</v>
      </c>
      <c r="J159" s="1211">
        <v>4</v>
      </c>
      <c r="K159" s="1397">
        <v>96.14</v>
      </c>
      <c r="L159" s="1449">
        <v>115.7</v>
      </c>
      <c r="M159" s="1208">
        <v>462.8</v>
      </c>
      <c r="N159" s="625"/>
      <c r="O159" s="641"/>
    </row>
    <row r="160" spans="1:19" s="1161" customFormat="1" ht="15.75">
      <c r="A160" s="1361">
        <v>14</v>
      </c>
      <c r="B160" s="1361">
        <v>9</v>
      </c>
      <c r="C160" s="1361">
        <v>1</v>
      </c>
      <c r="D160" s="1159" t="s">
        <v>19</v>
      </c>
      <c r="E160" s="1159"/>
      <c r="F160" s="1147" t="s">
        <v>1930</v>
      </c>
      <c r="G160" s="1418" t="s">
        <v>786</v>
      </c>
      <c r="H160" s="1395" t="s">
        <v>828</v>
      </c>
      <c r="I160" s="1396" t="s">
        <v>23</v>
      </c>
      <c r="J160" s="1211">
        <v>1</v>
      </c>
      <c r="K160" s="1397">
        <v>16.099999999999998</v>
      </c>
      <c r="L160" s="1449">
        <v>19.38</v>
      </c>
      <c r="M160" s="1207">
        <v>19.38</v>
      </c>
      <c r="N160" s="625"/>
      <c r="O160" s="1361"/>
    </row>
    <row r="161" spans="1:19" s="1161" customFormat="1" ht="30">
      <c r="A161" s="1361">
        <v>14</v>
      </c>
      <c r="B161" s="1361">
        <v>10</v>
      </c>
      <c r="C161" s="1361">
        <v>1</v>
      </c>
      <c r="D161" s="1159" t="s">
        <v>19</v>
      </c>
      <c r="E161" s="1159"/>
      <c r="F161" s="1147" t="s">
        <v>1931</v>
      </c>
      <c r="G161" s="1210" t="s">
        <v>794</v>
      </c>
      <c r="H161" s="1395" t="s">
        <v>1932</v>
      </c>
      <c r="I161" s="1396" t="s">
        <v>23</v>
      </c>
      <c r="J161" s="1211">
        <v>1</v>
      </c>
      <c r="K161" s="1397">
        <v>1333.9</v>
      </c>
      <c r="L161" s="1449">
        <v>1605.35</v>
      </c>
      <c r="M161" s="1207">
        <v>1605.35</v>
      </c>
      <c r="N161" s="625"/>
      <c r="O161" s="1361"/>
    </row>
    <row r="162" spans="1:19" s="1161" customFormat="1" ht="30">
      <c r="A162" s="1361">
        <v>14</v>
      </c>
      <c r="B162" s="1361">
        <v>11</v>
      </c>
      <c r="C162" s="1361">
        <v>1</v>
      </c>
      <c r="D162" s="1159" t="s">
        <v>19</v>
      </c>
      <c r="E162" s="1159"/>
      <c r="F162" s="1147" t="s">
        <v>1933</v>
      </c>
      <c r="G162" s="1210" t="s">
        <v>791</v>
      </c>
      <c r="H162" s="1395" t="s">
        <v>1149</v>
      </c>
      <c r="I162" s="1396" t="s">
        <v>0</v>
      </c>
      <c r="J162" s="1211">
        <v>3</v>
      </c>
      <c r="K162" s="1397">
        <v>374.8</v>
      </c>
      <c r="L162" s="1449">
        <v>451.07</v>
      </c>
      <c r="M162" s="1207">
        <v>1353.21</v>
      </c>
      <c r="N162" s="625"/>
      <c r="O162" s="1361"/>
    </row>
    <row r="163" spans="1:19" s="642" customFormat="1" ht="15.75">
      <c r="A163" s="1361">
        <v>14</v>
      </c>
      <c r="B163" s="1361">
        <v>12</v>
      </c>
      <c r="C163" s="1361">
        <v>1</v>
      </c>
      <c r="D163" s="1159" t="s">
        <v>19</v>
      </c>
      <c r="E163" s="1159"/>
      <c r="F163" s="1147" t="s">
        <v>1934</v>
      </c>
      <c r="G163" s="1210" t="s">
        <v>793</v>
      </c>
      <c r="H163" s="1395" t="s">
        <v>1207</v>
      </c>
      <c r="I163" s="1396" t="s">
        <v>22</v>
      </c>
      <c r="J163" s="1211">
        <v>6</v>
      </c>
      <c r="K163" s="1397">
        <v>9.11</v>
      </c>
      <c r="L163" s="1449">
        <v>10.96</v>
      </c>
      <c r="M163" s="1208">
        <v>65.760000000000005</v>
      </c>
      <c r="N163" s="625"/>
      <c r="O163" s="530"/>
    </row>
    <row r="164" spans="1:19" s="575" customFormat="1" ht="16.5" thickBot="1">
      <c r="A164" s="1361">
        <v>14</v>
      </c>
      <c r="B164" s="1361" t="s">
        <v>19</v>
      </c>
      <c r="C164" s="1361" t="s">
        <v>19</v>
      </c>
      <c r="D164" s="1159" t="s">
        <v>19</v>
      </c>
      <c r="E164" s="1159"/>
      <c r="F164" s="221" t="s">
        <v>19</v>
      </c>
      <c r="G164" s="221"/>
      <c r="H164" s="221"/>
      <c r="I164" s="221"/>
      <c r="J164" s="221"/>
      <c r="K164" s="222"/>
      <c r="L164" s="221"/>
      <c r="M164" s="221"/>
      <c r="N164" s="625"/>
      <c r="O164" s="625"/>
      <c r="P164" s="576"/>
      <c r="Q164" s="576"/>
      <c r="R164" s="576"/>
      <c r="S164" s="576"/>
    </row>
    <row r="165" spans="1:19" s="1161" customFormat="1" ht="15.75">
      <c r="A165" s="1361">
        <v>15</v>
      </c>
      <c r="B165" s="1361">
        <v>0</v>
      </c>
      <c r="C165" s="1361" t="s">
        <v>19</v>
      </c>
      <c r="D165" s="1159">
        <v>1</v>
      </c>
      <c r="E165" s="1159"/>
      <c r="F165" s="208" t="s">
        <v>1834</v>
      </c>
      <c r="G165" s="231"/>
      <c r="H165" s="210" t="s">
        <v>1660</v>
      </c>
      <c r="I165" s="211"/>
      <c r="J165" s="212"/>
      <c r="K165" s="213"/>
      <c r="L165" s="213"/>
      <c r="M165" s="214">
        <v>11690.809999999998</v>
      </c>
      <c r="N165" s="625"/>
      <c r="O165" s="1361"/>
    </row>
    <row r="166" spans="1:19" s="642" customFormat="1" ht="15.75">
      <c r="A166" s="1361">
        <v>15</v>
      </c>
      <c r="B166" s="1361" t="s">
        <v>19</v>
      </c>
      <c r="C166" s="1361" t="s">
        <v>19</v>
      </c>
      <c r="D166" s="1159" t="s">
        <v>19</v>
      </c>
      <c r="E166" s="1159"/>
      <c r="F166" s="2201" t="s">
        <v>19</v>
      </c>
      <c r="G166" s="628"/>
      <c r="H166" s="629" t="s">
        <v>1633</v>
      </c>
      <c r="I166" s="630"/>
      <c r="J166" s="2208"/>
      <c r="K166" s="632"/>
      <c r="L166" s="632"/>
      <c r="M166" s="2208"/>
      <c r="N166" s="625"/>
      <c r="O166" s="641"/>
    </row>
    <row r="167" spans="1:19" s="1161" customFormat="1" ht="30">
      <c r="A167" s="1361">
        <v>15</v>
      </c>
      <c r="B167" s="1361">
        <v>1</v>
      </c>
      <c r="C167" s="1361">
        <v>1</v>
      </c>
      <c r="D167" s="1159" t="s">
        <v>19</v>
      </c>
      <c r="E167" s="1159"/>
      <c r="F167" s="1147" t="s">
        <v>1935</v>
      </c>
      <c r="G167" s="1209">
        <v>91926</v>
      </c>
      <c r="H167" s="1354" t="s">
        <v>613</v>
      </c>
      <c r="I167" s="1353" t="s">
        <v>22</v>
      </c>
      <c r="J167" s="1211">
        <v>612</v>
      </c>
      <c r="K167" s="1356">
        <v>2.75</v>
      </c>
      <c r="L167" s="1449">
        <v>3.31</v>
      </c>
      <c r="M167" s="1207">
        <v>2025.72</v>
      </c>
      <c r="N167" s="625"/>
      <c r="O167" s="1361"/>
    </row>
    <row r="168" spans="1:19" s="1161" customFormat="1" ht="30">
      <c r="A168" s="1361">
        <v>15</v>
      </c>
      <c r="B168" s="1361">
        <v>2</v>
      </c>
      <c r="C168" s="1361">
        <v>1</v>
      </c>
      <c r="D168" s="1159" t="s">
        <v>19</v>
      </c>
      <c r="E168" s="1159"/>
      <c r="F168" s="1147" t="s">
        <v>1936</v>
      </c>
      <c r="G168" s="1209">
        <v>91959</v>
      </c>
      <c r="H168" s="1354" t="s">
        <v>152</v>
      </c>
      <c r="I168" s="1353" t="s">
        <v>23</v>
      </c>
      <c r="J168" s="1211">
        <v>3</v>
      </c>
      <c r="K168" s="1356">
        <v>28.55</v>
      </c>
      <c r="L168" s="1449">
        <v>34.36</v>
      </c>
      <c r="M168" s="1207">
        <v>103.08</v>
      </c>
      <c r="N168" s="625"/>
      <c r="O168" s="1361"/>
    </row>
    <row r="169" spans="1:19" s="1161" customFormat="1" ht="30">
      <c r="A169" s="1361">
        <v>15</v>
      </c>
      <c r="B169" s="1361">
        <v>3</v>
      </c>
      <c r="C169" s="1361">
        <v>1</v>
      </c>
      <c r="D169" s="1159" t="s">
        <v>19</v>
      </c>
      <c r="E169" s="1159"/>
      <c r="F169" s="1147" t="s">
        <v>1937</v>
      </c>
      <c r="G169" s="1210">
        <v>91993</v>
      </c>
      <c r="H169" s="1354" t="s">
        <v>625</v>
      </c>
      <c r="I169" s="1353" t="s">
        <v>23</v>
      </c>
      <c r="J169" s="1211">
        <v>3</v>
      </c>
      <c r="K169" s="1356">
        <v>29.97</v>
      </c>
      <c r="L169" s="1449">
        <v>36.07</v>
      </c>
      <c r="M169" s="1207">
        <v>108.21</v>
      </c>
      <c r="N169" s="625"/>
      <c r="O169" s="1361"/>
    </row>
    <row r="170" spans="1:19" s="1161" customFormat="1" ht="30">
      <c r="A170" s="1361">
        <v>15</v>
      </c>
      <c r="B170" s="1361">
        <v>4</v>
      </c>
      <c r="C170" s="1361">
        <v>1</v>
      </c>
      <c r="D170" s="1159" t="s">
        <v>19</v>
      </c>
      <c r="E170" s="1159"/>
      <c r="F170" s="1147" t="s">
        <v>1938</v>
      </c>
      <c r="G170" s="1210">
        <v>91996</v>
      </c>
      <c r="H170" s="1354" t="s">
        <v>626</v>
      </c>
      <c r="I170" s="1353" t="s">
        <v>23</v>
      </c>
      <c r="J170" s="1211">
        <v>18</v>
      </c>
      <c r="K170" s="1356">
        <v>21.71</v>
      </c>
      <c r="L170" s="1449">
        <v>26.13</v>
      </c>
      <c r="M170" s="1207">
        <v>470.34</v>
      </c>
      <c r="N170" s="625"/>
      <c r="O170" s="1361"/>
    </row>
    <row r="171" spans="1:19" s="1161" customFormat="1" ht="30">
      <c r="A171" s="1361">
        <v>15</v>
      </c>
      <c r="B171" s="1361">
        <v>5</v>
      </c>
      <c r="C171" s="1361">
        <v>1</v>
      </c>
      <c r="D171" s="1159" t="s">
        <v>19</v>
      </c>
      <c r="E171" s="1159"/>
      <c r="F171" s="1147" t="s">
        <v>1939</v>
      </c>
      <c r="G171" s="1210" t="s">
        <v>26</v>
      </c>
      <c r="H171" s="1354" t="s">
        <v>621</v>
      </c>
      <c r="I171" s="1353" t="s">
        <v>23</v>
      </c>
      <c r="J171" s="1211">
        <v>12</v>
      </c>
      <c r="K171" s="1356">
        <v>12.81</v>
      </c>
      <c r="L171" s="1449">
        <v>15.42</v>
      </c>
      <c r="M171" s="1207">
        <v>185.04</v>
      </c>
      <c r="N171" s="625"/>
      <c r="O171" s="1361"/>
    </row>
    <row r="172" spans="1:19" s="642" customFormat="1" ht="30">
      <c r="A172" s="1361">
        <v>15</v>
      </c>
      <c r="B172" s="1361">
        <v>6</v>
      </c>
      <c r="C172" s="1361">
        <v>1</v>
      </c>
      <c r="D172" s="1159" t="s">
        <v>19</v>
      </c>
      <c r="E172" s="1159"/>
      <c r="F172" s="1147" t="s">
        <v>1940</v>
      </c>
      <c r="G172" s="1210" t="s">
        <v>27</v>
      </c>
      <c r="H172" s="1354" t="s">
        <v>622</v>
      </c>
      <c r="I172" s="1353" t="s">
        <v>23</v>
      </c>
      <c r="J172" s="1211">
        <v>3</v>
      </c>
      <c r="K172" s="1356">
        <v>58.23</v>
      </c>
      <c r="L172" s="1449">
        <v>70.08</v>
      </c>
      <c r="M172" s="1208">
        <v>210.24</v>
      </c>
      <c r="N172" s="625"/>
      <c r="O172" s="530"/>
    </row>
    <row r="173" spans="1:19" s="642" customFormat="1" ht="30">
      <c r="A173" s="1361">
        <v>15</v>
      </c>
      <c r="B173" s="1361">
        <v>7</v>
      </c>
      <c r="C173" s="1361">
        <v>1</v>
      </c>
      <c r="D173" s="1159" t="s">
        <v>19</v>
      </c>
      <c r="E173" s="1159"/>
      <c r="F173" s="1147" t="s">
        <v>1941</v>
      </c>
      <c r="G173" s="1210">
        <v>91937</v>
      </c>
      <c r="H173" s="1354" t="s">
        <v>617</v>
      </c>
      <c r="I173" s="1353" t="s">
        <v>23</v>
      </c>
      <c r="J173" s="1211">
        <v>12</v>
      </c>
      <c r="K173" s="1356">
        <v>8.2100000000000009</v>
      </c>
      <c r="L173" s="1449">
        <v>9.8800000000000008</v>
      </c>
      <c r="M173" s="1208">
        <v>118.56</v>
      </c>
      <c r="N173" s="625"/>
      <c r="O173" s="641"/>
    </row>
    <row r="174" spans="1:19" s="642" customFormat="1" ht="30">
      <c r="A174" s="1361">
        <v>15</v>
      </c>
      <c r="B174" s="1361">
        <v>8</v>
      </c>
      <c r="C174" s="1361">
        <v>1</v>
      </c>
      <c r="D174" s="1159" t="s">
        <v>19</v>
      </c>
      <c r="E174" s="1159"/>
      <c r="F174" s="1147" t="s">
        <v>1942</v>
      </c>
      <c r="G174" s="1210">
        <v>91939</v>
      </c>
      <c r="H174" s="1354" t="s">
        <v>618</v>
      </c>
      <c r="I174" s="1353" t="s">
        <v>23</v>
      </c>
      <c r="J174" s="1211">
        <v>15</v>
      </c>
      <c r="K174" s="1356">
        <v>20.93</v>
      </c>
      <c r="L174" s="1449">
        <v>25.19</v>
      </c>
      <c r="M174" s="1208">
        <v>377.85</v>
      </c>
      <c r="N174" s="625"/>
      <c r="O174" s="641"/>
    </row>
    <row r="175" spans="1:19" s="1161" customFormat="1" ht="30">
      <c r="A175" s="1361">
        <v>15</v>
      </c>
      <c r="B175" s="1361">
        <v>9</v>
      </c>
      <c r="C175" s="1361">
        <v>1</v>
      </c>
      <c r="D175" s="1159" t="s">
        <v>19</v>
      </c>
      <c r="E175" s="1159"/>
      <c r="F175" s="1147" t="s">
        <v>1943</v>
      </c>
      <c r="G175" s="649">
        <v>91940</v>
      </c>
      <c r="H175" s="1354" t="s">
        <v>619</v>
      </c>
      <c r="I175" s="1353" t="s">
        <v>23</v>
      </c>
      <c r="J175" s="1211">
        <v>21</v>
      </c>
      <c r="K175" s="1356">
        <v>11.04</v>
      </c>
      <c r="L175" s="1449">
        <v>13.29</v>
      </c>
      <c r="M175" s="1207">
        <v>279.08999999999997</v>
      </c>
      <c r="N175" s="625"/>
      <c r="O175" s="1361"/>
    </row>
    <row r="176" spans="1:19" s="1161" customFormat="1" ht="30">
      <c r="A176" s="1361">
        <v>15</v>
      </c>
      <c r="B176" s="1361">
        <v>10</v>
      </c>
      <c r="C176" s="1361">
        <v>1</v>
      </c>
      <c r="D176" s="1159" t="s">
        <v>19</v>
      </c>
      <c r="E176" s="1159"/>
      <c r="F176" s="1147" t="s">
        <v>1944</v>
      </c>
      <c r="G176" s="1210">
        <v>91854</v>
      </c>
      <c r="H176" s="1354" t="s">
        <v>592</v>
      </c>
      <c r="I176" s="1353" t="s">
        <v>22</v>
      </c>
      <c r="J176" s="1211">
        <v>30</v>
      </c>
      <c r="K176" s="1356">
        <v>6.53</v>
      </c>
      <c r="L176" s="1449">
        <v>7.86</v>
      </c>
      <c r="M176" s="1207">
        <v>235.8</v>
      </c>
      <c r="N176" s="625"/>
      <c r="O176" s="1361"/>
    </row>
    <row r="177" spans="1:15" s="1161" customFormat="1" ht="30">
      <c r="A177" s="1361">
        <v>15</v>
      </c>
      <c r="B177" s="1361">
        <v>11</v>
      </c>
      <c r="C177" s="1361">
        <v>1</v>
      </c>
      <c r="D177" s="1159" t="s">
        <v>19</v>
      </c>
      <c r="E177" s="1159"/>
      <c r="F177" s="1147" t="s">
        <v>1945</v>
      </c>
      <c r="G177" s="1210">
        <v>91863</v>
      </c>
      <c r="H177" s="1354" t="s">
        <v>593</v>
      </c>
      <c r="I177" s="1353" t="s">
        <v>22</v>
      </c>
      <c r="J177" s="1211">
        <v>93</v>
      </c>
      <c r="K177" s="1356">
        <v>7.82</v>
      </c>
      <c r="L177" s="1449">
        <v>9.41</v>
      </c>
      <c r="M177" s="1207">
        <v>875.13</v>
      </c>
      <c r="N177" s="625"/>
      <c r="O177" s="1361"/>
    </row>
    <row r="178" spans="1:15" s="642" customFormat="1" ht="30">
      <c r="A178" s="1361">
        <v>15</v>
      </c>
      <c r="B178" s="1361">
        <v>12</v>
      </c>
      <c r="C178" s="1361">
        <v>1</v>
      </c>
      <c r="D178" s="1159" t="s">
        <v>19</v>
      </c>
      <c r="E178" s="1159"/>
      <c r="F178" s="1147" t="s">
        <v>1946</v>
      </c>
      <c r="G178" s="1210">
        <v>91871</v>
      </c>
      <c r="H178" s="1354" t="s">
        <v>594</v>
      </c>
      <c r="I178" s="1353" t="s">
        <v>22</v>
      </c>
      <c r="J178" s="1211">
        <v>15</v>
      </c>
      <c r="K178" s="1356">
        <v>8.65</v>
      </c>
      <c r="L178" s="1449">
        <v>10.41</v>
      </c>
      <c r="M178" s="1208">
        <v>156.15</v>
      </c>
      <c r="N178" s="625"/>
      <c r="O178" s="530"/>
    </row>
    <row r="179" spans="1:15" s="642" customFormat="1" ht="45">
      <c r="A179" s="1361">
        <v>15</v>
      </c>
      <c r="B179" s="1361">
        <v>13</v>
      </c>
      <c r="C179" s="1361">
        <v>1</v>
      </c>
      <c r="D179" s="1159" t="s">
        <v>19</v>
      </c>
      <c r="E179" s="1159"/>
      <c r="F179" s="1147" t="s">
        <v>1947</v>
      </c>
      <c r="G179" s="1210">
        <v>91890</v>
      </c>
      <c r="H179" s="1354" t="s">
        <v>610</v>
      </c>
      <c r="I179" s="1353" t="s">
        <v>23</v>
      </c>
      <c r="J179" s="1211">
        <v>18</v>
      </c>
      <c r="K179" s="1356">
        <v>7.76</v>
      </c>
      <c r="L179" s="1449">
        <v>9.34</v>
      </c>
      <c r="M179" s="1208">
        <v>168.12</v>
      </c>
      <c r="N179" s="625"/>
      <c r="O179" s="641"/>
    </row>
    <row r="180" spans="1:15" s="642" customFormat="1" ht="30">
      <c r="A180" s="1361">
        <v>15</v>
      </c>
      <c r="B180" s="1361">
        <v>14</v>
      </c>
      <c r="C180" s="1361">
        <v>1</v>
      </c>
      <c r="D180" s="1159" t="s">
        <v>19</v>
      </c>
      <c r="E180" s="1159"/>
      <c r="F180" s="1147" t="s">
        <v>1948</v>
      </c>
      <c r="G180" s="1210">
        <v>91884</v>
      </c>
      <c r="H180" s="1354" t="s">
        <v>609</v>
      </c>
      <c r="I180" s="1353" t="s">
        <v>23</v>
      </c>
      <c r="J180" s="1211">
        <v>36</v>
      </c>
      <c r="K180" s="1356">
        <v>6.62</v>
      </c>
      <c r="L180" s="1449">
        <v>7.97</v>
      </c>
      <c r="M180" s="1208">
        <v>286.92</v>
      </c>
      <c r="N180" s="625"/>
      <c r="O180" s="641"/>
    </row>
    <row r="181" spans="1:15" s="642" customFormat="1" ht="45">
      <c r="A181" s="1361">
        <v>15</v>
      </c>
      <c r="B181" s="1361">
        <v>15</v>
      </c>
      <c r="C181" s="1361">
        <v>1</v>
      </c>
      <c r="D181" s="1159" t="s">
        <v>19</v>
      </c>
      <c r="E181" s="1159"/>
      <c r="F181" s="1147" t="s">
        <v>1949</v>
      </c>
      <c r="G181" s="1210">
        <v>97608</v>
      </c>
      <c r="H181" s="1354" t="s">
        <v>1762</v>
      </c>
      <c r="I181" s="1353" t="s">
        <v>23</v>
      </c>
      <c r="J181" s="1211">
        <v>6</v>
      </c>
      <c r="K181" s="1356">
        <v>62.39</v>
      </c>
      <c r="L181" s="1449">
        <v>75.09</v>
      </c>
      <c r="M181" s="1208">
        <v>450.54</v>
      </c>
      <c r="N181" s="625"/>
      <c r="O181" s="641"/>
    </row>
    <row r="182" spans="1:15" s="642" customFormat="1" ht="30">
      <c r="A182" s="1361">
        <v>15</v>
      </c>
      <c r="B182" s="1361">
        <v>16</v>
      </c>
      <c r="C182" s="1361">
        <v>1</v>
      </c>
      <c r="D182" s="1159" t="s">
        <v>19</v>
      </c>
      <c r="E182" s="1159"/>
      <c r="F182" s="1147" t="s">
        <v>1950</v>
      </c>
      <c r="G182" s="1210">
        <v>97593</v>
      </c>
      <c r="H182" s="1354" t="s">
        <v>1759</v>
      </c>
      <c r="I182" s="1353" t="s">
        <v>23</v>
      </c>
      <c r="J182" s="1211">
        <v>12</v>
      </c>
      <c r="K182" s="1356">
        <v>72.53</v>
      </c>
      <c r="L182" s="1449">
        <v>87.29</v>
      </c>
      <c r="M182" s="1208">
        <v>1047.48</v>
      </c>
      <c r="N182" s="625"/>
      <c r="O182" s="641"/>
    </row>
    <row r="183" spans="1:15" s="642" customFormat="1" ht="30">
      <c r="A183" s="1361">
        <v>15</v>
      </c>
      <c r="B183" s="1361">
        <v>17</v>
      </c>
      <c r="C183" s="1361">
        <v>1</v>
      </c>
      <c r="D183" s="1159" t="s">
        <v>19</v>
      </c>
      <c r="E183" s="1159"/>
      <c r="F183" s="1147" t="s">
        <v>1951</v>
      </c>
      <c r="G183" s="1210">
        <v>83399</v>
      </c>
      <c r="H183" s="1354" t="s">
        <v>627</v>
      </c>
      <c r="I183" s="1353" t="s">
        <v>23</v>
      </c>
      <c r="J183" s="1211">
        <v>3</v>
      </c>
      <c r="K183" s="1356">
        <v>29.91</v>
      </c>
      <c r="L183" s="1449">
        <v>36</v>
      </c>
      <c r="M183" s="1208">
        <v>108</v>
      </c>
      <c r="N183" s="625"/>
      <c r="O183" s="641"/>
    </row>
    <row r="184" spans="1:15" s="1161" customFormat="1" ht="45">
      <c r="A184" s="1361">
        <v>15</v>
      </c>
      <c r="B184" s="1361">
        <v>18</v>
      </c>
      <c r="C184" s="1361">
        <v>1</v>
      </c>
      <c r="D184" s="1159" t="s">
        <v>19</v>
      </c>
      <c r="E184" s="1159"/>
      <c r="F184" s="1147" t="s">
        <v>1952</v>
      </c>
      <c r="G184" s="1210">
        <v>83463</v>
      </c>
      <c r="H184" s="1354" t="s">
        <v>623</v>
      </c>
      <c r="I184" s="1353" t="s">
        <v>23</v>
      </c>
      <c r="J184" s="1211">
        <v>3</v>
      </c>
      <c r="K184" s="1356">
        <v>340.87</v>
      </c>
      <c r="L184" s="1449">
        <v>410.24</v>
      </c>
      <c r="M184" s="1207">
        <v>1230.72</v>
      </c>
      <c r="N184" s="625"/>
      <c r="O184" s="1361"/>
    </row>
    <row r="185" spans="1:15" s="642" customFormat="1" ht="30">
      <c r="A185" s="1361">
        <v>15</v>
      </c>
      <c r="B185" s="1361">
        <v>19</v>
      </c>
      <c r="C185" s="1361">
        <v>1</v>
      </c>
      <c r="D185" s="1159" t="s">
        <v>19</v>
      </c>
      <c r="E185" s="1159"/>
      <c r="F185" s="1147" t="s">
        <v>1953</v>
      </c>
      <c r="G185" s="1210">
        <v>90443</v>
      </c>
      <c r="H185" s="1354" t="s">
        <v>28</v>
      </c>
      <c r="I185" s="1353" t="s">
        <v>22</v>
      </c>
      <c r="J185" s="1211">
        <v>45</v>
      </c>
      <c r="K185" s="1356">
        <v>10</v>
      </c>
      <c r="L185" s="1449">
        <v>12.04</v>
      </c>
      <c r="M185" s="1208">
        <v>541.79999999999995</v>
      </c>
      <c r="N185" s="625"/>
      <c r="O185" s="530"/>
    </row>
    <row r="186" spans="1:15" s="642" customFormat="1" ht="60">
      <c r="A186" s="1361">
        <v>15</v>
      </c>
      <c r="B186" s="1361">
        <v>20</v>
      </c>
      <c r="C186" s="1361">
        <v>1</v>
      </c>
      <c r="D186" s="1159" t="s">
        <v>19</v>
      </c>
      <c r="E186" s="1159"/>
      <c r="F186" s="2153" t="s">
        <v>1954</v>
      </c>
      <c r="G186" s="2255">
        <v>89173</v>
      </c>
      <c r="H186" s="2006" t="s">
        <v>647</v>
      </c>
      <c r="I186" s="2007" t="s">
        <v>0</v>
      </c>
      <c r="J186" s="2191">
        <v>4.5</v>
      </c>
      <c r="K186" s="2155">
        <v>24.95</v>
      </c>
      <c r="L186" s="2155">
        <v>30.03</v>
      </c>
      <c r="M186" s="2258">
        <v>135.13999999999999</v>
      </c>
      <c r="N186" s="625"/>
      <c r="O186" s="641"/>
    </row>
    <row r="187" spans="1:15" s="1161" customFormat="1" ht="30">
      <c r="A187" s="1361">
        <v>15</v>
      </c>
      <c r="B187" s="1361">
        <v>21</v>
      </c>
      <c r="C187" s="1361">
        <v>1</v>
      </c>
      <c r="D187" s="1159" t="s">
        <v>19</v>
      </c>
      <c r="E187" s="1159"/>
      <c r="F187" s="2256" t="s">
        <v>1955</v>
      </c>
      <c r="G187" s="2257">
        <v>97667</v>
      </c>
      <c r="H187" s="507" t="s">
        <v>1289</v>
      </c>
      <c r="I187" s="508" t="s">
        <v>22</v>
      </c>
      <c r="J187" s="2199">
        <v>9</v>
      </c>
      <c r="K187" s="509">
        <v>6.24</v>
      </c>
      <c r="L187" s="509">
        <v>7.51</v>
      </c>
      <c r="M187" s="2200">
        <v>67.59</v>
      </c>
      <c r="N187" s="625"/>
      <c r="O187" s="1361"/>
    </row>
    <row r="188" spans="1:15" s="642" customFormat="1" ht="30">
      <c r="A188" s="1361">
        <v>15</v>
      </c>
      <c r="B188" s="1361">
        <v>22</v>
      </c>
      <c r="C188" s="1361">
        <v>1</v>
      </c>
      <c r="D188" s="1159" t="s">
        <v>19</v>
      </c>
      <c r="E188" s="1159"/>
      <c r="F188" s="1116" t="s">
        <v>1956</v>
      </c>
      <c r="G188" s="1418">
        <v>97887</v>
      </c>
      <c r="H188" s="1416" t="s">
        <v>1134</v>
      </c>
      <c r="I188" s="1417" t="s">
        <v>23</v>
      </c>
      <c r="J188" s="1419">
        <v>3</v>
      </c>
      <c r="K188" s="1420">
        <v>201.61</v>
      </c>
      <c r="L188" s="1449">
        <v>242.64</v>
      </c>
      <c r="M188" s="1421">
        <v>727.92</v>
      </c>
      <c r="N188" s="625"/>
      <c r="O188" s="641"/>
    </row>
    <row r="189" spans="1:15" s="642" customFormat="1" ht="15.75">
      <c r="A189" s="1361">
        <v>15</v>
      </c>
      <c r="B189" s="1361" t="s">
        <v>19</v>
      </c>
      <c r="C189" s="1361" t="s">
        <v>19</v>
      </c>
      <c r="D189" s="1159" t="s">
        <v>19</v>
      </c>
      <c r="E189" s="1159"/>
      <c r="F189" s="627" t="s">
        <v>19</v>
      </c>
      <c r="G189" s="628"/>
      <c r="H189" s="629" t="s">
        <v>1659</v>
      </c>
      <c r="I189" s="630"/>
      <c r="J189" s="631"/>
      <c r="K189" s="632"/>
      <c r="L189" s="632"/>
      <c r="M189" s="633"/>
      <c r="N189" s="625"/>
      <c r="O189" s="641"/>
    </row>
    <row r="190" spans="1:15" s="642" customFormat="1" ht="30">
      <c r="A190" s="1361">
        <v>15</v>
      </c>
      <c r="B190" s="1361">
        <v>23</v>
      </c>
      <c r="C190" s="1361">
        <v>1</v>
      </c>
      <c r="D190" s="1159" t="s">
        <v>19</v>
      </c>
      <c r="E190" s="1159"/>
      <c r="F190" s="1116" t="s">
        <v>1957</v>
      </c>
      <c r="G190" s="1418" t="s">
        <v>785</v>
      </c>
      <c r="H190" s="1416" t="s">
        <v>1929</v>
      </c>
      <c r="I190" s="1417" t="s">
        <v>23</v>
      </c>
      <c r="J190" s="1419">
        <v>9</v>
      </c>
      <c r="K190" s="1420">
        <v>96.14</v>
      </c>
      <c r="L190" s="1449">
        <v>115.7</v>
      </c>
      <c r="M190" s="1421">
        <v>1041.3</v>
      </c>
      <c r="N190" s="625"/>
      <c r="O190" s="641"/>
    </row>
    <row r="191" spans="1:15" s="1161" customFormat="1" ht="15.75">
      <c r="A191" s="1361">
        <v>15</v>
      </c>
      <c r="B191" s="1361">
        <v>24</v>
      </c>
      <c r="C191" s="1361">
        <v>1</v>
      </c>
      <c r="D191" s="1159" t="s">
        <v>19</v>
      </c>
      <c r="E191" s="1159"/>
      <c r="F191" s="1116" t="s">
        <v>1958</v>
      </c>
      <c r="G191" s="1418" t="s">
        <v>786</v>
      </c>
      <c r="H191" s="1416" t="s">
        <v>828</v>
      </c>
      <c r="I191" s="1417" t="s">
        <v>23</v>
      </c>
      <c r="J191" s="1419">
        <v>3</v>
      </c>
      <c r="K191" s="1420">
        <v>16.099999999999998</v>
      </c>
      <c r="L191" s="1449">
        <v>19.38</v>
      </c>
      <c r="M191" s="1422">
        <v>58.14</v>
      </c>
      <c r="N191" s="625"/>
      <c r="O191" s="1361"/>
    </row>
    <row r="192" spans="1:15" s="642" customFormat="1" ht="30">
      <c r="A192" s="1361">
        <v>15</v>
      </c>
      <c r="B192" s="1361">
        <v>25</v>
      </c>
      <c r="C192" s="1361">
        <v>1</v>
      </c>
      <c r="D192" s="1159" t="s">
        <v>19</v>
      </c>
      <c r="E192" s="1159"/>
      <c r="F192" s="1116" t="s">
        <v>1959</v>
      </c>
      <c r="G192" s="1418" t="s">
        <v>787</v>
      </c>
      <c r="H192" s="1416" t="s">
        <v>1960</v>
      </c>
      <c r="I192" s="1417" t="s">
        <v>23</v>
      </c>
      <c r="J192" s="1419">
        <v>6</v>
      </c>
      <c r="K192" s="1420">
        <v>54.74</v>
      </c>
      <c r="L192" s="1449">
        <v>65.88</v>
      </c>
      <c r="M192" s="1421">
        <v>395.28</v>
      </c>
      <c r="N192" s="625"/>
      <c r="O192" s="641"/>
    </row>
    <row r="193" spans="1:19" s="642" customFormat="1" ht="15.75">
      <c r="A193" s="1361">
        <v>15</v>
      </c>
      <c r="B193" s="1361">
        <v>26</v>
      </c>
      <c r="C193" s="1361">
        <v>1</v>
      </c>
      <c r="D193" s="1159" t="s">
        <v>19</v>
      </c>
      <c r="E193" s="1159"/>
      <c r="F193" s="1116" t="s">
        <v>1961</v>
      </c>
      <c r="G193" s="1210" t="s">
        <v>789</v>
      </c>
      <c r="H193" s="1416" t="s">
        <v>89</v>
      </c>
      <c r="I193" s="1417" t="s">
        <v>23</v>
      </c>
      <c r="J193" s="1419">
        <v>39</v>
      </c>
      <c r="K193" s="1420">
        <v>6.11</v>
      </c>
      <c r="L193" s="1449">
        <v>7.35</v>
      </c>
      <c r="M193" s="1421">
        <v>286.64999999999998</v>
      </c>
      <c r="N193" s="625"/>
      <c r="O193" s="641"/>
    </row>
    <row r="194" spans="1:19" s="625" customFormat="1" ht="16.5" thickBot="1">
      <c r="A194" s="1361">
        <v>15</v>
      </c>
      <c r="B194" s="1361" t="s">
        <v>19</v>
      </c>
      <c r="C194" s="1361" t="s">
        <v>19</v>
      </c>
      <c r="D194" s="1159" t="s">
        <v>19</v>
      </c>
      <c r="E194" s="1159"/>
      <c r="F194" s="221"/>
      <c r="G194" s="221"/>
      <c r="H194" s="221"/>
      <c r="I194" s="221"/>
      <c r="J194" s="221"/>
      <c r="K194" s="222"/>
      <c r="L194" s="221"/>
      <c r="M194" s="221"/>
      <c r="N194" s="624"/>
      <c r="P194" s="626"/>
      <c r="Q194" s="626"/>
      <c r="R194" s="626"/>
      <c r="S194" s="626"/>
    </row>
    <row r="195" spans="1:19" s="1161" customFormat="1" ht="16.5" thickBot="1">
      <c r="A195" s="1361">
        <v>16</v>
      </c>
      <c r="B195" s="1361">
        <v>0</v>
      </c>
      <c r="C195" s="1361" t="s">
        <v>19</v>
      </c>
      <c r="D195" s="1159">
        <v>1</v>
      </c>
      <c r="E195" s="1159"/>
      <c r="F195" s="208" t="s">
        <v>1835</v>
      </c>
      <c r="G195" s="2184"/>
      <c r="H195" s="2185" t="s">
        <v>1638</v>
      </c>
      <c r="I195" s="2186"/>
      <c r="J195" s="2187"/>
      <c r="K195" s="2188"/>
      <c r="L195" s="2188"/>
      <c r="M195" s="2189">
        <v>659.3599999999999</v>
      </c>
      <c r="N195" s="2190"/>
      <c r="O195" s="1361"/>
      <c r="P195" s="1160"/>
      <c r="Q195" s="1160"/>
      <c r="R195" s="1160"/>
      <c r="S195" s="1160"/>
    </row>
    <row r="196" spans="1:19" s="1161" customFormat="1" ht="16.5" thickBot="1">
      <c r="A196" s="1361">
        <v>16</v>
      </c>
      <c r="B196" s="1361" t="s">
        <v>19</v>
      </c>
      <c r="C196" s="1361" t="s">
        <v>19</v>
      </c>
      <c r="D196" s="1159" t="s">
        <v>19</v>
      </c>
      <c r="E196" s="1159"/>
      <c r="F196" s="1153"/>
      <c r="G196" s="1154"/>
      <c r="H196" s="2181" t="s">
        <v>1639</v>
      </c>
      <c r="I196" s="1155"/>
      <c r="J196" s="1156"/>
      <c r="K196" s="2168"/>
      <c r="L196" s="1156"/>
      <c r="M196" s="2169"/>
      <c r="N196" s="2149"/>
      <c r="O196" s="1361"/>
      <c r="P196" s="1160"/>
      <c r="Q196" s="1160"/>
      <c r="R196" s="1160"/>
      <c r="S196" s="1160"/>
    </row>
    <row r="197" spans="1:19" s="1361" customFormat="1" ht="16.5" thickBot="1">
      <c r="A197" s="1361">
        <v>16</v>
      </c>
      <c r="B197" s="1361">
        <v>1</v>
      </c>
      <c r="C197" s="1361">
        <v>1</v>
      </c>
      <c r="D197" s="1159" t="s">
        <v>19</v>
      </c>
      <c r="E197" s="1159"/>
      <c r="F197" s="1312" t="s">
        <v>1962</v>
      </c>
      <c r="G197" s="1362">
        <v>84665</v>
      </c>
      <c r="H197" s="1800" t="s">
        <v>41</v>
      </c>
      <c r="I197" s="1801" t="s">
        <v>0</v>
      </c>
      <c r="J197" s="2191">
        <v>2</v>
      </c>
      <c r="K197" s="1869">
        <v>18.38</v>
      </c>
      <c r="L197" s="2155">
        <v>22.12</v>
      </c>
      <c r="M197" s="1421">
        <v>44.24</v>
      </c>
      <c r="N197" s="2149"/>
      <c r="O197" s="1371"/>
      <c r="P197" s="2149" t="s">
        <v>1962</v>
      </c>
      <c r="Q197" s="1360"/>
      <c r="R197" s="1359"/>
      <c r="S197" s="1360"/>
    </row>
    <row r="198" spans="1:19" s="1361" customFormat="1" ht="45.75" thickBot="1">
      <c r="A198" s="1361">
        <v>16</v>
      </c>
      <c r="B198" s="1361">
        <v>2</v>
      </c>
      <c r="C198" s="1361">
        <v>1</v>
      </c>
      <c r="D198" s="1159" t="s">
        <v>19</v>
      </c>
      <c r="E198" s="1159"/>
      <c r="F198" s="1312" t="s">
        <v>1963</v>
      </c>
      <c r="G198" s="2153" t="s">
        <v>799</v>
      </c>
      <c r="H198" s="1800" t="s">
        <v>1964</v>
      </c>
      <c r="I198" s="1801" t="s">
        <v>23</v>
      </c>
      <c r="J198" s="2191">
        <v>2</v>
      </c>
      <c r="K198" s="1869">
        <v>9.3000000000000007</v>
      </c>
      <c r="L198" s="2155">
        <v>11.19</v>
      </c>
      <c r="M198" s="1421">
        <v>22.38</v>
      </c>
      <c r="N198" s="2149"/>
      <c r="O198" s="1371"/>
      <c r="P198" s="2149" t="s">
        <v>1963</v>
      </c>
      <c r="Q198" s="1360"/>
      <c r="R198" s="1359"/>
      <c r="S198" s="1360"/>
    </row>
    <row r="199" spans="1:19" s="1361" customFormat="1" ht="30.75" thickBot="1">
      <c r="A199" s="1361">
        <v>16</v>
      </c>
      <c r="B199" s="1361">
        <v>3</v>
      </c>
      <c r="C199" s="1361">
        <v>1</v>
      </c>
      <c r="D199" s="1159" t="s">
        <v>19</v>
      </c>
      <c r="E199" s="1159"/>
      <c r="F199" s="1312" t="s">
        <v>1965</v>
      </c>
      <c r="G199" s="2153">
        <v>97599</v>
      </c>
      <c r="H199" s="1800" t="s">
        <v>1760</v>
      </c>
      <c r="I199" s="1801" t="s">
        <v>23</v>
      </c>
      <c r="J199" s="2191">
        <v>3</v>
      </c>
      <c r="K199" s="1869">
        <v>22.42</v>
      </c>
      <c r="L199" s="2155">
        <v>26.98</v>
      </c>
      <c r="M199" s="1421">
        <v>80.94</v>
      </c>
      <c r="N199" s="2149"/>
      <c r="O199" s="1371"/>
      <c r="P199" s="2149" t="s">
        <v>1965</v>
      </c>
      <c r="Q199" s="1360"/>
      <c r="R199" s="1359"/>
      <c r="S199" s="1360"/>
    </row>
    <row r="200" spans="1:19" s="1361" customFormat="1" ht="45.75" thickBot="1">
      <c r="A200" s="1361">
        <v>16</v>
      </c>
      <c r="B200" s="1361">
        <v>4</v>
      </c>
      <c r="C200" s="1361">
        <v>1</v>
      </c>
      <c r="D200" s="1159" t="s">
        <v>19</v>
      </c>
      <c r="E200" s="1159"/>
      <c r="F200" s="1312" t="s">
        <v>1966</v>
      </c>
      <c r="G200" s="2153" t="s">
        <v>798</v>
      </c>
      <c r="H200" s="1800" t="s">
        <v>1967</v>
      </c>
      <c r="I200" s="1801" t="s">
        <v>23</v>
      </c>
      <c r="J200" s="2191">
        <v>6</v>
      </c>
      <c r="K200" s="1869">
        <v>13.43</v>
      </c>
      <c r="L200" s="2155">
        <v>16.16</v>
      </c>
      <c r="M200" s="1421">
        <v>96.96</v>
      </c>
      <c r="N200" s="2149"/>
      <c r="O200" s="1371"/>
      <c r="P200" s="2149" t="s">
        <v>1966</v>
      </c>
      <c r="Q200" s="1360"/>
      <c r="R200" s="1359"/>
      <c r="S200" s="1360"/>
    </row>
    <row r="201" spans="1:19" s="1361" customFormat="1" ht="16.5" thickBot="1">
      <c r="A201" s="1361">
        <v>16</v>
      </c>
      <c r="B201" s="1361">
        <v>5</v>
      </c>
      <c r="C201" s="1361">
        <v>1</v>
      </c>
      <c r="D201" s="1159" t="s">
        <v>19</v>
      </c>
      <c r="E201" s="1159"/>
      <c r="F201" s="1312" t="s">
        <v>1968</v>
      </c>
      <c r="G201" s="2192">
        <v>83635</v>
      </c>
      <c r="H201" s="1800" t="s">
        <v>36</v>
      </c>
      <c r="I201" s="1801" t="s">
        <v>23</v>
      </c>
      <c r="J201" s="2191">
        <v>2</v>
      </c>
      <c r="K201" s="1869">
        <v>172.35</v>
      </c>
      <c r="L201" s="2155">
        <v>207.42</v>
      </c>
      <c r="M201" s="1421">
        <v>414.84</v>
      </c>
      <c r="N201" s="2149"/>
      <c r="O201" s="1371"/>
      <c r="P201" s="2149" t="s">
        <v>1968</v>
      </c>
      <c r="Q201" s="1360"/>
      <c r="R201" s="1359"/>
      <c r="S201" s="1360"/>
    </row>
    <row r="202" spans="1:19" s="625" customFormat="1" ht="16.5" thickBot="1">
      <c r="A202" s="1361">
        <v>16</v>
      </c>
      <c r="B202" s="1361" t="s">
        <v>19</v>
      </c>
      <c r="C202" s="1361" t="s">
        <v>19</v>
      </c>
      <c r="D202" s="1159" t="s">
        <v>19</v>
      </c>
      <c r="E202" s="1159"/>
      <c r="F202" s="221"/>
      <c r="G202" s="221"/>
      <c r="H202" s="221"/>
      <c r="I202" s="221"/>
      <c r="J202" s="221"/>
      <c r="K202" s="222"/>
      <c r="L202" s="221"/>
      <c r="M202" s="221"/>
      <c r="N202" s="624"/>
      <c r="P202" s="626"/>
      <c r="Q202" s="626"/>
      <c r="R202" s="626"/>
      <c r="S202" s="626"/>
    </row>
    <row r="203" spans="1:19" s="1161" customFormat="1" ht="16.5" thickBot="1">
      <c r="A203" s="1361">
        <v>17</v>
      </c>
      <c r="B203" s="1361">
        <v>0</v>
      </c>
      <c r="C203" s="1361" t="s">
        <v>19</v>
      </c>
      <c r="D203" s="1159">
        <v>1</v>
      </c>
      <c r="E203" s="1159"/>
      <c r="F203" s="208" t="s">
        <v>1836</v>
      </c>
      <c r="G203" s="2184"/>
      <c r="H203" s="2185" t="s">
        <v>229</v>
      </c>
      <c r="I203" s="2186"/>
      <c r="J203" s="2187"/>
      <c r="K203" s="2188"/>
      <c r="L203" s="2188"/>
      <c r="M203" s="2189">
        <v>4753.96</v>
      </c>
      <c r="N203" s="2190"/>
      <c r="O203" s="1361"/>
      <c r="P203" s="1160"/>
      <c r="Q203" s="1160"/>
      <c r="R203" s="1160"/>
      <c r="S203" s="1160"/>
    </row>
    <row r="204" spans="1:19" s="1161" customFormat="1" ht="16.5" thickBot="1">
      <c r="A204" s="1361">
        <v>17</v>
      </c>
      <c r="B204" s="1361" t="s">
        <v>19</v>
      </c>
      <c r="C204" s="1361" t="s">
        <v>19</v>
      </c>
      <c r="D204" s="1159" t="s">
        <v>19</v>
      </c>
      <c r="E204" s="1159"/>
      <c r="F204" s="1153"/>
      <c r="G204" s="1154"/>
      <c r="H204" s="2181" t="s">
        <v>230</v>
      </c>
      <c r="I204" s="1155"/>
      <c r="J204" s="1156"/>
      <c r="K204" s="2168"/>
      <c r="L204" s="1156"/>
      <c r="M204" s="2169"/>
      <c r="N204" s="2149"/>
      <c r="O204" s="1361"/>
      <c r="P204" s="1160"/>
      <c r="Q204" s="1160"/>
      <c r="R204" s="1160"/>
      <c r="S204" s="1160"/>
    </row>
    <row r="205" spans="1:19" s="1361" customFormat="1" ht="45.75" thickBot="1">
      <c r="A205" s="1361">
        <v>17</v>
      </c>
      <c r="B205" s="1361">
        <v>1</v>
      </c>
      <c r="C205" s="1361">
        <v>1</v>
      </c>
      <c r="D205" s="1159" t="s">
        <v>19</v>
      </c>
      <c r="E205" s="1159"/>
      <c r="F205" s="1312" t="s">
        <v>1969</v>
      </c>
      <c r="G205" s="1362">
        <v>100749</v>
      </c>
      <c r="H205" s="1800" t="s">
        <v>1766</v>
      </c>
      <c r="I205" s="1801" t="s">
        <v>0</v>
      </c>
      <c r="J205" s="2191">
        <v>63</v>
      </c>
      <c r="K205" s="1869">
        <v>17.39</v>
      </c>
      <c r="L205" s="2155">
        <v>20.93</v>
      </c>
      <c r="M205" s="1421">
        <v>1318.59</v>
      </c>
      <c r="N205" s="2149"/>
      <c r="O205" s="1371" t="s">
        <v>1779</v>
      </c>
      <c r="P205" s="2149" t="s">
        <v>1969</v>
      </c>
      <c r="Q205" s="1360"/>
      <c r="R205" s="1359"/>
      <c r="S205" s="1360"/>
    </row>
    <row r="206" spans="1:19" s="1161" customFormat="1" ht="16.5" thickBot="1">
      <c r="A206" s="1361">
        <v>17</v>
      </c>
      <c r="B206" s="1361" t="s">
        <v>19</v>
      </c>
      <c r="C206" s="1361" t="s">
        <v>19</v>
      </c>
      <c r="D206" s="1159" t="s">
        <v>19</v>
      </c>
      <c r="E206" s="1159"/>
      <c r="F206" s="1153"/>
      <c r="G206" s="1154"/>
      <c r="H206" s="2181" t="s">
        <v>1560</v>
      </c>
      <c r="I206" s="1155"/>
      <c r="J206" s="1156"/>
      <c r="K206" s="2168"/>
      <c r="L206" s="1156"/>
      <c r="M206" s="2169"/>
      <c r="N206" s="2149"/>
      <c r="O206" s="1361"/>
      <c r="P206" s="1160"/>
      <c r="Q206" s="1160"/>
      <c r="R206" s="1160"/>
      <c r="S206" s="1160"/>
    </row>
    <row r="207" spans="1:19" s="1361" customFormat="1" ht="16.5" thickBot="1">
      <c r="A207" s="1361">
        <v>17</v>
      </c>
      <c r="B207" s="1361">
        <v>2</v>
      </c>
      <c r="C207" s="1361">
        <v>1</v>
      </c>
      <c r="D207" s="1159" t="s">
        <v>19</v>
      </c>
      <c r="E207" s="1159"/>
      <c r="F207" s="1312" t="s">
        <v>1970</v>
      </c>
      <c r="G207" s="2153">
        <v>88485</v>
      </c>
      <c r="H207" s="1800" t="s">
        <v>24</v>
      </c>
      <c r="I207" s="1801" t="s">
        <v>0</v>
      </c>
      <c r="J207" s="2191">
        <v>149.88999999999999</v>
      </c>
      <c r="K207" s="1869">
        <v>1.69</v>
      </c>
      <c r="L207" s="2155">
        <v>2.0299999999999998</v>
      </c>
      <c r="M207" s="1421">
        <v>304.27999999999997</v>
      </c>
      <c r="N207" s="2149"/>
      <c r="O207" s="1371" t="s">
        <v>1576</v>
      </c>
      <c r="P207" s="2149" t="s">
        <v>1970</v>
      </c>
      <c r="Q207" s="1360"/>
      <c r="R207" s="1359"/>
      <c r="S207" s="1360"/>
    </row>
    <row r="208" spans="1:19" s="1361" customFormat="1" ht="16.5" thickBot="1">
      <c r="A208" s="1361">
        <v>17</v>
      </c>
      <c r="B208" s="1361">
        <v>3</v>
      </c>
      <c r="C208" s="1361">
        <v>1</v>
      </c>
      <c r="D208" s="1159" t="s">
        <v>19</v>
      </c>
      <c r="E208" s="1159"/>
      <c r="F208" s="1312" t="s">
        <v>1971</v>
      </c>
      <c r="G208" s="2153" t="s">
        <v>694</v>
      </c>
      <c r="H208" s="1800" t="s">
        <v>361</v>
      </c>
      <c r="I208" s="1801" t="s">
        <v>0</v>
      </c>
      <c r="J208" s="2191">
        <v>73.8</v>
      </c>
      <c r="K208" s="1869">
        <v>10.86</v>
      </c>
      <c r="L208" s="2155">
        <v>13.07</v>
      </c>
      <c r="M208" s="1421">
        <v>964.57</v>
      </c>
      <c r="N208" s="2149"/>
      <c r="O208" s="1371" t="s">
        <v>1570</v>
      </c>
      <c r="P208" s="2149" t="s">
        <v>1971</v>
      </c>
      <c r="Q208" s="1360"/>
      <c r="R208" s="1359"/>
      <c r="S208" s="1360"/>
    </row>
    <row r="209" spans="1:19" s="1361" customFormat="1" ht="30.75" thickBot="1">
      <c r="A209" s="1361">
        <v>17</v>
      </c>
      <c r="B209" s="1361">
        <v>4</v>
      </c>
      <c r="C209" s="1361">
        <v>1</v>
      </c>
      <c r="D209" s="1159" t="s">
        <v>19</v>
      </c>
      <c r="E209" s="1159"/>
      <c r="F209" s="1312" t="s">
        <v>1972</v>
      </c>
      <c r="G209" s="2153">
        <v>88489</v>
      </c>
      <c r="H209" s="1800" t="s">
        <v>25</v>
      </c>
      <c r="I209" s="1801" t="s">
        <v>0</v>
      </c>
      <c r="J209" s="2191">
        <v>73.8</v>
      </c>
      <c r="K209" s="1869">
        <v>11.78</v>
      </c>
      <c r="L209" s="2155">
        <v>14.18</v>
      </c>
      <c r="M209" s="1421">
        <v>1046.48</v>
      </c>
      <c r="N209" s="2149"/>
      <c r="O209" s="1371" t="s">
        <v>1570</v>
      </c>
      <c r="P209" s="2149" t="s">
        <v>1972</v>
      </c>
      <c r="Q209" s="1360"/>
      <c r="R209" s="1359"/>
      <c r="S209" s="1360"/>
    </row>
    <row r="210" spans="1:19" s="1361" customFormat="1" ht="16.5" thickBot="1">
      <c r="A210" s="1361">
        <v>17</v>
      </c>
      <c r="B210" s="1361">
        <v>5</v>
      </c>
      <c r="C210" s="1361">
        <v>1</v>
      </c>
      <c r="D210" s="1159" t="s">
        <v>19</v>
      </c>
      <c r="E210" s="1159"/>
      <c r="F210" s="1312" t="s">
        <v>1973</v>
      </c>
      <c r="G210" s="2192">
        <v>95305</v>
      </c>
      <c r="H210" s="1800" t="s">
        <v>331</v>
      </c>
      <c r="I210" s="1801" t="s">
        <v>0</v>
      </c>
      <c r="J210" s="2191">
        <v>76.09</v>
      </c>
      <c r="K210" s="1869">
        <v>12.23</v>
      </c>
      <c r="L210" s="2155">
        <v>14.72</v>
      </c>
      <c r="M210" s="1421">
        <v>1120.04</v>
      </c>
      <c r="N210" s="2149"/>
      <c r="O210" s="1371" t="s">
        <v>1577</v>
      </c>
      <c r="P210" s="2149" t="s">
        <v>1973</v>
      </c>
      <c r="Q210" s="1360"/>
      <c r="R210" s="1359"/>
      <c r="S210" s="1360"/>
    </row>
    <row r="211" spans="1:19" s="625" customFormat="1" ht="16.5" thickBot="1">
      <c r="A211" s="1361">
        <v>17</v>
      </c>
      <c r="B211" s="1361" t="s">
        <v>19</v>
      </c>
      <c r="C211" s="1361" t="s">
        <v>19</v>
      </c>
      <c r="D211" s="1159" t="s">
        <v>19</v>
      </c>
      <c r="E211" s="1159"/>
      <c r="F211" s="229"/>
      <c r="G211" s="229"/>
      <c r="H211" s="229"/>
      <c r="I211" s="229"/>
      <c r="J211" s="229"/>
      <c r="K211" s="230"/>
      <c r="L211" s="229"/>
      <c r="M211" s="229"/>
      <c r="N211" s="624"/>
      <c r="P211" s="626"/>
      <c r="Q211" s="626"/>
      <c r="R211" s="626"/>
      <c r="S211" s="626"/>
    </row>
    <row r="212" spans="1:19" s="1161" customFormat="1" ht="16.5" thickBot="1">
      <c r="A212" s="1361">
        <v>18</v>
      </c>
      <c r="B212" s="1361">
        <v>0</v>
      </c>
      <c r="C212" s="1361" t="s">
        <v>19</v>
      </c>
      <c r="D212" s="1159">
        <v>1</v>
      </c>
      <c r="E212" s="1159"/>
      <c r="F212" s="208" t="s">
        <v>1837</v>
      </c>
      <c r="G212" s="2170"/>
      <c r="H212" s="2171" t="s">
        <v>231</v>
      </c>
      <c r="I212" s="2172"/>
      <c r="J212" s="2173"/>
      <c r="K212" s="2174"/>
      <c r="L212" s="2174"/>
      <c r="M212" s="2175">
        <v>117.65</v>
      </c>
      <c r="N212" s="2149"/>
      <c r="O212" s="1361"/>
      <c r="P212" s="1160"/>
      <c r="Q212" s="1160"/>
      <c r="R212" s="1160"/>
      <c r="S212" s="1160"/>
    </row>
    <row r="213" spans="1:19" s="1361" customFormat="1" ht="16.5" thickBot="1">
      <c r="A213" s="1361">
        <v>18</v>
      </c>
      <c r="B213" s="1361">
        <v>1</v>
      </c>
      <c r="C213" s="1361">
        <v>1</v>
      </c>
      <c r="D213" s="1159" t="s">
        <v>19</v>
      </c>
      <c r="E213" s="1159"/>
      <c r="F213" s="1312" t="s">
        <v>1974</v>
      </c>
      <c r="G213" s="1304">
        <v>99814</v>
      </c>
      <c r="H213" s="1800" t="s">
        <v>1294</v>
      </c>
      <c r="I213" s="1801" t="s">
        <v>0</v>
      </c>
      <c r="J213" s="1308">
        <v>68.400000000000006</v>
      </c>
      <c r="K213" s="1869">
        <v>1.43</v>
      </c>
      <c r="L213" s="2155">
        <v>1.72</v>
      </c>
      <c r="M213" s="1421">
        <v>117.65</v>
      </c>
      <c r="N213" s="2149"/>
      <c r="O213" s="1371" t="s">
        <v>1574</v>
      </c>
      <c r="P213" s="2149" t="s">
        <v>1974</v>
      </c>
      <c r="Q213" s="1360"/>
      <c r="R213" s="1359"/>
      <c r="S213" s="1360"/>
    </row>
    <row r="214" spans="1:19" s="625" customFormat="1" ht="16.5" thickBot="1">
      <c r="A214" s="1361">
        <v>18</v>
      </c>
      <c r="B214" s="1361" t="s">
        <v>19</v>
      </c>
      <c r="C214" s="1361" t="s">
        <v>19</v>
      </c>
      <c r="D214" s="1159" t="s">
        <v>19</v>
      </c>
      <c r="E214" s="1159"/>
      <c r="F214" s="221"/>
      <c r="G214" s="221"/>
      <c r="H214" s="221"/>
      <c r="I214" s="221"/>
      <c r="J214" s="221"/>
      <c r="K214" s="222"/>
      <c r="L214" s="221"/>
      <c r="M214" s="221"/>
      <c r="N214" s="624"/>
      <c r="P214" s="626"/>
      <c r="Q214" s="626"/>
      <c r="R214" s="626"/>
      <c r="S214" s="626"/>
    </row>
    <row r="215" spans="1:19" s="56" customFormat="1" ht="6" thickBot="1">
      <c r="A215" s="56">
        <v>18</v>
      </c>
      <c r="B215" s="56" t="s">
        <v>19</v>
      </c>
      <c r="C215" s="47" t="s">
        <v>19</v>
      </c>
      <c r="D215" s="48" t="s">
        <v>19</v>
      </c>
      <c r="E215" s="48"/>
      <c r="F215" s="49"/>
      <c r="G215" s="50"/>
      <c r="H215" s="51"/>
      <c r="I215" s="50"/>
      <c r="J215" s="52"/>
      <c r="K215" s="52"/>
      <c r="L215" s="52"/>
      <c r="M215" s="53"/>
      <c r="N215" s="54"/>
      <c r="O215" s="55"/>
      <c r="P215" s="47"/>
      <c r="Q215" s="47"/>
      <c r="R215" s="47"/>
      <c r="S215" s="47"/>
    </row>
    <row r="216" spans="1:19" s="2140" customFormat="1" ht="18.75" thickBot="1">
      <c r="A216" s="1361">
        <v>18</v>
      </c>
      <c r="B216" s="1361" t="s">
        <v>19</v>
      </c>
      <c r="C216" s="1361" t="s">
        <v>19</v>
      </c>
      <c r="D216" s="1159" t="s">
        <v>19</v>
      </c>
      <c r="E216" s="1159"/>
      <c r="F216" s="2491" t="s">
        <v>1605</v>
      </c>
      <c r="G216" s="2492"/>
      <c r="H216" s="2492"/>
      <c r="I216" s="2492"/>
      <c r="J216" s="2492"/>
      <c r="K216" s="2492"/>
      <c r="L216" s="2489">
        <v>304524.21999999997</v>
      </c>
      <c r="M216" s="2490"/>
      <c r="N216" s="2141"/>
      <c r="O216" s="444"/>
      <c r="P216" s="2142"/>
    </row>
    <row r="217" spans="1:19" s="56" customFormat="1" ht="6" thickBot="1">
      <c r="A217" s="56">
        <v>18</v>
      </c>
      <c r="B217" s="56" t="s">
        <v>19</v>
      </c>
      <c r="C217" s="47" t="s">
        <v>19</v>
      </c>
      <c r="D217" s="48" t="s">
        <v>19</v>
      </c>
      <c r="E217" s="48"/>
      <c r="F217" s="49"/>
      <c r="G217" s="50"/>
      <c r="H217" s="51"/>
      <c r="I217" s="50"/>
      <c r="J217" s="52"/>
      <c r="K217" s="52"/>
      <c r="L217" s="52"/>
      <c r="M217" s="53"/>
      <c r="N217" s="54"/>
      <c r="O217" s="55"/>
      <c r="P217" s="47"/>
      <c r="Q217" s="47"/>
      <c r="R217" s="47"/>
      <c r="S217" s="47"/>
    </row>
    <row r="218" spans="1:19" s="625" customFormat="1" ht="16.5" thickBot="1">
      <c r="A218" s="1361">
        <v>18</v>
      </c>
      <c r="B218" s="1361" t="s">
        <v>19</v>
      </c>
      <c r="C218" s="1361" t="s">
        <v>19</v>
      </c>
      <c r="D218" s="1159" t="s">
        <v>19</v>
      </c>
      <c r="E218" s="1159"/>
      <c r="F218" s="221" t="s">
        <v>19</v>
      </c>
      <c r="G218" s="221"/>
      <c r="H218" s="221"/>
      <c r="I218" s="221"/>
      <c r="J218" s="221"/>
      <c r="K218" s="222"/>
      <c r="L218" s="221"/>
      <c r="M218" s="221"/>
      <c r="N218" s="624"/>
      <c r="O218" s="626"/>
      <c r="P218" s="626"/>
      <c r="Q218" s="626"/>
      <c r="R218" s="626"/>
      <c r="S218" s="626"/>
    </row>
    <row r="219" spans="1:19" s="1161" customFormat="1" ht="15.75">
      <c r="A219" s="1361">
        <v>19</v>
      </c>
      <c r="B219" s="1361">
        <v>0</v>
      </c>
      <c r="C219" s="1361" t="s">
        <v>19</v>
      </c>
      <c r="D219" s="1159">
        <v>1</v>
      </c>
      <c r="E219" s="1159"/>
      <c r="F219" s="208" t="s">
        <v>1838</v>
      </c>
      <c r="G219" s="209"/>
      <c r="H219" s="210" t="s">
        <v>1610</v>
      </c>
      <c r="I219" s="211"/>
      <c r="J219" s="212"/>
      <c r="K219" s="213"/>
      <c r="L219" s="213"/>
      <c r="M219" s="214">
        <v>21112.45</v>
      </c>
      <c r="N219" s="566"/>
      <c r="O219" s="1360"/>
      <c r="P219" s="1160"/>
      <c r="Q219" s="1160"/>
      <c r="R219" s="1160"/>
      <c r="S219" s="1160"/>
    </row>
    <row r="220" spans="1:19" s="1161" customFormat="1" ht="16.5" thickBot="1">
      <c r="A220" s="1361">
        <v>19</v>
      </c>
      <c r="B220" s="1361" t="s">
        <v>19</v>
      </c>
      <c r="C220" s="1361" t="s">
        <v>19</v>
      </c>
      <c r="D220" s="1159" t="s">
        <v>19</v>
      </c>
      <c r="E220" s="1159"/>
      <c r="F220" s="1162" t="s">
        <v>19</v>
      </c>
      <c r="G220" s="1163"/>
      <c r="H220" s="1127" t="s">
        <v>1614</v>
      </c>
      <c r="I220" s="1164"/>
      <c r="J220" s="1165"/>
      <c r="K220" s="639"/>
      <c r="L220" s="1165"/>
      <c r="M220" s="640"/>
      <c r="N220" s="566"/>
      <c r="O220" s="1360"/>
      <c r="P220" s="1160"/>
      <c r="Q220" s="1160"/>
      <c r="R220" s="1160"/>
      <c r="S220" s="1160"/>
    </row>
    <row r="221" spans="1:19" s="1361" customFormat="1" ht="30.75" thickBot="1">
      <c r="A221" s="1361">
        <v>19</v>
      </c>
      <c r="B221" s="1361">
        <v>1</v>
      </c>
      <c r="C221" s="1361">
        <v>1</v>
      </c>
      <c r="D221" s="1159" t="s">
        <v>19</v>
      </c>
      <c r="E221" s="1159"/>
      <c r="F221" s="1166" t="s">
        <v>1975</v>
      </c>
      <c r="G221" s="1168">
        <v>96522</v>
      </c>
      <c r="H221" s="1392" t="s">
        <v>706</v>
      </c>
      <c r="I221" s="1390" t="s">
        <v>20</v>
      </c>
      <c r="J221" s="1167">
        <v>2.1</v>
      </c>
      <c r="K221" s="1394">
        <v>112.74</v>
      </c>
      <c r="L221" s="2155">
        <v>135.68</v>
      </c>
      <c r="M221" s="1023">
        <v>284.93</v>
      </c>
      <c r="N221" s="566"/>
      <c r="O221" s="1371" t="s">
        <v>1611</v>
      </c>
      <c r="P221" s="566" t="s">
        <v>1975</v>
      </c>
      <c r="Q221" s="1360"/>
      <c r="R221" s="1359"/>
      <c r="S221" s="1360"/>
    </row>
    <row r="222" spans="1:19" s="1361" customFormat="1" ht="16.5" thickBot="1">
      <c r="A222" s="1361">
        <v>19</v>
      </c>
      <c r="B222" s="1361">
        <v>2</v>
      </c>
      <c r="C222" s="1361">
        <v>1</v>
      </c>
      <c r="D222" s="1159" t="s">
        <v>19</v>
      </c>
      <c r="E222" s="1159"/>
      <c r="F222" s="1445" t="s">
        <v>1976</v>
      </c>
      <c r="G222" s="1445">
        <v>96995</v>
      </c>
      <c r="H222" s="1446" t="s">
        <v>1049</v>
      </c>
      <c r="I222" s="1447" t="s">
        <v>20</v>
      </c>
      <c r="J222" s="1448">
        <v>1.19</v>
      </c>
      <c r="K222" s="1449">
        <v>38.159999999999997</v>
      </c>
      <c r="L222" s="2155">
        <v>45.93</v>
      </c>
      <c r="M222" s="1450">
        <v>54.66</v>
      </c>
      <c r="N222" s="566"/>
      <c r="O222" s="1371" t="s">
        <v>1612</v>
      </c>
      <c r="P222" s="566" t="s">
        <v>1976</v>
      </c>
      <c r="Q222" s="1360"/>
      <c r="R222" s="1359"/>
      <c r="S222" s="1360"/>
    </row>
    <row r="223" spans="1:19" s="1361" customFormat="1" ht="30.75" thickBot="1">
      <c r="A223" s="1361">
        <v>19</v>
      </c>
      <c r="B223" s="1361">
        <v>3</v>
      </c>
      <c r="C223" s="1361">
        <v>1</v>
      </c>
      <c r="D223" s="1159" t="s">
        <v>19</v>
      </c>
      <c r="E223" s="1159"/>
      <c r="F223" s="1445" t="s">
        <v>1977</v>
      </c>
      <c r="G223" s="1445">
        <v>94097</v>
      </c>
      <c r="H223" s="1446" t="s">
        <v>638</v>
      </c>
      <c r="I223" s="1447" t="s">
        <v>0</v>
      </c>
      <c r="J223" s="1448">
        <v>2</v>
      </c>
      <c r="K223" s="1449">
        <v>4.6399999999999997</v>
      </c>
      <c r="L223" s="2155">
        <v>5.58</v>
      </c>
      <c r="M223" s="1450">
        <v>11.16</v>
      </c>
      <c r="N223" s="566"/>
      <c r="O223" s="1371" t="s">
        <v>1613</v>
      </c>
      <c r="P223" s="566" t="s">
        <v>1977</v>
      </c>
      <c r="Q223" s="1360"/>
      <c r="R223" s="1359"/>
      <c r="S223" s="1360"/>
    </row>
    <row r="224" spans="1:19" s="1161" customFormat="1" ht="16.5" thickBot="1">
      <c r="A224" s="1361">
        <v>19</v>
      </c>
      <c r="B224" s="1361" t="s">
        <v>19</v>
      </c>
      <c r="C224" s="1361" t="s">
        <v>19</v>
      </c>
      <c r="D224" s="1159" t="s">
        <v>19</v>
      </c>
      <c r="E224" s="1159"/>
      <c r="F224" s="1162" t="s">
        <v>19</v>
      </c>
      <c r="G224" s="1163"/>
      <c r="H224" s="1127" t="s">
        <v>1615</v>
      </c>
      <c r="I224" s="1164"/>
      <c r="J224" s="1165"/>
      <c r="K224" s="639"/>
      <c r="L224" s="1165"/>
      <c r="M224" s="640"/>
      <c r="N224" s="566"/>
      <c r="O224" s="1360"/>
      <c r="P224" s="1160"/>
      <c r="Q224" s="1160"/>
      <c r="R224" s="1160"/>
      <c r="S224" s="1160"/>
    </row>
    <row r="225" spans="1:19" s="1361" customFormat="1" ht="30.75" thickBot="1">
      <c r="A225" s="1361">
        <v>19</v>
      </c>
      <c r="B225" s="1361">
        <v>4</v>
      </c>
      <c r="C225" s="1361">
        <v>1</v>
      </c>
      <c r="D225" s="1159" t="s">
        <v>19</v>
      </c>
      <c r="E225" s="1159"/>
      <c r="F225" s="1445" t="s">
        <v>1978</v>
      </c>
      <c r="G225" s="1445">
        <v>96619</v>
      </c>
      <c r="H225" s="1446" t="s">
        <v>719</v>
      </c>
      <c r="I225" s="1447" t="s">
        <v>0</v>
      </c>
      <c r="J225" s="1448">
        <v>2</v>
      </c>
      <c r="K225" s="1449">
        <v>22.14</v>
      </c>
      <c r="L225" s="2155">
        <v>26.65</v>
      </c>
      <c r="M225" s="1450">
        <v>53.3</v>
      </c>
      <c r="N225" s="566"/>
      <c r="O225" s="1371" t="s">
        <v>1558</v>
      </c>
      <c r="P225" s="566" t="s">
        <v>1978</v>
      </c>
      <c r="Q225" s="1360"/>
      <c r="R225" s="1359"/>
      <c r="S225" s="1360"/>
    </row>
    <row r="226" spans="1:19" s="1361" customFormat="1" ht="30.75" thickBot="1">
      <c r="A226" s="1361">
        <v>19</v>
      </c>
      <c r="B226" s="1361">
        <v>5</v>
      </c>
      <c r="C226" s="1361">
        <v>1</v>
      </c>
      <c r="D226" s="1159" t="s">
        <v>19</v>
      </c>
      <c r="E226" s="1159"/>
      <c r="F226" s="1445" t="s">
        <v>1979</v>
      </c>
      <c r="G226" s="1445">
        <v>94965</v>
      </c>
      <c r="H226" s="1446" t="s">
        <v>588</v>
      </c>
      <c r="I226" s="1447" t="s">
        <v>20</v>
      </c>
      <c r="J226" s="1448">
        <v>0.7</v>
      </c>
      <c r="K226" s="1449">
        <v>329.26</v>
      </c>
      <c r="L226" s="2155">
        <v>396.26</v>
      </c>
      <c r="M226" s="1450">
        <v>277.38</v>
      </c>
      <c r="N226" s="566"/>
      <c r="O226" s="1371" t="s">
        <v>1558</v>
      </c>
      <c r="P226" s="566" t="s">
        <v>1979</v>
      </c>
      <c r="Q226" s="1360"/>
      <c r="R226" s="1359"/>
      <c r="S226" s="1360"/>
    </row>
    <row r="227" spans="1:19" s="1361" customFormat="1" ht="30.75" thickBot="1">
      <c r="A227" s="1361">
        <v>19</v>
      </c>
      <c r="B227" s="1361">
        <v>6</v>
      </c>
      <c r="C227" s="1361">
        <v>1</v>
      </c>
      <c r="D227" s="1159" t="s">
        <v>19</v>
      </c>
      <c r="E227" s="1159"/>
      <c r="F227" s="1445" t="s">
        <v>1980</v>
      </c>
      <c r="G227" s="2164">
        <v>92873</v>
      </c>
      <c r="H227" s="1446" t="s">
        <v>151</v>
      </c>
      <c r="I227" s="1447" t="s">
        <v>20</v>
      </c>
      <c r="J227" s="1448">
        <v>0.7</v>
      </c>
      <c r="K227" s="1449">
        <v>162.41999999999999</v>
      </c>
      <c r="L227" s="2155">
        <v>195.47</v>
      </c>
      <c r="M227" s="1450">
        <v>136.83000000000001</v>
      </c>
      <c r="N227" s="566"/>
      <c r="O227" s="1371" t="s">
        <v>1558</v>
      </c>
      <c r="P227" s="566" t="s">
        <v>1980</v>
      </c>
      <c r="Q227" s="1360"/>
      <c r="R227" s="1359"/>
      <c r="S227" s="1360"/>
    </row>
    <row r="228" spans="1:19" s="1361" customFormat="1" ht="30.75" thickBot="1">
      <c r="A228" s="1361">
        <v>19</v>
      </c>
      <c r="B228" s="1361">
        <v>7</v>
      </c>
      <c r="C228" s="1361">
        <v>1</v>
      </c>
      <c r="D228" s="1159" t="s">
        <v>19</v>
      </c>
      <c r="E228" s="1159"/>
      <c r="F228" s="1445" t="s">
        <v>1981</v>
      </c>
      <c r="G228" s="2165" t="s">
        <v>1168</v>
      </c>
      <c r="H228" s="1446" t="s">
        <v>591</v>
      </c>
      <c r="I228" s="1447" t="s">
        <v>0</v>
      </c>
      <c r="J228" s="1448">
        <v>4</v>
      </c>
      <c r="K228" s="1449">
        <v>5.0999999999999996</v>
      </c>
      <c r="L228" s="2155">
        <v>6.14</v>
      </c>
      <c r="M228" s="1450">
        <v>24.56</v>
      </c>
      <c r="N228" s="566"/>
      <c r="O228" s="1371" t="s">
        <v>1558</v>
      </c>
      <c r="P228" s="566"/>
      <c r="Q228" s="1360"/>
      <c r="R228" s="1359"/>
      <c r="S228" s="1360"/>
    </row>
    <row r="229" spans="1:19" s="1161" customFormat="1" ht="16.5" thickBot="1">
      <c r="A229" s="1361">
        <v>19</v>
      </c>
      <c r="B229" s="1361" t="s">
        <v>19</v>
      </c>
      <c r="C229" s="1361" t="s">
        <v>19</v>
      </c>
      <c r="D229" s="1159" t="s">
        <v>19</v>
      </c>
      <c r="E229" s="1159"/>
      <c r="F229" s="1162" t="s">
        <v>19</v>
      </c>
      <c r="G229" s="1163"/>
      <c r="H229" s="1127" t="s">
        <v>225</v>
      </c>
      <c r="I229" s="1164"/>
      <c r="J229" s="1165"/>
      <c r="K229" s="639"/>
      <c r="L229" s="1165"/>
      <c r="M229" s="640"/>
      <c r="N229" s="566"/>
      <c r="O229" s="1360"/>
      <c r="P229" s="1160"/>
      <c r="Q229" s="1160"/>
      <c r="R229" s="1160"/>
      <c r="S229" s="1160"/>
    </row>
    <row r="230" spans="1:19" s="1161" customFormat="1" ht="30.75" thickBot="1">
      <c r="A230" s="1361">
        <v>19</v>
      </c>
      <c r="B230" s="1361">
        <v>8</v>
      </c>
      <c r="C230" s="1361">
        <v>1</v>
      </c>
      <c r="D230" s="1159" t="s">
        <v>19</v>
      </c>
      <c r="E230" s="1159"/>
      <c r="F230" s="1166" t="s">
        <v>1982</v>
      </c>
      <c r="G230" s="1168" t="s">
        <v>649</v>
      </c>
      <c r="H230" s="1392" t="s">
        <v>1253</v>
      </c>
      <c r="I230" s="1390" t="s">
        <v>21</v>
      </c>
      <c r="J230" s="1170">
        <v>1272.7</v>
      </c>
      <c r="K230" s="1394">
        <v>9.44</v>
      </c>
      <c r="L230" s="2155">
        <v>11.36</v>
      </c>
      <c r="M230" s="1023">
        <v>14457.87</v>
      </c>
      <c r="N230" s="566"/>
      <c r="O230" s="1371" t="s">
        <v>1687</v>
      </c>
      <c r="P230" s="566" t="s">
        <v>1982</v>
      </c>
      <c r="Q230" s="1160"/>
      <c r="R230" s="1160"/>
      <c r="S230" s="1160"/>
    </row>
    <row r="231" spans="1:19" s="1161" customFormat="1" ht="16.5" thickBot="1">
      <c r="A231" s="1361">
        <v>19</v>
      </c>
      <c r="B231" s="1361">
        <v>9</v>
      </c>
      <c r="C231" s="1361">
        <v>1</v>
      </c>
      <c r="D231" s="1159" t="s">
        <v>19</v>
      </c>
      <c r="E231" s="1159"/>
      <c r="F231" s="1151" t="s">
        <v>1983</v>
      </c>
      <c r="G231" s="1152" t="s">
        <v>682</v>
      </c>
      <c r="H231" s="1382" t="s">
        <v>1255</v>
      </c>
      <c r="I231" s="1383" t="s">
        <v>21</v>
      </c>
      <c r="J231" s="1415">
        <v>1272.7</v>
      </c>
      <c r="K231" s="1384">
        <v>2.06</v>
      </c>
      <c r="L231" s="2155">
        <v>2.48</v>
      </c>
      <c r="M231" s="228">
        <v>3156.3</v>
      </c>
      <c r="N231" s="566"/>
      <c r="O231" s="1371" t="s">
        <v>1687</v>
      </c>
      <c r="P231" s="566" t="s">
        <v>1983</v>
      </c>
      <c r="Q231" s="1160"/>
      <c r="R231" s="1160"/>
      <c r="S231" s="1160"/>
    </row>
    <row r="232" spans="1:19" s="1161" customFormat="1" ht="16.5" thickBot="1">
      <c r="A232" s="1361">
        <v>19</v>
      </c>
      <c r="B232" s="1361" t="s">
        <v>19</v>
      </c>
      <c r="C232" s="1361" t="s">
        <v>19</v>
      </c>
      <c r="D232" s="1159" t="s">
        <v>19</v>
      </c>
      <c r="E232" s="1159"/>
      <c r="F232" s="1162" t="s">
        <v>19</v>
      </c>
      <c r="G232" s="1163"/>
      <c r="H232" s="1127" t="s">
        <v>1581</v>
      </c>
      <c r="I232" s="1164"/>
      <c r="J232" s="1165"/>
      <c r="K232" s="639"/>
      <c r="L232" s="1165"/>
      <c r="M232" s="640"/>
      <c r="N232" s="566"/>
      <c r="O232" s="1360"/>
      <c r="P232" s="1160"/>
      <c r="Q232" s="1160"/>
      <c r="R232" s="1160"/>
      <c r="S232" s="1160"/>
    </row>
    <row r="233" spans="1:19" s="1161" customFormat="1" ht="45.75" thickBot="1">
      <c r="A233" s="1361">
        <v>19</v>
      </c>
      <c r="B233" s="1361">
        <v>10</v>
      </c>
      <c r="C233" s="1361">
        <v>1</v>
      </c>
      <c r="D233" s="1159" t="s">
        <v>19</v>
      </c>
      <c r="E233" s="1159"/>
      <c r="F233" s="1166" t="s">
        <v>1984</v>
      </c>
      <c r="G233" s="1168">
        <v>100749</v>
      </c>
      <c r="H233" s="1392" t="s">
        <v>1766</v>
      </c>
      <c r="I233" s="1390" t="s">
        <v>0</v>
      </c>
      <c r="J233" s="1308">
        <v>59.85</v>
      </c>
      <c r="K233" s="1394">
        <v>17.39</v>
      </c>
      <c r="L233" s="2155">
        <v>20.93</v>
      </c>
      <c r="M233" s="1023">
        <v>1252.6600000000001</v>
      </c>
      <c r="N233" s="566"/>
      <c r="O233" s="1371" t="s">
        <v>1688</v>
      </c>
      <c r="P233" s="566" t="s">
        <v>1984</v>
      </c>
      <c r="Q233" s="1160"/>
      <c r="R233" s="1160"/>
      <c r="S233" s="1160"/>
    </row>
    <row r="234" spans="1:19" s="1161" customFormat="1" ht="16.5" thickBot="1">
      <c r="A234" s="1361">
        <v>19</v>
      </c>
      <c r="B234" s="1361" t="s">
        <v>19</v>
      </c>
      <c r="C234" s="1361" t="s">
        <v>19</v>
      </c>
      <c r="D234" s="1159" t="s">
        <v>19</v>
      </c>
      <c r="E234" s="1159"/>
      <c r="F234" s="1162" t="s">
        <v>19</v>
      </c>
      <c r="G234" s="1163"/>
      <c r="H234" s="1127" t="s">
        <v>1620</v>
      </c>
      <c r="I234" s="1164"/>
      <c r="J234" s="1165"/>
      <c r="K234" s="639"/>
      <c r="L234" s="1165"/>
      <c r="M234" s="640"/>
      <c r="N234" s="566"/>
      <c r="O234" s="1360"/>
      <c r="P234" s="1160"/>
      <c r="Q234" s="1160"/>
      <c r="R234" s="1160"/>
      <c r="S234" s="1160"/>
    </row>
    <row r="235" spans="1:19" s="1161" customFormat="1" ht="16.5" thickBot="1">
      <c r="A235" s="1361">
        <v>19</v>
      </c>
      <c r="B235" s="1361">
        <v>11</v>
      </c>
      <c r="C235" s="1361">
        <v>1</v>
      </c>
      <c r="D235" s="1159" t="s">
        <v>19</v>
      </c>
      <c r="E235" s="1159"/>
      <c r="F235" s="1166" t="s">
        <v>1985</v>
      </c>
      <c r="G235" s="1168" t="s">
        <v>697</v>
      </c>
      <c r="H235" s="1392" t="s">
        <v>681</v>
      </c>
      <c r="I235" s="1390" t="s">
        <v>23</v>
      </c>
      <c r="J235" s="1170">
        <v>15</v>
      </c>
      <c r="K235" s="1394">
        <v>77.709999999999994</v>
      </c>
      <c r="L235" s="2155">
        <v>93.52</v>
      </c>
      <c r="M235" s="1023">
        <v>1402.8</v>
      </c>
      <c r="N235" s="566"/>
      <c r="O235" s="1371" t="s">
        <v>1621</v>
      </c>
      <c r="P235" s="566" t="s">
        <v>1985</v>
      </c>
      <c r="Q235" s="1160"/>
      <c r="R235" s="1160"/>
      <c r="S235" s="1160"/>
    </row>
    <row r="236" spans="1:19" s="625" customFormat="1" ht="16.5" thickBot="1">
      <c r="A236" s="1361">
        <v>19</v>
      </c>
      <c r="B236" s="1361" t="s">
        <v>19</v>
      </c>
      <c r="C236" s="1361" t="s">
        <v>19</v>
      </c>
      <c r="D236" s="1159" t="s">
        <v>19</v>
      </c>
      <c r="E236" s="1159"/>
      <c r="F236" s="221" t="s">
        <v>19</v>
      </c>
      <c r="G236" s="221"/>
      <c r="H236" s="221"/>
      <c r="I236" s="221"/>
      <c r="J236" s="221"/>
      <c r="K236" s="222"/>
      <c r="L236" s="221"/>
      <c r="M236" s="221"/>
      <c r="N236" s="624">
        <v>97216.739999999991</v>
      </c>
      <c r="O236" s="626"/>
      <c r="P236" s="626"/>
      <c r="Q236" s="626"/>
      <c r="R236" s="626"/>
      <c r="S236" s="626"/>
    </row>
    <row r="237" spans="1:19" s="1161" customFormat="1" ht="15.75">
      <c r="A237" s="1361">
        <v>20</v>
      </c>
      <c r="B237" s="1361">
        <v>0</v>
      </c>
      <c r="C237" s="1361" t="s">
        <v>19</v>
      </c>
      <c r="D237" s="1159">
        <v>1</v>
      </c>
      <c r="E237" s="1159"/>
      <c r="F237" s="208" t="s">
        <v>1839</v>
      </c>
      <c r="G237" s="209"/>
      <c r="H237" s="210" t="s">
        <v>1748</v>
      </c>
      <c r="I237" s="211"/>
      <c r="J237" s="212"/>
      <c r="K237" s="213"/>
      <c r="L237" s="213"/>
      <c r="M237" s="214">
        <v>32405.579999999998</v>
      </c>
      <c r="N237" s="566">
        <v>16202.789999999999</v>
      </c>
      <c r="O237" s="1360"/>
      <c r="P237" s="1160"/>
      <c r="Q237" s="1160"/>
      <c r="R237" s="1160"/>
      <c r="S237" s="1160"/>
    </row>
    <row r="238" spans="1:19" s="1161" customFormat="1" ht="16.5" thickBot="1">
      <c r="A238" s="1361">
        <v>20</v>
      </c>
      <c r="B238" s="1361" t="s">
        <v>19</v>
      </c>
      <c r="C238" s="1361" t="s">
        <v>19</v>
      </c>
      <c r="D238" s="1159" t="s">
        <v>19</v>
      </c>
      <c r="E238" s="1159"/>
      <c r="F238" s="1162" t="s">
        <v>19</v>
      </c>
      <c r="G238" s="1163"/>
      <c r="H238" s="1127" t="s">
        <v>1614</v>
      </c>
      <c r="I238" s="1164"/>
      <c r="J238" s="1165"/>
      <c r="K238" s="639"/>
      <c r="L238" s="1165"/>
      <c r="M238" s="640"/>
      <c r="N238" s="566"/>
      <c r="O238" s="1360"/>
      <c r="P238" s="1160"/>
      <c r="Q238" s="1160"/>
      <c r="R238" s="1160"/>
      <c r="S238" s="1160"/>
    </row>
    <row r="239" spans="1:19" s="1361" customFormat="1" ht="30.75" thickBot="1">
      <c r="A239" s="1361">
        <v>20</v>
      </c>
      <c r="B239" s="1361">
        <v>1</v>
      </c>
      <c r="C239" s="1361">
        <v>1</v>
      </c>
      <c r="D239" s="1159" t="s">
        <v>19</v>
      </c>
      <c r="E239" s="1159"/>
      <c r="F239" s="1166" t="s">
        <v>1986</v>
      </c>
      <c r="G239" s="1168">
        <v>96522</v>
      </c>
      <c r="H239" s="1392" t="s">
        <v>706</v>
      </c>
      <c r="I239" s="1390" t="s">
        <v>20</v>
      </c>
      <c r="J239" s="1167">
        <v>8.06</v>
      </c>
      <c r="K239" s="1394">
        <v>112.74</v>
      </c>
      <c r="L239" s="2155">
        <v>135.68</v>
      </c>
      <c r="M239" s="1023">
        <v>1093.58</v>
      </c>
      <c r="N239" s="566"/>
      <c r="O239" s="1371" t="s">
        <v>1611</v>
      </c>
      <c r="P239" s="566" t="s">
        <v>1986</v>
      </c>
      <c r="Q239" s="1360"/>
      <c r="R239" s="1359"/>
      <c r="S239" s="1360"/>
    </row>
    <row r="240" spans="1:19" s="1361" customFormat="1" ht="16.5" thickBot="1">
      <c r="A240" s="1361">
        <v>20</v>
      </c>
      <c r="B240" s="1361">
        <v>2</v>
      </c>
      <c r="C240" s="1361">
        <v>1</v>
      </c>
      <c r="D240" s="1159" t="s">
        <v>19</v>
      </c>
      <c r="E240" s="1159"/>
      <c r="F240" s="1445" t="s">
        <v>1987</v>
      </c>
      <c r="G240" s="1445">
        <v>96995</v>
      </c>
      <c r="H240" s="1446" t="s">
        <v>1049</v>
      </c>
      <c r="I240" s="1447" t="s">
        <v>20</v>
      </c>
      <c r="J240" s="1448">
        <v>4.75</v>
      </c>
      <c r="K240" s="1449">
        <v>38.159999999999997</v>
      </c>
      <c r="L240" s="2155">
        <v>45.93</v>
      </c>
      <c r="M240" s="1450">
        <v>218.17</v>
      </c>
      <c r="N240" s="566"/>
      <c r="O240" s="1371" t="s">
        <v>1616</v>
      </c>
      <c r="P240" s="566" t="s">
        <v>1987</v>
      </c>
      <c r="Q240" s="1360"/>
      <c r="R240" s="1359"/>
      <c r="S240" s="1360"/>
    </row>
    <row r="241" spans="1:19" s="1361" customFormat="1" ht="30.75" thickBot="1">
      <c r="A241" s="1361">
        <v>20</v>
      </c>
      <c r="B241" s="1361">
        <v>3</v>
      </c>
      <c r="C241" s="1361">
        <v>1</v>
      </c>
      <c r="D241" s="1159" t="s">
        <v>19</v>
      </c>
      <c r="E241" s="1159"/>
      <c r="F241" s="1445" t="s">
        <v>1988</v>
      </c>
      <c r="G241" s="1445">
        <v>94097</v>
      </c>
      <c r="H241" s="1446" t="s">
        <v>638</v>
      </c>
      <c r="I241" s="1447" t="s">
        <v>0</v>
      </c>
      <c r="J241" s="1448">
        <v>7.68</v>
      </c>
      <c r="K241" s="1449">
        <v>4.6399999999999997</v>
      </c>
      <c r="L241" s="2155">
        <v>5.58</v>
      </c>
      <c r="M241" s="1450">
        <v>42.85</v>
      </c>
      <c r="N241" s="566"/>
      <c r="O241" s="1371" t="s">
        <v>1617</v>
      </c>
      <c r="P241" s="566" t="s">
        <v>1988</v>
      </c>
      <c r="Q241" s="1360"/>
      <c r="R241" s="1359"/>
      <c r="S241" s="1360"/>
    </row>
    <row r="242" spans="1:19" s="1161" customFormat="1" ht="16.5" thickBot="1">
      <c r="A242" s="1361">
        <v>20</v>
      </c>
      <c r="B242" s="1361" t="s">
        <v>19</v>
      </c>
      <c r="C242" s="1361" t="s">
        <v>19</v>
      </c>
      <c r="D242" s="1159" t="s">
        <v>19</v>
      </c>
      <c r="E242" s="1159"/>
      <c r="F242" s="1162" t="s">
        <v>19</v>
      </c>
      <c r="G242" s="1163"/>
      <c r="H242" s="1127" t="s">
        <v>1615</v>
      </c>
      <c r="I242" s="1164"/>
      <c r="J242" s="1165"/>
      <c r="K242" s="639"/>
      <c r="L242" s="1165"/>
      <c r="M242" s="640"/>
      <c r="N242" s="566"/>
      <c r="O242" s="1360"/>
      <c r="P242" s="1160"/>
      <c r="Q242" s="1160"/>
      <c r="R242" s="1160"/>
      <c r="S242" s="1160"/>
    </row>
    <row r="243" spans="1:19" s="1361" customFormat="1" ht="30.75" thickBot="1">
      <c r="A243" s="1361">
        <v>20</v>
      </c>
      <c r="B243" s="1361">
        <v>4</v>
      </c>
      <c r="C243" s="1361">
        <v>1</v>
      </c>
      <c r="D243" s="1159" t="s">
        <v>19</v>
      </c>
      <c r="E243" s="1159"/>
      <c r="F243" s="1445" t="s">
        <v>1989</v>
      </c>
      <c r="G243" s="1445">
        <v>96619</v>
      </c>
      <c r="H243" s="1446" t="s">
        <v>719</v>
      </c>
      <c r="I243" s="1447" t="s">
        <v>0</v>
      </c>
      <c r="J243" s="1448">
        <v>7.68</v>
      </c>
      <c r="K243" s="1449">
        <v>22.14</v>
      </c>
      <c r="L243" s="2155">
        <v>26.65</v>
      </c>
      <c r="M243" s="1450">
        <v>204.67</v>
      </c>
      <c r="N243" s="566"/>
      <c r="O243" s="1371" t="s">
        <v>1617</v>
      </c>
      <c r="P243" s="566" t="s">
        <v>1989</v>
      </c>
      <c r="Q243" s="1360"/>
      <c r="R243" s="1359"/>
      <c r="S243" s="1360"/>
    </row>
    <row r="244" spans="1:19" s="1361" customFormat="1" ht="30.75" thickBot="1">
      <c r="A244" s="1361">
        <v>20</v>
      </c>
      <c r="B244" s="1361">
        <v>5</v>
      </c>
      <c r="C244" s="1361">
        <v>1</v>
      </c>
      <c r="D244" s="1159" t="s">
        <v>19</v>
      </c>
      <c r="E244" s="1159"/>
      <c r="F244" s="1445" t="s">
        <v>1990</v>
      </c>
      <c r="G244" s="1445">
        <v>94965</v>
      </c>
      <c r="H244" s="1446" t="s">
        <v>588</v>
      </c>
      <c r="I244" s="1447" t="s">
        <v>20</v>
      </c>
      <c r="J244" s="1448">
        <v>2.68</v>
      </c>
      <c r="K244" s="1449">
        <v>329.26</v>
      </c>
      <c r="L244" s="2155">
        <v>396.26</v>
      </c>
      <c r="M244" s="1450">
        <v>1061.98</v>
      </c>
      <c r="N244" s="566"/>
      <c r="O244" s="1371" t="s">
        <v>1618</v>
      </c>
      <c r="P244" s="566" t="s">
        <v>1990</v>
      </c>
      <c r="Q244" s="1360"/>
      <c r="R244" s="1359"/>
      <c r="S244" s="1360"/>
    </row>
    <row r="245" spans="1:19" s="1361" customFormat="1" ht="30.75" thickBot="1">
      <c r="A245" s="1361">
        <v>20</v>
      </c>
      <c r="B245" s="1361">
        <v>6</v>
      </c>
      <c r="C245" s="1361">
        <v>1</v>
      </c>
      <c r="D245" s="1159" t="s">
        <v>19</v>
      </c>
      <c r="E245" s="1159"/>
      <c r="F245" s="1445" t="s">
        <v>1991</v>
      </c>
      <c r="G245" s="2164">
        <v>92873</v>
      </c>
      <c r="H245" s="1446" t="s">
        <v>151</v>
      </c>
      <c r="I245" s="1447" t="s">
        <v>20</v>
      </c>
      <c r="J245" s="1448">
        <v>2.68</v>
      </c>
      <c r="K245" s="1449">
        <v>162.41999999999999</v>
      </c>
      <c r="L245" s="2155">
        <v>195.47</v>
      </c>
      <c r="M245" s="1450">
        <v>523.86</v>
      </c>
      <c r="N245" s="566"/>
      <c r="O245" s="1371" t="s">
        <v>1618</v>
      </c>
      <c r="P245" s="566" t="s">
        <v>1991</v>
      </c>
      <c r="Q245" s="1360"/>
      <c r="R245" s="1359"/>
      <c r="S245" s="1360"/>
    </row>
    <row r="246" spans="1:19" s="1361" customFormat="1" ht="30">
      <c r="A246" s="1361">
        <v>20</v>
      </c>
      <c r="B246" s="1361">
        <v>7</v>
      </c>
      <c r="C246" s="1361">
        <v>1</v>
      </c>
      <c r="D246" s="1159" t="s">
        <v>19</v>
      </c>
      <c r="E246" s="1159"/>
      <c r="F246" s="1445" t="s">
        <v>1992</v>
      </c>
      <c r="G246" s="2165" t="s">
        <v>1168</v>
      </c>
      <c r="H246" s="1446" t="s">
        <v>591</v>
      </c>
      <c r="I246" s="1447" t="s">
        <v>0</v>
      </c>
      <c r="J246" s="1448">
        <v>19.200000000000003</v>
      </c>
      <c r="K246" s="1449">
        <v>5.0999999999999996</v>
      </c>
      <c r="L246" s="2155">
        <v>6.14</v>
      </c>
      <c r="M246" s="1450">
        <v>117.89</v>
      </c>
      <c r="N246" s="566"/>
      <c r="O246" s="1444" t="s">
        <v>1619</v>
      </c>
      <c r="P246" s="566"/>
      <c r="Q246" s="1360"/>
      <c r="R246" s="1359"/>
      <c r="S246" s="1360"/>
    </row>
    <row r="247" spans="1:19" s="1161" customFormat="1" ht="16.5" thickBot="1">
      <c r="A247" s="1361">
        <v>20</v>
      </c>
      <c r="B247" s="1361" t="s">
        <v>19</v>
      </c>
      <c r="C247" s="1361" t="s">
        <v>19</v>
      </c>
      <c r="D247" s="1159" t="s">
        <v>19</v>
      </c>
      <c r="E247" s="1159"/>
      <c r="F247" s="1162" t="s">
        <v>19</v>
      </c>
      <c r="G247" s="1163"/>
      <c r="H247" s="1127" t="s">
        <v>225</v>
      </c>
      <c r="I247" s="1164"/>
      <c r="J247" s="1165"/>
      <c r="K247" s="639"/>
      <c r="L247" s="1165"/>
      <c r="M247" s="640"/>
      <c r="N247" s="566"/>
      <c r="O247" s="1360"/>
      <c r="P247" s="1160"/>
      <c r="Q247" s="1160"/>
      <c r="R247" s="1160"/>
      <c r="S247" s="1160"/>
    </row>
    <row r="248" spans="1:19" s="1161" customFormat="1" ht="30.75" thickBot="1">
      <c r="A248" s="1361">
        <v>20</v>
      </c>
      <c r="B248" s="1361">
        <v>8</v>
      </c>
      <c r="C248" s="1361">
        <v>1</v>
      </c>
      <c r="D248" s="1159" t="s">
        <v>19</v>
      </c>
      <c r="E248" s="1159"/>
      <c r="F248" s="1166" t="s">
        <v>1993</v>
      </c>
      <c r="G248" s="1168" t="s">
        <v>649</v>
      </c>
      <c r="H248" s="1392" t="s">
        <v>1253</v>
      </c>
      <c r="I248" s="1390" t="s">
        <v>21</v>
      </c>
      <c r="J248" s="1170">
        <v>1960.6799999999998</v>
      </c>
      <c r="K248" s="1394">
        <v>9.44</v>
      </c>
      <c r="L248" s="2155">
        <v>11.36</v>
      </c>
      <c r="M248" s="1023">
        <v>22273.32</v>
      </c>
      <c r="N248" s="566"/>
      <c r="O248" s="1371" t="s">
        <v>1609</v>
      </c>
      <c r="P248" s="566" t="s">
        <v>1993</v>
      </c>
      <c r="Q248" s="1160"/>
      <c r="R248" s="1160"/>
      <c r="S248" s="1160"/>
    </row>
    <row r="249" spans="1:19" s="1161" customFormat="1" ht="16.5" thickBot="1">
      <c r="A249" s="1361">
        <v>20</v>
      </c>
      <c r="B249" s="1361">
        <v>9</v>
      </c>
      <c r="C249" s="1361">
        <v>1</v>
      </c>
      <c r="D249" s="1159" t="s">
        <v>19</v>
      </c>
      <c r="E249" s="1159"/>
      <c r="F249" s="1151" t="s">
        <v>1994</v>
      </c>
      <c r="G249" s="1152" t="s">
        <v>682</v>
      </c>
      <c r="H249" s="1382" t="s">
        <v>1255</v>
      </c>
      <c r="I249" s="1383" t="s">
        <v>21</v>
      </c>
      <c r="J249" s="1415">
        <v>1960.6799999999998</v>
      </c>
      <c r="K249" s="1384">
        <v>2.06</v>
      </c>
      <c r="L249" s="2155">
        <v>2.48</v>
      </c>
      <c r="M249" s="228">
        <v>4862.49</v>
      </c>
      <c r="N249" s="566"/>
      <c r="O249" s="1371" t="s">
        <v>1609</v>
      </c>
      <c r="P249" s="566" t="s">
        <v>1994</v>
      </c>
      <c r="Q249" s="1160"/>
      <c r="R249" s="1160"/>
      <c r="S249" s="1160"/>
    </row>
    <row r="250" spans="1:19" s="1161" customFormat="1" ht="16.5" thickBot="1">
      <c r="A250" s="1361">
        <v>20</v>
      </c>
      <c r="B250" s="1361" t="s">
        <v>19</v>
      </c>
      <c r="C250" s="1361" t="s">
        <v>19</v>
      </c>
      <c r="D250" s="1159" t="s">
        <v>19</v>
      </c>
      <c r="E250" s="1159"/>
      <c r="F250" s="1162" t="s">
        <v>19</v>
      </c>
      <c r="G250" s="1163"/>
      <c r="H250" s="1127" t="s">
        <v>1581</v>
      </c>
      <c r="I250" s="1164"/>
      <c r="J250" s="1165"/>
      <c r="K250" s="639"/>
      <c r="L250" s="1165"/>
      <c r="M250" s="640"/>
      <c r="N250" s="566"/>
      <c r="O250" s="1360"/>
      <c r="P250" s="1160"/>
      <c r="Q250" s="1160"/>
      <c r="R250" s="1160"/>
      <c r="S250" s="1160"/>
    </row>
    <row r="251" spans="1:19" s="1161" customFormat="1" ht="45.75" thickBot="1">
      <c r="A251" s="1361">
        <v>20</v>
      </c>
      <c r="B251" s="1361">
        <v>10</v>
      </c>
      <c r="C251" s="1361">
        <v>1</v>
      </c>
      <c r="D251" s="1159" t="s">
        <v>19</v>
      </c>
      <c r="E251" s="1159"/>
      <c r="F251" s="1166" t="s">
        <v>1995</v>
      </c>
      <c r="G251" s="1168">
        <v>100749</v>
      </c>
      <c r="H251" s="1392" t="s">
        <v>1766</v>
      </c>
      <c r="I251" s="1390" t="s">
        <v>0</v>
      </c>
      <c r="J251" s="1170">
        <v>95.88</v>
      </c>
      <c r="K251" s="1394">
        <v>17.39</v>
      </c>
      <c r="L251" s="2155">
        <v>20.93</v>
      </c>
      <c r="M251" s="1023">
        <v>2006.77</v>
      </c>
      <c r="N251" s="566"/>
      <c r="O251" s="1371" t="s">
        <v>1634</v>
      </c>
      <c r="P251" s="566" t="s">
        <v>1995</v>
      </c>
      <c r="Q251" s="1160"/>
      <c r="R251" s="1160"/>
      <c r="S251" s="1160"/>
    </row>
    <row r="252" spans="1:19" s="625" customFormat="1" ht="16.5" thickBot="1">
      <c r="A252" s="1361">
        <v>20</v>
      </c>
      <c r="B252" s="1361" t="s">
        <v>19</v>
      </c>
      <c r="C252" s="1361" t="s">
        <v>19</v>
      </c>
      <c r="D252" s="1159" t="s">
        <v>19</v>
      </c>
      <c r="E252" s="1159"/>
      <c r="F252" s="346" t="s">
        <v>19</v>
      </c>
      <c r="G252" s="221"/>
      <c r="H252" s="221"/>
      <c r="I252" s="221"/>
      <c r="J252" s="221"/>
      <c r="K252" s="222"/>
      <c r="L252" s="221"/>
      <c r="M252" s="347"/>
      <c r="N252" s="2283">
        <v>2963.647857142857</v>
      </c>
      <c r="O252" s="626"/>
      <c r="P252" s="626"/>
      <c r="Q252" s="626"/>
      <c r="R252" s="626"/>
      <c r="S252" s="626"/>
    </row>
    <row r="253" spans="1:19" s="1161" customFormat="1" ht="16.5" thickBot="1">
      <c r="A253" s="1361">
        <v>21</v>
      </c>
      <c r="B253" s="1361">
        <v>0</v>
      </c>
      <c r="C253" s="1361" t="s">
        <v>19</v>
      </c>
      <c r="D253" s="1159">
        <v>1</v>
      </c>
      <c r="E253" s="1159"/>
      <c r="F253" s="208" t="s">
        <v>1840</v>
      </c>
      <c r="G253" s="209"/>
      <c r="H253" s="210" t="s">
        <v>1755</v>
      </c>
      <c r="I253" s="211"/>
      <c r="J253" s="212"/>
      <c r="K253" s="213"/>
      <c r="L253" s="213"/>
      <c r="M253" s="214">
        <v>10911.73</v>
      </c>
      <c r="N253" s="566">
        <v>779.40928571428572</v>
      </c>
      <c r="O253" s="1360"/>
      <c r="P253" s="1160"/>
      <c r="Q253" s="1160"/>
      <c r="R253" s="1160"/>
      <c r="S253" s="1160"/>
    </row>
    <row r="254" spans="1:19" s="1161" customFormat="1" ht="16.5" thickBot="1">
      <c r="A254" s="1361">
        <v>21</v>
      </c>
      <c r="B254" s="1361" t="s">
        <v>19</v>
      </c>
      <c r="C254" s="1361" t="s">
        <v>19</v>
      </c>
      <c r="D254" s="1159" t="s">
        <v>19</v>
      </c>
      <c r="E254" s="1159"/>
      <c r="F254" s="1875" t="s">
        <v>19</v>
      </c>
      <c r="G254" s="1876"/>
      <c r="H254" s="1877" t="s">
        <v>1706</v>
      </c>
      <c r="I254" s="1878"/>
      <c r="J254" s="1879"/>
      <c r="K254" s="1880"/>
      <c r="L254" s="1879"/>
      <c r="M254" s="1881"/>
      <c r="N254" s="566"/>
      <c r="O254" s="1360"/>
      <c r="P254" s="1160"/>
      <c r="Q254" s="1160"/>
      <c r="R254" s="1160"/>
      <c r="S254" s="1160"/>
    </row>
    <row r="255" spans="1:19" s="1361" customFormat="1" ht="30.75" thickBot="1">
      <c r="A255" s="1361">
        <v>21</v>
      </c>
      <c r="B255" s="1361">
        <v>1</v>
      </c>
      <c r="C255" s="1361">
        <v>1</v>
      </c>
      <c r="D255" s="1159" t="s">
        <v>19</v>
      </c>
      <c r="E255" s="1159"/>
      <c r="F255" s="1312" t="s">
        <v>1996</v>
      </c>
      <c r="G255" s="1310">
        <v>93358</v>
      </c>
      <c r="H255" s="1299" t="s">
        <v>1118</v>
      </c>
      <c r="I255" s="1304" t="s">
        <v>20</v>
      </c>
      <c r="J255" s="1311">
        <v>20.16</v>
      </c>
      <c r="K255" s="1869">
        <v>62.93</v>
      </c>
      <c r="L255" s="2155">
        <v>75.739999999999995</v>
      </c>
      <c r="M255" s="1302">
        <v>1526.92</v>
      </c>
      <c r="N255" s="566"/>
      <c r="O255" s="1371" t="s">
        <v>1709</v>
      </c>
      <c r="P255" s="566" t="s">
        <v>1996</v>
      </c>
      <c r="Q255" s="1360"/>
      <c r="R255" s="1359"/>
      <c r="S255" s="1360"/>
    </row>
    <row r="256" spans="1:19" s="1361" customFormat="1" ht="16.5" thickBot="1">
      <c r="A256" s="1361">
        <v>21</v>
      </c>
      <c r="B256" s="1361">
        <v>2</v>
      </c>
      <c r="C256" s="1361">
        <v>1</v>
      </c>
      <c r="D256" s="1159" t="s">
        <v>19</v>
      </c>
      <c r="E256" s="1159"/>
      <c r="F256" s="1312" t="s">
        <v>1997</v>
      </c>
      <c r="G256" s="1310">
        <v>96995</v>
      </c>
      <c r="H256" s="1299" t="s">
        <v>1049</v>
      </c>
      <c r="I256" s="1304" t="s">
        <v>20</v>
      </c>
      <c r="J256" s="1311">
        <v>8.9600000000000009</v>
      </c>
      <c r="K256" s="1869">
        <v>38.159999999999997</v>
      </c>
      <c r="L256" s="2155">
        <v>45.93</v>
      </c>
      <c r="M256" s="1302">
        <v>411.53</v>
      </c>
      <c r="N256" s="566"/>
      <c r="O256" s="1371" t="s">
        <v>1711</v>
      </c>
      <c r="P256" s="566" t="s">
        <v>1997</v>
      </c>
      <c r="Q256" s="1360"/>
      <c r="R256" s="1359"/>
      <c r="S256" s="1360"/>
    </row>
    <row r="257" spans="1:19" s="1361" customFormat="1" ht="30.75" thickBot="1">
      <c r="A257" s="1361">
        <v>21</v>
      </c>
      <c r="B257" s="1361">
        <v>3</v>
      </c>
      <c r="C257" s="1361">
        <v>1</v>
      </c>
      <c r="D257" s="1159" t="s">
        <v>19</v>
      </c>
      <c r="E257" s="1159"/>
      <c r="F257" s="1312" t="s">
        <v>1998</v>
      </c>
      <c r="G257" s="1304">
        <v>94097</v>
      </c>
      <c r="H257" s="1299" t="s">
        <v>638</v>
      </c>
      <c r="I257" s="1304" t="s">
        <v>0</v>
      </c>
      <c r="J257" s="1311">
        <v>44.8</v>
      </c>
      <c r="K257" s="1869">
        <v>4.6399999999999997</v>
      </c>
      <c r="L257" s="2155">
        <v>5.58</v>
      </c>
      <c r="M257" s="1302">
        <v>249.98</v>
      </c>
      <c r="N257" s="566"/>
      <c r="O257" s="1371" t="s">
        <v>1710</v>
      </c>
      <c r="P257" s="566" t="s">
        <v>1998</v>
      </c>
      <c r="Q257" s="1360"/>
      <c r="R257" s="1359"/>
      <c r="S257" s="1360"/>
    </row>
    <row r="258" spans="1:19" s="1161" customFormat="1" ht="16.5" thickBot="1">
      <c r="A258" s="1361">
        <v>21</v>
      </c>
      <c r="B258" s="1361" t="s">
        <v>19</v>
      </c>
      <c r="C258" s="1361" t="s">
        <v>19</v>
      </c>
      <c r="D258" s="1159" t="s">
        <v>19</v>
      </c>
      <c r="E258" s="1159"/>
      <c r="F258" s="1882" t="s">
        <v>19</v>
      </c>
      <c r="G258" s="1871"/>
      <c r="H258" s="1872" t="s">
        <v>1707</v>
      </c>
      <c r="I258" s="1870"/>
      <c r="J258" s="1873"/>
      <c r="K258" s="1874"/>
      <c r="L258" s="1873"/>
      <c r="M258" s="1883"/>
      <c r="N258" s="566"/>
      <c r="O258" s="1360"/>
      <c r="P258" s="1160"/>
      <c r="Q258" s="1160"/>
      <c r="R258" s="1160"/>
      <c r="S258" s="1160"/>
    </row>
    <row r="259" spans="1:19" s="1361" customFormat="1" ht="30.75" thickBot="1">
      <c r="A259" s="1361">
        <v>21</v>
      </c>
      <c r="B259" s="1361">
        <v>4</v>
      </c>
      <c r="C259" s="1361">
        <v>1</v>
      </c>
      <c r="D259" s="1159" t="s">
        <v>19</v>
      </c>
      <c r="E259" s="1159"/>
      <c r="F259" s="1312" t="s">
        <v>1999</v>
      </c>
      <c r="G259" s="2007">
        <v>94962</v>
      </c>
      <c r="H259" s="1299" t="s">
        <v>586</v>
      </c>
      <c r="I259" s="1304" t="s">
        <v>20</v>
      </c>
      <c r="J259" s="1311">
        <v>2.2400000000000002</v>
      </c>
      <c r="K259" s="1869">
        <v>261.52</v>
      </c>
      <c r="L259" s="2155">
        <v>314.74</v>
      </c>
      <c r="M259" s="1302">
        <v>705.02</v>
      </c>
      <c r="N259" s="566"/>
      <c r="O259" s="1371" t="s">
        <v>1712</v>
      </c>
      <c r="P259" s="566" t="s">
        <v>1999</v>
      </c>
      <c r="Q259" s="1360"/>
      <c r="R259" s="1359"/>
      <c r="S259" s="1360"/>
    </row>
    <row r="260" spans="1:19" s="1361" customFormat="1" ht="30.75" thickBot="1">
      <c r="A260" s="1361">
        <v>21</v>
      </c>
      <c r="B260" s="1361">
        <v>5</v>
      </c>
      <c r="C260" s="1361">
        <v>1</v>
      </c>
      <c r="D260" s="1159" t="s">
        <v>19</v>
      </c>
      <c r="E260" s="1159"/>
      <c r="F260" s="1312" t="s">
        <v>2000</v>
      </c>
      <c r="G260" s="2007">
        <v>92873</v>
      </c>
      <c r="H260" s="1299" t="s">
        <v>151</v>
      </c>
      <c r="I260" s="1304" t="s">
        <v>20</v>
      </c>
      <c r="J260" s="1311">
        <v>2.2400000000000002</v>
      </c>
      <c r="K260" s="1869">
        <v>162.41999999999999</v>
      </c>
      <c r="L260" s="2155">
        <v>195.47</v>
      </c>
      <c r="M260" s="1302">
        <v>437.85</v>
      </c>
      <c r="N260" s="566"/>
      <c r="O260" s="1371" t="s">
        <v>1712</v>
      </c>
      <c r="P260" s="566" t="s">
        <v>2000</v>
      </c>
      <c r="Q260" s="1360"/>
      <c r="R260" s="1359"/>
      <c r="S260" s="1360"/>
    </row>
    <row r="261" spans="1:19" s="1361" customFormat="1" ht="30.75" thickBot="1">
      <c r="A261" s="1361">
        <v>21</v>
      </c>
      <c r="B261" s="1361">
        <v>6</v>
      </c>
      <c r="C261" s="1361">
        <v>1</v>
      </c>
      <c r="D261" s="1159" t="s">
        <v>19</v>
      </c>
      <c r="E261" s="1159"/>
      <c r="F261" s="1312" t="s">
        <v>2001</v>
      </c>
      <c r="G261" s="2007">
        <v>95474</v>
      </c>
      <c r="H261" s="1299" t="s">
        <v>641</v>
      </c>
      <c r="I261" s="1304" t="s">
        <v>20</v>
      </c>
      <c r="J261" s="1311">
        <v>8.9600000000000009</v>
      </c>
      <c r="K261" s="1869">
        <v>639.41</v>
      </c>
      <c r="L261" s="2155">
        <v>769.53</v>
      </c>
      <c r="M261" s="1302">
        <v>6894.99</v>
      </c>
      <c r="N261" s="566"/>
      <c r="O261" s="1371" t="s">
        <v>1713</v>
      </c>
      <c r="P261" s="566" t="s">
        <v>2001</v>
      </c>
      <c r="Q261" s="1360"/>
      <c r="R261" s="1359"/>
      <c r="S261" s="1360"/>
    </row>
    <row r="262" spans="1:19" s="1161" customFormat="1" ht="16.5" thickBot="1">
      <c r="A262" s="1361">
        <v>21</v>
      </c>
      <c r="B262" s="1361" t="s">
        <v>19</v>
      </c>
      <c r="C262" s="1361" t="s">
        <v>19</v>
      </c>
      <c r="D262" s="1159" t="s">
        <v>19</v>
      </c>
      <c r="E262" s="1159"/>
      <c r="F262" s="1882" t="s">
        <v>19</v>
      </c>
      <c r="G262" s="1871"/>
      <c r="H262" s="1872" t="s">
        <v>1708</v>
      </c>
      <c r="I262" s="1870"/>
      <c r="J262" s="1873"/>
      <c r="K262" s="1874"/>
      <c r="L262" s="1873"/>
      <c r="M262" s="1883"/>
      <c r="N262" s="566"/>
      <c r="O262" s="1360"/>
      <c r="P262" s="1160"/>
      <c r="Q262" s="1160"/>
      <c r="R262" s="1160"/>
      <c r="S262" s="1160"/>
    </row>
    <row r="263" spans="1:19" s="1361" customFormat="1" ht="30.75" thickBot="1">
      <c r="A263" s="1361">
        <v>21</v>
      </c>
      <c r="B263" s="1361">
        <v>7</v>
      </c>
      <c r="C263" s="1361">
        <v>1</v>
      </c>
      <c r="D263" s="1159" t="s">
        <v>19</v>
      </c>
      <c r="E263" s="1159"/>
      <c r="F263" s="1312" t="s">
        <v>2002</v>
      </c>
      <c r="G263" s="2176" t="s">
        <v>1169</v>
      </c>
      <c r="H263" s="1299" t="s">
        <v>35</v>
      </c>
      <c r="I263" s="1304" t="s">
        <v>0</v>
      </c>
      <c r="J263" s="1311">
        <v>56</v>
      </c>
      <c r="K263" s="1869">
        <v>10.17</v>
      </c>
      <c r="L263" s="2155">
        <v>12.24</v>
      </c>
      <c r="M263" s="1302">
        <v>685.44</v>
      </c>
      <c r="N263" s="566"/>
      <c r="O263" s="1371" t="s">
        <v>1714</v>
      </c>
      <c r="P263" s="566" t="s">
        <v>2002</v>
      </c>
      <c r="Q263" s="1360"/>
      <c r="R263" s="1359"/>
      <c r="S263" s="1360"/>
    </row>
    <row r="264" spans="1:19" s="625" customFormat="1" ht="16.5" thickBot="1">
      <c r="A264" s="1361">
        <v>21</v>
      </c>
      <c r="B264" s="1361" t="s">
        <v>19</v>
      </c>
      <c r="C264" s="1361" t="s">
        <v>19</v>
      </c>
      <c r="D264" s="1159" t="s">
        <v>19</v>
      </c>
      <c r="E264" s="1159"/>
      <c r="F264" s="346" t="s">
        <v>19</v>
      </c>
      <c r="G264" s="221"/>
      <c r="H264" s="221"/>
      <c r="I264" s="221"/>
      <c r="J264" s="221"/>
      <c r="K264" s="222"/>
      <c r="L264" s="221"/>
      <c r="M264" s="347"/>
      <c r="N264" s="2283">
        <v>22211.05333333333</v>
      </c>
      <c r="O264" s="626"/>
      <c r="P264" s="626"/>
      <c r="Q264" s="626"/>
      <c r="R264" s="626"/>
      <c r="S264" s="626"/>
    </row>
    <row r="265" spans="1:19" s="1161" customFormat="1" ht="16.5" thickBot="1">
      <c r="A265" s="1361">
        <v>22</v>
      </c>
      <c r="B265" s="1361">
        <v>0</v>
      </c>
      <c r="C265" s="1361" t="s">
        <v>19</v>
      </c>
      <c r="D265" s="1159">
        <v>1</v>
      </c>
      <c r="E265" s="1159"/>
      <c r="F265" s="208" t="s">
        <v>1841</v>
      </c>
      <c r="G265" s="209"/>
      <c r="H265" s="210" t="s">
        <v>1756</v>
      </c>
      <c r="I265" s="211"/>
      <c r="J265" s="212"/>
      <c r="K265" s="213"/>
      <c r="L265" s="213"/>
      <c r="M265" s="214">
        <v>12152.62</v>
      </c>
      <c r="N265" s="566">
        <v>2025.4366666666667</v>
      </c>
      <c r="O265" s="1360"/>
      <c r="P265" s="1160"/>
      <c r="Q265" s="1160"/>
      <c r="R265" s="1160"/>
      <c r="S265" s="1160"/>
    </row>
    <row r="266" spans="1:19" s="1161" customFormat="1" ht="16.5" thickBot="1">
      <c r="A266" s="1361">
        <v>22</v>
      </c>
      <c r="B266" s="1361" t="s">
        <v>19</v>
      </c>
      <c r="C266" s="1361" t="s">
        <v>19</v>
      </c>
      <c r="D266" s="1159" t="s">
        <v>19</v>
      </c>
      <c r="E266" s="1159"/>
      <c r="F266" s="1875" t="s">
        <v>19</v>
      </c>
      <c r="G266" s="1876"/>
      <c r="H266" s="1877" t="s">
        <v>1706</v>
      </c>
      <c r="I266" s="1878"/>
      <c r="J266" s="1879"/>
      <c r="K266" s="1880"/>
      <c r="L266" s="1879"/>
      <c r="M266" s="1881"/>
      <c r="N266" s="566"/>
      <c r="O266" s="1360"/>
      <c r="P266" s="1160"/>
      <c r="Q266" s="1160"/>
      <c r="R266" s="1160"/>
      <c r="S266" s="1160"/>
    </row>
    <row r="267" spans="1:19" s="1361" customFormat="1" ht="30.75" thickBot="1">
      <c r="A267" s="1361">
        <v>22</v>
      </c>
      <c r="B267" s="1361">
        <v>1</v>
      </c>
      <c r="C267" s="1361">
        <v>1</v>
      </c>
      <c r="D267" s="1159" t="s">
        <v>19</v>
      </c>
      <c r="E267" s="1159"/>
      <c r="F267" s="1312" t="s">
        <v>2003</v>
      </c>
      <c r="G267" s="1310">
        <v>93358</v>
      </c>
      <c r="H267" s="1299" t="s">
        <v>1118</v>
      </c>
      <c r="I267" s="1304" t="s">
        <v>20</v>
      </c>
      <c r="J267" s="1311">
        <v>22.46</v>
      </c>
      <c r="K267" s="1869">
        <v>62.93</v>
      </c>
      <c r="L267" s="2155">
        <v>75.739999999999995</v>
      </c>
      <c r="M267" s="1302">
        <v>1701.12</v>
      </c>
      <c r="N267" s="566"/>
      <c r="O267" s="1371" t="s">
        <v>1749</v>
      </c>
      <c r="P267" s="566" t="s">
        <v>2003</v>
      </c>
      <c r="Q267" s="1360"/>
      <c r="R267" s="1359"/>
      <c r="S267" s="1360"/>
    </row>
    <row r="268" spans="1:19" s="1361" customFormat="1" ht="16.5" thickBot="1">
      <c r="A268" s="1361">
        <v>22</v>
      </c>
      <c r="B268" s="1361">
        <v>2</v>
      </c>
      <c r="C268" s="1361">
        <v>1</v>
      </c>
      <c r="D268" s="1159" t="s">
        <v>19</v>
      </c>
      <c r="E268" s="1159"/>
      <c r="F268" s="1312" t="s">
        <v>2004</v>
      </c>
      <c r="G268" s="1310">
        <v>96995</v>
      </c>
      <c r="H268" s="1299" t="s">
        <v>1049</v>
      </c>
      <c r="I268" s="1304" t="s">
        <v>20</v>
      </c>
      <c r="J268" s="1311">
        <v>9.9899999999999984</v>
      </c>
      <c r="K268" s="1869">
        <v>38.159999999999997</v>
      </c>
      <c r="L268" s="2155">
        <v>45.93</v>
      </c>
      <c r="M268" s="1302">
        <v>458.84</v>
      </c>
      <c r="N268" s="566"/>
      <c r="O268" s="1371" t="s">
        <v>1754</v>
      </c>
      <c r="P268" s="566" t="s">
        <v>2004</v>
      </c>
      <c r="Q268" s="1360"/>
      <c r="R268" s="1359"/>
      <c r="S268" s="1360"/>
    </row>
    <row r="269" spans="1:19" s="1361" customFormat="1" ht="30.75" thickBot="1">
      <c r="A269" s="1361">
        <v>22</v>
      </c>
      <c r="B269" s="1361">
        <v>3</v>
      </c>
      <c r="C269" s="1361">
        <v>1</v>
      </c>
      <c r="D269" s="1159" t="s">
        <v>19</v>
      </c>
      <c r="E269" s="1159"/>
      <c r="F269" s="1312" t="s">
        <v>2005</v>
      </c>
      <c r="G269" s="1304">
        <v>94097</v>
      </c>
      <c r="H269" s="1299" t="s">
        <v>638</v>
      </c>
      <c r="I269" s="1304" t="s">
        <v>0</v>
      </c>
      <c r="J269" s="1311">
        <v>49.92</v>
      </c>
      <c r="K269" s="1869">
        <v>4.6399999999999997</v>
      </c>
      <c r="L269" s="2155">
        <v>5.58</v>
      </c>
      <c r="M269" s="1302">
        <v>278.55</v>
      </c>
      <c r="N269" s="566"/>
      <c r="O269" s="1371" t="s">
        <v>1750</v>
      </c>
      <c r="P269" s="566" t="s">
        <v>2005</v>
      </c>
      <c r="Q269" s="1360"/>
      <c r="R269" s="1359"/>
      <c r="S269" s="1360"/>
    </row>
    <row r="270" spans="1:19" s="1161" customFormat="1" ht="16.5" thickBot="1">
      <c r="A270" s="1361">
        <v>22</v>
      </c>
      <c r="B270" s="1361" t="s">
        <v>19</v>
      </c>
      <c r="C270" s="1361" t="s">
        <v>19</v>
      </c>
      <c r="D270" s="1159" t="s">
        <v>19</v>
      </c>
      <c r="E270" s="1159"/>
      <c r="F270" s="1882" t="s">
        <v>19</v>
      </c>
      <c r="G270" s="1871"/>
      <c r="H270" s="1872" t="s">
        <v>1707</v>
      </c>
      <c r="I270" s="1870"/>
      <c r="J270" s="1873"/>
      <c r="K270" s="1874"/>
      <c r="L270" s="1873"/>
      <c r="M270" s="1883"/>
      <c r="N270" s="566"/>
      <c r="O270" s="1360"/>
      <c r="P270" s="1160"/>
      <c r="Q270" s="1160"/>
      <c r="R270" s="1160"/>
      <c r="S270" s="1160"/>
    </row>
    <row r="271" spans="1:19" s="1361" customFormat="1" ht="30.75" thickBot="1">
      <c r="A271" s="1361">
        <v>22</v>
      </c>
      <c r="B271" s="1361">
        <v>4</v>
      </c>
      <c r="C271" s="1361">
        <v>1</v>
      </c>
      <c r="D271" s="1159" t="s">
        <v>19</v>
      </c>
      <c r="E271" s="1159"/>
      <c r="F271" s="1312" t="s">
        <v>2006</v>
      </c>
      <c r="G271" s="2007">
        <v>94962</v>
      </c>
      <c r="H271" s="1299" t="s">
        <v>586</v>
      </c>
      <c r="I271" s="1304" t="s">
        <v>20</v>
      </c>
      <c r="J271" s="1311">
        <v>2.4900000000000002</v>
      </c>
      <c r="K271" s="1869">
        <v>261.52</v>
      </c>
      <c r="L271" s="2155">
        <v>314.74</v>
      </c>
      <c r="M271" s="1302">
        <v>783.7</v>
      </c>
      <c r="N271" s="566"/>
      <c r="O271" s="1371" t="s">
        <v>1751</v>
      </c>
      <c r="P271" s="566" t="s">
        <v>2006</v>
      </c>
      <c r="Q271" s="1360"/>
      <c r="R271" s="1359"/>
      <c r="S271" s="1360"/>
    </row>
    <row r="272" spans="1:19" s="1361" customFormat="1" ht="30.75" thickBot="1">
      <c r="A272" s="1361">
        <v>22</v>
      </c>
      <c r="B272" s="1361">
        <v>5</v>
      </c>
      <c r="C272" s="1361">
        <v>1</v>
      </c>
      <c r="D272" s="1159" t="s">
        <v>19</v>
      </c>
      <c r="E272" s="1159"/>
      <c r="F272" s="1312" t="s">
        <v>2007</v>
      </c>
      <c r="G272" s="2007">
        <v>92873</v>
      </c>
      <c r="H272" s="1299" t="s">
        <v>151</v>
      </c>
      <c r="I272" s="1304" t="s">
        <v>20</v>
      </c>
      <c r="J272" s="1311">
        <v>2.4900000000000002</v>
      </c>
      <c r="K272" s="1869">
        <v>162.41999999999999</v>
      </c>
      <c r="L272" s="2155">
        <v>195.47</v>
      </c>
      <c r="M272" s="1302">
        <v>486.72</v>
      </c>
      <c r="N272" s="566"/>
      <c r="O272" s="1371" t="s">
        <v>1751</v>
      </c>
      <c r="P272" s="566" t="s">
        <v>2007</v>
      </c>
      <c r="Q272" s="1360"/>
      <c r="R272" s="1359"/>
      <c r="S272" s="1360"/>
    </row>
    <row r="273" spans="1:19" s="1361" customFormat="1" ht="30.75" thickBot="1">
      <c r="A273" s="1361">
        <v>22</v>
      </c>
      <c r="B273" s="1361">
        <v>6</v>
      </c>
      <c r="C273" s="1361">
        <v>1</v>
      </c>
      <c r="D273" s="1159" t="s">
        <v>19</v>
      </c>
      <c r="E273" s="1159"/>
      <c r="F273" s="1312" t="s">
        <v>2008</v>
      </c>
      <c r="G273" s="2007">
        <v>95474</v>
      </c>
      <c r="H273" s="1299" t="s">
        <v>641</v>
      </c>
      <c r="I273" s="1304" t="s">
        <v>20</v>
      </c>
      <c r="J273" s="1311">
        <v>9.98</v>
      </c>
      <c r="K273" s="1869">
        <v>639.41</v>
      </c>
      <c r="L273" s="2155">
        <v>769.53</v>
      </c>
      <c r="M273" s="1302">
        <v>7679.91</v>
      </c>
      <c r="N273" s="566"/>
      <c r="O273" s="1371" t="s">
        <v>1752</v>
      </c>
      <c r="P273" s="566" t="s">
        <v>2008</v>
      </c>
      <c r="Q273" s="1360"/>
      <c r="R273" s="1359"/>
      <c r="S273" s="1360"/>
    </row>
    <row r="274" spans="1:19" s="1161" customFormat="1" ht="16.5" thickBot="1">
      <c r="A274" s="1361">
        <v>22</v>
      </c>
      <c r="B274" s="1361" t="s">
        <v>19</v>
      </c>
      <c r="C274" s="1361" t="s">
        <v>19</v>
      </c>
      <c r="D274" s="1159" t="s">
        <v>19</v>
      </c>
      <c r="E274" s="1159"/>
      <c r="F274" s="1882" t="s">
        <v>19</v>
      </c>
      <c r="G274" s="1871"/>
      <c r="H274" s="1872" t="s">
        <v>1708</v>
      </c>
      <c r="I274" s="1870"/>
      <c r="J274" s="1873"/>
      <c r="K274" s="1874"/>
      <c r="L274" s="1873"/>
      <c r="M274" s="1883"/>
      <c r="N274" s="566"/>
      <c r="O274" s="1360"/>
      <c r="P274" s="1160"/>
      <c r="Q274" s="1160"/>
      <c r="R274" s="1160"/>
      <c r="S274" s="1160"/>
    </row>
    <row r="275" spans="1:19" s="1361" customFormat="1" ht="30.75" thickBot="1">
      <c r="A275" s="1361">
        <v>22</v>
      </c>
      <c r="B275" s="1361">
        <v>7</v>
      </c>
      <c r="C275" s="1361">
        <v>1</v>
      </c>
      <c r="D275" s="1159" t="s">
        <v>19</v>
      </c>
      <c r="E275" s="1159"/>
      <c r="F275" s="1312" t="s">
        <v>2009</v>
      </c>
      <c r="G275" s="2176" t="s">
        <v>1169</v>
      </c>
      <c r="H275" s="1299" t="s">
        <v>35</v>
      </c>
      <c r="I275" s="1304" t="s">
        <v>0</v>
      </c>
      <c r="J275" s="1311">
        <v>62.4</v>
      </c>
      <c r="K275" s="1869">
        <v>10.17</v>
      </c>
      <c r="L275" s="2155">
        <v>12.24</v>
      </c>
      <c r="M275" s="1302">
        <v>763.78</v>
      </c>
      <c r="N275" s="566"/>
      <c r="O275" s="1371" t="s">
        <v>1753</v>
      </c>
      <c r="P275" s="566" t="s">
        <v>2009</v>
      </c>
      <c r="Q275" s="1360"/>
      <c r="R275" s="1359"/>
      <c r="S275" s="1360"/>
    </row>
    <row r="276" spans="1:19" s="575" customFormat="1" ht="16.5" thickBot="1">
      <c r="A276" s="1361">
        <v>22</v>
      </c>
      <c r="B276" s="1361" t="s">
        <v>19</v>
      </c>
      <c r="C276" s="1361" t="s">
        <v>19</v>
      </c>
      <c r="D276" s="1159" t="s">
        <v>19</v>
      </c>
      <c r="E276" s="1159"/>
      <c r="F276" s="346" t="s">
        <v>19</v>
      </c>
      <c r="G276" s="221"/>
      <c r="H276" s="221"/>
      <c r="I276" s="221"/>
      <c r="J276" s="221"/>
      <c r="K276" s="222"/>
      <c r="L276" s="221"/>
      <c r="M276" s="347"/>
      <c r="N276" s="574"/>
      <c r="O276" s="626"/>
      <c r="P276" s="626"/>
      <c r="Q276" s="576"/>
      <c r="R276" s="576"/>
      <c r="S276" s="576"/>
    </row>
    <row r="277" spans="1:19" s="568" customFormat="1" ht="16.5" thickBot="1">
      <c r="A277" s="1361">
        <v>23</v>
      </c>
      <c r="B277" s="1361">
        <v>0</v>
      </c>
      <c r="C277" s="1361" t="s">
        <v>19</v>
      </c>
      <c r="D277" s="1159">
        <v>1</v>
      </c>
      <c r="E277" s="1159"/>
      <c r="F277" s="208" t="s">
        <v>1842</v>
      </c>
      <c r="G277" s="209"/>
      <c r="H277" s="210" t="s">
        <v>1796</v>
      </c>
      <c r="I277" s="211"/>
      <c r="J277" s="212"/>
      <c r="K277" s="213"/>
      <c r="L277" s="213"/>
      <c r="M277" s="214">
        <v>30579.34</v>
      </c>
      <c r="N277" s="566">
        <v>2184.2385714285715</v>
      </c>
      <c r="O277" s="1360"/>
      <c r="P277" s="567"/>
      <c r="Q277" s="567"/>
      <c r="R277" s="567"/>
      <c r="S277" s="567"/>
    </row>
    <row r="278" spans="1:19" s="568" customFormat="1" ht="16.5" thickBot="1">
      <c r="A278" s="1361">
        <v>23</v>
      </c>
      <c r="B278" s="1361" t="s">
        <v>19</v>
      </c>
      <c r="C278" s="1361" t="s">
        <v>19</v>
      </c>
      <c r="D278" s="1159" t="s">
        <v>19</v>
      </c>
      <c r="E278" s="1159"/>
      <c r="F278" s="1875" t="s">
        <v>19</v>
      </c>
      <c r="G278" s="1876"/>
      <c r="H278" s="1877" t="s">
        <v>221</v>
      </c>
      <c r="I278" s="1878"/>
      <c r="J278" s="1879"/>
      <c r="K278" s="1880"/>
      <c r="L278" s="1879"/>
      <c r="M278" s="1881"/>
      <c r="N278" s="566"/>
      <c r="O278" s="1360"/>
      <c r="P278" s="567"/>
      <c r="Q278" s="567"/>
      <c r="R278" s="567"/>
      <c r="S278" s="567"/>
    </row>
    <row r="279" spans="1:19" s="572" customFormat="1" ht="30.75" thickBot="1">
      <c r="A279" s="1361">
        <v>23</v>
      </c>
      <c r="B279" s="1361">
        <v>1</v>
      </c>
      <c r="C279" s="1361">
        <v>1</v>
      </c>
      <c r="D279" s="1159" t="s">
        <v>19</v>
      </c>
      <c r="E279" s="1159"/>
      <c r="F279" s="1312" t="s">
        <v>2010</v>
      </c>
      <c r="G279" s="1310">
        <v>72132</v>
      </c>
      <c r="H279" s="1299" t="s">
        <v>639</v>
      </c>
      <c r="I279" s="1304" t="s">
        <v>0</v>
      </c>
      <c r="J279" s="1311">
        <v>74.48</v>
      </c>
      <c r="K279" s="1869">
        <v>64.91</v>
      </c>
      <c r="L279" s="2155">
        <v>78.12</v>
      </c>
      <c r="M279" s="1302">
        <v>5818.38</v>
      </c>
      <c r="N279" s="566"/>
      <c r="O279" s="1371" t="s">
        <v>1599</v>
      </c>
      <c r="P279" s="566" t="s">
        <v>2010</v>
      </c>
      <c r="Q279" s="571"/>
      <c r="R279" s="570"/>
      <c r="S279" s="571"/>
    </row>
    <row r="280" spans="1:19" s="568" customFormat="1" ht="16.5" thickBot="1">
      <c r="A280" s="1361">
        <v>23</v>
      </c>
      <c r="B280" s="1361" t="s">
        <v>19</v>
      </c>
      <c r="C280" s="1361" t="s">
        <v>19</v>
      </c>
      <c r="D280" s="1159" t="s">
        <v>19</v>
      </c>
      <c r="E280" s="1159"/>
      <c r="F280" s="1882" t="s">
        <v>19</v>
      </c>
      <c r="G280" s="1871"/>
      <c r="H280" s="1872" t="s">
        <v>1578</v>
      </c>
      <c r="I280" s="1870"/>
      <c r="J280" s="1873"/>
      <c r="K280" s="1874"/>
      <c r="L280" s="1873"/>
      <c r="M280" s="1883"/>
      <c r="N280" s="566"/>
      <c r="O280" s="1360"/>
      <c r="P280" s="567"/>
      <c r="Q280" s="567"/>
      <c r="R280" s="567"/>
      <c r="S280" s="567"/>
    </row>
    <row r="281" spans="1:19" s="572" customFormat="1" ht="16.5" thickBot="1">
      <c r="A281" s="1361">
        <v>23</v>
      </c>
      <c r="B281" s="1361">
        <v>2</v>
      </c>
      <c r="C281" s="1361">
        <v>1</v>
      </c>
      <c r="D281" s="1159" t="s">
        <v>19</v>
      </c>
      <c r="E281" s="1159"/>
      <c r="F281" s="1312" t="s">
        <v>2011</v>
      </c>
      <c r="G281" s="1310">
        <v>96995</v>
      </c>
      <c r="H281" s="1299" t="s">
        <v>1049</v>
      </c>
      <c r="I281" s="1304" t="s">
        <v>20</v>
      </c>
      <c r="J281" s="1311">
        <v>24.94</v>
      </c>
      <c r="K281" s="1869">
        <v>38.159999999999997</v>
      </c>
      <c r="L281" s="2155">
        <v>45.93</v>
      </c>
      <c r="M281" s="1302">
        <v>1145.49</v>
      </c>
      <c r="N281" s="566"/>
      <c r="O281" s="1371" t="s">
        <v>1600</v>
      </c>
      <c r="P281" s="566" t="s">
        <v>2011</v>
      </c>
      <c r="Q281" s="571"/>
      <c r="R281" s="570"/>
      <c r="S281" s="571"/>
    </row>
    <row r="282" spans="1:19" s="572" customFormat="1" ht="16.5" thickBot="1">
      <c r="A282" s="1361">
        <v>23</v>
      </c>
      <c r="B282" s="1361">
        <v>3</v>
      </c>
      <c r="C282" s="1361">
        <v>1</v>
      </c>
      <c r="D282" s="1159" t="s">
        <v>19</v>
      </c>
      <c r="E282" s="1159"/>
      <c r="F282" s="1312" t="s">
        <v>2012</v>
      </c>
      <c r="G282" s="1304" t="s">
        <v>149</v>
      </c>
      <c r="H282" s="1299" t="s">
        <v>1162</v>
      </c>
      <c r="I282" s="1304" t="s">
        <v>20</v>
      </c>
      <c r="J282" s="1311">
        <v>1.36</v>
      </c>
      <c r="K282" s="1869">
        <v>123.8</v>
      </c>
      <c r="L282" s="2155">
        <v>148.99</v>
      </c>
      <c r="M282" s="1302">
        <v>202.63</v>
      </c>
      <c r="N282" s="566"/>
      <c r="O282" s="1371" t="s">
        <v>1601</v>
      </c>
      <c r="P282" s="566" t="s">
        <v>2012</v>
      </c>
      <c r="Q282" s="571"/>
      <c r="R282" s="570"/>
      <c r="S282" s="571"/>
    </row>
    <row r="283" spans="1:19" s="572" customFormat="1" ht="16.5" thickBot="1">
      <c r="A283" s="1361">
        <v>23</v>
      </c>
      <c r="B283" s="1361">
        <v>4</v>
      </c>
      <c r="C283" s="1361">
        <v>1</v>
      </c>
      <c r="D283" s="1159" t="s">
        <v>19</v>
      </c>
      <c r="E283" s="1159"/>
      <c r="F283" s="1312" t="s">
        <v>2013</v>
      </c>
      <c r="G283" s="1304" t="s">
        <v>431</v>
      </c>
      <c r="H283" s="1299" t="s">
        <v>1393</v>
      </c>
      <c r="I283" s="1304" t="s">
        <v>0</v>
      </c>
      <c r="J283" s="1311">
        <v>45.36</v>
      </c>
      <c r="K283" s="1869">
        <v>10.8</v>
      </c>
      <c r="L283" s="2155">
        <v>13</v>
      </c>
      <c r="M283" s="1302">
        <v>589.67999999999995</v>
      </c>
      <c r="N283" s="566"/>
      <c r="O283" s="1371" t="s">
        <v>1602</v>
      </c>
      <c r="P283" s="566" t="s">
        <v>2013</v>
      </c>
      <c r="Q283" s="571"/>
      <c r="R283" s="570"/>
      <c r="S283" s="571"/>
    </row>
    <row r="284" spans="1:19" s="568" customFormat="1" ht="16.5" thickBot="1">
      <c r="A284" s="1361">
        <v>23</v>
      </c>
      <c r="B284" s="1361" t="s">
        <v>19</v>
      </c>
      <c r="C284" s="1361" t="s">
        <v>19</v>
      </c>
      <c r="D284" s="1159" t="s">
        <v>19</v>
      </c>
      <c r="E284" s="1159"/>
      <c r="F284" s="1882" t="s">
        <v>19</v>
      </c>
      <c r="G284" s="1871"/>
      <c r="H284" s="1872" t="s">
        <v>1579</v>
      </c>
      <c r="I284" s="1870"/>
      <c r="J284" s="1873"/>
      <c r="K284" s="1874"/>
      <c r="L284" s="2155"/>
      <c r="M284" s="1883"/>
      <c r="N284" s="566"/>
      <c r="O284" s="1360"/>
      <c r="P284" s="567"/>
      <c r="Q284" s="567"/>
      <c r="R284" s="567"/>
      <c r="S284" s="567"/>
    </row>
    <row r="285" spans="1:19" s="1361" customFormat="1" ht="45.75" thickBot="1">
      <c r="A285" s="1361">
        <v>23</v>
      </c>
      <c r="B285" s="1361">
        <v>5</v>
      </c>
      <c r="C285" s="1361">
        <v>1</v>
      </c>
      <c r="D285" s="1159" t="s">
        <v>19</v>
      </c>
      <c r="E285" s="1159"/>
      <c r="F285" s="1312" t="s">
        <v>2014</v>
      </c>
      <c r="G285" s="2007">
        <v>87894</v>
      </c>
      <c r="H285" s="1299" t="s">
        <v>154</v>
      </c>
      <c r="I285" s="1304" t="s">
        <v>0</v>
      </c>
      <c r="J285" s="1311">
        <v>101.08</v>
      </c>
      <c r="K285" s="1869">
        <v>4.82</v>
      </c>
      <c r="L285" s="1869">
        <v>5.8</v>
      </c>
      <c r="M285" s="1302">
        <v>586.26</v>
      </c>
      <c r="N285" s="566"/>
      <c r="O285" s="1371" t="s">
        <v>1603</v>
      </c>
      <c r="P285" s="566" t="s">
        <v>2014</v>
      </c>
      <c r="Q285" s="1360"/>
      <c r="R285" s="1359"/>
      <c r="S285" s="1360"/>
    </row>
    <row r="286" spans="1:19" s="1361" customFormat="1" ht="45.75" thickBot="1">
      <c r="A286" s="1361">
        <v>23</v>
      </c>
      <c r="B286" s="1361">
        <v>6</v>
      </c>
      <c r="C286" s="1361">
        <v>1</v>
      </c>
      <c r="D286" s="1159" t="s">
        <v>19</v>
      </c>
      <c r="E286" s="1159"/>
      <c r="F286" s="1312" t="s">
        <v>2015</v>
      </c>
      <c r="G286" s="2007">
        <v>87792</v>
      </c>
      <c r="H286" s="1299" t="s">
        <v>646</v>
      </c>
      <c r="I286" s="1304" t="s">
        <v>0</v>
      </c>
      <c r="J286" s="1311">
        <v>101.08</v>
      </c>
      <c r="K286" s="1869">
        <v>26.34</v>
      </c>
      <c r="L286" s="1869">
        <v>31.7</v>
      </c>
      <c r="M286" s="1302">
        <v>3204.24</v>
      </c>
      <c r="N286" s="566"/>
      <c r="O286" s="1371" t="s">
        <v>1603</v>
      </c>
      <c r="P286" s="566" t="s">
        <v>2015</v>
      </c>
      <c r="Q286" s="1360"/>
      <c r="R286" s="1359"/>
      <c r="S286" s="1360"/>
    </row>
    <row r="287" spans="1:19" s="1161" customFormat="1" ht="16.5" thickBot="1">
      <c r="A287" s="1361">
        <v>23</v>
      </c>
      <c r="B287" s="1361" t="s">
        <v>19</v>
      </c>
      <c r="C287" s="1361" t="s">
        <v>19</v>
      </c>
      <c r="D287" s="1159" t="s">
        <v>19</v>
      </c>
      <c r="E287" s="1159"/>
      <c r="F287" s="1882" t="s">
        <v>19</v>
      </c>
      <c r="G287" s="1871"/>
      <c r="H287" s="1872" t="s">
        <v>1581</v>
      </c>
      <c r="I287" s="1870"/>
      <c r="J287" s="1873"/>
      <c r="K287" s="1874"/>
      <c r="L287" s="1873"/>
      <c r="M287" s="1883"/>
      <c r="N287" s="566"/>
      <c r="O287" s="1360"/>
      <c r="P287" s="1160"/>
      <c r="Q287" s="1160"/>
      <c r="R287" s="1160"/>
      <c r="S287" s="1160"/>
    </row>
    <row r="288" spans="1:19" s="1361" customFormat="1" ht="16.5" thickBot="1">
      <c r="A288" s="1361">
        <v>23</v>
      </c>
      <c r="B288" s="1361">
        <v>7</v>
      </c>
      <c r="C288" s="1361">
        <v>1</v>
      </c>
      <c r="D288" s="1159" t="s">
        <v>19</v>
      </c>
      <c r="E288" s="1159"/>
      <c r="F288" s="1312" t="s">
        <v>2016</v>
      </c>
      <c r="G288" s="2153">
        <v>88485</v>
      </c>
      <c r="H288" s="1299" t="s">
        <v>24</v>
      </c>
      <c r="I288" s="1304" t="s">
        <v>0</v>
      </c>
      <c r="J288" s="1311">
        <v>101.08</v>
      </c>
      <c r="K288" s="1869">
        <v>1.69</v>
      </c>
      <c r="L288" s="1869">
        <v>2.0299999999999998</v>
      </c>
      <c r="M288" s="1302">
        <v>205.19</v>
      </c>
      <c r="N288" s="566"/>
      <c r="O288" s="1371" t="s">
        <v>1603</v>
      </c>
      <c r="P288" s="566" t="s">
        <v>2016</v>
      </c>
      <c r="Q288" s="1360"/>
      <c r="R288" s="1359"/>
      <c r="S288" s="1360"/>
    </row>
    <row r="289" spans="1:19" s="1361" customFormat="1" ht="16.5" thickBot="1">
      <c r="A289" s="1361">
        <v>23</v>
      </c>
      <c r="B289" s="1361">
        <v>8</v>
      </c>
      <c r="C289" s="1361">
        <v>1</v>
      </c>
      <c r="D289" s="1159" t="s">
        <v>19</v>
      </c>
      <c r="E289" s="1159"/>
      <c r="F289" s="1312" t="s">
        <v>2017</v>
      </c>
      <c r="G289" s="2007" t="s">
        <v>694</v>
      </c>
      <c r="H289" s="1299" t="s">
        <v>361</v>
      </c>
      <c r="I289" s="1304" t="s">
        <v>0</v>
      </c>
      <c r="J289" s="1311">
        <v>101.08</v>
      </c>
      <c r="K289" s="1869">
        <v>10.86</v>
      </c>
      <c r="L289" s="1869">
        <v>13.07</v>
      </c>
      <c r="M289" s="1302">
        <v>1321.12</v>
      </c>
      <c r="N289" s="566"/>
      <c r="O289" s="1371" t="s">
        <v>1603</v>
      </c>
      <c r="P289" s="566" t="s">
        <v>2017</v>
      </c>
      <c r="Q289" s="1360"/>
      <c r="R289" s="1359"/>
      <c r="S289" s="1360"/>
    </row>
    <row r="290" spans="1:19" s="580" customFormat="1" ht="30.75" thickBot="1">
      <c r="A290" s="1361">
        <v>23</v>
      </c>
      <c r="B290" s="1361">
        <v>9</v>
      </c>
      <c r="C290" s="1361">
        <v>1</v>
      </c>
      <c r="D290" s="1159" t="s">
        <v>19</v>
      </c>
      <c r="E290" s="1159"/>
      <c r="F290" s="1312" t="s">
        <v>2018</v>
      </c>
      <c r="G290" s="2007">
        <v>88489</v>
      </c>
      <c r="H290" s="1299" t="s">
        <v>25</v>
      </c>
      <c r="I290" s="1304" t="s">
        <v>0</v>
      </c>
      <c r="J290" s="1311">
        <v>101.08</v>
      </c>
      <c r="K290" s="1869">
        <v>11.78</v>
      </c>
      <c r="L290" s="1869">
        <v>14.18</v>
      </c>
      <c r="M290" s="1302">
        <v>1433.31</v>
      </c>
      <c r="N290" s="577"/>
      <c r="O290" s="1371" t="s">
        <v>1603</v>
      </c>
      <c r="P290" s="566" t="s">
        <v>2018</v>
      </c>
      <c r="Q290" s="579"/>
      <c r="R290" s="578"/>
      <c r="S290" s="579"/>
    </row>
    <row r="291" spans="1:19" s="1161" customFormat="1" ht="16.5" thickBot="1">
      <c r="A291" s="1361">
        <v>23</v>
      </c>
      <c r="B291" s="1361" t="s">
        <v>19</v>
      </c>
      <c r="C291" s="1361" t="s">
        <v>19</v>
      </c>
      <c r="D291" s="1159" t="s">
        <v>19</v>
      </c>
      <c r="E291" s="1159"/>
      <c r="F291" s="1882" t="s">
        <v>19</v>
      </c>
      <c r="G291" s="1871"/>
      <c r="H291" s="1872" t="s">
        <v>1580</v>
      </c>
      <c r="I291" s="1870"/>
      <c r="J291" s="1873"/>
      <c r="K291" s="1874"/>
      <c r="L291" s="1873"/>
      <c r="M291" s="1883"/>
      <c r="N291" s="566"/>
      <c r="O291" s="1360"/>
      <c r="P291" s="1160"/>
      <c r="Q291" s="1160"/>
      <c r="R291" s="1160"/>
      <c r="S291" s="1160"/>
    </row>
    <row r="292" spans="1:19" s="580" customFormat="1" ht="30.75" thickBot="1">
      <c r="A292" s="1361">
        <v>23</v>
      </c>
      <c r="B292" s="1361">
        <v>10</v>
      </c>
      <c r="C292" s="1361">
        <v>1</v>
      </c>
      <c r="D292" s="1159" t="s">
        <v>19</v>
      </c>
      <c r="E292" s="1159"/>
      <c r="F292" s="1312" t="s">
        <v>2019</v>
      </c>
      <c r="G292" s="1304" t="s">
        <v>698</v>
      </c>
      <c r="H292" s="1299" t="s">
        <v>1597</v>
      </c>
      <c r="I292" s="1304" t="s">
        <v>22</v>
      </c>
      <c r="J292" s="1311">
        <v>70</v>
      </c>
      <c r="K292" s="1869">
        <v>73.67</v>
      </c>
      <c r="L292" s="1869">
        <v>88.66</v>
      </c>
      <c r="M292" s="1302">
        <v>6206.2</v>
      </c>
      <c r="N292" s="577"/>
      <c r="O292" s="1371" t="s">
        <v>1604</v>
      </c>
      <c r="P292" s="566" t="s">
        <v>2019</v>
      </c>
      <c r="Q292" s="579"/>
      <c r="R292" s="578"/>
      <c r="S292" s="579"/>
    </row>
    <row r="293" spans="1:19" s="1161" customFormat="1" ht="16.5" thickBot="1">
      <c r="A293" s="1361">
        <v>23</v>
      </c>
      <c r="B293" s="1361" t="s">
        <v>19</v>
      </c>
      <c r="C293" s="1361" t="s">
        <v>19</v>
      </c>
      <c r="D293" s="1159" t="s">
        <v>19</v>
      </c>
      <c r="E293" s="1159"/>
      <c r="F293" s="1882" t="s">
        <v>19</v>
      </c>
      <c r="G293" s="1871"/>
      <c r="H293" s="1872" t="s">
        <v>1598</v>
      </c>
      <c r="I293" s="1870"/>
      <c r="J293" s="1873"/>
      <c r="K293" s="1874"/>
      <c r="L293" s="1873"/>
      <c r="M293" s="1883"/>
      <c r="N293" s="566"/>
      <c r="O293" s="1360"/>
      <c r="P293" s="1160"/>
      <c r="Q293" s="1160"/>
      <c r="R293" s="1160"/>
      <c r="S293" s="1160"/>
    </row>
    <row r="294" spans="1:19" s="580" customFormat="1" ht="30.75" thickBot="1">
      <c r="A294" s="580">
        <v>23</v>
      </c>
      <c r="B294" s="580">
        <v>11</v>
      </c>
      <c r="C294" s="580">
        <v>1</v>
      </c>
      <c r="D294" s="2361" t="s">
        <v>19</v>
      </c>
      <c r="E294" s="2361"/>
      <c r="F294" s="1312" t="s">
        <v>2020</v>
      </c>
      <c r="G294" s="1304" t="s">
        <v>649</v>
      </c>
      <c r="H294" s="1299" t="s">
        <v>1253</v>
      </c>
      <c r="I294" s="1304" t="s">
        <v>21</v>
      </c>
      <c r="J294" s="1311">
        <v>868.56</v>
      </c>
      <c r="K294" s="1869">
        <v>9.44</v>
      </c>
      <c r="L294" s="1869">
        <v>11.36</v>
      </c>
      <c r="M294" s="1302">
        <v>9866.84</v>
      </c>
      <c r="N294" s="577"/>
      <c r="O294" s="2362" t="s">
        <v>1797</v>
      </c>
      <c r="P294" s="577" t="s">
        <v>2020</v>
      </c>
      <c r="Q294" s="579"/>
      <c r="R294" s="578"/>
      <c r="S294" s="579"/>
    </row>
    <row r="295" spans="1:19" s="625" customFormat="1" ht="16.5" thickBot="1">
      <c r="A295" s="1361">
        <v>23</v>
      </c>
      <c r="B295" s="1361" t="s">
        <v>19</v>
      </c>
      <c r="C295" s="1361" t="s">
        <v>19</v>
      </c>
      <c r="D295" s="1159" t="s">
        <v>19</v>
      </c>
      <c r="E295" s="1159"/>
      <c r="F295" s="346" t="s">
        <v>19</v>
      </c>
      <c r="G295" s="221"/>
      <c r="H295" s="221"/>
      <c r="I295" s="221"/>
      <c r="J295" s="221"/>
      <c r="K295" s="222"/>
      <c r="L295" s="221"/>
      <c r="M295" s="347"/>
      <c r="N295" s="624"/>
      <c r="O295" s="626"/>
      <c r="P295" s="626"/>
      <c r="Q295" s="626"/>
      <c r="R295" s="626"/>
      <c r="S295" s="626"/>
    </row>
    <row r="296" spans="1:19" s="1161" customFormat="1" ht="16.5" thickBot="1">
      <c r="A296" s="1361">
        <v>24</v>
      </c>
      <c r="B296" s="1361">
        <v>0</v>
      </c>
      <c r="C296" s="1361" t="s">
        <v>19</v>
      </c>
      <c r="D296" s="1159">
        <v>1</v>
      </c>
      <c r="E296" s="1159"/>
      <c r="F296" s="208" t="s">
        <v>1843</v>
      </c>
      <c r="G296" s="209"/>
      <c r="H296" s="210" t="s">
        <v>1791</v>
      </c>
      <c r="I296" s="211"/>
      <c r="J296" s="212"/>
      <c r="K296" s="213"/>
      <c r="L296" s="213"/>
      <c r="M296" s="214">
        <v>23896.959999999995</v>
      </c>
      <c r="N296" s="566">
        <v>3982.8266666666659</v>
      </c>
      <c r="O296" s="1360"/>
      <c r="P296" s="1160"/>
      <c r="Q296" s="1160"/>
      <c r="R296" s="1160"/>
      <c r="S296" s="1160"/>
    </row>
    <row r="297" spans="1:19" s="1161" customFormat="1" ht="16.5" thickBot="1">
      <c r="A297" s="1361">
        <v>24</v>
      </c>
      <c r="B297" s="1361" t="s">
        <v>19</v>
      </c>
      <c r="C297" s="1361" t="s">
        <v>19</v>
      </c>
      <c r="D297" s="1159" t="s">
        <v>19</v>
      </c>
      <c r="E297" s="1159"/>
      <c r="F297" s="1875" t="s">
        <v>19</v>
      </c>
      <c r="G297" s="1876"/>
      <c r="H297" s="1877" t="s">
        <v>221</v>
      </c>
      <c r="I297" s="1878"/>
      <c r="J297" s="1879"/>
      <c r="K297" s="1880"/>
      <c r="L297" s="1879"/>
      <c r="M297" s="1881"/>
      <c r="N297" s="566"/>
      <c r="O297" s="1360"/>
      <c r="P297" s="1160"/>
      <c r="Q297" s="1160"/>
      <c r="R297" s="1160"/>
      <c r="S297" s="1160"/>
    </row>
    <row r="298" spans="1:19" s="1361" customFormat="1" ht="30.75" thickBot="1">
      <c r="A298" s="1361">
        <v>24</v>
      </c>
      <c r="B298" s="1361">
        <v>1</v>
      </c>
      <c r="C298" s="1361">
        <v>1</v>
      </c>
      <c r="D298" s="1159" t="s">
        <v>19</v>
      </c>
      <c r="E298" s="1159"/>
      <c r="F298" s="1312" t="s">
        <v>2021</v>
      </c>
      <c r="G298" s="1310">
        <v>72132</v>
      </c>
      <c r="H298" s="1299" t="s">
        <v>639</v>
      </c>
      <c r="I298" s="1304" t="s">
        <v>0</v>
      </c>
      <c r="J298" s="1311">
        <v>84</v>
      </c>
      <c r="K298" s="1869">
        <v>64.91</v>
      </c>
      <c r="L298" s="1869">
        <v>78.12</v>
      </c>
      <c r="M298" s="1302">
        <v>6562.08</v>
      </c>
      <c r="N298" s="566"/>
      <c r="O298" s="1371" t="s">
        <v>1785</v>
      </c>
      <c r="P298" s="566" t="s">
        <v>2021</v>
      </c>
      <c r="Q298" s="1360"/>
      <c r="R298" s="1359"/>
      <c r="S298" s="1360"/>
    </row>
    <row r="299" spans="1:19" s="1161" customFormat="1" ht="16.5" thickBot="1">
      <c r="A299" s="1361">
        <v>24</v>
      </c>
      <c r="B299" s="1361" t="s">
        <v>19</v>
      </c>
      <c r="C299" s="1361" t="s">
        <v>19</v>
      </c>
      <c r="D299" s="1159" t="s">
        <v>19</v>
      </c>
      <c r="E299" s="1159"/>
      <c r="F299" s="1882" t="s">
        <v>19</v>
      </c>
      <c r="G299" s="1871"/>
      <c r="H299" s="1872" t="s">
        <v>1578</v>
      </c>
      <c r="I299" s="1870"/>
      <c r="J299" s="1873"/>
      <c r="K299" s="1874"/>
      <c r="L299" s="1873"/>
      <c r="M299" s="1883"/>
      <c r="N299" s="566"/>
      <c r="O299" s="1360"/>
      <c r="P299" s="1160"/>
      <c r="Q299" s="1160"/>
      <c r="R299" s="1160"/>
      <c r="S299" s="1160"/>
    </row>
    <row r="300" spans="1:19" s="1361" customFormat="1" ht="16.5" thickBot="1">
      <c r="A300" s="1361">
        <v>24</v>
      </c>
      <c r="B300" s="1361">
        <v>2</v>
      </c>
      <c r="C300" s="1361">
        <v>1</v>
      </c>
      <c r="D300" s="1159" t="s">
        <v>19</v>
      </c>
      <c r="E300" s="1159"/>
      <c r="F300" s="1312" t="s">
        <v>2022</v>
      </c>
      <c r="G300" s="1310">
        <v>96995</v>
      </c>
      <c r="H300" s="1299" t="s">
        <v>1049</v>
      </c>
      <c r="I300" s="1304" t="s">
        <v>20</v>
      </c>
      <c r="J300" s="1311">
        <v>32.47</v>
      </c>
      <c r="K300" s="1869">
        <v>38.159999999999997</v>
      </c>
      <c r="L300" s="1869">
        <v>45.93</v>
      </c>
      <c r="M300" s="1302">
        <v>1491.35</v>
      </c>
      <c r="N300" s="566"/>
      <c r="O300" s="1371" t="s">
        <v>1786</v>
      </c>
      <c r="P300" s="566" t="s">
        <v>2022</v>
      </c>
      <c r="Q300" s="1360"/>
      <c r="R300" s="1359"/>
      <c r="S300" s="1360"/>
    </row>
    <row r="301" spans="1:19" s="1361" customFormat="1" ht="16.5" thickBot="1">
      <c r="A301" s="1361">
        <v>24</v>
      </c>
      <c r="B301" s="1361">
        <v>3</v>
      </c>
      <c r="C301" s="1361">
        <v>1</v>
      </c>
      <c r="D301" s="1159" t="s">
        <v>19</v>
      </c>
      <c r="E301" s="1159"/>
      <c r="F301" s="1312" t="s">
        <v>2023</v>
      </c>
      <c r="G301" s="1304" t="s">
        <v>149</v>
      </c>
      <c r="H301" s="1299" t="s">
        <v>1162</v>
      </c>
      <c r="I301" s="1304" t="s">
        <v>20</v>
      </c>
      <c r="J301" s="1311">
        <v>1.77</v>
      </c>
      <c r="K301" s="1869">
        <v>123.8</v>
      </c>
      <c r="L301" s="1869">
        <v>148.99</v>
      </c>
      <c r="M301" s="1302">
        <v>263.70999999999998</v>
      </c>
      <c r="N301" s="566"/>
      <c r="O301" s="1371" t="s">
        <v>1787</v>
      </c>
      <c r="P301" s="566" t="s">
        <v>2023</v>
      </c>
      <c r="Q301" s="1360"/>
      <c r="R301" s="1359"/>
      <c r="S301" s="1360"/>
    </row>
    <row r="302" spans="1:19" s="1361" customFormat="1" ht="16.5" thickBot="1">
      <c r="A302" s="1361">
        <v>24</v>
      </c>
      <c r="B302" s="1361">
        <v>4</v>
      </c>
      <c r="C302" s="1361">
        <v>1</v>
      </c>
      <c r="D302" s="1159" t="s">
        <v>19</v>
      </c>
      <c r="E302" s="1159"/>
      <c r="F302" s="1312" t="s">
        <v>2024</v>
      </c>
      <c r="G302" s="1304" t="s">
        <v>431</v>
      </c>
      <c r="H302" s="1299" t="s">
        <v>1393</v>
      </c>
      <c r="I302" s="1304" t="s">
        <v>0</v>
      </c>
      <c r="J302" s="1311">
        <v>59.04</v>
      </c>
      <c r="K302" s="1869">
        <v>10.8</v>
      </c>
      <c r="L302" s="1869">
        <v>13</v>
      </c>
      <c r="M302" s="1302">
        <v>767.52</v>
      </c>
      <c r="N302" s="566"/>
      <c r="O302" s="1371" t="s">
        <v>1788</v>
      </c>
      <c r="P302" s="566" t="s">
        <v>2024</v>
      </c>
      <c r="Q302" s="1360"/>
      <c r="R302" s="1359"/>
      <c r="S302" s="1360"/>
    </row>
    <row r="303" spans="1:19" s="1161" customFormat="1" ht="16.5" thickBot="1">
      <c r="A303" s="1361">
        <v>24</v>
      </c>
      <c r="B303" s="1361" t="s">
        <v>19</v>
      </c>
      <c r="C303" s="1361" t="s">
        <v>19</v>
      </c>
      <c r="D303" s="1159" t="s">
        <v>19</v>
      </c>
      <c r="E303" s="1159"/>
      <c r="F303" s="1882" t="s">
        <v>19</v>
      </c>
      <c r="G303" s="1871"/>
      <c r="H303" s="1872" t="s">
        <v>1579</v>
      </c>
      <c r="I303" s="1870"/>
      <c r="J303" s="1873"/>
      <c r="K303" s="1874"/>
      <c r="L303" s="1873"/>
      <c r="M303" s="1883"/>
      <c r="N303" s="566"/>
      <c r="O303" s="1360"/>
      <c r="P303" s="1160"/>
      <c r="Q303" s="1160"/>
      <c r="R303" s="1160"/>
      <c r="S303" s="1160"/>
    </row>
    <row r="304" spans="1:19" s="1361" customFormat="1" ht="45.75" thickBot="1">
      <c r="A304" s="1361">
        <v>24</v>
      </c>
      <c r="B304" s="1361">
        <v>5</v>
      </c>
      <c r="C304" s="1361">
        <v>1</v>
      </c>
      <c r="D304" s="1159" t="s">
        <v>19</v>
      </c>
      <c r="E304" s="1159"/>
      <c r="F304" s="1312" t="s">
        <v>2025</v>
      </c>
      <c r="G304" s="2007">
        <v>87894</v>
      </c>
      <c r="H304" s="1299" t="s">
        <v>154</v>
      </c>
      <c r="I304" s="1304" t="s">
        <v>0</v>
      </c>
      <c r="J304" s="1311">
        <v>114</v>
      </c>
      <c r="K304" s="1869">
        <v>4.82</v>
      </c>
      <c r="L304" s="1869">
        <v>5.8</v>
      </c>
      <c r="M304" s="1302">
        <v>661.2</v>
      </c>
      <c r="N304" s="566"/>
      <c r="O304" s="1371" t="s">
        <v>1789</v>
      </c>
      <c r="P304" s="566" t="s">
        <v>2025</v>
      </c>
      <c r="Q304" s="1360"/>
      <c r="R304" s="1359"/>
      <c r="S304" s="1360"/>
    </row>
    <row r="305" spans="1:19" s="1361" customFormat="1" ht="45.75" thickBot="1">
      <c r="A305" s="1361">
        <v>24</v>
      </c>
      <c r="B305" s="1361">
        <v>6</v>
      </c>
      <c r="C305" s="1361">
        <v>1</v>
      </c>
      <c r="D305" s="1159" t="s">
        <v>19</v>
      </c>
      <c r="E305" s="1159"/>
      <c r="F305" s="1312" t="s">
        <v>2026</v>
      </c>
      <c r="G305" s="2007">
        <v>87792</v>
      </c>
      <c r="H305" s="1299" t="s">
        <v>646</v>
      </c>
      <c r="I305" s="1304" t="s">
        <v>0</v>
      </c>
      <c r="J305" s="1311">
        <v>114</v>
      </c>
      <c r="K305" s="1869">
        <v>26.34</v>
      </c>
      <c r="L305" s="1869">
        <v>31.7</v>
      </c>
      <c r="M305" s="1302">
        <v>3613.8</v>
      </c>
      <c r="N305" s="566"/>
      <c r="O305" s="1371" t="s">
        <v>1789</v>
      </c>
      <c r="P305" s="566" t="s">
        <v>2026</v>
      </c>
      <c r="Q305" s="1360"/>
      <c r="R305" s="1359"/>
      <c r="S305" s="1360"/>
    </row>
    <row r="306" spans="1:19" s="1161" customFormat="1" ht="16.5" thickBot="1">
      <c r="A306" s="1361">
        <v>24</v>
      </c>
      <c r="B306" s="1361" t="s">
        <v>19</v>
      </c>
      <c r="C306" s="1361" t="s">
        <v>19</v>
      </c>
      <c r="D306" s="1159" t="s">
        <v>19</v>
      </c>
      <c r="E306" s="1159"/>
      <c r="F306" s="1882" t="s">
        <v>19</v>
      </c>
      <c r="G306" s="1871"/>
      <c r="H306" s="1872" t="s">
        <v>1581</v>
      </c>
      <c r="I306" s="1870"/>
      <c r="J306" s="1873"/>
      <c r="K306" s="1874"/>
      <c r="L306" s="1873"/>
      <c r="M306" s="1883"/>
      <c r="N306" s="566"/>
      <c r="O306" s="1360"/>
      <c r="P306" s="1160"/>
      <c r="Q306" s="1160"/>
      <c r="R306" s="1160"/>
      <c r="S306" s="1160"/>
    </row>
    <row r="307" spans="1:19" s="1361" customFormat="1" ht="16.5" thickBot="1">
      <c r="A307" s="1361">
        <v>24</v>
      </c>
      <c r="B307" s="1361">
        <v>7</v>
      </c>
      <c r="C307" s="1361">
        <v>1</v>
      </c>
      <c r="D307" s="1159" t="s">
        <v>19</v>
      </c>
      <c r="E307" s="1159"/>
      <c r="F307" s="1312" t="s">
        <v>2027</v>
      </c>
      <c r="G307" s="2153">
        <v>88485</v>
      </c>
      <c r="H307" s="1299" t="s">
        <v>24</v>
      </c>
      <c r="I307" s="1304" t="s">
        <v>0</v>
      </c>
      <c r="J307" s="1311">
        <v>114</v>
      </c>
      <c r="K307" s="1869">
        <v>1.69</v>
      </c>
      <c r="L307" s="1869">
        <v>2.0299999999999998</v>
      </c>
      <c r="M307" s="1302">
        <v>231.42</v>
      </c>
      <c r="N307" s="566"/>
      <c r="O307" s="1371" t="s">
        <v>1789</v>
      </c>
      <c r="P307" s="566" t="s">
        <v>2027</v>
      </c>
      <c r="Q307" s="1360"/>
      <c r="R307" s="1359"/>
      <c r="S307" s="1360"/>
    </row>
    <row r="308" spans="1:19" s="1361" customFormat="1" ht="16.5" thickBot="1">
      <c r="A308" s="1361">
        <v>24</v>
      </c>
      <c r="B308" s="1361">
        <v>8</v>
      </c>
      <c r="C308" s="1361">
        <v>1</v>
      </c>
      <c r="D308" s="1159" t="s">
        <v>19</v>
      </c>
      <c r="E308" s="1159"/>
      <c r="F308" s="1312" t="s">
        <v>2028</v>
      </c>
      <c r="G308" s="2007" t="s">
        <v>694</v>
      </c>
      <c r="H308" s="1299" t="s">
        <v>361</v>
      </c>
      <c r="I308" s="1304" t="s">
        <v>0</v>
      </c>
      <c r="J308" s="1311">
        <v>114</v>
      </c>
      <c r="K308" s="1869">
        <v>10.86</v>
      </c>
      <c r="L308" s="1869">
        <v>13.07</v>
      </c>
      <c r="M308" s="1302">
        <v>1489.98</v>
      </c>
      <c r="N308" s="566"/>
      <c r="O308" s="1371" t="s">
        <v>1789</v>
      </c>
      <c r="P308" s="566" t="s">
        <v>2028</v>
      </c>
      <c r="Q308" s="1360"/>
      <c r="R308" s="1359"/>
      <c r="S308" s="1360"/>
    </row>
    <row r="309" spans="1:19" s="580" customFormat="1" ht="30.75" thickBot="1">
      <c r="A309" s="1361">
        <v>24</v>
      </c>
      <c r="B309" s="1361">
        <v>9</v>
      </c>
      <c r="C309" s="1361">
        <v>1</v>
      </c>
      <c r="D309" s="1159" t="s">
        <v>19</v>
      </c>
      <c r="E309" s="1159"/>
      <c r="F309" s="1312" t="s">
        <v>2029</v>
      </c>
      <c r="G309" s="2007">
        <v>88489</v>
      </c>
      <c r="H309" s="1299" t="s">
        <v>25</v>
      </c>
      <c r="I309" s="1304" t="s">
        <v>0</v>
      </c>
      <c r="J309" s="1311">
        <v>114</v>
      </c>
      <c r="K309" s="1869">
        <v>11.78</v>
      </c>
      <c r="L309" s="1869">
        <v>14.18</v>
      </c>
      <c r="M309" s="1302">
        <v>1616.52</v>
      </c>
      <c r="N309" s="577"/>
      <c r="O309" s="1371" t="s">
        <v>1789</v>
      </c>
      <c r="P309" s="566" t="s">
        <v>2029</v>
      </c>
      <c r="Q309" s="579"/>
      <c r="R309" s="578"/>
      <c r="S309" s="579"/>
    </row>
    <row r="310" spans="1:19" s="1161" customFormat="1" ht="16.5" thickBot="1">
      <c r="A310" s="1361">
        <v>24</v>
      </c>
      <c r="B310" s="1361" t="s">
        <v>19</v>
      </c>
      <c r="C310" s="1361" t="s">
        <v>19</v>
      </c>
      <c r="D310" s="1159" t="s">
        <v>19</v>
      </c>
      <c r="E310" s="1159"/>
      <c r="F310" s="1882" t="s">
        <v>19</v>
      </c>
      <c r="G310" s="1871"/>
      <c r="H310" s="1872" t="s">
        <v>1580</v>
      </c>
      <c r="I310" s="1870"/>
      <c r="J310" s="1873"/>
      <c r="K310" s="1874"/>
      <c r="L310" s="1873"/>
      <c r="M310" s="1883"/>
      <c r="N310" s="566"/>
      <c r="O310" s="1360"/>
      <c r="P310" s="1160"/>
      <c r="Q310" s="1160"/>
      <c r="R310" s="1160"/>
      <c r="S310" s="1160"/>
    </row>
    <row r="311" spans="1:19" s="580" customFormat="1" ht="30.75" thickBot="1">
      <c r="A311" s="1361">
        <v>24</v>
      </c>
      <c r="B311" s="1361">
        <v>10</v>
      </c>
      <c r="C311" s="1361">
        <v>1</v>
      </c>
      <c r="D311" s="1159" t="s">
        <v>19</v>
      </c>
      <c r="E311" s="1159"/>
      <c r="F311" s="1312" t="s">
        <v>2030</v>
      </c>
      <c r="G311" s="1304" t="s">
        <v>698</v>
      </c>
      <c r="H311" s="1299" t="s">
        <v>1597</v>
      </c>
      <c r="I311" s="1304" t="s">
        <v>22</v>
      </c>
      <c r="J311" s="1311">
        <v>32.4</v>
      </c>
      <c r="K311" s="1869">
        <v>73.67</v>
      </c>
      <c r="L311" s="1869">
        <v>88.66</v>
      </c>
      <c r="M311" s="1302">
        <v>2872.58</v>
      </c>
      <c r="N311" s="577"/>
      <c r="O311" s="1371" t="s">
        <v>1790</v>
      </c>
      <c r="P311" s="566" t="s">
        <v>2030</v>
      </c>
      <c r="Q311" s="579"/>
      <c r="R311" s="578"/>
      <c r="S311" s="579"/>
    </row>
    <row r="312" spans="1:19" s="1161" customFormat="1" ht="16.5" thickBot="1">
      <c r="A312" s="1361">
        <v>24</v>
      </c>
      <c r="B312" s="1361" t="s">
        <v>19</v>
      </c>
      <c r="C312" s="1361" t="s">
        <v>19</v>
      </c>
      <c r="D312" s="1159" t="s">
        <v>19</v>
      </c>
      <c r="E312" s="1159"/>
      <c r="F312" s="1882" t="s">
        <v>19</v>
      </c>
      <c r="G312" s="1871"/>
      <c r="H312" s="1872" t="s">
        <v>1598</v>
      </c>
      <c r="I312" s="1870"/>
      <c r="J312" s="1873"/>
      <c r="K312" s="1874"/>
      <c r="L312" s="1873"/>
      <c r="M312" s="1883"/>
      <c r="N312" s="566"/>
      <c r="O312" s="1360"/>
      <c r="P312" s="1160"/>
      <c r="Q312" s="1160"/>
      <c r="R312" s="1160"/>
      <c r="S312" s="1160"/>
    </row>
    <row r="313" spans="1:19" s="580" customFormat="1" ht="30.75" thickBot="1">
      <c r="A313" s="580">
        <v>24</v>
      </c>
      <c r="B313" s="580">
        <v>11</v>
      </c>
      <c r="C313" s="580">
        <v>1</v>
      </c>
      <c r="D313" s="2361" t="s">
        <v>19</v>
      </c>
      <c r="E313" s="2361"/>
      <c r="F313" s="1312" t="s">
        <v>2031</v>
      </c>
      <c r="G313" s="1304" t="s">
        <v>649</v>
      </c>
      <c r="H313" s="1299" t="s">
        <v>1253</v>
      </c>
      <c r="I313" s="1304" t="s">
        <v>21</v>
      </c>
      <c r="J313" s="1311">
        <v>380.88</v>
      </c>
      <c r="K313" s="1869">
        <v>9.44</v>
      </c>
      <c r="L313" s="1869">
        <v>11.36</v>
      </c>
      <c r="M313" s="1302">
        <v>4326.8</v>
      </c>
      <c r="N313" s="577"/>
      <c r="O313" s="2362" t="s">
        <v>1798</v>
      </c>
      <c r="P313" s="577" t="s">
        <v>2031</v>
      </c>
      <c r="Q313" s="579"/>
      <c r="R313" s="578"/>
      <c r="S313" s="579"/>
    </row>
    <row r="314" spans="1:19" s="575" customFormat="1" ht="16.5" thickBot="1">
      <c r="A314" s="1361">
        <v>24</v>
      </c>
      <c r="B314" s="1361" t="s">
        <v>19</v>
      </c>
      <c r="C314" s="1361" t="s">
        <v>19</v>
      </c>
      <c r="D314" s="1159" t="s">
        <v>19</v>
      </c>
      <c r="E314" s="1159"/>
      <c r="F314" s="221" t="s">
        <v>19</v>
      </c>
      <c r="G314" s="221"/>
      <c r="H314" s="221"/>
      <c r="I314" s="221"/>
      <c r="J314" s="221"/>
      <c r="K314" s="222"/>
      <c r="L314" s="221"/>
      <c r="M314" s="221"/>
      <c r="N314" s="574"/>
      <c r="O314" s="625"/>
      <c r="P314" s="576"/>
      <c r="Q314" s="576"/>
      <c r="R314" s="576"/>
      <c r="S314" s="576"/>
    </row>
    <row r="315" spans="1:19" s="568" customFormat="1" ht="16.5" thickBot="1">
      <c r="A315" s="1361">
        <v>25</v>
      </c>
      <c r="B315" s="1361">
        <v>0</v>
      </c>
      <c r="C315" s="1361" t="s">
        <v>19</v>
      </c>
      <c r="D315" s="1159">
        <v>1</v>
      </c>
      <c r="E315" s="1159"/>
      <c r="F315" s="208" t="s">
        <v>1844</v>
      </c>
      <c r="G315" s="209"/>
      <c r="H315" s="210" t="s">
        <v>71</v>
      </c>
      <c r="I315" s="211"/>
      <c r="J315" s="212"/>
      <c r="K315" s="213"/>
      <c r="L315" s="213"/>
      <c r="M315" s="214">
        <v>74756.51999999999</v>
      </c>
      <c r="N315" s="566"/>
      <c r="O315" s="1361"/>
      <c r="P315" s="567"/>
      <c r="Q315" s="567"/>
      <c r="R315" s="567"/>
      <c r="S315" s="567"/>
    </row>
    <row r="316" spans="1:19" s="2346" customFormat="1" ht="16.5" thickBot="1">
      <c r="A316" s="2346">
        <v>25</v>
      </c>
      <c r="B316" s="2346">
        <v>1</v>
      </c>
      <c r="C316" s="2346">
        <v>1</v>
      </c>
      <c r="D316" s="2347" t="s">
        <v>19</v>
      </c>
      <c r="E316" s="2347"/>
      <c r="F316" s="2388" t="s">
        <v>2032</v>
      </c>
      <c r="G316" s="2360" t="s">
        <v>692</v>
      </c>
      <c r="H316" s="2389" t="s">
        <v>350</v>
      </c>
      <c r="I316" s="2359" t="s">
        <v>0</v>
      </c>
      <c r="J316" s="2390">
        <v>1153.02</v>
      </c>
      <c r="K316" s="2391">
        <v>4.7699999999999996</v>
      </c>
      <c r="L316" s="2391">
        <v>5.74</v>
      </c>
      <c r="M316" s="2392">
        <v>6618.33</v>
      </c>
      <c r="N316" s="2354"/>
      <c r="O316" s="2355" t="s">
        <v>1821</v>
      </c>
      <c r="P316" s="2354" t="s">
        <v>2032</v>
      </c>
      <c r="Q316" s="2356"/>
      <c r="R316" s="2357"/>
      <c r="S316" s="2356"/>
    </row>
    <row r="317" spans="1:19" s="572" customFormat="1" ht="30.75" thickBot="1">
      <c r="A317" s="1361">
        <v>25</v>
      </c>
      <c r="B317" s="1361">
        <v>2</v>
      </c>
      <c r="C317" s="1361">
        <v>1</v>
      </c>
      <c r="D317" s="1159" t="s">
        <v>19</v>
      </c>
      <c r="E317" s="1159"/>
      <c r="F317" s="1312" t="s">
        <v>2033</v>
      </c>
      <c r="G317" s="1884">
        <v>95241</v>
      </c>
      <c r="H317" s="1299" t="s">
        <v>1151</v>
      </c>
      <c r="I317" s="1304" t="s">
        <v>0</v>
      </c>
      <c r="J317" s="1311">
        <v>129.69</v>
      </c>
      <c r="K317" s="1869">
        <v>21.2</v>
      </c>
      <c r="L317" s="1869">
        <v>25.51</v>
      </c>
      <c r="M317" s="1302">
        <v>3308.39</v>
      </c>
      <c r="N317" s="566"/>
      <c r="O317" s="1371" t="s">
        <v>1792</v>
      </c>
      <c r="P317" s="566" t="s">
        <v>2033</v>
      </c>
      <c r="Q317" s="571"/>
      <c r="R317" s="570"/>
      <c r="S317" s="571"/>
    </row>
    <row r="318" spans="1:19" s="572" customFormat="1" ht="30.75" thickBot="1">
      <c r="A318" s="1361">
        <v>25</v>
      </c>
      <c r="B318" s="1361">
        <v>3</v>
      </c>
      <c r="C318" s="1361">
        <v>1</v>
      </c>
      <c r="D318" s="1159" t="s">
        <v>19</v>
      </c>
      <c r="E318" s="1159"/>
      <c r="F318" s="1312" t="s">
        <v>2034</v>
      </c>
      <c r="G318" s="1310" t="s">
        <v>693</v>
      </c>
      <c r="H318" s="1299" t="s">
        <v>1550</v>
      </c>
      <c r="I318" s="1304" t="s">
        <v>0</v>
      </c>
      <c r="J318" s="1311">
        <v>129.69</v>
      </c>
      <c r="K318" s="1869">
        <v>53.73</v>
      </c>
      <c r="L318" s="1869">
        <v>64.66</v>
      </c>
      <c r="M318" s="1302">
        <v>8385.76</v>
      </c>
      <c r="N318" s="566"/>
      <c r="O318" s="1371" t="s">
        <v>1792</v>
      </c>
      <c r="P318" s="566" t="s">
        <v>2034</v>
      </c>
      <c r="Q318" s="571"/>
      <c r="R318" s="570"/>
      <c r="S318" s="571"/>
    </row>
    <row r="319" spans="1:19" s="2346" customFormat="1" ht="45.75" thickBot="1">
      <c r="A319" s="2346">
        <v>25</v>
      </c>
      <c r="B319" s="2346">
        <v>4</v>
      </c>
      <c r="C319" s="2346">
        <v>1</v>
      </c>
      <c r="D319" s="2347" t="s">
        <v>19</v>
      </c>
      <c r="E319" s="2347"/>
      <c r="F319" s="2348" t="s">
        <v>2035</v>
      </c>
      <c r="G319" s="2358">
        <v>94991</v>
      </c>
      <c r="H319" s="2350" t="s">
        <v>346</v>
      </c>
      <c r="I319" s="2349" t="s">
        <v>20</v>
      </c>
      <c r="J319" s="2351">
        <v>54.99</v>
      </c>
      <c r="K319" s="2352">
        <v>528.99</v>
      </c>
      <c r="L319" s="2352">
        <v>636.64</v>
      </c>
      <c r="M319" s="2353">
        <v>35008.83</v>
      </c>
      <c r="N319" s="2354"/>
      <c r="O319" s="2355" t="s">
        <v>1822</v>
      </c>
      <c r="P319" s="2354" t="s">
        <v>2035</v>
      </c>
      <c r="Q319" s="2356"/>
      <c r="R319" s="2357"/>
      <c r="S319" s="2356"/>
    </row>
    <row r="320" spans="1:19" s="580" customFormat="1" ht="30.75" thickBot="1">
      <c r="A320" s="580">
        <v>25</v>
      </c>
      <c r="B320" s="580">
        <v>5</v>
      </c>
      <c r="C320" s="580">
        <v>1</v>
      </c>
      <c r="D320" s="2361" t="s">
        <v>19</v>
      </c>
      <c r="E320" s="2361"/>
      <c r="F320" s="1312" t="s">
        <v>2036</v>
      </c>
      <c r="G320" s="1310">
        <v>93682</v>
      </c>
      <c r="H320" s="1299" t="s">
        <v>217</v>
      </c>
      <c r="I320" s="1304" t="s">
        <v>0</v>
      </c>
      <c r="J320" s="1311">
        <v>237.72</v>
      </c>
      <c r="K320" s="1869">
        <v>74.92</v>
      </c>
      <c r="L320" s="1869">
        <v>90.17</v>
      </c>
      <c r="M320" s="1302">
        <v>21435.21</v>
      </c>
      <c r="N320" s="577"/>
      <c r="O320" s="2362" t="s">
        <v>1793</v>
      </c>
      <c r="P320" s="577" t="s">
        <v>2036</v>
      </c>
      <c r="Q320" s="579"/>
      <c r="R320" s="578"/>
      <c r="S320" s="579"/>
    </row>
    <row r="321" spans="1:19" s="625" customFormat="1" ht="16.5" thickBot="1">
      <c r="A321" s="1361">
        <v>25</v>
      </c>
      <c r="B321" s="1361" t="s">
        <v>19</v>
      </c>
      <c r="C321" s="1361" t="s">
        <v>19</v>
      </c>
      <c r="D321" s="1159" t="s">
        <v>19</v>
      </c>
      <c r="E321" s="1159"/>
      <c r="F321" s="221" t="s">
        <v>19</v>
      </c>
      <c r="G321" s="221"/>
      <c r="H321" s="221"/>
      <c r="I321" s="221"/>
      <c r="J321" s="221"/>
      <c r="K321" s="222"/>
      <c r="L321" s="221"/>
      <c r="M321" s="221"/>
      <c r="N321" s="624"/>
      <c r="P321" s="626"/>
      <c r="Q321" s="626"/>
      <c r="R321" s="626"/>
      <c r="S321" s="626"/>
    </row>
    <row r="322" spans="1:19" s="1161" customFormat="1" ht="15.75">
      <c r="A322" s="1361">
        <v>26</v>
      </c>
      <c r="B322" s="1361">
        <v>0</v>
      </c>
      <c r="C322" s="1361" t="s">
        <v>19</v>
      </c>
      <c r="D322" s="1159">
        <v>1</v>
      </c>
      <c r="E322" s="1159"/>
      <c r="F322" s="208" t="s">
        <v>1845</v>
      </c>
      <c r="G322" s="231"/>
      <c r="H322" s="210" t="s">
        <v>1684</v>
      </c>
      <c r="I322" s="211"/>
      <c r="J322" s="212"/>
      <c r="K322" s="213"/>
      <c r="L322" s="213"/>
      <c r="M322" s="214">
        <v>19889.73</v>
      </c>
      <c r="N322" s="625"/>
      <c r="O322" s="1361"/>
    </row>
    <row r="323" spans="1:19" s="1161" customFormat="1" ht="30">
      <c r="A323" s="1361">
        <v>26</v>
      </c>
      <c r="B323" s="1361">
        <v>1</v>
      </c>
      <c r="C323" s="1361">
        <v>1</v>
      </c>
      <c r="D323" s="1159" t="s">
        <v>19</v>
      </c>
      <c r="E323" s="1159"/>
      <c r="F323" s="1147" t="s">
        <v>2037</v>
      </c>
      <c r="G323" s="1209">
        <v>91927</v>
      </c>
      <c r="H323" s="1395" t="s">
        <v>614</v>
      </c>
      <c r="I323" s="1396" t="s">
        <v>22</v>
      </c>
      <c r="J323" s="1211">
        <v>1005</v>
      </c>
      <c r="K323" s="1397">
        <v>3.54</v>
      </c>
      <c r="L323" s="1449">
        <v>4.26</v>
      </c>
      <c r="M323" s="1207">
        <v>4281.3</v>
      </c>
      <c r="N323" s="625"/>
      <c r="O323" s="1361"/>
    </row>
    <row r="324" spans="1:19" s="1161" customFormat="1" ht="30">
      <c r="A324" s="1361">
        <v>26</v>
      </c>
      <c r="B324" s="1361">
        <v>2</v>
      </c>
      <c r="C324" s="1361">
        <v>1</v>
      </c>
      <c r="D324" s="1159" t="s">
        <v>19</v>
      </c>
      <c r="E324" s="1159"/>
      <c r="F324" s="1147" t="s">
        <v>2038</v>
      </c>
      <c r="G324" s="1209">
        <v>93660</v>
      </c>
      <c r="H324" s="1395" t="s">
        <v>624</v>
      </c>
      <c r="I324" s="1396" t="s">
        <v>23</v>
      </c>
      <c r="J324" s="1211">
        <v>2</v>
      </c>
      <c r="K324" s="1397">
        <v>49.21</v>
      </c>
      <c r="L324" s="1449">
        <v>59.22</v>
      </c>
      <c r="M324" s="1207">
        <v>118.44</v>
      </c>
      <c r="N324" s="625"/>
      <c r="O324" s="1361"/>
    </row>
    <row r="325" spans="1:19" s="1161" customFormat="1" ht="30">
      <c r="A325" s="1361">
        <v>26</v>
      </c>
      <c r="B325" s="1361">
        <v>3</v>
      </c>
      <c r="C325" s="1361">
        <v>1</v>
      </c>
      <c r="D325" s="1159" t="s">
        <v>19</v>
      </c>
      <c r="E325" s="1159"/>
      <c r="F325" s="1147" t="s">
        <v>2039</v>
      </c>
      <c r="G325" s="1210">
        <v>95802</v>
      </c>
      <c r="H325" s="1395" t="s">
        <v>620</v>
      </c>
      <c r="I325" s="1396" t="s">
        <v>23</v>
      </c>
      <c r="J325" s="1211">
        <v>8</v>
      </c>
      <c r="K325" s="1397">
        <v>30.71</v>
      </c>
      <c r="L325" s="1449">
        <v>36.96</v>
      </c>
      <c r="M325" s="1207">
        <v>295.68</v>
      </c>
      <c r="N325" s="625"/>
      <c r="O325" s="1361"/>
    </row>
    <row r="326" spans="1:19" s="1161" customFormat="1" ht="30">
      <c r="A326" s="1361">
        <v>26</v>
      </c>
      <c r="B326" s="1361">
        <v>4</v>
      </c>
      <c r="C326" s="1361">
        <v>1</v>
      </c>
      <c r="D326" s="1159" t="s">
        <v>19</v>
      </c>
      <c r="E326" s="1159"/>
      <c r="F326" s="1147" t="s">
        <v>2040</v>
      </c>
      <c r="G326" s="1210">
        <v>95746</v>
      </c>
      <c r="H326" s="1395" t="s">
        <v>595</v>
      </c>
      <c r="I326" s="1396" t="s">
        <v>22</v>
      </c>
      <c r="J326" s="1211">
        <v>10</v>
      </c>
      <c r="K326" s="1397">
        <v>20.99</v>
      </c>
      <c r="L326" s="1449">
        <v>25.26</v>
      </c>
      <c r="M326" s="1207">
        <v>252.6</v>
      </c>
      <c r="N326" s="625"/>
      <c r="O326" s="1361"/>
    </row>
    <row r="327" spans="1:19" s="1161" customFormat="1" ht="30">
      <c r="A327" s="1361">
        <v>26</v>
      </c>
      <c r="B327" s="1361">
        <v>5</v>
      </c>
      <c r="C327" s="1361">
        <v>1</v>
      </c>
      <c r="D327" s="1159" t="s">
        <v>19</v>
      </c>
      <c r="E327" s="1159"/>
      <c r="F327" s="1147" t="s">
        <v>2041</v>
      </c>
      <c r="G327" s="1210">
        <v>95750</v>
      </c>
      <c r="H327" s="1395" t="s">
        <v>596</v>
      </c>
      <c r="I327" s="1396" t="s">
        <v>22</v>
      </c>
      <c r="J327" s="1211">
        <v>9</v>
      </c>
      <c r="K327" s="1397">
        <v>25.89</v>
      </c>
      <c r="L327" s="1449">
        <v>31.16</v>
      </c>
      <c r="M327" s="1207">
        <v>280.44</v>
      </c>
      <c r="N327" s="625"/>
      <c r="O327" s="1361"/>
    </row>
    <row r="328" spans="1:19" s="642" customFormat="1" ht="30">
      <c r="A328" s="1361">
        <v>26</v>
      </c>
      <c r="B328" s="1361">
        <v>6</v>
      </c>
      <c r="C328" s="1361">
        <v>1</v>
      </c>
      <c r="D328" s="1159" t="s">
        <v>19</v>
      </c>
      <c r="E328" s="1159"/>
      <c r="F328" s="1147" t="s">
        <v>2042</v>
      </c>
      <c r="G328" s="1210">
        <v>95758</v>
      </c>
      <c r="H328" s="1395" t="s">
        <v>612</v>
      </c>
      <c r="I328" s="1396" t="s">
        <v>23</v>
      </c>
      <c r="J328" s="1211">
        <v>3</v>
      </c>
      <c r="K328" s="1397">
        <v>9.3699999999999992</v>
      </c>
      <c r="L328" s="1449">
        <v>11.28</v>
      </c>
      <c r="M328" s="1208">
        <v>33.840000000000003</v>
      </c>
      <c r="N328" s="625"/>
      <c r="O328" s="641"/>
    </row>
    <row r="329" spans="1:19" s="642" customFormat="1" ht="30">
      <c r="A329" s="1361">
        <v>26</v>
      </c>
      <c r="B329" s="1361">
        <v>7</v>
      </c>
      <c r="C329" s="1361">
        <v>1</v>
      </c>
      <c r="D329" s="1159" t="s">
        <v>19</v>
      </c>
      <c r="E329" s="1159"/>
      <c r="F329" s="1147" t="s">
        <v>2043</v>
      </c>
      <c r="G329" s="1210">
        <v>100919</v>
      </c>
      <c r="H329" s="1395" t="s">
        <v>1761</v>
      </c>
      <c r="I329" s="1396" t="s">
        <v>23</v>
      </c>
      <c r="J329" s="1211">
        <v>28</v>
      </c>
      <c r="K329" s="1397">
        <v>39.119999999999997</v>
      </c>
      <c r="L329" s="1449">
        <v>47.08</v>
      </c>
      <c r="M329" s="1208">
        <v>1318.24</v>
      </c>
      <c r="N329" s="625"/>
      <c r="O329" s="641"/>
    </row>
    <row r="330" spans="1:19" s="642" customFormat="1" ht="30">
      <c r="A330" s="1361">
        <v>26</v>
      </c>
      <c r="B330" s="1361">
        <v>8</v>
      </c>
      <c r="C330" s="1361">
        <v>1</v>
      </c>
      <c r="D330" s="1159" t="s">
        <v>19</v>
      </c>
      <c r="E330" s="1159"/>
      <c r="F330" s="1147" t="s">
        <v>2044</v>
      </c>
      <c r="G330" s="1210">
        <v>95754</v>
      </c>
      <c r="H330" s="1395" t="s">
        <v>611</v>
      </c>
      <c r="I330" s="1396" t="s">
        <v>23</v>
      </c>
      <c r="J330" s="1211">
        <v>4</v>
      </c>
      <c r="K330" s="1397">
        <v>6.89</v>
      </c>
      <c r="L330" s="1449">
        <v>8.2899999999999991</v>
      </c>
      <c r="M330" s="1208">
        <v>33.159999999999997</v>
      </c>
      <c r="N330" s="625"/>
      <c r="O330" s="530"/>
    </row>
    <row r="331" spans="1:19" s="1161" customFormat="1" ht="45">
      <c r="A331" s="1361">
        <v>26</v>
      </c>
      <c r="B331" s="1361">
        <v>9</v>
      </c>
      <c r="C331" s="1361">
        <v>1</v>
      </c>
      <c r="D331" s="1159" t="s">
        <v>19</v>
      </c>
      <c r="E331" s="1159"/>
      <c r="F331" s="1147" t="s">
        <v>2045</v>
      </c>
      <c r="G331" s="649" t="s">
        <v>788</v>
      </c>
      <c r="H331" s="1395" t="s">
        <v>88</v>
      </c>
      <c r="I331" s="1396" t="s">
        <v>23</v>
      </c>
      <c r="J331" s="1211">
        <v>14</v>
      </c>
      <c r="K331" s="1397">
        <v>277.64999999999998</v>
      </c>
      <c r="L331" s="1449">
        <v>334.15</v>
      </c>
      <c r="M331" s="1207">
        <v>4678.1000000000004</v>
      </c>
      <c r="N331" s="625"/>
      <c r="O331" s="1361"/>
    </row>
    <row r="332" spans="1:19" s="1161" customFormat="1" ht="30">
      <c r="A332" s="1361">
        <v>26</v>
      </c>
      <c r="B332" s="1361">
        <v>10</v>
      </c>
      <c r="C332" s="1361">
        <v>1</v>
      </c>
      <c r="D332" s="1159" t="s">
        <v>19</v>
      </c>
      <c r="E332" s="1159"/>
      <c r="F332" s="1147" t="s">
        <v>2046</v>
      </c>
      <c r="G332" s="1210">
        <v>83399</v>
      </c>
      <c r="H332" s="1395" t="s">
        <v>627</v>
      </c>
      <c r="I332" s="1396" t="s">
        <v>23</v>
      </c>
      <c r="J332" s="1211">
        <v>3</v>
      </c>
      <c r="K332" s="1397">
        <v>29.91</v>
      </c>
      <c r="L332" s="1449">
        <v>36</v>
      </c>
      <c r="M332" s="1207">
        <v>108</v>
      </c>
      <c r="N332" s="625"/>
      <c r="O332" s="1361"/>
    </row>
    <row r="333" spans="1:19" s="1161" customFormat="1" ht="30">
      <c r="A333" s="1361">
        <v>26</v>
      </c>
      <c r="B333" s="1361">
        <v>11</v>
      </c>
      <c r="C333" s="1361">
        <v>1</v>
      </c>
      <c r="D333" s="1159" t="s">
        <v>19</v>
      </c>
      <c r="E333" s="1159"/>
      <c r="F333" s="1147" t="s">
        <v>2047</v>
      </c>
      <c r="G333" s="1210">
        <v>97667</v>
      </c>
      <c r="H333" s="1395" t="s">
        <v>1289</v>
      </c>
      <c r="I333" s="1396" t="s">
        <v>22</v>
      </c>
      <c r="J333" s="1211">
        <v>173</v>
      </c>
      <c r="K333" s="1397">
        <v>6.24</v>
      </c>
      <c r="L333" s="1449">
        <v>7.51</v>
      </c>
      <c r="M333" s="1207">
        <v>1299.23</v>
      </c>
      <c r="N333" s="625"/>
      <c r="O333" s="1361"/>
    </row>
    <row r="334" spans="1:19" s="642" customFormat="1" ht="30">
      <c r="A334" s="1361">
        <v>26</v>
      </c>
      <c r="B334" s="1361">
        <v>12</v>
      </c>
      <c r="C334" s="1361">
        <v>1</v>
      </c>
      <c r="D334" s="1159" t="s">
        <v>19</v>
      </c>
      <c r="E334" s="1159"/>
      <c r="F334" s="1147" t="s">
        <v>2048</v>
      </c>
      <c r="G334" s="1210">
        <v>97886</v>
      </c>
      <c r="H334" s="1395" t="s">
        <v>1133</v>
      </c>
      <c r="I334" s="1396" t="s">
        <v>23</v>
      </c>
      <c r="J334" s="1211">
        <v>15</v>
      </c>
      <c r="K334" s="1397">
        <v>127.77</v>
      </c>
      <c r="L334" s="1449">
        <v>153.77000000000001</v>
      </c>
      <c r="M334" s="1208">
        <v>2306.5500000000002</v>
      </c>
      <c r="N334" s="625"/>
      <c r="O334" s="530"/>
    </row>
    <row r="335" spans="1:19" s="642" customFormat="1" ht="30">
      <c r="A335" s="1361">
        <v>26</v>
      </c>
      <c r="B335" s="1361">
        <v>13</v>
      </c>
      <c r="C335" s="1361">
        <v>1</v>
      </c>
      <c r="D335" s="1159" t="s">
        <v>19</v>
      </c>
      <c r="E335" s="1159"/>
      <c r="F335" s="1147" t="s">
        <v>2049</v>
      </c>
      <c r="G335" s="1210">
        <v>94969</v>
      </c>
      <c r="H335" s="1395" t="s">
        <v>589</v>
      </c>
      <c r="I335" s="1396" t="s">
        <v>20</v>
      </c>
      <c r="J335" s="1211">
        <v>0.37</v>
      </c>
      <c r="K335" s="1397">
        <v>285.32</v>
      </c>
      <c r="L335" s="1449">
        <v>343.38</v>
      </c>
      <c r="M335" s="1208">
        <v>127.05</v>
      </c>
      <c r="N335" s="625"/>
      <c r="O335" s="641"/>
    </row>
    <row r="336" spans="1:19" s="642" customFormat="1" ht="30">
      <c r="A336" s="1361">
        <v>26</v>
      </c>
      <c r="B336" s="1361">
        <v>14</v>
      </c>
      <c r="C336" s="1361">
        <v>1</v>
      </c>
      <c r="D336" s="1159" t="s">
        <v>19</v>
      </c>
      <c r="E336" s="1159"/>
      <c r="F336" s="1147" t="s">
        <v>2050</v>
      </c>
      <c r="G336" s="1210">
        <v>92873</v>
      </c>
      <c r="H336" s="1395" t="s">
        <v>151</v>
      </c>
      <c r="I336" s="1396" t="s">
        <v>20</v>
      </c>
      <c r="J336" s="1211">
        <v>0.37</v>
      </c>
      <c r="K336" s="1397">
        <v>162.41999999999999</v>
      </c>
      <c r="L336" s="1449">
        <v>195.47</v>
      </c>
      <c r="M336" s="1208">
        <v>72.319999999999993</v>
      </c>
      <c r="N336" s="625"/>
      <c r="O336" s="641"/>
    </row>
    <row r="337" spans="1:19" s="642" customFormat="1" ht="30">
      <c r="A337" s="1361">
        <v>26</v>
      </c>
      <c r="B337" s="1361">
        <v>15</v>
      </c>
      <c r="C337" s="1361">
        <v>1</v>
      </c>
      <c r="D337" s="1159" t="s">
        <v>19</v>
      </c>
      <c r="E337" s="1159"/>
      <c r="F337" s="1147" t="s">
        <v>2051</v>
      </c>
      <c r="G337" s="1210">
        <v>93358</v>
      </c>
      <c r="H337" s="1395" t="s">
        <v>1118</v>
      </c>
      <c r="I337" s="1396" t="s">
        <v>20</v>
      </c>
      <c r="J337" s="1211">
        <v>25.95</v>
      </c>
      <c r="K337" s="1397">
        <v>62.93</v>
      </c>
      <c r="L337" s="1449">
        <v>75.739999999999995</v>
      </c>
      <c r="M337" s="1208">
        <v>1965.45</v>
      </c>
      <c r="N337" s="625"/>
      <c r="O337" s="641"/>
    </row>
    <row r="338" spans="1:19" s="642" customFormat="1" ht="15.75">
      <c r="A338" s="1361">
        <v>26</v>
      </c>
      <c r="B338" s="1361">
        <v>16</v>
      </c>
      <c r="C338" s="1361">
        <v>1</v>
      </c>
      <c r="D338" s="1159" t="s">
        <v>19</v>
      </c>
      <c r="E338" s="1159"/>
      <c r="F338" s="1147" t="s">
        <v>2052</v>
      </c>
      <c r="G338" s="1210">
        <v>93382</v>
      </c>
      <c r="H338" s="1395" t="s">
        <v>216</v>
      </c>
      <c r="I338" s="1396" t="s">
        <v>20</v>
      </c>
      <c r="J338" s="1211">
        <v>25.95</v>
      </c>
      <c r="K338" s="1397">
        <v>21.46</v>
      </c>
      <c r="L338" s="1449">
        <v>25.83</v>
      </c>
      <c r="M338" s="1208">
        <v>670.29</v>
      </c>
      <c r="N338" s="625"/>
      <c r="O338" s="641"/>
    </row>
    <row r="339" spans="1:19" s="642" customFormat="1" ht="15.75">
      <c r="A339" s="1361">
        <v>26</v>
      </c>
      <c r="B339" s="1361" t="s">
        <v>19</v>
      </c>
      <c r="C339" s="1361" t="s">
        <v>19</v>
      </c>
      <c r="D339" s="1159" t="s">
        <v>19</v>
      </c>
      <c r="E339" s="1159"/>
      <c r="F339" s="627" t="s">
        <v>19</v>
      </c>
      <c r="G339" s="628"/>
      <c r="H339" s="629" t="s">
        <v>1685</v>
      </c>
      <c r="I339" s="630"/>
      <c r="J339" s="631"/>
      <c r="K339" s="632"/>
      <c r="L339" s="632"/>
      <c r="M339" s="633"/>
      <c r="N339" s="625"/>
      <c r="O339" s="641"/>
    </row>
    <row r="340" spans="1:19" s="2385" customFormat="1" ht="30">
      <c r="A340" s="2346">
        <v>26</v>
      </c>
      <c r="B340" s="2346">
        <v>17</v>
      </c>
      <c r="C340" s="2346">
        <v>1</v>
      </c>
      <c r="D340" s="2347" t="s">
        <v>19</v>
      </c>
      <c r="E340" s="2347"/>
      <c r="F340" s="2376" t="s">
        <v>2053</v>
      </c>
      <c r="G340" s="2377" t="s">
        <v>787</v>
      </c>
      <c r="H340" s="2378" t="s">
        <v>1960</v>
      </c>
      <c r="I340" s="2379" t="s">
        <v>23</v>
      </c>
      <c r="J340" s="2380">
        <v>13</v>
      </c>
      <c r="K340" s="2381">
        <v>54.74</v>
      </c>
      <c r="L340" s="2382">
        <v>65.88</v>
      </c>
      <c r="M340" s="2383">
        <v>856.44</v>
      </c>
      <c r="N340" s="2384"/>
    </row>
    <row r="341" spans="1:19" s="2346" customFormat="1" ht="15.75">
      <c r="A341" s="2346">
        <v>26</v>
      </c>
      <c r="B341" s="2346">
        <v>18</v>
      </c>
      <c r="C341" s="2346">
        <v>1</v>
      </c>
      <c r="D341" s="2347" t="s">
        <v>19</v>
      </c>
      <c r="E341" s="2347"/>
      <c r="F341" s="2376" t="s">
        <v>2054</v>
      </c>
      <c r="G341" s="2386" t="s">
        <v>789</v>
      </c>
      <c r="H341" s="2378" t="s">
        <v>89</v>
      </c>
      <c r="I341" s="2379" t="s">
        <v>23</v>
      </c>
      <c r="J341" s="2380">
        <v>22</v>
      </c>
      <c r="K341" s="2381">
        <v>6.11</v>
      </c>
      <c r="L341" s="2382">
        <v>7.35</v>
      </c>
      <c r="M341" s="2387">
        <v>161.69999999999999</v>
      </c>
      <c r="N341" s="2384"/>
    </row>
    <row r="342" spans="1:19" s="2385" customFormat="1" ht="45">
      <c r="A342" s="2346">
        <v>26</v>
      </c>
      <c r="B342" s="2346">
        <v>19</v>
      </c>
      <c r="C342" s="2346">
        <v>1</v>
      </c>
      <c r="D342" s="2347" t="s">
        <v>19</v>
      </c>
      <c r="E342" s="2347"/>
      <c r="F342" s="2376" t="s">
        <v>2055</v>
      </c>
      <c r="G342" s="2377" t="s">
        <v>790</v>
      </c>
      <c r="H342" s="2378" t="s">
        <v>329</v>
      </c>
      <c r="I342" s="2379" t="s">
        <v>23</v>
      </c>
      <c r="J342" s="2380">
        <v>28</v>
      </c>
      <c r="K342" s="2381">
        <v>27.490000000000002</v>
      </c>
      <c r="L342" s="2382">
        <v>33.08</v>
      </c>
      <c r="M342" s="2383">
        <v>926.24</v>
      </c>
      <c r="N342" s="2384"/>
    </row>
    <row r="343" spans="1:19" s="2385" customFormat="1" ht="30">
      <c r="A343" s="2346">
        <v>26</v>
      </c>
      <c r="B343" s="2346">
        <v>20</v>
      </c>
      <c r="C343" s="2346">
        <v>1</v>
      </c>
      <c r="D343" s="2347" t="s">
        <v>19</v>
      </c>
      <c r="E343" s="2347"/>
      <c r="F343" s="2376" t="s">
        <v>2056</v>
      </c>
      <c r="G343" s="2386" t="s">
        <v>795</v>
      </c>
      <c r="H343" s="2378" t="s">
        <v>2057</v>
      </c>
      <c r="I343" s="2379" t="s">
        <v>23</v>
      </c>
      <c r="J343" s="2380">
        <v>2</v>
      </c>
      <c r="K343" s="2381">
        <v>43.48</v>
      </c>
      <c r="L343" s="2382">
        <v>52.33</v>
      </c>
      <c r="M343" s="2383">
        <v>104.66</v>
      </c>
      <c r="N343" s="2384"/>
    </row>
    <row r="344" spans="1:19" s="625" customFormat="1" ht="16.5" thickBot="1">
      <c r="A344" s="1361">
        <v>26</v>
      </c>
      <c r="B344" s="1361" t="s">
        <v>19</v>
      </c>
      <c r="C344" s="1361" t="s">
        <v>19</v>
      </c>
      <c r="D344" s="1159" t="s">
        <v>19</v>
      </c>
      <c r="E344" s="1159"/>
      <c r="F344" s="221" t="s">
        <v>19</v>
      </c>
      <c r="G344" s="221"/>
      <c r="H344" s="221"/>
      <c r="I344" s="221"/>
      <c r="J344" s="221"/>
      <c r="K344" s="222"/>
      <c r="L344" s="221"/>
      <c r="M344" s="221"/>
      <c r="N344" s="624"/>
      <c r="P344" s="626"/>
      <c r="Q344" s="626"/>
      <c r="R344" s="626"/>
      <c r="S344" s="626"/>
    </row>
    <row r="345" spans="1:19" s="568" customFormat="1" ht="16.5" thickBot="1">
      <c r="A345" s="1361">
        <v>27</v>
      </c>
      <c r="B345" s="1361">
        <v>0</v>
      </c>
      <c r="C345" s="1361" t="s">
        <v>19</v>
      </c>
      <c r="D345" s="1159">
        <v>1</v>
      </c>
      <c r="E345" s="1159"/>
      <c r="F345" s="595" t="s">
        <v>1846</v>
      </c>
      <c r="G345" s="596"/>
      <c r="H345" s="597" t="s">
        <v>1686</v>
      </c>
      <c r="I345" s="598"/>
      <c r="J345" s="599"/>
      <c r="K345" s="600"/>
      <c r="L345" s="600"/>
      <c r="M345" s="601">
        <v>5612.92</v>
      </c>
      <c r="N345" s="566">
        <v>5612.92</v>
      </c>
      <c r="O345" s="1361"/>
      <c r="P345" s="567"/>
      <c r="Q345" s="567"/>
      <c r="R345" s="567"/>
      <c r="S345" s="567"/>
    </row>
    <row r="346" spans="1:19" s="572" customFormat="1" ht="16.5" thickBot="1">
      <c r="A346" s="1361">
        <v>27</v>
      </c>
      <c r="B346" s="1361">
        <v>1</v>
      </c>
      <c r="C346" s="1361">
        <v>1</v>
      </c>
      <c r="D346" s="1159" t="s">
        <v>19</v>
      </c>
      <c r="E346" s="1159"/>
      <c r="F346" s="215" t="s">
        <v>2058</v>
      </c>
      <c r="G346" s="217" t="s">
        <v>38</v>
      </c>
      <c r="H346" s="1354" t="s">
        <v>39</v>
      </c>
      <c r="I346" s="1353" t="s">
        <v>0</v>
      </c>
      <c r="J346" s="1211">
        <v>342.46</v>
      </c>
      <c r="K346" s="1356">
        <v>13.62</v>
      </c>
      <c r="L346" s="1449">
        <v>16.39</v>
      </c>
      <c r="M346" s="216">
        <v>5612.92</v>
      </c>
      <c r="N346" s="566"/>
      <c r="O346" s="1371" t="s">
        <v>1794</v>
      </c>
      <c r="P346" s="566" t="s">
        <v>2058</v>
      </c>
      <c r="Q346" s="571"/>
      <c r="R346" s="570"/>
      <c r="S346" s="571"/>
    </row>
    <row r="347" spans="1:19" s="575" customFormat="1" ht="16.5" thickBot="1">
      <c r="A347" s="1361">
        <v>27</v>
      </c>
      <c r="B347" s="1361" t="s">
        <v>19</v>
      </c>
      <c r="C347" s="1361" t="s">
        <v>19</v>
      </c>
      <c r="D347" s="1159" t="s">
        <v>19</v>
      </c>
      <c r="E347" s="1159"/>
      <c r="F347" s="221" t="s">
        <v>19</v>
      </c>
      <c r="G347" s="221"/>
      <c r="H347" s="221"/>
      <c r="I347" s="221"/>
      <c r="J347" s="221"/>
      <c r="K347" s="222"/>
      <c r="L347" s="221"/>
      <c r="M347" s="221"/>
      <c r="N347" s="574"/>
      <c r="O347" s="625"/>
      <c r="P347" s="576"/>
      <c r="Q347" s="576"/>
      <c r="R347" s="576"/>
      <c r="S347" s="576"/>
    </row>
    <row r="348" spans="1:19" s="568" customFormat="1" ht="16.5" thickBot="1">
      <c r="A348" s="1361">
        <v>28</v>
      </c>
      <c r="B348" s="1361">
        <v>0</v>
      </c>
      <c r="C348" s="1361" t="s">
        <v>19</v>
      </c>
      <c r="D348" s="1159">
        <v>1</v>
      </c>
      <c r="E348" s="1159"/>
      <c r="F348" s="208" t="s">
        <v>1847</v>
      </c>
      <c r="G348" s="209"/>
      <c r="H348" s="210" t="s">
        <v>232</v>
      </c>
      <c r="I348" s="211"/>
      <c r="J348" s="212"/>
      <c r="K348" s="213"/>
      <c r="L348" s="213"/>
      <c r="M348" s="214">
        <v>43382.55</v>
      </c>
      <c r="N348" s="566">
        <v>43382.55</v>
      </c>
      <c r="O348" s="1361"/>
      <c r="P348" s="567"/>
      <c r="Q348" s="567"/>
      <c r="R348" s="567"/>
      <c r="S348" s="567"/>
    </row>
    <row r="349" spans="1:19" s="572" customFormat="1" ht="30.75" thickBot="1">
      <c r="A349" s="1361">
        <v>28</v>
      </c>
      <c r="B349" s="1361">
        <v>1</v>
      </c>
      <c r="C349" s="1361">
        <v>1</v>
      </c>
      <c r="D349" s="1159" t="s">
        <v>19</v>
      </c>
      <c r="E349" s="1159"/>
      <c r="F349" s="1312" t="s">
        <v>2059</v>
      </c>
      <c r="G349" s="1304">
        <v>98511</v>
      </c>
      <c r="H349" s="1299" t="s">
        <v>1136</v>
      </c>
      <c r="I349" s="1304" t="s">
        <v>23</v>
      </c>
      <c r="J349" s="1885">
        <v>4</v>
      </c>
      <c r="K349" s="1869">
        <v>152.55000000000001</v>
      </c>
      <c r="L349" s="1869">
        <v>183.59</v>
      </c>
      <c r="M349" s="1302">
        <v>734.36</v>
      </c>
      <c r="N349" s="566"/>
      <c r="O349" s="1371" t="s">
        <v>1606</v>
      </c>
      <c r="P349" s="566" t="s">
        <v>2059</v>
      </c>
      <c r="Q349" s="571"/>
      <c r="R349" s="570"/>
      <c r="S349" s="571"/>
    </row>
    <row r="350" spans="1:19" s="1361" customFormat="1" ht="16.5" thickBot="1">
      <c r="A350" s="1361">
        <v>28</v>
      </c>
      <c r="B350" s="1361">
        <v>2</v>
      </c>
      <c r="C350" s="1361">
        <v>1</v>
      </c>
      <c r="D350" s="1159" t="s">
        <v>19</v>
      </c>
      <c r="E350" s="1159"/>
      <c r="F350" s="1312" t="s">
        <v>2060</v>
      </c>
      <c r="G350" s="1304" t="s">
        <v>143</v>
      </c>
      <c r="H350" s="1299" t="s">
        <v>1697</v>
      </c>
      <c r="I350" s="1304" t="s">
        <v>23</v>
      </c>
      <c r="J350" s="1885">
        <v>12</v>
      </c>
      <c r="K350" s="1869">
        <v>62</v>
      </c>
      <c r="L350" s="1869">
        <v>74.62</v>
      </c>
      <c r="M350" s="1302">
        <v>895.44</v>
      </c>
      <c r="N350" s="566">
        <v>19227.12</v>
      </c>
      <c r="O350" s="1371" t="s">
        <v>545</v>
      </c>
      <c r="P350" s="566" t="s">
        <v>2060</v>
      </c>
      <c r="Q350" s="1360"/>
      <c r="R350" s="1359"/>
      <c r="S350" s="1360"/>
    </row>
    <row r="351" spans="1:19" s="1361" customFormat="1" ht="30.75" thickBot="1">
      <c r="A351" s="1361">
        <v>28</v>
      </c>
      <c r="B351" s="1361">
        <v>3</v>
      </c>
      <c r="C351" s="1361">
        <v>1</v>
      </c>
      <c r="D351" s="1159" t="s">
        <v>19</v>
      </c>
      <c r="E351" s="1159"/>
      <c r="F351" s="1312" t="s">
        <v>2061</v>
      </c>
      <c r="G351" s="1304" t="s">
        <v>146</v>
      </c>
      <c r="H351" s="1299" t="s">
        <v>1691</v>
      </c>
      <c r="I351" s="1304" t="s">
        <v>23</v>
      </c>
      <c r="J351" s="1885">
        <v>12</v>
      </c>
      <c r="K351" s="1869">
        <v>971.4</v>
      </c>
      <c r="L351" s="1869">
        <v>1169.08</v>
      </c>
      <c r="M351" s="1302">
        <v>14028.96</v>
      </c>
      <c r="N351" s="566"/>
      <c r="O351" s="1371" t="s">
        <v>1699</v>
      </c>
      <c r="P351" s="566" t="s">
        <v>2061</v>
      </c>
      <c r="Q351" s="1360"/>
      <c r="R351" s="1359"/>
      <c r="S351" s="1360"/>
    </row>
    <row r="352" spans="1:19" s="1361" customFormat="1" ht="16.5" thickBot="1">
      <c r="A352" s="1361">
        <v>28</v>
      </c>
      <c r="B352" s="1361">
        <v>4</v>
      </c>
      <c r="C352" s="1361">
        <v>1</v>
      </c>
      <c r="D352" s="1159" t="s">
        <v>19</v>
      </c>
      <c r="E352" s="1159"/>
      <c r="F352" s="1312" t="s">
        <v>2062</v>
      </c>
      <c r="G352" s="1304" t="s">
        <v>148</v>
      </c>
      <c r="H352" s="1299" t="s">
        <v>1693</v>
      </c>
      <c r="I352" s="1304" t="s">
        <v>23</v>
      </c>
      <c r="J352" s="1885">
        <v>18</v>
      </c>
      <c r="K352" s="1869">
        <v>471.4</v>
      </c>
      <c r="L352" s="1869">
        <v>567.33000000000004</v>
      </c>
      <c r="M352" s="1302">
        <v>10211.94</v>
      </c>
      <c r="N352" s="566"/>
      <c r="O352" s="1371" t="s">
        <v>1698</v>
      </c>
      <c r="P352" s="566" t="s">
        <v>2062</v>
      </c>
      <c r="Q352" s="1360"/>
      <c r="R352" s="1359"/>
      <c r="S352" s="1360"/>
    </row>
    <row r="353" spans="1:19" s="1361" customFormat="1" ht="30.75" thickBot="1">
      <c r="A353" s="1361">
        <v>28</v>
      </c>
      <c r="B353" s="1361">
        <v>5</v>
      </c>
      <c r="C353" s="1361">
        <v>1</v>
      </c>
      <c r="D353" s="1159" t="s">
        <v>19</v>
      </c>
      <c r="E353" s="1159"/>
      <c r="F353" s="1312" t="s">
        <v>2063</v>
      </c>
      <c r="G353" s="1304" t="s">
        <v>147</v>
      </c>
      <c r="H353" s="1299" t="s">
        <v>1695</v>
      </c>
      <c r="I353" s="1304" t="s">
        <v>23</v>
      </c>
      <c r="J353" s="1885">
        <v>2</v>
      </c>
      <c r="K353" s="1869">
        <v>621.4</v>
      </c>
      <c r="L353" s="1869">
        <v>747.85</v>
      </c>
      <c r="M353" s="1302">
        <v>1495.7</v>
      </c>
      <c r="N353" s="566"/>
      <c r="O353" s="1371" t="s">
        <v>1607</v>
      </c>
      <c r="P353" s="566" t="s">
        <v>2063</v>
      </c>
      <c r="Q353" s="1360"/>
      <c r="R353" s="1359"/>
      <c r="S353" s="1360"/>
    </row>
    <row r="354" spans="1:19" s="1361" customFormat="1" ht="16.5" thickBot="1">
      <c r="A354" s="1361">
        <v>28</v>
      </c>
      <c r="B354" s="1361">
        <v>6</v>
      </c>
      <c r="C354" s="1361">
        <v>1</v>
      </c>
      <c r="D354" s="1159" t="s">
        <v>19</v>
      </c>
      <c r="E354" s="1159"/>
      <c r="F354" s="1312" t="s">
        <v>2064</v>
      </c>
      <c r="G354" s="1304" t="s">
        <v>431</v>
      </c>
      <c r="H354" s="1299" t="s">
        <v>1393</v>
      </c>
      <c r="I354" s="1304" t="s">
        <v>0</v>
      </c>
      <c r="J354" s="1885">
        <v>916.84</v>
      </c>
      <c r="K354" s="1869">
        <v>10.8</v>
      </c>
      <c r="L354" s="1869">
        <v>13</v>
      </c>
      <c r="M354" s="1302">
        <v>11918.92</v>
      </c>
      <c r="N354" s="566"/>
      <c r="O354" s="1371" t="s">
        <v>545</v>
      </c>
      <c r="P354" s="566" t="s">
        <v>2064</v>
      </c>
      <c r="Q354" s="1360"/>
      <c r="R354" s="1359"/>
      <c r="S354" s="1360"/>
    </row>
    <row r="355" spans="1:19" s="1361" customFormat="1" ht="16.5" thickBot="1">
      <c r="A355" s="1361">
        <v>28</v>
      </c>
      <c r="B355" s="1361">
        <v>7</v>
      </c>
      <c r="C355" s="1361">
        <v>1</v>
      </c>
      <c r="D355" s="1159" t="s">
        <v>19</v>
      </c>
      <c r="E355" s="1159"/>
      <c r="F355" s="1312" t="s">
        <v>2065</v>
      </c>
      <c r="G355" s="1304" t="s">
        <v>149</v>
      </c>
      <c r="H355" s="1299" t="s">
        <v>1162</v>
      </c>
      <c r="I355" s="1304" t="s">
        <v>20</v>
      </c>
      <c r="J355" s="1885">
        <v>27.5</v>
      </c>
      <c r="K355" s="1869">
        <v>123.8</v>
      </c>
      <c r="L355" s="1869">
        <v>148.99</v>
      </c>
      <c r="M355" s="1302">
        <v>4097.2299999999996</v>
      </c>
      <c r="N355" s="566"/>
      <c r="O355" s="1371" t="s">
        <v>1658</v>
      </c>
      <c r="P355" s="566" t="s">
        <v>2065</v>
      </c>
      <c r="Q355" s="1360"/>
      <c r="R355" s="1359"/>
      <c r="S355" s="1360"/>
    </row>
    <row r="356" spans="1:19" s="575" customFormat="1" ht="16.5" thickBot="1">
      <c r="A356" s="1361">
        <v>28</v>
      </c>
      <c r="B356" s="1361" t="s">
        <v>19</v>
      </c>
      <c r="C356" s="1361" t="s">
        <v>19</v>
      </c>
      <c r="D356" s="1159" t="s">
        <v>19</v>
      </c>
      <c r="E356" s="1159"/>
      <c r="F356" s="229" t="s">
        <v>19</v>
      </c>
      <c r="G356" s="229"/>
      <c r="H356" s="229"/>
      <c r="I356" s="229"/>
      <c r="J356" s="229"/>
      <c r="K356" s="230"/>
      <c r="L356" s="229"/>
      <c r="M356" s="229"/>
      <c r="N356" s="574"/>
      <c r="O356" s="625"/>
      <c r="P356" s="576"/>
      <c r="Q356" s="576"/>
      <c r="R356" s="576"/>
      <c r="S356" s="576"/>
    </row>
    <row r="357" spans="1:19" s="568" customFormat="1" ht="16.5" thickBot="1">
      <c r="A357" s="1361">
        <v>29</v>
      </c>
      <c r="B357" s="1361">
        <v>0</v>
      </c>
      <c r="C357" s="1361" t="s">
        <v>19</v>
      </c>
      <c r="D357" s="1159">
        <v>1</v>
      </c>
      <c r="E357" s="1159"/>
      <c r="F357" s="208" t="s">
        <v>1848</v>
      </c>
      <c r="G357" s="209"/>
      <c r="H357" s="210" t="s">
        <v>73</v>
      </c>
      <c r="I357" s="211"/>
      <c r="J357" s="212"/>
      <c r="K357" s="213"/>
      <c r="L357" s="213"/>
      <c r="M357" s="214">
        <v>1781.7</v>
      </c>
      <c r="N357" s="566">
        <v>1781.7</v>
      </c>
      <c r="O357" s="1361"/>
      <c r="P357" s="567"/>
      <c r="Q357" s="567"/>
      <c r="R357" s="567"/>
      <c r="S357" s="567"/>
    </row>
    <row r="358" spans="1:19" s="572" customFormat="1" ht="30.75" thickBot="1">
      <c r="A358" s="1361">
        <v>29</v>
      </c>
      <c r="B358" s="1361">
        <v>1</v>
      </c>
      <c r="C358" s="1361">
        <v>1</v>
      </c>
      <c r="D358" s="1159" t="s">
        <v>19</v>
      </c>
      <c r="E358" s="1159"/>
      <c r="F358" s="1312" t="s">
        <v>2066</v>
      </c>
      <c r="G358" s="1304" t="s">
        <v>695</v>
      </c>
      <c r="H358" s="1299" t="s">
        <v>778</v>
      </c>
      <c r="I358" s="1304" t="s">
        <v>0</v>
      </c>
      <c r="J358" s="1885">
        <v>11.5</v>
      </c>
      <c r="K358" s="1869">
        <v>128.72999999999999</v>
      </c>
      <c r="L358" s="1869">
        <v>154.93</v>
      </c>
      <c r="M358" s="1302">
        <v>1781.7</v>
      </c>
      <c r="N358" s="566"/>
      <c r="O358" s="1371" t="s">
        <v>1556</v>
      </c>
      <c r="P358" s="566" t="s">
        <v>2066</v>
      </c>
      <c r="Q358" s="571"/>
      <c r="R358" s="570"/>
      <c r="S358" s="571"/>
    </row>
    <row r="359" spans="1:19" s="625" customFormat="1" ht="16.5" thickBot="1">
      <c r="A359" s="1361">
        <v>29</v>
      </c>
      <c r="B359" s="1361" t="s">
        <v>19</v>
      </c>
      <c r="C359" s="1361" t="s">
        <v>19</v>
      </c>
      <c r="D359" s="1159" t="s">
        <v>19</v>
      </c>
      <c r="E359" s="1159"/>
      <c r="F359" s="229" t="s">
        <v>19</v>
      </c>
      <c r="G359" s="229"/>
      <c r="H359" s="229"/>
      <c r="I359" s="229"/>
      <c r="J359" s="229"/>
      <c r="K359" s="230"/>
      <c r="L359" s="229"/>
      <c r="M359" s="229"/>
      <c r="N359" s="624"/>
      <c r="P359" s="626"/>
      <c r="Q359" s="626"/>
      <c r="R359" s="626"/>
      <c r="S359" s="626"/>
    </row>
    <row r="360" spans="1:19" s="1161" customFormat="1" ht="16.5" thickBot="1">
      <c r="A360" s="1361">
        <v>30</v>
      </c>
      <c r="B360" s="1361">
        <v>0</v>
      </c>
      <c r="C360" s="1361" t="s">
        <v>19</v>
      </c>
      <c r="D360" s="1159">
        <v>1</v>
      </c>
      <c r="E360" s="1159"/>
      <c r="F360" s="208" t="s">
        <v>1849</v>
      </c>
      <c r="G360" s="209"/>
      <c r="H360" s="210" t="s">
        <v>1657</v>
      </c>
      <c r="I360" s="211"/>
      <c r="J360" s="212"/>
      <c r="K360" s="213"/>
      <c r="L360" s="213"/>
      <c r="M360" s="214">
        <v>23236.23</v>
      </c>
      <c r="N360" s="566">
        <v>44348.68</v>
      </c>
      <c r="O360" s="1361"/>
      <c r="P360" s="1160"/>
      <c r="Q360" s="1160"/>
      <c r="R360" s="1160"/>
      <c r="S360" s="1160"/>
    </row>
    <row r="361" spans="1:19" s="1361" customFormat="1" ht="30.75" thickBot="1">
      <c r="A361" s="1361">
        <v>30</v>
      </c>
      <c r="B361" s="1361">
        <v>1</v>
      </c>
      <c r="C361" s="1361">
        <v>1</v>
      </c>
      <c r="D361" s="1159" t="s">
        <v>19</v>
      </c>
      <c r="E361" s="1159"/>
      <c r="F361" s="1391" t="s">
        <v>2067</v>
      </c>
      <c r="G361" s="1390" t="s">
        <v>541</v>
      </c>
      <c r="H361" s="1392" t="s">
        <v>542</v>
      </c>
      <c r="I361" s="1390" t="s">
        <v>23</v>
      </c>
      <c r="J361" s="1308">
        <v>1</v>
      </c>
      <c r="K361" s="1394">
        <v>8967.4500000000007</v>
      </c>
      <c r="L361" s="1394">
        <v>10792.33</v>
      </c>
      <c r="M361" s="634">
        <v>10792.33</v>
      </c>
      <c r="N361" s="566">
        <v>501651.32</v>
      </c>
      <c r="O361" s="1371" t="s">
        <v>545</v>
      </c>
      <c r="P361" s="566" t="s">
        <v>2067</v>
      </c>
      <c r="Q361" s="1360"/>
      <c r="R361" s="1359"/>
      <c r="S361" s="1360"/>
    </row>
    <row r="362" spans="1:19" s="1361" customFormat="1" ht="30.75" thickBot="1">
      <c r="A362" s="1361">
        <v>30</v>
      </c>
      <c r="B362" s="1361">
        <v>2</v>
      </c>
      <c r="C362" s="1361">
        <v>1</v>
      </c>
      <c r="D362" s="1159" t="s">
        <v>19</v>
      </c>
      <c r="E362" s="1159"/>
      <c r="F362" s="2152" t="s">
        <v>2068</v>
      </c>
      <c r="G362" s="2007" t="s">
        <v>548</v>
      </c>
      <c r="H362" s="2006" t="s">
        <v>549</v>
      </c>
      <c r="I362" s="2007" t="s">
        <v>23</v>
      </c>
      <c r="J362" s="2191">
        <v>2</v>
      </c>
      <c r="K362" s="2155">
        <v>1242.97</v>
      </c>
      <c r="L362" s="2155">
        <v>1495.91</v>
      </c>
      <c r="M362" s="2193">
        <v>2991.82</v>
      </c>
      <c r="N362" s="566"/>
      <c r="O362" s="1371" t="s">
        <v>545</v>
      </c>
      <c r="P362" s="566" t="s">
        <v>2068</v>
      </c>
      <c r="Q362" s="1360"/>
      <c r="R362" s="1359"/>
      <c r="S362" s="1360"/>
    </row>
    <row r="363" spans="1:19" s="1361" customFormat="1" ht="30.75" thickBot="1">
      <c r="A363" s="1361">
        <v>30</v>
      </c>
      <c r="B363" s="1361">
        <v>3</v>
      </c>
      <c r="C363" s="1361">
        <v>1</v>
      </c>
      <c r="D363" s="1159" t="s">
        <v>19</v>
      </c>
      <c r="E363" s="1159"/>
      <c r="F363" s="2198" t="s">
        <v>2069</v>
      </c>
      <c r="G363" s="508" t="s">
        <v>551</v>
      </c>
      <c r="H363" s="507" t="s">
        <v>555</v>
      </c>
      <c r="I363" s="508" t="s">
        <v>23</v>
      </c>
      <c r="J363" s="2199">
        <v>2</v>
      </c>
      <c r="K363" s="509">
        <v>1757.97</v>
      </c>
      <c r="L363" s="509">
        <v>2115.7199999999998</v>
      </c>
      <c r="M363" s="2200">
        <v>4231.4399999999996</v>
      </c>
      <c r="N363" s="566"/>
      <c r="O363" s="1371" t="s">
        <v>545</v>
      </c>
      <c r="P363" s="566" t="s">
        <v>2069</v>
      </c>
      <c r="Q363" s="1360"/>
      <c r="R363" s="1359"/>
      <c r="S363" s="1360"/>
    </row>
    <row r="364" spans="1:19" s="1361" customFormat="1" ht="30.75" thickBot="1">
      <c r="A364" s="1361">
        <v>30</v>
      </c>
      <c r="B364" s="1361">
        <v>4</v>
      </c>
      <c r="C364" s="1361">
        <v>1</v>
      </c>
      <c r="D364" s="1159" t="s">
        <v>19</v>
      </c>
      <c r="E364" s="1159"/>
      <c r="F364" s="1312" t="s">
        <v>2070</v>
      </c>
      <c r="G364" s="1304" t="s">
        <v>554</v>
      </c>
      <c r="H364" s="1299" t="s">
        <v>564</v>
      </c>
      <c r="I364" s="1304" t="s">
        <v>23</v>
      </c>
      <c r="J364" s="1885">
        <v>2</v>
      </c>
      <c r="K364" s="1869">
        <v>2168.94</v>
      </c>
      <c r="L364" s="1869">
        <v>2610.3200000000002</v>
      </c>
      <c r="M364" s="1302">
        <v>5220.6400000000003</v>
      </c>
      <c r="N364" s="566"/>
      <c r="O364" s="1371" t="s">
        <v>545</v>
      </c>
      <c r="P364" s="566" t="s">
        <v>2070</v>
      </c>
      <c r="Q364" s="1360"/>
      <c r="R364" s="1359"/>
      <c r="S364" s="1360"/>
    </row>
    <row r="365" spans="1:19" s="575" customFormat="1" ht="16.5" thickBot="1">
      <c r="A365" s="1361">
        <v>30</v>
      </c>
      <c r="B365" s="1361" t="s">
        <v>19</v>
      </c>
      <c r="C365" s="1361" t="s">
        <v>19</v>
      </c>
      <c r="D365" s="1159" t="s">
        <v>19</v>
      </c>
      <c r="E365" s="1159"/>
      <c r="F365" s="229" t="s">
        <v>19</v>
      </c>
      <c r="G365" s="229"/>
      <c r="H365" s="229"/>
      <c r="I365" s="229"/>
      <c r="J365" s="229"/>
      <c r="K365" s="230"/>
      <c r="L365" s="229"/>
      <c r="M365" s="229"/>
      <c r="N365" s="574"/>
      <c r="O365" s="625"/>
      <c r="P365" s="576"/>
      <c r="Q365" s="576"/>
      <c r="R365" s="576"/>
      <c r="S365" s="576"/>
    </row>
    <row r="366" spans="1:19" s="568" customFormat="1" ht="16.5" thickBot="1">
      <c r="A366" s="1361">
        <v>31</v>
      </c>
      <c r="B366" s="1361">
        <v>0</v>
      </c>
      <c r="C366" s="1361" t="s">
        <v>19</v>
      </c>
      <c r="D366" s="1159">
        <v>1</v>
      </c>
      <c r="E366" s="1159"/>
      <c r="F366" s="208" t="s">
        <v>1850</v>
      </c>
      <c r="G366" s="209"/>
      <c r="H366" s="210" t="s">
        <v>231</v>
      </c>
      <c r="I366" s="211"/>
      <c r="J366" s="212"/>
      <c r="K366" s="213"/>
      <c r="L366" s="213"/>
      <c r="M366" s="214">
        <v>4805.8900000000003</v>
      </c>
      <c r="N366" s="566">
        <v>516.25</v>
      </c>
      <c r="O366" s="1361"/>
      <c r="P366" s="567"/>
      <c r="Q366" s="567"/>
      <c r="R366" s="567"/>
      <c r="S366" s="567"/>
    </row>
    <row r="367" spans="1:19" s="1361" customFormat="1" ht="16.5" thickBot="1">
      <c r="A367" s="1361">
        <v>31</v>
      </c>
      <c r="B367" s="1361">
        <v>1</v>
      </c>
      <c r="C367" s="1361">
        <v>1</v>
      </c>
      <c r="D367" s="1159" t="s">
        <v>19</v>
      </c>
      <c r="E367" s="1159"/>
      <c r="F367" s="1312" t="s">
        <v>2071</v>
      </c>
      <c r="G367" s="1304" t="s">
        <v>696</v>
      </c>
      <c r="H367" s="1299" t="s">
        <v>1641</v>
      </c>
      <c r="I367" s="1304" t="s">
        <v>23</v>
      </c>
      <c r="J367" s="1885">
        <v>4</v>
      </c>
      <c r="K367" s="1869">
        <v>891.08</v>
      </c>
      <c r="L367" s="1869">
        <v>1072.4100000000001</v>
      </c>
      <c r="M367" s="1302">
        <v>4289.6400000000003</v>
      </c>
      <c r="N367" s="566"/>
      <c r="O367" s="1371" t="s">
        <v>545</v>
      </c>
      <c r="P367" s="566" t="s">
        <v>2071</v>
      </c>
      <c r="Q367" s="1360"/>
      <c r="R367" s="1359"/>
      <c r="S367" s="1360"/>
    </row>
    <row r="368" spans="1:19" s="1361" customFormat="1" ht="16.5" thickBot="1">
      <c r="A368" s="1361">
        <v>31</v>
      </c>
      <c r="B368" s="1361">
        <v>2</v>
      </c>
      <c r="C368" s="1361">
        <v>1</v>
      </c>
      <c r="D368" s="1159" t="s">
        <v>19</v>
      </c>
      <c r="E368" s="1159"/>
      <c r="F368" s="1312" t="s">
        <v>2072</v>
      </c>
      <c r="G368" s="1304" t="s">
        <v>699</v>
      </c>
      <c r="H368" s="1299" t="s">
        <v>1164</v>
      </c>
      <c r="I368" s="1304" t="s">
        <v>0</v>
      </c>
      <c r="J368" s="1885">
        <v>890.09</v>
      </c>
      <c r="K368" s="1869">
        <v>0.48</v>
      </c>
      <c r="L368" s="1869">
        <v>0.57999999999999996</v>
      </c>
      <c r="M368" s="1302">
        <v>516.25</v>
      </c>
      <c r="N368" s="581">
        <v>36125</v>
      </c>
      <c r="O368" s="1371" t="s">
        <v>1640</v>
      </c>
      <c r="P368" s="566" t="s">
        <v>2072</v>
      </c>
      <c r="Q368" s="1360"/>
      <c r="R368" s="1359"/>
      <c r="S368" s="1360"/>
    </row>
    <row r="369" spans="1:19" s="575" customFormat="1" ht="16.5" thickBot="1">
      <c r="A369" s="625"/>
      <c r="B369" s="625"/>
      <c r="D369" s="573"/>
      <c r="E369" s="623"/>
      <c r="F369" s="229"/>
      <c r="G369" s="229"/>
      <c r="H369" s="229"/>
      <c r="I369" s="229"/>
      <c r="J369" s="229"/>
      <c r="K369" s="230"/>
      <c r="L369" s="229"/>
      <c r="M369" s="229"/>
      <c r="N369" s="574"/>
      <c r="O369" s="625"/>
      <c r="P369" s="576"/>
      <c r="Q369" s="576"/>
      <c r="R369" s="576"/>
      <c r="S369" s="576"/>
    </row>
    <row r="370" spans="1:19" s="381" customFormat="1" ht="28.5" thickBot="1">
      <c r="A370" s="642"/>
      <c r="B370" s="642"/>
      <c r="C370" s="582"/>
      <c r="D370" s="582"/>
      <c r="E370" s="582"/>
      <c r="F370" s="1409"/>
      <c r="G370" s="1410"/>
      <c r="H370" s="1410"/>
      <c r="I370" s="635"/>
      <c r="J370" s="636"/>
      <c r="K370" s="2493">
        <v>498006.03999999975</v>
      </c>
      <c r="L370" s="2493"/>
      <c r="M370" s="2494"/>
      <c r="N370" s="583"/>
      <c r="O370" s="584"/>
      <c r="P370" s="584"/>
      <c r="Q370" s="584"/>
    </row>
    <row r="371" spans="1:19" s="568" customFormat="1" ht="15.75">
      <c r="A371" s="1161"/>
      <c r="B371" s="1161"/>
      <c r="D371" s="569"/>
      <c r="E371" s="1357"/>
      <c r="F371" s="1411"/>
      <c r="G371" s="1411"/>
      <c r="H371" s="1412"/>
      <c r="I371" s="1411"/>
      <c r="J371" s="1413"/>
      <c r="K371" s="1413"/>
      <c r="L371" s="1413"/>
      <c r="M371" s="1413"/>
      <c r="N371" s="575"/>
      <c r="O371" s="1361"/>
    </row>
    <row r="372" spans="1:19" s="568" customFormat="1" ht="15.75">
      <c r="A372" s="1161"/>
      <c r="B372" s="1161"/>
      <c r="D372" s="569"/>
      <c r="E372" s="1357"/>
      <c r="F372" s="1411"/>
      <c r="G372" s="1411"/>
      <c r="H372" s="1412"/>
      <c r="I372" s="1411"/>
      <c r="J372" s="1413"/>
      <c r="K372" s="1413"/>
      <c r="L372" s="1413"/>
      <c r="M372" s="1413"/>
      <c r="N372" s="575"/>
      <c r="O372" s="1361"/>
    </row>
    <row r="373" spans="1:19" s="1161" customFormat="1" ht="15.75">
      <c r="D373" s="1357"/>
      <c r="E373" s="1357"/>
      <c r="F373" s="1411"/>
      <c r="G373" s="1411"/>
      <c r="H373" s="1412"/>
      <c r="I373" s="1411"/>
      <c r="J373" s="1413"/>
      <c r="K373" s="1413"/>
      <c r="L373" s="1413"/>
      <c r="M373" s="1413"/>
      <c r="N373" s="625"/>
      <c r="O373" s="1361"/>
    </row>
    <row r="374" spans="1:19" s="1161" customFormat="1" ht="15.75">
      <c r="D374" s="1357"/>
      <c r="E374" s="1357"/>
      <c r="F374" s="1411"/>
      <c r="G374" s="1411"/>
      <c r="H374" s="1412"/>
      <c r="I374" s="1411"/>
      <c r="J374" s="1413"/>
      <c r="K374" s="1413"/>
      <c r="L374" s="1413"/>
      <c r="M374" s="1413"/>
      <c r="N374" s="625"/>
      <c r="O374" s="1361"/>
    </row>
    <row r="375" spans="1:19" s="1161" customFormat="1" ht="15.75">
      <c r="D375" s="1357"/>
      <c r="E375" s="1357"/>
      <c r="F375" s="1411"/>
      <c r="G375" s="1411"/>
      <c r="H375" s="1412"/>
      <c r="I375" s="1411"/>
      <c r="J375" s="1413"/>
      <c r="K375" s="1413"/>
      <c r="L375" s="1413"/>
      <c r="M375" s="1413"/>
      <c r="N375" s="625"/>
      <c r="O375" s="1361"/>
    </row>
    <row r="376" spans="1:19" s="1161" customFormat="1" ht="15.75">
      <c r="D376" s="1357"/>
      <c r="E376" s="1357"/>
      <c r="F376" s="1411"/>
      <c r="G376" s="1411"/>
      <c r="H376" s="1412"/>
      <c r="I376" s="1411"/>
      <c r="J376" s="1413"/>
      <c r="K376" s="1413"/>
      <c r="L376" s="1413"/>
      <c r="M376" s="1413"/>
      <c r="N376" s="625"/>
      <c r="O376" s="1361"/>
    </row>
    <row r="377" spans="1:19" s="1161" customFormat="1" ht="15.75">
      <c r="D377" s="1357"/>
      <c r="E377" s="1357"/>
      <c r="F377" s="1411"/>
      <c r="G377" s="1411"/>
      <c r="H377" s="1412"/>
      <c r="I377" s="1411"/>
      <c r="J377" s="1413"/>
      <c r="K377" s="1413"/>
      <c r="L377" s="1413"/>
      <c r="M377" s="1413"/>
      <c r="N377" s="625"/>
      <c r="O377" s="1361"/>
    </row>
    <row r="378" spans="1:19" s="1161" customFormat="1" ht="15.75">
      <c r="D378" s="1357"/>
      <c r="E378" s="1357"/>
      <c r="F378" s="1411"/>
      <c r="G378" s="1411"/>
      <c r="H378" s="1412"/>
      <c r="I378" s="1411"/>
      <c r="J378" s="1413"/>
      <c r="K378" s="1413"/>
      <c r="L378" s="1413"/>
      <c r="M378" s="1413"/>
      <c r="N378" s="625"/>
      <c r="O378" s="1361"/>
    </row>
    <row r="379" spans="1:19" s="1161" customFormat="1" ht="15.75">
      <c r="D379" s="1357"/>
      <c r="E379" s="1357"/>
      <c r="F379" s="1411"/>
      <c r="G379" s="1411"/>
      <c r="H379" s="1412"/>
      <c r="I379" s="1411"/>
      <c r="J379" s="1413"/>
      <c r="K379" s="1413"/>
      <c r="L379" s="1413"/>
      <c r="M379" s="1413"/>
      <c r="N379" s="625"/>
      <c r="O379" s="1361"/>
    </row>
    <row r="380" spans="1:19" s="1161" customFormat="1" ht="15.75">
      <c r="D380" s="1357"/>
      <c r="E380" s="1357"/>
      <c r="F380" s="1411"/>
      <c r="G380" s="1411"/>
      <c r="H380" s="1412"/>
      <c r="I380" s="1411"/>
      <c r="J380" s="1413"/>
      <c r="K380" s="1413"/>
      <c r="L380" s="1413"/>
      <c r="M380" s="1413"/>
      <c r="N380" s="625"/>
      <c r="O380" s="1361"/>
    </row>
    <row r="381" spans="1:19" s="1161" customFormat="1" ht="15.75">
      <c r="D381" s="1357"/>
      <c r="E381" s="1357"/>
      <c r="F381" s="1411"/>
      <c r="G381" s="1411"/>
      <c r="H381" s="1412"/>
      <c r="I381" s="1411"/>
      <c r="J381" s="1413"/>
      <c r="K381" s="1413"/>
      <c r="L381" s="1413"/>
      <c r="M381" s="1413"/>
      <c r="N381" s="625"/>
      <c r="O381" s="1361"/>
    </row>
    <row r="382" spans="1:19" s="1161" customFormat="1" ht="15.75">
      <c r="D382" s="1357"/>
      <c r="E382" s="1357"/>
      <c r="F382" s="1411"/>
      <c r="G382" s="1411"/>
      <c r="H382" s="1412"/>
      <c r="I382" s="1411"/>
      <c r="J382" s="1413"/>
      <c r="K382" s="1413"/>
      <c r="L382" s="1413"/>
      <c r="M382" s="1413"/>
      <c r="N382" s="625"/>
      <c r="O382" s="1361"/>
    </row>
    <row r="383" spans="1:19" s="1161" customFormat="1" ht="15.75">
      <c r="D383" s="1357"/>
      <c r="E383" s="1357"/>
      <c r="F383" s="1411"/>
      <c r="G383" s="1411"/>
      <c r="H383" s="1412"/>
      <c r="I383" s="1411"/>
      <c r="J383" s="1413"/>
      <c r="K383" s="1413"/>
      <c r="L383" s="1413"/>
      <c r="M383" s="1413"/>
      <c r="N383" s="625"/>
      <c r="O383" s="1361"/>
    </row>
    <row r="384" spans="1:19" s="1161" customFormat="1" ht="15.75">
      <c r="D384" s="1357"/>
      <c r="E384" s="1357"/>
      <c r="F384" s="1411"/>
      <c r="G384" s="1411"/>
      <c r="H384" s="1412"/>
      <c r="I384" s="1411"/>
      <c r="J384" s="1413"/>
      <c r="K384" s="1413"/>
      <c r="L384" s="1413"/>
      <c r="M384" s="1413"/>
      <c r="N384" s="625"/>
      <c r="O384" s="1361"/>
    </row>
    <row r="385" spans="4:15" s="1161" customFormat="1" ht="15.75">
      <c r="D385" s="1357"/>
      <c r="E385" s="1357"/>
      <c r="F385" s="1411"/>
      <c r="G385" s="1411"/>
      <c r="H385" s="1412"/>
      <c r="I385" s="1411"/>
      <c r="J385" s="1413"/>
      <c r="K385" s="1413"/>
      <c r="L385" s="1413"/>
      <c r="M385" s="1413"/>
      <c r="N385" s="625"/>
      <c r="O385" s="1361"/>
    </row>
    <row r="386" spans="4:15" s="1161" customFormat="1" ht="15.75">
      <c r="D386" s="1357"/>
      <c r="E386" s="1357"/>
      <c r="F386" s="1411"/>
      <c r="G386" s="1411"/>
      <c r="H386" s="1412"/>
      <c r="I386" s="1411"/>
      <c r="J386" s="1413"/>
      <c r="K386" s="1413"/>
      <c r="L386" s="1413"/>
      <c r="M386" s="1413"/>
      <c r="N386" s="625"/>
      <c r="O386" s="1361"/>
    </row>
    <row r="387" spans="4:15" s="1161" customFormat="1" ht="15.75">
      <c r="D387" s="1357"/>
      <c r="E387" s="1357"/>
      <c r="F387" s="1411"/>
      <c r="G387" s="1411"/>
      <c r="H387" s="1412"/>
      <c r="I387" s="1411"/>
      <c r="J387" s="1413"/>
      <c r="K387" s="1413"/>
      <c r="L387" s="1413"/>
      <c r="M387" s="1413"/>
      <c r="N387" s="625"/>
      <c r="O387" s="1361"/>
    </row>
    <row r="388" spans="4:15" s="1161" customFormat="1" ht="15.75">
      <c r="D388" s="1357"/>
      <c r="E388" s="1357"/>
      <c r="F388" s="1411"/>
      <c r="G388" s="1411"/>
      <c r="H388" s="1412"/>
      <c r="I388" s="1411"/>
      <c r="J388" s="1413"/>
      <c r="K388" s="1413"/>
      <c r="L388" s="1413"/>
      <c r="M388" s="1413"/>
      <c r="N388" s="625"/>
      <c r="O388" s="1361"/>
    </row>
    <row r="389" spans="4:15" s="1161" customFormat="1" ht="15.75">
      <c r="D389" s="1357"/>
      <c r="E389" s="1357"/>
      <c r="F389" s="1411"/>
      <c r="G389" s="1411"/>
      <c r="H389" s="1412"/>
      <c r="I389" s="1411"/>
      <c r="J389" s="1413"/>
      <c r="K389" s="1413"/>
      <c r="L389" s="1413"/>
      <c r="M389" s="1413"/>
      <c r="N389" s="625"/>
      <c r="O389" s="1361"/>
    </row>
    <row r="390" spans="4:15" s="1161" customFormat="1" ht="15.75">
      <c r="D390" s="1357"/>
      <c r="E390" s="1357"/>
      <c r="F390" s="1411"/>
      <c r="G390" s="1411"/>
      <c r="H390" s="1412"/>
      <c r="I390" s="1411"/>
      <c r="J390" s="1413"/>
      <c r="K390" s="1413"/>
      <c r="L390" s="1413"/>
      <c r="M390" s="1413"/>
      <c r="N390" s="625"/>
      <c r="O390" s="1361"/>
    </row>
    <row r="391" spans="4:15" s="1161" customFormat="1" ht="15.75">
      <c r="D391" s="1357"/>
      <c r="E391" s="1357"/>
      <c r="F391" s="1411"/>
      <c r="G391" s="1411"/>
      <c r="H391" s="1412"/>
      <c r="I391" s="1411"/>
      <c r="J391" s="1413"/>
      <c r="K391" s="1413"/>
      <c r="L391" s="1413"/>
      <c r="M391" s="1413"/>
      <c r="N391" s="625"/>
      <c r="O391" s="1361"/>
    </row>
    <row r="392" spans="4:15" s="1161" customFormat="1" ht="15.75">
      <c r="D392" s="1357"/>
      <c r="E392" s="1357"/>
      <c r="F392" s="1411"/>
      <c r="G392" s="1411"/>
      <c r="H392" s="1412"/>
      <c r="I392" s="1411"/>
      <c r="J392" s="1413"/>
      <c r="K392" s="1413"/>
      <c r="L392" s="1413"/>
      <c r="M392" s="1413"/>
      <c r="N392" s="625"/>
      <c r="O392" s="1361"/>
    </row>
    <row r="393" spans="4:15" s="1161" customFormat="1" ht="15.75">
      <c r="D393" s="1357"/>
      <c r="E393" s="1357"/>
      <c r="F393" s="1411"/>
      <c r="G393" s="1411"/>
      <c r="H393" s="1412"/>
      <c r="I393" s="1411"/>
      <c r="J393" s="1413"/>
      <c r="K393" s="1413"/>
      <c r="L393" s="1413"/>
      <c r="M393" s="1413"/>
      <c r="N393" s="625"/>
      <c r="O393" s="1361"/>
    </row>
    <row r="394" spans="4:15" s="1161" customFormat="1" ht="15.75">
      <c r="D394" s="1357"/>
      <c r="E394" s="1357"/>
      <c r="F394" s="1411"/>
      <c r="G394" s="1411"/>
      <c r="H394" s="1412"/>
      <c r="I394" s="1411"/>
      <c r="J394" s="1413"/>
      <c r="K394" s="1413"/>
      <c r="L394" s="1413"/>
      <c r="M394" s="1413"/>
      <c r="N394" s="625"/>
      <c r="O394" s="1361"/>
    </row>
    <row r="395" spans="4:15" s="1161" customFormat="1" ht="15.75">
      <c r="D395" s="1357"/>
      <c r="E395" s="1357"/>
      <c r="F395" s="1411"/>
      <c r="G395" s="1411"/>
      <c r="H395" s="1412"/>
      <c r="I395" s="1411"/>
      <c r="J395" s="1413"/>
      <c r="K395" s="1413"/>
      <c r="L395" s="1413"/>
      <c r="M395" s="1413"/>
      <c r="N395" s="625"/>
      <c r="O395" s="1361"/>
    </row>
    <row r="396" spans="4:15" s="1161" customFormat="1" ht="15.75">
      <c r="D396" s="1357"/>
      <c r="E396" s="1357"/>
      <c r="F396" s="1411"/>
      <c r="G396" s="1411"/>
      <c r="H396" s="1412"/>
      <c r="I396" s="1411"/>
      <c r="J396" s="1413"/>
      <c r="K396" s="1413"/>
      <c r="L396" s="1413"/>
      <c r="M396" s="1413"/>
      <c r="N396" s="625"/>
      <c r="O396" s="1361"/>
    </row>
    <row r="397" spans="4:15" s="1161" customFormat="1" ht="15.75">
      <c r="D397" s="1357"/>
      <c r="E397" s="1357"/>
      <c r="F397" s="1411"/>
      <c r="G397" s="1411"/>
      <c r="H397" s="1412"/>
      <c r="I397" s="1411"/>
      <c r="J397" s="1413"/>
      <c r="K397" s="1413"/>
      <c r="L397" s="1413"/>
      <c r="M397" s="1413"/>
      <c r="N397" s="625"/>
      <c r="O397" s="1361"/>
    </row>
    <row r="398" spans="4:15" s="1161" customFormat="1" ht="15.75">
      <c r="D398" s="1357"/>
      <c r="E398" s="1357"/>
      <c r="F398" s="1411"/>
      <c r="G398" s="1411"/>
      <c r="H398" s="1412"/>
      <c r="I398" s="1411"/>
      <c r="J398" s="1413"/>
      <c r="K398" s="1413"/>
      <c r="L398" s="1413"/>
      <c r="M398" s="1413"/>
      <c r="N398" s="625"/>
      <c r="O398" s="1361"/>
    </row>
    <row r="399" spans="4:15" s="1161" customFormat="1" ht="15.75">
      <c r="D399" s="1357"/>
      <c r="E399" s="1357"/>
      <c r="F399" s="1411"/>
      <c r="G399" s="1411"/>
      <c r="H399" s="1412"/>
      <c r="I399" s="1411"/>
      <c r="J399" s="1413"/>
      <c r="K399" s="1413"/>
      <c r="L399" s="1413"/>
      <c r="M399" s="1413"/>
      <c r="N399" s="625"/>
      <c r="O399" s="1361"/>
    </row>
    <row r="400" spans="4:15" s="1161" customFormat="1" ht="15.75">
      <c r="D400" s="1357"/>
      <c r="E400" s="1357"/>
      <c r="F400" s="1411"/>
      <c r="G400" s="1411"/>
      <c r="H400" s="1412"/>
      <c r="I400" s="1411"/>
      <c r="J400" s="1413"/>
      <c r="K400" s="1413"/>
      <c r="L400" s="1413"/>
      <c r="M400" s="1413"/>
      <c r="N400" s="625"/>
      <c r="O400" s="1361"/>
    </row>
    <row r="401" spans="4:15" s="1161" customFormat="1" ht="15.75">
      <c r="D401" s="1357"/>
      <c r="E401" s="1357"/>
      <c r="F401" s="1411"/>
      <c r="G401" s="1411"/>
      <c r="H401" s="1412"/>
      <c r="I401" s="1411"/>
      <c r="J401" s="1413"/>
      <c r="K401" s="1413"/>
      <c r="L401" s="1413"/>
      <c r="M401" s="1413"/>
      <c r="N401" s="625"/>
      <c r="O401" s="1361"/>
    </row>
    <row r="402" spans="4:15" s="1161" customFormat="1" ht="15.75">
      <c r="D402" s="1357"/>
      <c r="E402" s="1357"/>
      <c r="F402" s="1411"/>
      <c r="G402" s="1411"/>
      <c r="H402" s="1412"/>
      <c r="I402" s="1411"/>
      <c r="J402" s="1413"/>
      <c r="K402" s="1413"/>
      <c r="L402" s="1413"/>
      <c r="M402" s="1413"/>
      <c r="N402" s="625"/>
      <c r="O402" s="1361"/>
    </row>
    <row r="403" spans="4:15" s="1161" customFormat="1" ht="15.75">
      <c r="D403" s="1357"/>
      <c r="E403" s="1357"/>
      <c r="F403" s="1411"/>
      <c r="G403" s="1411"/>
      <c r="H403" s="1412"/>
      <c r="I403" s="1411"/>
      <c r="J403" s="1413"/>
      <c r="K403" s="1413"/>
      <c r="L403" s="1413"/>
      <c r="M403" s="1413"/>
      <c r="N403" s="625"/>
      <c r="O403" s="1361"/>
    </row>
    <row r="404" spans="4:15" s="1161" customFormat="1" ht="15.75">
      <c r="D404" s="1357"/>
      <c r="E404" s="1357"/>
      <c r="F404" s="1411"/>
      <c r="G404" s="1411"/>
      <c r="H404" s="1412"/>
      <c r="I404" s="1411"/>
      <c r="J404" s="1413"/>
      <c r="K404" s="1413"/>
      <c r="L404" s="1413"/>
      <c r="M404" s="1413"/>
      <c r="N404" s="625"/>
      <c r="O404" s="1361"/>
    </row>
    <row r="405" spans="4:15" s="1161" customFormat="1" ht="15.75">
      <c r="D405" s="1357"/>
      <c r="E405" s="1357"/>
      <c r="F405" s="1411"/>
      <c r="G405" s="1411"/>
      <c r="H405" s="1412"/>
      <c r="I405" s="1411"/>
      <c r="J405" s="1413"/>
      <c r="K405" s="1413"/>
      <c r="L405" s="1413"/>
      <c r="M405" s="1413"/>
      <c r="N405" s="625"/>
      <c r="O405" s="1361"/>
    </row>
    <row r="406" spans="4:15" s="1161" customFormat="1" ht="15.75">
      <c r="D406" s="1357"/>
      <c r="E406" s="1357"/>
      <c r="F406" s="1411"/>
      <c r="G406" s="1411"/>
      <c r="H406" s="1412"/>
      <c r="I406" s="1411"/>
      <c r="J406" s="1413"/>
      <c r="K406" s="1413"/>
      <c r="L406" s="1413"/>
      <c r="M406" s="1413"/>
      <c r="N406" s="625"/>
      <c r="O406" s="1361"/>
    </row>
    <row r="407" spans="4:15" s="1161" customFormat="1" ht="15.75">
      <c r="D407" s="1357"/>
      <c r="E407" s="1357"/>
      <c r="F407" s="1411"/>
      <c r="G407" s="1411"/>
      <c r="H407" s="1412"/>
      <c r="I407" s="1411"/>
      <c r="J407" s="1413"/>
      <c r="K407" s="1413"/>
      <c r="L407" s="1413"/>
      <c r="M407" s="1413"/>
      <c r="N407" s="625"/>
      <c r="O407" s="1361"/>
    </row>
    <row r="408" spans="4:15" s="1161" customFormat="1" ht="15.75">
      <c r="D408" s="1357"/>
      <c r="E408" s="1357"/>
      <c r="F408" s="1411"/>
      <c r="G408" s="1411"/>
      <c r="H408" s="1412"/>
      <c r="I408" s="1411"/>
      <c r="J408" s="1413"/>
      <c r="K408" s="1413"/>
      <c r="L408" s="1413"/>
      <c r="M408" s="1413"/>
      <c r="N408" s="625"/>
      <c r="O408" s="1361"/>
    </row>
    <row r="409" spans="4:15" s="1161" customFormat="1" ht="15.75">
      <c r="D409" s="1357"/>
      <c r="E409" s="1357"/>
      <c r="F409" s="1411"/>
      <c r="G409" s="1411"/>
      <c r="H409" s="1412"/>
      <c r="I409" s="1411"/>
      <c r="J409" s="1413"/>
      <c r="K409" s="1413"/>
      <c r="L409" s="1413"/>
      <c r="M409" s="1413"/>
      <c r="N409" s="625"/>
      <c r="O409" s="1361"/>
    </row>
    <row r="410" spans="4:15" s="1161" customFormat="1" ht="15.75">
      <c r="D410" s="1357"/>
      <c r="E410" s="1357"/>
      <c r="F410" s="1411"/>
      <c r="G410" s="1411"/>
      <c r="H410" s="1412"/>
      <c r="I410" s="1411"/>
      <c r="J410" s="1413"/>
      <c r="K410" s="1413"/>
      <c r="L410" s="1413"/>
      <c r="M410" s="1413"/>
      <c r="N410" s="625"/>
      <c r="O410" s="1361"/>
    </row>
    <row r="411" spans="4:15" s="1161" customFormat="1" ht="15.75">
      <c r="D411" s="1357"/>
      <c r="E411" s="1357"/>
      <c r="F411" s="1411"/>
      <c r="G411" s="1411"/>
      <c r="H411" s="1412"/>
      <c r="I411" s="1411"/>
      <c r="J411" s="1413"/>
      <c r="K411" s="1413"/>
      <c r="L411" s="1413"/>
      <c r="M411" s="1413"/>
      <c r="N411" s="625"/>
      <c r="O411" s="1361"/>
    </row>
    <row r="412" spans="4:15" s="1161" customFormat="1" ht="15.75">
      <c r="D412" s="1357"/>
      <c r="E412" s="1357"/>
      <c r="F412" s="1411"/>
      <c r="G412" s="1411"/>
      <c r="H412" s="1412"/>
      <c r="I412" s="1411"/>
      <c r="J412" s="1413"/>
      <c r="K412" s="1413"/>
      <c r="L412" s="1413"/>
      <c r="M412" s="1413"/>
      <c r="N412" s="625"/>
      <c r="O412" s="1361"/>
    </row>
    <row r="413" spans="4:15" s="1161" customFormat="1" ht="15.75">
      <c r="D413" s="1357"/>
      <c r="E413" s="1357"/>
      <c r="F413" s="1411"/>
      <c r="G413" s="1411"/>
      <c r="H413" s="1412"/>
      <c r="I413" s="1411"/>
      <c r="J413" s="1413"/>
      <c r="K413" s="1413"/>
      <c r="L413" s="1413"/>
      <c r="M413" s="1413"/>
      <c r="N413" s="625"/>
      <c r="O413" s="1361"/>
    </row>
    <row r="414" spans="4:15" s="1161" customFormat="1" ht="15.75">
      <c r="D414" s="1357"/>
      <c r="E414" s="1357"/>
      <c r="F414" s="1411"/>
      <c r="G414" s="1411"/>
      <c r="H414" s="1412"/>
      <c r="I414" s="1411"/>
      <c r="J414" s="1413"/>
      <c r="K414" s="1413"/>
      <c r="L414" s="1413"/>
      <c r="M414" s="1413"/>
      <c r="N414" s="625"/>
      <c r="O414" s="1361"/>
    </row>
    <row r="415" spans="4:15" s="1161" customFormat="1" ht="15.75">
      <c r="D415" s="1357"/>
      <c r="E415" s="1357"/>
      <c r="F415" s="1411"/>
      <c r="G415" s="1411"/>
      <c r="H415" s="1412"/>
      <c r="I415" s="1411"/>
      <c r="J415" s="1413"/>
      <c r="K415" s="1413"/>
      <c r="L415" s="1413"/>
      <c r="M415" s="1413"/>
      <c r="N415" s="625"/>
      <c r="O415" s="1361"/>
    </row>
    <row r="416" spans="4:15" s="1161" customFormat="1" ht="15.75">
      <c r="D416" s="1357"/>
      <c r="E416" s="1357"/>
      <c r="F416" s="1411"/>
      <c r="G416" s="1411"/>
      <c r="H416" s="1412"/>
      <c r="I416" s="1411"/>
      <c r="J416" s="1413"/>
      <c r="K416" s="1413"/>
      <c r="L416" s="1413"/>
      <c r="M416" s="1413"/>
      <c r="N416" s="625"/>
      <c r="O416" s="1361"/>
    </row>
    <row r="417" spans="4:15" s="1161" customFormat="1" ht="15.75">
      <c r="D417" s="1357"/>
      <c r="E417" s="1357"/>
      <c r="F417" s="1411"/>
      <c r="G417" s="1411"/>
      <c r="H417" s="1412"/>
      <c r="I417" s="1411"/>
      <c r="J417" s="1413"/>
      <c r="K417" s="1413"/>
      <c r="L417" s="1413"/>
      <c r="M417" s="1413"/>
      <c r="N417" s="625"/>
      <c r="O417" s="1361"/>
    </row>
    <row r="418" spans="4:15" s="1161" customFormat="1" ht="15.75">
      <c r="D418" s="1357"/>
      <c r="E418" s="1357"/>
      <c r="F418" s="1411"/>
      <c r="G418" s="1411"/>
      <c r="H418" s="1412"/>
      <c r="I418" s="1411"/>
      <c r="J418" s="1413"/>
      <c r="K418" s="1413"/>
      <c r="L418" s="1413"/>
      <c r="M418" s="1413"/>
      <c r="N418" s="625"/>
      <c r="O418" s="1361"/>
    </row>
    <row r="419" spans="4:15" s="1161" customFormat="1" ht="15.75">
      <c r="D419" s="1357"/>
      <c r="E419" s="1357"/>
      <c r="F419" s="1411"/>
      <c r="G419" s="1411"/>
      <c r="H419" s="1412"/>
      <c r="I419" s="1411"/>
      <c r="J419" s="1413"/>
      <c r="K419" s="1413"/>
      <c r="L419" s="1413"/>
      <c r="M419" s="1413"/>
      <c r="N419" s="625"/>
      <c r="O419" s="1361"/>
    </row>
    <row r="420" spans="4:15" s="1161" customFormat="1" ht="15.75">
      <c r="D420" s="1357"/>
      <c r="E420" s="1357"/>
      <c r="F420" s="1411"/>
      <c r="G420" s="1411"/>
      <c r="H420" s="1412"/>
      <c r="I420" s="1411"/>
      <c r="J420" s="1413"/>
      <c r="K420" s="1413"/>
      <c r="L420" s="1413"/>
      <c r="M420" s="1413"/>
      <c r="N420" s="625"/>
      <c r="O420" s="1361"/>
    </row>
    <row r="421" spans="4:15" s="1161" customFormat="1" ht="15.75">
      <c r="D421" s="1357"/>
      <c r="E421" s="1357"/>
      <c r="F421" s="1411"/>
      <c r="G421" s="1411"/>
      <c r="H421" s="1412"/>
      <c r="I421" s="1411"/>
      <c r="J421" s="1413"/>
      <c r="K421" s="1413"/>
      <c r="L421" s="1413"/>
      <c r="M421" s="1413"/>
      <c r="N421" s="625"/>
      <c r="O421" s="1361"/>
    </row>
    <row r="422" spans="4:15" s="1161" customFormat="1" ht="15.75">
      <c r="D422" s="1357"/>
      <c r="E422" s="1357"/>
      <c r="F422" s="1411"/>
      <c r="G422" s="1411"/>
      <c r="H422" s="1412"/>
      <c r="I422" s="1411"/>
      <c r="J422" s="1413"/>
      <c r="K422" s="1413"/>
      <c r="L422" s="1413"/>
      <c r="M422" s="1413"/>
      <c r="N422" s="625"/>
      <c r="O422" s="1361"/>
    </row>
    <row r="423" spans="4:15" s="1161" customFormat="1" ht="15.75">
      <c r="D423" s="1357"/>
      <c r="E423" s="1357"/>
      <c r="F423" s="1411"/>
      <c r="G423" s="1411"/>
      <c r="H423" s="1412"/>
      <c r="I423" s="1411"/>
      <c r="J423" s="1413"/>
      <c r="K423" s="1413"/>
      <c r="L423" s="1413"/>
      <c r="M423" s="1413"/>
      <c r="N423" s="625"/>
      <c r="O423" s="1361"/>
    </row>
    <row r="424" spans="4:15" s="1161" customFormat="1" ht="15.75">
      <c r="D424" s="1357"/>
      <c r="E424" s="1357"/>
      <c r="F424" s="1411"/>
      <c r="G424" s="1411"/>
      <c r="H424" s="1412"/>
      <c r="I424" s="1411"/>
      <c r="J424" s="1413"/>
      <c r="K424" s="1413"/>
      <c r="L424" s="1413"/>
      <c r="M424" s="1413"/>
      <c r="N424" s="625"/>
      <c r="O424" s="1361"/>
    </row>
    <row r="425" spans="4:15" s="1161" customFormat="1" ht="15.75">
      <c r="D425" s="1357"/>
      <c r="E425" s="1357"/>
      <c r="F425" s="1411"/>
      <c r="G425" s="1411"/>
      <c r="H425" s="1412"/>
      <c r="I425" s="1411"/>
      <c r="J425" s="1413"/>
      <c r="K425" s="1413"/>
      <c r="L425" s="1413"/>
      <c r="M425" s="1413"/>
      <c r="N425" s="625"/>
      <c r="O425" s="1361"/>
    </row>
    <row r="426" spans="4:15" s="1161" customFormat="1" ht="15.75">
      <c r="D426" s="1357"/>
      <c r="E426" s="1357"/>
      <c r="F426" s="1411"/>
      <c r="G426" s="1411"/>
      <c r="H426" s="1412"/>
      <c r="I426" s="1411"/>
      <c r="J426" s="1413"/>
      <c r="K426" s="1413"/>
      <c r="L426" s="1413"/>
      <c r="M426" s="1413"/>
      <c r="N426" s="625"/>
      <c r="O426" s="1361"/>
    </row>
    <row r="427" spans="4:15" s="1161" customFormat="1" ht="15.75">
      <c r="D427" s="1357"/>
      <c r="E427" s="1357"/>
      <c r="F427" s="1411"/>
      <c r="G427" s="1411"/>
      <c r="H427" s="1412"/>
      <c r="I427" s="1411"/>
      <c r="J427" s="1413"/>
      <c r="K427" s="1413"/>
      <c r="L427" s="1413"/>
      <c r="M427" s="1413"/>
      <c r="N427" s="625"/>
      <c r="O427" s="1361"/>
    </row>
    <row r="428" spans="4:15" s="1161" customFormat="1" ht="15.75">
      <c r="D428" s="1357"/>
      <c r="E428" s="1357"/>
      <c r="F428" s="1411"/>
      <c r="G428" s="1411"/>
      <c r="H428" s="1412"/>
      <c r="I428" s="1411"/>
      <c r="J428" s="1413"/>
      <c r="K428" s="1413"/>
      <c r="L428" s="1413"/>
      <c r="M428" s="1413"/>
      <c r="N428" s="625"/>
      <c r="O428" s="1361"/>
    </row>
    <row r="429" spans="4:15" s="1161" customFormat="1" ht="15.75">
      <c r="D429" s="1357"/>
      <c r="E429" s="1357"/>
      <c r="F429" s="1411"/>
      <c r="G429" s="1411"/>
      <c r="H429" s="1412"/>
      <c r="I429" s="1411"/>
      <c r="J429" s="1413"/>
      <c r="K429" s="1413"/>
      <c r="L429" s="1413"/>
      <c r="M429" s="1413"/>
      <c r="N429" s="625"/>
      <c r="O429" s="1361"/>
    </row>
    <row r="430" spans="4:15" s="1161" customFormat="1" ht="15.75">
      <c r="D430" s="1357"/>
      <c r="E430" s="1357"/>
      <c r="F430" s="1411"/>
      <c r="G430" s="1411"/>
      <c r="H430" s="1412"/>
      <c r="I430" s="1411"/>
      <c r="J430" s="1413"/>
      <c r="K430" s="1413"/>
      <c r="L430" s="1413"/>
      <c r="M430" s="1413"/>
      <c r="N430" s="625"/>
      <c r="O430" s="1361"/>
    </row>
    <row r="431" spans="4:15" s="1161" customFormat="1" ht="15.75">
      <c r="D431" s="1357"/>
      <c r="E431" s="1357"/>
      <c r="F431" s="1411"/>
      <c r="G431" s="1411"/>
      <c r="H431" s="1412"/>
      <c r="I431" s="1411"/>
      <c r="J431" s="1413"/>
      <c r="K431" s="1413"/>
      <c r="L431" s="1413"/>
      <c r="M431" s="1413"/>
      <c r="N431" s="625"/>
      <c r="O431" s="1361"/>
    </row>
    <row r="432" spans="4:15" s="1161" customFormat="1" ht="15.75">
      <c r="D432" s="1357"/>
      <c r="E432" s="1357"/>
      <c r="F432" s="1411"/>
      <c r="G432" s="1411"/>
      <c r="H432" s="1412"/>
      <c r="I432" s="1411"/>
      <c r="J432" s="1413"/>
      <c r="K432" s="1413"/>
      <c r="L432" s="1413"/>
      <c r="M432" s="1413"/>
      <c r="N432" s="625"/>
      <c r="O432" s="1361"/>
    </row>
    <row r="433" spans="4:15" s="1161" customFormat="1" ht="15.75">
      <c r="D433" s="1357"/>
      <c r="E433" s="1357"/>
      <c r="F433" s="1411"/>
      <c r="G433" s="1411"/>
      <c r="H433" s="1412"/>
      <c r="I433" s="1411"/>
      <c r="J433" s="1413"/>
      <c r="K433" s="1413"/>
      <c r="L433" s="1413"/>
      <c r="M433" s="1413"/>
      <c r="N433" s="625"/>
      <c r="O433" s="1361"/>
    </row>
    <row r="434" spans="4:15" s="1161" customFormat="1" ht="15.75">
      <c r="D434" s="1357"/>
      <c r="E434" s="1357"/>
      <c r="F434" s="1411"/>
      <c r="G434" s="1411"/>
      <c r="H434" s="1412"/>
      <c r="I434" s="1411"/>
      <c r="J434" s="1413"/>
      <c r="K434" s="1413"/>
      <c r="L434" s="1413"/>
      <c r="M434" s="1413"/>
      <c r="N434" s="625"/>
      <c r="O434" s="1361"/>
    </row>
    <row r="435" spans="4:15" s="1161" customFormat="1" ht="15.75">
      <c r="D435" s="1357"/>
      <c r="E435" s="1357"/>
      <c r="F435" s="1411"/>
      <c r="G435" s="1411"/>
      <c r="H435" s="1412"/>
      <c r="I435" s="1411"/>
      <c r="J435" s="1413"/>
      <c r="K435" s="1413"/>
      <c r="L435" s="1413"/>
      <c r="M435" s="1413"/>
      <c r="N435" s="625"/>
      <c r="O435" s="1361"/>
    </row>
    <row r="436" spans="4:15" s="1161" customFormat="1" ht="15.75">
      <c r="D436" s="1357"/>
      <c r="E436" s="1357"/>
      <c r="F436" s="1411"/>
      <c r="G436" s="1411"/>
      <c r="H436" s="1412"/>
      <c r="I436" s="1411"/>
      <c r="J436" s="1413"/>
      <c r="K436" s="1413"/>
      <c r="L436" s="1413"/>
      <c r="M436" s="1413"/>
      <c r="N436" s="625"/>
      <c r="O436" s="1361"/>
    </row>
    <row r="437" spans="4:15" s="1161" customFormat="1" ht="15.75">
      <c r="D437" s="1357"/>
      <c r="E437" s="1357"/>
      <c r="F437" s="1411"/>
      <c r="G437" s="1411"/>
      <c r="H437" s="1412"/>
      <c r="I437" s="1411"/>
      <c r="J437" s="1413"/>
      <c r="K437" s="1413"/>
      <c r="L437" s="1413"/>
      <c r="M437" s="1413"/>
      <c r="N437" s="625"/>
      <c r="O437" s="1361"/>
    </row>
    <row r="438" spans="4:15" s="1161" customFormat="1" ht="15.75">
      <c r="D438" s="1357"/>
      <c r="E438" s="1357"/>
      <c r="F438" s="1411"/>
      <c r="G438" s="1411"/>
      <c r="H438" s="1412"/>
      <c r="I438" s="1411"/>
      <c r="J438" s="1413"/>
      <c r="K438" s="1413"/>
      <c r="L438" s="1413"/>
      <c r="M438" s="1413"/>
      <c r="N438" s="625"/>
      <c r="O438" s="1361"/>
    </row>
    <row r="439" spans="4:15" s="1161" customFormat="1" ht="15.75">
      <c r="D439" s="1357"/>
      <c r="E439" s="1357"/>
      <c r="F439" s="1411"/>
      <c r="G439" s="1411"/>
      <c r="H439" s="1412"/>
      <c r="I439" s="1411"/>
      <c r="J439" s="1413"/>
      <c r="K439" s="1413"/>
      <c r="L439" s="1413"/>
      <c r="M439" s="1413"/>
      <c r="N439" s="625"/>
      <c r="O439" s="1361"/>
    </row>
    <row r="440" spans="4:15" s="1161" customFormat="1" ht="15.75">
      <c r="D440" s="1357"/>
      <c r="E440" s="1357"/>
      <c r="F440" s="1411"/>
      <c r="G440" s="1411"/>
      <c r="H440" s="1412"/>
      <c r="I440" s="1411"/>
      <c r="J440" s="1413"/>
      <c r="K440" s="1413"/>
      <c r="L440" s="1413"/>
      <c r="M440" s="1413"/>
      <c r="N440" s="625"/>
      <c r="O440" s="1361"/>
    </row>
    <row r="441" spans="4:15" s="1161" customFormat="1" ht="15.75">
      <c r="D441" s="1357"/>
      <c r="E441" s="1357"/>
      <c r="F441" s="1411"/>
      <c r="G441" s="1411"/>
      <c r="H441" s="1412"/>
      <c r="I441" s="1411"/>
      <c r="J441" s="1413"/>
      <c r="K441" s="1413"/>
      <c r="L441" s="1413"/>
      <c r="M441" s="1413"/>
      <c r="N441" s="625"/>
      <c r="O441" s="1361"/>
    </row>
    <row r="442" spans="4:15" s="1161" customFormat="1" ht="15.75">
      <c r="D442" s="1357"/>
      <c r="E442" s="1357"/>
      <c r="F442" s="1411"/>
      <c r="G442" s="1411"/>
      <c r="H442" s="1412"/>
      <c r="I442" s="1411"/>
      <c r="J442" s="1413"/>
      <c r="K442" s="1413"/>
      <c r="L442" s="1413"/>
      <c r="M442" s="1413"/>
      <c r="N442" s="625"/>
      <c r="O442" s="1361"/>
    </row>
    <row r="443" spans="4:15" s="1161" customFormat="1" ht="15.75">
      <c r="D443" s="1357"/>
      <c r="E443" s="1357"/>
      <c r="F443" s="1411"/>
      <c r="G443" s="1411"/>
      <c r="H443" s="1412"/>
      <c r="I443" s="1411"/>
      <c r="J443" s="1413"/>
      <c r="K443" s="1413"/>
      <c r="L443" s="1413"/>
      <c r="M443" s="1413"/>
      <c r="N443" s="625"/>
      <c r="O443" s="1361"/>
    </row>
    <row r="444" spans="4:15" s="1161" customFormat="1" ht="15.75">
      <c r="D444" s="1357"/>
      <c r="E444" s="1357"/>
      <c r="F444" s="1411"/>
      <c r="G444" s="1411"/>
      <c r="H444" s="1412"/>
      <c r="I444" s="1411"/>
      <c r="J444" s="1413"/>
      <c r="K444" s="1413"/>
      <c r="L444" s="1413"/>
      <c r="M444" s="1413"/>
      <c r="N444" s="625"/>
      <c r="O444" s="1361"/>
    </row>
    <row r="445" spans="4:15" s="1161" customFormat="1" ht="15.75">
      <c r="D445" s="1357"/>
      <c r="E445" s="1357"/>
      <c r="F445" s="1411"/>
      <c r="G445" s="1411"/>
      <c r="H445" s="1412"/>
      <c r="I445" s="1411"/>
      <c r="J445" s="1413"/>
      <c r="K445" s="1413"/>
      <c r="L445" s="1413"/>
      <c r="M445" s="1413"/>
      <c r="N445" s="625"/>
      <c r="O445" s="1361"/>
    </row>
    <row r="446" spans="4:15" s="1161" customFormat="1" ht="15.75">
      <c r="D446" s="1357"/>
      <c r="E446" s="1357"/>
      <c r="F446" s="1411"/>
      <c r="G446" s="1411"/>
      <c r="H446" s="1412"/>
      <c r="I446" s="1411"/>
      <c r="J446" s="1413"/>
      <c r="K446" s="1413"/>
      <c r="L446" s="1413"/>
      <c r="M446" s="1413"/>
      <c r="N446" s="625"/>
      <c r="O446" s="1361"/>
    </row>
    <row r="447" spans="4:15" s="1161" customFormat="1" ht="15.75">
      <c r="D447" s="1357"/>
      <c r="E447" s="1357"/>
      <c r="F447" s="1411"/>
      <c r="G447" s="1411"/>
      <c r="H447" s="1412"/>
      <c r="I447" s="1411"/>
      <c r="J447" s="1413"/>
      <c r="K447" s="1413"/>
      <c r="L447" s="1413"/>
      <c r="M447" s="1413"/>
      <c r="N447" s="625"/>
      <c r="O447" s="1361"/>
    </row>
    <row r="448" spans="4:15" s="1161" customFormat="1" ht="15.75">
      <c r="D448" s="1357"/>
      <c r="E448" s="1357"/>
      <c r="F448" s="1411"/>
      <c r="G448" s="1411"/>
      <c r="H448" s="1412"/>
      <c r="I448" s="1411"/>
      <c r="J448" s="1413"/>
      <c r="K448" s="1413"/>
      <c r="L448" s="1413"/>
      <c r="M448" s="1413"/>
      <c r="N448" s="625"/>
      <c r="O448" s="1361"/>
    </row>
    <row r="449" spans="4:15" s="1161" customFormat="1" ht="15.75">
      <c r="D449" s="1357"/>
      <c r="E449" s="1357"/>
      <c r="F449" s="1411"/>
      <c r="G449" s="1411"/>
      <c r="H449" s="1412"/>
      <c r="I449" s="1411"/>
      <c r="J449" s="1413"/>
      <c r="K449" s="1413"/>
      <c r="L449" s="1413"/>
      <c r="M449" s="1413"/>
      <c r="N449" s="625"/>
      <c r="O449" s="1361"/>
    </row>
    <row r="450" spans="4:15" s="1161" customFormat="1" ht="15.75">
      <c r="D450" s="1357"/>
      <c r="E450" s="1357"/>
      <c r="F450" s="1411"/>
      <c r="G450" s="1411"/>
      <c r="H450" s="1412"/>
      <c r="I450" s="1411"/>
      <c r="J450" s="1413"/>
      <c r="K450" s="1413"/>
      <c r="L450" s="1413"/>
      <c r="M450" s="1413"/>
      <c r="N450" s="625"/>
      <c r="O450" s="1361"/>
    </row>
    <row r="451" spans="4:15" s="1161" customFormat="1" ht="15.75">
      <c r="D451" s="1357"/>
      <c r="E451" s="1357"/>
      <c r="F451" s="1411"/>
      <c r="G451" s="1411"/>
      <c r="H451" s="1412"/>
      <c r="I451" s="1411"/>
      <c r="J451" s="1413"/>
      <c r="K451" s="1413"/>
      <c r="L451" s="1413"/>
      <c r="M451" s="1413"/>
      <c r="N451" s="625"/>
      <c r="O451" s="1361"/>
    </row>
    <row r="452" spans="4:15" s="1161" customFormat="1" ht="15.75">
      <c r="D452" s="1357"/>
      <c r="E452" s="1357"/>
      <c r="F452" s="1411"/>
      <c r="G452" s="1411"/>
      <c r="H452" s="1412"/>
      <c r="I452" s="1411"/>
      <c r="J452" s="1413"/>
      <c r="K452" s="1413"/>
      <c r="L452" s="1413"/>
      <c r="M452" s="1413"/>
      <c r="N452" s="625"/>
      <c r="O452" s="1361"/>
    </row>
    <row r="453" spans="4:15" s="1161" customFormat="1" ht="15.75">
      <c r="D453" s="1357"/>
      <c r="E453" s="1357"/>
      <c r="F453" s="1411"/>
      <c r="G453" s="1411"/>
      <c r="H453" s="1412"/>
      <c r="I453" s="1411"/>
      <c r="J453" s="1413"/>
      <c r="K453" s="1413"/>
      <c r="L453" s="1413"/>
      <c r="M453" s="1413"/>
      <c r="N453" s="625"/>
      <c r="O453" s="1361"/>
    </row>
    <row r="454" spans="4:15" s="1161" customFormat="1" ht="15.75">
      <c r="D454" s="1357"/>
      <c r="E454" s="1357"/>
      <c r="F454" s="1411"/>
      <c r="G454" s="1411"/>
      <c r="H454" s="1412"/>
      <c r="I454" s="1411"/>
      <c r="J454" s="1413"/>
      <c r="K454" s="1413"/>
      <c r="L454" s="1413"/>
      <c r="M454" s="1413"/>
      <c r="N454" s="625"/>
      <c r="O454" s="1361"/>
    </row>
    <row r="455" spans="4:15" s="1161" customFormat="1" ht="15.75">
      <c r="D455" s="1357"/>
      <c r="E455" s="1357"/>
      <c r="F455" s="1411"/>
      <c r="G455" s="1411"/>
      <c r="H455" s="1412"/>
      <c r="I455" s="1411"/>
      <c r="J455" s="1413"/>
      <c r="K455" s="1413"/>
      <c r="L455" s="1413"/>
      <c r="M455" s="1413"/>
      <c r="N455" s="625"/>
      <c r="O455" s="1361"/>
    </row>
    <row r="456" spans="4:15" s="1161" customFormat="1" ht="15.75">
      <c r="D456" s="1357"/>
      <c r="E456" s="1357"/>
      <c r="F456" s="1411"/>
      <c r="G456" s="1411"/>
      <c r="H456" s="1412"/>
      <c r="I456" s="1411"/>
      <c r="J456" s="1413"/>
      <c r="K456" s="1413"/>
      <c r="L456" s="1413"/>
      <c r="M456" s="1413"/>
      <c r="N456" s="625"/>
      <c r="O456" s="1361"/>
    </row>
    <row r="457" spans="4:15" s="1161" customFormat="1" ht="15.75">
      <c r="D457" s="1357"/>
      <c r="E457" s="1357"/>
      <c r="F457" s="1411"/>
      <c r="G457" s="1411"/>
      <c r="H457" s="1412"/>
      <c r="I457" s="1411"/>
      <c r="J457" s="1413"/>
      <c r="K457" s="1413"/>
      <c r="L457" s="1413"/>
      <c r="M457" s="1413"/>
      <c r="N457" s="625"/>
      <c r="O457" s="1361"/>
    </row>
    <row r="458" spans="4:15" s="1161" customFormat="1" ht="15.75">
      <c r="D458" s="1357"/>
      <c r="E458" s="1357"/>
      <c r="F458" s="1411"/>
      <c r="G458" s="1411"/>
      <c r="H458" s="1412"/>
      <c r="I458" s="1411"/>
      <c r="J458" s="1413"/>
      <c r="K458" s="1413"/>
      <c r="L458" s="1413"/>
      <c r="M458" s="1413"/>
      <c r="N458" s="625"/>
      <c r="O458" s="1361"/>
    </row>
    <row r="459" spans="4:15" s="1161" customFormat="1" ht="15.75">
      <c r="D459" s="1357"/>
      <c r="E459" s="1357"/>
      <c r="F459" s="1411"/>
      <c r="G459" s="1411"/>
      <c r="H459" s="1412"/>
      <c r="I459" s="1411"/>
      <c r="J459" s="1413"/>
      <c r="K459" s="1413"/>
      <c r="L459" s="1413"/>
      <c r="M459" s="1413"/>
      <c r="N459" s="625"/>
      <c r="O459" s="1361"/>
    </row>
    <row r="460" spans="4:15" s="1161" customFormat="1" ht="15.75">
      <c r="D460" s="1357"/>
      <c r="E460" s="1357"/>
      <c r="F460" s="1411"/>
      <c r="G460" s="1411"/>
      <c r="H460" s="1412"/>
      <c r="I460" s="1411"/>
      <c r="J460" s="1413"/>
      <c r="K460" s="1413"/>
      <c r="L460" s="1413"/>
      <c r="M460" s="1413"/>
      <c r="N460" s="625"/>
      <c r="O460" s="1361"/>
    </row>
    <row r="461" spans="4:15" s="1161" customFormat="1" ht="15.75">
      <c r="D461" s="1357"/>
      <c r="E461" s="1357"/>
      <c r="F461" s="1411"/>
      <c r="G461" s="1411"/>
      <c r="H461" s="1412"/>
      <c r="I461" s="1411"/>
      <c r="J461" s="1413"/>
      <c r="K461" s="1413"/>
      <c r="L461" s="1413"/>
      <c r="M461" s="1413"/>
      <c r="N461" s="625"/>
      <c r="O461" s="1361"/>
    </row>
    <row r="462" spans="4:15" s="1161" customFormat="1" ht="15.75">
      <c r="D462" s="1357"/>
      <c r="E462" s="1357"/>
      <c r="F462" s="1411"/>
      <c r="G462" s="1411"/>
      <c r="H462" s="1412"/>
      <c r="I462" s="1411"/>
      <c r="J462" s="1413"/>
      <c r="K462" s="1413"/>
      <c r="L462" s="1413"/>
      <c r="M462" s="1413"/>
      <c r="N462" s="625"/>
      <c r="O462" s="1361"/>
    </row>
    <row r="463" spans="4:15" s="1161" customFormat="1" ht="15.75">
      <c r="D463" s="1357"/>
      <c r="E463" s="1357"/>
      <c r="F463" s="1411"/>
      <c r="G463" s="1411"/>
      <c r="H463" s="1412"/>
      <c r="I463" s="1411"/>
      <c r="J463" s="1413"/>
      <c r="K463" s="1413"/>
      <c r="L463" s="1413"/>
      <c r="M463" s="1413"/>
      <c r="N463" s="625"/>
      <c r="O463" s="1361"/>
    </row>
    <row r="464" spans="4:15" s="1161" customFormat="1" ht="15.75">
      <c r="D464" s="1357"/>
      <c r="E464" s="1357"/>
      <c r="F464" s="1411"/>
      <c r="G464" s="1411"/>
      <c r="H464" s="1412"/>
      <c r="I464" s="1411"/>
      <c r="J464" s="1413"/>
      <c r="K464" s="1413"/>
      <c r="L464" s="1413"/>
      <c r="M464" s="1413"/>
      <c r="N464" s="625"/>
      <c r="O464" s="1361"/>
    </row>
    <row r="465" spans="4:15" s="1161" customFormat="1" ht="15.75">
      <c r="D465" s="1357"/>
      <c r="E465" s="1357"/>
      <c r="F465" s="1411"/>
      <c r="G465" s="1411"/>
      <c r="H465" s="1412"/>
      <c r="I465" s="1411"/>
      <c r="J465" s="1413"/>
      <c r="K465" s="1413"/>
      <c r="L465" s="1413"/>
      <c r="M465" s="1413"/>
      <c r="N465" s="625"/>
      <c r="O465" s="1361"/>
    </row>
    <row r="466" spans="4:15" s="1161" customFormat="1" ht="15.75">
      <c r="D466" s="1357"/>
      <c r="E466" s="1357"/>
      <c r="F466" s="1411"/>
      <c r="G466" s="1411"/>
      <c r="H466" s="1412"/>
      <c r="I466" s="1411"/>
      <c r="J466" s="1413"/>
      <c r="K466" s="1413"/>
      <c r="L466" s="1413"/>
      <c r="M466" s="1413"/>
      <c r="N466" s="625"/>
      <c r="O466" s="1361"/>
    </row>
    <row r="467" spans="4:15" s="1161" customFormat="1" ht="15.75">
      <c r="D467" s="1357"/>
      <c r="E467" s="1357"/>
      <c r="F467" s="1411"/>
      <c r="G467" s="1411"/>
      <c r="H467" s="1412"/>
      <c r="I467" s="1411"/>
      <c r="J467" s="1413"/>
      <c r="K467" s="1413"/>
      <c r="L467" s="1413"/>
      <c r="M467" s="1413"/>
      <c r="N467" s="625"/>
      <c r="O467" s="1361"/>
    </row>
    <row r="468" spans="4:15" s="1161" customFormat="1" ht="15.75">
      <c r="D468" s="1357"/>
      <c r="E468" s="1357"/>
      <c r="F468" s="1411"/>
      <c r="G468" s="1411"/>
      <c r="H468" s="1412"/>
      <c r="I468" s="1411"/>
      <c r="J468" s="1413"/>
      <c r="K468" s="1413"/>
      <c r="L468" s="1413"/>
      <c r="M468" s="1413"/>
      <c r="N468" s="625"/>
      <c r="O468" s="1361"/>
    </row>
    <row r="469" spans="4:15" s="1161" customFormat="1" ht="15.75">
      <c r="D469" s="1357"/>
      <c r="E469" s="1357"/>
      <c r="F469" s="1411"/>
      <c r="G469" s="1411"/>
      <c r="H469" s="1412"/>
      <c r="I469" s="1411"/>
      <c r="J469" s="1413"/>
      <c r="K469" s="1413"/>
      <c r="L469" s="1413"/>
      <c r="M469" s="1413"/>
      <c r="N469" s="625"/>
      <c r="O469" s="1361"/>
    </row>
    <row r="470" spans="4:15" s="1161" customFormat="1" ht="15.75">
      <c r="D470" s="1357"/>
      <c r="E470" s="1357"/>
      <c r="F470" s="1411"/>
      <c r="G470" s="1411"/>
      <c r="H470" s="1412"/>
      <c r="I470" s="1411"/>
      <c r="J470" s="1413"/>
      <c r="K470" s="1413"/>
      <c r="L470" s="1413"/>
      <c r="M470" s="1413"/>
      <c r="N470" s="625"/>
      <c r="O470" s="1361"/>
    </row>
    <row r="471" spans="4:15" s="1161" customFormat="1" ht="15.75">
      <c r="D471" s="1357"/>
      <c r="E471" s="1357"/>
      <c r="F471" s="1411"/>
      <c r="G471" s="1411"/>
      <c r="H471" s="1412"/>
      <c r="I471" s="1411"/>
      <c r="J471" s="1413"/>
      <c r="K471" s="1413"/>
      <c r="L471" s="1413"/>
      <c r="M471" s="1413"/>
      <c r="N471" s="625"/>
      <c r="O471" s="1361"/>
    </row>
    <row r="472" spans="4:15" s="1161" customFormat="1" ht="15.75">
      <c r="D472" s="1357"/>
      <c r="E472" s="1357"/>
      <c r="F472" s="1411"/>
      <c r="G472" s="1411"/>
      <c r="H472" s="1412"/>
      <c r="I472" s="1411"/>
      <c r="J472" s="1413"/>
      <c r="K472" s="1413"/>
      <c r="L472" s="1413"/>
      <c r="M472" s="1413"/>
      <c r="N472" s="625"/>
      <c r="O472" s="1361"/>
    </row>
    <row r="473" spans="4:15" s="1161" customFormat="1" ht="15.75">
      <c r="D473" s="1357"/>
      <c r="E473" s="1357"/>
      <c r="F473" s="1411"/>
      <c r="G473" s="1411"/>
      <c r="H473" s="1412"/>
      <c r="I473" s="1411"/>
      <c r="J473" s="1413"/>
      <c r="K473" s="1413"/>
      <c r="L473" s="1413"/>
      <c r="M473" s="1413"/>
      <c r="N473" s="625"/>
      <c r="O473" s="1361"/>
    </row>
    <row r="474" spans="4:15" s="1161" customFormat="1" ht="15.75">
      <c r="D474" s="1357"/>
      <c r="E474" s="1357"/>
      <c r="F474" s="1411"/>
      <c r="G474" s="1411"/>
      <c r="H474" s="1412"/>
      <c r="I474" s="1411"/>
      <c r="J474" s="1413"/>
      <c r="K474" s="1413"/>
      <c r="L474" s="1413"/>
      <c r="M474" s="1413"/>
      <c r="N474" s="625"/>
      <c r="O474" s="1361"/>
    </row>
    <row r="475" spans="4:15" s="1161" customFormat="1" ht="15.75">
      <c r="D475" s="1357"/>
      <c r="E475" s="1357"/>
      <c r="F475" s="1411"/>
      <c r="G475" s="1411"/>
      <c r="H475" s="1412"/>
      <c r="I475" s="1411"/>
      <c r="J475" s="1413"/>
      <c r="K475" s="1413"/>
      <c r="L475" s="1413"/>
      <c r="M475" s="1413"/>
      <c r="N475" s="625"/>
      <c r="O475" s="1361"/>
    </row>
    <row r="476" spans="4:15" s="1161" customFormat="1" ht="15.75">
      <c r="D476" s="1357"/>
      <c r="E476" s="1357"/>
      <c r="F476" s="1411"/>
      <c r="G476" s="1411"/>
      <c r="H476" s="1412"/>
      <c r="I476" s="1411"/>
      <c r="J476" s="1413"/>
      <c r="K476" s="1413"/>
      <c r="L476" s="1413"/>
      <c r="M476" s="1413"/>
      <c r="N476" s="625"/>
      <c r="O476" s="1361"/>
    </row>
    <row r="477" spans="4:15" s="1161" customFormat="1" ht="15.75">
      <c r="D477" s="1357"/>
      <c r="E477" s="1357"/>
      <c r="F477" s="1411"/>
      <c r="G477" s="1411"/>
      <c r="H477" s="1412"/>
      <c r="I477" s="1411"/>
      <c r="J477" s="1413"/>
      <c r="K477" s="1413"/>
      <c r="L477" s="1413"/>
      <c r="M477" s="1413"/>
      <c r="N477" s="625"/>
      <c r="O477" s="1361"/>
    </row>
    <row r="478" spans="4:15" s="1161" customFormat="1" ht="15.75">
      <c r="D478" s="1357"/>
      <c r="E478" s="1357"/>
      <c r="F478" s="1411"/>
      <c r="G478" s="1411"/>
      <c r="H478" s="1412"/>
      <c r="I478" s="1411"/>
      <c r="J478" s="1413"/>
      <c r="K478" s="1413"/>
      <c r="L478" s="1413"/>
      <c r="M478" s="1413"/>
      <c r="N478" s="625"/>
      <c r="O478" s="1361"/>
    </row>
    <row r="479" spans="4:15" s="1161" customFormat="1" ht="15.75">
      <c r="D479" s="1357"/>
      <c r="E479" s="1357"/>
      <c r="F479" s="1411"/>
      <c r="G479" s="1411"/>
      <c r="H479" s="1412"/>
      <c r="I479" s="1411"/>
      <c r="J479" s="1413"/>
      <c r="K479" s="1413"/>
      <c r="L479" s="1413"/>
      <c r="M479" s="1413"/>
      <c r="N479" s="625"/>
      <c r="O479" s="1361"/>
    </row>
    <row r="480" spans="4:15" s="1161" customFormat="1" ht="15.75">
      <c r="D480" s="1357"/>
      <c r="E480" s="1357"/>
      <c r="F480" s="1411"/>
      <c r="G480" s="1411"/>
      <c r="H480" s="1412"/>
      <c r="I480" s="1411"/>
      <c r="J480" s="1413"/>
      <c r="K480" s="1413"/>
      <c r="L480" s="1413"/>
      <c r="M480" s="1413"/>
      <c r="N480" s="625"/>
      <c r="O480" s="1361"/>
    </row>
    <row r="481" spans="4:15" s="1161" customFormat="1" ht="15.75">
      <c r="D481" s="1357"/>
      <c r="E481" s="1357"/>
      <c r="F481" s="1411"/>
      <c r="G481" s="1411"/>
      <c r="H481" s="1412"/>
      <c r="I481" s="1411"/>
      <c r="J481" s="1413"/>
      <c r="K481" s="1413"/>
      <c r="L481" s="1413"/>
      <c r="M481" s="1413"/>
      <c r="N481" s="625"/>
      <c r="O481" s="1361"/>
    </row>
    <row r="482" spans="4:15" s="1161" customFormat="1" ht="15.75">
      <c r="D482" s="1357"/>
      <c r="E482" s="1357"/>
      <c r="F482" s="1411"/>
      <c r="G482" s="1411"/>
      <c r="H482" s="1412"/>
      <c r="I482" s="1411"/>
      <c r="J482" s="1413"/>
      <c r="K482" s="1413"/>
      <c r="L482" s="1413"/>
      <c r="M482" s="1413"/>
      <c r="N482" s="625"/>
      <c r="O482" s="1361"/>
    </row>
    <row r="483" spans="4:15" s="1161" customFormat="1" ht="15.75">
      <c r="D483" s="1357"/>
      <c r="E483" s="1357"/>
      <c r="F483" s="1411"/>
      <c r="G483" s="1411"/>
      <c r="H483" s="1412"/>
      <c r="I483" s="1411"/>
      <c r="J483" s="1413"/>
      <c r="K483" s="1413"/>
      <c r="L483" s="1413"/>
      <c r="M483" s="1413"/>
      <c r="N483" s="625"/>
      <c r="O483" s="1361"/>
    </row>
    <row r="484" spans="4:15" s="1161" customFormat="1" ht="15.75">
      <c r="D484" s="1357"/>
      <c r="E484" s="1357"/>
      <c r="F484" s="1411"/>
      <c r="G484" s="1411"/>
      <c r="H484" s="1412"/>
      <c r="I484" s="1411"/>
      <c r="J484" s="1413"/>
      <c r="K484" s="1413"/>
      <c r="L484" s="1413"/>
      <c r="M484" s="1413"/>
      <c r="N484" s="625"/>
      <c r="O484" s="1361"/>
    </row>
    <row r="485" spans="4:15" s="1161" customFormat="1" ht="15.75">
      <c r="D485" s="1357"/>
      <c r="E485" s="1357"/>
      <c r="F485" s="1411"/>
      <c r="G485" s="1411"/>
      <c r="H485" s="1412"/>
      <c r="I485" s="1411"/>
      <c r="J485" s="1413"/>
      <c r="K485" s="1413"/>
      <c r="L485" s="1413"/>
      <c r="M485" s="1413"/>
      <c r="N485" s="625"/>
      <c r="O485" s="1361"/>
    </row>
    <row r="486" spans="4:15" s="1161" customFormat="1" ht="15.75">
      <c r="D486" s="1357"/>
      <c r="E486" s="1357"/>
      <c r="F486" s="1411"/>
      <c r="G486" s="1411"/>
      <c r="H486" s="1412"/>
      <c r="I486" s="1411"/>
      <c r="J486" s="1413"/>
      <c r="K486" s="1413"/>
      <c r="L486" s="1413"/>
      <c r="M486" s="1413"/>
      <c r="N486" s="625"/>
      <c r="O486" s="1361"/>
    </row>
    <row r="487" spans="4:15" s="1161" customFormat="1" ht="15.75">
      <c r="D487" s="1357"/>
      <c r="E487" s="1357"/>
      <c r="F487" s="1411"/>
      <c r="G487" s="1411"/>
      <c r="H487" s="1412"/>
      <c r="I487" s="1411"/>
      <c r="J487" s="1413"/>
      <c r="K487" s="1413"/>
      <c r="L487" s="1413"/>
      <c r="M487" s="1413"/>
      <c r="N487" s="625"/>
      <c r="O487" s="1361"/>
    </row>
    <row r="488" spans="4:15" s="1161" customFormat="1" ht="15.75">
      <c r="D488" s="1357"/>
      <c r="E488" s="1357"/>
      <c r="F488" s="1411"/>
      <c r="G488" s="1411"/>
      <c r="H488" s="1412"/>
      <c r="I488" s="1411"/>
      <c r="J488" s="1413"/>
      <c r="K488" s="1413"/>
      <c r="L488" s="1413"/>
      <c r="M488" s="1413"/>
      <c r="N488" s="625"/>
      <c r="O488" s="1361"/>
    </row>
    <row r="489" spans="4:15" s="1161" customFormat="1" ht="15.75">
      <c r="D489" s="1357"/>
      <c r="E489" s="1357"/>
      <c r="F489" s="1411"/>
      <c r="G489" s="1411"/>
      <c r="H489" s="1412"/>
      <c r="I489" s="1411"/>
      <c r="J489" s="1413"/>
      <c r="K489" s="1413"/>
      <c r="L489" s="1413"/>
      <c r="M489" s="1413"/>
      <c r="N489" s="625"/>
      <c r="O489" s="1361"/>
    </row>
    <row r="490" spans="4:15" s="1161" customFormat="1" ht="15.75">
      <c r="D490" s="1357"/>
      <c r="E490" s="1357"/>
      <c r="F490" s="1411"/>
      <c r="G490" s="1411"/>
      <c r="H490" s="1412"/>
      <c r="I490" s="1411"/>
      <c r="J490" s="1413"/>
      <c r="K490" s="1413"/>
      <c r="L490" s="1413"/>
      <c r="M490" s="1413"/>
      <c r="N490" s="625"/>
      <c r="O490" s="1361"/>
    </row>
    <row r="491" spans="4:15" s="1161" customFormat="1" ht="15.75">
      <c r="D491" s="1357"/>
      <c r="E491" s="1357"/>
      <c r="F491" s="1411"/>
      <c r="G491" s="1411"/>
      <c r="H491" s="1412"/>
      <c r="I491" s="1411"/>
      <c r="J491" s="1413"/>
      <c r="K491" s="1413"/>
      <c r="L491" s="1413"/>
      <c r="M491" s="1413"/>
      <c r="N491" s="625"/>
      <c r="O491" s="1361"/>
    </row>
    <row r="492" spans="4:15" s="1161" customFormat="1" ht="15.75">
      <c r="D492" s="1357"/>
      <c r="E492" s="1357"/>
      <c r="F492" s="1411"/>
      <c r="G492" s="1411"/>
      <c r="H492" s="1412"/>
      <c r="I492" s="1411"/>
      <c r="J492" s="1413"/>
      <c r="K492" s="1413"/>
      <c r="L492" s="1413"/>
      <c r="M492" s="1413"/>
      <c r="N492" s="625"/>
      <c r="O492" s="1361"/>
    </row>
    <row r="493" spans="4:15" s="1161" customFormat="1" ht="15.75">
      <c r="D493" s="1357"/>
      <c r="E493" s="1357"/>
      <c r="F493" s="1411"/>
      <c r="G493" s="1411"/>
      <c r="H493" s="1412"/>
      <c r="I493" s="1411"/>
      <c r="J493" s="1413"/>
      <c r="K493" s="1413"/>
      <c r="L493" s="1413"/>
      <c r="M493" s="1413"/>
      <c r="N493" s="625"/>
      <c r="O493" s="1361"/>
    </row>
    <row r="494" spans="4:15" s="1161" customFormat="1" ht="15.75">
      <c r="D494" s="1357"/>
      <c r="E494" s="1357"/>
      <c r="F494" s="1411"/>
      <c r="G494" s="1411"/>
      <c r="H494" s="1412"/>
      <c r="I494" s="1411"/>
      <c r="J494" s="1413"/>
      <c r="K494" s="1413"/>
      <c r="L494" s="1413"/>
      <c r="M494" s="1413"/>
      <c r="N494" s="625"/>
      <c r="O494" s="1361"/>
    </row>
    <row r="495" spans="4:15" s="1161" customFormat="1" ht="15.75">
      <c r="D495" s="1357"/>
      <c r="E495" s="1357"/>
      <c r="F495" s="1411"/>
      <c r="G495" s="1411"/>
      <c r="H495" s="1412"/>
      <c r="I495" s="1411"/>
      <c r="J495" s="1413"/>
      <c r="K495" s="1413"/>
      <c r="L495" s="1413"/>
      <c r="M495" s="1413"/>
      <c r="N495" s="625"/>
      <c r="O495" s="1361"/>
    </row>
    <row r="496" spans="4:15" s="1161" customFormat="1" ht="15.75">
      <c r="D496" s="1357"/>
      <c r="E496" s="1357"/>
      <c r="F496" s="1411"/>
      <c r="G496" s="1411"/>
      <c r="H496" s="1412"/>
      <c r="I496" s="1411"/>
      <c r="J496" s="1413"/>
      <c r="K496" s="1413"/>
      <c r="L496" s="1413"/>
      <c r="M496" s="1413"/>
      <c r="N496" s="625"/>
      <c r="O496" s="1361"/>
    </row>
    <row r="497" spans="4:15" s="1161" customFormat="1" ht="15.75">
      <c r="D497" s="1357"/>
      <c r="E497" s="1357"/>
      <c r="F497" s="1411"/>
      <c r="G497" s="1411"/>
      <c r="H497" s="1412"/>
      <c r="I497" s="1411"/>
      <c r="J497" s="1413"/>
      <c r="K497" s="1413"/>
      <c r="L497" s="1413"/>
      <c r="M497" s="1413"/>
      <c r="N497" s="625"/>
      <c r="O497" s="1361"/>
    </row>
    <row r="498" spans="4:15" s="1161" customFormat="1" ht="15.75">
      <c r="D498" s="1357"/>
      <c r="E498" s="1357"/>
      <c r="F498" s="1411"/>
      <c r="G498" s="1411"/>
      <c r="H498" s="1412"/>
      <c r="I498" s="1411"/>
      <c r="J498" s="1413"/>
      <c r="K498" s="1413"/>
      <c r="L498" s="1413"/>
      <c r="M498" s="1413"/>
      <c r="N498" s="625"/>
      <c r="O498" s="1361"/>
    </row>
    <row r="499" spans="4:15" s="1161" customFormat="1" ht="15.75">
      <c r="D499" s="1357"/>
      <c r="E499" s="1357"/>
      <c r="F499" s="1411"/>
      <c r="G499" s="1411"/>
      <c r="H499" s="1412"/>
      <c r="I499" s="1411"/>
      <c r="J499" s="1413"/>
      <c r="K499" s="1413"/>
      <c r="L499" s="1413"/>
      <c r="M499" s="1413"/>
      <c r="N499" s="625"/>
      <c r="O499" s="1361"/>
    </row>
    <row r="500" spans="4:15" s="1161" customFormat="1" ht="15.75">
      <c r="D500" s="1357"/>
      <c r="E500" s="1357"/>
      <c r="F500" s="1411"/>
      <c r="G500" s="1411"/>
      <c r="H500" s="1412"/>
      <c r="I500" s="1411"/>
      <c r="J500" s="1413"/>
      <c r="K500" s="1413"/>
      <c r="L500" s="1413"/>
      <c r="M500" s="1413"/>
      <c r="N500" s="625"/>
      <c r="O500" s="1361"/>
    </row>
  </sheetData>
  <mergeCells count="17">
    <mergeCell ref="L29:M29"/>
    <mergeCell ref="F216:K216"/>
    <mergeCell ref="L216:M216"/>
    <mergeCell ref="K370:M370"/>
    <mergeCell ref="F12:M12"/>
    <mergeCell ref="F16:K16"/>
    <mergeCell ref="L16:M16"/>
    <mergeCell ref="F29:K29"/>
    <mergeCell ref="J7:K7"/>
    <mergeCell ref="L5:M7"/>
    <mergeCell ref="K11:L11"/>
    <mergeCell ref="I5:K5"/>
    <mergeCell ref="F8:M8"/>
    <mergeCell ref="G10:J10"/>
    <mergeCell ref="G11:J11"/>
    <mergeCell ref="I6:K6"/>
    <mergeCell ref="H5:H6"/>
  </mergeCells>
  <conditionalFormatting sqref="F20:M22 F501:M9443 M290 F23:K23 M23 G19:M19 F292:M292 F283:K284 F282 H282:K282 F288:F290 F285:F286 H285:M286 H288:M289 H290:K290 F24:M26 F354:M368 F117:M147 F252:M254 F263 F164:M201 F255:K256 M255:M256 H263:M263 F276:M280 F281:K281 M281:M284 F314:M350 J48:J55 F51:I55 K51:M55">
    <cfRule type="expression" dxfId="561" priority="2446">
      <formula>CONCATENATE($F19,$G19,$H19,$I19,$J19,$K19,$L19,$M19)=""</formula>
    </cfRule>
    <cfRule type="expression" dxfId="560" priority="2447">
      <formula>CONCATENATE($F19,$G19,$I19,$J19,$K19,$L19,$M19)=""</formula>
    </cfRule>
    <cfRule type="expression" dxfId="559" priority="2448">
      <formula>CONCATENATE($G19,$I19,$J19,$K19,$L19)=""</formula>
    </cfRule>
  </conditionalFormatting>
  <conditionalFormatting sqref="L290">
    <cfRule type="expression" dxfId="558" priority="1576">
      <formula>CONCATENATE($F290,$G290,$H290,$I290,$J290,$K290,$L290,$M290)=""</formula>
    </cfRule>
    <cfRule type="expression" dxfId="557" priority="1577">
      <formula>CONCATENATE($F290,$G290,$I290,$J290,$K290,$L290,$M290)=""</formula>
    </cfRule>
    <cfRule type="expression" dxfId="556" priority="1578">
      <formula>CONCATENATE($G290,$I290,$J290,$K290,$L290)=""</formula>
    </cfRule>
  </conditionalFormatting>
  <conditionalFormatting sqref="L23">
    <cfRule type="expression" dxfId="555" priority="1570">
      <formula>CONCATENATE($F23,$G23,$H23,$I23,$J23,$K23,$L23,$M23)=""</formula>
    </cfRule>
    <cfRule type="expression" dxfId="554" priority="1571">
      <formula>CONCATENATE($F23,$G23,$I23,$J23,$K23,$L23,$M23)=""</formula>
    </cfRule>
    <cfRule type="expression" dxfId="553" priority="1572">
      <formula>CONCATENATE($G23,$I23,$J23,$K23,$L23)=""</formula>
    </cfRule>
  </conditionalFormatting>
  <conditionalFormatting sqref="F19">
    <cfRule type="expression" dxfId="552" priority="1339">
      <formula>CONCATENATE($F19,$G19,$H19,$I19,$J19,$K19,$L19,$M19)=""</formula>
    </cfRule>
    <cfRule type="expression" dxfId="551" priority="1340">
      <formula>CONCATENATE($F19,$G19,$I19,$J19,$K19,$L19,$M19)=""</formula>
    </cfRule>
    <cfRule type="expression" dxfId="550" priority="1341">
      <formula>CONCATENATE($G19,$I19,$J19,$K19,$L19)=""</formula>
    </cfRule>
  </conditionalFormatting>
  <conditionalFormatting sqref="F294 H294:M294">
    <cfRule type="expression" dxfId="549" priority="1021">
      <formula>CONCATENATE($F294,$G294,$H294,$I294,$J294,$K294,$L294,$M294)=""</formula>
    </cfRule>
    <cfRule type="expression" dxfId="548" priority="1022">
      <formula>CONCATENATE($F294,$G294,$I294,$J294,$K294,$L294,$M294)=""</formula>
    </cfRule>
    <cfRule type="expression" dxfId="547" priority="1023">
      <formula>CONCATENATE($G294,$I294,$J294,$K294,$L294)=""</formula>
    </cfRule>
  </conditionalFormatting>
  <conditionalFormatting sqref="G294">
    <cfRule type="expression" dxfId="546" priority="1018">
      <formula>CONCATENATE($F294,$G294,$H294,$I294,$J294,$K294,$L294,$M294)=""</formula>
    </cfRule>
    <cfRule type="expression" dxfId="545" priority="1019">
      <formula>CONCATENATE($F294,$G294,$I294,$J294,$K294,$L294,$M294)=""</formula>
    </cfRule>
    <cfRule type="expression" dxfId="544" priority="1020">
      <formula>CONCATENATE($G294,$I294,$J294,$K294,$L294)=""</formula>
    </cfRule>
  </conditionalFormatting>
  <conditionalFormatting sqref="F351:M352">
    <cfRule type="expression" dxfId="543" priority="928">
      <formula>CONCATENATE($F351,$G351,$H351,$I351,$J351,$K351,$L351,$M351)=""</formula>
    </cfRule>
    <cfRule type="expression" dxfId="542" priority="929">
      <formula>CONCATENATE($F351,$G351,$I351,$J351,$K351,$L351,$M351)=""</formula>
    </cfRule>
    <cfRule type="expression" dxfId="541" priority="930">
      <formula>CONCATENATE($G351,$I351,$J351,$K351,$L351)=""</formula>
    </cfRule>
  </conditionalFormatting>
  <conditionalFormatting sqref="F27:M27 G32:M32 F41:M41 F50:I50 K50:M50 J72 G38 J40 F73:M73 F89:M89 F56:M56 F64:M64 G34:G35 K37:M37 F211:M211 G44:G49 G59:G63 J62:J63 F70:M70 G65:G66 J65:J66 F77:M77 G76 J76 F81:M81 G78:G80 J78:J80 F87:M87 J86 G88 J88 F95:M95 G92:G93 J92:J94 F97:M97 G96 J96 F99:M99 G98 J98 F108:M108 G102:G107 J102:J107 F114:M114 G110:G113 J110:J113 G116 J116 J213 F43:M43 G42:M42 F58:M58 G57:M57 G71:M71 F75:M75 G74:M74 F85:M85 G82:M82 F91:M91 G90:M90 F101:M101 G100:M100 G109:M109 G115:M115 G212:M212 J68:J69 G68:G69">
    <cfRule type="expression" dxfId="540" priority="655">
      <formula>CONCATENATE($F27,$G27,$H27,$I27,$J27,$K27,$L27,$M27)=""</formula>
    </cfRule>
    <cfRule type="expression" dxfId="539" priority="656">
      <formula>CONCATENATE($F27,$G27,$I27,$J27,$K27,$L27,$M27)=""</formula>
    </cfRule>
    <cfRule type="expression" dxfId="538" priority="657">
      <formula>CONCATENATE($G27,$I27,$J27,$K27,$L27)=""</formula>
    </cfRule>
  </conditionalFormatting>
  <conditionalFormatting sqref="F33:M33">
    <cfRule type="expression" dxfId="537" priority="652">
      <formula>CONCATENATE($F33,$G33,$H33,$I33,$J33,$K33,$L33,$M33)=""</formula>
    </cfRule>
    <cfRule type="expression" dxfId="536" priority="653">
      <formula>CONCATENATE($F33,$G33,$I33,$J33,$K33,$L33,$M33)=""</formula>
    </cfRule>
    <cfRule type="expression" dxfId="535" priority="654">
      <formula>CONCATENATE($G33,$I33,$J33,$K33,$L33)=""</formula>
    </cfRule>
  </conditionalFormatting>
  <conditionalFormatting sqref="K72">
    <cfRule type="expression" dxfId="534" priority="517">
      <formula>CONCATENATE($F72,$G72,$H72,$I72,$J72,$K72,$L72,$M72)=""</formula>
    </cfRule>
    <cfRule type="expression" dxfId="533" priority="518">
      <formula>CONCATENATE($F72,$G72,$I72,$J72,$K72,$L72,$M72)=""</formula>
    </cfRule>
    <cfRule type="expression" dxfId="532" priority="519">
      <formula>CONCATENATE($G72,$I72,$J72,$K72,$L72)=""</formula>
    </cfRule>
  </conditionalFormatting>
  <conditionalFormatting sqref="F37:I37">
    <cfRule type="expression" dxfId="531" priority="646">
      <formula>CONCATENATE($F37,$G37,$H37,$I37,$J37,$K37,$L37,$M37)=""</formula>
    </cfRule>
    <cfRule type="expression" dxfId="530" priority="647">
      <formula>CONCATENATE($F37,$G37,$I37,$J37,$K37,$L37,$M37)=""</formula>
    </cfRule>
    <cfRule type="expression" dxfId="529" priority="648">
      <formula>CONCATENATE($G37,$I37,$J37,$K37,$L37)=""</formula>
    </cfRule>
  </conditionalFormatting>
  <conditionalFormatting sqref="G36">
    <cfRule type="expression" dxfId="528" priority="643">
      <formula>CONCATENATE($F36,$G36,$H36,$I36,$J36,$K36,$L36,$M36)=""</formula>
    </cfRule>
    <cfRule type="expression" dxfId="527" priority="644">
      <formula>CONCATENATE($F36,$G36,$I36,$J36,$K36,$L36,$M36)=""</formula>
    </cfRule>
    <cfRule type="expression" dxfId="526" priority="645">
      <formula>CONCATENATE($G36,$I36,$J36,$K36,$L36)=""</formula>
    </cfRule>
  </conditionalFormatting>
  <conditionalFormatting sqref="G40">
    <cfRule type="expression" dxfId="525" priority="640">
      <formula>CONCATENATE($F40,$G40,$H40,$I40,$J40,$K40,$L40,$M40)=""</formula>
    </cfRule>
    <cfRule type="expression" dxfId="524" priority="641">
      <formula>CONCATENATE($F40,$G40,$I40,$J40,$K40,$L40,$M40)=""</formula>
    </cfRule>
    <cfRule type="expression" dxfId="523" priority="642">
      <formula>CONCATENATE($G40,$I40,$J40,$K40,$L40)=""</formula>
    </cfRule>
  </conditionalFormatting>
  <conditionalFormatting sqref="F31:M31">
    <cfRule type="expression" dxfId="522" priority="637">
      <formula>CONCATENATE($F31,$G31,$H31,$I31,$J31,$K31,$L31,$M31)=""</formula>
    </cfRule>
    <cfRule type="expression" dxfId="521" priority="638">
      <formula>CONCATENATE($F31,$G31,$I31,$J31,$K31,$L31,$M31)=""</formula>
    </cfRule>
    <cfRule type="expression" dxfId="520" priority="639">
      <formula>CONCATENATE($G31,$I31,$J31,$K31,$L31)=""</formula>
    </cfRule>
  </conditionalFormatting>
  <conditionalFormatting sqref="J44:J47">
    <cfRule type="expression" dxfId="519" priority="631">
      <formula>CONCATENATE($F44,$G44,$H44,$I44,$J44,$K44,$L44,$M44)=""</formula>
    </cfRule>
    <cfRule type="expression" dxfId="518" priority="632">
      <formula>CONCATENATE($F44,$G44,$I44,$J44,$K44,$L44,$M44)=""</formula>
    </cfRule>
    <cfRule type="expression" dxfId="517" priority="633">
      <formula>CONCATENATE($G44,$I44,$J44,$K44,$L44)=""</formula>
    </cfRule>
  </conditionalFormatting>
  <conditionalFormatting sqref="G72">
    <cfRule type="expression" dxfId="516" priority="628">
      <formula>CONCATENATE($F72,$G72,$H72,$I72,$J72,$K72,$L72,$M72)=""</formula>
    </cfRule>
    <cfRule type="expression" dxfId="515" priority="629">
      <formula>CONCATENATE($F72,$G72,$I72,$J72,$K72,$L72,$M72)=""</formula>
    </cfRule>
    <cfRule type="expression" dxfId="514" priority="630">
      <formula>CONCATENATE($G72,$I72,$J72,$K72,$L72)=""</formula>
    </cfRule>
  </conditionalFormatting>
  <conditionalFormatting sqref="J37">
    <cfRule type="expression" dxfId="513" priority="625">
      <formula>CONCATENATE($F37,$G37,$H37,$I37,$J37,$K37,$L37,$M37)=""</formula>
    </cfRule>
    <cfRule type="expression" dxfId="512" priority="626">
      <formula>CONCATENATE($F37,$G37,$I37,$J37,$K37,$L37,$M37)=""</formula>
    </cfRule>
    <cfRule type="expression" dxfId="511" priority="627">
      <formula>CONCATENATE($G37,$I37,$J37,$K37,$L37)=""</formula>
    </cfRule>
  </conditionalFormatting>
  <conditionalFormatting sqref="J36">
    <cfRule type="expression" dxfId="510" priority="622">
      <formula>CONCATENATE($F36,$G36,$H36,$I36,$J36,$K36,$L36,$M36)=""</formula>
    </cfRule>
    <cfRule type="expression" dxfId="509" priority="623">
      <formula>CONCATENATE($F36,$G36,$I36,$J36,$K36,$L36,$M36)=""</formula>
    </cfRule>
    <cfRule type="expression" dxfId="508" priority="624">
      <formula>CONCATENATE($G36,$I36,$J36,$K36,$L36)=""</formula>
    </cfRule>
  </conditionalFormatting>
  <conditionalFormatting sqref="J34:J35">
    <cfRule type="expression" dxfId="507" priority="619">
      <formula>CONCATENATE($F34,$G34,$H34,$I34,$J34,$K34,$L34,$M34)=""</formula>
    </cfRule>
    <cfRule type="expression" dxfId="506" priority="620">
      <formula>CONCATENATE($F34,$G34,$I34,$J34,$K34,$L34,$M34)=""</formula>
    </cfRule>
    <cfRule type="expression" dxfId="505" priority="621">
      <formula>CONCATENATE($G34,$I34,$J34,$K34,$L34)=""</formula>
    </cfRule>
  </conditionalFormatting>
  <conditionalFormatting sqref="J38">
    <cfRule type="expression" dxfId="504" priority="616">
      <formula>CONCATENATE($F38,$G38,$H38,$I38,$J38,$K38,$L38,$M38)=""</formula>
    </cfRule>
    <cfRule type="expression" dxfId="503" priority="617">
      <formula>CONCATENATE($F38,$G38,$I38,$J38,$K38,$L38,$M38)=""</formula>
    </cfRule>
    <cfRule type="expression" dxfId="502" priority="618">
      <formula>CONCATENATE($G38,$I38,$J38,$K38,$L38)=""</formula>
    </cfRule>
  </conditionalFormatting>
  <conditionalFormatting sqref="H34:I36">
    <cfRule type="expression" dxfId="501" priority="598">
      <formula>CONCATENATE($F34,$G34,$H34,$I34,$J34,$K34,$L34,$M34)=""</formula>
    </cfRule>
    <cfRule type="expression" dxfId="500" priority="599">
      <formula>CONCATENATE($F34,$G34,$I34,$J34,$K34,$L34,$M34)=""</formula>
    </cfRule>
    <cfRule type="expression" dxfId="499" priority="600">
      <formula>CONCATENATE($G34,$I34,$J34,$K34,$L34)=""</formula>
    </cfRule>
  </conditionalFormatting>
  <conditionalFormatting sqref="J59:J61">
    <cfRule type="expression" dxfId="498" priority="601">
      <formula>CONCATENATE($F59,$G59,$H59,$I59,$J59,$K59,$L59,$M59)=""</formula>
    </cfRule>
    <cfRule type="expression" dxfId="497" priority="602">
      <formula>CONCATENATE($F59,$G59,$I59,$J59,$K59,$L59,$M59)=""</formula>
    </cfRule>
    <cfRule type="expression" dxfId="496" priority="603">
      <formula>CONCATENATE($G59,$I59,$J59,$K59,$L59)=""</formula>
    </cfRule>
  </conditionalFormatting>
  <conditionalFormatting sqref="H38:I38 H40:I40">
    <cfRule type="expression" dxfId="495" priority="595">
      <formula>CONCATENATE($F38,$G38,$H38,$I38,$J38,$K38,$L38,$M38)=""</formula>
    </cfRule>
    <cfRule type="expression" dxfId="494" priority="596">
      <formula>CONCATENATE($F38,$G38,$I38,$J38,$K38,$L38,$M38)=""</formula>
    </cfRule>
    <cfRule type="expression" dxfId="493" priority="597">
      <formula>CONCATENATE($G38,$I38,$J38,$K38,$L38)=""</formula>
    </cfRule>
  </conditionalFormatting>
  <conditionalFormatting sqref="H44:I49">
    <cfRule type="expression" dxfId="492" priority="592">
      <formula>CONCATENATE($F44,$G44,$H44,$I44,$J44,$K44,$L44,$M44)=""</formula>
    </cfRule>
    <cfRule type="expression" dxfId="491" priority="593">
      <formula>CONCATENATE($F44,$G44,$I44,$J44,$K44,$L44,$M44)=""</formula>
    </cfRule>
    <cfRule type="expression" dxfId="490" priority="594">
      <formula>CONCATENATE($G44,$I44,$J44,$K44,$L44)=""</formula>
    </cfRule>
  </conditionalFormatting>
  <conditionalFormatting sqref="H59:I63">
    <cfRule type="expression" dxfId="489" priority="586">
      <formula>CONCATENATE($F59,$G59,$H59,$I59,$J59,$K59,$L59,$M59)=""</formula>
    </cfRule>
    <cfRule type="expression" dxfId="488" priority="587">
      <formula>CONCATENATE($F59,$G59,$I59,$J59,$K59,$L59,$M59)=""</formula>
    </cfRule>
    <cfRule type="expression" dxfId="487" priority="588">
      <formula>CONCATENATE($G59,$I59,$J59,$K59,$L59)=""</formula>
    </cfRule>
  </conditionalFormatting>
  <conditionalFormatting sqref="H65:I66 H68:I69">
    <cfRule type="expression" dxfId="486" priority="583">
      <formula>CONCATENATE($F65,$G65,$H65,$I65,$J65,$K65,$L65,$M65)=""</formula>
    </cfRule>
    <cfRule type="expression" dxfId="485" priority="584">
      <formula>CONCATENATE($F65,$G65,$I65,$J65,$K65,$L65,$M65)=""</formula>
    </cfRule>
    <cfRule type="expression" dxfId="484" priority="585">
      <formula>CONCATENATE($G65,$I65,$J65,$K65,$L65)=""</formula>
    </cfRule>
  </conditionalFormatting>
  <conditionalFormatting sqref="H72:I72">
    <cfRule type="expression" dxfId="483" priority="580">
      <formula>CONCATENATE($F72,$G72,$H72,$I72,$J72,$K72,$L72,$M72)=""</formula>
    </cfRule>
    <cfRule type="expression" dxfId="482" priority="581">
      <formula>CONCATENATE($F72,$G72,$I72,$J72,$K72,$L72,$M72)=""</formula>
    </cfRule>
    <cfRule type="expression" dxfId="481" priority="582">
      <formula>CONCATENATE($G72,$I72,$J72,$K72,$L72)=""</formula>
    </cfRule>
  </conditionalFormatting>
  <conditionalFormatting sqref="H76:I76">
    <cfRule type="expression" dxfId="480" priority="577">
      <formula>CONCATENATE($F76,$G76,$H76,$I76,$J76,$K76,$L76,$M76)=""</formula>
    </cfRule>
    <cfRule type="expression" dxfId="479" priority="578">
      <formula>CONCATENATE($F76,$G76,$I76,$J76,$K76,$L76,$M76)=""</formula>
    </cfRule>
    <cfRule type="expression" dxfId="478" priority="579">
      <formula>CONCATENATE($G76,$I76,$J76,$K76,$L76)=""</formula>
    </cfRule>
  </conditionalFormatting>
  <conditionalFormatting sqref="H78:I80">
    <cfRule type="expression" dxfId="477" priority="574">
      <formula>CONCATENATE($F78,$G78,$H78,$I78,$J78,$K78,$L78,$M78)=""</formula>
    </cfRule>
    <cfRule type="expression" dxfId="476" priority="575">
      <formula>CONCATENATE($F78,$G78,$I78,$J78,$K78,$L78,$M78)=""</formula>
    </cfRule>
    <cfRule type="expression" dxfId="475" priority="576">
      <formula>CONCATENATE($G78,$I78,$J78,$K78,$L78)=""</formula>
    </cfRule>
  </conditionalFormatting>
  <conditionalFormatting sqref="H86:I86">
    <cfRule type="expression" dxfId="474" priority="571">
      <formula>CONCATENATE($F86,$G86,$H86,$I86,$J86,$K86,$L86,$M86)=""</formula>
    </cfRule>
    <cfRule type="expression" dxfId="473" priority="572">
      <formula>CONCATENATE($F86,$G86,$I86,$J86,$K86,$L86,$M86)=""</formula>
    </cfRule>
    <cfRule type="expression" dxfId="472" priority="573">
      <formula>CONCATENATE($G86,$I86,$J86,$K86,$L86)=""</formula>
    </cfRule>
  </conditionalFormatting>
  <conditionalFormatting sqref="H88:I88">
    <cfRule type="expression" dxfId="471" priority="568">
      <formula>CONCATENATE($F88,$G88,$H88,$I88,$J88,$K88,$L88,$M88)=""</formula>
    </cfRule>
    <cfRule type="expression" dxfId="470" priority="569">
      <formula>CONCATENATE($F88,$G88,$I88,$J88,$K88,$L88,$M88)=""</formula>
    </cfRule>
    <cfRule type="expression" dxfId="469" priority="570">
      <formula>CONCATENATE($G88,$I88,$J88,$K88,$L88)=""</formula>
    </cfRule>
  </conditionalFormatting>
  <conditionalFormatting sqref="H102:I107">
    <cfRule type="expression" dxfId="468" priority="553">
      <formula>CONCATENATE($F102,$G102,$H102,$I102,$J102,$K102,$L102,$M102)=""</formula>
    </cfRule>
    <cfRule type="expression" dxfId="467" priority="554">
      <formula>CONCATENATE($F102,$G102,$I102,$J102,$K102,$L102,$M102)=""</formula>
    </cfRule>
    <cfRule type="expression" dxfId="466" priority="555">
      <formula>CONCATENATE($G102,$I102,$J102,$K102,$L102)=""</formula>
    </cfRule>
  </conditionalFormatting>
  <conditionalFormatting sqref="H92:I94">
    <cfRule type="expression" dxfId="465" priority="562">
      <formula>CONCATENATE($F92,$G92,$H92,$I92,$J92,$K92,$L92,$M92)=""</formula>
    </cfRule>
    <cfRule type="expression" dxfId="464" priority="563">
      <formula>CONCATENATE($F92,$G92,$I92,$J92,$K92,$L92,$M92)=""</formula>
    </cfRule>
    <cfRule type="expression" dxfId="463" priority="564">
      <formula>CONCATENATE($G92,$I92,$J92,$K92,$L92)=""</formula>
    </cfRule>
  </conditionalFormatting>
  <conditionalFormatting sqref="H96:I96">
    <cfRule type="expression" dxfId="462" priority="559">
      <formula>CONCATENATE($F96,$G96,$H96,$I96,$J96,$K96,$L96,$M96)=""</formula>
    </cfRule>
    <cfRule type="expression" dxfId="461" priority="560">
      <formula>CONCATENATE($F96,$G96,$I96,$J96,$K96,$L96,$M96)=""</formula>
    </cfRule>
    <cfRule type="expression" dxfId="460" priority="561">
      <formula>CONCATENATE($G96,$I96,$J96,$K96,$L96)=""</formula>
    </cfRule>
  </conditionalFormatting>
  <conditionalFormatting sqref="H98:I98">
    <cfRule type="expression" dxfId="459" priority="556">
      <formula>CONCATENATE($F98,$G98,$H98,$I98,$J98,$K98,$L98,$M98)=""</formula>
    </cfRule>
    <cfRule type="expression" dxfId="458" priority="557">
      <formula>CONCATENATE($F98,$G98,$I98,$J98,$K98,$L98,$M98)=""</formula>
    </cfRule>
    <cfRule type="expression" dxfId="457" priority="558">
      <formula>CONCATENATE($G98,$I98,$J98,$K98,$L98)=""</formula>
    </cfRule>
  </conditionalFormatting>
  <conditionalFormatting sqref="H110:I113">
    <cfRule type="expression" dxfId="456" priority="550">
      <formula>CONCATENATE($F110,$G110,$H110,$I110,$J110,$K110,$L110,$M110)=""</formula>
    </cfRule>
    <cfRule type="expression" dxfId="455" priority="551">
      <formula>CONCATENATE($F110,$G110,$I110,$J110,$K110,$L110,$M110)=""</formula>
    </cfRule>
    <cfRule type="expression" dxfId="454" priority="552">
      <formula>CONCATENATE($G110,$I110,$J110,$K110,$L110)=""</formula>
    </cfRule>
  </conditionalFormatting>
  <conditionalFormatting sqref="H116:I116">
    <cfRule type="expression" dxfId="453" priority="547">
      <formula>CONCATENATE($F116,$G116,$H116,$I116,$J116,$K116,$L116,$M116)=""</formula>
    </cfRule>
    <cfRule type="expression" dxfId="452" priority="548">
      <formula>CONCATENATE($F116,$G116,$I116,$J116,$K116,$L116,$M116)=""</formula>
    </cfRule>
    <cfRule type="expression" dxfId="451" priority="549">
      <formula>CONCATENATE($G116,$I116,$J116,$K116,$L116)=""</formula>
    </cfRule>
  </conditionalFormatting>
  <conditionalFormatting sqref="H213:I213">
    <cfRule type="expression" dxfId="450" priority="538">
      <formula>CONCATENATE($F213,$G213,$H213,$I213,$J213,$K213,$L213,$M213)=""</formula>
    </cfRule>
    <cfRule type="expression" dxfId="449" priority="539">
      <formula>CONCATENATE($F213,$G213,$I213,$J213,$K213,$L213,$M213)=""</formula>
    </cfRule>
    <cfRule type="expression" dxfId="448" priority="540">
      <formula>CONCATENATE($G213,$I213,$J213,$K213,$L213)=""</formula>
    </cfRule>
  </conditionalFormatting>
  <conditionalFormatting sqref="K34:K36">
    <cfRule type="expression" dxfId="447" priority="535">
      <formula>CONCATENATE($F34,$G34,$H34,$I34,$J34,$K34,$L34,$M34)=""</formula>
    </cfRule>
    <cfRule type="expression" dxfId="446" priority="536">
      <formula>CONCATENATE($F34,$G34,$I34,$J34,$K34,$L34,$M34)=""</formula>
    </cfRule>
    <cfRule type="expression" dxfId="445" priority="537">
      <formula>CONCATENATE($G34,$I34,$J34,$K34,$L34)=""</formula>
    </cfRule>
  </conditionalFormatting>
  <conditionalFormatting sqref="K38 K40">
    <cfRule type="expression" dxfId="444" priority="532">
      <formula>CONCATENATE($F38,$G38,$H38,$I38,$J38,$K38,$L38,$M38)=""</formula>
    </cfRule>
    <cfRule type="expression" dxfId="443" priority="533">
      <formula>CONCATENATE($F38,$G38,$I38,$J38,$K38,$L38,$M38)=""</formula>
    </cfRule>
    <cfRule type="expression" dxfId="442" priority="534">
      <formula>CONCATENATE($G38,$I38,$J38,$K38,$L38)=""</formula>
    </cfRule>
  </conditionalFormatting>
  <conditionalFormatting sqref="K44:K49">
    <cfRule type="expression" dxfId="441" priority="529">
      <formula>CONCATENATE($F44,$G44,$H44,$I44,$J44,$K44,$L44,$M44)=""</formula>
    </cfRule>
    <cfRule type="expression" dxfId="440" priority="530">
      <formula>CONCATENATE($F44,$G44,$I44,$J44,$K44,$L44,$M44)=""</formula>
    </cfRule>
    <cfRule type="expression" dxfId="439" priority="531">
      <formula>CONCATENATE($G44,$I44,$J44,$K44,$L44)=""</formula>
    </cfRule>
  </conditionalFormatting>
  <conditionalFormatting sqref="K59:K63">
    <cfRule type="expression" dxfId="438" priority="523">
      <formula>CONCATENATE($F59,$G59,$H59,$I59,$J59,$K59,$L59,$M59)=""</formula>
    </cfRule>
    <cfRule type="expression" dxfId="437" priority="524">
      <formula>CONCATENATE($F59,$G59,$I59,$J59,$K59,$L59,$M59)=""</formula>
    </cfRule>
    <cfRule type="expression" dxfId="436" priority="525">
      <formula>CONCATENATE($G59,$I59,$J59,$K59,$L59)=""</formula>
    </cfRule>
  </conditionalFormatting>
  <conditionalFormatting sqref="K65:K66 K68:K69">
    <cfRule type="expression" dxfId="435" priority="520">
      <formula>CONCATENATE($F65,$G65,$H65,$I65,$J65,$K65,$L65,$M65)=""</formula>
    </cfRule>
    <cfRule type="expression" dxfId="434" priority="521">
      <formula>CONCATENATE($F65,$G65,$I65,$J65,$K65,$L65,$M65)=""</formula>
    </cfRule>
    <cfRule type="expression" dxfId="433" priority="522">
      <formula>CONCATENATE($G65,$I65,$J65,$K65,$L65)=""</formula>
    </cfRule>
  </conditionalFormatting>
  <conditionalFormatting sqref="K76">
    <cfRule type="expression" dxfId="432" priority="514">
      <formula>CONCATENATE($F76,$G76,$H76,$I76,$J76,$K76,$L76,$M76)=""</formula>
    </cfRule>
    <cfRule type="expression" dxfId="431" priority="515">
      <formula>CONCATENATE($F76,$G76,$I76,$J76,$K76,$L76,$M76)=""</formula>
    </cfRule>
    <cfRule type="expression" dxfId="430" priority="516">
      <formula>CONCATENATE($G76,$I76,$J76,$K76,$L76)=""</formula>
    </cfRule>
  </conditionalFormatting>
  <conditionalFormatting sqref="K78:K80">
    <cfRule type="expression" dxfId="429" priority="511">
      <formula>CONCATENATE($F78,$G78,$H78,$I78,$J78,$K78,$L78,$M78)=""</formula>
    </cfRule>
    <cfRule type="expression" dxfId="428" priority="512">
      <formula>CONCATENATE($F78,$G78,$I78,$J78,$K78,$L78,$M78)=""</formula>
    </cfRule>
    <cfRule type="expression" dxfId="427" priority="513">
      <formula>CONCATENATE($G78,$I78,$J78,$K78,$L78)=""</formula>
    </cfRule>
  </conditionalFormatting>
  <conditionalFormatting sqref="K86">
    <cfRule type="expression" dxfId="426" priority="508">
      <formula>CONCATENATE($F86,$G86,$H86,$I86,$J86,$K86,$L86,$M86)=""</formula>
    </cfRule>
    <cfRule type="expression" dxfId="425" priority="509">
      <formula>CONCATENATE($F86,$G86,$I86,$J86,$K86,$L86,$M86)=""</formula>
    </cfRule>
    <cfRule type="expression" dxfId="424" priority="510">
      <formula>CONCATENATE($G86,$I86,$J86,$K86,$L86)=""</formula>
    </cfRule>
  </conditionalFormatting>
  <conditionalFormatting sqref="K88">
    <cfRule type="expression" dxfId="423" priority="505">
      <formula>CONCATENATE($F88,$G88,$H88,$I88,$J88,$K88,$L88,$M88)=""</formula>
    </cfRule>
    <cfRule type="expression" dxfId="422" priority="506">
      <formula>CONCATENATE($F88,$G88,$I88,$J88,$K88,$L88,$M88)=""</formula>
    </cfRule>
    <cfRule type="expression" dxfId="421" priority="507">
      <formula>CONCATENATE($G88,$I88,$J88,$K88,$L88)=""</formula>
    </cfRule>
  </conditionalFormatting>
  <conditionalFormatting sqref="K102:K107">
    <cfRule type="expression" dxfId="420" priority="490">
      <formula>CONCATENATE($F102,$G102,$H102,$I102,$J102,$K102,$L102,$M102)=""</formula>
    </cfRule>
    <cfRule type="expression" dxfId="419" priority="491">
      <formula>CONCATENATE($F102,$G102,$I102,$J102,$K102,$L102,$M102)=""</formula>
    </cfRule>
    <cfRule type="expression" dxfId="418" priority="492">
      <formula>CONCATENATE($G102,$I102,$J102,$K102,$L102)=""</formula>
    </cfRule>
  </conditionalFormatting>
  <conditionalFormatting sqref="K92:K94">
    <cfRule type="expression" dxfId="417" priority="499">
      <formula>CONCATENATE($F92,$G92,$H92,$I92,$J92,$K92,$L92,$M92)=""</formula>
    </cfRule>
    <cfRule type="expression" dxfId="416" priority="500">
      <formula>CONCATENATE($F92,$G92,$I92,$J92,$K92,$L92,$M92)=""</formula>
    </cfRule>
    <cfRule type="expression" dxfId="415" priority="501">
      <formula>CONCATENATE($G92,$I92,$J92,$K92,$L92)=""</formula>
    </cfRule>
  </conditionalFormatting>
  <conditionalFormatting sqref="K96">
    <cfRule type="expression" dxfId="414" priority="496">
      <formula>CONCATENATE($F96,$G96,$H96,$I96,$J96,$K96,$L96,$M96)=""</formula>
    </cfRule>
    <cfRule type="expression" dxfId="413" priority="497">
      <formula>CONCATENATE($F96,$G96,$I96,$J96,$K96,$L96,$M96)=""</formula>
    </cfRule>
    <cfRule type="expression" dxfId="412" priority="498">
      <formula>CONCATENATE($G96,$I96,$J96,$K96,$L96)=""</formula>
    </cfRule>
  </conditionalFormatting>
  <conditionalFormatting sqref="K98">
    <cfRule type="expression" dxfId="411" priority="493">
      <formula>CONCATENATE($F98,$G98,$H98,$I98,$J98,$K98,$L98,$M98)=""</formula>
    </cfRule>
    <cfRule type="expression" dxfId="410" priority="494">
      <formula>CONCATENATE($F98,$G98,$I98,$J98,$K98,$L98,$M98)=""</formula>
    </cfRule>
    <cfRule type="expression" dxfId="409" priority="495">
      <formula>CONCATENATE($G98,$I98,$J98,$K98,$L98)=""</formula>
    </cfRule>
  </conditionalFormatting>
  <conditionalFormatting sqref="K110:K113">
    <cfRule type="expression" dxfId="408" priority="487">
      <formula>CONCATENATE($F110,$G110,$H110,$I110,$J110,$K110,$L110,$M110)=""</formula>
    </cfRule>
    <cfRule type="expression" dxfId="407" priority="488">
      <formula>CONCATENATE($F110,$G110,$I110,$J110,$K110,$L110,$M110)=""</formula>
    </cfRule>
    <cfRule type="expression" dxfId="406" priority="489">
      <formula>CONCATENATE($G110,$I110,$J110,$K110,$L110)=""</formula>
    </cfRule>
  </conditionalFormatting>
  <conditionalFormatting sqref="K116">
    <cfRule type="expression" dxfId="405" priority="484">
      <formula>CONCATENATE($F116,$G116,$H116,$I116,$J116,$K116,$L116,$M116)=""</formula>
    </cfRule>
    <cfRule type="expression" dxfId="404" priority="485">
      <formula>CONCATENATE($F116,$G116,$I116,$J116,$K116,$L116,$M116)=""</formula>
    </cfRule>
    <cfRule type="expression" dxfId="403" priority="486">
      <formula>CONCATENATE($G116,$I116,$J116,$K116,$L116)=""</formula>
    </cfRule>
  </conditionalFormatting>
  <conditionalFormatting sqref="K213">
    <cfRule type="expression" dxfId="402" priority="475">
      <formula>CONCATENATE($F213,$G213,$H213,$I213,$J213,$K213,$L213,$M213)=""</formula>
    </cfRule>
    <cfRule type="expression" dxfId="401" priority="476">
      <formula>CONCATENATE($F213,$G213,$I213,$J213,$K213,$L213,$M213)=""</formula>
    </cfRule>
    <cfRule type="expression" dxfId="400" priority="477">
      <formula>CONCATENATE($G213,$I213,$J213,$K213,$L213)=""</formula>
    </cfRule>
  </conditionalFormatting>
  <conditionalFormatting sqref="G86">
    <cfRule type="expression" dxfId="399" priority="472">
      <formula>CONCATENATE($F86,$G86,$H86,$I86,$J86,$K86,$L86,$M86)=""</formula>
    </cfRule>
    <cfRule type="expression" dxfId="398" priority="473">
      <formula>CONCATENATE($F86,$G86,$I86,$J86,$K86,$L86,$M86)=""</formula>
    </cfRule>
    <cfRule type="expression" dxfId="397" priority="474">
      <formula>CONCATENATE($G86,$I86,$J86,$K86,$L86)=""</formula>
    </cfRule>
  </conditionalFormatting>
  <conditionalFormatting sqref="G94">
    <cfRule type="expression" dxfId="396" priority="469">
      <formula>CONCATENATE($F94,$G94,$H94,$I94,$J94,$K94,$L94,$M94)=""</formula>
    </cfRule>
    <cfRule type="expression" dxfId="395" priority="470">
      <formula>CONCATENATE($F94,$G94,$I94,$J94,$K94,$L94,$M94)=""</formula>
    </cfRule>
    <cfRule type="expression" dxfId="394" priority="471">
      <formula>CONCATENATE($G94,$I94,$J94,$K94,$L94)=""</formula>
    </cfRule>
  </conditionalFormatting>
  <conditionalFormatting sqref="G213">
    <cfRule type="expression" dxfId="393" priority="466">
      <formula>CONCATENATE($F213,$G213,$H213,$I213,$J213,$K213,$L213,$M213)=""</formula>
    </cfRule>
    <cfRule type="expression" dxfId="392" priority="467">
      <formula>CONCATENATE($F213,$G213,$I213,$J213,$K213,$L213,$M213)=""</formula>
    </cfRule>
    <cfRule type="expression" dxfId="391" priority="468">
      <formula>CONCATENATE($G213,$I213,$J213,$K213,$L213)=""</formula>
    </cfRule>
  </conditionalFormatting>
  <conditionalFormatting sqref="G282">
    <cfRule type="expression" dxfId="390" priority="463">
      <formula>CONCATENATE($F282,$G282,$H282,$I282,$J282,$K282,$L282,$M282)=""</formula>
    </cfRule>
    <cfRule type="expression" dxfId="389" priority="464">
      <formula>CONCATENATE($F282,$G282,$I282,$J282,$K282,$L282,$M282)=""</formula>
    </cfRule>
    <cfRule type="expression" dxfId="388" priority="465">
      <formula>CONCATENATE($G282,$I282,$J282,$K282,$L282)=""</formula>
    </cfRule>
  </conditionalFormatting>
  <conditionalFormatting sqref="F287:M287">
    <cfRule type="expression" dxfId="387" priority="460">
      <formula>CONCATENATE($F287,$G287,$H287,$I287,$J287,$K287,$L287,$M287)=""</formula>
    </cfRule>
    <cfRule type="expression" dxfId="386" priority="461">
      <formula>CONCATENATE($F287,$G287,$I287,$J287,$K287,$L287,$M287)=""</formula>
    </cfRule>
    <cfRule type="expression" dxfId="385" priority="462">
      <formula>CONCATENATE($G287,$I287,$J287,$K287,$L287)=""</formula>
    </cfRule>
  </conditionalFormatting>
  <conditionalFormatting sqref="F291:M291">
    <cfRule type="expression" dxfId="384" priority="457">
      <formula>CONCATENATE($F291,$G291,$H291,$I291,$J291,$K291,$L291,$M291)=""</formula>
    </cfRule>
    <cfRule type="expression" dxfId="383" priority="458">
      <formula>CONCATENATE($F291,$G291,$I291,$J291,$K291,$L291,$M291)=""</formula>
    </cfRule>
    <cfRule type="expression" dxfId="382" priority="459">
      <formula>CONCATENATE($G291,$I291,$J291,$K291,$L291)=""</formula>
    </cfRule>
  </conditionalFormatting>
  <conditionalFormatting sqref="F293:M293">
    <cfRule type="expression" dxfId="381" priority="454">
      <formula>CONCATENATE($F293,$G293,$H293,$I293,$J293,$K293,$L293,$M293)=""</formula>
    </cfRule>
    <cfRule type="expression" dxfId="380" priority="455">
      <formula>CONCATENATE($F293,$G293,$I293,$J293,$K293,$L293,$M293)=""</formula>
    </cfRule>
    <cfRule type="expression" dxfId="379" priority="456">
      <formula>CONCATENATE($G293,$I293,$J293,$K293,$L293)=""</formula>
    </cfRule>
  </conditionalFormatting>
  <conditionalFormatting sqref="M309 F311:M311 F302:M303 F301 H301:M301 F307:F309 F304:F305 H304:M305 H307:M308 H309:K309 F295:M300">
    <cfRule type="expression" dxfId="378" priority="451">
      <formula>CONCATENATE($F295,$G295,$H295,$I295,$J295,$K295,$L295,$M295)=""</formula>
    </cfRule>
    <cfRule type="expression" dxfId="377" priority="452">
      <formula>CONCATENATE($F295,$G295,$I295,$J295,$K295,$L295,$M295)=""</formula>
    </cfRule>
    <cfRule type="expression" dxfId="376" priority="453">
      <formula>CONCATENATE($G295,$I295,$J295,$K295,$L295)=""</formula>
    </cfRule>
  </conditionalFormatting>
  <conditionalFormatting sqref="L309">
    <cfRule type="expression" dxfId="375" priority="448">
      <formula>CONCATENATE($F309,$G309,$H309,$I309,$J309,$K309,$L309,$M309)=""</formula>
    </cfRule>
    <cfRule type="expression" dxfId="374" priority="449">
      <formula>CONCATENATE($F309,$G309,$I309,$J309,$K309,$L309,$M309)=""</formula>
    </cfRule>
    <cfRule type="expression" dxfId="373" priority="450">
      <formula>CONCATENATE($G309,$I309,$J309,$K309,$L309)=""</formula>
    </cfRule>
  </conditionalFormatting>
  <conditionalFormatting sqref="F313 H313:M313">
    <cfRule type="expression" dxfId="372" priority="445">
      <formula>CONCATENATE($F313,$G313,$H313,$I313,$J313,$K313,$L313,$M313)=""</formula>
    </cfRule>
    <cfRule type="expression" dxfId="371" priority="446">
      <formula>CONCATENATE($F313,$G313,$I313,$J313,$K313,$L313,$M313)=""</formula>
    </cfRule>
    <cfRule type="expression" dxfId="370" priority="447">
      <formula>CONCATENATE($G313,$I313,$J313,$K313,$L313)=""</formula>
    </cfRule>
  </conditionalFormatting>
  <conditionalFormatting sqref="G313">
    <cfRule type="expression" dxfId="369" priority="442">
      <formula>CONCATENATE($F313,$G313,$H313,$I313,$J313,$K313,$L313,$M313)=""</formula>
    </cfRule>
    <cfRule type="expression" dxfId="368" priority="443">
      <formula>CONCATENATE($F313,$G313,$I313,$J313,$K313,$L313,$M313)=""</formula>
    </cfRule>
    <cfRule type="expression" dxfId="367" priority="444">
      <formula>CONCATENATE($G313,$I313,$J313,$K313,$L313)=""</formula>
    </cfRule>
  </conditionalFormatting>
  <conditionalFormatting sqref="G301">
    <cfRule type="expression" dxfId="366" priority="439">
      <formula>CONCATENATE($F301,$G301,$H301,$I301,$J301,$K301,$L301,$M301)=""</formula>
    </cfRule>
    <cfRule type="expression" dxfId="365" priority="440">
      <formula>CONCATENATE($F301,$G301,$I301,$J301,$K301,$L301,$M301)=""</formula>
    </cfRule>
    <cfRule type="expression" dxfId="364" priority="441">
      <formula>CONCATENATE($G301,$I301,$J301,$K301,$L301)=""</formula>
    </cfRule>
  </conditionalFormatting>
  <conditionalFormatting sqref="F306:M306">
    <cfRule type="expression" dxfId="363" priority="436">
      <formula>CONCATENATE($F306,$G306,$H306,$I306,$J306,$K306,$L306,$M306)=""</formula>
    </cfRule>
    <cfRule type="expression" dxfId="362" priority="437">
      <formula>CONCATENATE($F306,$G306,$I306,$J306,$K306,$L306,$M306)=""</formula>
    </cfRule>
    <cfRule type="expression" dxfId="361" priority="438">
      <formula>CONCATENATE($G306,$I306,$J306,$K306,$L306)=""</formula>
    </cfRule>
  </conditionalFormatting>
  <conditionalFormatting sqref="F310:M310">
    <cfRule type="expression" dxfId="360" priority="433">
      <formula>CONCATENATE($F310,$G310,$H310,$I310,$J310,$K310,$L310,$M310)=""</formula>
    </cfRule>
    <cfRule type="expression" dxfId="359" priority="434">
      <formula>CONCATENATE($F310,$G310,$I310,$J310,$K310,$L310,$M310)=""</formula>
    </cfRule>
    <cfRule type="expression" dxfId="358" priority="435">
      <formula>CONCATENATE($G310,$I310,$J310,$K310,$L310)=""</formula>
    </cfRule>
  </conditionalFormatting>
  <conditionalFormatting sqref="F312:M312">
    <cfRule type="expression" dxfId="357" priority="430">
      <formula>CONCATENATE($F312,$G312,$H312,$I312,$J312,$K312,$L312,$M312)=""</formula>
    </cfRule>
    <cfRule type="expression" dxfId="356" priority="431">
      <formula>CONCATENATE($F312,$G312,$I312,$J312,$K312,$L312,$M312)=""</formula>
    </cfRule>
    <cfRule type="expression" dxfId="355" priority="432">
      <formula>CONCATENATE($G312,$I312,$J312,$K312,$L312)=""</formula>
    </cfRule>
  </conditionalFormatting>
  <conditionalFormatting sqref="F214:M214">
    <cfRule type="expression" dxfId="354" priority="424">
      <formula>CONCATENATE($F214,$G214,$H214,$I214,$J214,$K214,$L214,$M214)=""</formula>
    </cfRule>
    <cfRule type="expression" dxfId="353" priority="425">
      <formula>CONCATENATE($F214,$G214,$I214,$J214,$K214,$L214,$M214)=""</formula>
    </cfRule>
    <cfRule type="expression" dxfId="352" priority="426">
      <formula>CONCATENATE($G214,$I214,$J214,$K214,$L214)=""</formula>
    </cfRule>
  </conditionalFormatting>
  <conditionalFormatting sqref="F249 F236:M237 F248:K248 M248:M249">
    <cfRule type="expression" dxfId="351" priority="418">
      <formula>CONCATENATE($F236,$G236,$H236,$I236,$J236,$K236,$L236,$M236)=""</formula>
    </cfRule>
    <cfRule type="expression" dxfId="350" priority="419">
      <formula>CONCATENATE($F236,$G236,$I236,$J236,$K236,$L236,$M236)=""</formula>
    </cfRule>
    <cfRule type="expression" dxfId="349" priority="420">
      <formula>CONCATENATE($G236,$I236,$J236,$K236,$L236)=""</formula>
    </cfRule>
  </conditionalFormatting>
  <conditionalFormatting sqref="G249:K249">
    <cfRule type="expression" dxfId="348" priority="415">
      <formula>CONCATENATE($F249,$G249,$H249,$I249,$J249,$K249,$L249,$M249)=""</formula>
    </cfRule>
    <cfRule type="expression" dxfId="347" priority="416">
      <formula>CONCATENATE($F249,$G249,$I249,$J249,$K249,$L249,$M249)=""</formula>
    </cfRule>
    <cfRule type="expression" dxfId="346" priority="417">
      <formula>CONCATENATE($G249,$I249,$J249,$K249,$L249)=""</formula>
    </cfRule>
  </conditionalFormatting>
  <conditionalFormatting sqref="F247:M247">
    <cfRule type="expression" dxfId="345" priority="412">
      <formula>CONCATENATE($F247,$G247,$H247,$I247,$J247,$K247,$L247,$M247)=""</formula>
    </cfRule>
    <cfRule type="expression" dxfId="344" priority="413">
      <formula>CONCATENATE($F247,$G247,$I247,$J247,$K247,$L247,$M247)=""</formula>
    </cfRule>
    <cfRule type="expression" dxfId="343" priority="414">
      <formula>CONCATENATE($G247,$I247,$J247,$K247,$L247)=""</formula>
    </cfRule>
  </conditionalFormatting>
  <conditionalFormatting sqref="F238:M238">
    <cfRule type="expression" dxfId="342" priority="409">
      <formula>CONCATENATE($F238,$G238,$H238,$I238,$J238,$K238,$L238,$M238)=""</formula>
    </cfRule>
    <cfRule type="expression" dxfId="341" priority="410">
      <formula>CONCATENATE($F238,$G238,$I238,$J238,$K238,$L238,$M238)=""</formula>
    </cfRule>
    <cfRule type="expression" dxfId="340" priority="411">
      <formula>CONCATENATE($G238,$I238,$J238,$K238,$L238)=""</formula>
    </cfRule>
  </conditionalFormatting>
  <conditionalFormatting sqref="F218:M219 F230:F231 M230:M231 H230:K230">
    <cfRule type="expression" dxfId="339" priority="406">
      <formula>CONCATENATE($F218,$G218,$H218,$I218,$J218,$K218,$L218,$M218)=""</formula>
    </cfRule>
    <cfRule type="expression" dxfId="338" priority="407">
      <formula>CONCATENATE($F218,$G218,$I218,$J218,$K218,$L218,$M218)=""</formula>
    </cfRule>
    <cfRule type="expression" dxfId="337" priority="408">
      <formula>CONCATENATE($G218,$I218,$J218,$K218,$L218)=""</formula>
    </cfRule>
  </conditionalFormatting>
  <conditionalFormatting sqref="H231:K231">
    <cfRule type="expression" dxfId="336" priority="403">
      <formula>CONCATENATE($F231,$G231,$H231,$I231,$J231,$K231,$L231,$M231)=""</formula>
    </cfRule>
    <cfRule type="expression" dxfId="335" priority="404">
      <formula>CONCATENATE($F231,$G231,$I231,$J231,$K231,$L231,$M231)=""</formula>
    </cfRule>
    <cfRule type="expression" dxfId="334" priority="405">
      <formula>CONCATENATE($G231,$I231,$J231,$K231,$L231)=""</formula>
    </cfRule>
  </conditionalFormatting>
  <conditionalFormatting sqref="F229:M229">
    <cfRule type="expression" dxfId="333" priority="400">
      <formula>CONCATENATE($F229,$G229,$H229,$I229,$J229,$K229,$L229,$M229)=""</formula>
    </cfRule>
    <cfRule type="expression" dxfId="332" priority="401">
      <formula>CONCATENATE($F229,$G229,$I229,$J229,$K229,$L229,$M229)=""</formula>
    </cfRule>
    <cfRule type="expression" dxfId="331" priority="402">
      <formula>CONCATENATE($G229,$I229,$J229,$K229,$L229)=""</formula>
    </cfRule>
  </conditionalFormatting>
  <conditionalFormatting sqref="G230">
    <cfRule type="expression" dxfId="330" priority="394">
      <formula>CONCATENATE($F230,$G230,$H230,$I230,$J230,$K230,$L230,$M230)=""</formula>
    </cfRule>
    <cfRule type="expression" dxfId="329" priority="395">
      <formula>CONCATENATE($F230,$G230,$I230,$J230,$K230,$L230,$M230)=""</formula>
    </cfRule>
    <cfRule type="expression" dxfId="328" priority="396">
      <formula>CONCATENATE($G230,$I230,$J230,$K230,$L230)=""</formula>
    </cfRule>
  </conditionalFormatting>
  <conditionalFormatting sqref="F222:K222">
    <cfRule type="expression" dxfId="327" priority="385">
      <formula>CONCATENATE($F222,$G222,$H222,$I222,$J222,$K222,$L222,$M222)=""</formula>
    </cfRule>
    <cfRule type="expression" dxfId="326" priority="386">
      <formula>CONCATENATE($F222,$G222,$I222,$J222,$K222,$L222,$M222)=""</formula>
    </cfRule>
    <cfRule type="expression" dxfId="325" priority="387">
      <formula>CONCATENATE($G222,$I222,$J222,$K222,$L222)=""</formula>
    </cfRule>
  </conditionalFormatting>
  <conditionalFormatting sqref="G231">
    <cfRule type="expression" dxfId="324" priority="391">
      <formula>CONCATENATE($F231,$G231,$H231,$I231,$J231,$K231,$L231,$M231)=""</formula>
    </cfRule>
    <cfRule type="expression" dxfId="323" priority="392">
      <formula>CONCATENATE($F231,$G231,$I231,$J231,$K231,$L231,$M231)=""</formula>
    </cfRule>
    <cfRule type="expression" dxfId="322" priority="393">
      <formula>CONCATENATE($G231,$I231,$J231,$K231,$L231)=""</formula>
    </cfRule>
  </conditionalFormatting>
  <conditionalFormatting sqref="F223:K223 M221:M223 M228 F228 H228:K228">
    <cfRule type="expression" dxfId="321" priority="388">
      <formula>CONCATENATE($F221,$G221,$H221,$I221,$J221,$K221,$L221,$M221)=""</formula>
    </cfRule>
    <cfRule type="expression" dxfId="320" priority="389">
      <formula>CONCATENATE($F221,$G221,$I221,$J221,$K221,$L221,$M221)=""</formula>
    </cfRule>
    <cfRule type="expression" dxfId="319" priority="390">
      <formula>CONCATENATE($G221,$I221,$J221,$K221,$L221)=""</formula>
    </cfRule>
  </conditionalFormatting>
  <conditionalFormatting sqref="F221:K221">
    <cfRule type="expression" dxfId="318" priority="382">
      <formula>CONCATENATE($F221,$G221,$H221,$I221,$J221,$K221,$L221,$M221)=""</formula>
    </cfRule>
    <cfRule type="expression" dxfId="317" priority="383">
      <formula>CONCATENATE($F221,$G221,$I221,$J221,$K221,$L221,$M221)=""</formula>
    </cfRule>
    <cfRule type="expression" dxfId="316" priority="384">
      <formula>CONCATENATE($G221,$I221,$J221,$K221,$L221)=""</formula>
    </cfRule>
  </conditionalFormatting>
  <conditionalFormatting sqref="F226:K226 M225:M226">
    <cfRule type="expression" dxfId="315" priority="376">
      <formula>CONCATENATE($F225,$G225,$H225,$I225,$J225,$K225,$L225,$M225)=""</formula>
    </cfRule>
    <cfRule type="expression" dxfId="314" priority="377">
      <formula>CONCATENATE($F225,$G225,$I225,$J225,$K225,$L225,$M225)=""</formula>
    </cfRule>
    <cfRule type="expression" dxfId="313" priority="378">
      <formula>CONCATENATE($G225,$I225,$J225,$K225,$L225)=""</formula>
    </cfRule>
  </conditionalFormatting>
  <conditionalFormatting sqref="F225:K225">
    <cfRule type="expression" dxfId="312" priority="373">
      <formula>CONCATENATE($F225,$G225,$H225,$I225,$J225,$K225,$L225,$M225)=""</formula>
    </cfRule>
    <cfRule type="expression" dxfId="311" priority="374">
      <formula>CONCATENATE($F225,$G225,$I225,$J225,$K225,$L225,$M225)=""</formula>
    </cfRule>
    <cfRule type="expression" dxfId="310" priority="375">
      <formula>CONCATENATE($G225,$I225,$J225,$K225,$L225)=""</formula>
    </cfRule>
  </conditionalFormatting>
  <conditionalFormatting sqref="F227 M227 H227:K227">
    <cfRule type="expression" dxfId="309" priority="367">
      <formula>CONCATENATE($F227,$G227,$H227,$I227,$J227,$K227,$L227,$M227)=""</formula>
    </cfRule>
    <cfRule type="expression" dxfId="308" priority="368">
      <formula>CONCATENATE($F227,$G227,$I227,$J227,$K227,$L227,$M227)=""</formula>
    </cfRule>
    <cfRule type="expression" dxfId="307" priority="369">
      <formula>CONCATENATE($G227,$I227,$J227,$K227,$L227)=""</formula>
    </cfRule>
  </conditionalFormatting>
  <conditionalFormatting sqref="F241:K241 M239:M241 M246 F246 H246:K246">
    <cfRule type="expression" dxfId="306" priority="361">
      <formula>CONCATENATE($F239,$G239,$H239,$I239,$J239,$K239,$L239,$M239)=""</formula>
    </cfRule>
    <cfRule type="expression" dxfId="305" priority="362">
      <formula>CONCATENATE($F239,$G239,$I239,$J239,$K239,$L239,$M239)=""</formula>
    </cfRule>
    <cfRule type="expression" dxfId="304" priority="363">
      <formula>CONCATENATE($G239,$I239,$J239,$K239,$L239)=""</formula>
    </cfRule>
  </conditionalFormatting>
  <conditionalFormatting sqref="F240:K240">
    <cfRule type="expression" dxfId="303" priority="358">
      <formula>CONCATENATE($F240,$G240,$H240,$I240,$J240,$K240,$L240,$M240)=""</formula>
    </cfRule>
    <cfRule type="expression" dxfId="302" priority="359">
      <formula>CONCATENATE($F240,$G240,$I240,$J240,$K240,$L240,$M240)=""</formula>
    </cfRule>
    <cfRule type="expression" dxfId="301" priority="360">
      <formula>CONCATENATE($G240,$I240,$J240,$K240,$L240)=""</formula>
    </cfRule>
  </conditionalFormatting>
  <conditionalFormatting sqref="F239:K239">
    <cfRule type="expression" dxfId="300" priority="355">
      <formula>CONCATENATE($F239,$G239,$H239,$I239,$J239,$K239,$L239,$M239)=""</formula>
    </cfRule>
    <cfRule type="expression" dxfId="299" priority="356">
      <formula>CONCATENATE($F239,$G239,$I239,$J239,$K239,$L239,$M239)=""</formula>
    </cfRule>
    <cfRule type="expression" dxfId="298" priority="357">
      <formula>CONCATENATE($G239,$I239,$J239,$K239,$L239)=""</formula>
    </cfRule>
  </conditionalFormatting>
  <conditionalFormatting sqref="F244:K244 M243:M244">
    <cfRule type="expression" dxfId="297" priority="349">
      <formula>CONCATENATE($F243,$G243,$H243,$I243,$J243,$K243,$L243,$M243)=""</formula>
    </cfRule>
    <cfRule type="expression" dxfId="296" priority="350">
      <formula>CONCATENATE($F243,$G243,$I243,$J243,$K243,$L243,$M243)=""</formula>
    </cfRule>
    <cfRule type="expression" dxfId="295" priority="351">
      <formula>CONCATENATE($G243,$I243,$J243,$K243,$L243)=""</formula>
    </cfRule>
  </conditionalFormatting>
  <conditionalFormatting sqref="F243:K243">
    <cfRule type="expression" dxfId="294" priority="346">
      <formula>CONCATENATE($F243,$G243,$H243,$I243,$J243,$K243,$L243,$M243)=""</formula>
    </cfRule>
    <cfRule type="expression" dxfId="293" priority="347">
      <formula>CONCATENATE($F243,$G243,$I243,$J243,$K243,$L243,$M243)=""</formula>
    </cfRule>
    <cfRule type="expression" dxfId="292" priority="348">
      <formula>CONCATENATE($G243,$I243,$J243,$K243,$L243)=""</formula>
    </cfRule>
  </conditionalFormatting>
  <conditionalFormatting sqref="F245 M245 H245:K245">
    <cfRule type="expression" dxfId="291" priority="340">
      <formula>CONCATENATE($F245,$G245,$H245,$I245,$J245,$K245,$L245,$M245)=""</formula>
    </cfRule>
    <cfRule type="expression" dxfId="290" priority="341">
      <formula>CONCATENATE($F245,$G245,$I245,$J245,$K245,$L245,$M245)=""</formula>
    </cfRule>
    <cfRule type="expression" dxfId="289" priority="342">
      <formula>CONCATENATE($G245,$I245,$J245,$K245,$L245)=""</formula>
    </cfRule>
  </conditionalFormatting>
  <conditionalFormatting sqref="F242:M242">
    <cfRule type="expression" dxfId="288" priority="334">
      <formula>CONCATENATE($F242,$G242,$H242,$I242,$J242,$K242,$L242,$M242)=""</formula>
    </cfRule>
    <cfRule type="expression" dxfId="287" priority="335">
      <formula>CONCATENATE($F242,$G242,$I242,$J242,$K242,$L242,$M242)=""</formula>
    </cfRule>
    <cfRule type="expression" dxfId="286" priority="336">
      <formula>CONCATENATE($G242,$I242,$J242,$K242,$L242)=""</formula>
    </cfRule>
  </conditionalFormatting>
  <conditionalFormatting sqref="F220:M220">
    <cfRule type="expression" dxfId="285" priority="331">
      <formula>CONCATENATE($F220,$G220,$H220,$I220,$J220,$K220,$L220,$M220)=""</formula>
    </cfRule>
    <cfRule type="expression" dxfId="284" priority="332">
      <formula>CONCATENATE($F220,$G220,$I220,$J220,$K220,$L220,$M220)=""</formula>
    </cfRule>
    <cfRule type="expression" dxfId="283" priority="333">
      <formula>CONCATENATE($G220,$I220,$J220,$K220,$L220)=""</formula>
    </cfRule>
  </conditionalFormatting>
  <conditionalFormatting sqref="F224:M224">
    <cfRule type="expression" dxfId="282" priority="328">
      <formula>CONCATENATE($F224,$G224,$H224,$I224,$J224,$K224,$L224,$M224)=""</formula>
    </cfRule>
    <cfRule type="expression" dxfId="281" priority="329">
      <formula>CONCATENATE($F224,$G224,$I224,$J224,$K224,$L224,$M224)=""</formula>
    </cfRule>
    <cfRule type="expression" dxfId="280" priority="330">
      <formula>CONCATENATE($G224,$I224,$J224,$K224,$L224)=""</formula>
    </cfRule>
  </conditionalFormatting>
  <conditionalFormatting sqref="F235 H235:K235 M235">
    <cfRule type="expression" dxfId="279" priority="325">
      <formula>CONCATENATE($F235,$G235,$H235,$I235,$J235,$K235,$L235,$M235)=""</formula>
    </cfRule>
    <cfRule type="expression" dxfId="278" priority="326">
      <formula>CONCATENATE($F235,$G235,$I235,$J235,$K235,$L235,$M235)=""</formula>
    </cfRule>
    <cfRule type="expression" dxfId="277" priority="327">
      <formula>CONCATENATE($G235,$I235,$J235,$K235,$L235)=""</formula>
    </cfRule>
  </conditionalFormatting>
  <conditionalFormatting sqref="F234:M234">
    <cfRule type="expression" dxfId="276" priority="322">
      <formula>CONCATENATE($F234,$G234,$H234,$I234,$J234,$K234,$L234,$M234)=""</formula>
    </cfRule>
    <cfRule type="expression" dxfId="275" priority="323">
      <formula>CONCATENATE($F234,$G234,$I234,$J234,$K234,$L234,$M234)=""</formula>
    </cfRule>
    <cfRule type="expression" dxfId="274" priority="324">
      <formula>CONCATENATE($G234,$I234,$J234,$K234,$L234)=""</formula>
    </cfRule>
  </conditionalFormatting>
  <conditionalFormatting sqref="G235">
    <cfRule type="expression" dxfId="273" priority="319">
      <formula>CONCATENATE($F235,$G235,$H235,$I235,$J235,$K235,$L235,$M235)=""</formula>
    </cfRule>
    <cfRule type="expression" dxfId="272" priority="320">
      <formula>CONCATENATE($F235,$G235,$I235,$J235,$K235,$L235,$M235)=""</formula>
    </cfRule>
    <cfRule type="expression" dxfId="271" priority="321">
      <formula>CONCATENATE($G235,$I235,$J235,$K235,$L235)=""</formula>
    </cfRule>
  </conditionalFormatting>
  <conditionalFormatting sqref="F32">
    <cfRule type="expression" dxfId="270" priority="316">
      <formula>CONCATENATE($F32,$G32,$H32,$I32,$J32,$K32,$L32,$M32)=""</formula>
    </cfRule>
    <cfRule type="expression" dxfId="269" priority="317">
      <formula>CONCATENATE($F32,$G32,$I32,$J32,$K32,$L32,$M32)=""</formula>
    </cfRule>
    <cfRule type="expression" dxfId="268" priority="318">
      <formula>CONCATENATE($G32,$I32,$J32,$K32,$L32)=""</formula>
    </cfRule>
  </conditionalFormatting>
  <conditionalFormatting sqref="F34:F36">
    <cfRule type="expression" dxfId="267" priority="313">
      <formula>CONCATENATE($F34,$G34,$H34,$I34,$J34,$K34,$L34,$M34)=""</formula>
    </cfRule>
    <cfRule type="expression" dxfId="266" priority="314">
      <formula>CONCATENATE($F34,$G34,$I34,$J34,$K34,$L34,$M34)=""</formula>
    </cfRule>
    <cfRule type="expression" dxfId="265" priority="315">
      <formula>CONCATENATE($G34,$I34,$J34,$K34,$L34)=""</formula>
    </cfRule>
  </conditionalFormatting>
  <conditionalFormatting sqref="F38 F40">
    <cfRule type="expression" dxfId="264" priority="310">
      <formula>CONCATENATE($F38,$G38,$H38,$I38,$J38,$K38,$L38,$M38)=""</formula>
    </cfRule>
    <cfRule type="expression" dxfId="263" priority="311">
      <formula>CONCATENATE($F38,$G38,$I38,$J38,$K38,$L38,$M38)=""</formula>
    </cfRule>
    <cfRule type="expression" dxfId="262" priority="312">
      <formula>CONCATENATE($G38,$I38,$J38,$K38,$L38)=""</formula>
    </cfRule>
  </conditionalFormatting>
  <conditionalFormatting sqref="F44:F49">
    <cfRule type="expression" dxfId="261" priority="307">
      <formula>CONCATENATE($F44,$G44,$H44,$I44,$J44,$K44,$L44,$M44)=""</formula>
    </cfRule>
    <cfRule type="expression" dxfId="260" priority="308">
      <formula>CONCATENATE($F44,$G44,$I44,$J44,$K44,$L44,$M44)=""</formula>
    </cfRule>
    <cfRule type="expression" dxfId="259" priority="309">
      <formula>CONCATENATE($G44,$I44,$J44,$K44,$L44)=""</formula>
    </cfRule>
  </conditionalFormatting>
  <conditionalFormatting sqref="F59:F63">
    <cfRule type="expression" dxfId="258" priority="301">
      <formula>CONCATENATE($F59,$G59,$H59,$I59,$J59,$K59,$L59,$M59)=""</formula>
    </cfRule>
    <cfRule type="expression" dxfId="257" priority="302">
      <formula>CONCATENATE($F59,$G59,$I59,$J59,$K59,$L59,$M59)=""</formula>
    </cfRule>
    <cfRule type="expression" dxfId="256" priority="303">
      <formula>CONCATENATE($G59,$I59,$J59,$K59,$L59)=""</formula>
    </cfRule>
  </conditionalFormatting>
  <conditionalFormatting sqref="F65:F66 F68:F69">
    <cfRule type="expression" dxfId="255" priority="298">
      <formula>CONCATENATE($F65,$G65,$H65,$I65,$J65,$K65,$L65,$M65)=""</formula>
    </cfRule>
    <cfRule type="expression" dxfId="254" priority="299">
      <formula>CONCATENATE($F65,$G65,$I65,$J65,$K65,$L65,$M65)=""</formula>
    </cfRule>
    <cfRule type="expression" dxfId="253" priority="300">
      <formula>CONCATENATE($G65,$I65,$J65,$K65,$L65)=""</formula>
    </cfRule>
  </conditionalFormatting>
  <conditionalFormatting sqref="F72">
    <cfRule type="expression" dxfId="252" priority="295">
      <formula>CONCATENATE($F72,$G72,$H72,$I72,$J72,$K72,$L72,$M72)=""</formula>
    </cfRule>
    <cfRule type="expression" dxfId="251" priority="296">
      <formula>CONCATENATE($F72,$G72,$I72,$J72,$K72,$L72,$M72)=""</formula>
    </cfRule>
    <cfRule type="expression" dxfId="250" priority="297">
      <formula>CONCATENATE($G72,$I72,$J72,$K72,$L72)=""</formula>
    </cfRule>
  </conditionalFormatting>
  <conditionalFormatting sqref="F76">
    <cfRule type="expression" dxfId="249" priority="292">
      <formula>CONCATENATE($F76,$G76,$H76,$I76,$J76,$K76,$L76,$M76)=""</formula>
    </cfRule>
    <cfRule type="expression" dxfId="248" priority="293">
      <formula>CONCATENATE($F76,$G76,$I76,$J76,$K76,$L76,$M76)=""</formula>
    </cfRule>
    <cfRule type="expression" dxfId="247" priority="294">
      <formula>CONCATENATE($G76,$I76,$J76,$K76,$L76)=""</formula>
    </cfRule>
  </conditionalFormatting>
  <conditionalFormatting sqref="F78:F80">
    <cfRule type="expression" dxfId="246" priority="289">
      <formula>CONCATENATE($F78,$G78,$H78,$I78,$J78,$K78,$L78,$M78)=""</formula>
    </cfRule>
    <cfRule type="expression" dxfId="245" priority="290">
      <formula>CONCATENATE($F78,$G78,$I78,$J78,$K78,$L78,$M78)=""</formula>
    </cfRule>
    <cfRule type="expression" dxfId="244" priority="291">
      <formula>CONCATENATE($G78,$I78,$J78,$K78,$L78)=""</formula>
    </cfRule>
  </conditionalFormatting>
  <conditionalFormatting sqref="F86">
    <cfRule type="expression" dxfId="243" priority="286">
      <formula>CONCATENATE($F86,$G86,$H86,$I86,$J86,$K86,$L86,$M86)=""</formula>
    </cfRule>
    <cfRule type="expression" dxfId="242" priority="287">
      <formula>CONCATENATE($F86,$G86,$I86,$J86,$K86,$L86,$M86)=""</formula>
    </cfRule>
    <cfRule type="expression" dxfId="241" priority="288">
      <formula>CONCATENATE($G86,$I86,$J86,$K86,$L86)=""</formula>
    </cfRule>
  </conditionalFormatting>
  <conditionalFormatting sqref="F88">
    <cfRule type="expression" dxfId="240" priority="283">
      <formula>CONCATENATE($F88,$G88,$H88,$I88,$J88,$K88,$L88,$M88)=""</formula>
    </cfRule>
    <cfRule type="expression" dxfId="239" priority="284">
      <formula>CONCATENATE($F88,$G88,$I88,$J88,$K88,$L88,$M88)=""</formula>
    </cfRule>
    <cfRule type="expression" dxfId="238" priority="285">
      <formula>CONCATENATE($G88,$I88,$J88,$K88,$L88)=""</formula>
    </cfRule>
  </conditionalFormatting>
  <conditionalFormatting sqref="F102:F107">
    <cfRule type="expression" dxfId="237" priority="268">
      <formula>CONCATENATE($F102,$G102,$H102,$I102,$J102,$K102,$L102,$M102)=""</formula>
    </cfRule>
    <cfRule type="expression" dxfId="236" priority="269">
      <formula>CONCATENATE($F102,$G102,$I102,$J102,$K102,$L102,$M102)=""</formula>
    </cfRule>
    <cfRule type="expression" dxfId="235" priority="270">
      <formula>CONCATENATE($G102,$I102,$J102,$K102,$L102)=""</formula>
    </cfRule>
  </conditionalFormatting>
  <conditionalFormatting sqref="F92:F94">
    <cfRule type="expression" dxfId="234" priority="277">
      <formula>CONCATENATE($F92,$G92,$H92,$I92,$J92,$K92,$L92,$M92)=""</formula>
    </cfRule>
    <cfRule type="expression" dxfId="233" priority="278">
      <formula>CONCATENATE($F92,$G92,$I92,$J92,$K92,$L92,$M92)=""</formula>
    </cfRule>
    <cfRule type="expression" dxfId="232" priority="279">
      <formula>CONCATENATE($G92,$I92,$J92,$K92,$L92)=""</formula>
    </cfRule>
  </conditionalFormatting>
  <conditionalFormatting sqref="F96">
    <cfRule type="expression" dxfId="231" priority="274">
      <formula>CONCATENATE($F96,$G96,$H96,$I96,$J96,$K96,$L96,$M96)=""</formula>
    </cfRule>
    <cfRule type="expression" dxfId="230" priority="275">
      <formula>CONCATENATE($F96,$G96,$I96,$J96,$K96,$L96,$M96)=""</formula>
    </cfRule>
    <cfRule type="expression" dxfId="229" priority="276">
      <formula>CONCATENATE($G96,$I96,$J96,$K96,$L96)=""</formula>
    </cfRule>
  </conditionalFormatting>
  <conditionalFormatting sqref="F98">
    <cfRule type="expression" dxfId="228" priority="271">
      <formula>CONCATENATE($F98,$G98,$H98,$I98,$J98,$K98,$L98,$M98)=""</formula>
    </cfRule>
    <cfRule type="expression" dxfId="227" priority="272">
      <formula>CONCATENATE($F98,$G98,$I98,$J98,$K98,$L98,$M98)=""</formula>
    </cfRule>
    <cfRule type="expression" dxfId="226" priority="273">
      <formula>CONCATENATE($G98,$I98,$J98,$K98,$L98)=""</formula>
    </cfRule>
  </conditionalFormatting>
  <conditionalFormatting sqref="F110:F113">
    <cfRule type="expression" dxfId="225" priority="265">
      <formula>CONCATENATE($F110,$G110,$H110,$I110,$J110,$K110,$L110,$M110)=""</formula>
    </cfRule>
    <cfRule type="expression" dxfId="224" priority="266">
      <formula>CONCATENATE($F110,$G110,$I110,$J110,$K110,$L110,$M110)=""</formula>
    </cfRule>
    <cfRule type="expression" dxfId="223" priority="267">
      <formula>CONCATENATE($G110,$I110,$J110,$K110,$L110)=""</formula>
    </cfRule>
  </conditionalFormatting>
  <conditionalFormatting sqref="F116">
    <cfRule type="expression" dxfId="222" priority="262">
      <formula>CONCATENATE($F116,$G116,$H116,$I116,$J116,$K116,$L116,$M116)=""</formula>
    </cfRule>
    <cfRule type="expression" dxfId="221" priority="263">
      <formula>CONCATENATE($F116,$G116,$I116,$J116,$K116,$L116,$M116)=""</formula>
    </cfRule>
    <cfRule type="expression" dxfId="220" priority="264">
      <formula>CONCATENATE($G116,$I116,$J116,$K116,$L116)=""</formula>
    </cfRule>
  </conditionalFormatting>
  <conditionalFormatting sqref="F213">
    <cfRule type="expression" dxfId="219" priority="253">
      <formula>CONCATENATE($F213,$G213,$H213,$I213,$J213,$K213,$L213,$M213)=""</formula>
    </cfRule>
    <cfRule type="expression" dxfId="218" priority="254">
      <formula>CONCATENATE($F213,$G213,$I213,$J213,$K213,$L213,$M213)=""</formula>
    </cfRule>
    <cfRule type="expression" dxfId="217" priority="255">
      <formula>CONCATENATE($G213,$I213,$J213,$K213,$L213)=""</formula>
    </cfRule>
  </conditionalFormatting>
  <conditionalFormatting sqref="F42">
    <cfRule type="expression" dxfId="216" priority="250">
      <formula>CONCATENATE($F42,$G42,$H42,$I42,$J42,$K42,$L42,$M42)=""</formula>
    </cfRule>
    <cfRule type="expression" dxfId="215" priority="251">
      <formula>CONCATENATE($F42,$G42,$I42,$J42,$K42,$L42,$M42)=""</formula>
    </cfRule>
    <cfRule type="expression" dxfId="214" priority="252">
      <formula>CONCATENATE($G42,$I42,$J42,$K42,$L42)=""</formula>
    </cfRule>
  </conditionalFormatting>
  <conditionalFormatting sqref="F57">
    <cfRule type="expression" dxfId="213" priority="247">
      <formula>CONCATENATE($F57,$G57,$H57,$I57,$J57,$K57,$L57,$M57)=""</formula>
    </cfRule>
    <cfRule type="expression" dxfId="212" priority="248">
      <formula>CONCATENATE($F57,$G57,$I57,$J57,$K57,$L57,$M57)=""</formula>
    </cfRule>
    <cfRule type="expression" dxfId="211" priority="249">
      <formula>CONCATENATE($G57,$I57,$J57,$K57,$L57)=""</formula>
    </cfRule>
  </conditionalFormatting>
  <conditionalFormatting sqref="F71">
    <cfRule type="expression" dxfId="210" priority="244">
      <formula>CONCATENATE($F71,$G71,$H71,$I71,$J71,$K71,$L71,$M71)=""</formula>
    </cfRule>
    <cfRule type="expression" dxfId="209" priority="245">
      <formula>CONCATENATE($F71,$G71,$I71,$J71,$K71,$L71,$M71)=""</formula>
    </cfRule>
    <cfRule type="expression" dxfId="208" priority="246">
      <formula>CONCATENATE($G71,$I71,$J71,$K71,$L71)=""</formula>
    </cfRule>
  </conditionalFormatting>
  <conditionalFormatting sqref="F74">
    <cfRule type="expression" dxfId="207" priority="241">
      <formula>CONCATENATE($F74,$G74,$H74,$I74,$J74,$K74,$L74,$M74)=""</formula>
    </cfRule>
    <cfRule type="expression" dxfId="206" priority="242">
      <formula>CONCATENATE($F74,$G74,$I74,$J74,$K74,$L74,$M74)=""</formula>
    </cfRule>
    <cfRule type="expression" dxfId="205" priority="243">
      <formula>CONCATENATE($G74,$I74,$J74,$K74,$L74)=""</formula>
    </cfRule>
  </conditionalFormatting>
  <conditionalFormatting sqref="F82">
    <cfRule type="expression" dxfId="204" priority="238">
      <formula>CONCATENATE($F82,$G82,$H82,$I82,$J82,$K82,$L82,$M82)=""</formula>
    </cfRule>
    <cfRule type="expression" dxfId="203" priority="239">
      <formula>CONCATENATE($F82,$G82,$I82,$J82,$K82,$L82,$M82)=""</formula>
    </cfRule>
    <cfRule type="expression" dxfId="202" priority="240">
      <formula>CONCATENATE($G82,$I82,$J82,$K82,$L82)=""</formula>
    </cfRule>
  </conditionalFormatting>
  <conditionalFormatting sqref="F90">
    <cfRule type="expression" dxfId="201" priority="235">
      <formula>CONCATENATE($F90,$G90,$H90,$I90,$J90,$K90,$L90,$M90)=""</formula>
    </cfRule>
    <cfRule type="expression" dxfId="200" priority="236">
      <formula>CONCATENATE($F90,$G90,$I90,$J90,$K90,$L90,$M90)=""</formula>
    </cfRule>
    <cfRule type="expression" dxfId="199" priority="237">
      <formula>CONCATENATE($G90,$I90,$J90,$K90,$L90)=""</formula>
    </cfRule>
  </conditionalFormatting>
  <conditionalFormatting sqref="F100">
    <cfRule type="expression" dxfId="198" priority="232">
      <formula>CONCATENATE($F100,$G100,$H100,$I100,$J100,$K100,$L100,$M100)=""</formula>
    </cfRule>
    <cfRule type="expression" dxfId="197" priority="233">
      <formula>CONCATENATE($F100,$G100,$I100,$J100,$K100,$L100,$M100)=""</formula>
    </cfRule>
    <cfRule type="expression" dxfId="196" priority="234">
      <formula>CONCATENATE($G100,$I100,$J100,$K100,$L100)=""</formula>
    </cfRule>
  </conditionalFormatting>
  <conditionalFormatting sqref="F109">
    <cfRule type="expression" dxfId="195" priority="229">
      <formula>CONCATENATE($F109,$G109,$H109,$I109,$J109,$K109,$L109,$M109)=""</formula>
    </cfRule>
    <cfRule type="expression" dxfId="194" priority="230">
      <formula>CONCATENATE($F109,$G109,$I109,$J109,$K109,$L109,$M109)=""</formula>
    </cfRule>
    <cfRule type="expression" dxfId="193" priority="231">
      <formula>CONCATENATE($G109,$I109,$J109,$K109,$L109)=""</formula>
    </cfRule>
  </conditionalFormatting>
  <conditionalFormatting sqref="F115">
    <cfRule type="expression" dxfId="192" priority="226">
      <formula>CONCATENATE($F115,$G115,$H115,$I115,$J115,$K115,$L115,$M115)=""</formula>
    </cfRule>
    <cfRule type="expression" dxfId="191" priority="227">
      <formula>CONCATENATE($F115,$G115,$I115,$J115,$K115,$L115,$M115)=""</formula>
    </cfRule>
    <cfRule type="expression" dxfId="190" priority="228">
      <formula>CONCATENATE($G115,$I115,$J115,$K115,$L115)=""</formula>
    </cfRule>
  </conditionalFormatting>
  <conditionalFormatting sqref="F212">
    <cfRule type="expression" dxfId="189" priority="220">
      <formula>CONCATENATE($F212,$G212,$H212,$I212,$J212,$K212,$L212,$M212)=""</formula>
    </cfRule>
    <cfRule type="expression" dxfId="188" priority="221">
      <formula>CONCATENATE($F212,$G212,$I212,$J212,$K212,$L212,$M212)=""</formula>
    </cfRule>
    <cfRule type="expression" dxfId="187" priority="222">
      <formula>CONCATENATE($G212,$I212,$J212,$K212,$L212)=""</formula>
    </cfRule>
  </conditionalFormatting>
  <conditionalFormatting sqref="F251:K251 M251">
    <cfRule type="expression" dxfId="186" priority="181">
      <formula>CONCATENATE($F251,$G251,$H251,$I251,$J251,$K251,$L251,$M251)=""</formula>
    </cfRule>
    <cfRule type="expression" dxfId="185" priority="182">
      <formula>CONCATENATE($F251,$G251,$I251,$J251,$K251,$L251,$M251)=""</formula>
    </cfRule>
    <cfRule type="expression" dxfId="184" priority="183">
      <formula>CONCATENATE($G251,$I251,$J251,$K251,$L251)=""</formula>
    </cfRule>
  </conditionalFormatting>
  <conditionalFormatting sqref="F250:M250">
    <cfRule type="expression" dxfId="183" priority="178">
      <formula>CONCATENATE($F250,$G250,$H250,$I250,$J250,$K250,$L250,$M250)=""</formula>
    </cfRule>
    <cfRule type="expression" dxfId="182" priority="179">
      <formula>CONCATENATE($F250,$G250,$I250,$J250,$K250,$L250,$M250)=""</formula>
    </cfRule>
    <cfRule type="expression" dxfId="181" priority="180">
      <formula>CONCATENATE($G250,$I250,$J250,$K250,$L250)=""</formula>
    </cfRule>
  </conditionalFormatting>
  <conditionalFormatting sqref="F233:K233 M233">
    <cfRule type="expression" dxfId="180" priority="175">
      <formula>CONCATENATE($F233,$G233,$H233,$I233,$J233,$K233,$L233,$M233)=""</formula>
    </cfRule>
    <cfRule type="expression" dxfId="179" priority="176">
      <formula>CONCATENATE($F233,$G233,$I233,$J233,$K233,$L233,$M233)=""</formula>
    </cfRule>
    <cfRule type="expression" dxfId="178" priority="177">
      <formula>CONCATENATE($G233,$I233,$J233,$K233,$L233)=""</formula>
    </cfRule>
  </conditionalFormatting>
  <conditionalFormatting sqref="F232:M232">
    <cfRule type="expression" dxfId="177" priority="172">
      <formula>CONCATENATE($F232,$G232,$H232,$I232,$J232,$K232,$L232,$M232)=""</formula>
    </cfRule>
    <cfRule type="expression" dxfId="176" priority="173">
      <formula>CONCATENATE($F232,$G232,$I232,$J232,$K232,$L232,$M232)=""</formula>
    </cfRule>
    <cfRule type="expression" dxfId="175" priority="174">
      <formula>CONCATENATE($G232,$I232,$J232,$K232,$L232)=""</formula>
    </cfRule>
  </conditionalFormatting>
  <conditionalFormatting sqref="F206:M206 F202:M202 G207:G209 J207:J209 G203:M203">
    <cfRule type="expression" dxfId="174" priority="169">
      <formula>CONCATENATE($F202,$G202,$H202,$I202,$J202,$K202,$L202,$M202)=""</formula>
    </cfRule>
    <cfRule type="expression" dxfId="173" priority="170">
      <formula>CONCATENATE($F202,$G202,$I202,$J202,$K202,$L202,$M202)=""</formula>
    </cfRule>
    <cfRule type="expression" dxfId="172" priority="171">
      <formula>CONCATENATE($G202,$I202,$J202,$K202,$L202)=""</formula>
    </cfRule>
  </conditionalFormatting>
  <conditionalFormatting sqref="J210">
    <cfRule type="expression" dxfId="171" priority="166">
      <formula>CONCATENATE($F210,$G210,$H210,$I210,$J210,$K210,$L210,$M210)=""</formula>
    </cfRule>
    <cfRule type="expression" dxfId="170" priority="167">
      <formula>CONCATENATE($F210,$G210,$I210,$J210,$K210,$L210,$M210)=""</formula>
    </cfRule>
    <cfRule type="expression" dxfId="169" priority="168">
      <formula>CONCATENATE($G210,$I210,$J210,$K210,$L210)=""</formula>
    </cfRule>
  </conditionalFormatting>
  <conditionalFormatting sqref="F204:M204 G205 J205">
    <cfRule type="expression" dxfId="168" priority="163">
      <formula>CONCATENATE($F204,$G204,$H204,$I204,$J204,$K204,$L204,$M204)=""</formula>
    </cfRule>
    <cfRule type="expression" dxfId="167" priority="164">
      <formula>CONCATENATE($F204,$G204,$I204,$J204,$K204,$L204,$M204)=""</formula>
    </cfRule>
    <cfRule type="expression" dxfId="166" priority="165">
      <formula>CONCATENATE($G204,$I204,$J204,$K204,$L204)=""</formula>
    </cfRule>
  </conditionalFormatting>
  <conditionalFormatting sqref="G210">
    <cfRule type="expression" dxfId="165" priority="160">
      <formula>CONCATENATE($F210,$G210,$H210,$I210,$J210,$K210,$L210,$M210)=""</formula>
    </cfRule>
    <cfRule type="expression" dxfId="164" priority="161">
      <formula>CONCATENATE($F210,$G210,$I210,$J210,$K210,$L210,$M210)=""</formula>
    </cfRule>
    <cfRule type="expression" dxfId="163" priority="162">
      <formula>CONCATENATE($G210,$I210,$J210,$K210,$L210)=""</formula>
    </cfRule>
  </conditionalFormatting>
  <conditionalFormatting sqref="H205:I205">
    <cfRule type="expression" dxfId="162" priority="157">
      <formula>CONCATENATE($F205,$G205,$H205,$I205,$J205,$K205,$L205,$M205)=""</formula>
    </cfRule>
    <cfRule type="expression" dxfId="161" priority="158">
      <formula>CONCATENATE($F205,$G205,$I205,$J205,$K205,$L205,$M205)=""</formula>
    </cfRule>
    <cfRule type="expression" dxfId="160" priority="159">
      <formula>CONCATENATE($G205,$I205,$J205,$K205,$L205)=""</formula>
    </cfRule>
  </conditionalFormatting>
  <conditionalFormatting sqref="H207:I210">
    <cfRule type="expression" dxfId="159" priority="154">
      <formula>CONCATENATE($F207,$G207,$H207,$I207,$J207,$K207,$L207,$M207)=""</formula>
    </cfRule>
    <cfRule type="expression" dxfId="158" priority="155">
      <formula>CONCATENATE($F207,$G207,$I207,$J207,$K207,$L207,$M207)=""</formula>
    </cfRule>
    <cfRule type="expression" dxfId="157" priority="156">
      <formula>CONCATENATE($G207,$I207,$J207,$K207,$L207)=""</formula>
    </cfRule>
  </conditionalFormatting>
  <conditionalFormatting sqref="K205">
    <cfRule type="expression" dxfId="156" priority="151">
      <formula>CONCATENATE($F205,$G205,$H205,$I205,$J205,$K205,$L205,$M205)=""</formula>
    </cfRule>
    <cfRule type="expression" dxfId="155" priority="152">
      <formula>CONCATENATE($F205,$G205,$I205,$J205,$K205,$L205,$M205)=""</formula>
    </cfRule>
    <cfRule type="expression" dxfId="154" priority="153">
      <formula>CONCATENATE($G205,$I205,$J205,$K205,$L205)=""</formula>
    </cfRule>
  </conditionalFormatting>
  <conditionalFormatting sqref="K207:K210">
    <cfRule type="expression" dxfId="153" priority="148">
      <formula>CONCATENATE($F207,$G207,$H207,$I207,$J207,$K207,$L207,$M207)=""</formula>
    </cfRule>
    <cfRule type="expression" dxfId="152" priority="149">
      <formula>CONCATENATE($F207,$G207,$I207,$J207,$K207,$L207,$M207)=""</formula>
    </cfRule>
    <cfRule type="expression" dxfId="151" priority="150">
      <formula>CONCATENATE($G207,$I207,$J207,$K207,$L207)=""</formula>
    </cfRule>
  </conditionalFormatting>
  <conditionalFormatting sqref="F205">
    <cfRule type="expression" dxfId="150" priority="145">
      <formula>CONCATENATE($F205,$G205,$H205,$I205,$J205,$K205,$L205,$M205)=""</formula>
    </cfRule>
    <cfRule type="expression" dxfId="149" priority="146">
      <formula>CONCATENATE($F205,$G205,$I205,$J205,$K205,$L205,$M205)=""</formula>
    </cfRule>
    <cfRule type="expression" dxfId="148" priority="147">
      <formula>CONCATENATE($G205,$I205,$J205,$K205,$L205)=""</formula>
    </cfRule>
  </conditionalFormatting>
  <conditionalFormatting sqref="F207:F210">
    <cfRule type="expression" dxfId="147" priority="142">
      <formula>CONCATENATE($F207,$G207,$H207,$I207,$J207,$K207,$L207,$M207)=""</formula>
    </cfRule>
    <cfRule type="expression" dxfId="146" priority="143">
      <formula>CONCATENATE($F207,$G207,$I207,$J207,$K207,$L207,$M207)=""</formula>
    </cfRule>
    <cfRule type="expression" dxfId="145" priority="144">
      <formula>CONCATENATE($G207,$I207,$J207,$K207,$L207)=""</formula>
    </cfRule>
  </conditionalFormatting>
  <conditionalFormatting sqref="F203">
    <cfRule type="expression" dxfId="144" priority="139">
      <formula>CONCATENATE($F203,$G203,$H203,$I203,$J203,$K203,$L203,$M203)=""</formula>
    </cfRule>
    <cfRule type="expression" dxfId="143" priority="140">
      <formula>CONCATENATE($F203,$G203,$I203,$J203,$K203,$L203,$M203)=""</formula>
    </cfRule>
    <cfRule type="expression" dxfId="142" priority="141">
      <formula>CONCATENATE($G203,$I203,$J203,$K203,$L203)=""</formula>
    </cfRule>
  </conditionalFormatting>
  <conditionalFormatting sqref="F148:M157 F161:M163 F159:F160 H159:M160">
    <cfRule type="expression" dxfId="141" priority="136">
      <formula>CONCATENATE($F148,$G148,$H148,$I148,$J148,$K148,$L148,$M148)=""</formula>
    </cfRule>
    <cfRule type="expression" dxfId="140" priority="137">
      <formula>CONCATENATE($F148,$G148,$I148,$J148,$K148,$L148,$M148)=""</formula>
    </cfRule>
    <cfRule type="expression" dxfId="139" priority="138">
      <formula>CONCATENATE($G148,$I148,$J148,$K148,$L148)=""</formula>
    </cfRule>
  </conditionalFormatting>
  <conditionalFormatting sqref="F158:M158">
    <cfRule type="expression" dxfId="138" priority="133">
      <formula>CONCATENATE($F158,$G158,$H158,$I158,$J158,$K158,$L158,$M158)=""</formula>
    </cfRule>
    <cfRule type="expression" dxfId="137" priority="134">
      <formula>CONCATENATE($F158,$G158,$I158,$J158,$K158,$L158,$M158)=""</formula>
    </cfRule>
    <cfRule type="expression" dxfId="136" priority="135">
      <formula>CONCATENATE($G158,$I158,$J158,$K158,$L158)=""</formula>
    </cfRule>
  </conditionalFormatting>
  <conditionalFormatting sqref="G159:G160">
    <cfRule type="expression" dxfId="135" priority="130">
      <formula>CONCATENATE($F159,$G159,$H159,$I159,$J159,$K159,$L159,$M159)=""</formula>
    </cfRule>
    <cfRule type="expression" dxfId="134" priority="131">
      <formula>CONCATENATE($F159,$G159,$I159,$J159,$K159,$L159,$M159)=""</formula>
    </cfRule>
    <cfRule type="expression" dxfId="133" priority="132">
      <formula>CONCATENATE($G159,$I159,$J159,$K159,$L159)=""</formula>
    </cfRule>
  </conditionalFormatting>
  <conditionalFormatting sqref="F353:M353">
    <cfRule type="expression" dxfId="132" priority="124">
      <formula>CONCATENATE($F353,$G353,$H353,$I353,$J353,$K353,$L353,$M353)=""</formula>
    </cfRule>
    <cfRule type="expression" dxfId="131" priority="125">
      <formula>CONCATENATE($F353,$G353,$I353,$J353,$K353,$L353,$M353)=""</formula>
    </cfRule>
    <cfRule type="expression" dxfId="130" priority="126">
      <formula>CONCATENATE($G353,$I353,$J353,$K353,$L353)=""</formula>
    </cfRule>
  </conditionalFormatting>
  <conditionalFormatting sqref="F258:M258 F259 H259:K259 H261:K261 F261 F257:K257 M257 M261 M259">
    <cfRule type="expression" dxfId="129" priority="121">
      <formula>CONCATENATE($F257,$G257,$H257,$I257,$J257,$K257,$L257,$M257)=""</formula>
    </cfRule>
    <cfRule type="expression" dxfId="128" priority="122">
      <formula>CONCATENATE($F257,$G257,$I257,$J257,$K257,$L257,$M257)=""</formula>
    </cfRule>
    <cfRule type="expression" dxfId="127" priority="123">
      <formula>CONCATENATE($G257,$I257,$J257,$K257,$L257)=""</formula>
    </cfRule>
  </conditionalFormatting>
  <conditionalFormatting sqref="F262:M262">
    <cfRule type="expression" dxfId="126" priority="112">
      <formula>CONCATENATE($F262,$G262,$H262,$I262,$J262,$K262,$L262,$M262)=""</formula>
    </cfRule>
    <cfRule type="expression" dxfId="125" priority="113">
      <formula>CONCATENATE($F262,$G262,$I262,$J262,$K262,$L262,$M262)=""</formula>
    </cfRule>
    <cfRule type="expression" dxfId="124" priority="114">
      <formula>CONCATENATE($G262,$I262,$J262,$K262,$L262)=""</formula>
    </cfRule>
  </conditionalFormatting>
  <conditionalFormatting sqref="F274:M274">
    <cfRule type="expression" dxfId="123" priority="100">
      <formula>CONCATENATE($F274,$G274,$H274,$I274,$J274,$K274,$L274,$M274)=""</formula>
    </cfRule>
    <cfRule type="expression" dxfId="122" priority="101">
      <formula>CONCATENATE($F274,$G274,$I274,$J274,$K274,$L274,$M274)=""</formula>
    </cfRule>
    <cfRule type="expression" dxfId="121" priority="102">
      <formula>CONCATENATE($G274,$I274,$J274,$K274,$L274)=""</formula>
    </cfRule>
  </conditionalFormatting>
  <conditionalFormatting sqref="H260:K260 F260 M260">
    <cfRule type="expression" dxfId="120" priority="109">
      <formula>CONCATENATE($F260,$G260,$H260,$I260,$J260,$K260,$L260,$M260)=""</formula>
    </cfRule>
    <cfRule type="expression" dxfId="119" priority="110">
      <formula>CONCATENATE($F260,$G260,$I260,$J260,$K260,$L260,$M260)=""</formula>
    </cfRule>
    <cfRule type="expression" dxfId="118" priority="111">
      <formula>CONCATENATE($G260,$I260,$J260,$K260,$L260)=""</formula>
    </cfRule>
  </conditionalFormatting>
  <conditionalFormatting sqref="F264:M266 F275 H275:K275 F267:K268 M267:M268 M275">
    <cfRule type="expression" dxfId="117" priority="106">
      <formula>CONCATENATE($F264,$G264,$H264,$I264,$J264,$K264,$L264,$M264)=""</formula>
    </cfRule>
    <cfRule type="expression" dxfId="116" priority="107">
      <formula>CONCATENATE($F264,$G264,$I264,$J264,$K264,$L264,$M264)=""</formula>
    </cfRule>
    <cfRule type="expression" dxfId="115" priority="108">
      <formula>CONCATENATE($G264,$I264,$J264,$K264,$L264)=""</formula>
    </cfRule>
  </conditionalFormatting>
  <conditionalFormatting sqref="F270:M270 F271 H271:K271 H273:K273 F273 F269:K269 M269 M273 M271">
    <cfRule type="expression" dxfId="114" priority="103">
      <formula>CONCATENATE($F269,$G269,$H269,$I269,$J269,$K269,$L269,$M269)=""</formula>
    </cfRule>
    <cfRule type="expression" dxfId="113" priority="104">
      <formula>CONCATENATE($F269,$G269,$I269,$J269,$K269,$L269,$M269)=""</formula>
    </cfRule>
    <cfRule type="expression" dxfId="112" priority="105">
      <formula>CONCATENATE($G269,$I269,$J269,$K269,$L269)=""</formula>
    </cfRule>
  </conditionalFormatting>
  <conditionalFormatting sqref="H272:K272 F272 M272">
    <cfRule type="expression" dxfId="111" priority="97">
      <formula>CONCATENATE($F272,$G272,$H272,$I272,$J272,$K272,$L272,$M272)=""</formula>
    </cfRule>
    <cfRule type="expression" dxfId="110" priority="98">
      <formula>CONCATENATE($F272,$G272,$I272,$J272,$K272,$L272,$M272)=""</formula>
    </cfRule>
    <cfRule type="expression" dxfId="109" priority="99">
      <formula>CONCATENATE($G272,$I272,$J272,$K272,$L272)=""</formula>
    </cfRule>
  </conditionalFormatting>
  <conditionalFormatting sqref="M34:M36">
    <cfRule type="expression" dxfId="108" priority="94">
      <formula>CONCATENATE($F34,$G34,$H34,$I34,$J34,$K34,$L34,$M34)=""</formula>
    </cfRule>
    <cfRule type="expression" dxfId="107" priority="95">
      <formula>CONCATENATE($F34,$G34,$I34,$J34,$K34,$L34,$M34)=""</formula>
    </cfRule>
    <cfRule type="expression" dxfId="106" priority="96">
      <formula>CONCATENATE($G34,$I34,$J34,$K34,$L34)=""</formula>
    </cfRule>
  </conditionalFormatting>
  <conditionalFormatting sqref="M38 M40">
    <cfRule type="expression" dxfId="105" priority="91">
      <formula>CONCATENATE($F38,$G38,$H38,$I38,$J38,$K38,$L38,$M38)=""</formula>
    </cfRule>
    <cfRule type="expression" dxfId="104" priority="92">
      <formula>CONCATENATE($F38,$G38,$I38,$J38,$K38,$L38,$M38)=""</formula>
    </cfRule>
    <cfRule type="expression" dxfId="103" priority="93">
      <formula>CONCATENATE($G38,$I38,$J38,$K38,$L38)=""</formula>
    </cfRule>
  </conditionalFormatting>
  <conditionalFormatting sqref="M44:M49">
    <cfRule type="expression" dxfId="102" priority="88">
      <formula>CONCATENATE($F44,$G44,$H44,$I44,$J44,$K44,$L44,$M44)=""</formula>
    </cfRule>
    <cfRule type="expression" dxfId="101" priority="89">
      <formula>CONCATENATE($F44,$G44,$I44,$J44,$K44,$L44,$M44)=""</formula>
    </cfRule>
    <cfRule type="expression" dxfId="100" priority="90">
      <formula>CONCATENATE($G44,$I44,$J44,$K44,$L44)=""</formula>
    </cfRule>
  </conditionalFormatting>
  <conditionalFormatting sqref="M116 M110:M113 M102:M107 M98 M96 M92:M94 M88 M86 M78:M80 M72 M65:M66 M59:M63 M76 M68:M69">
    <cfRule type="expression" dxfId="99" priority="82">
      <formula>CONCATENATE($F59,$G59,$H59,$I59,$J59,$K59,$L59,$M59)=""</formula>
    </cfRule>
    <cfRule type="expression" dxfId="98" priority="83">
      <formula>CONCATENATE($F59,$G59,$I59,$J59,$K59,$L59,$M59)=""</formula>
    </cfRule>
    <cfRule type="expression" dxfId="97" priority="84">
      <formula>CONCATENATE($G59,$I59,$J59,$K59,$L59)=""</formula>
    </cfRule>
  </conditionalFormatting>
  <conditionalFormatting sqref="M213 M207:M210 M205">
    <cfRule type="expression" dxfId="96" priority="79">
      <formula>CONCATENATE($F205,$G205,$H205,$I205,$J205,$K205,$L205,$M205)=""</formula>
    </cfRule>
    <cfRule type="expression" dxfId="95" priority="80">
      <formula>CONCATENATE($F205,$G205,$I205,$J205,$K205,$L205,$M205)=""</formula>
    </cfRule>
    <cfRule type="expression" dxfId="94" priority="81">
      <formula>CONCATENATE($G205,$I205,$J205,$K205,$L205)=""</formula>
    </cfRule>
  </conditionalFormatting>
  <conditionalFormatting sqref="L116 L110:L113 L102:L107 L98 L96 L92:L94 L88 L86 L78:L80 L76 L72 L65:L66 L59:L63 L44:L49 L38 L34:L36 L40 L68:L69">
    <cfRule type="expression" dxfId="93" priority="76">
      <formula>CONCATENATE($F34,$G34,$H34,$I34,$J34,$K34,$L34,$M34)=""</formula>
    </cfRule>
    <cfRule type="expression" dxfId="92" priority="77">
      <formula>CONCATENATE($F34,$G34,$I34,$J34,$K34,$L34,$M34)=""</formula>
    </cfRule>
    <cfRule type="expression" dxfId="91" priority="78">
      <formula>CONCATENATE($G34,$I34,$J34,$K34,$L34)=""</formula>
    </cfRule>
  </conditionalFormatting>
  <conditionalFormatting sqref="L281:L284 L275 L271:L273 L267:L269 L259:L261 L255:L257 L251 L248:L249 L243:L246 L239:L241 L235 L233 L230:L231 L225:L228 L221:L223 L213 L207:L210 L205">
    <cfRule type="expression" dxfId="90" priority="73">
      <formula>CONCATENATE($F205,$G205,$H205,$I205,$J205,$K205,$L205,$M205)=""</formula>
    </cfRule>
    <cfRule type="expression" dxfId="89" priority="74">
      <formula>CONCATENATE($F205,$G205,$I205,$J205,$K205,$L205,$M205)=""</formula>
    </cfRule>
    <cfRule type="expression" dxfId="88" priority="75">
      <formula>CONCATENATE($G205,$I205,$J205,$K205,$L205)=""</formula>
    </cfRule>
  </conditionalFormatting>
  <conditionalFormatting sqref="J84 F83:M83">
    <cfRule type="expression" dxfId="87" priority="70">
      <formula>CONCATENATE($F83,$G83,$H83,$I83,$J83,$K83,$L83,$M83)=""</formula>
    </cfRule>
    <cfRule type="expression" dxfId="86" priority="71">
      <formula>CONCATENATE($F83,$G83,$I83,$J83,$K83,$L83,$M83)=""</formula>
    </cfRule>
    <cfRule type="expression" dxfId="85" priority="72">
      <formula>CONCATENATE($G83,$I83,$J83,$K83,$L83)=""</formula>
    </cfRule>
  </conditionalFormatting>
  <conditionalFormatting sqref="H84:I84">
    <cfRule type="expression" dxfId="84" priority="67">
      <formula>CONCATENATE($F84,$G84,$H84,$I84,$J84,$K84,$L84,$M84)=""</formula>
    </cfRule>
    <cfRule type="expression" dxfId="83" priority="68">
      <formula>CONCATENATE($F84,$G84,$I84,$J84,$K84,$L84,$M84)=""</formula>
    </cfRule>
    <cfRule type="expression" dxfId="82" priority="69">
      <formula>CONCATENATE($G84,$I84,$J84,$K84,$L84)=""</formula>
    </cfRule>
  </conditionalFormatting>
  <conditionalFormatting sqref="K84">
    <cfRule type="expression" dxfId="81" priority="64">
      <formula>CONCATENATE($F84,$G84,$H84,$I84,$J84,$K84,$L84,$M84)=""</formula>
    </cfRule>
    <cfRule type="expression" dxfId="80" priority="65">
      <formula>CONCATENATE($F84,$G84,$I84,$J84,$K84,$L84,$M84)=""</formula>
    </cfRule>
    <cfRule type="expression" dxfId="79" priority="66">
      <formula>CONCATENATE($G84,$I84,$J84,$K84,$L84)=""</formula>
    </cfRule>
  </conditionalFormatting>
  <conditionalFormatting sqref="G84">
    <cfRule type="expression" dxfId="78" priority="61">
      <formula>CONCATENATE($F84,$G84,$H84,$I84,$J84,$K84,$L84,$M84)=""</formula>
    </cfRule>
    <cfRule type="expression" dxfId="77" priority="62">
      <formula>CONCATENATE($F84,$G84,$I84,$J84,$K84,$L84,$M84)=""</formula>
    </cfRule>
    <cfRule type="expression" dxfId="76" priority="63">
      <formula>CONCATENATE($G84,$I84,$J84,$K84,$L84)=""</formula>
    </cfRule>
  </conditionalFormatting>
  <conditionalFormatting sqref="F84">
    <cfRule type="expression" dxfId="75" priority="58">
      <formula>CONCATENATE($F84,$G84,$H84,$I84,$J84,$K84,$L84,$M84)=""</formula>
    </cfRule>
    <cfRule type="expression" dxfId="74" priority="59">
      <formula>CONCATENATE($F84,$G84,$I84,$J84,$K84,$L84,$M84)=""</formula>
    </cfRule>
    <cfRule type="expression" dxfId="73" priority="60">
      <formula>CONCATENATE($G84,$I84,$J84,$K84,$L84)=""</formula>
    </cfRule>
  </conditionalFormatting>
  <conditionalFormatting sqref="M84">
    <cfRule type="expression" dxfId="72" priority="55">
      <formula>CONCATENATE($F84,$G84,$H84,$I84,$J84,$K84,$L84,$M84)=""</formula>
    </cfRule>
    <cfRule type="expression" dxfId="71" priority="56">
      <formula>CONCATENATE($F84,$G84,$I84,$J84,$K84,$L84,$M84)=""</formula>
    </cfRule>
    <cfRule type="expression" dxfId="70" priority="57">
      <formula>CONCATENATE($G84,$I84,$J84,$K84,$L84)=""</formula>
    </cfRule>
  </conditionalFormatting>
  <conditionalFormatting sqref="L84">
    <cfRule type="expression" dxfId="69" priority="52">
      <formula>CONCATENATE($F84,$G84,$H84,$I84,$J84,$K84,$L84,$M84)=""</formula>
    </cfRule>
    <cfRule type="expression" dxfId="68" priority="53">
      <formula>CONCATENATE($F84,$G84,$I84,$J84,$K84,$L84,$M84)=""</formula>
    </cfRule>
    <cfRule type="expression" dxfId="67" priority="54">
      <formula>CONCATENATE($G84,$I84,$J84,$K84,$L84)=""</formula>
    </cfRule>
  </conditionalFormatting>
  <conditionalFormatting sqref="G227:G228">
    <cfRule type="expression" dxfId="66" priority="49">
      <formula>CONCATENATE($F227,$G227,$H227,$I227,$J227,$K227,$L227,$M227)=""</formula>
    </cfRule>
    <cfRule type="expression" dxfId="65" priority="50">
      <formula>CONCATENATE($F227,$G227,$I227,$J227,$K227,$L227,$M227)=""</formula>
    </cfRule>
    <cfRule type="expression" dxfId="64" priority="51">
      <formula>CONCATENATE($G227,$I227,$J227,$K227,$L227)=""</formula>
    </cfRule>
  </conditionalFormatting>
  <conditionalFormatting sqref="G245:G246">
    <cfRule type="expression" dxfId="63" priority="46">
      <formula>CONCATENATE($F245,$G245,$H245,$I245,$J245,$K245,$L245,$M245)=""</formula>
    </cfRule>
    <cfRule type="expression" dxfId="62" priority="47">
      <formula>CONCATENATE($F245,$G245,$I245,$J245,$K245,$L245,$M245)=""</formula>
    </cfRule>
    <cfRule type="expression" dxfId="61" priority="48">
      <formula>CONCATENATE($G245,$I245,$J245,$K245,$L245)=""</formula>
    </cfRule>
  </conditionalFormatting>
  <conditionalFormatting sqref="G263">
    <cfRule type="expression" dxfId="60" priority="43">
      <formula>CONCATENATE($F263,$G263,$H263,$I263,$J263,$K263,$L263,$M263)=""</formula>
    </cfRule>
    <cfRule type="expression" dxfId="59" priority="44">
      <formula>CONCATENATE($F263,$G263,$I263,$J263,$K263,$L263,$M263)=""</formula>
    </cfRule>
    <cfRule type="expression" dxfId="58" priority="45">
      <formula>CONCATENATE($G263,$I263,$J263,$K263,$L263)=""</formula>
    </cfRule>
  </conditionalFormatting>
  <conditionalFormatting sqref="G275">
    <cfRule type="expression" dxfId="57" priority="40">
      <formula>CONCATENATE($F275,$G275,$H275,$I275,$J275,$K275,$L275,$M275)=""</formula>
    </cfRule>
    <cfRule type="expression" dxfId="56" priority="41">
      <formula>CONCATENATE($F275,$G275,$I275,$J275,$K275,$L275,$M275)=""</formula>
    </cfRule>
    <cfRule type="expression" dxfId="55" priority="42">
      <formula>CONCATENATE($G275,$I275,$J275,$K275,$L275)=""</formula>
    </cfRule>
  </conditionalFormatting>
  <conditionalFormatting sqref="J39">
    <cfRule type="expression" dxfId="54" priority="37">
      <formula>CONCATENATE($F39,$G39,$H39,$I39,$J39,$K39,$L39,$M39)=""</formula>
    </cfRule>
    <cfRule type="expression" dxfId="53" priority="38">
      <formula>CONCATENATE($F39,$G39,$I39,$J39,$K39,$L39,$M39)=""</formula>
    </cfRule>
    <cfRule type="expression" dxfId="52" priority="39">
      <formula>CONCATENATE($G39,$I39,$J39,$K39,$L39)=""</formula>
    </cfRule>
  </conditionalFormatting>
  <conditionalFormatting sqref="G39">
    <cfRule type="expression" dxfId="51" priority="34">
      <formula>CONCATENATE($F39,$G39,$H39,$I39,$J39,$K39,$L39,$M39)=""</formula>
    </cfRule>
    <cfRule type="expression" dxfId="50" priority="35">
      <formula>CONCATENATE($F39,$G39,$I39,$J39,$K39,$L39,$M39)=""</formula>
    </cfRule>
    <cfRule type="expression" dxfId="49" priority="36">
      <formula>CONCATENATE($G39,$I39,$J39,$K39,$L39)=""</formula>
    </cfRule>
  </conditionalFormatting>
  <conditionalFormatting sqref="H39:I39">
    <cfRule type="expression" dxfId="48" priority="31">
      <formula>CONCATENATE($F39,$G39,$H39,$I39,$J39,$K39,$L39,$M39)=""</formula>
    </cfRule>
    <cfRule type="expression" dxfId="47" priority="32">
      <formula>CONCATENATE($F39,$G39,$I39,$J39,$K39,$L39,$M39)=""</formula>
    </cfRule>
    <cfRule type="expression" dxfId="46" priority="33">
      <formula>CONCATENATE($G39,$I39,$J39,$K39,$L39)=""</formula>
    </cfRule>
  </conditionalFormatting>
  <conditionalFormatting sqref="K39">
    <cfRule type="expression" dxfId="45" priority="28">
      <formula>CONCATENATE($F39,$G39,$H39,$I39,$J39,$K39,$L39,$M39)=""</formula>
    </cfRule>
    <cfRule type="expression" dxfId="44" priority="29">
      <formula>CONCATENATE($F39,$G39,$I39,$J39,$K39,$L39,$M39)=""</formula>
    </cfRule>
    <cfRule type="expression" dxfId="43" priority="30">
      <formula>CONCATENATE($G39,$I39,$J39,$K39,$L39)=""</formula>
    </cfRule>
  </conditionalFormatting>
  <conditionalFormatting sqref="F39">
    <cfRule type="expression" dxfId="42" priority="25">
      <formula>CONCATENATE($F39,$G39,$H39,$I39,$J39,$K39,$L39,$M39)=""</formula>
    </cfRule>
    <cfRule type="expression" dxfId="41" priority="26">
      <formula>CONCATENATE($F39,$G39,$I39,$J39,$K39,$L39,$M39)=""</formula>
    </cfRule>
    <cfRule type="expression" dxfId="40" priority="27">
      <formula>CONCATENATE($G39,$I39,$J39,$K39,$L39)=""</formula>
    </cfRule>
  </conditionalFormatting>
  <conditionalFormatting sqref="M39">
    <cfRule type="expression" dxfId="39" priority="22">
      <formula>CONCATENATE($F39,$G39,$H39,$I39,$J39,$K39,$L39,$M39)=""</formula>
    </cfRule>
    <cfRule type="expression" dxfId="38" priority="23">
      <formula>CONCATENATE($F39,$G39,$I39,$J39,$K39,$L39,$M39)=""</formula>
    </cfRule>
    <cfRule type="expression" dxfId="37" priority="24">
      <formula>CONCATENATE($G39,$I39,$J39,$K39,$L39)=""</formula>
    </cfRule>
  </conditionalFormatting>
  <conditionalFormatting sqref="L39">
    <cfRule type="expression" dxfId="36" priority="19">
      <formula>CONCATENATE($F39,$G39,$H39,$I39,$J39,$K39,$L39,$M39)=""</formula>
    </cfRule>
    <cfRule type="expression" dxfId="35" priority="20">
      <formula>CONCATENATE($F39,$G39,$I39,$J39,$K39,$L39,$M39)=""</formula>
    </cfRule>
    <cfRule type="expression" dxfId="34" priority="21">
      <formula>CONCATENATE($G39,$I39,$J39,$K39,$L39)=""</formula>
    </cfRule>
  </conditionalFormatting>
  <conditionalFormatting sqref="J67 G67">
    <cfRule type="expression" dxfId="33" priority="16">
      <formula>CONCATENATE($F67,$G67,$H67,$I67,$J67,$K67,$L67,$M67)=""</formula>
    </cfRule>
    <cfRule type="expression" dxfId="32" priority="17">
      <formula>CONCATENATE($F67,$G67,$I67,$J67,$K67,$L67,$M67)=""</formula>
    </cfRule>
    <cfRule type="expression" dxfId="31" priority="18">
      <formula>CONCATENATE($G67,$I67,$J67,$K67,$L67)=""</formula>
    </cfRule>
  </conditionalFormatting>
  <conditionalFormatting sqref="H67:I67">
    <cfRule type="expression" dxfId="30" priority="13">
      <formula>CONCATENATE($F67,$G67,$H67,$I67,$J67,$K67,$L67,$M67)=""</formula>
    </cfRule>
    <cfRule type="expression" dxfId="29" priority="14">
      <formula>CONCATENATE($F67,$G67,$I67,$J67,$K67,$L67,$M67)=""</formula>
    </cfRule>
    <cfRule type="expression" dxfId="28" priority="15">
      <formula>CONCATENATE($G67,$I67,$J67,$K67,$L67)=""</formula>
    </cfRule>
  </conditionalFormatting>
  <conditionalFormatting sqref="K67">
    <cfRule type="expression" dxfId="27" priority="10">
      <formula>CONCATENATE($F67,$G67,$H67,$I67,$J67,$K67,$L67,$M67)=""</formula>
    </cfRule>
    <cfRule type="expression" dxfId="26" priority="11">
      <formula>CONCATENATE($F67,$G67,$I67,$J67,$K67,$L67,$M67)=""</formula>
    </cfRule>
    <cfRule type="expression" dxfId="25" priority="12">
      <formula>CONCATENATE($G67,$I67,$J67,$K67,$L67)=""</formula>
    </cfRule>
  </conditionalFormatting>
  <conditionalFormatting sqref="F67">
    <cfRule type="expression" dxfId="24" priority="7">
      <formula>CONCATENATE($F67,$G67,$H67,$I67,$J67,$K67,$L67,$M67)=""</formula>
    </cfRule>
    <cfRule type="expression" dxfId="23" priority="8">
      <formula>CONCATENATE($F67,$G67,$I67,$J67,$K67,$L67,$M67)=""</formula>
    </cfRule>
    <cfRule type="expression" dxfId="22" priority="9">
      <formula>CONCATENATE($G67,$I67,$J67,$K67,$L67)=""</formula>
    </cfRule>
  </conditionalFormatting>
  <conditionalFormatting sqref="M67">
    <cfRule type="expression" dxfId="21" priority="4">
      <formula>CONCATENATE($F67,$G67,$H67,$I67,$J67,$K67,$L67,$M67)=""</formula>
    </cfRule>
    <cfRule type="expression" dxfId="20" priority="5">
      <formula>CONCATENATE($F67,$G67,$I67,$J67,$K67,$L67,$M67)=""</formula>
    </cfRule>
    <cfRule type="expression" dxfId="19" priority="6">
      <formula>CONCATENATE($G67,$I67,$J67,$K67,$L67)=""</formula>
    </cfRule>
  </conditionalFormatting>
  <conditionalFormatting sqref="L67">
    <cfRule type="expression" dxfId="18" priority="1">
      <formula>CONCATENATE($F67,$G67,$H67,$I67,$J67,$K67,$L67,$M67)=""</formula>
    </cfRule>
    <cfRule type="expression" dxfId="17" priority="2">
      <formula>CONCATENATE($F67,$G67,$I67,$J67,$K67,$L67,$M67)=""</formula>
    </cfRule>
    <cfRule type="expression" dxfId="16" priority="3">
      <formula>CONCATENATE($G67,$I67,$J67,$K67,$L67)=""</formula>
    </cfRule>
  </conditionalFormatting>
  <dataValidations disablePrompts="1" count="2">
    <dataValidation type="list" allowBlank="1" showInputMessage="1" showErrorMessage="1" sqref="I6">
      <formula1>$O$3:$O$4</formula1>
    </dataValidation>
    <dataValidation type="list" allowBlank="1" showInputMessage="1" showErrorMessage="1" sqref="P2">
      <formula1>$N$3:$N$4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45" fitToHeight="100" orientation="portrait" r:id="rId1"/>
  <headerFooter scaleWithDoc="0" alignWithMargins="0">
    <oddHeader>&amp;RPágina &amp;P de &amp;N</oddHeader>
    <oddFooter>&amp;R&amp;G</oddFooter>
  </headerFooter>
  <rowBreaks count="11" manualBreakCount="11">
    <brk id="27" min="5" max="12" man="1"/>
    <brk id="73" min="5" max="12" man="1"/>
    <brk id="117" min="5" max="12" man="1"/>
    <brk id="148" min="5" max="12" man="1"/>
    <brk id="194" min="5" max="12" man="1"/>
    <brk id="202" min="5" max="12" man="1"/>
    <brk id="214" min="5" max="12" man="1"/>
    <brk id="276" min="5" max="12" man="1"/>
    <brk id="321" min="5" max="12" man="1"/>
    <brk id="344" min="5" max="12" man="1"/>
    <brk id="371" min="5" max="1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B1:P218"/>
  <sheetViews>
    <sheetView view="pageBreakPreview" zoomScale="70" zoomScaleNormal="70" zoomScaleSheetLayoutView="70" workbookViewId="0">
      <selection activeCell="F11" sqref="F11"/>
    </sheetView>
  </sheetViews>
  <sheetFormatPr defaultRowHeight="15"/>
  <cols>
    <col min="1" max="1" width="9.140625" style="1825"/>
    <col min="2" max="2" width="12.85546875" style="1843" customWidth="1"/>
    <col min="3" max="3" width="64.85546875" style="1825" bestFit="1" customWidth="1"/>
    <col min="4" max="4" width="17.85546875" style="1825" customWidth="1"/>
    <col min="5" max="5" width="14.85546875" style="1825" bestFit="1" customWidth="1"/>
    <col min="6" max="10" width="12.85546875" style="1825" customWidth="1"/>
    <col min="11" max="11" width="15" style="1825" customWidth="1"/>
    <col min="12" max="12" width="18.85546875" style="1842" customWidth="1"/>
    <col min="13" max="13" width="16.42578125" style="1825" customWidth="1"/>
    <col min="14" max="14" width="20" style="1825" customWidth="1"/>
    <col min="15" max="15" width="35.140625" style="1825" bestFit="1" customWidth="1"/>
    <col min="16" max="16384" width="9.140625" style="1825"/>
  </cols>
  <sheetData>
    <row r="1" spans="2:15" ht="25.5">
      <c r="B1" s="2503" t="s">
        <v>1244</v>
      </c>
      <c r="C1" s="2504"/>
      <c r="D1" s="2504"/>
      <c r="E1" s="2504"/>
      <c r="F1" s="2504"/>
      <c r="G1" s="2504"/>
      <c r="H1" s="2504"/>
      <c r="I1" s="2504"/>
      <c r="J1" s="2504"/>
      <c r="K1" s="2504"/>
      <c r="L1" s="2504"/>
      <c r="M1" s="2504"/>
      <c r="N1" s="2504"/>
      <c r="O1" s="2505"/>
    </row>
    <row r="2" spans="2:15" ht="23.25">
      <c r="B2" s="2506" t="s">
        <v>1245</v>
      </c>
      <c r="C2" s="2507"/>
      <c r="D2" s="2507"/>
      <c r="E2" s="2507"/>
      <c r="F2" s="2507"/>
      <c r="G2" s="2507"/>
      <c r="H2" s="2507"/>
      <c r="I2" s="2507"/>
      <c r="J2" s="2507"/>
      <c r="K2" s="2507"/>
      <c r="L2" s="2507"/>
      <c r="M2" s="2507"/>
      <c r="N2" s="2507"/>
      <c r="O2" s="2508"/>
    </row>
    <row r="3" spans="2:15" ht="15.75">
      <c r="B3" s="2509" t="s">
        <v>1246</v>
      </c>
      <c r="C3" s="2510"/>
      <c r="D3" s="2510"/>
      <c r="E3" s="2510"/>
      <c r="F3" s="2510"/>
      <c r="G3" s="2510"/>
      <c r="H3" s="2510"/>
      <c r="I3" s="2510"/>
      <c r="J3" s="2510"/>
      <c r="K3" s="2510"/>
      <c r="L3" s="2510"/>
      <c r="M3" s="2510"/>
      <c r="N3" s="2510"/>
      <c r="O3" s="2511"/>
    </row>
    <row r="4" spans="2:15" ht="15.75">
      <c r="B4" s="2509" t="s">
        <v>1305</v>
      </c>
      <c r="C4" s="2510"/>
      <c r="D4" s="2510"/>
      <c r="E4" s="2510"/>
      <c r="F4" s="2510"/>
      <c r="G4" s="2510"/>
      <c r="H4" s="2510"/>
      <c r="I4" s="2510"/>
      <c r="J4" s="2510"/>
      <c r="K4" s="2510"/>
      <c r="L4" s="2510"/>
      <c r="M4" s="2510"/>
      <c r="N4" s="2510"/>
      <c r="O4" s="2511"/>
    </row>
    <row r="5" spans="2:15" ht="15.75">
      <c r="B5" s="2512" t="s">
        <v>1247</v>
      </c>
      <c r="C5" s="2513"/>
      <c r="D5" s="2513"/>
      <c r="E5" s="2513"/>
      <c r="F5" s="2513"/>
      <c r="G5" s="2513"/>
      <c r="H5" s="2513"/>
      <c r="I5" s="2513"/>
      <c r="J5" s="2513"/>
      <c r="K5" s="2513"/>
      <c r="L5" s="2513"/>
      <c r="M5" s="2513"/>
      <c r="N5" s="2513"/>
      <c r="O5" s="2514"/>
    </row>
    <row r="6" spans="2:15" ht="15.75">
      <c r="B6" s="604" t="s">
        <v>6</v>
      </c>
      <c r="C6" s="2501" t="s">
        <v>1332</v>
      </c>
      <c r="D6" s="2501"/>
      <c r="E6" s="2501"/>
      <c r="F6" s="2501"/>
      <c r="G6" s="2501"/>
      <c r="H6" s="2501"/>
      <c r="I6" s="2501"/>
      <c r="J6" s="2501"/>
      <c r="K6" s="2501"/>
      <c r="L6" s="2501"/>
      <c r="M6" s="2501"/>
      <c r="N6" s="2501"/>
      <c r="O6" s="2502"/>
    </row>
    <row r="7" spans="2:15" ht="15.75">
      <c r="B7" s="604" t="s">
        <v>8</v>
      </c>
      <c r="C7" s="2501" t="s">
        <v>1333</v>
      </c>
      <c r="D7" s="2501"/>
      <c r="E7" s="2501"/>
      <c r="F7" s="2501"/>
      <c r="G7" s="2501"/>
      <c r="H7" s="2501"/>
      <c r="I7" s="2501"/>
      <c r="J7" s="2501"/>
      <c r="K7" s="2501"/>
      <c r="L7" s="2501"/>
      <c r="M7" s="2501"/>
      <c r="N7" s="2501"/>
      <c r="O7" s="2502"/>
    </row>
    <row r="8" spans="2:15" ht="15.75">
      <c r="B8" s="1826" t="s">
        <v>1306</v>
      </c>
      <c r="C8" s="2516">
        <v>43672</v>
      </c>
      <c r="D8" s="2516"/>
      <c r="E8" s="2516"/>
      <c r="F8" s="2516"/>
      <c r="G8" s="2516"/>
      <c r="H8" s="2516"/>
      <c r="I8" s="2516"/>
      <c r="J8" s="2516"/>
      <c r="K8" s="2516"/>
      <c r="L8" s="2516"/>
      <c r="M8" s="2516"/>
      <c r="N8" s="2516"/>
      <c r="O8" s="2517"/>
    </row>
    <row r="9" spans="2:15" ht="20.25" customHeight="1">
      <c r="B9" s="2518" t="s">
        <v>1307</v>
      </c>
      <c r="C9" s="2518"/>
      <c r="D9" s="2518"/>
      <c r="E9" s="2518"/>
      <c r="F9" s="2518"/>
      <c r="G9" s="2518"/>
      <c r="H9" s="2518"/>
      <c r="I9" s="2518"/>
      <c r="J9" s="2518"/>
      <c r="K9" s="2518"/>
      <c r="L9" s="2518"/>
      <c r="M9" s="2518"/>
      <c r="N9" s="2518"/>
      <c r="O9" s="2518"/>
    </row>
    <row r="10" spans="2:15" ht="45">
      <c r="B10" s="1827" t="s">
        <v>1</v>
      </c>
      <c r="C10" s="1827" t="s">
        <v>1308</v>
      </c>
      <c r="D10" s="1827" t="s">
        <v>1309</v>
      </c>
      <c r="E10" s="1827" t="s">
        <v>1310</v>
      </c>
      <c r="F10" s="1827" t="s">
        <v>1311</v>
      </c>
      <c r="G10" s="1827" t="s">
        <v>1312</v>
      </c>
      <c r="H10" s="1827" t="s">
        <v>1313</v>
      </c>
      <c r="I10" s="1827" t="s">
        <v>1314</v>
      </c>
      <c r="J10" s="1827" t="s">
        <v>1315</v>
      </c>
      <c r="K10" s="1827" t="s">
        <v>1316</v>
      </c>
      <c r="L10" s="1828" t="s">
        <v>1317</v>
      </c>
      <c r="M10" s="1827" t="s">
        <v>1318</v>
      </c>
      <c r="N10" s="1827" t="s">
        <v>1319</v>
      </c>
      <c r="O10" s="1827" t="s">
        <v>1320</v>
      </c>
    </row>
    <row r="11" spans="2:15" ht="57">
      <c r="B11" s="1829" t="s">
        <v>63</v>
      </c>
      <c r="C11" s="1830" t="s">
        <v>1321</v>
      </c>
      <c r="D11" s="1831" t="s">
        <v>1322</v>
      </c>
      <c r="E11" s="1831" t="s">
        <v>1323</v>
      </c>
      <c r="F11" s="1831">
        <v>2</v>
      </c>
      <c r="G11" s="1832">
        <v>289</v>
      </c>
      <c r="H11" s="1832">
        <v>60</v>
      </c>
      <c r="I11" s="1831">
        <v>1</v>
      </c>
      <c r="J11" s="1833">
        <v>1</v>
      </c>
      <c r="K11" s="1834">
        <v>263.28109999999998</v>
      </c>
      <c r="L11" s="1835">
        <f>IF(F11=0,0,ROUND(((((G11*F11*J11)/H11)*K11)*I11),2))</f>
        <v>2536.27</v>
      </c>
      <c r="M11" s="1829" t="s">
        <v>1324</v>
      </c>
      <c r="N11" s="1829" t="s">
        <v>1325</v>
      </c>
      <c r="O11" s="1830" t="s">
        <v>1326</v>
      </c>
    </row>
    <row r="12" spans="2:15">
      <c r="B12" s="2519" t="s">
        <v>81</v>
      </c>
      <c r="C12" s="2520"/>
      <c r="D12" s="2520"/>
      <c r="E12" s="2520"/>
      <c r="F12" s="2520"/>
      <c r="G12" s="2520"/>
      <c r="H12" s="2520"/>
      <c r="I12" s="2520"/>
      <c r="J12" s="2520"/>
      <c r="K12" s="2520"/>
      <c r="L12" s="1836">
        <f>SUM(L11:L11)</f>
        <v>2536.27</v>
      </c>
      <c r="M12" s="1837"/>
      <c r="N12" s="1837"/>
      <c r="O12" s="1837"/>
    </row>
    <row r="13" spans="2:15" ht="84" customHeight="1">
      <c r="B13" s="1838" t="s">
        <v>1327</v>
      </c>
      <c r="C13" s="2521"/>
      <c r="D13" s="2521"/>
      <c r="E13" s="2521"/>
      <c r="F13" s="2521"/>
      <c r="G13" s="2521"/>
      <c r="H13" s="2521"/>
      <c r="I13" s="2521"/>
      <c r="J13" s="2521"/>
      <c r="K13" s="2521"/>
      <c r="L13" s="2521"/>
      <c r="M13" s="2521"/>
      <c r="N13" s="2521"/>
      <c r="O13" s="2521"/>
    </row>
    <row r="14" spans="2:15" ht="33" customHeight="1">
      <c r="B14" s="1839" t="s">
        <v>1328</v>
      </c>
      <c r="C14" s="2515" t="s">
        <v>1329</v>
      </c>
      <c r="D14" s="2515"/>
      <c r="E14" s="2515"/>
      <c r="F14" s="2515"/>
      <c r="G14" s="2515"/>
      <c r="H14" s="2515"/>
      <c r="I14" s="2515"/>
      <c r="J14" s="2515"/>
      <c r="K14" s="2515"/>
      <c r="L14" s="2515"/>
      <c r="M14" s="2515"/>
      <c r="N14" s="2515"/>
      <c r="O14" s="2515"/>
    </row>
    <row r="15" spans="2:15" ht="36.75" customHeight="1">
      <c r="B15" s="1839" t="s">
        <v>1330</v>
      </c>
      <c r="C15" s="2515" t="s">
        <v>1331</v>
      </c>
      <c r="D15" s="2515"/>
      <c r="E15" s="2515"/>
      <c r="F15" s="2515"/>
      <c r="G15" s="2515"/>
      <c r="H15" s="2515"/>
      <c r="I15" s="2515"/>
      <c r="J15" s="2515"/>
      <c r="K15" s="2515"/>
      <c r="L15" s="2515"/>
      <c r="M15" s="2515"/>
      <c r="N15" s="2515"/>
      <c r="O15" s="2515"/>
    </row>
    <row r="16" spans="2:15" collapsed="1">
      <c r="B16" s="1840"/>
      <c r="C16" s="1840"/>
      <c r="D16" s="1840"/>
      <c r="E16" s="1840"/>
      <c r="F16" s="1840"/>
      <c r="G16" s="1840"/>
      <c r="H16" s="1840"/>
      <c r="I16" s="1840"/>
      <c r="J16" s="1840"/>
      <c r="K16" s="1840"/>
      <c r="L16" s="1841"/>
      <c r="M16" s="1840"/>
      <c r="N16" s="1840"/>
      <c r="O16" s="1840"/>
    </row>
    <row r="17" spans="2:15">
      <c r="B17" s="1840"/>
      <c r="C17" s="1840"/>
      <c r="D17" s="1840"/>
      <c r="E17" s="1840"/>
      <c r="F17" s="1840"/>
      <c r="G17" s="1840"/>
      <c r="H17" s="1840"/>
      <c r="I17" s="1840"/>
      <c r="J17" s="1840"/>
      <c r="K17" s="1840"/>
      <c r="L17" s="1841"/>
      <c r="M17" s="1840"/>
      <c r="N17" s="1840"/>
      <c r="O17" s="1840"/>
    </row>
    <row r="18" spans="2:15">
      <c r="B18" s="1840"/>
      <c r="C18" s="1840"/>
      <c r="D18" s="1840"/>
      <c r="E18" s="1840"/>
      <c r="F18" s="1840"/>
      <c r="G18" s="1840"/>
      <c r="H18" s="1840"/>
      <c r="I18" s="1840"/>
      <c r="J18" s="1840"/>
      <c r="K18" s="1840"/>
      <c r="L18" s="1841"/>
      <c r="M18" s="1840"/>
      <c r="N18" s="1840"/>
      <c r="O18" s="1840"/>
    </row>
    <row r="19" spans="2:15">
      <c r="B19" s="1840"/>
      <c r="C19" s="1840"/>
      <c r="D19" s="1840"/>
      <c r="E19" s="1840"/>
      <c r="F19" s="1840"/>
      <c r="G19" s="1840"/>
      <c r="H19" s="1840"/>
      <c r="I19" s="1840"/>
      <c r="J19" s="1840"/>
      <c r="K19" s="1840"/>
      <c r="L19" s="1841"/>
      <c r="M19" s="1840"/>
      <c r="N19" s="1840"/>
      <c r="O19" s="1840"/>
    </row>
    <row r="20" spans="2:15">
      <c r="B20" s="1840"/>
      <c r="C20" s="1840"/>
      <c r="D20" s="1840"/>
      <c r="E20" s="1840"/>
      <c r="F20" s="1840"/>
      <c r="G20" s="1840"/>
      <c r="H20" s="1840"/>
      <c r="I20" s="1840"/>
      <c r="J20" s="1840"/>
      <c r="K20" s="1840"/>
      <c r="L20" s="1841"/>
      <c r="M20" s="1840"/>
      <c r="N20" s="1840"/>
      <c r="O20" s="1840"/>
    </row>
    <row r="21" spans="2:15" collapsed="1">
      <c r="B21" s="1840"/>
      <c r="C21" s="1840"/>
      <c r="D21" s="1840"/>
      <c r="E21" s="1840"/>
      <c r="F21" s="1840"/>
      <c r="G21" s="1840"/>
      <c r="H21" s="1840"/>
      <c r="I21" s="1840"/>
      <c r="J21" s="1840"/>
      <c r="K21" s="1840"/>
      <c r="L21" s="1841"/>
      <c r="M21" s="1840"/>
      <c r="N21" s="1840"/>
      <c r="O21" s="1840"/>
    </row>
    <row r="22" spans="2:15">
      <c r="B22" s="1840"/>
      <c r="C22" s="1840"/>
      <c r="D22" s="1840"/>
      <c r="E22" s="1840"/>
      <c r="F22" s="1840"/>
      <c r="G22" s="1840"/>
      <c r="H22" s="1840"/>
      <c r="I22" s="1840"/>
      <c r="J22" s="1840"/>
      <c r="K22" s="1840"/>
      <c r="L22" s="1841"/>
      <c r="M22" s="1840"/>
      <c r="N22" s="1840"/>
      <c r="O22" s="1840"/>
    </row>
    <row r="23" spans="2:15">
      <c r="B23" s="1840"/>
      <c r="C23" s="1840"/>
      <c r="D23" s="1840"/>
      <c r="E23" s="1840"/>
      <c r="F23" s="1840"/>
      <c r="G23" s="1840"/>
      <c r="H23" s="1840"/>
      <c r="I23" s="1840"/>
      <c r="J23" s="1840"/>
      <c r="K23" s="1840"/>
      <c r="L23" s="1841"/>
      <c r="M23" s="1840"/>
      <c r="N23" s="1840"/>
      <c r="O23" s="1840"/>
    </row>
    <row r="24" spans="2:15">
      <c r="B24" s="1840"/>
      <c r="C24" s="1840"/>
      <c r="D24" s="1840"/>
      <c r="E24" s="1840"/>
      <c r="F24" s="1840"/>
      <c r="G24" s="1840"/>
      <c r="H24" s="1840"/>
      <c r="I24" s="1840"/>
      <c r="J24" s="1840"/>
      <c r="K24" s="1840"/>
      <c r="L24" s="1841"/>
      <c r="M24" s="1840"/>
      <c r="N24" s="1840"/>
      <c r="O24" s="1840"/>
    </row>
    <row r="25" spans="2:15">
      <c r="B25" s="1840"/>
      <c r="C25" s="1840"/>
      <c r="D25" s="1840"/>
      <c r="E25" s="1840"/>
      <c r="F25" s="1840"/>
      <c r="G25" s="1840"/>
      <c r="H25" s="1840"/>
      <c r="I25" s="1840"/>
      <c r="J25" s="1840"/>
      <c r="K25" s="1840"/>
      <c r="L25" s="1841"/>
      <c r="M25" s="1840"/>
      <c r="N25" s="1840"/>
      <c r="O25" s="1840"/>
    </row>
    <row r="26" spans="2:15">
      <c r="B26" s="1840"/>
      <c r="C26" s="1840"/>
      <c r="D26" s="1840"/>
      <c r="E26" s="1840"/>
      <c r="F26" s="1840"/>
      <c r="G26" s="1840"/>
      <c r="H26" s="1840"/>
      <c r="I26" s="1840"/>
      <c r="J26" s="1840"/>
      <c r="K26" s="1840"/>
      <c r="L26" s="1841"/>
      <c r="M26" s="1840"/>
      <c r="N26" s="1840"/>
      <c r="O26" s="1840"/>
    </row>
    <row r="27" spans="2:15">
      <c r="B27" s="1840"/>
      <c r="C27" s="1840"/>
      <c r="D27" s="1840"/>
      <c r="E27" s="1840"/>
      <c r="F27" s="1840"/>
      <c r="G27" s="1840"/>
      <c r="H27" s="1840"/>
      <c r="I27" s="1840"/>
      <c r="J27" s="1840"/>
      <c r="K27" s="1840"/>
      <c r="L27" s="1841"/>
      <c r="M27" s="1840"/>
      <c r="N27" s="1840"/>
      <c r="O27" s="1840"/>
    </row>
    <row r="28" spans="2:15" collapsed="1">
      <c r="B28" s="1840"/>
      <c r="C28" s="1840"/>
      <c r="D28" s="1840"/>
      <c r="E28" s="1840"/>
      <c r="F28" s="1840"/>
      <c r="G28" s="1840"/>
      <c r="H28" s="1840"/>
      <c r="I28" s="1840"/>
      <c r="J28" s="1840"/>
      <c r="K28" s="1840"/>
      <c r="L28" s="1841"/>
      <c r="M28" s="1840"/>
      <c r="N28" s="1840"/>
      <c r="O28" s="1840"/>
    </row>
    <row r="29" spans="2:15">
      <c r="B29" s="1840"/>
      <c r="C29" s="1840"/>
      <c r="D29" s="1840"/>
      <c r="E29" s="1840"/>
      <c r="F29" s="1840"/>
      <c r="G29" s="1840"/>
      <c r="H29" s="1840"/>
      <c r="I29" s="1840"/>
      <c r="J29" s="1840"/>
      <c r="K29" s="1840"/>
      <c r="L29" s="1841"/>
      <c r="M29" s="1840"/>
      <c r="N29" s="1840"/>
      <c r="O29" s="1840"/>
    </row>
    <row r="30" spans="2:15">
      <c r="B30" s="1840"/>
      <c r="C30" s="1840"/>
      <c r="D30" s="1840"/>
      <c r="E30" s="1840"/>
      <c r="F30" s="1840"/>
      <c r="G30" s="1840"/>
      <c r="H30" s="1840"/>
      <c r="I30" s="1840"/>
      <c r="J30" s="1840"/>
      <c r="K30" s="1840"/>
      <c r="L30" s="1841"/>
      <c r="M30" s="1840"/>
      <c r="N30" s="1840"/>
      <c r="O30" s="1840"/>
    </row>
    <row r="31" spans="2:15">
      <c r="B31" s="1840"/>
      <c r="C31" s="1840"/>
      <c r="D31" s="1840"/>
      <c r="E31" s="1840"/>
      <c r="F31" s="1840"/>
      <c r="G31" s="1840"/>
      <c r="H31" s="1840"/>
      <c r="I31" s="1840"/>
      <c r="J31" s="1840"/>
      <c r="K31" s="1840"/>
      <c r="L31" s="1841"/>
      <c r="M31" s="1840"/>
      <c r="N31" s="1840"/>
      <c r="O31" s="1840"/>
    </row>
    <row r="32" spans="2:15">
      <c r="B32" s="1840"/>
      <c r="C32" s="1840"/>
      <c r="D32" s="1840"/>
      <c r="E32" s="1840"/>
      <c r="F32" s="1840"/>
      <c r="G32" s="1840"/>
      <c r="H32" s="1840"/>
      <c r="I32" s="1840"/>
      <c r="J32" s="1840"/>
      <c r="K32" s="1840"/>
      <c r="L32" s="1841"/>
      <c r="M32" s="1840"/>
      <c r="N32" s="1840"/>
      <c r="O32" s="1840"/>
    </row>
    <row r="33" spans="2:15">
      <c r="B33" s="1840"/>
      <c r="C33" s="1840"/>
      <c r="D33" s="1840"/>
      <c r="E33" s="1840"/>
      <c r="F33" s="1840"/>
      <c r="G33" s="1840"/>
      <c r="H33" s="1840"/>
      <c r="I33" s="1840"/>
      <c r="J33" s="1840"/>
      <c r="K33" s="1840"/>
      <c r="L33" s="1841"/>
      <c r="M33" s="1840"/>
      <c r="N33" s="1840"/>
      <c r="O33" s="1840"/>
    </row>
    <row r="34" spans="2:15">
      <c r="B34" s="1840"/>
      <c r="C34" s="1840"/>
      <c r="D34" s="1840"/>
      <c r="E34" s="1840"/>
      <c r="F34" s="1840"/>
      <c r="G34" s="1840"/>
      <c r="H34" s="1840"/>
      <c r="I34" s="1840"/>
      <c r="J34" s="1840"/>
      <c r="K34" s="1840"/>
      <c r="L34" s="1841"/>
      <c r="M34" s="1840"/>
      <c r="N34" s="1840"/>
      <c r="O34" s="1840"/>
    </row>
    <row r="35" spans="2:15" collapsed="1">
      <c r="B35" s="1840"/>
      <c r="C35" s="1840"/>
      <c r="D35" s="1840"/>
      <c r="E35" s="1840"/>
      <c r="F35" s="1840"/>
      <c r="G35" s="1840"/>
      <c r="H35" s="1840"/>
      <c r="I35" s="1840"/>
      <c r="J35" s="1840"/>
      <c r="K35" s="1840"/>
      <c r="L35" s="1841"/>
      <c r="M35" s="1840"/>
      <c r="N35" s="1840"/>
      <c r="O35" s="1840"/>
    </row>
    <row r="36" spans="2:15">
      <c r="B36" s="1840"/>
      <c r="C36" s="1840"/>
      <c r="D36" s="1840"/>
      <c r="E36" s="1840"/>
      <c r="F36" s="1840"/>
      <c r="G36" s="1840"/>
      <c r="H36" s="1840"/>
      <c r="I36" s="1840"/>
      <c r="J36" s="1840"/>
      <c r="K36" s="1840"/>
      <c r="L36" s="1841"/>
      <c r="M36" s="1840"/>
      <c r="N36" s="1840"/>
      <c r="O36" s="1840"/>
    </row>
    <row r="37" spans="2:15">
      <c r="B37" s="1840"/>
      <c r="C37" s="1840"/>
      <c r="D37" s="1840"/>
      <c r="E37" s="1840"/>
      <c r="F37" s="1840"/>
      <c r="G37" s="1840"/>
      <c r="H37" s="1840"/>
      <c r="I37" s="1840"/>
      <c r="J37" s="1840"/>
      <c r="K37" s="1840"/>
      <c r="L37" s="1841"/>
      <c r="M37" s="1840"/>
      <c r="N37" s="1840"/>
      <c r="O37" s="1840"/>
    </row>
    <row r="38" spans="2:15">
      <c r="B38" s="1840"/>
      <c r="C38" s="1840"/>
      <c r="D38" s="1840"/>
      <c r="E38" s="1840"/>
      <c r="F38" s="1840"/>
      <c r="G38" s="1840"/>
      <c r="H38" s="1840"/>
      <c r="I38" s="1840"/>
      <c r="J38" s="1840"/>
      <c r="K38" s="1840"/>
      <c r="L38" s="1841"/>
      <c r="M38" s="1840"/>
      <c r="N38" s="1840"/>
      <c r="O38" s="1840"/>
    </row>
    <row r="39" spans="2:15">
      <c r="B39" s="1840"/>
      <c r="C39" s="1840"/>
      <c r="D39" s="1840"/>
      <c r="E39" s="1840"/>
      <c r="F39" s="1840"/>
      <c r="G39" s="1840"/>
      <c r="H39" s="1840"/>
      <c r="I39" s="1840"/>
      <c r="J39" s="1840"/>
      <c r="K39" s="1840"/>
      <c r="L39" s="1841"/>
      <c r="M39" s="1840"/>
      <c r="N39" s="1840"/>
      <c r="O39" s="1840"/>
    </row>
    <row r="40" spans="2:15">
      <c r="B40" s="1840"/>
      <c r="C40" s="1840"/>
      <c r="D40" s="1840"/>
      <c r="E40" s="1840"/>
      <c r="F40" s="1840"/>
      <c r="G40" s="1840"/>
      <c r="H40" s="1840"/>
      <c r="I40" s="1840"/>
      <c r="J40" s="1840"/>
      <c r="K40" s="1840"/>
      <c r="L40" s="1841"/>
      <c r="M40" s="1840"/>
      <c r="N40" s="1840"/>
      <c r="O40" s="1840"/>
    </row>
    <row r="41" spans="2:15">
      <c r="B41" s="1840"/>
      <c r="C41" s="1840"/>
      <c r="D41" s="1840"/>
      <c r="E41" s="1840"/>
      <c r="F41" s="1840"/>
      <c r="G41" s="1840"/>
      <c r="H41" s="1840"/>
      <c r="I41" s="1840"/>
      <c r="J41" s="1840"/>
      <c r="K41" s="1840"/>
      <c r="L41" s="1841"/>
      <c r="M41" s="1840"/>
      <c r="N41" s="1840"/>
      <c r="O41" s="1840"/>
    </row>
    <row r="42" spans="2:15">
      <c r="B42" s="1840"/>
      <c r="C42" s="1840"/>
      <c r="D42" s="1840"/>
      <c r="E42" s="1840"/>
      <c r="F42" s="1840"/>
      <c r="G42" s="1840"/>
      <c r="H42" s="1840"/>
      <c r="I42" s="1840"/>
      <c r="J42" s="1840"/>
      <c r="K42" s="1840"/>
      <c r="L42" s="1841"/>
      <c r="M42" s="1840"/>
      <c r="N42" s="1840"/>
      <c r="O42" s="1840"/>
    </row>
    <row r="43" spans="2:15">
      <c r="B43" s="1840"/>
      <c r="C43" s="1840"/>
      <c r="D43" s="1840"/>
      <c r="E43" s="1840"/>
      <c r="F43" s="1840"/>
      <c r="G43" s="1840"/>
      <c r="H43" s="1840"/>
      <c r="I43" s="1840"/>
      <c r="J43" s="1840"/>
      <c r="K43" s="1840"/>
      <c r="L43" s="1841"/>
      <c r="M43" s="1840"/>
      <c r="N43" s="1840"/>
      <c r="O43" s="1840"/>
    </row>
    <row r="44" spans="2:15">
      <c r="B44" s="1840"/>
      <c r="C44" s="1840"/>
      <c r="D44" s="1840"/>
      <c r="E44" s="1840"/>
      <c r="F44" s="1840"/>
      <c r="G44" s="1840"/>
      <c r="H44" s="1840"/>
      <c r="I44" s="1840"/>
      <c r="J44" s="1840"/>
      <c r="K44" s="1840"/>
      <c r="L44" s="1841"/>
      <c r="M44" s="1840"/>
      <c r="N44" s="1840"/>
      <c r="O44" s="1840"/>
    </row>
    <row r="45" spans="2:15">
      <c r="B45" s="1840"/>
      <c r="C45" s="1840"/>
      <c r="D45" s="1840"/>
      <c r="E45" s="1840"/>
      <c r="F45" s="1840"/>
      <c r="G45" s="1840"/>
      <c r="H45" s="1840"/>
      <c r="I45" s="1840"/>
      <c r="J45" s="1840"/>
      <c r="K45" s="1840"/>
      <c r="L45" s="1841"/>
      <c r="M45" s="1840"/>
      <c r="N45" s="1840"/>
      <c r="O45" s="1840"/>
    </row>
    <row r="46" spans="2:15">
      <c r="B46" s="1840"/>
      <c r="C46" s="1840"/>
      <c r="D46" s="1840"/>
      <c r="E46" s="1840"/>
      <c r="F46" s="1840"/>
      <c r="G46" s="1840"/>
      <c r="H46" s="1840"/>
      <c r="I46" s="1840"/>
      <c r="J46" s="1840"/>
      <c r="K46" s="1840"/>
      <c r="L46" s="1841"/>
      <c r="M46" s="1840"/>
      <c r="N46" s="1840"/>
      <c r="O46" s="1840"/>
    </row>
    <row r="47" spans="2:15">
      <c r="B47" s="1840"/>
      <c r="C47" s="1840"/>
      <c r="D47" s="1840"/>
      <c r="E47" s="1840"/>
      <c r="F47" s="1840"/>
      <c r="G47" s="1840"/>
      <c r="H47" s="1840"/>
      <c r="I47" s="1840"/>
      <c r="J47" s="1840"/>
      <c r="K47" s="1840"/>
      <c r="L47" s="1841"/>
      <c r="M47" s="1840"/>
      <c r="N47" s="1840"/>
      <c r="O47" s="1840"/>
    </row>
    <row r="48" spans="2:15">
      <c r="B48" s="1840"/>
      <c r="C48" s="1840"/>
      <c r="D48" s="1840"/>
      <c r="E48" s="1840"/>
      <c r="F48" s="1840"/>
      <c r="G48" s="1840"/>
      <c r="H48" s="1840"/>
      <c r="I48" s="1840"/>
      <c r="J48" s="1840"/>
      <c r="K48" s="1840"/>
      <c r="L48" s="1841"/>
      <c r="M48" s="1840"/>
      <c r="N48" s="1840"/>
      <c r="O48" s="1840"/>
    </row>
    <row r="49" spans="2:15">
      <c r="B49" s="1840"/>
      <c r="C49" s="1840"/>
      <c r="D49" s="1840"/>
      <c r="E49" s="1840"/>
      <c r="F49" s="1840"/>
      <c r="G49" s="1840"/>
      <c r="H49" s="1840"/>
      <c r="I49" s="1840"/>
      <c r="J49" s="1840"/>
      <c r="K49" s="1840"/>
      <c r="L49" s="1841"/>
      <c r="M49" s="1840"/>
      <c r="N49" s="1840"/>
      <c r="O49" s="1840"/>
    </row>
    <row r="50" spans="2:15">
      <c r="B50" s="1840"/>
      <c r="C50" s="1840"/>
      <c r="D50" s="1840"/>
      <c r="E50" s="1840"/>
      <c r="F50" s="1840"/>
      <c r="G50" s="1840"/>
      <c r="H50" s="1840"/>
      <c r="I50" s="1840"/>
      <c r="J50" s="1840"/>
      <c r="K50" s="1840"/>
      <c r="L50" s="1841"/>
      <c r="M50" s="1840"/>
      <c r="N50" s="1840"/>
      <c r="O50" s="1840"/>
    </row>
    <row r="51" spans="2:15">
      <c r="B51" s="1840"/>
      <c r="C51" s="1840"/>
      <c r="D51" s="1840"/>
      <c r="E51" s="1840"/>
      <c r="F51" s="1840"/>
      <c r="G51" s="1840"/>
      <c r="H51" s="1840"/>
      <c r="I51" s="1840"/>
      <c r="J51" s="1840"/>
      <c r="K51" s="1840"/>
      <c r="L51" s="1841"/>
      <c r="M51" s="1840"/>
      <c r="N51" s="1840"/>
      <c r="O51" s="1840"/>
    </row>
    <row r="52" spans="2:15">
      <c r="B52" s="1840"/>
      <c r="C52" s="1840"/>
      <c r="D52" s="1840"/>
      <c r="E52" s="1840"/>
      <c r="F52" s="1840"/>
      <c r="G52" s="1840"/>
      <c r="H52" s="1840"/>
      <c r="I52" s="1840"/>
      <c r="J52" s="1840"/>
      <c r="K52" s="1840"/>
      <c r="L52" s="1841"/>
      <c r="M52" s="1840"/>
      <c r="N52" s="1840"/>
      <c r="O52" s="1840"/>
    </row>
    <row r="53" spans="2:15">
      <c r="B53" s="1840"/>
      <c r="C53" s="1840"/>
      <c r="D53" s="1840"/>
      <c r="E53" s="1840"/>
      <c r="F53" s="1840"/>
      <c r="G53" s="1840"/>
      <c r="H53" s="1840"/>
      <c r="I53" s="1840"/>
      <c r="J53" s="1840"/>
      <c r="K53" s="1840"/>
      <c r="L53" s="1841"/>
      <c r="M53" s="1840"/>
      <c r="N53" s="1840"/>
      <c r="O53" s="1840"/>
    </row>
    <row r="54" spans="2:15">
      <c r="B54" s="1840"/>
      <c r="C54" s="1840"/>
      <c r="D54" s="1840"/>
      <c r="E54" s="1840"/>
      <c r="F54" s="1840"/>
      <c r="G54" s="1840"/>
      <c r="H54" s="1840"/>
      <c r="I54" s="1840"/>
      <c r="J54" s="1840"/>
      <c r="K54" s="1840"/>
      <c r="L54" s="1841"/>
      <c r="M54" s="1840"/>
      <c r="N54" s="1840"/>
      <c r="O54" s="1840"/>
    </row>
    <row r="55" spans="2:15">
      <c r="B55" s="1840"/>
      <c r="C55" s="1840"/>
      <c r="D55" s="1840"/>
      <c r="E55" s="1840"/>
      <c r="F55" s="1840"/>
      <c r="G55" s="1840"/>
      <c r="H55" s="1840"/>
      <c r="I55" s="1840"/>
      <c r="J55" s="1840"/>
      <c r="K55" s="1840"/>
      <c r="L55" s="1841"/>
      <c r="M55" s="1840"/>
      <c r="N55" s="1840"/>
      <c r="O55" s="1840"/>
    </row>
    <row r="56" spans="2:15">
      <c r="B56" s="1840"/>
      <c r="C56" s="1840"/>
      <c r="D56" s="1840"/>
      <c r="E56" s="1840"/>
      <c r="F56" s="1840"/>
      <c r="G56" s="1840"/>
      <c r="H56" s="1840"/>
      <c r="I56" s="1840"/>
      <c r="J56" s="1840"/>
      <c r="K56" s="1840"/>
      <c r="L56" s="1841"/>
      <c r="M56" s="1840"/>
      <c r="N56" s="1840"/>
      <c r="O56" s="1840"/>
    </row>
    <row r="57" spans="2:15">
      <c r="B57" s="1840"/>
      <c r="C57" s="1840"/>
      <c r="D57" s="1840"/>
      <c r="E57" s="1840"/>
      <c r="F57" s="1840"/>
      <c r="G57" s="1840"/>
      <c r="H57" s="1840"/>
      <c r="I57" s="1840"/>
      <c r="J57" s="1840"/>
      <c r="K57" s="1840"/>
      <c r="L57" s="1841"/>
      <c r="M57" s="1840"/>
      <c r="N57" s="1840"/>
      <c r="O57" s="1840"/>
    </row>
    <row r="58" spans="2:15">
      <c r="B58" s="1840"/>
      <c r="C58" s="1840"/>
      <c r="D58" s="1840"/>
      <c r="E58" s="1840"/>
      <c r="F58" s="1840"/>
      <c r="G58" s="1840"/>
      <c r="H58" s="1840"/>
      <c r="I58" s="1840"/>
      <c r="J58" s="1840"/>
      <c r="K58" s="1840"/>
      <c r="L58" s="1841"/>
      <c r="M58" s="1840"/>
      <c r="N58" s="1840"/>
      <c r="O58" s="1840"/>
    </row>
    <row r="59" spans="2:15">
      <c r="B59" s="1840"/>
      <c r="C59" s="1840"/>
      <c r="D59" s="1840"/>
      <c r="E59" s="1840"/>
      <c r="F59" s="1840"/>
      <c r="G59" s="1840"/>
      <c r="H59" s="1840"/>
      <c r="I59" s="1840"/>
      <c r="J59" s="1840"/>
      <c r="K59" s="1840"/>
      <c r="L59" s="1841"/>
      <c r="M59" s="1840"/>
      <c r="N59" s="1840"/>
      <c r="O59" s="1840"/>
    </row>
    <row r="60" spans="2:15">
      <c r="B60" s="1840"/>
      <c r="C60" s="1840"/>
      <c r="D60" s="1840"/>
      <c r="E60" s="1840"/>
      <c r="F60" s="1840"/>
      <c r="G60" s="1840"/>
      <c r="H60" s="1840"/>
      <c r="I60" s="1840"/>
      <c r="J60" s="1840"/>
      <c r="K60" s="1840"/>
      <c r="L60" s="1841"/>
      <c r="M60" s="1840"/>
      <c r="N60" s="1840"/>
      <c r="O60" s="1840"/>
    </row>
    <row r="61" spans="2:15">
      <c r="B61" s="1840"/>
      <c r="C61" s="1840"/>
      <c r="D61" s="1840"/>
      <c r="E61" s="1840"/>
      <c r="F61" s="1840"/>
      <c r="G61" s="1840"/>
      <c r="H61" s="1840"/>
      <c r="I61" s="1840"/>
      <c r="J61" s="1840"/>
      <c r="K61" s="1840"/>
      <c r="L61" s="1841"/>
      <c r="M61" s="1840"/>
      <c r="N61" s="1840"/>
      <c r="O61" s="1840"/>
    </row>
    <row r="62" spans="2:15">
      <c r="B62" s="1840"/>
      <c r="C62" s="1840"/>
      <c r="D62" s="1840"/>
      <c r="E62" s="1840"/>
      <c r="F62" s="1840"/>
      <c r="G62" s="1840"/>
      <c r="H62" s="1840"/>
      <c r="I62" s="1840"/>
      <c r="J62" s="1840"/>
      <c r="K62" s="1840"/>
      <c r="L62" s="1841"/>
      <c r="M62" s="1840"/>
      <c r="N62" s="1840"/>
      <c r="O62" s="1840"/>
    </row>
    <row r="63" spans="2:15">
      <c r="B63" s="1840"/>
      <c r="C63" s="1840"/>
      <c r="D63" s="1840"/>
      <c r="E63" s="1840"/>
      <c r="F63" s="1840"/>
      <c r="G63" s="1840"/>
      <c r="H63" s="1840"/>
      <c r="I63" s="1840"/>
      <c r="J63" s="1840"/>
      <c r="K63" s="1840"/>
      <c r="L63" s="1841"/>
      <c r="M63" s="1840"/>
      <c r="N63" s="1840"/>
      <c r="O63" s="1840"/>
    </row>
    <row r="64" spans="2:15">
      <c r="B64" s="1840"/>
      <c r="C64" s="1840"/>
      <c r="D64" s="1840"/>
      <c r="E64" s="1840"/>
      <c r="F64" s="1840"/>
      <c r="G64" s="1840"/>
      <c r="H64" s="1840"/>
      <c r="I64" s="1840"/>
      <c r="J64" s="1840"/>
      <c r="K64" s="1840"/>
      <c r="L64" s="1841"/>
      <c r="M64" s="1840"/>
      <c r="N64" s="1840"/>
      <c r="O64" s="1840"/>
    </row>
    <row r="65" spans="2:15">
      <c r="B65" s="1840"/>
      <c r="C65" s="1840"/>
      <c r="D65" s="1840"/>
      <c r="E65" s="1840"/>
      <c r="F65" s="1840"/>
      <c r="G65" s="1840"/>
      <c r="H65" s="1840"/>
      <c r="I65" s="1840"/>
      <c r="J65" s="1840"/>
      <c r="K65" s="1840"/>
      <c r="L65" s="1841"/>
      <c r="M65" s="1840"/>
      <c r="N65" s="1840"/>
      <c r="O65" s="1840"/>
    </row>
    <row r="66" spans="2:15">
      <c r="B66" s="1840"/>
      <c r="C66" s="1840"/>
      <c r="D66" s="1840"/>
      <c r="E66" s="1840"/>
      <c r="F66" s="1840"/>
      <c r="G66" s="1840"/>
      <c r="H66" s="1840"/>
      <c r="I66" s="1840"/>
      <c r="J66" s="1840"/>
      <c r="K66" s="1840"/>
      <c r="L66" s="1841"/>
      <c r="M66" s="1840"/>
      <c r="N66" s="1840"/>
      <c r="O66" s="1840"/>
    </row>
    <row r="67" spans="2:15">
      <c r="B67" s="1840"/>
      <c r="C67" s="1840"/>
      <c r="D67" s="1840"/>
      <c r="E67" s="1840"/>
      <c r="F67" s="1840"/>
      <c r="G67" s="1840"/>
      <c r="H67" s="1840"/>
      <c r="I67" s="1840"/>
      <c r="J67" s="1840"/>
      <c r="K67" s="1840"/>
      <c r="L67" s="1841"/>
      <c r="M67" s="1840"/>
      <c r="N67" s="1840"/>
      <c r="O67" s="1840"/>
    </row>
    <row r="68" spans="2:15">
      <c r="B68" s="1840"/>
      <c r="C68" s="1840"/>
      <c r="D68" s="1840"/>
      <c r="E68" s="1840"/>
      <c r="F68" s="1840"/>
      <c r="G68" s="1840"/>
      <c r="H68" s="1840"/>
      <c r="I68" s="1840"/>
      <c r="J68" s="1840"/>
      <c r="K68" s="1840"/>
      <c r="L68" s="1841"/>
      <c r="M68" s="1840"/>
      <c r="N68" s="1840"/>
      <c r="O68" s="1840"/>
    </row>
    <row r="69" spans="2:15">
      <c r="B69" s="1840"/>
      <c r="C69" s="1840"/>
      <c r="D69" s="1840"/>
      <c r="E69" s="1840"/>
      <c r="F69" s="1840"/>
      <c r="G69" s="1840"/>
      <c r="H69" s="1840"/>
      <c r="I69" s="1840"/>
      <c r="J69" s="1840"/>
      <c r="K69" s="1840"/>
      <c r="L69" s="1841"/>
      <c r="M69" s="1840"/>
      <c r="N69" s="1840"/>
      <c r="O69" s="1840"/>
    </row>
    <row r="70" spans="2:15">
      <c r="B70" s="1840"/>
      <c r="C70" s="1840"/>
      <c r="D70" s="1840"/>
      <c r="E70" s="1840"/>
      <c r="F70" s="1840"/>
      <c r="G70" s="1840"/>
      <c r="H70" s="1840"/>
      <c r="I70" s="1840"/>
      <c r="J70" s="1840"/>
      <c r="K70" s="1840"/>
      <c r="L70" s="1841"/>
      <c r="M70" s="1840"/>
      <c r="N70" s="1840"/>
      <c r="O70" s="1840"/>
    </row>
    <row r="71" spans="2:15">
      <c r="B71" s="1840"/>
      <c r="C71" s="1840"/>
      <c r="D71" s="1840"/>
      <c r="E71" s="1840"/>
      <c r="F71" s="1840"/>
      <c r="G71" s="1840"/>
      <c r="H71" s="1840"/>
      <c r="I71" s="1840"/>
      <c r="J71" s="1840"/>
      <c r="K71" s="1840"/>
      <c r="L71" s="1841"/>
      <c r="M71" s="1840"/>
      <c r="N71" s="1840"/>
      <c r="O71" s="1840"/>
    </row>
    <row r="72" spans="2:15">
      <c r="B72" s="1840"/>
      <c r="C72" s="1840"/>
      <c r="D72" s="1840"/>
      <c r="E72" s="1840"/>
      <c r="F72" s="1840"/>
      <c r="G72" s="1840"/>
      <c r="H72" s="1840"/>
      <c r="I72" s="1840"/>
      <c r="J72" s="1840"/>
      <c r="K72" s="1840"/>
      <c r="L72" s="1841"/>
      <c r="M72" s="1840"/>
      <c r="N72" s="1840"/>
      <c r="O72" s="1840"/>
    </row>
    <row r="73" spans="2:15">
      <c r="B73" s="1840"/>
      <c r="C73" s="1840"/>
      <c r="D73" s="1840"/>
      <c r="E73" s="1840"/>
      <c r="F73" s="1840"/>
      <c r="G73" s="1840"/>
      <c r="H73" s="1840"/>
      <c r="I73" s="1840"/>
      <c r="J73" s="1840"/>
      <c r="K73" s="1840"/>
      <c r="L73" s="1841"/>
      <c r="M73" s="1840"/>
      <c r="N73" s="1840"/>
      <c r="O73" s="1840"/>
    </row>
    <row r="74" spans="2:15">
      <c r="B74" s="1840"/>
      <c r="C74" s="1840"/>
      <c r="D74" s="1840"/>
      <c r="E74" s="1840"/>
      <c r="F74" s="1840"/>
      <c r="G74" s="1840"/>
      <c r="H74" s="1840"/>
      <c r="I74" s="1840"/>
      <c r="J74" s="1840"/>
      <c r="K74" s="1840"/>
      <c r="L74" s="1841"/>
      <c r="M74" s="1840"/>
      <c r="N74" s="1840"/>
      <c r="O74" s="1840"/>
    </row>
    <row r="75" spans="2:15">
      <c r="B75" s="1840"/>
      <c r="C75" s="1840"/>
      <c r="D75" s="1840"/>
      <c r="E75" s="1840"/>
      <c r="F75" s="1840"/>
      <c r="G75" s="1840"/>
      <c r="H75" s="1840"/>
      <c r="I75" s="1840"/>
      <c r="J75" s="1840"/>
      <c r="K75" s="1840"/>
      <c r="L75" s="1841"/>
      <c r="M75" s="1840"/>
      <c r="N75" s="1840"/>
      <c r="O75" s="1840"/>
    </row>
    <row r="76" spans="2:15">
      <c r="B76" s="1840"/>
      <c r="C76" s="1840"/>
      <c r="D76" s="1840"/>
      <c r="E76" s="1840"/>
      <c r="F76" s="1840"/>
      <c r="G76" s="1840"/>
      <c r="H76" s="1840"/>
      <c r="I76" s="1840"/>
      <c r="J76" s="1840"/>
      <c r="K76" s="1840"/>
      <c r="L76" s="1841"/>
      <c r="M76" s="1840"/>
      <c r="N76" s="1840"/>
      <c r="O76" s="1840"/>
    </row>
    <row r="77" spans="2:15">
      <c r="B77" s="1840"/>
      <c r="C77" s="1840"/>
      <c r="D77" s="1840"/>
      <c r="E77" s="1840"/>
      <c r="F77" s="1840"/>
      <c r="G77" s="1840"/>
      <c r="H77" s="1840"/>
      <c r="I77" s="1840"/>
      <c r="J77" s="1840"/>
      <c r="K77" s="1840"/>
      <c r="L77" s="1841"/>
      <c r="M77" s="1840"/>
      <c r="N77" s="1840"/>
      <c r="O77" s="1840"/>
    </row>
    <row r="78" spans="2:15">
      <c r="B78" s="1840"/>
      <c r="C78" s="1840"/>
      <c r="D78" s="1840"/>
      <c r="E78" s="1840"/>
      <c r="F78" s="1840"/>
      <c r="G78" s="1840"/>
      <c r="H78" s="1840"/>
      <c r="I78" s="1840"/>
      <c r="J78" s="1840"/>
      <c r="K78" s="1840"/>
      <c r="L78" s="1841"/>
      <c r="M78" s="1840"/>
      <c r="N78" s="1840"/>
      <c r="O78" s="1840"/>
    </row>
    <row r="79" spans="2:15">
      <c r="B79" s="1840"/>
      <c r="C79" s="1840"/>
      <c r="D79" s="1840"/>
      <c r="E79" s="1840"/>
      <c r="F79" s="1840"/>
      <c r="G79" s="1840"/>
      <c r="H79" s="1840"/>
      <c r="I79" s="1840"/>
      <c r="J79" s="1840"/>
      <c r="K79" s="1840"/>
      <c r="L79" s="1841"/>
      <c r="M79" s="1840"/>
      <c r="N79" s="1840"/>
      <c r="O79" s="1840"/>
    </row>
    <row r="80" spans="2:15">
      <c r="B80" s="1840"/>
      <c r="C80" s="1840"/>
      <c r="D80" s="1840"/>
      <c r="E80" s="1840"/>
      <c r="F80" s="1840"/>
      <c r="G80" s="1840"/>
      <c r="H80" s="1840"/>
      <c r="I80" s="1840"/>
      <c r="J80" s="1840"/>
      <c r="K80" s="1840"/>
      <c r="L80" s="1841"/>
      <c r="M80" s="1840"/>
      <c r="N80" s="1840"/>
      <c r="O80" s="1840"/>
    </row>
    <row r="81" spans="2:15">
      <c r="B81" s="1840"/>
      <c r="C81" s="1840"/>
      <c r="D81" s="1840"/>
      <c r="E81" s="1840"/>
      <c r="F81" s="1840"/>
      <c r="G81" s="1840"/>
      <c r="H81" s="1840"/>
      <c r="I81" s="1840"/>
      <c r="J81" s="1840"/>
      <c r="K81" s="1840"/>
      <c r="L81" s="1841"/>
      <c r="M81" s="1840"/>
      <c r="N81" s="1840"/>
      <c r="O81" s="1840"/>
    </row>
    <row r="82" spans="2:15">
      <c r="B82" s="1840"/>
      <c r="C82" s="1840"/>
      <c r="D82" s="1840"/>
      <c r="E82" s="1840"/>
      <c r="F82" s="1840"/>
      <c r="G82" s="1840"/>
      <c r="H82" s="1840"/>
      <c r="I82" s="1840"/>
      <c r="J82" s="1840"/>
      <c r="K82" s="1840"/>
      <c r="L82" s="1841"/>
      <c r="M82" s="1840"/>
      <c r="N82" s="1840"/>
      <c r="O82" s="1840"/>
    </row>
    <row r="83" spans="2:15">
      <c r="B83" s="1840"/>
      <c r="C83" s="1840"/>
      <c r="D83" s="1840"/>
      <c r="E83" s="1840"/>
      <c r="F83" s="1840"/>
      <c r="G83" s="1840"/>
      <c r="H83" s="1840"/>
      <c r="I83" s="1840"/>
      <c r="J83" s="1840"/>
      <c r="K83" s="1840"/>
      <c r="L83" s="1841"/>
      <c r="M83" s="1840"/>
      <c r="N83" s="1840"/>
      <c r="O83" s="1840"/>
    </row>
    <row r="84" spans="2:15">
      <c r="B84" s="1840"/>
      <c r="C84" s="1840"/>
      <c r="D84" s="1840"/>
      <c r="E84" s="1840"/>
      <c r="F84" s="1840"/>
      <c r="G84" s="1840"/>
      <c r="H84" s="1840"/>
      <c r="I84" s="1840"/>
      <c r="J84" s="1840"/>
      <c r="K84" s="1840"/>
      <c r="L84" s="1841"/>
      <c r="M84" s="1840"/>
      <c r="N84" s="1840"/>
      <c r="O84" s="1840"/>
    </row>
    <row r="85" spans="2:15">
      <c r="B85" s="1840"/>
      <c r="C85" s="1840"/>
      <c r="D85" s="1840"/>
      <c r="E85" s="1840"/>
      <c r="F85" s="1840"/>
      <c r="G85" s="1840"/>
      <c r="H85" s="1840"/>
      <c r="I85" s="1840"/>
      <c r="J85" s="1840"/>
      <c r="K85" s="1840"/>
      <c r="L85" s="1841"/>
      <c r="M85" s="1840"/>
      <c r="N85" s="1840"/>
      <c r="O85" s="1840"/>
    </row>
    <row r="86" spans="2:15">
      <c r="B86" s="1840"/>
      <c r="C86" s="1840"/>
      <c r="D86" s="1840"/>
      <c r="E86" s="1840"/>
      <c r="F86" s="1840"/>
      <c r="G86" s="1840"/>
      <c r="H86" s="1840"/>
      <c r="I86" s="1840"/>
      <c r="J86" s="1840"/>
      <c r="K86" s="1840"/>
      <c r="L86" s="1841"/>
      <c r="M86" s="1840"/>
      <c r="N86" s="1840"/>
      <c r="O86" s="1840"/>
    </row>
    <row r="87" spans="2:15">
      <c r="B87" s="1840"/>
      <c r="C87" s="1840"/>
      <c r="D87" s="1840"/>
      <c r="E87" s="1840"/>
      <c r="F87" s="1840"/>
      <c r="G87" s="1840"/>
      <c r="H87" s="1840"/>
      <c r="I87" s="1840"/>
      <c r="J87" s="1840"/>
      <c r="K87" s="1840"/>
      <c r="L87" s="1841"/>
      <c r="M87" s="1840"/>
      <c r="N87" s="1840"/>
      <c r="O87" s="1840"/>
    </row>
    <row r="88" spans="2:15">
      <c r="B88" s="1840"/>
      <c r="C88" s="1840"/>
      <c r="D88" s="1840"/>
      <c r="E88" s="1840"/>
      <c r="F88" s="1840"/>
      <c r="G88" s="1840"/>
      <c r="H88" s="1840"/>
      <c r="I88" s="1840"/>
      <c r="J88" s="1840"/>
      <c r="K88" s="1840"/>
      <c r="L88" s="1841"/>
      <c r="M88" s="1840"/>
      <c r="N88" s="1840"/>
      <c r="O88" s="1840"/>
    </row>
    <row r="89" spans="2:15">
      <c r="B89" s="1840"/>
      <c r="C89" s="1840"/>
      <c r="D89" s="1840"/>
      <c r="E89" s="1840"/>
      <c r="F89" s="1840"/>
      <c r="G89" s="1840"/>
      <c r="H89" s="1840"/>
      <c r="I89" s="1840"/>
      <c r="J89" s="1840"/>
      <c r="K89" s="1840"/>
      <c r="L89" s="1841"/>
      <c r="M89" s="1840"/>
      <c r="N89" s="1840"/>
      <c r="O89" s="1840"/>
    </row>
    <row r="90" spans="2:15">
      <c r="B90" s="1840"/>
      <c r="C90" s="1840"/>
      <c r="D90" s="1840"/>
      <c r="E90" s="1840"/>
      <c r="F90" s="1840"/>
      <c r="G90" s="1840"/>
      <c r="H90" s="1840"/>
      <c r="I90" s="1840"/>
      <c r="J90" s="1840"/>
      <c r="K90" s="1840"/>
      <c r="L90" s="1841"/>
      <c r="M90" s="1840"/>
      <c r="N90" s="1840"/>
      <c r="O90" s="1840"/>
    </row>
    <row r="91" spans="2:15">
      <c r="B91" s="1840"/>
      <c r="C91" s="1840"/>
      <c r="D91" s="1840"/>
      <c r="E91" s="1840"/>
      <c r="F91" s="1840"/>
      <c r="G91" s="1840"/>
      <c r="H91" s="1840"/>
      <c r="I91" s="1840"/>
      <c r="J91" s="1840"/>
      <c r="K91" s="1840"/>
      <c r="L91" s="1841"/>
      <c r="M91" s="1840"/>
      <c r="N91" s="1840"/>
      <c r="O91" s="1840"/>
    </row>
    <row r="92" spans="2:15">
      <c r="B92" s="1840"/>
      <c r="C92" s="1840"/>
      <c r="D92" s="1840"/>
      <c r="E92" s="1840"/>
      <c r="F92" s="1840"/>
      <c r="G92" s="1840"/>
      <c r="H92" s="1840"/>
      <c r="I92" s="1840"/>
      <c r="J92" s="1840"/>
      <c r="K92" s="1840"/>
      <c r="L92" s="1841"/>
      <c r="M92" s="1840"/>
      <c r="N92" s="1840"/>
      <c r="O92" s="1840"/>
    </row>
    <row r="93" spans="2:15">
      <c r="B93" s="1840"/>
      <c r="C93" s="1840"/>
      <c r="D93" s="1840"/>
      <c r="E93" s="1840"/>
      <c r="F93" s="1840"/>
      <c r="G93" s="1840"/>
      <c r="H93" s="1840"/>
      <c r="I93" s="1840"/>
      <c r="J93" s="1840"/>
      <c r="K93" s="1840"/>
      <c r="L93" s="1841"/>
      <c r="M93" s="1840"/>
      <c r="N93" s="1840"/>
      <c r="O93" s="1840"/>
    </row>
    <row r="94" spans="2:15">
      <c r="B94" s="1840"/>
      <c r="C94" s="1840"/>
      <c r="D94" s="1840"/>
      <c r="E94" s="1840"/>
      <c r="F94" s="1840"/>
      <c r="G94" s="1840"/>
      <c r="H94" s="1840"/>
      <c r="I94" s="1840"/>
      <c r="J94" s="1840"/>
      <c r="K94" s="1840"/>
      <c r="L94" s="1841"/>
      <c r="M94" s="1840"/>
      <c r="N94" s="1840"/>
      <c r="O94" s="1840"/>
    </row>
    <row r="95" spans="2:15">
      <c r="B95" s="1840"/>
      <c r="C95" s="1840"/>
      <c r="D95" s="1840"/>
      <c r="E95" s="1840"/>
      <c r="F95" s="1840"/>
      <c r="G95" s="1840"/>
      <c r="H95" s="1840"/>
      <c r="I95" s="1840"/>
      <c r="J95" s="1840"/>
      <c r="K95" s="1840"/>
      <c r="L95" s="1841"/>
      <c r="M95" s="1840"/>
      <c r="N95" s="1840"/>
      <c r="O95" s="1840"/>
    </row>
    <row r="96" spans="2:15">
      <c r="B96" s="1840"/>
      <c r="C96" s="1840"/>
      <c r="D96" s="1840"/>
      <c r="E96" s="1840"/>
      <c r="F96" s="1840"/>
      <c r="G96" s="1840"/>
      <c r="H96" s="1840"/>
      <c r="I96" s="1840"/>
      <c r="J96" s="1840"/>
      <c r="K96" s="1840"/>
      <c r="L96" s="1841"/>
      <c r="M96" s="1840"/>
      <c r="N96" s="1840"/>
      <c r="O96" s="1840"/>
    </row>
    <row r="97" spans="2:15">
      <c r="B97" s="1840"/>
      <c r="C97" s="1840"/>
      <c r="D97" s="1840"/>
      <c r="E97" s="1840"/>
      <c r="F97" s="1840"/>
      <c r="G97" s="1840"/>
      <c r="H97" s="1840"/>
      <c r="I97" s="1840"/>
      <c r="J97" s="1840"/>
      <c r="K97" s="1840"/>
      <c r="L97" s="1841"/>
      <c r="M97" s="1840"/>
      <c r="N97" s="1840"/>
      <c r="O97" s="1840"/>
    </row>
    <row r="98" spans="2:15">
      <c r="B98" s="1840"/>
      <c r="C98" s="1840"/>
      <c r="D98" s="1840"/>
      <c r="E98" s="1840"/>
      <c r="F98" s="1840"/>
      <c r="G98" s="1840"/>
      <c r="H98" s="1840"/>
      <c r="I98" s="1840"/>
      <c r="J98" s="1840"/>
      <c r="K98" s="1840"/>
      <c r="L98" s="1841"/>
      <c r="M98" s="1840"/>
      <c r="N98" s="1840"/>
      <c r="O98" s="1840"/>
    </row>
    <row r="99" spans="2:15">
      <c r="B99" s="1840"/>
      <c r="C99" s="1840"/>
      <c r="D99" s="1840"/>
      <c r="E99" s="1840"/>
      <c r="F99" s="1840"/>
      <c r="G99" s="1840"/>
      <c r="H99" s="1840"/>
      <c r="I99" s="1840"/>
      <c r="J99" s="1840"/>
      <c r="K99" s="1840"/>
      <c r="L99" s="1841"/>
      <c r="M99" s="1840"/>
      <c r="N99" s="1840"/>
      <c r="O99" s="1840"/>
    </row>
    <row r="100" spans="2:15">
      <c r="B100" s="1840"/>
      <c r="C100" s="1840"/>
      <c r="D100" s="1840"/>
      <c r="E100" s="1840"/>
      <c r="F100" s="1840"/>
      <c r="G100" s="1840"/>
      <c r="H100" s="1840"/>
      <c r="I100" s="1840"/>
      <c r="J100" s="1840"/>
      <c r="K100" s="1840"/>
      <c r="L100" s="1841"/>
      <c r="M100" s="1840"/>
      <c r="N100" s="1840"/>
      <c r="O100" s="1840"/>
    </row>
    <row r="101" spans="2:15">
      <c r="B101" s="1840"/>
      <c r="C101" s="1840"/>
      <c r="D101" s="1840"/>
      <c r="E101" s="1840"/>
      <c r="F101" s="1840"/>
      <c r="G101" s="1840"/>
      <c r="H101" s="1840"/>
      <c r="I101" s="1840"/>
      <c r="J101" s="1840"/>
      <c r="K101" s="1840"/>
      <c r="L101" s="1841"/>
      <c r="M101" s="1840"/>
      <c r="N101" s="1840"/>
      <c r="O101" s="1840"/>
    </row>
    <row r="102" spans="2:15">
      <c r="B102" s="1840"/>
      <c r="C102" s="1840"/>
      <c r="D102" s="1840"/>
      <c r="E102" s="1840"/>
      <c r="F102" s="1840"/>
      <c r="G102" s="1840"/>
      <c r="H102" s="1840"/>
      <c r="I102" s="1840"/>
      <c r="J102" s="1840"/>
      <c r="K102" s="1840"/>
      <c r="L102" s="1841"/>
      <c r="M102" s="1840"/>
      <c r="N102" s="1840"/>
      <c r="O102" s="1840"/>
    </row>
    <row r="103" spans="2:15">
      <c r="B103" s="1840"/>
      <c r="C103" s="1840"/>
      <c r="D103" s="1840"/>
      <c r="E103" s="1840"/>
      <c r="F103" s="1840"/>
      <c r="G103" s="1840"/>
      <c r="H103" s="1840"/>
      <c r="I103" s="1840"/>
      <c r="J103" s="1840"/>
      <c r="K103" s="1840"/>
      <c r="L103" s="1841"/>
      <c r="M103" s="1840"/>
      <c r="N103" s="1840"/>
      <c r="O103" s="1840"/>
    </row>
    <row r="104" spans="2:15">
      <c r="B104" s="1840"/>
      <c r="C104" s="1840"/>
      <c r="D104" s="1840"/>
      <c r="E104" s="1840"/>
      <c r="F104" s="1840"/>
      <c r="G104" s="1840"/>
      <c r="H104" s="1840"/>
      <c r="I104" s="1840"/>
      <c r="J104" s="1840"/>
      <c r="K104" s="1840"/>
      <c r="L104" s="1841"/>
      <c r="M104" s="1840"/>
      <c r="N104" s="1840"/>
      <c r="O104" s="1840"/>
    </row>
    <row r="105" spans="2:15">
      <c r="B105" s="1840"/>
      <c r="C105" s="1840"/>
      <c r="D105" s="1840"/>
      <c r="E105" s="1840"/>
      <c r="F105" s="1840"/>
      <c r="G105" s="1840"/>
      <c r="H105" s="1840"/>
      <c r="I105" s="1840"/>
      <c r="J105" s="1840"/>
      <c r="K105" s="1840"/>
      <c r="L105" s="1841"/>
      <c r="M105" s="1840"/>
      <c r="N105" s="1840"/>
      <c r="O105" s="1840"/>
    </row>
    <row r="106" spans="2:15">
      <c r="B106" s="1840"/>
      <c r="C106" s="1840"/>
      <c r="D106" s="1840"/>
      <c r="E106" s="1840"/>
      <c r="F106" s="1840"/>
      <c r="G106" s="1840"/>
      <c r="H106" s="1840"/>
      <c r="I106" s="1840"/>
      <c r="J106" s="1840"/>
      <c r="K106" s="1840"/>
      <c r="L106" s="1841"/>
      <c r="M106" s="1840"/>
      <c r="N106" s="1840"/>
      <c r="O106" s="1840"/>
    </row>
    <row r="107" spans="2:15">
      <c r="B107" s="1840"/>
      <c r="C107" s="1840"/>
      <c r="D107" s="1840"/>
      <c r="E107" s="1840"/>
      <c r="F107" s="1840"/>
      <c r="G107" s="1840"/>
      <c r="H107" s="1840"/>
      <c r="I107" s="1840"/>
      <c r="J107" s="1840"/>
      <c r="K107" s="1840"/>
      <c r="L107" s="1841"/>
      <c r="M107" s="1840"/>
      <c r="N107" s="1840"/>
      <c r="O107" s="1840"/>
    </row>
    <row r="108" spans="2:15">
      <c r="B108" s="1840"/>
      <c r="C108" s="1840"/>
      <c r="D108" s="1840"/>
      <c r="E108" s="1840"/>
      <c r="F108" s="1840"/>
      <c r="G108" s="1840"/>
      <c r="H108" s="1840"/>
      <c r="I108" s="1840"/>
      <c r="J108" s="1840"/>
      <c r="K108" s="1840"/>
      <c r="L108" s="1841"/>
      <c r="M108" s="1840"/>
      <c r="N108" s="1840"/>
      <c r="O108" s="1840"/>
    </row>
    <row r="109" spans="2:15">
      <c r="B109" s="1840"/>
      <c r="C109" s="1840"/>
      <c r="D109" s="1840"/>
      <c r="E109" s="1840"/>
      <c r="F109" s="1840"/>
      <c r="G109" s="1840"/>
      <c r="H109" s="1840"/>
      <c r="I109" s="1840"/>
      <c r="J109" s="1840"/>
      <c r="K109" s="1840"/>
      <c r="L109" s="1841"/>
      <c r="M109" s="1840"/>
      <c r="N109" s="1840"/>
      <c r="O109" s="1840"/>
    </row>
    <row r="110" spans="2:15">
      <c r="B110" s="1840"/>
      <c r="C110" s="1840"/>
      <c r="D110" s="1840"/>
      <c r="E110" s="1840"/>
      <c r="F110" s="1840"/>
      <c r="G110" s="1840"/>
      <c r="H110" s="1840"/>
      <c r="I110" s="1840"/>
      <c r="J110" s="1840"/>
      <c r="K110" s="1840"/>
      <c r="L110" s="1841"/>
      <c r="M110" s="1840"/>
      <c r="N110" s="1840"/>
      <c r="O110" s="1840"/>
    </row>
    <row r="111" spans="2:15">
      <c r="B111" s="1840"/>
      <c r="C111" s="1840"/>
      <c r="D111" s="1840"/>
      <c r="E111" s="1840"/>
      <c r="F111" s="1840"/>
      <c r="G111" s="1840"/>
      <c r="H111" s="1840"/>
      <c r="I111" s="1840"/>
      <c r="J111" s="1840"/>
      <c r="K111" s="1840"/>
      <c r="L111" s="1841"/>
      <c r="M111" s="1840"/>
      <c r="N111" s="1840"/>
      <c r="O111" s="1840"/>
    </row>
    <row r="112" spans="2:15">
      <c r="B112" s="1840"/>
      <c r="C112" s="1840"/>
      <c r="D112" s="1840"/>
      <c r="E112" s="1840"/>
      <c r="F112" s="1840"/>
      <c r="G112" s="1840"/>
      <c r="H112" s="1840"/>
      <c r="I112" s="1840"/>
      <c r="J112" s="1840"/>
      <c r="K112" s="1840"/>
      <c r="L112" s="1841"/>
      <c r="M112" s="1840"/>
      <c r="N112" s="1840"/>
      <c r="O112" s="1840"/>
    </row>
    <row r="113" spans="2:15">
      <c r="B113" s="1840"/>
      <c r="C113" s="1840"/>
      <c r="D113" s="1840"/>
      <c r="E113" s="1840"/>
      <c r="F113" s="1840"/>
      <c r="G113" s="1840"/>
      <c r="H113" s="1840"/>
      <c r="I113" s="1840"/>
      <c r="J113" s="1840"/>
      <c r="K113" s="1840"/>
      <c r="L113" s="1841"/>
      <c r="M113" s="1840"/>
      <c r="N113" s="1840"/>
      <c r="O113" s="1840"/>
    </row>
    <row r="114" spans="2:15">
      <c r="B114" s="1840"/>
      <c r="C114" s="1840"/>
      <c r="D114" s="1840"/>
      <c r="E114" s="1840"/>
      <c r="F114" s="1840"/>
      <c r="G114" s="1840"/>
      <c r="H114" s="1840"/>
      <c r="I114" s="1840"/>
      <c r="J114" s="1840"/>
      <c r="K114" s="1840"/>
      <c r="L114" s="1841"/>
      <c r="M114" s="1840"/>
      <c r="N114" s="1840"/>
      <c r="O114" s="1840"/>
    </row>
    <row r="115" spans="2:15">
      <c r="B115" s="1840"/>
      <c r="C115" s="1840"/>
      <c r="D115" s="1840"/>
      <c r="E115" s="1840"/>
      <c r="F115" s="1840"/>
      <c r="G115" s="1840"/>
      <c r="H115" s="1840"/>
      <c r="I115" s="1840"/>
      <c r="J115" s="1840"/>
      <c r="K115" s="1840"/>
      <c r="L115" s="1841"/>
      <c r="M115" s="1840"/>
      <c r="N115" s="1840"/>
      <c r="O115" s="1840"/>
    </row>
    <row r="116" spans="2:15">
      <c r="B116" s="1840"/>
      <c r="C116" s="1840"/>
      <c r="D116" s="1840"/>
      <c r="E116" s="1840"/>
      <c r="F116" s="1840"/>
      <c r="G116" s="1840"/>
      <c r="H116" s="1840"/>
      <c r="I116" s="1840"/>
      <c r="J116" s="1840"/>
      <c r="K116" s="1840"/>
      <c r="L116" s="1841"/>
      <c r="M116" s="1840"/>
      <c r="N116" s="1840"/>
      <c r="O116" s="1840"/>
    </row>
    <row r="117" spans="2:15">
      <c r="B117" s="1840"/>
      <c r="C117" s="1840"/>
      <c r="D117" s="1840"/>
      <c r="E117" s="1840"/>
      <c r="F117" s="1840"/>
      <c r="G117" s="1840"/>
      <c r="H117" s="1840"/>
      <c r="I117" s="1840"/>
      <c r="J117" s="1840"/>
      <c r="K117" s="1840"/>
      <c r="L117" s="1841"/>
      <c r="M117" s="1840"/>
      <c r="N117" s="1840"/>
      <c r="O117" s="1840"/>
    </row>
    <row r="118" spans="2:15">
      <c r="B118" s="1840"/>
      <c r="C118" s="1840"/>
      <c r="D118" s="1840"/>
      <c r="E118" s="1840"/>
      <c r="F118" s="1840"/>
      <c r="G118" s="1840"/>
      <c r="H118" s="1840"/>
      <c r="I118" s="1840"/>
      <c r="J118" s="1840"/>
      <c r="K118" s="1840"/>
      <c r="L118" s="1841"/>
      <c r="M118" s="1840"/>
      <c r="N118" s="1840"/>
      <c r="O118" s="1840"/>
    </row>
    <row r="119" spans="2:15">
      <c r="B119" s="1840"/>
      <c r="C119" s="1840"/>
      <c r="D119" s="1840"/>
      <c r="E119" s="1840"/>
      <c r="F119" s="1840"/>
      <c r="G119" s="1840"/>
      <c r="H119" s="1840"/>
      <c r="I119" s="1840"/>
      <c r="J119" s="1840"/>
      <c r="K119" s="1840"/>
      <c r="L119" s="1841"/>
      <c r="M119" s="1840"/>
      <c r="N119" s="1840"/>
      <c r="O119" s="1840"/>
    </row>
    <row r="120" spans="2:15">
      <c r="B120" s="1840"/>
      <c r="C120" s="1840"/>
      <c r="D120" s="1840"/>
      <c r="E120" s="1840"/>
      <c r="F120" s="1840"/>
      <c r="G120" s="1840"/>
      <c r="H120" s="1840"/>
      <c r="I120" s="1840"/>
      <c r="J120" s="1840"/>
      <c r="K120" s="1840"/>
      <c r="L120" s="1841"/>
      <c r="M120" s="1840"/>
      <c r="N120" s="1840"/>
      <c r="O120" s="1840"/>
    </row>
    <row r="121" spans="2:15">
      <c r="B121" s="1840"/>
      <c r="C121" s="1840"/>
      <c r="D121" s="1840"/>
      <c r="E121" s="1840"/>
      <c r="F121" s="1840"/>
      <c r="G121" s="1840"/>
      <c r="H121" s="1840"/>
      <c r="I121" s="1840"/>
      <c r="J121" s="1840"/>
      <c r="K121" s="1840"/>
      <c r="L121" s="1841"/>
      <c r="M121" s="1840"/>
      <c r="N121" s="1840"/>
      <c r="O121" s="1840"/>
    </row>
    <row r="122" spans="2:15">
      <c r="B122" s="1840"/>
      <c r="C122" s="1840"/>
      <c r="D122" s="1840"/>
      <c r="E122" s="1840"/>
      <c r="F122" s="1840"/>
      <c r="G122" s="1840"/>
      <c r="H122" s="1840"/>
      <c r="I122" s="1840"/>
      <c r="J122" s="1840"/>
      <c r="K122" s="1840"/>
      <c r="L122" s="1841"/>
      <c r="M122" s="1840"/>
      <c r="N122" s="1840"/>
      <c r="O122" s="1840"/>
    </row>
    <row r="123" spans="2:15">
      <c r="B123" s="1840"/>
      <c r="C123" s="1840"/>
      <c r="D123" s="1840"/>
      <c r="E123" s="1840"/>
      <c r="F123" s="1840"/>
      <c r="G123" s="1840"/>
      <c r="H123" s="1840"/>
      <c r="I123" s="1840"/>
      <c r="J123" s="1840"/>
      <c r="K123" s="1840"/>
      <c r="L123" s="1841"/>
      <c r="M123" s="1840"/>
      <c r="N123" s="1840"/>
      <c r="O123" s="1840"/>
    </row>
    <row r="124" spans="2:15">
      <c r="B124" s="1840"/>
      <c r="C124" s="1840"/>
      <c r="D124" s="1840"/>
      <c r="E124" s="1840"/>
      <c r="F124" s="1840"/>
      <c r="G124" s="1840"/>
      <c r="H124" s="1840"/>
      <c r="I124" s="1840"/>
      <c r="J124" s="1840"/>
      <c r="K124" s="1840"/>
      <c r="L124" s="1841"/>
      <c r="M124" s="1840"/>
      <c r="N124" s="1840"/>
      <c r="O124" s="1840"/>
    </row>
    <row r="125" spans="2:15">
      <c r="B125" s="1840"/>
      <c r="C125" s="1840"/>
      <c r="D125" s="1840"/>
      <c r="E125" s="1840"/>
      <c r="F125" s="1840"/>
      <c r="G125" s="1840"/>
      <c r="H125" s="1840"/>
      <c r="I125" s="1840"/>
      <c r="J125" s="1840"/>
      <c r="K125" s="1840"/>
      <c r="L125" s="1841"/>
      <c r="M125" s="1840"/>
      <c r="N125" s="1840"/>
      <c r="O125" s="1840"/>
    </row>
    <row r="126" spans="2:15">
      <c r="B126" s="1840"/>
      <c r="C126" s="1840"/>
      <c r="D126" s="1840"/>
      <c r="E126" s="1840"/>
      <c r="F126" s="1840"/>
      <c r="G126" s="1840"/>
      <c r="H126" s="1840"/>
      <c r="I126" s="1840"/>
      <c r="J126" s="1840"/>
      <c r="K126" s="1840"/>
      <c r="L126" s="1841"/>
      <c r="M126" s="1840"/>
      <c r="N126" s="1840"/>
      <c r="O126" s="1840"/>
    </row>
    <row r="127" spans="2:15">
      <c r="B127" s="1840"/>
      <c r="C127" s="1840"/>
      <c r="D127" s="1840"/>
      <c r="E127" s="1840"/>
      <c r="F127" s="1840"/>
      <c r="G127" s="1840"/>
      <c r="H127" s="1840"/>
      <c r="I127" s="1840"/>
      <c r="J127" s="1840"/>
      <c r="K127" s="1840"/>
      <c r="L127" s="1841"/>
      <c r="M127" s="1840"/>
      <c r="N127" s="1840"/>
      <c r="O127" s="1840"/>
    </row>
    <row r="128" spans="2:15">
      <c r="B128" s="1840"/>
      <c r="C128" s="1840"/>
      <c r="D128" s="1840"/>
      <c r="E128" s="1840"/>
      <c r="F128" s="1840"/>
      <c r="G128" s="1840"/>
      <c r="H128" s="1840"/>
      <c r="I128" s="1840"/>
      <c r="J128" s="1840"/>
      <c r="K128" s="1840"/>
      <c r="L128" s="1841"/>
      <c r="M128" s="1840"/>
      <c r="N128" s="1840"/>
      <c r="O128" s="1840"/>
    </row>
    <row r="129" spans="2:15">
      <c r="B129" s="1840"/>
      <c r="C129" s="1840"/>
      <c r="D129" s="1840"/>
      <c r="E129" s="1840"/>
      <c r="F129" s="1840"/>
      <c r="G129" s="1840"/>
      <c r="H129" s="1840"/>
      <c r="I129" s="1840"/>
      <c r="J129" s="1840"/>
      <c r="K129" s="1840"/>
      <c r="L129" s="1841"/>
      <c r="M129" s="1840"/>
      <c r="N129" s="1840"/>
      <c r="O129" s="1840"/>
    </row>
    <row r="130" spans="2:15">
      <c r="B130" s="1840"/>
      <c r="C130" s="1840"/>
      <c r="D130" s="1840"/>
      <c r="E130" s="1840"/>
      <c r="F130" s="1840"/>
      <c r="G130" s="1840"/>
      <c r="H130" s="1840"/>
      <c r="I130" s="1840"/>
      <c r="J130" s="1840"/>
      <c r="K130" s="1840"/>
      <c r="L130" s="1841"/>
      <c r="M130" s="1840"/>
      <c r="N130" s="1840"/>
      <c r="O130" s="1840"/>
    </row>
    <row r="131" spans="2:15">
      <c r="B131" s="1840"/>
      <c r="C131" s="1840"/>
      <c r="D131" s="1840"/>
      <c r="E131" s="1840"/>
      <c r="F131" s="1840"/>
      <c r="G131" s="1840"/>
      <c r="H131" s="1840"/>
      <c r="I131" s="1840"/>
      <c r="J131" s="1840"/>
      <c r="K131" s="1840"/>
      <c r="L131" s="1841"/>
      <c r="M131" s="1840"/>
      <c r="N131" s="1840"/>
      <c r="O131" s="1840"/>
    </row>
    <row r="132" spans="2:15" ht="30" customHeight="1">
      <c r="B132" s="1840"/>
      <c r="C132" s="1840"/>
      <c r="D132" s="1840"/>
      <c r="E132" s="1840"/>
      <c r="F132" s="1840"/>
      <c r="G132" s="1840"/>
      <c r="H132" s="1840"/>
      <c r="I132" s="1840"/>
      <c r="J132" s="1840"/>
      <c r="K132" s="1840"/>
      <c r="L132" s="1841"/>
      <c r="M132" s="1840"/>
      <c r="N132" s="1840"/>
      <c r="O132" s="1840"/>
    </row>
    <row r="133" spans="2:15">
      <c r="B133" s="1840"/>
      <c r="C133" s="1840"/>
      <c r="D133" s="1840"/>
      <c r="E133" s="1840"/>
      <c r="F133" s="1840"/>
      <c r="G133" s="1840"/>
      <c r="H133" s="1840"/>
      <c r="I133" s="1840"/>
      <c r="J133" s="1840"/>
      <c r="K133" s="1840"/>
      <c r="L133" s="1841"/>
      <c r="M133" s="1840"/>
      <c r="N133" s="1840"/>
      <c r="O133" s="1840"/>
    </row>
    <row r="134" spans="2:15">
      <c r="B134" s="1840"/>
      <c r="C134" s="1840"/>
      <c r="D134" s="1840"/>
      <c r="E134" s="1840"/>
      <c r="F134" s="1840"/>
      <c r="G134" s="1840"/>
      <c r="H134" s="1840"/>
      <c r="I134" s="1840"/>
      <c r="J134" s="1840"/>
      <c r="K134" s="1840"/>
      <c r="L134" s="1841"/>
      <c r="M134" s="1840"/>
      <c r="N134" s="1840"/>
      <c r="O134" s="1840"/>
    </row>
    <row r="135" spans="2:15">
      <c r="B135" s="1840"/>
      <c r="C135" s="1840"/>
      <c r="D135" s="1840"/>
      <c r="E135" s="1840"/>
      <c r="F135" s="1840"/>
      <c r="G135" s="1840"/>
      <c r="H135" s="1840"/>
      <c r="I135" s="1840"/>
      <c r="J135" s="1840"/>
      <c r="K135" s="1840"/>
      <c r="L135" s="1841"/>
      <c r="M135" s="1840"/>
      <c r="N135" s="1840"/>
      <c r="O135" s="1840"/>
    </row>
    <row r="136" spans="2:15">
      <c r="B136" s="1840"/>
      <c r="C136" s="1840"/>
      <c r="D136" s="1840"/>
      <c r="E136" s="1840"/>
      <c r="F136" s="1840"/>
      <c r="G136" s="1840"/>
      <c r="H136" s="1840"/>
      <c r="I136" s="1840"/>
      <c r="J136" s="1840"/>
      <c r="K136" s="1840"/>
      <c r="L136" s="1841"/>
      <c r="M136" s="1840"/>
      <c r="N136" s="1840"/>
      <c r="O136" s="1840"/>
    </row>
    <row r="137" spans="2:15">
      <c r="B137" s="1840"/>
      <c r="C137" s="1840"/>
      <c r="D137" s="1840"/>
      <c r="E137" s="1840"/>
      <c r="F137" s="1840"/>
      <c r="G137" s="1840"/>
      <c r="H137" s="1840"/>
      <c r="I137" s="1840"/>
      <c r="J137" s="1840"/>
      <c r="K137" s="1840"/>
      <c r="L137" s="1841"/>
      <c r="M137" s="1840"/>
      <c r="N137" s="1840"/>
      <c r="O137" s="1840"/>
    </row>
    <row r="138" spans="2:15">
      <c r="B138" s="1840"/>
      <c r="C138" s="1840"/>
      <c r="D138" s="1840"/>
      <c r="E138" s="1840"/>
      <c r="F138" s="1840"/>
      <c r="G138" s="1840"/>
      <c r="H138" s="1840"/>
      <c r="I138" s="1840"/>
      <c r="J138" s="1840"/>
      <c r="K138" s="1840"/>
      <c r="L138" s="1841"/>
      <c r="M138" s="1840"/>
      <c r="N138" s="1840"/>
      <c r="O138" s="1840"/>
    </row>
    <row r="139" spans="2:15">
      <c r="B139" s="1840"/>
      <c r="C139" s="1840"/>
      <c r="D139" s="1840"/>
      <c r="E139" s="1840"/>
      <c r="F139" s="1840"/>
      <c r="G139" s="1840"/>
      <c r="H139" s="1840"/>
      <c r="I139" s="1840"/>
      <c r="J139" s="1840"/>
      <c r="K139" s="1840"/>
      <c r="L139" s="1841"/>
      <c r="M139" s="1840"/>
      <c r="N139" s="1840"/>
      <c r="O139" s="1840"/>
    </row>
    <row r="140" spans="2:15">
      <c r="B140" s="1840"/>
      <c r="C140" s="1840"/>
      <c r="D140" s="1840"/>
      <c r="E140" s="1840"/>
      <c r="F140" s="1840"/>
      <c r="G140" s="1840"/>
      <c r="H140" s="1840"/>
      <c r="I140" s="1840"/>
      <c r="J140" s="1840"/>
      <c r="K140" s="1840"/>
      <c r="L140" s="1841"/>
      <c r="M140" s="1840"/>
      <c r="N140" s="1840"/>
      <c r="O140" s="1840"/>
    </row>
    <row r="141" spans="2:15">
      <c r="B141" s="1840"/>
      <c r="C141" s="1840"/>
      <c r="D141" s="1840"/>
      <c r="E141" s="1840"/>
      <c r="F141" s="1840"/>
      <c r="G141" s="1840"/>
      <c r="H141" s="1840"/>
      <c r="I141" s="1840"/>
      <c r="J141" s="1840"/>
      <c r="K141" s="1840"/>
      <c r="L141" s="1841"/>
      <c r="M141" s="1840"/>
      <c r="N141" s="1840"/>
      <c r="O141" s="1840"/>
    </row>
    <row r="142" spans="2:15">
      <c r="B142" s="1840"/>
      <c r="C142" s="1840"/>
      <c r="D142" s="1840"/>
      <c r="E142" s="1840"/>
      <c r="F142" s="1840"/>
      <c r="G142" s="1840"/>
      <c r="H142" s="1840"/>
      <c r="I142" s="1840"/>
      <c r="J142" s="1840"/>
      <c r="K142" s="1840"/>
      <c r="L142" s="1841"/>
      <c r="M142" s="1840"/>
      <c r="N142" s="1840"/>
      <c r="O142" s="1840"/>
    </row>
    <row r="143" spans="2:15">
      <c r="B143" s="1840"/>
      <c r="C143" s="1840"/>
      <c r="D143" s="1840"/>
      <c r="E143" s="1840"/>
      <c r="F143" s="1840"/>
      <c r="G143" s="1840"/>
      <c r="H143" s="1840"/>
      <c r="I143" s="1840"/>
      <c r="J143" s="1840"/>
      <c r="K143" s="1840"/>
      <c r="L143" s="1841"/>
      <c r="M143" s="1840"/>
      <c r="N143" s="1840"/>
      <c r="O143" s="1840"/>
    </row>
    <row r="144" spans="2:15">
      <c r="B144" s="1840"/>
      <c r="C144" s="1840"/>
      <c r="D144" s="1840"/>
      <c r="E144" s="1840"/>
      <c r="F144" s="1840"/>
      <c r="G144" s="1840"/>
      <c r="H144" s="1840"/>
      <c r="I144" s="1840"/>
      <c r="J144" s="1840"/>
      <c r="K144" s="1840"/>
      <c r="L144" s="1841"/>
      <c r="M144" s="1840"/>
      <c r="N144" s="1840"/>
      <c r="O144" s="1840"/>
    </row>
    <row r="145" spans="2:15">
      <c r="B145" s="1840"/>
      <c r="C145" s="1840"/>
      <c r="D145" s="1840"/>
      <c r="E145" s="1840"/>
      <c r="F145" s="1840"/>
      <c r="G145" s="1840"/>
      <c r="H145" s="1840"/>
      <c r="I145" s="1840"/>
      <c r="J145" s="1840"/>
      <c r="K145" s="1840"/>
      <c r="L145" s="1841"/>
      <c r="M145" s="1840"/>
      <c r="N145" s="1840"/>
      <c r="O145" s="1840"/>
    </row>
    <row r="146" spans="2:15">
      <c r="B146" s="1840"/>
      <c r="C146" s="1840"/>
      <c r="D146" s="1840"/>
      <c r="E146" s="1840"/>
      <c r="F146" s="1840"/>
      <c r="G146" s="1840"/>
      <c r="H146" s="1840"/>
      <c r="I146" s="1840"/>
      <c r="J146" s="1840"/>
      <c r="K146" s="1840"/>
      <c r="L146" s="1841"/>
      <c r="M146" s="1840"/>
      <c r="N146" s="1840"/>
      <c r="O146" s="1840"/>
    </row>
    <row r="147" spans="2:15">
      <c r="B147" s="1840"/>
      <c r="C147" s="1840"/>
      <c r="D147" s="1840"/>
      <c r="E147" s="1840"/>
      <c r="F147" s="1840"/>
      <c r="G147" s="1840"/>
      <c r="H147" s="1840"/>
      <c r="I147" s="1840"/>
      <c r="J147" s="1840"/>
      <c r="K147" s="1840"/>
      <c r="L147" s="1841"/>
      <c r="M147" s="1840"/>
      <c r="N147" s="1840"/>
      <c r="O147" s="1840"/>
    </row>
    <row r="148" spans="2:15">
      <c r="B148" s="1840"/>
      <c r="C148" s="1840"/>
      <c r="D148" s="1840"/>
      <c r="E148" s="1840"/>
      <c r="F148" s="1840"/>
      <c r="G148" s="1840"/>
      <c r="H148" s="1840"/>
      <c r="I148" s="1840"/>
      <c r="J148" s="1840"/>
      <c r="K148" s="1840"/>
      <c r="L148" s="1841"/>
      <c r="M148" s="1840"/>
      <c r="N148" s="1840"/>
      <c r="O148" s="1840"/>
    </row>
    <row r="149" spans="2:15">
      <c r="B149" s="1840"/>
      <c r="C149" s="1840"/>
      <c r="D149" s="1840"/>
      <c r="E149" s="1840"/>
      <c r="F149" s="1840"/>
      <c r="G149" s="1840"/>
      <c r="H149" s="1840"/>
      <c r="I149" s="1840"/>
      <c r="J149" s="1840"/>
      <c r="K149" s="1840"/>
      <c r="L149" s="1841"/>
      <c r="M149" s="1840"/>
      <c r="N149" s="1840"/>
      <c r="O149" s="1840"/>
    </row>
    <row r="150" spans="2:15">
      <c r="B150" s="1840"/>
      <c r="C150" s="1840"/>
      <c r="D150" s="1840"/>
      <c r="E150" s="1840"/>
      <c r="F150" s="1840"/>
      <c r="G150" s="1840"/>
      <c r="H150" s="1840"/>
      <c r="I150" s="1840"/>
      <c r="J150" s="1840"/>
      <c r="K150" s="1840"/>
      <c r="L150" s="1841"/>
      <c r="M150" s="1840"/>
      <c r="N150" s="1840"/>
      <c r="O150" s="1840"/>
    </row>
    <row r="151" spans="2:15" ht="29.25" customHeight="1">
      <c r="B151" s="1840"/>
      <c r="C151" s="1840"/>
      <c r="D151" s="1840"/>
      <c r="E151" s="1840"/>
      <c r="F151" s="1840"/>
      <c r="G151" s="1840"/>
      <c r="H151" s="1840"/>
      <c r="I151" s="1840"/>
      <c r="J151" s="1840"/>
      <c r="K151" s="1840"/>
      <c r="L151" s="1841"/>
      <c r="M151" s="1840"/>
      <c r="N151" s="1840"/>
      <c r="O151" s="1840"/>
    </row>
    <row r="152" spans="2:15">
      <c r="B152" s="1840"/>
      <c r="C152" s="1840"/>
      <c r="D152" s="1840"/>
      <c r="E152" s="1840"/>
      <c r="F152" s="1840"/>
      <c r="G152" s="1840"/>
      <c r="H152" s="1840"/>
      <c r="I152" s="1840"/>
      <c r="J152" s="1840"/>
      <c r="K152" s="1840"/>
      <c r="L152" s="1841"/>
      <c r="M152" s="1840"/>
      <c r="N152" s="1840"/>
      <c r="O152" s="1840"/>
    </row>
    <row r="153" spans="2:15">
      <c r="B153" s="1840"/>
      <c r="C153" s="1840"/>
      <c r="D153" s="1840"/>
      <c r="E153" s="1840"/>
      <c r="F153" s="1840"/>
      <c r="G153" s="1840"/>
      <c r="H153" s="1840"/>
      <c r="I153" s="1840"/>
      <c r="J153" s="1840"/>
      <c r="K153" s="1840"/>
      <c r="L153" s="1841"/>
      <c r="M153" s="1840"/>
      <c r="N153" s="1840"/>
      <c r="O153" s="1840"/>
    </row>
    <row r="154" spans="2:15">
      <c r="B154" s="1840"/>
      <c r="C154" s="1840"/>
      <c r="D154" s="1840"/>
      <c r="E154" s="1840"/>
      <c r="F154" s="1840"/>
      <c r="G154" s="1840"/>
      <c r="H154" s="1840"/>
      <c r="I154" s="1840"/>
      <c r="J154" s="1840"/>
      <c r="K154" s="1840"/>
      <c r="L154" s="1841"/>
      <c r="M154" s="1840"/>
      <c r="N154" s="1840"/>
      <c r="O154" s="1840"/>
    </row>
    <row r="155" spans="2:15">
      <c r="B155" s="1840"/>
      <c r="C155" s="1840"/>
      <c r="D155" s="1840"/>
      <c r="E155" s="1840"/>
      <c r="F155" s="1840"/>
      <c r="G155" s="1840"/>
      <c r="H155" s="1840"/>
      <c r="I155" s="1840"/>
      <c r="J155" s="1840"/>
      <c r="K155" s="1840"/>
      <c r="L155" s="1841"/>
      <c r="M155" s="1840"/>
      <c r="N155" s="1840"/>
      <c r="O155" s="1840"/>
    </row>
    <row r="210" spans="3:16" s="1843" customFormat="1" collapsed="1">
      <c r="C210" s="1825"/>
      <c r="D210" s="1825"/>
      <c r="E210" s="1825"/>
      <c r="F210" s="1825"/>
      <c r="G210" s="1825"/>
      <c r="H210" s="1825"/>
      <c r="I210" s="1825"/>
      <c r="J210" s="1825"/>
      <c r="K210" s="1825"/>
      <c r="L210" s="1842"/>
      <c r="M210" s="1825"/>
      <c r="N210" s="1825"/>
      <c r="O210" s="1825"/>
      <c r="P210" s="1825"/>
    </row>
    <row r="211" spans="3:16" s="1843" customFormat="1" collapsed="1">
      <c r="C211" s="1825"/>
      <c r="D211" s="1825"/>
      <c r="E211" s="1825"/>
      <c r="F211" s="1825"/>
      <c r="G211" s="1825"/>
      <c r="H211" s="1825"/>
      <c r="I211" s="1825"/>
      <c r="J211" s="1825"/>
      <c r="K211" s="1825"/>
      <c r="L211" s="1842"/>
      <c r="M211" s="1825"/>
      <c r="N211" s="1825"/>
      <c r="O211" s="1825"/>
      <c r="P211" s="1825"/>
    </row>
    <row r="212" spans="3:16" s="1843" customFormat="1" collapsed="1">
      <c r="C212" s="1825"/>
      <c r="D212" s="1825"/>
      <c r="E212" s="1825"/>
      <c r="F212" s="1825"/>
      <c r="G212" s="1825"/>
      <c r="H212" s="1825"/>
      <c r="I212" s="1825"/>
      <c r="J212" s="1825"/>
      <c r="K212" s="1825"/>
      <c r="L212" s="1842"/>
      <c r="M212" s="1825"/>
      <c r="N212" s="1825"/>
      <c r="O212" s="1825"/>
      <c r="P212" s="1825"/>
    </row>
    <row r="213" spans="3:16" s="1843" customFormat="1" collapsed="1">
      <c r="C213" s="1825"/>
      <c r="D213" s="1825"/>
      <c r="E213" s="1825"/>
      <c r="F213" s="1825"/>
      <c r="G213" s="1825"/>
      <c r="H213" s="1825"/>
      <c r="I213" s="1825"/>
      <c r="J213" s="1825"/>
      <c r="K213" s="1825"/>
      <c r="L213" s="1842"/>
      <c r="M213" s="1825"/>
      <c r="N213" s="1825"/>
      <c r="O213" s="1825"/>
      <c r="P213" s="1825"/>
    </row>
    <row r="214" spans="3:16" s="1843" customFormat="1" collapsed="1">
      <c r="C214" s="1825"/>
      <c r="D214" s="1825"/>
      <c r="E214" s="1825"/>
      <c r="F214" s="1825"/>
      <c r="G214" s="1825"/>
      <c r="H214" s="1825"/>
      <c r="I214" s="1825"/>
      <c r="J214" s="1825"/>
      <c r="K214" s="1825"/>
      <c r="L214" s="1842"/>
      <c r="M214" s="1825"/>
      <c r="N214" s="1825"/>
      <c r="O214" s="1825"/>
      <c r="P214" s="1825"/>
    </row>
    <row r="215" spans="3:16" s="1843" customFormat="1" collapsed="1">
      <c r="C215" s="1825"/>
      <c r="D215" s="1825"/>
      <c r="E215" s="1825"/>
      <c r="F215" s="1825"/>
      <c r="G215" s="1825"/>
      <c r="H215" s="1825"/>
      <c r="I215" s="1825"/>
      <c r="J215" s="1825"/>
      <c r="K215" s="1825"/>
      <c r="L215" s="1842"/>
      <c r="M215" s="1825"/>
      <c r="N215" s="1825"/>
      <c r="O215" s="1825"/>
      <c r="P215" s="1825"/>
    </row>
    <row r="217" spans="3:16" s="1843" customFormat="1" ht="39.75" customHeight="1">
      <c r="C217" s="1825"/>
      <c r="D217" s="1825"/>
      <c r="E217" s="1825"/>
      <c r="F217" s="1825"/>
      <c r="G217" s="1825"/>
      <c r="H217" s="1825"/>
      <c r="I217" s="1825"/>
      <c r="J217" s="1825"/>
      <c r="K217" s="1825"/>
      <c r="L217" s="1842"/>
      <c r="M217" s="1825"/>
      <c r="N217" s="1825"/>
      <c r="O217" s="1825"/>
      <c r="P217" s="1825"/>
    </row>
    <row r="218" spans="3:16" s="1843" customFormat="1" ht="44.25" customHeight="1">
      <c r="C218" s="1825"/>
      <c r="D218" s="1825"/>
      <c r="E218" s="1825"/>
      <c r="F218" s="1825"/>
      <c r="G218" s="1825"/>
      <c r="H218" s="1825"/>
      <c r="I218" s="1825"/>
      <c r="J218" s="1825"/>
      <c r="K218" s="1825"/>
      <c r="L218" s="1842"/>
      <c r="M218" s="1825"/>
      <c r="N218" s="1825"/>
      <c r="O218" s="1825"/>
      <c r="P218" s="1825"/>
    </row>
  </sheetData>
  <mergeCells count="13">
    <mergeCell ref="C15:O15"/>
    <mergeCell ref="C7:O7"/>
    <mergeCell ref="C8:O8"/>
    <mergeCell ref="B9:O9"/>
    <mergeCell ref="B12:K12"/>
    <mergeCell ref="C13:O13"/>
    <mergeCell ref="C14:O14"/>
    <mergeCell ref="C6:O6"/>
    <mergeCell ref="B1:O1"/>
    <mergeCell ref="B2:O2"/>
    <mergeCell ref="B3:O3"/>
    <mergeCell ref="B4:O4"/>
    <mergeCell ref="B5:O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51" fitToHeight="100" orientation="landscape" r:id="rId1"/>
  <headerFooter scaleWithDoc="0" alignWithMargins="0">
    <oddHeader>&amp;RPágina &amp;P de &amp;N</oddHeader>
    <oddFooter>&amp;C&amp;G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showGridLines="0" view="pageBreakPreview" zoomScale="115" zoomScaleNormal="115" zoomScaleSheetLayoutView="115" workbookViewId="0">
      <selection activeCell="H21" sqref="H21"/>
    </sheetView>
  </sheetViews>
  <sheetFormatPr defaultRowHeight="15"/>
  <cols>
    <col min="1" max="2" width="9.140625" style="1381"/>
    <col min="3" max="3" width="8.42578125" style="1381" customWidth="1"/>
    <col min="4" max="4" width="20.28515625" style="1381" customWidth="1"/>
    <col min="5" max="5" width="17.7109375" style="1381" customWidth="1"/>
    <col min="6" max="6" width="20.42578125" style="1381" customWidth="1"/>
    <col min="7" max="8" width="13.7109375" style="1381" customWidth="1"/>
    <col min="9" max="9" width="12.7109375" style="1381" customWidth="1"/>
    <col min="10" max="10" width="9.85546875" style="1381" customWidth="1"/>
    <col min="11" max="12" width="9.140625" style="1381"/>
    <col min="13" max="13" width="11.42578125" style="1381" bestFit="1" customWidth="1"/>
    <col min="14" max="14" width="19.42578125" style="1381" bestFit="1" customWidth="1"/>
    <col min="15" max="16384" width="9.140625" style="1381"/>
  </cols>
  <sheetData>
    <row r="1" spans="3:19" ht="15.75" thickBot="1"/>
    <row r="2" spans="3:19" s="1957" customFormat="1" ht="18">
      <c r="C2" s="2424" t="s">
        <v>1244</v>
      </c>
      <c r="D2" s="2425"/>
      <c r="E2" s="2425"/>
      <c r="F2" s="2425"/>
      <c r="G2" s="2425"/>
      <c r="H2" s="2425"/>
      <c r="I2" s="2425"/>
      <c r="J2" s="2426"/>
    </row>
    <row r="3" spans="3:19" s="1957" customFormat="1" ht="14.25">
      <c r="C3" s="2427" t="s">
        <v>1245</v>
      </c>
      <c r="D3" s="2428"/>
      <c r="E3" s="2428"/>
      <c r="F3" s="2428"/>
      <c r="G3" s="2428"/>
      <c r="H3" s="2428"/>
      <c r="I3" s="2428"/>
      <c r="J3" s="2429"/>
    </row>
    <row r="4" spans="3:19" s="1957" customFormat="1" ht="14.25">
      <c r="C4" s="2527" t="s">
        <v>1246</v>
      </c>
      <c r="D4" s="2528"/>
      <c r="E4" s="2528"/>
      <c r="F4" s="2528"/>
      <c r="G4" s="2528"/>
      <c r="H4" s="2528"/>
      <c r="I4" s="2528"/>
      <c r="J4" s="2529"/>
    </row>
    <row r="5" spans="3:19" s="1957" customFormat="1" ht="14.25">
      <c r="C5" s="2527" t="s">
        <v>1305</v>
      </c>
      <c r="D5" s="2528"/>
      <c r="E5" s="2528"/>
      <c r="F5" s="2528"/>
      <c r="G5" s="2528"/>
      <c r="H5" s="2528"/>
      <c r="I5" s="2528"/>
      <c r="J5" s="2529"/>
    </row>
    <row r="6" spans="3:19" s="1957" customFormat="1" thickBot="1">
      <c r="C6" s="2527" t="s">
        <v>1247</v>
      </c>
      <c r="D6" s="2528"/>
      <c r="E6" s="2528"/>
      <c r="F6" s="2528"/>
      <c r="G6" s="2528"/>
      <c r="H6" s="2528"/>
      <c r="I6" s="2528"/>
      <c r="J6" s="2529"/>
    </row>
    <row r="7" spans="3:19" s="1957" customFormat="1" ht="14.25">
      <c r="C7" s="1998" t="s">
        <v>6</v>
      </c>
      <c r="D7" s="2530" t="str">
        <f>'ORÇAMENTO '!G10</f>
        <v>CONSTRUÇÃO E REVITALIZAÇÃO DE PRAÇA PÚBLICA</v>
      </c>
      <c r="E7" s="2530"/>
      <c r="F7" s="2530"/>
      <c r="G7" s="1999"/>
      <c r="H7" s="1999"/>
      <c r="I7" s="1999"/>
      <c r="J7" s="2000"/>
    </row>
    <row r="8" spans="3:19" s="1957" customFormat="1" ht="14.25">
      <c r="C8" s="1958" t="s">
        <v>8</v>
      </c>
      <c r="D8" s="1997" t="str">
        <f>'ORÇAMENTO '!G11</f>
        <v>AV PRESIDENTE DUTRA, S/N, KM 264, SETOR INDUSTRIAL, SÃO PEDRO DA CIPA/MT</v>
      </c>
      <c r="E8" s="1959"/>
      <c r="F8" s="1960"/>
      <c r="G8" s="1960"/>
      <c r="H8" s="1960"/>
      <c r="I8" s="1960"/>
      <c r="J8" s="1961"/>
    </row>
    <row r="9" spans="3:19" s="1957" customFormat="1" thickBot="1">
      <c r="C9" s="1962" t="s">
        <v>1306</v>
      </c>
      <c r="D9" s="1963">
        <f>'ORÇAMENTO '!M10</f>
        <v>44103</v>
      </c>
      <c r="E9" s="1963"/>
      <c r="F9" s="1964"/>
      <c r="G9" s="1964"/>
      <c r="H9" s="1964"/>
      <c r="I9" s="1964"/>
      <c r="J9" s="1965"/>
    </row>
    <row r="10" spans="3:19" s="1957" customFormat="1" ht="15.75">
      <c r="C10" s="2522" t="s">
        <v>1440</v>
      </c>
      <c r="D10" s="2523"/>
      <c r="E10" s="2523"/>
      <c r="F10" s="2523"/>
      <c r="G10" s="2523"/>
      <c r="H10" s="2523"/>
      <c r="I10" s="2523"/>
      <c r="J10" s="2524"/>
      <c r="K10" s="1966"/>
      <c r="L10" s="1966"/>
      <c r="M10" s="1966"/>
      <c r="N10" s="1966"/>
      <c r="O10" s="1966"/>
      <c r="P10" s="1966"/>
      <c r="Q10" s="1966"/>
      <c r="R10" s="1966"/>
      <c r="S10" s="1966"/>
    </row>
    <row r="11" spans="3:19" s="1967" customFormat="1" ht="38.25">
      <c r="C11" s="2525" t="s">
        <v>11</v>
      </c>
      <c r="D11" s="2526" t="s">
        <v>1426</v>
      </c>
      <c r="E11" s="1969" t="s">
        <v>1425</v>
      </c>
      <c r="F11" s="1970" t="s">
        <v>1427</v>
      </c>
      <c r="G11" s="1969" t="s">
        <v>1428</v>
      </c>
      <c r="H11" s="1969" t="s">
        <v>1429</v>
      </c>
      <c r="I11" s="1969" t="s">
        <v>1429</v>
      </c>
      <c r="J11" s="1971" t="s">
        <v>1430</v>
      </c>
      <c r="K11" s="1968"/>
      <c r="L11" s="1968"/>
      <c r="M11" s="1968"/>
      <c r="N11" s="1968"/>
      <c r="O11" s="1968"/>
      <c r="P11" s="1968"/>
      <c r="Q11" s="1968"/>
      <c r="R11" s="1968"/>
      <c r="S11" s="1968"/>
    </row>
    <row r="12" spans="3:19" s="1967" customFormat="1" ht="12.75">
      <c r="C12" s="2525"/>
      <c r="D12" s="2526"/>
      <c r="E12" s="1969" t="s">
        <v>435</v>
      </c>
      <c r="F12" s="1969" t="s">
        <v>1431</v>
      </c>
      <c r="G12" s="1969" t="s">
        <v>1432</v>
      </c>
      <c r="H12" s="1969"/>
      <c r="I12" s="1969" t="s">
        <v>1432</v>
      </c>
      <c r="J12" s="1972" t="s">
        <v>1432</v>
      </c>
      <c r="K12" s="1968">
        <f>8.14+13.68+20.59+17.5+17.8+1.99+13.47+20.7+13.4+13.64+2.22+56.05+13.51+13.51+13.56+9.18+50.33+28.62+1.69+6.58+1.96+3.46+4.11+3.02+9.21+3.12+9.01+13.56</f>
        <v>383.6099999999999</v>
      </c>
      <c r="L12" s="1968"/>
      <c r="M12" s="1968"/>
      <c r="N12" s="1968"/>
      <c r="O12" s="1968"/>
      <c r="P12" s="1968"/>
      <c r="Q12" s="1968"/>
      <c r="R12" s="1968"/>
      <c r="S12" s="1968"/>
    </row>
    <row r="13" spans="3:19" s="1967" customFormat="1" ht="12.75">
      <c r="C13" s="1973">
        <v>1</v>
      </c>
      <c r="D13" s="1974"/>
      <c r="E13" s="1974" t="s">
        <v>1433</v>
      </c>
      <c r="F13" s="1975"/>
      <c r="G13" s="1975"/>
      <c r="H13" s="1976" t="s">
        <v>1434</v>
      </c>
      <c r="I13" s="1975">
        <v>0</v>
      </c>
      <c r="J13" s="1977">
        <v>0</v>
      </c>
      <c r="L13" s="1968"/>
      <c r="M13" s="1968">
        <v>1</v>
      </c>
      <c r="N13" s="1968" t="s">
        <v>1433</v>
      </c>
      <c r="O13" s="1968"/>
      <c r="P13" s="1968"/>
      <c r="Q13" s="1968"/>
      <c r="R13" s="1968"/>
      <c r="S13" s="1968"/>
    </row>
    <row r="14" spans="3:19" s="1967" customFormat="1" ht="12.75">
      <c r="C14" s="1973">
        <v>2</v>
      </c>
      <c r="D14" s="1974"/>
      <c r="E14" s="1974" t="s">
        <v>1433</v>
      </c>
      <c r="F14" s="1975"/>
      <c r="G14" s="1975"/>
      <c r="H14" s="1976" t="s">
        <v>1434</v>
      </c>
      <c r="I14" s="1975">
        <v>0</v>
      </c>
      <c r="J14" s="1977">
        <v>0</v>
      </c>
      <c r="K14" s="1968"/>
      <c r="L14" s="1968"/>
      <c r="M14" s="1968">
        <v>2</v>
      </c>
      <c r="N14" s="1968" t="s">
        <v>1435</v>
      </c>
      <c r="O14" s="1968"/>
      <c r="P14" s="1968"/>
      <c r="Q14" s="1968"/>
      <c r="R14" s="1968"/>
      <c r="S14" s="1968"/>
    </row>
    <row r="15" spans="3:19" s="1967" customFormat="1" ht="12.75">
      <c r="C15" s="1973">
        <v>3</v>
      </c>
      <c r="D15" s="1974"/>
      <c r="E15" s="1974" t="s">
        <v>1433</v>
      </c>
      <c r="F15" s="1975"/>
      <c r="G15" s="1975"/>
      <c r="H15" s="1976" t="s">
        <v>1434</v>
      </c>
      <c r="I15" s="1975">
        <v>0</v>
      </c>
      <c r="J15" s="1977">
        <v>0</v>
      </c>
      <c r="K15" s="1968"/>
      <c r="L15" s="1968"/>
      <c r="M15" s="1968">
        <v>3</v>
      </c>
      <c r="N15" s="1968" t="s">
        <v>1436</v>
      </c>
      <c r="O15" s="1968"/>
      <c r="P15" s="1968"/>
      <c r="Q15" s="1968"/>
      <c r="R15" s="1968"/>
      <c r="S15" s="1968"/>
    </row>
    <row r="16" spans="3:19" s="1967" customFormat="1" ht="12.75">
      <c r="C16" s="1973">
        <v>4</v>
      </c>
      <c r="D16" s="1974"/>
      <c r="E16" s="1974" t="s">
        <v>1433</v>
      </c>
      <c r="F16" s="1975"/>
      <c r="G16" s="1975"/>
      <c r="H16" s="1976" t="s">
        <v>1434</v>
      </c>
      <c r="I16" s="1975">
        <v>0</v>
      </c>
      <c r="J16" s="1977">
        <v>0</v>
      </c>
      <c r="K16" s="1968"/>
      <c r="L16" s="1968"/>
      <c r="M16" s="1968">
        <v>4</v>
      </c>
      <c r="N16" s="1968"/>
      <c r="O16" s="1968"/>
      <c r="P16" s="1968"/>
      <c r="Q16" s="1968"/>
      <c r="R16" s="1968"/>
      <c r="S16" s="1968"/>
    </row>
    <row r="17" spans="3:19" s="1967" customFormat="1" ht="12.75">
      <c r="C17" s="1973">
        <v>5</v>
      </c>
      <c r="D17" s="1974"/>
      <c r="E17" s="1974" t="s">
        <v>1433</v>
      </c>
      <c r="F17" s="1975"/>
      <c r="G17" s="1975"/>
      <c r="H17" s="1976" t="s">
        <v>1434</v>
      </c>
      <c r="I17" s="1975">
        <v>0</v>
      </c>
      <c r="J17" s="1977">
        <v>0</v>
      </c>
      <c r="K17" s="1968"/>
      <c r="L17" s="1968"/>
      <c r="M17" s="1968"/>
      <c r="N17" s="1968"/>
      <c r="O17" s="1968"/>
      <c r="P17" s="1968"/>
      <c r="Q17" s="1968"/>
      <c r="R17" s="1968"/>
      <c r="S17" s="1968"/>
    </row>
    <row r="18" spans="3:19" s="1967" customFormat="1" ht="12.75">
      <c r="C18" s="1973">
        <v>6</v>
      </c>
      <c r="D18" s="1974"/>
      <c r="E18" s="1974" t="s">
        <v>1433</v>
      </c>
      <c r="F18" s="1975"/>
      <c r="G18" s="1975"/>
      <c r="H18" s="1976" t="s">
        <v>1434</v>
      </c>
      <c r="I18" s="1975">
        <v>0</v>
      </c>
      <c r="J18" s="1977">
        <v>0</v>
      </c>
      <c r="K18" s="1968"/>
      <c r="L18" s="1968"/>
      <c r="M18" s="1968"/>
      <c r="N18" s="1968"/>
      <c r="O18" s="1968"/>
      <c r="P18" s="1968"/>
      <c r="Q18" s="1968"/>
      <c r="R18" s="1968"/>
      <c r="S18" s="1968"/>
    </row>
    <row r="19" spans="3:19" s="1967" customFormat="1" ht="12.75">
      <c r="C19" s="1973">
        <v>7</v>
      </c>
      <c r="D19" s="1974"/>
      <c r="E19" s="1974" t="s">
        <v>1433</v>
      </c>
      <c r="F19" s="1975"/>
      <c r="G19" s="1975"/>
      <c r="H19" s="1976" t="s">
        <v>1434</v>
      </c>
      <c r="I19" s="1975">
        <v>0</v>
      </c>
      <c r="J19" s="1977">
        <v>0</v>
      </c>
      <c r="K19" s="1968"/>
      <c r="L19" s="1968"/>
      <c r="M19" s="1968"/>
      <c r="N19" s="1968"/>
      <c r="O19" s="1968"/>
      <c r="P19" s="1968"/>
      <c r="Q19" s="1968"/>
      <c r="R19" s="1968"/>
      <c r="S19" s="1968"/>
    </row>
    <row r="20" spans="3:19" s="1967" customFormat="1" ht="12.75">
      <c r="C20" s="1973">
        <v>8</v>
      </c>
      <c r="D20" s="1974"/>
      <c r="E20" s="1974" t="s">
        <v>1433</v>
      </c>
      <c r="F20" s="1975"/>
      <c r="G20" s="1975"/>
      <c r="H20" s="1976" t="s">
        <v>1434</v>
      </c>
      <c r="I20" s="1975">
        <v>0</v>
      </c>
      <c r="J20" s="1977">
        <v>0</v>
      </c>
      <c r="K20" s="1968"/>
      <c r="L20" s="1968"/>
      <c r="M20" s="1968"/>
      <c r="N20" s="1968"/>
      <c r="O20" s="1968"/>
      <c r="P20" s="1968"/>
      <c r="Q20" s="1968"/>
      <c r="R20" s="1968"/>
      <c r="S20" s="1968"/>
    </row>
    <row r="21" spans="3:19" s="1967" customFormat="1" ht="12.75">
      <c r="C21" s="1973">
        <v>9</v>
      </c>
      <c r="D21" s="1974"/>
      <c r="E21" s="1974" t="s">
        <v>1433</v>
      </c>
      <c r="F21" s="1975"/>
      <c r="G21" s="1975"/>
      <c r="H21" s="1976" t="s">
        <v>1434</v>
      </c>
      <c r="I21" s="1975">
        <v>0</v>
      </c>
      <c r="J21" s="1977">
        <v>0</v>
      </c>
      <c r="K21" s="1968"/>
      <c r="L21" s="1968"/>
      <c r="M21" s="1968"/>
      <c r="N21" s="1968"/>
      <c r="O21" s="1968"/>
      <c r="P21" s="1968"/>
      <c r="Q21" s="1968"/>
      <c r="R21" s="1968"/>
      <c r="S21" s="1968"/>
    </row>
    <row r="22" spans="3:19" s="1967" customFormat="1" ht="12.75">
      <c r="C22" s="1973">
        <v>10</v>
      </c>
      <c r="D22" s="1974"/>
      <c r="E22" s="1974" t="s">
        <v>1433</v>
      </c>
      <c r="F22" s="1975"/>
      <c r="G22" s="1975"/>
      <c r="H22" s="1976" t="s">
        <v>1434</v>
      </c>
      <c r="I22" s="1975">
        <v>0</v>
      </c>
      <c r="J22" s="1977">
        <v>0</v>
      </c>
      <c r="K22" s="1968"/>
      <c r="L22" s="1968"/>
      <c r="M22" s="1968"/>
      <c r="N22" s="1968"/>
      <c r="O22" s="1968"/>
      <c r="P22" s="1968"/>
      <c r="Q22" s="1968"/>
      <c r="R22" s="1968"/>
      <c r="S22" s="1968"/>
    </row>
    <row r="23" spans="3:19" s="1967" customFormat="1" ht="12.75">
      <c r="C23" s="1973">
        <v>11</v>
      </c>
      <c r="D23" s="1974"/>
      <c r="E23" s="1974" t="s">
        <v>1433</v>
      </c>
      <c r="F23" s="1975"/>
      <c r="G23" s="1975"/>
      <c r="H23" s="1976" t="s">
        <v>1434</v>
      </c>
      <c r="I23" s="1975">
        <v>0</v>
      </c>
      <c r="J23" s="1977">
        <v>0</v>
      </c>
      <c r="K23" s="1968"/>
      <c r="L23" s="1968"/>
      <c r="M23" s="1968"/>
      <c r="N23" s="1968"/>
      <c r="O23" s="1968"/>
      <c r="P23" s="1968"/>
      <c r="Q23" s="1968"/>
      <c r="R23" s="1968"/>
      <c r="S23" s="1968"/>
    </row>
    <row r="24" spans="3:19" s="1967" customFormat="1" ht="12.75">
      <c r="C24" s="1973">
        <v>12</v>
      </c>
      <c r="D24" s="1974"/>
      <c r="E24" s="1974" t="s">
        <v>1433</v>
      </c>
      <c r="F24" s="1975"/>
      <c r="G24" s="1975"/>
      <c r="H24" s="1976" t="s">
        <v>1434</v>
      </c>
      <c r="I24" s="1975">
        <v>0</v>
      </c>
      <c r="J24" s="1977">
        <v>0</v>
      </c>
      <c r="K24" s="1968"/>
      <c r="L24" s="1968"/>
      <c r="M24" s="1968"/>
      <c r="N24" s="1968"/>
      <c r="O24" s="1968"/>
      <c r="P24" s="1968"/>
      <c r="Q24" s="1968"/>
      <c r="R24" s="1968"/>
      <c r="S24" s="1968"/>
    </row>
    <row r="25" spans="3:19" s="1967" customFormat="1" ht="12.75">
      <c r="C25" s="1973">
        <v>13</v>
      </c>
      <c r="D25" s="1974"/>
      <c r="E25" s="1974" t="s">
        <v>1433</v>
      </c>
      <c r="F25" s="1975"/>
      <c r="G25" s="1975"/>
      <c r="H25" s="1976" t="s">
        <v>1434</v>
      </c>
      <c r="I25" s="1975">
        <v>0</v>
      </c>
      <c r="J25" s="1977">
        <v>0</v>
      </c>
      <c r="K25" s="1968"/>
      <c r="L25" s="1968"/>
      <c r="M25" s="1968"/>
      <c r="N25" s="1968"/>
      <c r="O25" s="1968"/>
      <c r="P25" s="1968"/>
      <c r="Q25" s="1968"/>
      <c r="R25" s="1968"/>
      <c r="S25" s="1968"/>
    </row>
    <row r="26" spans="3:19" s="1967" customFormat="1" ht="12.75">
      <c r="C26" s="1973">
        <v>14</v>
      </c>
      <c r="D26" s="1974"/>
      <c r="E26" s="1974" t="s">
        <v>1433</v>
      </c>
      <c r="F26" s="1975"/>
      <c r="G26" s="1975"/>
      <c r="H26" s="1976" t="s">
        <v>1434</v>
      </c>
      <c r="I26" s="1975">
        <v>0</v>
      </c>
      <c r="J26" s="1977">
        <v>0</v>
      </c>
      <c r="K26" s="1968"/>
      <c r="L26" s="1968"/>
      <c r="M26" s="1968"/>
      <c r="N26" s="1968"/>
      <c r="O26" s="1968"/>
      <c r="P26" s="1968"/>
      <c r="Q26" s="1968"/>
      <c r="R26" s="1968"/>
      <c r="S26" s="1968"/>
    </row>
    <row r="27" spans="3:19" s="1967" customFormat="1" ht="12.75">
      <c r="C27" s="1973">
        <v>15</v>
      </c>
      <c r="D27" s="1974"/>
      <c r="E27" s="1974" t="s">
        <v>1433</v>
      </c>
      <c r="F27" s="1975"/>
      <c r="G27" s="1975"/>
      <c r="H27" s="1976" t="s">
        <v>1434</v>
      </c>
      <c r="I27" s="1975">
        <v>0</v>
      </c>
      <c r="J27" s="1977">
        <v>0</v>
      </c>
      <c r="K27" s="1968"/>
      <c r="L27" s="1968"/>
      <c r="M27" s="1968"/>
      <c r="N27" s="1968"/>
      <c r="O27" s="1968"/>
      <c r="P27" s="1968"/>
      <c r="Q27" s="1968"/>
      <c r="R27" s="1968"/>
      <c r="S27" s="1968"/>
    </row>
    <row r="28" spans="3:19" s="1967" customFormat="1" ht="12.75">
      <c r="C28" s="1973">
        <v>16</v>
      </c>
      <c r="D28" s="1974"/>
      <c r="E28" s="1974" t="s">
        <v>1433</v>
      </c>
      <c r="F28" s="1975"/>
      <c r="G28" s="1975"/>
      <c r="H28" s="1976" t="s">
        <v>1434</v>
      </c>
      <c r="I28" s="1975">
        <v>0</v>
      </c>
      <c r="J28" s="1977">
        <v>0</v>
      </c>
      <c r="K28" s="1968"/>
      <c r="L28" s="1968"/>
      <c r="M28" s="1968"/>
      <c r="N28" s="1968"/>
      <c r="O28" s="1968"/>
      <c r="P28" s="1968"/>
      <c r="Q28" s="1968"/>
      <c r="R28" s="1968"/>
      <c r="S28" s="1968"/>
    </row>
    <row r="29" spans="3:19" s="1967" customFormat="1" ht="12.75">
      <c r="C29" s="1973">
        <v>17</v>
      </c>
      <c r="D29" s="1974"/>
      <c r="E29" s="1974" t="s">
        <v>1433</v>
      </c>
      <c r="F29" s="1975"/>
      <c r="G29" s="1975"/>
      <c r="H29" s="1976" t="s">
        <v>1434</v>
      </c>
      <c r="I29" s="1975">
        <v>0</v>
      </c>
      <c r="J29" s="1977">
        <v>0</v>
      </c>
      <c r="K29" s="1968"/>
      <c r="L29" s="1968"/>
      <c r="M29" s="1968"/>
      <c r="N29" s="1968"/>
      <c r="O29" s="1968"/>
      <c r="P29" s="1968"/>
      <c r="Q29" s="1968"/>
      <c r="R29" s="1968"/>
      <c r="S29" s="1968"/>
    </row>
    <row r="30" spans="3:19" s="1967" customFormat="1" ht="12.75">
      <c r="C30" s="1973">
        <v>18</v>
      </c>
      <c r="D30" s="1974"/>
      <c r="E30" s="1974" t="s">
        <v>1433</v>
      </c>
      <c r="F30" s="1975"/>
      <c r="G30" s="1975"/>
      <c r="H30" s="1976" t="s">
        <v>1434</v>
      </c>
      <c r="I30" s="1975">
        <v>0</v>
      </c>
      <c r="J30" s="1977">
        <v>0</v>
      </c>
      <c r="K30" s="1968"/>
      <c r="L30" s="1968"/>
      <c r="M30" s="1968"/>
      <c r="N30" s="1968"/>
      <c r="O30" s="1968"/>
      <c r="P30" s="1968"/>
      <c r="Q30" s="1968"/>
      <c r="R30" s="1968"/>
      <c r="S30" s="1968"/>
    </row>
    <row r="31" spans="3:19" s="1967" customFormat="1" ht="12.75">
      <c r="C31" s="1973">
        <v>19</v>
      </c>
      <c r="D31" s="1974"/>
      <c r="E31" s="1974" t="s">
        <v>1433</v>
      </c>
      <c r="F31" s="1975"/>
      <c r="G31" s="1975"/>
      <c r="H31" s="1976" t="s">
        <v>1434</v>
      </c>
      <c r="I31" s="1975">
        <v>0</v>
      </c>
      <c r="J31" s="1977">
        <v>0</v>
      </c>
      <c r="K31" s="1968"/>
      <c r="L31" s="1968"/>
      <c r="M31" s="1968"/>
      <c r="N31" s="1968"/>
      <c r="O31" s="1968"/>
      <c r="P31" s="1968"/>
      <c r="Q31" s="1968"/>
      <c r="R31" s="1968"/>
      <c r="S31" s="1968"/>
    </row>
    <row r="32" spans="3:19" s="1967" customFormat="1" ht="12.75">
      <c r="C32" s="1973">
        <v>20</v>
      </c>
      <c r="D32" s="1974"/>
      <c r="E32" s="1974" t="s">
        <v>1436</v>
      </c>
      <c r="F32" s="1975"/>
      <c r="G32" s="1975"/>
      <c r="H32" s="1976" t="s">
        <v>1434</v>
      </c>
      <c r="I32" s="1975">
        <v>0</v>
      </c>
      <c r="J32" s="1977">
        <v>0</v>
      </c>
      <c r="K32" s="1968"/>
      <c r="L32" s="1968"/>
      <c r="M32" s="1968"/>
      <c r="N32" s="1968"/>
      <c r="O32" s="1968"/>
      <c r="P32" s="1968"/>
      <c r="Q32" s="1968"/>
      <c r="R32" s="1968"/>
      <c r="S32" s="1968"/>
    </row>
    <row r="33" spans="1:19" s="1967" customFormat="1" ht="12.75">
      <c r="C33" s="1973">
        <v>21</v>
      </c>
      <c r="D33" s="1974"/>
      <c r="E33" s="1974" t="s">
        <v>1433</v>
      </c>
      <c r="F33" s="1975"/>
      <c r="G33" s="1975"/>
      <c r="H33" s="1976" t="s">
        <v>1434</v>
      </c>
      <c r="I33" s="1975">
        <v>0</v>
      </c>
      <c r="J33" s="1977">
        <v>0</v>
      </c>
      <c r="K33" s="1968"/>
      <c r="L33" s="1968"/>
      <c r="M33" s="1968"/>
      <c r="N33" s="1968"/>
      <c r="O33" s="1968"/>
      <c r="P33" s="1968"/>
      <c r="Q33" s="1968"/>
      <c r="R33" s="1968"/>
      <c r="S33" s="1968"/>
    </row>
    <row r="34" spans="1:19" s="1967" customFormat="1" ht="12.75">
      <c r="C34" s="1973">
        <v>22</v>
      </c>
      <c r="D34" s="1974"/>
      <c r="E34" s="1974" t="s">
        <v>1433</v>
      </c>
      <c r="F34" s="1975"/>
      <c r="G34" s="1975"/>
      <c r="H34" s="1976" t="s">
        <v>1434</v>
      </c>
      <c r="I34" s="1975">
        <v>0</v>
      </c>
      <c r="J34" s="1977">
        <v>0</v>
      </c>
      <c r="K34" s="1968"/>
      <c r="L34" s="1968"/>
      <c r="M34" s="1968"/>
      <c r="N34" s="1968"/>
      <c r="O34" s="1968"/>
      <c r="P34" s="1968"/>
      <c r="Q34" s="1968"/>
      <c r="R34" s="1968"/>
      <c r="S34" s="1968"/>
    </row>
    <row r="35" spans="1:19" s="1967" customFormat="1" ht="12.75">
      <c r="C35" s="1973">
        <v>23</v>
      </c>
      <c r="D35" s="1974"/>
      <c r="E35" s="1974" t="s">
        <v>1433</v>
      </c>
      <c r="F35" s="1975"/>
      <c r="G35" s="1975"/>
      <c r="H35" s="1976" t="s">
        <v>1434</v>
      </c>
      <c r="I35" s="1975">
        <v>0</v>
      </c>
      <c r="J35" s="1977">
        <v>0</v>
      </c>
      <c r="K35" s="1968"/>
      <c r="L35" s="1968"/>
      <c r="M35" s="1968"/>
      <c r="N35" s="1968"/>
      <c r="O35" s="1968"/>
      <c r="P35" s="1968"/>
      <c r="Q35" s="1968"/>
      <c r="R35" s="1968"/>
      <c r="S35" s="1968"/>
    </row>
    <row r="36" spans="1:19" s="1967" customFormat="1" ht="12.75">
      <c r="C36" s="1973">
        <v>24</v>
      </c>
      <c r="D36" s="1974"/>
      <c r="E36" s="1974" t="s">
        <v>1433</v>
      </c>
      <c r="F36" s="1975"/>
      <c r="G36" s="1975"/>
      <c r="H36" s="1976" t="s">
        <v>1434</v>
      </c>
      <c r="I36" s="1975">
        <v>0</v>
      </c>
      <c r="J36" s="1977">
        <v>0</v>
      </c>
      <c r="K36" s="1968"/>
      <c r="L36" s="1968"/>
      <c r="M36" s="1968"/>
      <c r="N36" s="1968"/>
      <c r="O36" s="1968"/>
      <c r="P36" s="1968"/>
      <c r="Q36" s="1968"/>
      <c r="R36" s="1968"/>
      <c r="S36" s="1968"/>
    </row>
    <row r="37" spans="1:19" s="1967" customFormat="1" ht="12.75">
      <c r="C37" s="1973">
        <v>25</v>
      </c>
      <c r="D37" s="1974"/>
      <c r="E37" s="1974" t="s">
        <v>1436</v>
      </c>
      <c r="F37" s="1975"/>
      <c r="G37" s="1975"/>
      <c r="H37" s="1976" t="s">
        <v>1434</v>
      </c>
      <c r="I37" s="1975">
        <v>0</v>
      </c>
      <c r="J37" s="1977">
        <v>0</v>
      </c>
      <c r="K37" s="1968"/>
      <c r="L37" s="1968"/>
      <c r="M37" s="1968"/>
      <c r="N37" s="1968"/>
      <c r="O37" s="1968"/>
      <c r="P37" s="1968"/>
      <c r="Q37" s="1968"/>
      <c r="R37" s="1968"/>
      <c r="S37" s="1968"/>
    </row>
    <row r="38" spans="1:19" s="1967" customFormat="1" ht="12.75">
      <c r="C38" s="1973">
        <v>26</v>
      </c>
      <c r="D38" s="1974"/>
      <c r="E38" s="1974" t="s">
        <v>1433</v>
      </c>
      <c r="F38" s="1975"/>
      <c r="G38" s="1975"/>
      <c r="H38" s="1976" t="s">
        <v>1434</v>
      </c>
      <c r="I38" s="1975">
        <v>0</v>
      </c>
      <c r="J38" s="1977">
        <v>0</v>
      </c>
      <c r="K38" s="1968"/>
      <c r="L38" s="1968"/>
      <c r="M38" s="1968"/>
      <c r="N38" s="1968"/>
      <c r="O38" s="1968"/>
      <c r="P38" s="1968"/>
      <c r="Q38" s="1968"/>
      <c r="R38" s="1968"/>
      <c r="S38" s="1968"/>
    </row>
    <row r="39" spans="1:19" s="1967" customFormat="1" ht="12.75">
      <c r="C39" s="1973">
        <v>27</v>
      </c>
      <c r="D39" s="1974"/>
      <c r="E39" s="1974" t="s">
        <v>1433</v>
      </c>
      <c r="F39" s="1975"/>
      <c r="G39" s="1975"/>
      <c r="H39" s="1976" t="s">
        <v>1434</v>
      </c>
      <c r="I39" s="1975">
        <v>0</v>
      </c>
      <c r="J39" s="1977">
        <v>0</v>
      </c>
      <c r="K39" s="1968"/>
      <c r="L39" s="1968"/>
      <c r="M39" s="1968"/>
      <c r="N39" s="1968"/>
      <c r="O39" s="1968"/>
      <c r="P39" s="1968"/>
      <c r="Q39" s="1968"/>
      <c r="R39" s="1968"/>
      <c r="S39" s="1968"/>
    </row>
    <row r="40" spans="1:19" s="1967" customFormat="1" ht="25.5">
      <c r="C40" s="1973">
        <v>28</v>
      </c>
      <c r="D40" s="1974"/>
      <c r="E40" s="1974" t="s">
        <v>1435</v>
      </c>
      <c r="F40" s="1975"/>
      <c r="G40" s="1975"/>
      <c r="H40" s="1976" t="s">
        <v>1434</v>
      </c>
      <c r="I40" s="1975">
        <v>0</v>
      </c>
      <c r="J40" s="1977">
        <v>0</v>
      </c>
      <c r="K40" s="1968"/>
      <c r="L40" s="1968"/>
      <c r="M40" s="1968"/>
      <c r="N40" s="1968"/>
      <c r="O40" s="1968"/>
      <c r="P40" s="1968"/>
      <c r="Q40" s="1968"/>
      <c r="R40" s="1968"/>
      <c r="S40" s="1968"/>
    </row>
    <row r="41" spans="1:19" s="1967" customFormat="1" ht="25.5">
      <c r="C41" s="1973">
        <v>29</v>
      </c>
      <c r="D41" s="1974"/>
      <c r="E41" s="1974" t="s">
        <v>1435</v>
      </c>
      <c r="F41" s="1975"/>
      <c r="G41" s="1975"/>
      <c r="H41" s="1976" t="s">
        <v>1434</v>
      </c>
      <c r="I41" s="1975">
        <v>0</v>
      </c>
      <c r="J41" s="1977">
        <v>0</v>
      </c>
      <c r="K41" s="1968"/>
      <c r="L41" s="1968"/>
      <c r="M41" s="1968"/>
      <c r="N41" s="1968"/>
      <c r="O41" s="1968"/>
      <c r="P41" s="1968"/>
      <c r="Q41" s="1968"/>
      <c r="R41" s="1968"/>
      <c r="S41" s="1968"/>
    </row>
    <row r="42" spans="1:19" s="1967" customFormat="1" ht="25.5">
      <c r="C42" s="1973">
        <v>30</v>
      </c>
      <c r="D42" s="1974"/>
      <c r="E42" s="1974" t="s">
        <v>1435</v>
      </c>
      <c r="F42" s="1975"/>
      <c r="G42" s="1975"/>
      <c r="H42" s="1976" t="s">
        <v>1434</v>
      </c>
      <c r="I42" s="1975">
        <v>0</v>
      </c>
      <c r="J42" s="1977">
        <v>0</v>
      </c>
      <c r="K42" s="1968"/>
      <c r="L42" s="1968"/>
      <c r="M42" s="1968"/>
      <c r="N42" s="1968"/>
      <c r="O42" s="1968"/>
      <c r="P42" s="1968"/>
      <c r="Q42" s="1968"/>
      <c r="R42" s="1968"/>
      <c r="S42" s="1968"/>
    </row>
    <row r="43" spans="1:19" s="1967" customFormat="1" ht="25.5">
      <c r="C43" s="1973">
        <v>31</v>
      </c>
      <c r="D43" s="1974"/>
      <c r="E43" s="1974" t="s">
        <v>1435</v>
      </c>
      <c r="F43" s="1975"/>
      <c r="G43" s="1975"/>
      <c r="H43" s="1976" t="s">
        <v>1434</v>
      </c>
      <c r="I43" s="1975">
        <v>0</v>
      </c>
      <c r="J43" s="1977">
        <v>0</v>
      </c>
      <c r="K43" s="1968"/>
      <c r="L43" s="1968"/>
      <c r="M43" s="1968"/>
      <c r="N43" s="1968"/>
      <c r="O43" s="1968"/>
      <c r="P43" s="1968"/>
      <c r="Q43" s="1968"/>
      <c r="R43" s="1968"/>
      <c r="S43" s="1968"/>
    </row>
    <row r="44" spans="1:19" s="1967" customFormat="1" ht="25.5">
      <c r="C44" s="1973">
        <v>32</v>
      </c>
      <c r="D44" s="1974"/>
      <c r="E44" s="1974" t="s">
        <v>1435</v>
      </c>
      <c r="F44" s="1975"/>
      <c r="G44" s="1975"/>
      <c r="H44" s="1976" t="s">
        <v>1437</v>
      </c>
      <c r="I44" s="1975">
        <v>4</v>
      </c>
      <c r="J44" s="1977">
        <f>G44-I44</f>
        <v>-4</v>
      </c>
      <c r="K44" s="1968"/>
      <c r="L44" s="1968"/>
      <c r="M44" s="1968"/>
      <c r="N44" s="1968"/>
      <c r="O44" s="1968"/>
      <c r="P44" s="1968"/>
      <c r="Q44" s="1968"/>
      <c r="R44" s="1968"/>
      <c r="S44" s="1968"/>
    </row>
    <row r="45" spans="1:19" s="1967" customFormat="1" ht="13.5" thickBot="1">
      <c r="A45" s="1978"/>
      <c r="B45" s="1978"/>
      <c r="C45" s="1979"/>
      <c r="D45" s="1979"/>
      <c r="E45" s="1979"/>
      <c r="F45" s="1979"/>
      <c r="G45" s="1979"/>
      <c r="H45" s="1980"/>
      <c r="I45" s="1979"/>
      <c r="J45" s="1979"/>
      <c r="K45" s="1968"/>
      <c r="L45" s="1981"/>
      <c r="M45" s="1968"/>
      <c r="N45" s="1968"/>
      <c r="O45" s="1968"/>
      <c r="P45" s="1968"/>
      <c r="Q45" s="1968"/>
      <c r="R45" s="1968"/>
      <c r="S45" s="1968"/>
    </row>
    <row r="46" spans="1:19" s="1967" customFormat="1" ht="15.75" thickBot="1">
      <c r="C46" s="1982" t="s">
        <v>11</v>
      </c>
      <c r="D46" s="1983" t="s">
        <v>1425</v>
      </c>
      <c r="E46" s="1983" t="s">
        <v>1438</v>
      </c>
      <c r="F46" s="1984" t="s">
        <v>1439</v>
      </c>
      <c r="G46" s="1985"/>
      <c r="H46" s="1985"/>
      <c r="I46" s="1985"/>
      <c r="J46" s="1986"/>
      <c r="K46" s="1968"/>
      <c r="L46" s="1981"/>
      <c r="M46" s="1968"/>
      <c r="N46" s="1968"/>
      <c r="O46" s="1968"/>
      <c r="P46" s="1968"/>
      <c r="Q46" s="1968"/>
      <c r="R46" s="1968"/>
      <c r="S46" s="1968"/>
    </row>
    <row r="47" spans="1:19" s="1967" customFormat="1">
      <c r="C47" s="1987">
        <v>1</v>
      </c>
      <c r="D47" s="1988" t="s">
        <v>1433</v>
      </c>
      <c r="E47" s="1989">
        <f>SUMIF(E13:E44,D47,F13:F44)</f>
        <v>0</v>
      </c>
      <c r="F47" s="1990">
        <f>SUMIF(E13:E44,D47,J13:J44)</f>
        <v>0</v>
      </c>
      <c r="G47" s="1985"/>
      <c r="H47" s="1985"/>
      <c r="I47" s="1985"/>
      <c r="J47" s="1986"/>
      <c r="K47" s="1968"/>
      <c r="L47" s="1981"/>
      <c r="M47" s="1968"/>
      <c r="N47" s="1968"/>
      <c r="O47" s="1968"/>
      <c r="P47" s="1968"/>
      <c r="Q47" s="1968"/>
      <c r="R47" s="1968"/>
      <c r="S47" s="1968"/>
    </row>
    <row r="48" spans="1:19" s="1967" customFormat="1">
      <c r="C48" s="1991">
        <v>2</v>
      </c>
      <c r="D48" s="1992" t="s">
        <v>1435</v>
      </c>
      <c r="E48" s="1992">
        <f>SUMIF(E13:E44,D48,F13:F44)</f>
        <v>0</v>
      </c>
      <c r="F48" s="1993">
        <f>SUMIF(E13:E44,D48,J13:J44)</f>
        <v>-4</v>
      </c>
      <c r="G48" s="1985"/>
      <c r="H48" s="1985"/>
      <c r="I48" s="1985"/>
      <c r="J48" s="1986"/>
      <c r="K48" s="1968"/>
      <c r="L48" s="1981"/>
      <c r="M48" s="1968"/>
      <c r="N48" s="1968"/>
      <c r="O48" s="1968"/>
      <c r="P48" s="1968"/>
      <c r="Q48" s="1968"/>
      <c r="R48" s="1968"/>
      <c r="S48" s="1968"/>
    </row>
    <row r="49" spans="2:19" s="1967" customFormat="1" ht="15.75" thickBot="1">
      <c r="C49" s="1994">
        <v>2</v>
      </c>
      <c r="D49" s="1995" t="s">
        <v>1436</v>
      </c>
      <c r="E49" s="1995">
        <f>SUMIF(E13:E44,D49,F13:F44)</f>
        <v>0</v>
      </c>
      <c r="F49" s="1996">
        <f>SUMIF(E13:E44,D49,J13:J44)</f>
        <v>0</v>
      </c>
      <c r="G49" s="1985"/>
      <c r="H49" s="1985"/>
      <c r="I49" s="1985"/>
      <c r="J49" s="1986"/>
      <c r="K49" s="1968"/>
      <c r="L49" s="1981"/>
      <c r="M49" s="1968"/>
      <c r="N49" s="1968"/>
      <c r="O49" s="1968"/>
      <c r="P49" s="1968"/>
      <c r="Q49" s="1968"/>
      <c r="R49" s="1968"/>
      <c r="S49" s="1968"/>
    </row>
    <row r="50" spans="2:19" s="1967" customFormat="1">
      <c r="B50" s="1978"/>
      <c r="C50" s="1979"/>
      <c r="D50" s="1979"/>
      <c r="E50" s="1979"/>
      <c r="F50" s="1979"/>
      <c r="G50" s="1985"/>
      <c r="H50" s="1985"/>
      <c r="I50" s="1985"/>
      <c r="J50" s="1986"/>
      <c r="K50" s="1968"/>
      <c r="L50" s="1981"/>
      <c r="M50" s="1968"/>
      <c r="N50" s="1968"/>
      <c r="O50" s="1968"/>
      <c r="P50" s="1968"/>
      <c r="Q50" s="1968"/>
      <c r="R50" s="1968"/>
      <c r="S50" s="1968"/>
    </row>
  </sheetData>
  <dataConsolidate/>
  <mergeCells count="9">
    <mergeCell ref="C10:J10"/>
    <mergeCell ref="C11:C12"/>
    <mergeCell ref="D11:D12"/>
    <mergeCell ref="C2:J2"/>
    <mergeCell ref="C3:J3"/>
    <mergeCell ref="C4:J4"/>
    <mergeCell ref="C5:J5"/>
    <mergeCell ref="C6:J6"/>
    <mergeCell ref="D7:F7"/>
  </mergeCells>
  <dataValidations disablePrompts="1" count="1">
    <dataValidation type="list" allowBlank="1" showInputMessage="1" showErrorMessage="1" sqref="D47:D49 E13:E44">
      <formula1>$N$13:$N$16</formula1>
    </dataValidation>
  </dataValidations>
  <printOptions horizontalCentered="1"/>
  <pageMargins left="0.78740157480314965" right="0.19685039370078741" top="0.39370078740157483" bottom="0.78740157480314965" header="0.31496062992125984" footer="0.31496062992125984"/>
  <pageSetup paperSize="9" scale="79" firstPageNumber="25" fitToHeight="100" orientation="portrait" r:id="rId1"/>
  <headerFooter scaleWithDoc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theme="5" tint="0.39997558519241921"/>
  </sheetPr>
  <dimension ref="A1:J162"/>
  <sheetViews>
    <sheetView view="pageBreakPreview" topLeftCell="A10" zoomScale="70" zoomScaleNormal="100" zoomScaleSheetLayoutView="70" workbookViewId="0">
      <selection sqref="A1:XFD1048576"/>
    </sheetView>
  </sheetViews>
  <sheetFormatPr defaultRowHeight="12.75"/>
  <cols>
    <col min="1" max="1" width="28.140625" style="70" customWidth="1"/>
    <col min="2" max="2" width="23" style="71" customWidth="1"/>
    <col min="3" max="3" width="80.5703125" style="71" customWidth="1"/>
    <col min="4" max="4" width="18.7109375" style="72" customWidth="1"/>
    <col min="5" max="5" width="23.28515625" style="73" customWidth="1"/>
    <col min="6" max="6" width="17.7109375" style="74" customWidth="1"/>
    <col min="7" max="7" width="18.140625" style="75" bestFit="1" customWidth="1"/>
    <col min="8" max="8" width="20" style="70" bestFit="1" customWidth="1"/>
    <col min="9" max="9" width="19.28515625" style="70" customWidth="1"/>
    <col min="10" max="10" width="17.140625" style="70" customWidth="1"/>
    <col min="11" max="257" width="9.140625" style="70"/>
    <col min="258" max="258" width="21" style="70" customWidth="1"/>
    <col min="259" max="259" width="81.42578125" style="70" customWidth="1"/>
    <col min="260" max="261" width="15.5703125" style="70" customWidth="1"/>
    <col min="262" max="262" width="14.140625" style="70" bestFit="1" customWidth="1"/>
    <col min="263" max="263" width="18" style="70" bestFit="1" customWidth="1"/>
    <col min="264" max="264" width="11" style="70" bestFit="1" customWidth="1"/>
    <col min="265" max="513" width="9.140625" style="70"/>
    <col min="514" max="514" width="21" style="70" customWidth="1"/>
    <col min="515" max="515" width="81.42578125" style="70" customWidth="1"/>
    <col min="516" max="517" width="15.5703125" style="70" customWidth="1"/>
    <col min="518" max="518" width="14.140625" style="70" bestFit="1" customWidth="1"/>
    <col min="519" max="519" width="18" style="70" bestFit="1" customWidth="1"/>
    <col min="520" max="520" width="11" style="70" bestFit="1" customWidth="1"/>
    <col min="521" max="769" width="9.140625" style="70"/>
    <col min="770" max="770" width="21" style="70" customWidth="1"/>
    <col min="771" max="771" width="81.42578125" style="70" customWidth="1"/>
    <col min="772" max="773" width="15.5703125" style="70" customWidth="1"/>
    <col min="774" max="774" width="14.140625" style="70" bestFit="1" customWidth="1"/>
    <col min="775" max="775" width="18" style="70" bestFit="1" customWidth="1"/>
    <col min="776" max="776" width="11" style="70" bestFit="1" customWidth="1"/>
    <col min="777" max="1025" width="9.140625" style="70"/>
    <col min="1026" max="1026" width="21" style="70" customWidth="1"/>
    <col min="1027" max="1027" width="81.42578125" style="70" customWidth="1"/>
    <col min="1028" max="1029" width="15.5703125" style="70" customWidth="1"/>
    <col min="1030" max="1030" width="14.140625" style="70" bestFit="1" customWidth="1"/>
    <col min="1031" max="1031" width="18" style="70" bestFit="1" customWidth="1"/>
    <col min="1032" max="1032" width="11" style="70" bestFit="1" customWidth="1"/>
    <col min="1033" max="1281" width="9.140625" style="70"/>
    <col min="1282" max="1282" width="21" style="70" customWidth="1"/>
    <col min="1283" max="1283" width="81.42578125" style="70" customWidth="1"/>
    <col min="1284" max="1285" width="15.5703125" style="70" customWidth="1"/>
    <col min="1286" max="1286" width="14.140625" style="70" bestFit="1" customWidth="1"/>
    <col min="1287" max="1287" width="18" style="70" bestFit="1" customWidth="1"/>
    <col min="1288" max="1288" width="11" style="70" bestFit="1" customWidth="1"/>
    <col min="1289" max="1537" width="9.140625" style="70"/>
    <col min="1538" max="1538" width="21" style="70" customWidth="1"/>
    <col min="1539" max="1539" width="81.42578125" style="70" customWidth="1"/>
    <col min="1540" max="1541" width="15.5703125" style="70" customWidth="1"/>
    <col min="1542" max="1542" width="14.140625" style="70" bestFit="1" customWidth="1"/>
    <col min="1543" max="1543" width="18" style="70" bestFit="1" customWidth="1"/>
    <col min="1544" max="1544" width="11" style="70" bestFit="1" customWidth="1"/>
    <col min="1545" max="1793" width="9.140625" style="70"/>
    <col min="1794" max="1794" width="21" style="70" customWidth="1"/>
    <col min="1795" max="1795" width="81.42578125" style="70" customWidth="1"/>
    <col min="1796" max="1797" width="15.5703125" style="70" customWidth="1"/>
    <col min="1798" max="1798" width="14.140625" style="70" bestFit="1" customWidth="1"/>
    <col min="1799" max="1799" width="18" style="70" bestFit="1" customWidth="1"/>
    <col min="1800" max="1800" width="11" style="70" bestFit="1" customWidth="1"/>
    <col min="1801" max="2049" width="9.140625" style="70"/>
    <col min="2050" max="2050" width="21" style="70" customWidth="1"/>
    <col min="2051" max="2051" width="81.42578125" style="70" customWidth="1"/>
    <col min="2052" max="2053" width="15.5703125" style="70" customWidth="1"/>
    <col min="2054" max="2054" width="14.140625" style="70" bestFit="1" customWidth="1"/>
    <col min="2055" max="2055" width="18" style="70" bestFit="1" customWidth="1"/>
    <col min="2056" max="2056" width="11" style="70" bestFit="1" customWidth="1"/>
    <col min="2057" max="2305" width="9.140625" style="70"/>
    <col min="2306" max="2306" width="21" style="70" customWidth="1"/>
    <col min="2307" max="2307" width="81.42578125" style="70" customWidth="1"/>
    <col min="2308" max="2309" width="15.5703125" style="70" customWidth="1"/>
    <col min="2310" max="2310" width="14.140625" style="70" bestFit="1" customWidth="1"/>
    <col min="2311" max="2311" width="18" style="70" bestFit="1" customWidth="1"/>
    <col min="2312" max="2312" width="11" style="70" bestFit="1" customWidth="1"/>
    <col min="2313" max="2561" width="9.140625" style="70"/>
    <col min="2562" max="2562" width="21" style="70" customWidth="1"/>
    <col min="2563" max="2563" width="81.42578125" style="70" customWidth="1"/>
    <col min="2564" max="2565" width="15.5703125" style="70" customWidth="1"/>
    <col min="2566" max="2566" width="14.140625" style="70" bestFit="1" customWidth="1"/>
    <col min="2567" max="2567" width="18" style="70" bestFit="1" customWidth="1"/>
    <col min="2568" max="2568" width="11" style="70" bestFit="1" customWidth="1"/>
    <col min="2569" max="2817" width="9.140625" style="70"/>
    <col min="2818" max="2818" width="21" style="70" customWidth="1"/>
    <col min="2819" max="2819" width="81.42578125" style="70" customWidth="1"/>
    <col min="2820" max="2821" width="15.5703125" style="70" customWidth="1"/>
    <col min="2822" max="2822" width="14.140625" style="70" bestFit="1" customWidth="1"/>
    <col min="2823" max="2823" width="18" style="70" bestFit="1" customWidth="1"/>
    <col min="2824" max="2824" width="11" style="70" bestFit="1" customWidth="1"/>
    <col min="2825" max="3073" width="9.140625" style="70"/>
    <col min="3074" max="3074" width="21" style="70" customWidth="1"/>
    <col min="3075" max="3075" width="81.42578125" style="70" customWidth="1"/>
    <col min="3076" max="3077" width="15.5703125" style="70" customWidth="1"/>
    <col min="3078" max="3078" width="14.140625" style="70" bestFit="1" customWidth="1"/>
    <col min="3079" max="3079" width="18" style="70" bestFit="1" customWidth="1"/>
    <col min="3080" max="3080" width="11" style="70" bestFit="1" customWidth="1"/>
    <col min="3081" max="3329" width="9.140625" style="70"/>
    <col min="3330" max="3330" width="21" style="70" customWidth="1"/>
    <col min="3331" max="3331" width="81.42578125" style="70" customWidth="1"/>
    <col min="3332" max="3333" width="15.5703125" style="70" customWidth="1"/>
    <col min="3334" max="3334" width="14.140625" style="70" bestFit="1" customWidth="1"/>
    <col min="3335" max="3335" width="18" style="70" bestFit="1" customWidth="1"/>
    <col min="3336" max="3336" width="11" style="70" bestFit="1" customWidth="1"/>
    <col min="3337" max="3585" width="9.140625" style="70"/>
    <col min="3586" max="3586" width="21" style="70" customWidth="1"/>
    <col min="3587" max="3587" width="81.42578125" style="70" customWidth="1"/>
    <col min="3588" max="3589" width="15.5703125" style="70" customWidth="1"/>
    <col min="3590" max="3590" width="14.140625" style="70" bestFit="1" customWidth="1"/>
    <col min="3591" max="3591" width="18" style="70" bestFit="1" customWidth="1"/>
    <col min="3592" max="3592" width="11" style="70" bestFit="1" customWidth="1"/>
    <col min="3593" max="3841" width="9.140625" style="70"/>
    <col min="3842" max="3842" width="21" style="70" customWidth="1"/>
    <col min="3843" max="3843" width="81.42578125" style="70" customWidth="1"/>
    <col min="3844" max="3845" width="15.5703125" style="70" customWidth="1"/>
    <col min="3846" max="3846" width="14.140625" style="70" bestFit="1" customWidth="1"/>
    <col min="3847" max="3847" width="18" style="70" bestFit="1" customWidth="1"/>
    <col min="3848" max="3848" width="11" style="70" bestFit="1" customWidth="1"/>
    <col min="3849" max="4097" width="9.140625" style="70"/>
    <col min="4098" max="4098" width="21" style="70" customWidth="1"/>
    <col min="4099" max="4099" width="81.42578125" style="70" customWidth="1"/>
    <col min="4100" max="4101" width="15.5703125" style="70" customWidth="1"/>
    <col min="4102" max="4102" width="14.140625" style="70" bestFit="1" customWidth="1"/>
    <col min="4103" max="4103" width="18" style="70" bestFit="1" customWidth="1"/>
    <col min="4104" max="4104" width="11" style="70" bestFit="1" customWidth="1"/>
    <col min="4105" max="4353" width="9.140625" style="70"/>
    <col min="4354" max="4354" width="21" style="70" customWidth="1"/>
    <col min="4355" max="4355" width="81.42578125" style="70" customWidth="1"/>
    <col min="4356" max="4357" width="15.5703125" style="70" customWidth="1"/>
    <col min="4358" max="4358" width="14.140625" style="70" bestFit="1" customWidth="1"/>
    <col min="4359" max="4359" width="18" style="70" bestFit="1" customWidth="1"/>
    <col min="4360" max="4360" width="11" style="70" bestFit="1" customWidth="1"/>
    <col min="4361" max="4609" width="9.140625" style="70"/>
    <col min="4610" max="4610" width="21" style="70" customWidth="1"/>
    <col min="4611" max="4611" width="81.42578125" style="70" customWidth="1"/>
    <col min="4612" max="4613" width="15.5703125" style="70" customWidth="1"/>
    <col min="4614" max="4614" width="14.140625" style="70" bestFit="1" customWidth="1"/>
    <col min="4615" max="4615" width="18" style="70" bestFit="1" customWidth="1"/>
    <col min="4616" max="4616" width="11" style="70" bestFit="1" customWidth="1"/>
    <col min="4617" max="4865" width="9.140625" style="70"/>
    <col min="4866" max="4866" width="21" style="70" customWidth="1"/>
    <col min="4867" max="4867" width="81.42578125" style="70" customWidth="1"/>
    <col min="4868" max="4869" width="15.5703125" style="70" customWidth="1"/>
    <col min="4870" max="4870" width="14.140625" style="70" bestFit="1" customWidth="1"/>
    <col min="4871" max="4871" width="18" style="70" bestFit="1" customWidth="1"/>
    <col min="4872" max="4872" width="11" style="70" bestFit="1" customWidth="1"/>
    <col min="4873" max="5121" width="9.140625" style="70"/>
    <col min="5122" max="5122" width="21" style="70" customWidth="1"/>
    <col min="5123" max="5123" width="81.42578125" style="70" customWidth="1"/>
    <col min="5124" max="5125" width="15.5703125" style="70" customWidth="1"/>
    <col min="5126" max="5126" width="14.140625" style="70" bestFit="1" customWidth="1"/>
    <col min="5127" max="5127" width="18" style="70" bestFit="1" customWidth="1"/>
    <col min="5128" max="5128" width="11" style="70" bestFit="1" customWidth="1"/>
    <col min="5129" max="5377" width="9.140625" style="70"/>
    <col min="5378" max="5378" width="21" style="70" customWidth="1"/>
    <col min="5379" max="5379" width="81.42578125" style="70" customWidth="1"/>
    <col min="5380" max="5381" width="15.5703125" style="70" customWidth="1"/>
    <col min="5382" max="5382" width="14.140625" style="70" bestFit="1" customWidth="1"/>
    <col min="5383" max="5383" width="18" style="70" bestFit="1" customWidth="1"/>
    <col min="5384" max="5384" width="11" style="70" bestFit="1" customWidth="1"/>
    <col min="5385" max="5633" width="9.140625" style="70"/>
    <col min="5634" max="5634" width="21" style="70" customWidth="1"/>
    <col min="5635" max="5635" width="81.42578125" style="70" customWidth="1"/>
    <col min="5636" max="5637" width="15.5703125" style="70" customWidth="1"/>
    <col min="5638" max="5638" width="14.140625" style="70" bestFit="1" customWidth="1"/>
    <col min="5639" max="5639" width="18" style="70" bestFit="1" customWidth="1"/>
    <col min="5640" max="5640" width="11" style="70" bestFit="1" customWidth="1"/>
    <col min="5641" max="5889" width="9.140625" style="70"/>
    <col min="5890" max="5890" width="21" style="70" customWidth="1"/>
    <col min="5891" max="5891" width="81.42578125" style="70" customWidth="1"/>
    <col min="5892" max="5893" width="15.5703125" style="70" customWidth="1"/>
    <col min="5894" max="5894" width="14.140625" style="70" bestFit="1" customWidth="1"/>
    <col min="5895" max="5895" width="18" style="70" bestFit="1" customWidth="1"/>
    <col min="5896" max="5896" width="11" style="70" bestFit="1" customWidth="1"/>
    <col min="5897" max="6145" width="9.140625" style="70"/>
    <col min="6146" max="6146" width="21" style="70" customWidth="1"/>
    <col min="6147" max="6147" width="81.42578125" style="70" customWidth="1"/>
    <col min="6148" max="6149" width="15.5703125" style="70" customWidth="1"/>
    <col min="6150" max="6150" width="14.140625" style="70" bestFit="1" customWidth="1"/>
    <col min="6151" max="6151" width="18" style="70" bestFit="1" customWidth="1"/>
    <col min="6152" max="6152" width="11" style="70" bestFit="1" customWidth="1"/>
    <col min="6153" max="6401" width="9.140625" style="70"/>
    <col min="6402" max="6402" width="21" style="70" customWidth="1"/>
    <col min="6403" max="6403" width="81.42578125" style="70" customWidth="1"/>
    <col min="6404" max="6405" width="15.5703125" style="70" customWidth="1"/>
    <col min="6406" max="6406" width="14.140625" style="70" bestFit="1" customWidth="1"/>
    <col min="6407" max="6407" width="18" style="70" bestFit="1" customWidth="1"/>
    <col min="6408" max="6408" width="11" style="70" bestFit="1" customWidth="1"/>
    <col min="6409" max="6657" width="9.140625" style="70"/>
    <col min="6658" max="6658" width="21" style="70" customWidth="1"/>
    <col min="6659" max="6659" width="81.42578125" style="70" customWidth="1"/>
    <col min="6660" max="6661" width="15.5703125" style="70" customWidth="1"/>
    <col min="6662" max="6662" width="14.140625" style="70" bestFit="1" customWidth="1"/>
    <col min="6663" max="6663" width="18" style="70" bestFit="1" customWidth="1"/>
    <col min="6664" max="6664" width="11" style="70" bestFit="1" customWidth="1"/>
    <col min="6665" max="6913" width="9.140625" style="70"/>
    <col min="6914" max="6914" width="21" style="70" customWidth="1"/>
    <col min="6915" max="6915" width="81.42578125" style="70" customWidth="1"/>
    <col min="6916" max="6917" width="15.5703125" style="70" customWidth="1"/>
    <col min="6918" max="6918" width="14.140625" style="70" bestFit="1" customWidth="1"/>
    <col min="6919" max="6919" width="18" style="70" bestFit="1" customWidth="1"/>
    <col min="6920" max="6920" width="11" style="70" bestFit="1" customWidth="1"/>
    <col min="6921" max="7169" width="9.140625" style="70"/>
    <col min="7170" max="7170" width="21" style="70" customWidth="1"/>
    <col min="7171" max="7171" width="81.42578125" style="70" customWidth="1"/>
    <col min="7172" max="7173" width="15.5703125" style="70" customWidth="1"/>
    <col min="7174" max="7174" width="14.140625" style="70" bestFit="1" customWidth="1"/>
    <col min="7175" max="7175" width="18" style="70" bestFit="1" customWidth="1"/>
    <col min="7176" max="7176" width="11" style="70" bestFit="1" customWidth="1"/>
    <col min="7177" max="7425" width="9.140625" style="70"/>
    <col min="7426" max="7426" width="21" style="70" customWidth="1"/>
    <col min="7427" max="7427" width="81.42578125" style="70" customWidth="1"/>
    <col min="7428" max="7429" width="15.5703125" style="70" customWidth="1"/>
    <col min="7430" max="7430" width="14.140625" style="70" bestFit="1" customWidth="1"/>
    <col min="7431" max="7431" width="18" style="70" bestFit="1" customWidth="1"/>
    <col min="7432" max="7432" width="11" style="70" bestFit="1" customWidth="1"/>
    <col min="7433" max="7681" width="9.140625" style="70"/>
    <col min="7682" max="7682" width="21" style="70" customWidth="1"/>
    <col min="7683" max="7683" width="81.42578125" style="70" customWidth="1"/>
    <col min="7684" max="7685" width="15.5703125" style="70" customWidth="1"/>
    <col min="7686" max="7686" width="14.140625" style="70" bestFit="1" customWidth="1"/>
    <col min="7687" max="7687" width="18" style="70" bestFit="1" customWidth="1"/>
    <col min="7688" max="7688" width="11" style="70" bestFit="1" customWidth="1"/>
    <col min="7689" max="7937" width="9.140625" style="70"/>
    <col min="7938" max="7938" width="21" style="70" customWidth="1"/>
    <col min="7939" max="7939" width="81.42578125" style="70" customWidth="1"/>
    <col min="7940" max="7941" width="15.5703125" style="70" customWidth="1"/>
    <col min="7942" max="7942" width="14.140625" style="70" bestFit="1" customWidth="1"/>
    <col min="7943" max="7943" width="18" style="70" bestFit="1" customWidth="1"/>
    <col min="7944" max="7944" width="11" style="70" bestFit="1" customWidth="1"/>
    <col min="7945" max="8193" width="9.140625" style="70"/>
    <col min="8194" max="8194" width="21" style="70" customWidth="1"/>
    <col min="8195" max="8195" width="81.42578125" style="70" customWidth="1"/>
    <col min="8196" max="8197" width="15.5703125" style="70" customWidth="1"/>
    <col min="8198" max="8198" width="14.140625" style="70" bestFit="1" customWidth="1"/>
    <col min="8199" max="8199" width="18" style="70" bestFit="1" customWidth="1"/>
    <col min="8200" max="8200" width="11" style="70" bestFit="1" customWidth="1"/>
    <col min="8201" max="8449" width="9.140625" style="70"/>
    <col min="8450" max="8450" width="21" style="70" customWidth="1"/>
    <col min="8451" max="8451" width="81.42578125" style="70" customWidth="1"/>
    <col min="8452" max="8453" width="15.5703125" style="70" customWidth="1"/>
    <col min="8454" max="8454" width="14.140625" style="70" bestFit="1" customWidth="1"/>
    <col min="8455" max="8455" width="18" style="70" bestFit="1" customWidth="1"/>
    <col min="8456" max="8456" width="11" style="70" bestFit="1" customWidth="1"/>
    <col min="8457" max="8705" width="9.140625" style="70"/>
    <col min="8706" max="8706" width="21" style="70" customWidth="1"/>
    <col min="8707" max="8707" width="81.42578125" style="70" customWidth="1"/>
    <col min="8708" max="8709" width="15.5703125" style="70" customWidth="1"/>
    <col min="8710" max="8710" width="14.140625" style="70" bestFit="1" customWidth="1"/>
    <col min="8711" max="8711" width="18" style="70" bestFit="1" customWidth="1"/>
    <col min="8712" max="8712" width="11" style="70" bestFit="1" customWidth="1"/>
    <col min="8713" max="8961" width="9.140625" style="70"/>
    <col min="8962" max="8962" width="21" style="70" customWidth="1"/>
    <col min="8963" max="8963" width="81.42578125" style="70" customWidth="1"/>
    <col min="8964" max="8965" width="15.5703125" style="70" customWidth="1"/>
    <col min="8966" max="8966" width="14.140625" style="70" bestFit="1" customWidth="1"/>
    <col min="8967" max="8967" width="18" style="70" bestFit="1" customWidth="1"/>
    <col min="8968" max="8968" width="11" style="70" bestFit="1" customWidth="1"/>
    <col min="8969" max="9217" width="9.140625" style="70"/>
    <col min="9218" max="9218" width="21" style="70" customWidth="1"/>
    <col min="9219" max="9219" width="81.42578125" style="70" customWidth="1"/>
    <col min="9220" max="9221" width="15.5703125" style="70" customWidth="1"/>
    <col min="9222" max="9222" width="14.140625" style="70" bestFit="1" customWidth="1"/>
    <col min="9223" max="9223" width="18" style="70" bestFit="1" customWidth="1"/>
    <col min="9224" max="9224" width="11" style="70" bestFit="1" customWidth="1"/>
    <col min="9225" max="9473" width="9.140625" style="70"/>
    <col min="9474" max="9474" width="21" style="70" customWidth="1"/>
    <col min="9475" max="9475" width="81.42578125" style="70" customWidth="1"/>
    <col min="9476" max="9477" width="15.5703125" style="70" customWidth="1"/>
    <col min="9478" max="9478" width="14.140625" style="70" bestFit="1" customWidth="1"/>
    <col min="9479" max="9479" width="18" style="70" bestFit="1" customWidth="1"/>
    <col min="9480" max="9480" width="11" style="70" bestFit="1" customWidth="1"/>
    <col min="9481" max="9729" width="9.140625" style="70"/>
    <col min="9730" max="9730" width="21" style="70" customWidth="1"/>
    <col min="9731" max="9731" width="81.42578125" style="70" customWidth="1"/>
    <col min="9732" max="9733" width="15.5703125" style="70" customWidth="1"/>
    <col min="9734" max="9734" width="14.140625" style="70" bestFit="1" customWidth="1"/>
    <col min="9735" max="9735" width="18" style="70" bestFit="1" customWidth="1"/>
    <col min="9736" max="9736" width="11" style="70" bestFit="1" customWidth="1"/>
    <col min="9737" max="9985" width="9.140625" style="70"/>
    <col min="9986" max="9986" width="21" style="70" customWidth="1"/>
    <col min="9987" max="9987" width="81.42578125" style="70" customWidth="1"/>
    <col min="9988" max="9989" width="15.5703125" style="70" customWidth="1"/>
    <col min="9990" max="9990" width="14.140625" style="70" bestFit="1" customWidth="1"/>
    <col min="9991" max="9991" width="18" style="70" bestFit="1" customWidth="1"/>
    <col min="9992" max="9992" width="11" style="70" bestFit="1" customWidth="1"/>
    <col min="9993" max="10241" width="9.140625" style="70"/>
    <col min="10242" max="10242" width="21" style="70" customWidth="1"/>
    <col min="10243" max="10243" width="81.42578125" style="70" customWidth="1"/>
    <col min="10244" max="10245" width="15.5703125" style="70" customWidth="1"/>
    <col min="10246" max="10246" width="14.140625" style="70" bestFit="1" customWidth="1"/>
    <col min="10247" max="10247" width="18" style="70" bestFit="1" customWidth="1"/>
    <col min="10248" max="10248" width="11" style="70" bestFit="1" customWidth="1"/>
    <col min="10249" max="10497" width="9.140625" style="70"/>
    <col min="10498" max="10498" width="21" style="70" customWidth="1"/>
    <col min="10499" max="10499" width="81.42578125" style="70" customWidth="1"/>
    <col min="10500" max="10501" width="15.5703125" style="70" customWidth="1"/>
    <col min="10502" max="10502" width="14.140625" style="70" bestFit="1" customWidth="1"/>
    <col min="10503" max="10503" width="18" style="70" bestFit="1" customWidth="1"/>
    <col min="10504" max="10504" width="11" style="70" bestFit="1" customWidth="1"/>
    <col min="10505" max="10753" width="9.140625" style="70"/>
    <col min="10754" max="10754" width="21" style="70" customWidth="1"/>
    <col min="10755" max="10755" width="81.42578125" style="70" customWidth="1"/>
    <col min="10756" max="10757" width="15.5703125" style="70" customWidth="1"/>
    <col min="10758" max="10758" width="14.140625" style="70" bestFit="1" customWidth="1"/>
    <col min="10759" max="10759" width="18" style="70" bestFit="1" customWidth="1"/>
    <col min="10760" max="10760" width="11" style="70" bestFit="1" customWidth="1"/>
    <col min="10761" max="11009" width="9.140625" style="70"/>
    <col min="11010" max="11010" width="21" style="70" customWidth="1"/>
    <col min="11011" max="11011" width="81.42578125" style="70" customWidth="1"/>
    <col min="11012" max="11013" width="15.5703125" style="70" customWidth="1"/>
    <col min="11014" max="11014" width="14.140625" style="70" bestFit="1" customWidth="1"/>
    <col min="11015" max="11015" width="18" style="70" bestFit="1" customWidth="1"/>
    <col min="11016" max="11016" width="11" style="70" bestFit="1" customWidth="1"/>
    <col min="11017" max="11265" width="9.140625" style="70"/>
    <col min="11266" max="11266" width="21" style="70" customWidth="1"/>
    <col min="11267" max="11267" width="81.42578125" style="70" customWidth="1"/>
    <col min="11268" max="11269" width="15.5703125" style="70" customWidth="1"/>
    <col min="11270" max="11270" width="14.140625" style="70" bestFit="1" customWidth="1"/>
    <col min="11271" max="11271" width="18" style="70" bestFit="1" customWidth="1"/>
    <col min="11272" max="11272" width="11" style="70" bestFit="1" customWidth="1"/>
    <col min="11273" max="11521" width="9.140625" style="70"/>
    <col min="11522" max="11522" width="21" style="70" customWidth="1"/>
    <col min="11523" max="11523" width="81.42578125" style="70" customWidth="1"/>
    <col min="11524" max="11525" width="15.5703125" style="70" customWidth="1"/>
    <col min="11526" max="11526" width="14.140625" style="70" bestFit="1" customWidth="1"/>
    <col min="11527" max="11527" width="18" style="70" bestFit="1" customWidth="1"/>
    <col min="11528" max="11528" width="11" style="70" bestFit="1" customWidth="1"/>
    <col min="11529" max="11777" width="9.140625" style="70"/>
    <col min="11778" max="11778" width="21" style="70" customWidth="1"/>
    <col min="11779" max="11779" width="81.42578125" style="70" customWidth="1"/>
    <col min="11780" max="11781" width="15.5703125" style="70" customWidth="1"/>
    <col min="11782" max="11782" width="14.140625" style="70" bestFit="1" customWidth="1"/>
    <col min="11783" max="11783" width="18" style="70" bestFit="1" customWidth="1"/>
    <col min="11784" max="11784" width="11" style="70" bestFit="1" customWidth="1"/>
    <col min="11785" max="12033" width="9.140625" style="70"/>
    <col min="12034" max="12034" width="21" style="70" customWidth="1"/>
    <col min="12035" max="12035" width="81.42578125" style="70" customWidth="1"/>
    <col min="12036" max="12037" width="15.5703125" style="70" customWidth="1"/>
    <col min="12038" max="12038" width="14.140625" style="70" bestFit="1" customWidth="1"/>
    <col min="12039" max="12039" width="18" style="70" bestFit="1" customWidth="1"/>
    <col min="12040" max="12040" width="11" style="70" bestFit="1" customWidth="1"/>
    <col min="12041" max="12289" width="9.140625" style="70"/>
    <col min="12290" max="12290" width="21" style="70" customWidth="1"/>
    <col min="12291" max="12291" width="81.42578125" style="70" customWidth="1"/>
    <col min="12292" max="12293" width="15.5703125" style="70" customWidth="1"/>
    <col min="12294" max="12294" width="14.140625" style="70" bestFit="1" customWidth="1"/>
    <col min="12295" max="12295" width="18" style="70" bestFit="1" customWidth="1"/>
    <col min="12296" max="12296" width="11" style="70" bestFit="1" customWidth="1"/>
    <col min="12297" max="12545" width="9.140625" style="70"/>
    <col min="12546" max="12546" width="21" style="70" customWidth="1"/>
    <col min="12547" max="12547" width="81.42578125" style="70" customWidth="1"/>
    <col min="12548" max="12549" width="15.5703125" style="70" customWidth="1"/>
    <col min="12550" max="12550" width="14.140625" style="70" bestFit="1" customWidth="1"/>
    <col min="12551" max="12551" width="18" style="70" bestFit="1" customWidth="1"/>
    <col min="12552" max="12552" width="11" style="70" bestFit="1" customWidth="1"/>
    <col min="12553" max="12801" width="9.140625" style="70"/>
    <col min="12802" max="12802" width="21" style="70" customWidth="1"/>
    <col min="12803" max="12803" width="81.42578125" style="70" customWidth="1"/>
    <col min="12804" max="12805" width="15.5703125" style="70" customWidth="1"/>
    <col min="12806" max="12806" width="14.140625" style="70" bestFit="1" customWidth="1"/>
    <col min="12807" max="12807" width="18" style="70" bestFit="1" customWidth="1"/>
    <col min="12808" max="12808" width="11" style="70" bestFit="1" customWidth="1"/>
    <col min="12809" max="13057" width="9.140625" style="70"/>
    <col min="13058" max="13058" width="21" style="70" customWidth="1"/>
    <col min="13059" max="13059" width="81.42578125" style="70" customWidth="1"/>
    <col min="13060" max="13061" width="15.5703125" style="70" customWidth="1"/>
    <col min="13062" max="13062" width="14.140625" style="70" bestFit="1" customWidth="1"/>
    <col min="13063" max="13063" width="18" style="70" bestFit="1" customWidth="1"/>
    <col min="13064" max="13064" width="11" style="70" bestFit="1" customWidth="1"/>
    <col min="13065" max="13313" width="9.140625" style="70"/>
    <col min="13314" max="13314" width="21" style="70" customWidth="1"/>
    <col min="13315" max="13315" width="81.42578125" style="70" customWidth="1"/>
    <col min="13316" max="13317" width="15.5703125" style="70" customWidth="1"/>
    <col min="13318" max="13318" width="14.140625" style="70" bestFit="1" customWidth="1"/>
    <col min="13319" max="13319" width="18" style="70" bestFit="1" customWidth="1"/>
    <col min="13320" max="13320" width="11" style="70" bestFit="1" customWidth="1"/>
    <col min="13321" max="13569" width="9.140625" style="70"/>
    <col min="13570" max="13570" width="21" style="70" customWidth="1"/>
    <col min="13571" max="13571" width="81.42578125" style="70" customWidth="1"/>
    <col min="13572" max="13573" width="15.5703125" style="70" customWidth="1"/>
    <col min="13574" max="13574" width="14.140625" style="70" bestFit="1" customWidth="1"/>
    <col min="13575" max="13575" width="18" style="70" bestFit="1" customWidth="1"/>
    <col min="13576" max="13576" width="11" style="70" bestFit="1" customWidth="1"/>
    <col min="13577" max="13825" width="9.140625" style="70"/>
    <col min="13826" max="13826" width="21" style="70" customWidth="1"/>
    <col min="13827" max="13827" width="81.42578125" style="70" customWidth="1"/>
    <col min="13828" max="13829" width="15.5703125" style="70" customWidth="1"/>
    <col min="13830" max="13830" width="14.140625" style="70" bestFit="1" customWidth="1"/>
    <col min="13831" max="13831" width="18" style="70" bestFit="1" customWidth="1"/>
    <col min="13832" max="13832" width="11" style="70" bestFit="1" customWidth="1"/>
    <col min="13833" max="14081" width="9.140625" style="70"/>
    <col min="14082" max="14082" width="21" style="70" customWidth="1"/>
    <col min="14083" max="14083" width="81.42578125" style="70" customWidth="1"/>
    <col min="14084" max="14085" width="15.5703125" style="70" customWidth="1"/>
    <col min="14086" max="14086" width="14.140625" style="70" bestFit="1" customWidth="1"/>
    <col min="14087" max="14087" width="18" style="70" bestFit="1" customWidth="1"/>
    <col min="14088" max="14088" width="11" style="70" bestFit="1" customWidth="1"/>
    <col min="14089" max="14337" width="9.140625" style="70"/>
    <col min="14338" max="14338" width="21" style="70" customWidth="1"/>
    <col min="14339" max="14339" width="81.42578125" style="70" customWidth="1"/>
    <col min="14340" max="14341" width="15.5703125" style="70" customWidth="1"/>
    <col min="14342" max="14342" width="14.140625" style="70" bestFit="1" customWidth="1"/>
    <col min="14343" max="14343" width="18" style="70" bestFit="1" customWidth="1"/>
    <col min="14344" max="14344" width="11" style="70" bestFit="1" customWidth="1"/>
    <col min="14345" max="14593" width="9.140625" style="70"/>
    <col min="14594" max="14594" width="21" style="70" customWidth="1"/>
    <col min="14595" max="14595" width="81.42578125" style="70" customWidth="1"/>
    <col min="14596" max="14597" width="15.5703125" style="70" customWidth="1"/>
    <col min="14598" max="14598" width="14.140625" style="70" bestFit="1" customWidth="1"/>
    <col min="14599" max="14599" width="18" style="70" bestFit="1" customWidth="1"/>
    <col min="14600" max="14600" width="11" style="70" bestFit="1" customWidth="1"/>
    <col min="14601" max="14849" width="9.140625" style="70"/>
    <col min="14850" max="14850" width="21" style="70" customWidth="1"/>
    <col min="14851" max="14851" width="81.42578125" style="70" customWidth="1"/>
    <col min="14852" max="14853" width="15.5703125" style="70" customWidth="1"/>
    <col min="14854" max="14854" width="14.140625" style="70" bestFit="1" customWidth="1"/>
    <col min="14855" max="14855" width="18" style="70" bestFit="1" customWidth="1"/>
    <col min="14856" max="14856" width="11" style="70" bestFit="1" customWidth="1"/>
    <col min="14857" max="15105" width="9.140625" style="70"/>
    <col min="15106" max="15106" width="21" style="70" customWidth="1"/>
    <col min="15107" max="15107" width="81.42578125" style="70" customWidth="1"/>
    <col min="15108" max="15109" width="15.5703125" style="70" customWidth="1"/>
    <col min="15110" max="15110" width="14.140625" style="70" bestFit="1" customWidth="1"/>
    <col min="15111" max="15111" width="18" style="70" bestFit="1" customWidth="1"/>
    <col min="15112" max="15112" width="11" style="70" bestFit="1" customWidth="1"/>
    <col min="15113" max="15361" width="9.140625" style="70"/>
    <col min="15362" max="15362" width="21" style="70" customWidth="1"/>
    <col min="15363" max="15363" width="81.42578125" style="70" customWidth="1"/>
    <col min="15364" max="15365" width="15.5703125" style="70" customWidth="1"/>
    <col min="15366" max="15366" width="14.140625" style="70" bestFit="1" customWidth="1"/>
    <col min="15367" max="15367" width="18" style="70" bestFit="1" customWidth="1"/>
    <col min="15368" max="15368" width="11" style="70" bestFit="1" customWidth="1"/>
    <col min="15369" max="15617" width="9.140625" style="70"/>
    <col min="15618" max="15618" width="21" style="70" customWidth="1"/>
    <col min="15619" max="15619" width="81.42578125" style="70" customWidth="1"/>
    <col min="15620" max="15621" width="15.5703125" style="70" customWidth="1"/>
    <col min="15622" max="15622" width="14.140625" style="70" bestFit="1" customWidth="1"/>
    <col min="15623" max="15623" width="18" style="70" bestFit="1" customWidth="1"/>
    <col min="15624" max="15624" width="11" style="70" bestFit="1" customWidth="1"/>
    <col min="15625" max="15873" width="9.140625" style="70"/>
    <col min="15874" max="15874" width="21" style="70" customWidth="1"/>
    <col min="15875" max="15875" width="81.42578125" style="70" customWidth="1"/>
    <col min="15876" max="15877" width="15.5703125" style="70" customWidth="1"/>
    <col min="15878" max="15878" width="14.140625" style="70" bestFit="1" customWidth="1"/>
    <col min="15879" max="15879" width="18" style="70" bestFit="1" customWidth="1"/>
    <col min="15880" max="15880" width="11" style="70" bestFit="1" customWidth="1"/>
    <col min="15881" max="16129" width="9.140625" style="70"/>
    <col min="16130" max="16130" width="21" style="70" customWidth="1"/>
    <col min="16131" max="16131" width="81.42578125" style="70" customWidth="1"/>
    <col min="16132" max="16133" width="15.5703125" style="70" customWidth="1"/>
    <col min="16134" max="16134" width="14.140625" style="70" bestFit="1" customWidth="1"/>
    <col min="16135" max="16135" width="18" style="70" bestFit="1" customWidth="1"/>
    <col min="16136" max="16136" width="11" style="70" bestFit="1" customWidth="1"/>
    <col min="16137" max="16384" width="9.140625" style="70"/>
  </cols>
  <sheetData>
    <row r="1" spans="1:10" ht="13.5" thickBot="1"/>
    <row r="2" spans="1:10" s="76" customFormat="1" ht="6" thickBot="1">
      <c r="B2" s="77"/>
      <c r="C2" s="196"/>
      <c r="D2" s="78"/>
      <c r="E2" s="79"/>
      <c r="F2" s="79"/>
      <c r="G2" s="80"/>
    </row>
    <row r="3" spans="1:10" s="82" customFormat="1" ht="57" customHeight="1" thickBot="1">
      <c r="A3" s="368" t="s">
        <v>218</v>
      </c>
      <c r="B3" s="199"/>
      <c r="C3" s="660" t="s">
        <v>2</v>
      </c>
      <c r="D3" s="2548" t="s">
        <v>1784</v>
      </c>
      <c r="E3" s="2549"/>
      <c r="F3" s="2550"/>
      <c r="G3" s="2551"/>
    </row>
    <row r="4" spans="1:10" s="105" customFormat="1" ht="50.25" customHeight="1" thickBot="1">
      <c r="A4" s="368" t="s">
        <v>219</v>
      </c>
      <c r="B4" s="200"/>
      <c r="C4" s="659" t="s">
        <v>3</v>
      </c>
      <c r="D4" s="662" t="s">
        <v>5</v>
      </c>
      <c r="E4" s="661">
        <v>0.20349999999999999</v>
      </c>
      <c r="F4" s="2552"/>
      <c r="G4" s="2553"/>
    </row>
    <row r="5" spans="1:10" s="83" customFormat="1" ht="15" customHeight="1" thickBot="1">
      <c r="B5" s="2561" t="s">
        <v>246</v>
      </c>
      <c r="C5" s="2562"/>
      <c r="D5" s="2562"/>
      <c r="E5" s="2562"/>
      <c r="F5" s="2562"/>
      <c r="G5" s="2563"/>
    </row>
    <row r="6" spans="1:10" s="76" customFormat="1" ht="6" thickBot="1">
      <c r="B6" s="77"/>
      <c r="C6" s="196"/>
      <c r="D6" s="78"/>
      <c r="E6" s="79"/>
      <c r="F6" s="79"/>
      <c r="G6" s="80"/>
    </row>
    <row r="7" spans="1:10" s="84" customFormat="1" ht="18" customHeight="1">
      <c r="B7" s="276" t="s">
        <v>6</v>
      </c>
      <c r="C7" s="2565" t="s">
        <v>1635</v>
      </c>
      <c r="D7" s="2565"/>
      <c r="E7" s="2565"/>
      <c r="F7" s="277" t="s">
        <v>7</v>
      </c>
      <c r="G7" s="278">
        <v>44103</v>
      </c>
    </row>
    <row r="8" spans="1:10" s="85" customFormat="1" ht="18" customHeight="1" thickBot="1">
      <c r="B8" s="279" t="s">
        <v>8</v>
      </c>
      <c r="C8" s="2566" t="s">
        <v>1636</v>
      </c>
      <c r="D8" s="2566"/>
      <c r="E8" s="2566"/>
      <c r="F8" s="280" t="s">
        <v>9</v>
      </c>
      <c r="G8" s="281">
        <v>1.157</v>
      </c>
    </row>
    <row r="9" spans="1:10" s="86" customFormat="1" ht="6" thickBot="1">
      <c r="B9" s="87"/>
      <c r="C9" s="88"/>
      <c r="D9" s="89"/>
      <c r="E9" s="90"/>
      <c r="F9" s="90"/>
      <c r="G9" s="91"/>
    </row>
    <row r="10" spans="1:10" s="85" customFormat="1" ht="18.75" thickBot="1">
      <c r="B10" s="2554" t="s">
        <v>74</v>
      </c>
      <c r="C10" s="2555"/>
      <c r="D10" s="2555"/>
      <c r="E10" s="2555"/>
      <c r="F10" s="2555"/>
      <c r="G10" s="2556"/>
    </row>
    <row r="11" spans="1:10" s="86" customFormat="1" ht="6" thickBot="1">
      <c r="B11" s="87"/>
      <c r="C11" s="88"/>
      <c r="D11" s="89"/>
      <c r="E11" s="90"/>
      <c r="F11" s="90"/>
      <c r="G11" s="91"/>
    </row>
    <row r="12" spans="1:10" s="98" customFormat="1" ht="6" customHeight="1" thickBot="1">
      <c r="B12" s="106"/>
      <c r="C12" s="106"/>
      <c r="D12" s="106"/>
      <c r="E12" s="106"/>
      <c r="F12" s="92"/>
      <c r="G12" s="92"/>
    </row>
    <row r="13" spans="1:10" s="298" customFormat="1" ht="15.75">
      <c r="A13" s="369"/>
      <c r="B13" s="282" t="s">
        <v>320</v>
      </c>
      <c r="C13" s="2564" t="s">
        <v>244</v>
      </c>
      <c r="D13" s="2564"/>
      <c r="E13" s="2564"/>
      <c r="F13" s="2564"/>
      <c r="G13" s="283" t="s">
        <v>23</v>
      </c>
      <c r="H13" s="1003">
        <v>15733</v>
      </c>
    </row>
    <row r="14" spans="1:10" s="298" customFormat="1" ht="31.5">
      <c r="A14" s="369"/>
      <c r="B14" s="284" t="s">
        <v>144</v>
      </c>
      <c r="C14" s="1241" t="s">
        <v>75</v>
      </c>
      <c r="D14" s="1241" t="s">
        <v>23</v>
      </c>
      <c r="E14" s="1241" t="s">
        <v>76</v>
      </c>
      <c r="F14" s="1242" t="s">
        <v>77</v>
      </c>
      <c r="G14" s="1243" t="s">
        <v>78</v>
      </c>
    </row>
    <row r="15" spans="1:10" s="298" customFormat="1" ht="15.75">
      <c r="A15" s="369"/>
      <c r="B15" s="2558" t="s">
        <v>83</v>
      </c>
      <c r="C15" s="2559"/>
      <c r="D15" s="2559"/>
      <c r="E15" s="2559"/>
      <c r="F15" s="2559"/>
      <c r="G15" s="2560"/>
      <c r="J15" s="298">
        <v>88326</v>
      </c>
    </row>
    <row r="16" spans="1:10" s="298" customFormat="1" ht="15.75">
      <c r="A16" s="369" t="s">
        <v>219</v>
      </c>
      <c r="B16" s="548">
        <v>90780</v>
      </c>
      <c r="C16" s="1235" t="s">
        <v>62</v>
      </c>
      <c r="D16" s="1236" t="s">
        <v>31</v>
      </c>
      <c r="E16" s="1248">
        <v>320</v>
      </c>
      <c r="F16" s="1247">
        <v>32</v>
      </c>
      <c r="G16" s="1249">
        <v>10240</v>
      </c>
      <c r="J16" s="298">
        <v>90780</v>
      </c>
    </row>
    <row r="17" spans="1:8" s="298" customFormat="1" ht="30.75" thickBot="1">
      <c r="A17" s="369" t="s">
        <v>219</v>
      </c>
      <c r="B17" s="365">
        <v>90777</v>
      </c>
      <c r="C17" s="1157" t="s">
        <v>61</v>
      </c>
      <c r="D17" s="1158" t="s">
        <v>31</v>
      </c>
      <c r="E17" s="306">
        <v>60</v>
      </c>
      <c r="F17" s="303">
        <v>91.55</v>
      </c>
      <c r="G17" s="285">
        <v>5493</v>
      </c>
    </row>
    <row r="18" spans="1:8" s="298" customFormat="1" ht="16.5" thickBot="1">
      <c r="A18" s="369"/>
      <c r="B18" s="2557"/>
      <c r="C18" s="2537"/>
      <c r="D18" s="2537"/>
      <c r="E18" s="2538"/>
      <c r="F18" s="348" t="s">
        <v>84</v>
      </c>
      <c r="G18" s="203">
        <v>15733</v>
      </c>
    </row>
    <row r="19" spans="1:8" s="298" customFormat="1" ht="16.5" thickBot="1">
      <c r="A19" s="369"/>
      <c r="B19" s="286"/>
      <c r="C19" s="286"/>
      <c r="D19" s="286"/>
      <c r="E19" s="286"/>
      <c r="F19" s="287"/>
      <c r="G19" s="287"/>
    </row>
    <row r="20" spans="1:8" s="298" customFormat="1" ht="15.75">
      <c r="A20" s="369"/>
      <c r="B20" s="2578" t="s">
        <v>777</v>
      </c>
      <c r="C20" s="2579"/>
      <c r="D20" s="2579"/>
      <c r="E20" s="2579"/>
      <c r="F20" s="2579"/>
      <c r="G20" s="2580"/>
    </row>
    <row r="21" spans="1:8" s="298" customFormat="1" ht="15.75">
      <c r="A21" s="369"/>
      <c r="B21" s="2585" t="s">
        <v>75</v>
      </c>
      <c r="C21" s="2586"/>
      <c r="D21" s="944" t="s">
        <v>23</v>
      </c>
      <c r="E21" s="2567" t="s">
        <v>544</v>
      </c>
      <c r="F21" s="2568"/>
      <c r="G21" s="2569"/>
    </row>
    <row r="22" spans="1:8" s="298" customFormat="1" ht="15.75">
      <c r="A22" s="369"/>
      <c r="B22" s="2570" t="s">
        <v>79</v>
      </c>
      <c r="C22" s="2571"/>
      <c r="D22" s="2571"/>
      <c r="E22" s="2571"/>
      <c r="F22" s="2571"/>
      <c r="G22" s="2572"/>
    </row>
    <row r="23" spans="1:8" s="298" customFormat="1" ht="15.75" customHeight="1">
      <c r="A23" s="369"/>
      <c r="B23" s="2573" t="s">
        <v>62</v>
      </c>
      <c r="C23" s="2574"/>
      <c r="D23" s="945" t="s">
        <v>31</v>
      </c>
      <c r="E23" s="2587" t="s">
        <v>1782</v>
      </c>
      <c r="F23" s="2588"/>
      <c r="G23" s="2589"/>
      <c r="H23" s="298" t="s">
        <v>1851</v>
      </c>
    </row>
    <row r="24" spans="1:8" s="298" customFormat="1" ht="16.5" customHeight="1" thickBot="1">
      <c r="A24" s="369"/>
      <c r="B24" s="2590" t="s">
        <v>61</v>
      </c>
      <c r="C24" s="2591"/>
      <c r="D24" s="1030" t="s">
        <v>31</v>
      </c>
      <c r="E24" s="2592" t="s">
        <v>1783</v>
      </c>
      <c r="F24" s="2593"/>
      <c r="G24" s="2594"/>
    </row>
    <row r="25" spans="1:8" s="1389" customFormat="1" ht="13.5" thickBot="1">
      <c r="B25" s="1398"/>
      <c r="C25" s="1398"/>
      <c r="D25" s="1399"/>
      <c r="E25" s="1400"/>
      <c r="F25" s="1401"/>
      <c r="G25" s="1402"/>
    </row>
    <row r="26" spans="1:8" s="1089" customFormat="1" ht="15.75">
      <c r="A26" s="1387"/>
      <c r="B26" s="282" t="s">
        <v>691</v>
      </c>
      <c r="C26" s="2533" t="s">
        <v>1777</v>
      </c>
      <c r="D26" s="2533"/>
      <c r="E26" s="2533"/>
      <c r="F26" s="2533"/>
      <c r="G26" s="1104" t="s">
        <v>0</v>
      </c>
      <c r="H26" s="1004">
        <v>294.02999999999997</v>
      </c>
    </row>
    <row r="27" spans="1:8" s="1089" customFormat="1" ht="31.5">
      <c r="A27" s="1387"/>
      <c r="B27" s="1317" t="s">
        <v>144</v>
      </c>
      <c r="C27" s="1318" t="s">
        <v>75</v>
      </c>
      <c r="D27" s="1318" t="s">
        <v>23</v>
      </c>
      <c r="E27" s="1318" t="s">
        <v>76</v>
      </c>
      <c r="F27" s="1319" t="s">
        <v>77</v>
      </c>
      <c r="G27" s="1320" t="s">
        <v>78</v>
      </c>
    </row>
    <row r="28" spans="1:8" s="1089" customFormat="1" ht="15.75">
      <c r="A28" s="1387"/>
      <c r="B28" s="2575" t="s">
        <v>82</v>
      </c>
      <c r="C28" s="2576"/>
      <c r="D28" s="2576"/>
      <c r="E28" s="2576"/>
      <c r="F28" s="2576"/>
      <c r="G28" s="2577"/>
    </row>
    <row r="29" spans="1:8" s="1089" customFormat="1" ht="45">
      <c r="A29" s="1387" t="s">
        <v>218</v>
      </c>
      <c r="B29" s="1305">
        <v>4911</v>
      </c>
      <c r="C29" s="1299" t="s">
        <v>1532</v>
      </c>
      <c r="D29" s="1304" t="s">
        <v>656</v>
      </c>
      <c r="E29" s="1866">
        <v>1</v>
      </c>
      <c r="F29" s="1322">
        <v>258.44</v>
      </c>
      <c r="G29" s="1455">
        <v>258.44</v>
      </c>
    </row>
    <row r="30" spans="1:8" s="1089" customFormat="1" ht="30">
      <c r="A30" s="1387" t="s">
        <v>219</v>
      </c>
      <c r="B30" s="1305">
        <v>88629</v>
      </c>
      <c r="C30" s="1299" t="s">
        <v>1443</v>
      </c>
      <c r="D30" s="1304" t="s">
        <v>20</v>
      </c>
      <c r="E30" s="1866">
        <v>1.6E-2</v>
      </c>
      <c r="F30" s="1322">
        <v>439.86</v>
      </c>
      <c r="G30" s="1455">
        <v>7.03</v>
      </c>
    </row>
    <row r="31" spans="1:8" s="1089" customFormat="1" ht="15.75">
      <c r="A31" s="1387"/>
      <c r="B31" s="2575" t="s">
        <v>83</v>
      </c>
      <c r="C31" s="2576"/>
      <c r="D31" s="2576"/>
      <c r="E31" s="2576"/>
      <c r="F31" s="2576"/>
      <c r="G31" s="2577"/>
    </row>
    <row r="32" spans="1:8" s="1089" customFormat="1" ht="15.75">
      <c r="A32" s="1387" t="s">
        <v>219</v>
      </c>
      <c r="B32" s="1321">
        <v>88309</v>
      </c>
      <c r="C32" s="1299" t="s">
        <v>55</v>
      </c>
      <c r="D32" s="1304" t="s">
        <v>31</v>
      </c>
      <c r="E32" s="1866">
        <v>0.8</v>
      </c>
      <c r="F32" s="1322">
        <v>19.809999999999999</v>
      </c>
      <c r="G32" s="1455">
        <v>15.84</v>
      </c>
    </row>
    <row r="33" spans="1:8" s="1089" customFormat="1" ht="16.5" thickBot="1">
      <c r="A33" s="1387" t="s">
        <v>219</v>
      </c>
      <c r="B33" s="1323">
        <v>88316</v>
      </c>
      <c r="C33" s="1303" t="s">
        <v>58</v>
      </c>
      <c r="D33" s="1300" t="s">
        <v>31</v>
      </c>
      <c r="E33" s="1867">
        <v>0.8</v>
      </c>
      <c r="F33" s="1324">
        <v>15.91</v>
      </c>
      <c r="G33" s="1735">
        <v>12.72</v>
      </c>
    </row>
    <row r="34" spans="1:8" s="1089" customFormat="1" ht="16.5" thickBot="1">
      <c r="A34" s="1387"/>
      <c r="B34" s="2547" t="s">
        <v>1776</v>
      </c>
      <c r="C34" s="2547"/>
      <c r="D34" s="2547"/>
      <c r="E34" s="2547"/>
      <c r="F34" s="646" t="s">
        <v>84</v>
      </c>
      <c r="G34" s="1388">
        <v>294.02999999999997</v>
      </c>
    </row>
    <row r="35" spans="1:8" s="1389" customFormat="1" ht="13.5" thickBot="1">
      <c r="B35" s="1398"/>
      <c r="C35" s="1398"/>
      <c r="D35" s="1399"/>
      <c r="E35" s="1400"/>
      <c r="F35" s="1401"/>
      <c r="G35" s="1402"/>
    </row>
    <row r="36" spans="1:8" s="590" customFormat="1" ht="15.75">
      <c r="A36" s="589"/>
      <c r="B36" s="282" t="s">
        <v>692</v>
      </c>
      <c r="C36" s="1855" t="s">
        <v>350</v>
      </c>
      <c r="D36" s="585"/>
      <c r="E36" s="585"/>
      <c r="F36" s="586"/>
      <c r="G36" s="535" t="s">
        <v>0</v>
      </c>
      <c r="H36" s="1004">
        <v>4.7699999999999996</v>
      </c>
    </row>
    <row r="37" spans="1:8" s="590" customFormat="1" ht="31.5">
      <c r="A37" s="589"/>
      <c r="B37" s="284" t="s">
        <v>144</v>
      </c>
      <c r="C37" s="545" t="s">
        <v>75</v>
      </c>
      <c r="D37" s="545" t="s">
        <v>23</v>
      </c>
      <c r="E37" s="545" t="s">
        <v>76</v>
      </c>
      <c r="F37" s="546" t="s">
        <v>77</v>
      </c>
      <c r="G37" s="547" t="s">
        <v>78</v>
      </c>
    </row>
    <row r="38" spans="1:8" s="590" customFormat="1" ht="15.75">
      <c r="A38" s="589"/>
      <c r="B38" s="2581" t="s">
        <v>83</v>
      </c>
      <c r="C38" s="2582"/>
      <c r="D38" s="2582"/>
      <c r="E38" s="2582"/>
      <c r="F38" s="2582"/>
      <c r="G38" s="2583"/>
    </row>
    <row r="39" spans="1:8" s="590" customFormat="1" ht="16.5" thickBot="1">
      <c r="A39" s="589" t="s">
        <v>219</v>
      </c>
      <c r="B39" s="365">
        <v>88316</v>
      </c>
      <c r="C39" s="526" t="s">
        <v>58</v>
      </c>
      <c r="D39" s="527" t="s">
        <v>31</v>
      </c>
      <c r="E39" s="1856">
        <v>0.3</v>
      </c>
      <c r="F39" s="529">
        <v>15.91</v>
      </c>
      <c r="G39" s="472">
        <v>4.7699999999999996</v>
      </c>
    </row>
    <row r="40" spans="1:8" s="590" customFormat="1" ht="16.5" thickBot="1">
      <c r="A40" s="589"/>
      <c r="B40" s="2584" t="s">
        <v>1387</v>
      </c>
      <c r="C40" s="2584"/>
      <c r="D40" s="476"/>
      <c r="E40" s="477"/>
      <c r="F40" s="591" t="s">
        <v>84</v>
      </c>
      <c r="G40" s="592">
        <v>4.7699999999999996</v>
      </c>
    </row>
    <row r="41" spans="1:8" s="1089" customFormat="1" ht="16.5" thickBot="1">
      <c r="A41" s="1387"/>
      <c r="B41" s="2136"/>
      <c r="C41" s="2136"/>
      <c r="D41" s="473"/>
      <c r="E41" s="382"/>
      <c r="F41" s="474"/>
      <c r="G41" s="475"/>
    </row>
    <row r="42" spans="1:8" s="2084" customFormat="1" ht="48.75" customHeight="1">
      <c r="A42" s="2082"/>
      <c r="B42" s="651" t="s">
        <v>693</v>
      </c>
      <c r="C42" s="2533" t="s">
        <v>1550</v>
      </c>
      <c r="D42" s="2533"/>
      <c r="E42" s="2533"/>
      <c r="F42" s="2533"/>
      <c r="G42" s="2083" t="s">
        <v>0</v>
      </c>
      <c r="H42" s="1441">
        <v>53.73</v>
      </c>
    </row>
    <row r="43" spans="1:8" s="1089" customFormat="1" ht="31.5">
      <c r="A43" s="1387"/>
      <c r="B43" s="2001" t="s">
        <v>144</v>
      </c>
      <c r="C43" s="2085" t="s">
        <v>75</v>
      </c>
      <c r="D43" s="2085" t="s">
        <v>23</v>
      </c>
      <c r="E43" s="2085" t="s">
        <v>76</v>
      </c>
      <c r="F43" s="2086" t="s">
        <v>77</v>
      </c>
      <c r="G43" s="2087" t="s">
        <v>78</v>
      </c>
    </row>
    <row r="44" spans="1:8" s="1089" customFormat="1" ht="15.75">
      <c r="A44" s="1387"/>
      <c r="B44" s="2542" t="s">
        <v>79</v>
      </c>
      <c r="C44" s="2543"/>
      <c r="D44" s="2543"/>
      <c r="E44" s="2543"/>
      <c r="F44" s="2543"/>
      <c r="G44" s="2544"/>
    </row>
    <row r="45" spans="1:8" s="1089" customFormat="1" ht="15.75">
      <c r="A45" s="1387" t="s">
        <v>218</v>
      </c>
      <c r="B45" s="2005">
        <v>34357</v>
      </c>
      <c r="C45" s="2006" t="s">
        <v>1537</v>
      </c>
      <c r="D45" s="2007" t="s">
        <v>658</v>
      </c>
      <c r="E45" s="2093">
        <v>0.38</v>
      </c>
      <c r="F45" s="2074">
        <v>4.13</v>
      </c>
      <c r="G45" s="2092">
        <v>1.56</v>
      </c>
    </row>
    <row r="46" spans="1:8" s="1089" customFormat="1" ht="30">
      <c r="A46" s="1387" t="s">
        <v>219</v>
      </c>
      <c r="B46" s="2005" t="s">
        <v>98</v>
      </c>
      <c r="C46" s="2006" t="s">
        <v>1552</v>
      </c>
      <c r="D46" s="2107" t="s">
        <v>0</v>
      </c>
      <c r="E46" s="2093">
        <v>1.05</v>
      </c>
      <c r="F46" s="2074">
        <v>22.9</v>
      </c>
      <c r="G46" s="2092">
        <v>24.04</v>
      </c>
    </row>
    <row r="47" spans="1:8" s="1089" customFormat="1" ht="30">
      <c r="A47" s="1387" t="s">
        <v>218</v>
      </c>
      <c r="B47" s="2005">
        <v>371</v>
      </c>
      <c r="C47" s="2006" t="s">
        <v>1488</v>
      </c>
      <c r="D47" s="2007" t="s">
        <v>658</v>
      </c>
      <c r="E47" s="2093">
        <v>4</v>
      </c>
      <c r="F47" s="2074">
        <v>0.57999999999999996</v>
      </c>
      <c r="G47" s="2092">
        <v>2.3199999999999998</v>
      </c>
    </row>
    <row r="48" spans="1:8" s="1089" customFormat="1" ht="15.75">
      <c r="A48" s="1387"/>
      <c r="B48" s="2542" t="s">
        <v>80</v>
      </c>
      <c r="C48" s="2543"/>
      <c r="D48" s="2543"/>
      <c r="E48" s="2543"/>
      <c r="F48" s="2543"/>
      <c r="G48" s="2544"/>
    </row>
    <row r="49" spans="1:8" s="1089" customFormat="1" ht="15.75">
      <c r="A49" s="1387" t="s">
        <v>219</v>
      </c>
      <c r="B49" s="2094">
        <v>88309</v>
      </c>
      <c r="C49" s="2006" t="s">
        <v>55</v>
      </c>
      <c r="D49" s="2007" t="s">
        <v>31</v>
      </c>
      <c r="E49" s="2095">
        <v>0.5</v>
      </c>
      <c r="F49" s="2074">
        <v>19.809999999999999</v>
      </c>
      <c r="G49" s="2092">
        <v>9.9</v>
      </c>
    </row>
    <row r="50" spans="1:8" s="1089" customFormat="1" ht="16.5" thickBot="1">
      <c r="A50" s="1387" t="s">
        <v>219</v>
      </c>
      <c r="B50" s="2139">
        <v>88316</v>
      </c>
      <c r="C50" s="2010" t="s">
        <v>58</v>
      </c>
      <c r="D50" s="2011" t="s">
        <v>31</v>
      </c>
      <c r="E50" s="2097">
        <v>1</v>
      </c>
      <c r="F50" s="2012">
        <v>15.91</v>
      </c>
      <c r="G50" s="2098">
        <v>15.91</v>
      </c>
    </row>
    <row r="51" spans="1:8" s="1089" customFormat="1" ht="16.5" thickBot="1">
      <c r="A51" s="1387"/>
      <c r="B51" s="307" t="s">
        <v>1551</v>
      </c>
      <c r="C51" s="328"/>
      <c r="D51" s="328"/>
      <c r="E51" s="328"/>
      <c r="F51" s="2099" t="s">
        <v>81</v>
      </c>
      <c r="G51" s="2100">
        <v>53.73</v>
      </c>
    </row>
    <row r="52" spans="1:8" s="1089" customFormat="1" ht="16.5" thickBot="1">
      <c r="A52" s="1387"/>
      <c r="B52" s="307"/>
      <c r="C52" s="328"/>
      <c r="D52" s="328"/>
      <c r="E52" s="328"/>
      <c r="F52" s="328"/>
      <c r="G52" s="328"/>
    </row>
    <row r="53" spans="1:8" s="1089" customFormat="1" ht="31.5">
      <c r="A53" s="1387"/>
      <c r="B53" s="308"/>
      <c r="C53" s="1363" t="s">
        <v>1552</v>
      </c>
      <c r="D53" s="1366"/>
      <c r="E53" s="1367"/>
      <c r="F53" s="1364"/>
      <c r="G53" s="1110" t="s">
        <v>0</v>
      </c>
      <c r="H53" s="2101" t="s">
        <v>1054</v>
      </c>
    </row>
    <row r="54" spans="1:8" s="1089" customFormat="1" ht="31.5">
      <c r="A54" s="1387"/>
      <c r="B54" s="2014" t="s">
        <v>91</v>
      </c>
      <c r="C54" s="2015" t="s">
        <v>92</v>
      </c>
      <c r="D54" s="2016" t="s">
        <v>93</v>
      </c>
      <c r="E54" s="2017" t="s">
        <v>94</v>
      </c>
      <c r="F54" s="2018" t="s">
        <v>95</v>
      </c>
      <c r="G54" s="2019" t="s">
        <v>96</v>
      </c>
    </row>
    <row r="55" spans="1:8" s="1089" customFormat="1" ht="15.75">
      <c r="A55" s="1387"/>
      <c r="B55" s="2020">
        <v>43721</v>
      </c>
      <c r="C55" s="2021" t="s">
        <v>1553</v>
      </c>
      <c r="D55" s="2065">
        <v>22.9</v>
      </c>
      <c r="E55" s="2103" t="s">
        <v>1554</v>
      </c>
      <c r="F55" s="2023" t="s">
        <v>1555</v>
      </c>
      <c r="G55" s="2024" t="s">
        <v>1145</v>
      </c>
      <c r="H55" s="2104"/>
    </row>
    <row r="56" spans="1:8" s="1089" customFormat="1" ht="15.75">
      <c r="A56" s="1387"/>
      <c r="B56" s="2020">
        <v>43721</v>
      </c>
      <c r="C56" s="2021" t="s">
        <v>359</v>
      </c>
      <c r="D56" s="2057">
        <v>19.5</v>
      </c>
      <c r="E56" s="2061" t="s">
        <v>1225</v>
      </c>
      <c r="F56" s="2058" t="s">
        <v>1226</v>
      </c>
      <c r="G56" s="2319" t="s">
        <v>360</v>
      </c>
      <c r="H56" s="2104"/>
    </row>
    <row r="57" spans="1:8" s="1089" customFormat="1" ht="15.75">
      <c r="A57" s="1387"/>
      <c r="B57" s="2020">
        <v>43721</v>
      </c>
      <c r="C57" s="2021" t="s">
        <v>713</v>
      </c>
      <c r="D57" s="2065">
        <v>23.5</v>
      </c>
      <c r="E57" s="2066" t="s">
        <v>1227</v>
      </c>
      <c r="F57" s="2067" t="s">
        <v>1228</v>
      </c>
      <c r="G57" s="2024" t="s">
        <v>1304</v>
      </c>
      <c r="H57" s="2104"/>
    </row>
    <row r="58" spans="1:8" s="1089" customFormat="1" ht="16.5" thickBot="1">
      <c r="A58" s="1387"/>
      <c r="B58" s="1752"/>
      <c r="C58" s="2026" t="s">
        <v>97</v>
      </c>
      <c r="D58" s="2027">
        <v>22.9</v>
      </c>
      <c r="E58" s="2028"/>
      <c r="F58" s="2029"/>
      <c r="G58" s="2030"/>
    </row>
    <row r="59" spans="1:8" ht="13.5" thickBot="1">
      <c r="B59" s="371"/>
      <c r="C59" s="371"/>
      <c r="D59" s="372"/>
      <c r="E59" s="373"/>
      <c r="F59" s="101"/>
      <c r="G59" s="374"/>
    </row>
    <row r="60" spans="1:8" s="590" customFormat="1" ht="15.75" customHeight="1">
      <c r="A60" s="645"/>
      <c r="B60" s="282" t="s">
        <v>694</v>
      </c>
      <c r="C60" s="2533" t="s">
        <v>361</v>
      </c>
      <c r="D60" s="2533"/>
      <c r="E60" s="2533"/>
      <c r="F60" s="2533"/>
      <c r="G60" s="1104" t="s">
        <v>0</v>
      </c>
      <c r="H60" s="1004">
        <v>10.86</v>
      </c>
    </row>
    <row r="61" spans="1:8" s="590" customFormat="1" ht="31.5">
      <c r="A61" s="645"/>
      <c r="B61" s="2001" t="s">
        <v>144</v>
      </c>
      <c r="C61" s="2002" t="s">
        <v>75</v>
      </c>
      <c r="D61" s="2002" t="s">
        <v>23</v>
      </c>
      <c r="E61" s="2002" t="s">
        <v>76</v>
      </c>
      <c r="F61" s="2003" t="s">
        <v>77</v>
      </c>
      <c r="G61" s="2004" t="s">
        <v>78</v>
      </c>
    </row>
    <row r="62" spans="1:8" s="590" customFormat="1" ht="15.75">
      <c r="A62" s="645"/>
      <c r="B62" s="2534" t="s">
        <v>82</v>
      </c>
      <c r="C62" s="2535"/>
      <c r="D62" s="2535"/>
      <c r="E62" s="2535"/>
      <c r="F62" s="2535"/>
      <c r="G62" s="2536"/>
    </row>
    <row r="63" spans="1:8" s="590" customFormat="1" ht="30">
      <c r="A63" s="645" t="s">
        <v>218</v>
      </c>
      <c r="B63" s="2005">
        <v>3767</v>
      </c>
      <c r="C63" s="2006" t="s">
        <v>1515</v>
      </c>
      <c r="D63" s="2007" t="s">
        <v>654</v>
      </c>
      <c r="E63" s="2316">
        <v>0.06</v>
      </c>
      <c r="F63" s="2074">
        <v>0.61</v>
      </c>
      <c r="G63" s="2009">
        <v>0.03</v>
      </c>
    </row>
    <row r="64" spans="1:8" s="590" customFormat="1" ht="30">
      <c r="A64" s="645" t="s">
        <v>218</v>
      </c>
      <c r="B64" s="2005">
        <v>4056</v>
      </c>
      <c r="C64" s="2006" t="s">
        <v>1767</v>
      </c>
      <c r="D64" s="2007" t="s">
        <v>662</v>
      </c>
      <c r="E64" s="2316">
        <v>0.16389999999999999</v>
      </c>
      <c r="F64" s="2074">
        <v>28</v>
      </c>
      <c r="G64" s="2009">
        <v>4.58</v>
      </c>
    </row>
    <row r="65" spans="1:8" s="590" customFormat="1" ht="15.75">
      <c r="A65" s="645"/>
      <c r="B65" s="2534" t="s">
        <v>83</v>
      </c>
      <c r="C65" s="2535"/>
      <c r="D65" s="2535"/>
      <c r="E65" s="2535"/>
      <c r="F65" s="2535"/>
      <c r="G65" s="2536"/>
    </row>
    <row r="66" spans="1:8" s="590" customFormat="1" ht="15.75">
      <c r="A66" s="645" t="s">
        <v>219</v>
      </c>
      <c r="B66" s="2005">
        <v>88310</v>
      </c>
      <c r="C66" s="2006" t="s">
        <v>56</v>
      </c>
      <c r="D66" s="2007" t="s">
        <v>31</v>
      </c>
      <c r="E66" s="2317">
        <v>0.23400000000000001</v>
      </c>
      <c r="F66" s="2074">
        <v>20.92</v>
      </c>
      <c r="G66" s="2009">
        <v>4.8899999999999997</v>
      </c>
    </row>
    <row r="67" spans="1:8" s="590" customFormat="1" ht="16.5" thickBot="1">
      <c r="A67" s="645" t="s">
        <v>219</v>
      </c>
      <c r="B67" s="1323">
        <v>88316</v>
      </c>
      <c r="C67" s="2010" t="s">
        <v>58</v>
      </c>
      <c r="D67" s="2011" t="s">
        <v>31</v>
      </c>
      <c r="E67" s="2318">
        <v>8.5999999999999993E-2</v>
      </c>
      <c r="F67" s="2012">
        <v>15.91</v>
      </c>
      <c r="G67" s="2013">
        <v>1.36</v>
      </c>
    </row>
    <row r="68" spans="1:8" s="590" customFormat="1" ht="53.25" customHeight="1" thickBot="1">
      <c r="A68" s="645"/>
      <c r="B68" s="2531" t="s">
        <v>1388</v>
      </c>
      <c r="C68" s="2531"/>
      <c r="D68" s="2531"/>
      <c r="E68" s="2532"/>
      <c r="F68" s="646" t="s">
        <v>84</v>
      </c>
      <c r="G68" s="647">
        <v>10.86</v>
      </c>
    </row>
    <row r="69" spans="1:8" s="395" customFormat="1" ht="13.5" thickBot="1">
      <c r="B69" s="608"/>
      <c r="C69" s="608"/>
      <c r="D69" s="609"/>
      <c r="E69" s="610"/>
      <c r="F69" s="611"/>
      <c r="G69" s="612"/>
    </row>
    <row r="70" spans="1:8" s="380" customFormat="1" ht="47.25" customHeight="1">
      <c r="A70" s="370"/>
      <c r="B70" s="282" t="s">
        <v>695</v>
      </c>
      <c r="C70" s="2533" t="s">
        <v>778</v>
      </c>
      <c r="D70" s="2533"/>
      <c r="E70" s="2533"/>
      <c r="F70" s="2533"/>
      <c r="G70" s="299" t="s">
        <v>0</v>
      </c>
      <c r="H70" s="1005">
        <v>128.72999999999999</v>
      </c>
    </row>
    <row r="71" spans="1:8" s="298" customFormat="1" ht="31.5">
      <c r="A71" s="369"/>
      <c r="B71" s="2308" t="s">
        <v>144</v>
      </c>
      <c r="C71" s="2002" t="s">
        <v>75</v>
      </c>
      <c r="D71" s="2002" t="s">
        <v>23</v>
      </c>
      <c r="E71" s="2002" t="s">
        <v>76</v>
      </c>
      <c r="F71" s="2003" t="s">
        <v>77</v>
      </c>
      <c r="G71" s="2004" t="s">
        <v>78</v>
      </c>
    </row>
    <row r="72" spans="1:8" s="298" customFormat="1" ht="15.75">
      <c r="A72" s="369"/>
      <c r="B72" s="2542" t="s">
        <v>79</v>
      </c>
      <c r="C72" s="2543"/>
      <c r="D72" s="2543"/>
      <c r="E72" s="2543"/>
      <c r="F72" s="2543"/>
      <c r="G72" s="2544"/>
    </row>
    <row r="73" spans="1:8" s="298" customFormat="1" ht="15.75">
      <c r="A73" s="369" t="s">
        <v>218</v>
      </c>
      <c r="B73" s="2309">
        <v>34357</v>
      </c>
      <c r="C73" s="2006" t="s">
        <v>1537</v>
      </c>
      <c r="D73" s="2007" t="s">
        <v>658</v>
      </c>
      <c r="E73" s="2310">
        <v>0.52</v>
      </c>
      <c r="F73" s="2074">
        <v>4.13</v>
      </c>
      <c r="G73" s="2092">
        <v>2.14</v>
      </c>
    </row>
    <row r="74" spans="1:8" s="298" customFormat="1" ht="15.75">
      <c r="A74" s="369" t="s">
        <v>218</v>
      </c>
      <c r="B74" s="2005">
        <v>34353</v>
      </c>
      <c r="C74" s="2006" t="s">
        <v>1487</v>
      </c>
      <c r="D74" s="2007" t="s">
        <v>658</v>
      </c>
      <c r="E74" s="2311">
        <v>4</v>
      </c>
      <c r="F74" s="2074">
        <v>1.3</v>
      </c>
      <c r="G74" s="2092">
        <v>5.2</v>
      </c>
    </row>
    <row r="75" spans="1:8" s="298" customFormat="1" ht="15.75">
      <c r="A75" s="369"/>
      <c r="B75" s="2088" t="s">
        <v>98</v>
      </c>
      <c r="C75" s="2312" t="s">
        <v>99</v>
      </c>
      <c r="D75" s="2081" t="s">
        <v>0</v>
      </c>
      <c r="E75" s="2310">
        <v>1.05</v>
      </c>
      <c r="F75" s="2310">
        <v>88</v>
      </c>
      <c r="G75" s="2092">
        <v>92.4</v>
      </c>
    </row>
    <row r="76" spans="1:8" s="298" customFormat="1" ht="15.75">
      <c r="A76" s="369"/>
      <c r="B76" s="2542" t="s">
        <v>80</v>
      </c>
      <c r="C76" s="2543"/>
      <c r="D76" s="2543"/>
      <c r="E76" s="2543"/>
      <c r="F76" s="2543"/>
      <c r="G76" s="2544"/>
    </row>
    <row r="77" spans="1:8" s="298" customFormat="1" ht="15.75">
      <c r="A77" s="369" t="s">
        <v>219</v>
      </c>
      <c r="B77" s="2313">
        <v>88309</v>
      </c>
      <c r="C77" s="2006" t="s">
        <v>55</v>
      </c>
      <c r="D77" s="2007" t="s">
        <v>31</v>
      </c>
      <c r="E77" s="2314">
        <v>0.5</v>
      </c>
      <c r="F77" s="2074">
        <v>19.809999999999999</v>
      </c>
      <c r="G77" s="2092">
        <v>9.9</v>
      </c>
    </row>
    <row r="78" spans="1:8" s="298" customFormat="1" ht="16.5" thickBot="1">
      <c r="A78" s="369" t="s">
        <v>219</v>
      </c>
      <c r="B78" s="1323">
        <v>88316</v>
      </c>
      <c r="C78" s="2010" t="s">
        <v>58</v>
      </c>
      <c r="D78" s="2011" t="s">
        <v>31</v>
      </c>
      <c r="E78" s="2315">
        <v>1.2</v>
      </c>
      <c r="F78" s="2012">
        <v>15.91</v>
      </c>
      <c r="G78" s="2098">
        <v>19.09</v>
      </c>
    </row>
    <row r="79" spans="1:8" s="298" customFormat="1" ht="16.5" customHeight="1" thickBot="1">
      <c r="A79" s="369"/>
      <c r="B79" s="2545" t="s">
        <v>779</v>
      </c>
      <c r="C79" s="2545"/>
      <c r="D79" s="2545"/>
      <c r="E79" s="2546"/>
      <c r="F79" s="376" t="s">
        <v>81</v>
      </c>
      <c r="G79" s="377">
        <v>128.72999999999999</v>
      </c>
    </row>
    <row r="80" spans="1:8" s="298" customFormat="1" ht="16.5" thickBot="1">
      <c r="A80" s="369"/>
      <c r="B80" s="289"/>
      <c r="C80" s="289"/>
      <c r="D80" s="290"/>
      <c r="E80" s="291"/>
      <c r="F80" s="292"/>
      <c r="G80" s="293"/>
    </row>
    <row r="81" spans="1:8" s="298" customFormat="1" ht="20.25">
      <c r="A81" s="369"/>
      <c r="B81" s="1365"/>
      <c r="C81" s="1363" t="s">
        <v>99</v>
      </c>
      <c r="D81" s="1366"/>
      <c r="E81" s="1367"/>
      <c r="F81" s="288"/>
      <c r="G81" s="1110" t="s">
        <v>23</v>
      </c>
      <c r="H81" s="1218" t="s">
        <v>1052</v>
      </c>
    </row>
    <row r="82" spans="1:8" s="298" customFormat="1" ht="31.5">
      <c r="A82" s="369"/>
      <c r="B82" s="2014" t="s">
        <v>91</v>
      </c>
      <c r="C82" s="2015" t="s">
        <v>92</v>
      </c>
      <c r="D82" s="2016" t="s">
        <v>93</v>
      </c>
      <c r="E82" s="2017" t="s">
        <v>94</v>
      </c>
      <c r="F82" s="2306" t="s">
        <v>95</v>
      </c>
      <c r="G82" s="2019" t="s">
        <v>96</v>
      </c>
    </row>
    <row r="83" spans="1:8" s="298" customFormat="1" ht="15.75">
      <c r="A83" s="369"/>
      <c r="B83" s="2105">
        <v>43760</v>
      </c>
      <c r="C83" s="2064" t="s">
        <v>1053</v>
      </c>
      <c r="D83" s="2065">
        <v>6</v>
      </c>
      <c r="E83" s="2103" t="s">
        <v>1120</v>
      </c>
      <c r="F83" s="2023" t="s">
        <v>1121</v>
      </c>
      <c r="G83" s="2024" t="s">
        <v>1444</v>
      </c>
      <c r="H83" s="650"/>
    </row>
    <row r="84" spans="1:8" s="298" customFormat="1" ht="15.75">
      <c r="A84" s="369"/>
      <c r="B84" s="2105">
        <v>43761</v>
      </c>
      <c r="C84" s="2064" t="s">
        <v>1445</v>
      </c>
      <c r="D84" s="2065">
        <v>5</v>
      </c>
      <c r="E84" s="2066" t="s">
        <v>1446</v>
      </c>
      <c r="F84" s="2067" t="s">
        <v>1447</v>
      </c>
      <c r="G84" s="2024" t="s">
        <v>1145</v>
      </c>
      <c r="H84" s="1012"/>
    </row>
    <row r="85" spans="1:8" s="298" customFormat="1" ht="15.75">
      <c r="A85" s="369"/>
      <c r="B85" s="2105">
        <v>43760</v>
      </c>
      <c r="C85" s="2064" t="s">
        <v>1280</v>
      </c>
      <c r="D85" s="2065">
        <v>5.5</v>
      </c>
      <c r="E85" s="2066" t="s">
        <v>1205</v>
      </c>
      <c r="F85" s="2067" t="s">
        <v>1172</v>
      </c>
      <c r="G85" s="2024" t="s">
        <v>1448</v>
      </c>
      <c r="H85" s="1012"/>
    </row>
    <row r="86" spans="1:8" s="298" customFormat="1" ht="16.5" thickBot="1">
      <c r="A86" s="369"/>
      <c r="B86" s="1752"/>
      <c r="C86" s="2026" t="s">
        <v>97</v>
      </c>
      <c r="D86" s="2027">
        <v>5.5</v>
      </c>
      <c r="E86" s="2028"/>
      <c r="F86" s="2307"/>
      <c r="G86" s="2030"/>
    </row>
    <row r="87" spans="1:8" s="298" customFormat="1" ht="16.5" thickBot="1">
      <c r="A87" s="369"/>
      <c r="D87" s="290"/>
      <c r="E87" s="291"/>
      <c r="F87" s="292"/>
      <c r="G87" s="293"/>
    </row>
    <row r="88" spans="1:8" s="298" customFormat="1" ht="20.25">
      <c r="A88" s="369"/>
      <c r="B88" s="1365"/>
      <c r="C88" s="1363" t="s">
        <v>100</v>
      </c>
      <c r="D88" s="1366"/>
      <c r="E88" s="1367"/>
      <c r="F88" s="288"/>
      <c r="G88" s="1110" t="s">
        <v>0</v>
      </c>
      <c r="H88" s="1218" t="s">
        <v>1052</v>
      </c>
    </row>
    <row r="89" spans="1:8" s="298" customFormat="1" ht="31.5">
      <c r="A89" s="369"/>
      <c r="B89" s="2014" t="s">
        <v>91</v>
      </c>
      <c r="C89" s="2015" t="s">
        <v>92</v>
      </c>
      <c r="D89" s="2016" t="s">
        <v>93</v>
      </c>
      <c r="E89" s="2017" t="s">
        <v>94</v>
      </c>
      <c r="F89" s="2306" t="s">
        <v>95</v>
      </c>
      <c r="G89" s="2019" t="s">
        <v>96</v>
      </c>
    </row>
    <row r="90" spans="1:8" s="298" customFormat="1" ht="15.75">
      <c r="A90" s="369"/>
      <c r="B90" s="2020">
        <v>43760</v>
      </c>
      <c r="C90" s="2021" t="s">
        <v>1053</v>
      </c>
      <c r="D90" s="2065">
        <v>96</v>
      </c>
      <c r="E90" s="2132" t="s">
        <v>1120</v>
      </c>
      <c r="F90" s="2023" t="s">
        <v>1121</v>
      </c>
      <c r="G90" s="2024" t="s">
        <v>1444</v>
      </c>
      <c r="H90" s="650"/>
    </row>
    <row r="91" spans="1:8" s="298" customFormat="1" ht="15.75">
      <c r="A91" s="369"/>
      <c r="B91" s="2020">
        <v>43761</v>
      </c>
      <c r="C91" s="2021" t="s">
        <v>1445</v>
      </c>
      <c r="D91" s="2065">
        <v>80</v>
      </c>
      <c r="E91" s="2132" t="s">
        <v>1446</v>
      </c>
      <c r="F91" s="2023" t="s">
        <v>1447</v>
      </c>
      <c r="G91" s="2024" t="s">
        <v>1145</v>
      </c>
      <c r="H91" s="650"/>
    </row>
    <row r="92" spans="1:8" s="298" customFormat="1" ht="15.75">
      <c r="A92" s="369"/>
      <c r="B92" s="2020">
        <v>43760</v>
      </c>
      <c r="C92" s="2021" t="s">
        <v>1280</v>
      </c>
      <c r="D92" s="2065">
        <v>88</v>
      </c>
      <c r="E92" s="2132" t="s">
        <v>1205</v>
      </c>
      <c r="F92" s="2023" t="s">
        <v>1172</v>
      </c>
      <c r="G92" s="2024" t="s">
        <v>1448</v>
      </c>
      <c r="H92" s="650"/>
    </row>
    <row r="93" spans="1:8" s="298" customFormat="1" ht="16.5" thickBot="1">
      <c r="A93" s="369"/>
      <c r="B93" s="1752"/>
      <c r="C93" s="2026" t="s">
        <v>97</v>
      </c>
      <c r="D93" s="2027">
        <v>88</v>
      </c>
      <c r="E93" s="2028"/>
      <c r="F93" s="2307"/>
      <c r="G93" s="2030"/>
    </row>
    <row r="94" spans="1:8" s="298" customFormat="1" ht="16.5" thickBot="1">
      <c r="A94" s="369"/>
      <c r="B94" s="289"/>
      <c r="C94" s="289"/>
      <c r="D94" s="290"/>
      <c r="E94" s="291"/>
      <c r="F94" s="292"/>
      <c r="G94" s="293"/>
    </row>
    <row r="95" spans="1:8" s="380" customFormat="1" ht="15.75">
      <c r="A95" s="370"/>
      <c r="B95" s="282" t="s">
        <v>696</v>
      </c>
      <c r="C95" s="442" t="s">
        <v>1641</v>
      </c>
      <c r="D95" s="304"/>
      <c r="E95" s="304"/>
      <c r="F95" s="305"/>
      <c r="G95" s="299" t="s">
        <v>23</v>
      </c>
      <c r="H95" s="1005">
        <v>891.08</v>
      </c>
    </row>
    <row r="96" spans="1:8" s="298" customFormat="1" ht="31.5">
      <c r="A96" s="369"/>
      <c r="B96" s="2308" t="s">
        <v>144</v>
      </c>
      <c r="C96" s="2085" t="s">
        <v>75</v>
      </c>
      <c r="D96" s="2085" t="s">
        <v>23</v>
      </c>
      <c r="E96" s="2085" t="s">
        <v>76</v>
      </c>
      <c r="F96" s="2086" t="s">
        <v>77</v>
      </c>
      <c r="G96" s="2087" t="s">
        <v>78</v>
      </c>
    </row>
    <row r="97" spans="1:8" s="298" customFormat="1" ht="15.75">
      <c r="A97" s="369"/>
      <c r="B97" s="2542" t="s">
        <v>79</v>
      </c>
      <c r="C97" s="2543"/>
      <c r="D97" s="2543"/>
      <c r="E97" s="2543"/>
      <c r="F97" s="2543"/>
      <c r="G97" s="2544"/>
    </row>
    <row r="98" spans="1:8" s="298" customFormat="1" ht="15.75">
      <c r="A98" s="369"/>
      <c r="B98" s="2088" t="s">
        <v>98</v>
      </c>
      <c r="C98" s="2006" t="s">
        <v>1641</v>
      </c>
      <c r="D98" s="2081" t="s">
        <v>23</v>
      </c>
      <c r="E98" s="2090">
        <v>1</v>
      </c>
      <c r="F98" s="2091">
        <v>872.15</v>
      </c>
      <c r="G98" s="2092">
        <v>872.15</v>
      </c>
    </row>
    <row r="99" spans="1:8" s="298" customFormat="1" ht="30">
      <c r="A99" s="369" t="s">
        <v>219</v>
      </c>
      <c r="B99" s="2005">
        <v>94963</v>
      </c>
      <c r="C99" s="2006" t="s">
        <v>587</v>
      </c>
      <c r="D99" s="2007" t="s">
        <v>20</v>
      </c>
      <c r="E99" s="2093">
        <v>1.6E-2</v>
      </c>
      <c r="F99" s="2074">
        <v>289.85000000000002</v>
      </c>
      <c r="G99" s="2092">
        <v>4.63</v>
      </c>
    </row>
    <row r="100" spans="1:8" s="298" customFormat="1" ht="30">
      <c r="A100" s="369" t="s">
        <v>219</v>
      </c>
      <c r="B100" s="2005">
        <v>92873</v>
      </c>
      <c r="C100" s="2006" t="s">
        <v>151</v>
      </c>
      <c r="D100" s="2007" t="s">
        <v>20</v>
      </c>
      <c r="E100" s="2093">
        <v>1.6E-2</v>
      </c>
      <c r="F100" s="2074">
        <v>162.41999999999999</v>
      </c>
      <c r="G100" s="2092">
        <v>2.59</v>
      </c>
    </row>
    <row r="101" spans="1:8" s="298" customFormat="1" ht="30">
      <c r="A101" s="369" t="s">
        <v>219</v>
      </c>
      <c r="B101" s="2088">
        <v>93358</v>
      </c>
      <c r="C101" s="2006" t="s">
        <v>1118</v>
      </c>
      <c r="D101" s="2007" t="s">
        <v>20</v>
      </c>
      <c r="E101" s="2093">
        <v>1.6E-2</v>
      </c>
      <c r="F101" s="2074">
        <v>62.93</v>
      </c>
      <c r="G101" s="2092">
        <v>1</v>
      </c>
    </row>
    <row r="102" spans="1:8" s="298" customFormat="1" ht="15.75">
      <c r="A102" s="369"/>
      <c r="B102" s="2542" t="s">
        <v>80</v>
      </c>
      <c r="C102" s="2543"/>
      <c r="D102" s="2543"/>
      <c r="E102" s="2543"/>
      <c r="F102" s="2543"/>
      <c r="G102" s="2544"/>
    </row>
    <row r="103" spans="1:8" s="298" customFormat="1" ht="15.75">
      <c r="A103" s="369" t="s">
        <v>219</v>
      </c>
      <c r="B103" s="2094">
        <v>88309</v>
      </c>
      <c r="C103" s="2006" t="s">
        <v>55</v>
      </c>
      <c r="D103" s="2007" t="s">
        <v>31</v>
      </c>
      <c r="E103" s="2095">
        <v>0.3</v>
      </c>
      <c r="F103" s="2074">
        <v>19.809999999999999</v>
      </c>
      <c r="G103" s="2092">
        <v>5.94</v>
      </c>
    </row>
    <row r="104" spans="1:8" s="298" customFormat="1" ht="16.5" thickBot="1">
      <c r="A104" s="369" t="s">
        <v>219</v>
      </c>
      <c r="B104" s="2139">
        <v>88316</v>
      </c>
      <c r="C104" s="2010" t="s">
        <v>58</v>
      </c>
      <c r="D104" s="2011" t="s">
        <v>31</v>
      </c>
      <c r="E104" s="2097">
        <v>0.3</v>
      </c>
      <c r="F104" s="2012">
        <v>15.91</v>
      </c>
      <c r="G104" s="2098">
        <v>4.7699999999999996</v>
      </c>
    </row>
    <row r="105" spans="1:8" s="298" customFormat="1" ht="16.5" thickBot="1">
      <c r="A105" s="369"/>
      <c r="B105" s="307" t="s">
        <v>1386</v>
      </c>
      <c r="C105" s="328"/>
      <c r="D105" s="328"/>
      <c r="E105" s="328"/>
      <c r="F105" s="2301" t="s">
        <v>81</v>
      </c>
      <c r="G105" s="2302">
        <v>891.08</v>
      </c>
    </row>
    <row r="106" spans="1:8" s="298" customFormat="1" ht="16.5" thickBot="1">
      <c r="A106" s="369"/>
      <c r="B106" s="2303"/>
      <c r="C106" s="2304"/>
      <c r="D106" s="2304"/>
      <c r="E106" s="2304"/>
      <c r="F106" s="2304"/>
      <c r="G106" s="2305"/>
    </row>
    <row r="107" spans="1:8" s="298" customFormat="1" ht="18">
      <c r="A107" s="369"/>
      <c r="B107" s="308"/>
      <c r="C107" s="1363" t="s">
        <v>1641</v>
      </c>
      <c r="D107" s="1366"/>
      <c r="E107" s="1367"/>
      <c r="F107" s="288"/>
      <c r="G107" s="1110" t="s">
        <v>23</v>
      </c>
      <c r="H107" s="1217"/>
    </row>
    <row r="108" spans="1:8" s="298" customFormat="1" ht="31.5">
      <c r="A108" s="369"/>
      <c r="B108" s="2014" t="s">
        <v>91</v>
      </c>
      <c r="C108" s="2015" t="s">
        <v>92</v>
      </c>
      <c r="D108" s="2016" t="s">
        <v>93</v>
      </c>
      <c r="E108" s="2017" t="s">
        <v>94</v>
      </c>
      <c r="F108" s="2306" t="s">
        <v>95</v>
      </c>
      <c r="G108" s="2019" t="s">
        <v>96</v>
      </c>
    </row>
    <row r="109" spans="1:8" s="298" customFormat="1" ht="15.75">
      <c r="A109" s="369"/>
      <c r="B109" s="2020">
        <v>43682</v>
      </c>
      <c r="C109" s="2021" t="s">
        <v>106</v>
      </c>
      <c r="D109" s="2065">
        <v>622</v>
      </c>
      <c r="E109" s="2103" t="s">
        <v>107</v>
      </c>
      <c r="F109" s="2023" t="s">
        <v>108</v>
      </c>
      <c r="G109" s="2024" t="s">
        <v>1224</v>
      </c>
      <c r="H109" s="1451"/>
    </row>
    <row r="110" spans="1:8" s="298" customFormat="1" ht="15.75">
      <c r="A110" s="369"/>
      <c r="B110" s="2020">
        <v>43489</v>
      </c>
      <c r="C110" s="2064" t="s">
        <v>710</v>
      </c>
      <c r="D110" s="2065">
        <v>872.15</v>
      </c>
      <c r="E110" s="2103" t="s">
        <v>711</v>
      </c>
      <c r="F110" s="2067" t="s">
        <v>712</v>
      </c>
      <c r="G110" s="2024" t="s">
        <v>1051</v>
      </c>
      <c r="H110" s="1451"/>
    </row>
    <row r="111" spans="1:8" s="298" customFormat="1" ht="15.75">
      <c r="A111" s="369"/>
      <c r="B111" s="2020">
        <v>43395</v>
      </c>
      <c r="C111" s="2064" t="s">
        <v>1122</v>
      </c>
      <c r="D111" s="2065">
        <v>903</v>
      </c>
      <c r="E111" s="2103" t="s">
        <v>1109</v>
      </c>
      <c r="F111" s="2067" t="s">
        <v>1123</v>
      </c>
      <c r="G111" s="2024" t="s">
        <v>1110</v>
      </c>
      <c r="H111" s="1451"/>
    </row>
    <row r="112" spans="1:8" s="298" customFormat="1" ht="16.5" thickBot="1">
      <c r="A112" s="369"/>
      <c r="B112" s="1752"/>
      <c r="C112" s="2026" t="s">
        <v>97</v>
      </c>
      <c r="D112" s="2027">
        <v>872.15</v>
      </c>
      <c r="E112" s="2028"/>
      <c r="F112" s="2307"/>
      <c r="G112" s="2030"/>
    </row>
    <row r="113" spans="1:8" ht="13.5" thickBot="1"/>
    <row r="114" spans="1:8" s="590" customFormat="1" ht="15.75">
      <c r="A114" s="645"/>
      <c r="B114" s="282" t="s">
        <v>697</v>
      </c>
      <c r="C114" s="2539" t="s">
        <v>681</v>
      </c>
      <c r="D114" s="2540"/>
      <c r="E114" s="2540"/>
      <c r="F114" s="2541"/>
      <c r="G114" s="1104" t="s">
        <v>23</v>
      </c>
      <c r="H114" s="1004">
        <v>77.709999999999994</v>
      </c>
    </row>
    <row r="115" spans="1:8" s="590" customFormat="1" ht="31.5">
      <c r="A115" s="645"/>
      <c r="B115" s="2001" t="s">
        <v>144</v>
      </c>
      <c r="C115" s="2002" t="s">
        <v>75</v>
      </c>
      <c r="D115" s="2002" t="s">
        <v>23</v>
      </c>
      <c r="E115" s="2002" t="s">
        <v>76</v>
      </c>
      <c r="F115" s="2003" t="s">
        <v>77</v>
      </c>
      <c r="G115" s="2004" t="s">
        <v>78</v>
      </c>
    </row>
    <row r="116" spans="1:8" s="590" customFormat="1" ht="15.75">
      <c r="A116" s="645"/>
      <c r="B116" s="2534" t="s">
        <v>82</v>
      </c>
      <c r="C116" s="2535"/>
      <c r="D116" s="2535"/>
      <c r="E116" s="2535"/>
      <c r="F116" s="2535"/>
      <c r="G116" s="2536"/>
    </row>
    <row r="117" spans="1:8" s="590" customFormat="1" ht="30">
      <c r="A117" s="645" t="s">
        <v>218</v>
      </c>
      <c r="B117" s="2005">
        <v>10853</v>
      </c>
      <c r="C117" s="2006" t="s">
        <v>1513</v>
      </c>
      <c r="D117" s="2007" t="s">
        <v>654</v>
      </c>
      <c r="E117" s="2299">
        <v>1</v>
      </c>
      <c r="F117" s="2074">
        <v>72.760000000000005</v>
      </c>
      <c r="G117" s="2009">
        <v>72.760000000000005</v>
      </c>
    </row>
    <row r="118" spans="1:8" s="590" customFormat="1" ht="15.75">
      <c r="A118" s="645"/>
      <c r="B118" s="2534" t="s">
        <v>83</v>
      </c>
      <c r="C118" s="2535"/>
      <c r="D118" s="2535"/>
      <c r="E118" s="2535"/>
      <c r="F118" s="2535"/>
      <c r="G118" s="2536"/>
    </row>
    <row r="119" spans="1:8" s="590" customFormat="1" ht="16.5" thickBot="1">
      <c r="A119" s="645" t="s">
        <v>219</v>
      </c>
      <c r="B119" s="1323">
        <v>88309</v>
      </c>
      <c r="C119" s="2010" t="s">
        <v>55</v>
      </c>
      <c r="D119" s="2011" t="s">
        <v>31</v>
      </c>
      <c r="E119" s="2300">
        <v>0.25</v>
      </c>
      <c r="F119" s="2012">
        <v>19.809999999999999</v>
      </c>
      <c r="G119" s="2013">
        <v>4.95</v>
      </c>
    </row>
    <row r="120" spans="1:8" s="590" customFormat="1" ht="16.5" thickBot="1">
      <c r="A120" s="645"/>
      <c r="B120" s="2537" t="s">
        <v>1389</v>
      </c>
      <c r="C120" s="2537"/>
      <c r="D120" s="2537"/>
      <c r="E120" s="2538"/>
      <c r="F120" s="646" t="s">
        <v>84</v>
      </c>
      <c r="G120" s="647">
        <v>77.709999999999994</v>
      </c>
    </row>
    <row r="121" spans="1:8" s="1389" customFormat="1" ht="13.5" thickBot="1">
      <c r="B121" s="1398"/>
      <c r="C121" s="1398"/>
      <c r="D121" s="1399"/>
      <c r="E121" s="1400"/>
      <c r="F121" s="1401"/>
      <c r="G121" s="1402"/>
    </row>
    <row r="122" spans="1:8" s="1089" customFormat="1" ht="15.75">
      <c r="A122" s="1387"/>
      <c r="B122" s="282" t="s">
        <v>698</v>
      </c>
      <c r="C122" s="2533" t="s">
        <v>1597</v>
      </c>
      <c r="D122" s="2533"/>
      <c r="E122" s="2533"/>
      <c r="F122" s="2533"/>
      <c r="G122" s="1104" t="s">
        <v>22</v>
      </c>
      <c r="H122" s="1004">
        <v>73.67</v>
      </c>
    </row>
    <row r="123" spans="1:8" s="1089" customFormat="1" ht="31.5">
      <c r="A123" s="1387"/>
      <c r="B123" s="2001" t="s">
        <v>144</v>
      </c>
      <c r="C123" s="2002" t="s">
        <v>75</v>
      </c>
      <c r="D123" s="2002" t="s">
        <v>23</v>
      </c>
      <c r="E123" s="2002" t="s">
        <v>76</v>
      </c>
      <c r="F123" s="2003" t="s">
        <v>77</v>
      </c>
      <c r="G123" s="2004" t="s">
        <v>78</v>
      </c>
    </row>
    <row r="124" spans="1:8" s="1089" customFormat="1" ht="15.75">
      <c r="A124" s="1387"/>
      <c r="B124" s="2534" t="s">
        <v>82</v>
      </c>
      <c r="C124" s="2535"/>
      <c r="D124" s="2535"/>
      <c r="E124" s="2535"/>
      <c r="F124" s="2535"/>
      <c r="G124" s="2536"/>
    </row>
    <row r="125" spans="1:8" s="1089" customFormat="1" ht="13.5" customHeight="1">
      <c r="A125" s="1387" t="s">
        <v>218</v>
      </c>
      <c r="B125" s="2005">
        <v>3767</v>
      </c>
      <c r="C125" s="2006" t="s">
        <v>1515</v>
      </c>
      <c r="D125" s="2007" t="s">
        <v>654</v>
      </c>
      <c r="E125" s="2194">
        <v>8.6363636363636351E-2</v>
      </c>
      <c r="F125" s="2074">
        <v>0.61</v>
      </c>
      <c r="G125" s="2009">
        <v>0.05</v>
      </c>
    </row>
    <row r="126" spans="1:8" s="1089" customFormat="1" ht="30">
      <c r="A126" s="1387" t="s">
        <v>218</v>
      </c>
      <c r="B126" s="2005">
        <v>20204</v>
      </c>
      <c r="C126" s="2006" t="s">
        <v>1534</v>
      </c>
      <c r="D126" s="2007" t="s">
        <v>657</v>
      </c>
      <c r="E126" s="2194">
        <v>1</v>
      </c>
      <c r="F126" s="2074">
        <v>41.02</v>
      </c>
      <c r="G126" s="2009">
        <v>41.02</v>
      </c>
    </row>
    <row r="127" spans="1:8" s="1089" customFormat="1" ht="13.5" customHeight="1">
      <c r="A127" s="1387" t="s">
        <v>218</v>
      </c>
      <c r="B127" s="2005">
        <v>4331</v>
      </c>
      <c r="C127" s="2006" t="s">
        <v>1520</v>
      </c>
      <c r="D127" s="2007" t="s">
        <v>654</v>
      </c>
      <c r="E127" s="2194">
        <v>2</v>
      </c>
      <c r="F127" s="2074">
        <v>2.84</v>
      </c>
      <c r="G127" s="2009">
        <v>5.68</v>
      </c>
    </row>
    <row r="128" spans="1:8" s="1089" customFormat="1" ht="15.75">
      <c r="A128" s="1387" t="s">
        <v>218</v>
      </c>
      <c r="B128" s="2195">
        <v>4340</v>
      </c>
      <c r="C128" s="2006" t="s">
        <v>1531</v>
      </c>
      <c r="D128" s="2007" t="s">
        <v>654</v>
      </c>
      <c r="E128" s="2008">
        <v>2</v>
      </c>
      <c r="F128" s="2074">
        <v>0.82</v>
      </c>
      <c r="G128" s="2009">
        <v>1.64</v>
      </c>
    </row>
    <row r="129" spans="1:10" s="1089" customFormat="1" ht="15.75">
      <c r="A129" s="1387" t="s">
        <v>218</v>
      </c>
      <c r="B129" s="2195">
        <v>7288</v>
      </c>
      <c r="C129" s="2006" t="s">
        <v>1545</v>
      </c>
      <c r="D129" s="2007" t="s">
        <v>659</v>
      </c>
      <c r="E129" s="2034">
        <v>2.2727272727272726E-3</v>
      </c>
      <c r="F129" s="2074">
        <v>26.22</v>
      </c>
      <c r="G129" s="2009">
        <v>0.05</v>
      </c>
    </row>
    <row r="130" spans="1:10" s="1089" customFormat="1" ht="15.75">
      <c r="A130" s="1387"/>
      <c r="B130" s="2534" t="s">
        <v>83</v>
      </c>
      <c r="C130" s="2535"/>
      <c r="D130" s="2535"/>
      <c r="E130" s="2535"/>
      <c r="F130" s="2535"/>
      <c r="G130" s="2536"/>
    </row>
    <row r="131" spans="1:10" s="1089" customFormat="1" ht="15.75">
      <c r="A131" s="1387" t="s">
        <v>219</v>
      </c>
      <c r="B131" s="2005">
        <v>88261</v>
      </c>
      <c r="C131" s="2006" t="s">
        <v>48</v>
      </c>
      <c r="D131" s="2007" t="s">
        <v>31</v>
      </c>
      <c r="E131" s="2008">
        <v>0.39999999999999997</v>
      </c>
      <c r="F131" s="2074">
        <v>21.06</v>
      </c>
      <c r="G131" s="2009">
        <v>8.42</v>
      </c>
    </row>
    <row r="132" spans="1:10" s="1089" customFormat="1" ht="15.75">
      <c r="A132" s="1387" t="s">
        <v>219</v>
      </c>
      <c r="B132" s="2005">
        <v>88310</v>
      </c>
      <c r="C132" s="2006" t="s">
        <v>56</v>
      </c>
      <c r="D132" s="2007" t="s">
        <v>31</v>
      </c>
      <c r="E132" s="2008">
        <v>0.35454545454545455</v>
      </c>
      <c r="F132" s="2074">
        <v>20.92</v>
      </c>
      <c r="G132" s="2009">
        <v>7.41</v>
      </c>
    </row>
    <row r="133" spans="1:10" s="1089" customFormat="1" ht="16.5" thickBot="1">
      <c r="A133" s="1387" t="s">
        <v>219</v>
      </c>
      <c r="B133" s="1323">
        <v>88316</v>
      </c>
      <c r="C133" s="2010" t="s">
        <v>58</v>
      </c>
      <c r="D133" s="2011" t="s">
        <v>31</v>
      </c>
      <c r="E133" s="2033">
        <v>0.59090909090909083</v>
      </c>
      <c r="F133" s="2012">
        <v>15.91</v>
      </c>
      <c r="G133" s="2013">
        <v>9.4</v>
      </c>
    </row>
    <row r="134" spans="1:10" s="1089" customFormat="1" ht="16.5" thickBot="1">
      <c r="A134" s="1387"/>
      <c r="B134" s="2584" t="s">
        <v>1582</v>
      </c>
      <c r="C134" s="2584"/>
      <c r="D134" s="476"/>
      <c r="E134" s="477"/>
      <c r="F134" s="646" t="s">
        <v>84</v>
      </c>
      <c r="G134" s="1388">
        <v>73.67</v>
      </c>
    </row>
    <row r="135" spans="1:10" s="1389" customFormat="1" ht="13.5" thickBot="1">
      <c r="B135" s="1398"/>
      <c r="C135" s="1398"/>
      <c r="D135" s="1399"/>
      <c r="E135" s="1400"/>
      <c r="F135" s="1401"/>
      <c r="G135" s="1402"/>
    </row>
    <row r="136" spans="1:10" s="1389" customFormat="1" ht="15.75">
      <c r="B136" s="2290"/>
      <c r="C136" s="2291" t="s">
        <v>1583</v>
      </c>
      <c r="D136" s="2292"/>
      <c r="E136" s="2595" t="s">
        <v>1584</v>
      </c>
      <c r="F136" s="2596"/>
      <c r="G136" s="1387"/>
    </row>
    <row r="137" spans="1:10" s="1389" customFormat="1" ht="15">
      <c r="B137" s="2293" t="s">
        <v>1585</v>
      </c>
      <c r="C137" s="2196" t="s">
        <v>1586</v>
      </c>
      <c r="D137" s="2196" t="s">
        <v>1585</v>
      </c>
      <c r="E137" s="2197" t="s">
        <v>1587</v>
      </c>
      <c r="F137" s="2294">
        <v>8.6363636363636351E-2</v>
      </c>
      <c r="G137" s="475"/>
    </row>
    <row r="138" spans="1:10" s="1389" customFormat="1" ht="15">
      <c r="B138" s="2293" t="s">
        <v>1588</v>
      </c>
      <c r="C138" s="2197" t="s">
        <v>1589</v>
      </c>
      <c r="D138" s="2196" t="s">
        <v>1588</v>
      </c>
      <c r="E138" s="2197" t="s">
        <v>1590</v>
      </c>
      <c r="F138" s="2294">
        <v>2.2727272727272726E-3</v>
      </c>
      <c r="G138" s="475"/>
    </row>
    <row r="139" spans="1:10" s="1389" customFormat="1" ht="15">
      <c r="B139" s="2293" t="s">
        <v>1391</v>
      </c>
      <c r="C139" s="2197" t="s">
        <v>1591</v>
      </c>
      <c r="D139" s="2196" t="s">
        <v>1391</v>
      </c>
      <c r="E139" s="2197" t="s">
        <v>1592</v>
      </c>
      <c r="F139" s="2294">
        <v>0.39999999999999997</v>
      </c>
      <c r="G139" s="475"/>
    </row>
    <row r="140" spans="1:10" s="1389" customFormat="1" ht="15">
      <c r="B140" s="2293" t="s">
        <v>1526</v>
      </c>
      <c r="C140" s="2197" t="s">
        <v>1593</v>
      </c>
      <c r="D140" s="2196" t="s">
        <v>1526</v>
      </c>
      <c r="E140" s="2197" t="s">
        <v>1594</v>
      </c>
      <c r="F140" s="2294">
        <v>0.35454545454545455</v>
      </c>
      <c r="G140" s="475"/>
    </row>
    <row r="141" spans="1:10" s="1389" customFormat="1" ht="15.75" thickBot="1">
      <c r="B141" s="2295" t="s">
        <v>1392</v>
      </c>
      <c r="C141" s="2296" t="s">
        <v>1595</v>
      </c>
      <c r="D141" s="2297" t="s">
        <v>1392</v>
      </c>
      <c r="E141" s="2296" t="s">
        <v>1596</v>
      </c>
      <c r="F141" s="2298">
        <v>0.59090909090909083</v>
      </c>
      <c r="G141" s="475"/>
    </row>
    <row r="142" spans="1:10" s="1389" customFormat="1" ht="13.5" thickBot="1">
      <c r="B142" s="1398"/>
      <c r="C142" s="1398"/>
      <c r="D142" s="1399"/>
      <c r="E142" s="1400"/>
      <c r="F142" s="1401"/>
      <c r="G142" s="1402"/>
    </row>
    <row r="143" spans="1:10" s="886" customFormat="1" ht="15.75">
      <c r="B143" s="282" t="s">
        <v>699</v>
      </c>
      <c r="C143" s="2533" t="s">
        <v>1164</v>
      </c>
      <c r="D143" s="2533"/>
      <c r="E143" s="2533"/>
      <c r="F143" s="2533"/>
      <c r="G143" s="1104" t="s">
        <v>0</v>
      </c>
      <c r="H143" s="1002">
        <v>0.48</v>
      </c>
      <c r="J143" s="1440"/>
    </row>
    <row r="144" spans="1:10" s="886" customFormat="1" ht="31.5">
      <c r="B144" s="2001" t="s">
        <v>144</v>
      </c>
      <c r="C144" s="2002" t="s">
        <v>75</v>
      </c>
      <c r="D144" s="2002" t="s">
        <v>23</v>
      </c>
      <c r="E144" s="2002" t="s">
        <v>76</v>
      </c>
      <c r="F144" s="2003" t="s">
        <v>77</v>
      </c>
      <c r="G144" s="2004" t="s">
        <v>78</v>
      </c>
      <c r="J144" s="1440"/>
    </row>
    <row r="145" spans="1:10" s="886" customFormat="1" ht="15.75">
      <c r="B145" s="2542" t="s">
        <v>79</v>
      </c>
      <c r="C145" s="2543"/>
      <c r="D145" s="2543"/>
      <c r="E145" s="2543"/>
      <c r="F145" s="2543"/>
      <c r="G145" s="2544"/>
      <c r="J145" s="1440"/>
    </row>
    <row r="146" spans="1:10" s="886" customFormat="1" ht="30">
      <c r="A146" s="1387" t="s">
        <v>219</v>
      </c>
      <c r="B146" s="2005">
        <v>93595</v>
      </c>
      <c r="C146" s="2006" t="s">
        <v>1094</v>
      </c>
      <c r="D146" s="2007" t="s">
        <v>37</v>
      </c>
      <c r="E146" s="2286">
        <v>6.2600000000000003E-2</v>
      </c>
      <c r="F146" s="2074">
        <v>0.7</v>
      </c>
      <c r="G146" s="2287">
        <v>0.04</v>
      </c>
      <c r="J146" s="1440"/>
    </row>
    <row r="147" spans="1:10" s="886" customFormat="1" ht="15.75">
      <c r="B147" s="2542" t="s">
        <v>145</v>
      </c>
      <c r="C147" s="2543"/>
      <c r="D147" s="2543"/>
      <c r="E147" s="2543"/>
      <c r="F147" s="2543"/>
      <c r="G147" s="2544"/>
      <c r="J147" s="1440"/>
    </row>
    <row r="148" spans="1:10" s="886" customFormat="1" ht="16.5" thickBot="1">
      <c r="A148" s="1387" t="s">
        <v>219</v>
      </c>
      <c r="B148" s="1323">
        <v>88316</v>
      </c>
      <c r="C148" s="2010" t="s">
        <v>58</v>
      </c>
      <c r="D148" s="2011" t="s">
        <v>31</v>
      </c>
      <c r="E148" s="2288">
        <v>2.7799999999999998E-2</v>
      </c>
      <c r="F148" s="2012">
        <v>15.91</v>
      </c>
      <c r="G148" s="2289">
        <v>0.44</v>
      </c>
      <c r="J148" s="1440"/>
    </row>
    <row r="149" spans="1:10" s="886" customFormat="1" ht="16.5" customHeight="1" thickBot="1">
      <c r="B149" s="2537" t="s">
        <v>1390</v>
      </c>
      <c r="C149" s="2537"/>
      <c r="D149" s="2537"/>
      <c r="E149" s="2538"/>
      <c r="F149" s="646" t="s">
        <v>81</v>
      </c>
      <c r="G149" s="1388">
        <v>0.48</v>
      </c>
      <c r="J149" s="1440"/>
    </row>
    <row r="150" spans="1:10" s="1389" customFormat="1" ht="13.5" thickBot="1">
      <c r="B150" s="1398"/>
      <c r="C150" s="1398"/>
      <c r="D150" s="1399"/>
      <c r="E150" s="1400"/>
      <c r="F150" s="1401"/>
      <c r="G150" s="1402"/>
    </row>
    <row r="151" spans="1:10" s="886" customFormat="1" ht="15.75">
      <c r="B151" s="651" t="s">
        <v>700</v>
      </c>
      <c r="C151" s="2533" t="s">
        <v>150</v>
      </c>
      <c r="D151" s="2533"/>
      <c r="E151" s="2533"/>
      <c r="F151" s="2533"/>
      <c r="G151" s="1104" t="s">
        <v>0</v>
      </c>
      <c r="H151" s="1002">
        <v>380.66</v>
      </c>
      <c r="J151" s="1440"/>
    </row>
    <row r="152" spans="1:10" s="886" customFormat="1" ht="31.5">
      <c r="B152" s="2001" t="s">
        <v>144</v>
      </c>
      <c r="C152" s="2002" t="s">
        <v>75</v>
      </c>
      <c r="D152" s="2002" t="s">
        <v>23</v>
      </c>
      <c r="E152" s="2002" t="s">
        <v>76</v>
      </c>
      <c r="F152" s="2003" t="s">
        <v>77</v>
      </c>
      <c r="G152" s="2004" t="s">
        <v>78</v>
      </c>
      <c r="J152" s="1440"/>
    </row>
    <row r="153" spans="1:10" s="886" customFormat="1" ht="15.75">
      <c r="B153" s="2542" t="s">
        <v>79</v>
      </c>
      <c r="C153" s="2543"/>
      <c r="D153" s="2543"/>
      <c r="E153" s="2543"/>
      <c r="F153" s="2543"/>
      <c r="G153" s="2544"/>
      <c r="J153" s="1440"/>
    </row>
    <row r="154" spans="1:10" s="886" customFormat="1" ht="30">
      <c r="A154" s="1387" t="s">
        <v>218</v>
      </c>
      <c r="B154" s="2005">
        <v>4417</v>
      </c>
      <c r="C154" s="2006" t="s">
        <v>1538</v>
      </c>
      <c r="D154" s="2007" t="s">
        <v>657</v>
      </c>
      <c r="E154" s="2338">
        <v>1</v>
      </c>
      <c r="F154" s="2074">
        <v>3.02</v>
      </c>
      <c r="G154" s="2287">
        <v>3.02</v>
      </c>
      <c r="J154" s="1440"/>
    </row>
    <row r="155" spans="1:10" s="886" customFormat="1" ht="30">
      <c r="A155" s="1387" t="s">
        <v>218</v>
      </c>
      <c r="B155" s="2005">
        <v>4491</v>
      </c>
      <c r="C155" s="2006" t="s">
        <v>1530</v>
      </c>
      <c r="D155" s="2007" t="s">
        <v>657</v>
      </c>
      <c r="E155" s="2338">
        <v>4</v>
      </c>
      <c r="F155" s="2074">
        <v>5.58</v>
      </c>
      <c r="G155" s="2287">
        <v>22.32</v>
      </c>
      <c r="J155" s="1440"/>
    </row>
    <row r="156" spans="1:10" s="886" customFormat="1" ht="30">
      <c r="A156" s="1387" t="s">
        <v>218</v>
      </c>
      <c r="B156" s="2005">
        <v>4813</v>
      </c>
      <c r="C156" s="2006" t="s">
        <v>1549</v>
      </c>
      <c r="D156" s="2007" t="s">
        <v>656</v>
      </c>
      <c r="E156" s="2338">
        <v>1</v>
      </c>
      <c r="F156" s="2074">
        <v>300</v>
      </c>
      <c r="G156" s="2287">
        <v>300</v>
      </c>
      <c r="J156" s="1440"/>
    </row>
    <row r="157" spans="1:10" s="886" customFormat="1" ht="15.75">
      <c r="A157" s="1387" t="s">
        <v>218</v>
      </c>
      <c r="B157" s="2005">
        <v>5075</v>
      </c>
      <c r="C157" s="2006" t="s">
        <v>1536</v>
      </c>
      <c r="D157" s="2007" t="s">
        <v>658</v>
      </c>
      <c r="E157" s="2338">
        <v>0.11</v>
      </c>
      <c r="F157" s="2074">
        <v>11.18</v>
      </c>
      <c r="G157" s="2287">
        <v>1.22</v>
      </c>
      <c r="J157" s="1440"/>
    </row>
    <row r="158" spans="1:10" s="886" customFormat="1" ht="45">
      <c r="A158" s="1387" t="s">
        <v>219</v>
      </c>
      <c r="B158" s="2005">
        <v>94962</v>
      </c>
      <c r="C158" s="2006" t="s">
        <v>586</v>
      </c>
      <c r="D158" s="2007" t="s">
        <v>20</v>
      </c>
      <c r="E158" s="2338">
        <v>0.01</v>
      </c>
      <c r="F158" s="2074">
        <v>261.52</v>
      </c>
      <c r="G158" s="2287">
        <v>2.61</v>
      </c>
      <c r="J158" s="1440"/>
    </row>
    <row r="159" spans="1:10" s="886" customFormat="1" ht="15.75">
      <c r="B159" s="2542" t="s">
        <v>145</v>
      </c>
      <c r="C159" s="2543"/>
      <c r="D159" s="2543"/>
      <c r="E159" s="2543"/>
      <c r="F159" s="2543"/>
      <c r="G159" s="2544"/>
      <c r="J159" s="1440"/>
    </row>
    <row r="160" spans="1:10" s="886" customFormat="1" ht="15.75">
      <c r="A160" s="1387" t="s">
        <v>219</v>
      </c>
      <c r="B160" s="2005">
        <v>88262</v>
      </c>
      <c r="C160" s="2006" t="s">
        <v>49</v>
      </c>
      <c r="D160" s="2007" t="s">
        <v>31</v>
      </c>
      <c r="E160" s="2338">
        <v>1</v>
      </c>
      <c r="F160" s="2074">
        <v>19.670000000000002</v>
      </c>
      <c r="G160" s="2287">
        <v>19.670000000000002</v>
      </c>
      <c r="J160" s="1440"/>
    </row>
    <row r="161" spans="1:10" s="886" customFormat="1" ht="16.5" thickBot="1">
      <c r="A161" s="1387" t="s">
        <v>219</v>
      </c>
      <c r="B161" s="2339">
        <v>88316</v>
      </c>
      <c r="C161" s="2010" t="s">
        <v>58</v>
      </c>
      <c r="D161" s="2011" t="s">
        <v>31</v>
      </c>
      <c r="E161" s="2340">
        <v>2</v>
      </c>
      <c r="F161" s="2012">
        <v>15.91</v>
      </c>
      <c r="G161" s="2289">
        <v>31.82</v>
      </c>
      <c r="J161" s="1440"/>
    </row>
    <row r="162" spans="1:10" s="886" customFormat="1" ht="16.5" customHeight="1" thickBot="1">
      <c r="B162" s="2537" t="s">
        <v>1771</v>
      </c>
      <c r="C162" s="2537"/>
      <c r="D162" s="2537"/>
      <c r="E162" s="2538"/>
      <c r="F162" s="646" t="s">
        <v>81</v>
      </c>
      <c r="G162" s="1388">
        <v>380.66</v>
      </c>
      <c r="J162" s="1440"/>
    </row>
  </sheetData>
  <mergeCells count="53">
    <mergeCell ref="B130:G130"/>
    <mergeCell ref="C122:F122"/>
    <mergeCell ref="B124:G124"/>
    <mergeCell ref="C151:F151"/>
    <mergeCell ref="B153:G153"/>
    <mergeCell ref="B159:G159"/>
    <mergeCell ref="B162:E162"/>
    <mergeCell ref="B134:C134"/>
    <mergeCell ref="E136:F136"/>
    <mergeCell ref="B149:E149"/>
    <mergeCell ref="B147:G147"/>
    <mergeCell ref="C143:F143"/>
    <mergeCell ref="B145:G145"/>
    <mergeCell ref="C26:F26"/>
    <mergeCell ref="B21:C21"/>
    <mergeCell ref="E23:G23"/>
    <mergeCell ref="B24:C24"/>
    <mergeCell ref="E24:G24"/>
    <mergeCell ref="C42:F42"/>
    <mergeCell ref="B44:G44"/>
    <mergeCell ref="B48:G48"/>
    <mergeCell ref="B38:G38"/>
    <mergeCell ref="B40:C40"/>
    <mergeCell ref="B34:E34"/>
    <mergeCell ref="D3:E3"/>
    <mergeCell ref="F3:G4"/>
    <mergeCell ref="B10:G10"/>
    <mergeCell ref="B18:E18"/>
    <mergeCell ref="B15:G15"/>
    <mergeCell ref="B5:G5"/>
    <mergeCell ref="C13:F13"/>
    <mergeCell ref="C7:E7"/>
    <mergeCell ref="C8:E8"/>
    <mergeCell ref="E21:G21"/>
    <mergeCell ref="B22:G22"/>
    <mergeCell ref="B23:C23"/>
    <mergeCell ref="B28:G28"/>
    <mergeCell ref="B31:G31"/>
    <mergeCell ref="B20:G20"/>
    <mergeCell ref="B68:E68"/>
    <mergeCell ref="C60:F60"/>
    <mergeCell ref="B62:G62"/>
    <mergeCell ref="B120:E120"/>
    <mergeCell ref="C114:F114"/>
    <mergeCell ref="B102:G102"/>
    <mergeCell ref="B97:G97"/>
    <mergeCell ref="B116:G116"/>
    <mergeCell ref="B118:G118"/>
    <mergeCell ref="B79:E79"/>
    <mergeCell ref="C70:F70"/>
    <mergeCell ref="B72:G72"/>
    <mergeCell ref="B65:G65"/>
    <mergeCell ref="B76:G76"/>
  </mergeCells>
  <dataValidations disablePrompts="1" count="1">
    <dataValidation type="list" allowBlank="1" showInputMessage="1" showErrorMessage="1" sqref="A73:A74 A77:A78 A99:A101 A103:A104 A39 A63:A64 A66:A67 A16:A17 A117 A119 A146 A148 A32:A33 A29:A30 A49:A50 A45:A47 A125:A129 A131:A133 A160:A161 A154:A158">
      <formula1>$A$3:$A$4</formula1>
    </dataValidation>
  </dataValidations>
  <hyperlinks>
    <hyperlink ref="G28" r:id="rId1" display="vendasonline@agromata.com.br"/>
  </hyperlinks>
  <printOptions horizontalCentered="1"/>
  <pageMargins left="0.78740157480314965" right="0.19685039370078741" top="0.39370078740157483" bottom="0.78740157480314965" header="0.19685039370078741" footer="0.19685039370078741"/>
  <pageSetup paperSize="9" scale="50" fitToHeight="100" orientation="portrait" r:id="rId2"/>
  <headerFooter scaleWithDoc="0" alignWithMargins="0">
    <oddHeader>&amp;RPágina &amp;P de &amp;N</oddHeader>
    <oddFooter>&amp;R&amp;G</oddFooter>
  </headerFooter>
  <rowBreaks count="2" manualBreakCount="2">
    <brk id="58" min="1" max="6" man="1"/>
    <brk id="112" min="1" max="6" man="1"/>
  </rowBreaks>
  <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theme="5" tint="0.39997558519241921"/>
  </sheetPr>
  <dimension ref="A1:H119"/>
  <sheetViews>
    <sheetView tabSelected="1" view="pageBreakPreview" topLeftCell="A10" zoomScale="70" zoomScaleNormal="100" zoomScaleSheetLayoutView="70" workbookViewId="0">
      <selection sqref="A1:XFD1048576"/>
    </sheetView>
  </sheetViews>
  <sheetFormatPr defaultRowHeight="12.75"/>
  <cols>
    <col min="1" max="1" width="28.140625" style="395" customWidth="1"/>
    <col min="2" max="2" width="23" style="608" customWidth="1"/>
    <col min="3" max="3" width="79.7109375" style="608" customWidth="1"/>
    <col min="4" max="4" width="20.7109375" style="609" customWidth="1"/>
    <col min="5" max="5" width="23.5703125" style="610" customWidth="1"/>
    <col min="6" max="6" width="16.85546875" style="611" customWidth="1"/>
    <col min="7" max="7" width="18.140625" style="612" bestFit="1" customWidth="1"/>
    <col min="8" max="8" width="13.140625" style="395" bestFit="1" customWidth="1"/>
    <col min="9" max="9" width="19.28515625" style="395" customWidth="1"/>
    <col min="10" max="10" width="17.140625" style="395" customWidth="1"/>
    <col min="11" max="257" width="9.140625" style="395"/>
    <col min="258" max="258" width="21" style="395" customWidth="1"/>
    <col min="259" max="259" width="81.42578125" style="395" customWidth="1"/>
    <col min="260" max="261" width="15.5703125" style="395" customWidth="1"/>
    <col min="262" max="262" width="14.140625" style="395" bestFit="1" customWidth="1"/>
    <col min="263" max="263" width="18" style="395" bestFit="1" customWidth="1"/>
    <col min="264" max="264" width="11" style="395" bestFit="1" customWidth="1"/>
    <col min="265" max="513" width="9.140625" style="395"/>
    <col min="514" max="514" width="21" style="395" customWidth="1"/>
    <col min="515" max="515" width="81.42578125" style="395" customWidth="1"/>
    <col min="516" max="517" width="15.5703125" style="395" customWidth="1"/>
    <col min="518" max="518" width="14.140625" style="395" bestFit="1" customWidth="1"/>
    <col min="519" max="519" width="18" style="395" bestFit="1" customWidth="1"/>
    <col min="520" max="520" width="11" style="395" bestFit="1" customWidth="1"/>
    <col min="521" max="769" width="9.140625" style="395"/>
    <col min="770" max="770" width="21" style="395" customWidth="1"/>
    <col min="771" max="771" width="81.42578125" style="395" customWidth="1"/>
    <col min="772" max="773" width="15.5703125" style="395" customWidth="1"/>
    <col min="774" max="774" width="14.140625" style="395" bestFit="1" customWidth="1"/>
    <col min="775" max="775" width="18" style="395" bestFit="1" customWidth="1"/>
    <col min="776" max="776" width="11" style="395" bestFit="1" customWidth="1"/>
    <col min="777" max="1025" width="9.140625" style="395"/>
    <col min="1026" max="1026" width="21" style="395" customWidth="1"/>
    <col min="1027" max="1027" width="81.42578125" style="395" customWidth="1"/>
    <col min="1028" max="1029" width="15.5703125" style="395" customWidth="1"/>
    <col min="1030" max="1030" width="14.140625" style="395" bestFit="1" customWidth="1"/>
    <col min="1031" max="1031" width="18" style="395" bestFit="1" customWidth="1"/>
    <col min="1032" max="1032" width="11" style="395" bestFit="1" customWidth="1"/>
    <col min="1033" max="1281" width="9.140625" style="395"/>
    <col min="1282" max="1282" width="21" style="395" customWidth="1"/>
    <col min="1283" max="1283" width="81.42578125" style="395" customWidth="1"/>
    <col min="1284" max="1285" width="15.5703125" style="395" customWidth="1"/>
    <col min="1286" max="1286" width="14.140625" style="395" bestFit="1" customWidth="1"/>
    <col min="1287" max="1287" width="18" style="395" bestFit="1" customWidth="1"/>
    <col min="1288" max="1288" width="11" style="395" bestFit="1" customWidth="1"/>
    <col min="1289" max="1537" width="9.140625" style="395"/>
    <col min="1538" max="1538" width="21" style="395" customWidth="1"/>
    <col min="1539" max="1539" width="81.42578125" style="395" customWidth="1"/>
    <col min="1540" max="1541" width="15.5703125" style="395" customWidth="1"/>
    <col min="1542" max="1542" width="14.140625" style="395" bestFit="1" customWidth="1"/>
    <col min="1543" max="1543" width="18" style="395" bestFit="1" customWidth="1"/>
    <col min="1544" max="1544" width="11" style="395" bestFit="1" customWidth="1"/>
    <col min="1545" max="1793" width="9.140625" style="395"/>
    <col min="1794" max="1794" width="21" style="395" customWidth="1"/>
    <col min="1795" max="1795" width="81.42578125" style="395" customWidth="1"/>
    <col min="1796" max="1797" width="15.5703125" style="395" customWidth="1"/>
    <col min="1798" max="1798" width="14.140625" style="395" bestFit="1" customWidth="1"/>
    <col min="1799" max="1799" width="18" style="395" bestFit="1" customWidth="1"/>
    <col min="1800" max="1800" width="11" style="395" bestFit="1" customWidth="1"/>
    <col min="1801" max="2049" width="9.140625" style="395"/>
    <col min="2050" max="2050" width="21" style="395" customWidth="1"/>
    <col min="2051" max="2051" width="81.42578125" style="395" customWidth="1"/>
    <col min="2052" max="2053" width="15.5703125" style="395" customWidth="1"/>
    <col min="2054" max="2054" width="14.140625" style="395" bestFit="1" customWidth="1"/>
    <col min="2055" max="2055" width="18" style="395" bestFit="1" customWidth="1"/>
    <col min="2056" max="2056" width="11" style="395" bestFit="1" customWidth="1"/>
    <col min="2057" max="2305" width="9.140625" style="395"/>
    <col min="2306" max="2306" width="21" style="395" customWidth="1"/>
    <col min="2307" max="2307" width="81.42578125" style="395" customWidth="1"/>
    <col min="2308" max="2309" width="15.5703125" style="395" customWidth="1"/>
    <col min="2310" max="2310" width="14.140625" style="395" bestFit="1" customWidth="1"/>
    <col min="2311" max="2311" width="18" style="395" bestFit="1" customWidth="1"/>
    <col min="2312" max="2312" width="11" style="395" bestFit="1" customWidth="1"/>
    <col min="2313" max="2561" width="9.140625" style="395"/>
    <col min="2562" max="2562" width="21" style="395" customWidth="1"/>
    <col min="2563" max="2563" width="81.42578125" style="395" customWidth="1"/>
    <col min="2564" max="2565" width="15.5703125" style="395" customWidth="1"/>
    <col min="2566" max="2566" width="14.140625" style="395" bestFit="1" customWidth="1"/>
    <col min="2567" max="2567" width="18" style="395" bestFit="1" customWidth="1"/>
    <col min="2568" max="2568" width="11" style="395" bestFit="1" customWidth="1"/>
    <col min="2569" max="2817" width="9.140625" style="395"/>
    <col min="2818" max="2818" width="21" style="395" customWidth="1"/>
    <col min="2819" max="2819" width="81.42578125" style="395" customWidth="1"/>
    <col min="2820" max="2821" width="15.5703125" style="395" customWidth="1"/>
    <col min="2822" max="2822" width="14.140625" style="395" bestFit="1" customWidth="1"/>
    <col min="2823" max="2823" width="18" style="395" bestFit="1" customWidth="1"/>
    <col min="2824" max="2824" width="11" style="395" bestFit="1" customWidth="1"/>
    <col min="2825" max="3073" width="9.140625" style="395"/>
    <col min="3074" max="3074" width="21" style="395" customWidth="1"/>
    <col min="3075" max="3075" width="81.42578125" style="395" customWidth="1"/>
    <col min="3076" max="3077" width="15.5703125" style="395" customWidth="1"/>
    <col min="3078" max="3078" width="14.140625" style="395" bestFit="1" customWidth="1"/>
    <col min="3079" max="3079" width="18" style="395" bestFit="1" customWidth="1"/>
    <col min="3080" max="3080" width="11" style="395" bestFit="1" customWidth="1"/>
    <col min="3081" max="3329" width="9.140625" style="395"/>
    <col min="3330" max="3330" width="21" style="395" customWidth="1"/>
    <col min="3331" max="3331" width="81.42578125" style="395" customWidth="1"/>
    <col min="3332" max="3333" width="15.5703125" style="395" customWidth="1"/>
    <col min="3334" max="3334" width="14.140625" style="395" bestFit="1" customWidth="1"/>
    <col min="3335" max="3335" width="18" style="395" bestFit="1" customWidth="1"/>
    <col min="3336" max="3336" width="11" style="395" bestFit="1" customWidth="1"/>
    <col min="3337" max="3585" width="9.140625" style="395"/>
    <col min="3586" max="3586" width="21" style="395" customWidth="1"/>
    <col min="3587" max="3587" width="81.42578125" style="395" customWidth="1"/>
    <col min="3588" max="3589" width="15.5703125" style="395" customWidth="1"/>
    <col min="3590" max="3590" width="14.140625" style="395" bestFit="1" customWidth="1"/>
    <col min="3591" max="3591" width="18" style="395" bestFit="1" customWidth="1"/>
    <col min="3592" max="3592" width="11" style="395" bestFit="1" customWidth="1"/>
    <col min="3593" max="3841" width="9.140625" style="395"/>
    <col min="3842" max="3842" width="21" style="395" customWidth="1"/>
    <col min="3843" max="3843" width="81.42578125" style="395" customWidth="1"/>
    <col min="3844" max="3845" width="15.5703125" style="395" customWidth="1"/>
    <col min="3846" max="3846" width="14.140625" style="395" bestFit="1" customWidth="1"/>
    <col min="3847" max="3847" width="18" style="395" bestFit="1" customWidth="1"/>
    <col min="3848" max="3848" width="11" style="395" bestFit="1" customWidth="1"/>
    <col min="3849" max="4097" width="9.140625" style="395"/>
    <col min="4098" max="4098" width="21" style="395" customWidth="1"/>
    <col min="4099" max="4099" width="81.42578125" style="395" customWidth="1"/>
    <col min="4100" max="4101" width="15.5703125" style="395" customWidth="1"/>
    <col min="4102" max="4102" width="14.140625" style="395" bestFit="1" customWidth="1"/>
    <col min="4103" max="4103" width="18" style="395" bestFit="1" customWidth="1"/>
    <col min="4104" max="4104" width="11" style="395" bestFit="1" customWidth="1"/>
    <col min="4105" max="4353" width="9.140625" style="395"/>
    <col min="4354" max="4354" width="21" style="395" customWidth="1"/>
    <col min="4355" max="4355" width="81.42578125" style="395" customWidth="1"/>
    <col min="4356" max="4357" width="15.5703125" style="395" customWidth="1"/>
    <col min="4358" max="4358" width="14.140625" style="395" bestFit="1" customWidth="1"/>
    <col min="4359" max="4359" width="18" style="395" bestFit="1" customWidth="1"/>
    <col min="4360" max="4360" width="11" style="395" bestFit="1" customWidth="1"/>
    <col min="4361" max="4609" width="9.140625" style="395"/>
    <col min="4610" max="4610" width="21" style="395" customWidth="1"/>
    <col min="4611" max="4611" width="81.42578125" style="395" customWidth="1"/>
    <col min="4612" max="4613" width="15.5703125" style="395" customWidth="1"/>
    <col min="4614" max="4614" width="14.140625" style="395" bestFit="1" customWidth="1"/>
    <col min="4615" max="4615" width="18" style="395" bestFit="1" customWidth="1"/>
    <col min="4616" max="4616" width="11" style="395" bestFit="1" customWidth="1"/>
    <col min="4617" max="4865" width="9.140625" style="395"/>
    <col min="4866" max="4866" width="21" style="395" customWidth="1"/>
    <col min="4867" max="4867" width="81.42578125" style="395" customWidth="1"/>
    <col min="4868" max="4869" width="15.5703125" style="395" customWidth="1"/>
    <col min="4870" max="4870" width="14.140625" style="395" bestFit="1" customWidth="1"/>
    <col min="4871" max="4871" width="18" style="395" bestFit="1" customWidth="1"/>
    <col min="4872" max="4872" width="11" style="395" bestFit="1" customWidth="1"/>
    <col min="4873" max="5121" width="9.140625" style="395"/>
    <col min="5122" max="5122" width="21" style="395" customWidth="1"/>
    <col min="5123" max="5123" width="81.42578125" style="395" customWidth="1"/>
    <col min="5124" max="5125" width="15.5703125" style="395" customWidth="1"/>
    <col min="5126" max="5126" width="14.140625" style="395" bestFit="1" customWidth="1"/>
    <col min="5127" max="5127" width="18" style="395" bestFit="1" customWidth="1"/>
    <col min="5128" max="5128" width="11" style="395" bestFit="1" customWidth="1"/>
    <col min="5129" max="5377" width="9.140625" style="395"/>
    <col min="5378" max="5378" width="21" style="395" customWidth="1"/>
    <col min="5379" max="5379" width="81.42578125" style="395" customWidth="1"/>
    <col min="5380" max="5381" width="15.5703125" style="395" customWidth="1"/>
    <col min="5382" max="5382" width="14.140625" style="395" bestFit="1" customWidth="1"/>
    <col min="5383" max="5383" width="18" style="395" bestFit="1" customWidth="1"/>
    <col min="5384" max="5384" width="11" style="395" bestFit="1" customWidth="1"/>
    <col min="5385" max="5633" width="9.140625" style="395"/>
    <col min="5634" max="5634" width="21" style="395" customWidth="1"/>
    <col min="5635" max="5635" width="81.42578125" style="395" customWidth="1"/>
    <col min="5636" max="5637" width="15.5703125" style="395" customWidth="1"/>
    <col min="5638" max="5638" width="14.140625" style="395" bestFit="1" customWidth="1"/>
    <col min="5639" max="5639" width="18" style="395" bestFit="1" customWidth="1"/>
    <col min="5640" max="5640" width="11" style="395" bestFit="1" customWidth="1"/>
    <col min="5641" max="5889" width="9.140625" style="395"/>
    <col min="5890" max="5890" width="21" style="395" customWidth="1"/>
    <col min="5891" max="5891" width="81.42578125" style="395" customWidth="1"/>
    <col min="5892" max="5893" width="15.5703125" style="395" customWidth="1"/>
    <col min="5894" max="5894" width="14.140625" style="395" bestFit="1" customWidth="1"/>
    <col min="5895" max="5895" width="18" style="395" bestFit="1" customWidth="1"/>
    <col min="5896" max="5896" width="11" style="395" bestFit="1" customWidth="1"/>
    <col min="5897" max="6145" width="9.140625" style="395"/>
    <col min="6146" max="6146" width="21" style="395" customWidth="1"/>
    <col min="6147" max="6147" width="81.42578125" style="395" customWidth="1"/>
    <col min="6148" max="6149" width="15.5703125" style="395" customWidth="1"/>
    <col min="6150" max="6150" width="14.140625" style="395" bestFit="1" customWidth="1"/>
    <col min="6151" max="6151" width="18" style="395" bestFit="1" customWidth="1"/>
    <col min="6152" max="6152" width="11" style="395" bestFit="1" customWidth="1"/>
    <col min="6153" max="6401" width="9.140625" style="395"/>
    <col min="6402" max="6402" width="21" style="395" customWidth="1"/>
    <col min="6403" max="6403" width="81.42578125" style="395" customWidth="1"/>
    <col min="6404" max="6405" width="15.5703125" style="395" customWidth="1"/>
    <col min="6406" max="6406" width="14.140625" style="395" bestFit="1" customWidth="1"/>
    <col min="6407" max="6407" width="18" style="395" bestFit="1" customWidth="1"/>
    <col min="6408" max="6408" width="11" style="395" bestFit="1" customWidth="1"/>
    <col min="6409" max="6657" width="9.140625" style="395"/>
    <col min="6658" max="6658" width="21" style="395" customWidth="1"/>
    <col min="6659" max="6659" width="81.42578125" style="395" customWidth="1"/>
    <col min="6660" max="6661" width="15.5703125" style="395" customWidth="1"/>
    <col min="6662" max="6662" width="14.140625" style="395" bestFit="1" customWidth="1"/>
    <col min="6663" max="6663" width="18" style="395" bestFit="1" customWidth="1"/>
    <col min="6664" max="6664" width="11" style="395" bestFit="1" customWidth="1"/>
    <col min="6665" max="6913" width="9.140625" style="395"/>
    <col min="6914" max="6914" width="21" style="395" customWidth="1"/>
    <col min="6915" max="6915" width="81.42578125" style="395" customWidth="1"/>
    <col min="6916" max="6917" width="15.5703125" style="395" customWidth="1"/>
    <col min="6918" max="6918" width="14.140625" style="395" bestFit="1" customWidth="1"/>
    <col min="6919" max="6919" width="18" style="395" bestFit="1" customWidth="1"/>
    <col min="6920" max="6920" width="11" style="395" bestFit="1" customWidth="1"/>
    <col min="6921" max="7169" width="9.140625" style="395"/>
    <col min="7170" max="7170" width="21" style="395" customWidth="1"/>
    <col min="7171" max="7171" width="81.42578125" style="395" customWidth="1"/>
    <col min="7172" max="7173" width="15.5703125" style="395" customWidth="1"/>
    <col min="7174" max="7174" width="14.140625" style="395" bestFit="1" customWidth="1"/>
    <col min="7175" max="7175" width="18" style="395" bestFit="1" customWidth="1"/>
    <col min="7176" max="7176" width="11" style="395" bestFit="1" customWidth="1"/>
    <col min="7177" max="7425" width="9.140625" style="395"/>
    <col min="7426" max="7426" width="21" style="395" customWidth="1"/>
    <col min="7427" max="7427" width="81.42578125" style="395" customWidth="1"/>
    <col min="7428" max="7429" width="15.5703125" style="395" customWidth="1"/>
    <col min="7430" max="7430" width="14.140625" style="395" bestFit="1" customWidth="1"/>
    <col min="7431" max="7431" width="18" style="395" bestFit="1" customWidth="1"/>
    <col min="7432" max="7432" width="11" style="395" bestFit="1" customWidth="1"/>
    <col min="7433" max="7681" width="9.140625" style="395"/>
    <col min="7682" max="7682" width="21" style="395" customWidth="1"/>
    <col min="7683" max="7683" width="81.42578125" style="395" customWidth="1"/>
    <col min="7684" max="7685" width="15.5703125" style="395" customWidth="1"/>
    <col min="7686" max="7686" width="14.140625" style="395" bestFit="1" customWidth="1"/>
    <col min="7687" max="7687" width="18" style="395" bestFit="1" customWidth="1"/>
    <col min="7688" max="7688" width="11" style="395" bestFit="1" customWidth="1"/>
    <col min="7689" max="7937" width="9.140625" style="395"/>
    <col min="7938" max="7938" width="21" style="395" customWidth="1"/>
    <col min="7939" max="7939" width="81.42578125" style="395" customWidth="1"/>
    <col min="7940" max="7941" width="15.5703125" style="395" customWidth="1"/>
    <col min="7942" max="7942" width="14.140625" style="395" bestFit="1" customWidth="1"/>
    <col min="7943" max="7943" width="18" style="395" bestFit="1" customWidth="1"/>
    <col min="7944" max="7944" width="11" style="395" bestFit="1" customWidth="1"/>
    <col min="7945" max="8193" width="9.140625" style="395"/>
    <col min="8194" max="8194" width="21" style="395" customWidth="1"/>
    <col min="8195" max="8195" width="81.42578125" style="395" customWidth="1"/>
    <col min="8196" max="8197" width="15.5703125" style="395" customWidth="1"/>
    <col min="8198" max="8198" width="14.140625" style="395" bestFit="1" customWidth="1"/>
    <col min="8199" max="8199" width="18" style="395" bestFit="1" customWidth="1"/>
    <col min="8200" max="8200" width="11" style="395" bestFit="1" customWidth="1"/>
    <col min="8201" max="8449" width="9.140625" style="395"/>
    <col min="8450" max="8450" width="21" style="395" customWidth="1"/>
    <col min="8451" max="8451" width="81.42578125" style="395" customWidth="1"/>
    <col min="8452" max="8453" width="15.5703125" style="395" customWidth="1"/>
    <col min="8454" max="8454" width="14.140625" style="395" bestFit="1" customWidth="1"/>
    <col min="8455" max="8455" width="18" style="395" bestFit="1" customWidth="1"/>
    <col min="8456" max="8456" width="11" style="395" bestFit="1" customWidth="1"/>
    <col min="8457" max="8705" width="9.140625" style="395"/>
    <col min="8706" max="8706" width="21" style="395" customWidth="1"/>
    <col min="8707" max="8707" width="81.42578125" style="395" customWidth="1"/>
    <col min="8708" max="8709" width="15.5703125" style="395" customWidth="1"/>
    <col min="8710" max="8710" width="14.140625" style="395" bestFit="1" customWidth="1"/>
    <col min="8711" max="8711" width="18" style="395" bestFit="1" customWidth="1"/>
    <col min="8712" max="8712" width="11" style="395" bestFit="1" customWidth="1"/>
    <col min="8713" max="8961" width="9.140625" style="395"/>
    <col min="8962" max="8962" width="21" style="395" customWidth="1"/>
    <col min="8963" max="8963" width="81.42578125" style="395" customWidth="1"/>
    <col min="8964" max="8965" width="15.5703125" style="395" customWidth="1"/>
    <col min="8966" max="8966" width="14.140625" style="395" bestFit="1" customWidth="1"/>
    <col min="8967" max="8967" width="18" style="395" bestFit="1" customWidth="1"/>
    <col min="8968" max="8968" width="11" style="395" bestFit="1" customWidth="1"/>
    <col min="8969" max="9217" width="9.140625" style="395"/>
    <col min="9218" max="9218" width="21" style="395" customWidth="1"/>
    <col min="9219" max="9219" width="81.42578125" style="395" customWidth="1"/>
    <col min="9220" max="9221" width="15.5703125" style="395" customWidth="1"/>
    <col min="9222" max="9222" width="14.140625" style="395" bestFit="1" customWidth="1"/>
    <col min="9223" max="9223" width="18" style="395" bestFit="1" customWidth="1"/>
    <col min="9224" max="9224" width="11" style="395" bestFit="1" customWidth="1"/>
    <col min="9225" max="9473" width="9.140625" style="395"/>
    <col min="9474" max="9474" width="21" style="395" customWidth="1"/>
    <col min="9475" max="9475" width="81.42578125" style="395" customWidth="1"/>
    <col min="9476" max="9477" width="15.5703125" style="395" customWidth="1"/>
    <col min="9478" max="9478" width="14.140625" style="395" bestFit="1" customWidth="1"/>
    <col min="9479" max="9479" width="18" style="395" bestFit="1" customWidth="1"/>
    <col min="9480" max="9480" width="11" style="395" bestFit="1" customWidth="1"/>
    <col min="9481" max="9729" width="9.140625" style="395"/>
    <col min="9730" max="9730" width="21" style="395" customWidth="1"/>
    <col min="9731" max="9731" width="81.42578125" style="395" customWidth="1"/>
    <col min="9732" max="9733" width="15.5703125" style="395" customWidth="1"/>
    <col min="9734" max="9734" width="14.140625" style="395" bestFit="1" customWidth="1"/>
    <col min="9735" max="9735" width="18" style="395" bestFit="1" customWidth="1"/>
    <col min="9736" max="9736" width="11" style="395" bestFit="1" customWidth="1"/>
    <col min="9737" max="9985" width="9.140625" style="395"/>
    <col min="9986" max="9986" width="21" style="395" customWidth="1"/>
    <col min="9987" max="9987" width="81.42578125" style="395" customWidth="1"/>
    <col min="9988" max="9989" width="15.5703125" style="395" customWidth="1"/>
    <col min="9990" max="9990" width="14.140625" style="395" bestFit="1" customWidth="1"/>
    <col min="9991" max="9991" width="18" style="395" bestFit="1" customWidth="1"/>
    <col min="9992" max="9992" width="11" style="395" bestFit="1" customWidth="1"/>
    <col min="9993" max="10241" width="9.140625" style="395"/>
    <col min="10242" max="10242" width="21" style="395" customWidth="1"/>
    <col min="10243" max="10243" width="81.42578125" style="395" customWidth="1"/>
    <col min="10244" max="10245" width="15.5703125" style="395" customWidth="1"/>
    <col min="10246" max="10246" width="14.140625" style="395" bestFit="1" customWidth="1"/>
    <col min="10247" max="10247" width="18" style="395" bestFit="1" customWidth="1"/>
    <col min="10248" max="10248" width="11" style="395" bestFit="1" customWidth="1"/>
    <col min="10249" max="10497" width="9.140625" style="395"/>
    <col min="10498" max="10498" width="21" style="395" customWidth="1"/>
    <col min="10499" max="10499" width="81.42578125" style="395" customWidth="1"/>
    <col min="10500" max="10501" width="15.5703125" style="395" customWidth="1"/>
    <col min="10502" max="10502" width="14.140625" style="395" bestFit="1" customWidth="1"/>
    <col min="10503" max="10503" width="18" style="395" bestFit="1" customWidth="1"/>
    <col min="10504" max="10504" width="11" style="395" bestFit="1" customWidth="1"/>
    <col min="10505" max="10753" width="9.140625" style="395"/>
    <col min="10754" max="10754" width="21" style="395" customWidth="1"/>
    <col min="10755" max="10755" width="81.42578125" style="395" customWidth="1"/>
    <col min="10756" max="10757" width="15.5703125" style="395" customWidth="1"/>
    <col min="10758" max="10758" width="14.140625" style="395" bestFit="1" customWidth="1"/>
    <col min="10759" max="10759" width="18" style="395" bestFit="1" customWidth="1"/>
    <col min="10760" max="10760" width="11" style="395" bestFit="1" customWidth="1"/>
    <col min="10761" max="11009" width="9.140625" style="395"/>
    <col min="11010" max="11010" width="21" style="395" customWidth="1"/>
    <col min="11011" max="11011" width="81.42578125" style="395" customWidth="1"/>
    <col min="11012" max="11013" width="15.5703125" style="395" customWidth="1"/>
    <col min="11014" max="11014" width="14.140625" style="395" bestFit="1" customWidth="1"/>
    <col min="11015" max="11015" width="18" style="395" bestFit="1" customWidth="1"/>
    <col min="11016" max="11016" width="11" style="395" bestFit="1" customWidth="1"/>
    <col min="11017" max="11265" width="9.140625" style="395"/>
    <col min="11266" max="11266" width="21" style="395" customWidth="1"/>
    <col min="11267" max="11267" width="81.42578125" style="395" customWidth="1"/>
    <col min="11268" max="11269" width="15.5703125" style="395" customWidth="1"/>
    <col min="11270" max="11270" width="14.140625" style="395" bestFit="1" customWidth="1"/>
    <col min="11271" max="11271" width="18" style="395" bestFit="1" customWidth="1"/>
    <col min="11272" max="11272" width="11" style="395" bestFit="1" customWidth="1"/>
    <col min="11273" max="11521" width="9.140625" style="395"/>
    <col min="11522" max="11522" width="21" style="395" customWidth="1"/>
    <col min="11523" max="11523" width="81.42578125" style="395" customWidth="1"/>
    <col min="11524" max="11525" width="15.5703125" style="395" customWidth="1"/>
    <col min="11526" max="11526" width="14.140625" style="395" bestFit="1" customWidth="1"/>
    <col min="11527" max="11527" width="18" style="395" bestFit="1" customWidth="1"/>
    <col min="11528" max="11528" width="11" style="395" bestFit="1" customWidth="1"/>
    <col min="11529" max="11777" width="9.140625" style="395"/>
    <col min="11778" max="11778" width="21" style="395" customWidth="1"/>
    <col min="11779" max="11779" width="81.42578125" style="395" customWidth="1"/>
    <col min="11780" max="11781" width="15.5703125" style="395" customWidth="1"/>
    <col min="11782" max="11782" width="14.140625" style="395" bestFit="1" customWidth="1"/>
    <col min="11783" max="11783" width="18" style="395" bestFit="1" customWidth="1"/>
    <col min="11784" max="11784" width="11" style="395" bestFit="1" customWidth="1"/>
    <col min="11785" max="12033" width="9.140625" style="395"/>
    <col min="12034" max="12034" width="21" style="395" customWidth="1"/>
    <col min="12035" max="12035" width="81.42578125" style="395" customWidth="1"/>
    <col min="12036" max="12037" width="15.5703125" style="395" customWidth="1"/>
    <col min="12038" max="12038" width="14.140625" style="395" bestFit="1" customWidth="1"/>
    <col min="12039" max="12039" width="18" style="395" bestFit="1" customWidth="1"/>
    <col min="12040" max="12040" width="11" style="395" bestFit="1" customWidth="1"/>
    <col min="12041" max="12289" width="9.140625" style="395"/>
    <col min="12290" max="12290" width="21" style="395" customWidth="1"/>
    <col min="12291" max="12291" width="81.42578125" style="395" customWidth="1"/>
    <col min="12292" max="12293" width="15.5703125" style="395" customWidth="1"/>
    <col min="12294" max="12294" width="14.140625" style="395" bestFit="1" customWidth="1"/>
    <col min="12295" max="12295" width="18" style="395" bestFit="1" customWidth="1"/>
    <col min="12296" max="12296" width="11" style="395" bestFit="1" customWidth="1"/>
    <col min="12297" max="12545" width="9.140625" style="395"/>
    <col min="12546" max="12546" width="21" style="395" customWidth="1"/>
    <col min="12547" max="12547" width="81.42578125" style="395" customWidth="1"/>
    <col min="12548" max="12549" width="15.5703125" style="395" customWidth="1"/>
    <col min="12550" max="12550" width="14.140625" style="395" bestFit="1" customWidth="1"/>
    <col min="12551" max="12551" width="18" style="395" bestFit="1" customWidth="1"/>
    <col min="12552" max="12552" width="11" style="395" bestFit="1" customWidth="1"/>
    <col min="12553" max="12801" width="9.140625" style="395"/>
    <col min="12802" max="12802" width="21" style="395" customWidth="1"/>
    <col min="12803" max="12803" width="81.42578125" style="395" customWidth="1"/>
    <col min="12804" max="12805" width="15.5703125" style="395" customWidth="1"/>
    <col min="12806" max="12806" width="14.140625" style="395" bestFit="1" customWidth="1"/>
    <col min="12807" max="12807" width="18" style="395" bestFit="1" customWidth="1"/>
    <col min="12808" max="12808" width="11" style="395" bestFit="1" customWidth="1"/>
    <col min="12809" max="13057" width="9.140625" style="395"/>
    <col min="13058" max="13058" width="21" style="395" customWidth="1"/>
    <col min="13059" max="13059" width="81.42578125" style="395" customWidth="1"/>
    <col min="13060" max="13061" width="15.5703125" style="395" customWidth="1"/>
    <col min="13062" max="13062" width="14.140625" style="395" bestFit="1" customWidth="1"/>
    <col min="13063" max="13063" width="18" style="395" bestFit="1" customWidth="1"/>
    <col min="13064" max="13064" width="11" style="395" bestFit="1" customWidth="1"/>
    <col min="13065" max="13313" width="9.140625" style="395"/>
    <col min="13314" max="13314" width="21" style="395" customWidth="1"/>
    <col min="13315" max="13315" width="81.42578125" style="395" customWidth="1"/>
    <col min="13316" max="13317" width="15.5703125" style="395" customWidth="1"/>
    <col min="13318" max="13318" width="14.140625" style="395" bestFit="1" customWidth="1"/>
    <col min="13319" max="13319" width="18" style="395" bestFit="1" customWidth="1"/>
    <col min="13320" max="13320" width="11" style="395" bestFit="1" customWidth="1"/>
    <col min="13321" max="13569" width="9.140625" style="395"/>
    <col min="13570" max="13570" width="21" style="395" customWidth="1"/>
    <col min="13571" max="13571" width="81.42578125" style="395" customWidth="1"/>
    <col min="13572" max="13573" width="15.5703125" style="395" customWidth="1"/>
    <col min="13574" max="13574" width="14.140625" style="395" bestFit="1" customWidth="1"/>
    <col min="13575" max="13575" width="18" style="395" bestFit="1" customWidth="1"/>
    <col min="13576" max="13576" width="11" style="395" bestFit="1" customWidth="1"/>
    <col min="13577" max="13825" width="9.140625" style="395"/>
    <col min="13826" max="13826" width="21" style="395" customWidth="1"/>
    <col min="13827" max="13827" width="81.42578125" style="395" customWidth="1"/>
    <col min="13828" max="13829" width="15.5703125" style="395" customWidth="1"/>
    <col min="13830" max="13830" width="14.140625" style="395" bestFit="1" customWidth="1"/>
    <col min="13831" max="13831" width="18" style="395" bestFit="1" customWidth="1"/>
    <col min="13832" max="13832" width="11" style="395" bestFit="1" customWidth="1"/>
    <col min="13833" max="14081" width="9.140625" style="395"/>
    <col min="14082" max="14082" width="21" style="395" customWidth="1"/>
    <col min="14083" max="14083" width="81.42578125" style="395" customWidth="1"/>
    <col min="14084" max="14085" width="15.5703125" style="395" customWidth="1"/>
    <col min="14086" max="14086" width="14.140625" style="395" bestFit="1" customWidth="1"/>
    <col min="14087" max="14087" width="18" style="395" bestFit="1" customWidth="1"/>
    <col min="14088" max="14088" width="11" style="395" bestFit="1" customWidth="1"/>
    <col min="14089" max="14337" width="9.140625" style="395"/>
    <col min="14338" max="14338" width="21" style="395" customWidth="1"/>
    <col min="14339" max="14339" width="81.42578125" style="395" customWidth="1"/>
    <col min="14340" max="14341" width="15.5703125" style="395" customWidth="1"/>
    <col min="14342" max="14342" width="14.140625" style="395" bestFit="1" customWidth="1"/>
    <col min="14343" max="14343" width="18" style="395" bestFit="1" customWidth="1"/>
    <col min="14344" max="14344" width="11" style="395" bestFit="1" customWidth="1"/>
    <col min="14345" max="14593" width="9.140625" style="395"/>
    <col min="14594" max="14594" width="21" style="395" customWidth="1"/>
    <col min="14595" max="14595" width="81.42578125" style="395" customWidth="1"/>
    <col min="14596" max="14597" width="15.5703125" style="395" customWidth="1"/>
    <col min="14598" max="14598" width="14.140625" style="395" bestFit="1" customWidth="1"/>
    <col min="14599" max="14599" width="18" style="395" bestFit="1" customWidth="1"/>
    <col min="14600" max="14600" width="11" style="395" bestFit="1" customWidth="1"/>
    <col min="14601" max="14849" width="9.140625" style="395"/>
    <col min="14850" max="14850" width="21" style="395" customWidth="1"/>
    <col min="14851" max="14851" width="81.42578125" style="395" customWidth="1"/>
    <col min="14852" max="14853" width="15.5703125" style="395" customWidth="1"/>
    <col min="14854" max="14854" width="14.140625" style="395" bestFit="1" customWidth="1"/>
    <col min="14855" max="14855" width="18" style="395" bestFit="1" customWidth="1"/>
    <col min="14856" max="14856" width="11" style="395" bestFit="1" customWidth="1"/>
    <col min="14857" max="15105" width="9.140625" style="395"/>
    <col min="15106" max="15106" width="21" style="395" customWidth="1"/>
    <col min="15107" max="15107" width="81.42578125" style="395" customWidth="1"/>
    <col min="15108" max="15109" width="15.5703125" style="395" customWidth="1"/>
    <col min="15110" max="15110" width="14.140625" style="395" bestFit="1" customWidth="1"/>
    <col min="15111" max="15111" width="18" style="395" bestFit="1" customWidth="1"/>
    <col min="15112" max="15112" width="11" style="395" bestFit="1" customWidth="1"/>
    <col min="15113" max="15361" width="9.140625" style="395"/>
    <col min="15362" max="15362" width="21" style="395" customWidth="1"/>
    <col min="15363" max="15363" width="81.42578125" style="395" customWidth="1"/>
    <col min="15364" max="15365" width="15.5703125" style="395" customWidth="1"/>
    <col min="15366" max="15366" width="14.140625" style="395" bestFit="1" customWidth="1"/>
    <col min="15367" max="15367" width="18" style="395" bestFit="1" customWidth="1"/>
    <col min="15368" max="15368" width="11" style="395" bestFit="1" customWidth="1"/>
    <col min="15369" max="15617" width="9.140625" style="395"/>
    <col min="15618" max="15618" width="21" style="395" customWidth="1"/>
    <col min="15619" max="15619" width="81.42578125" style="395" customWidth="1"/>
    <col min="15620" max="15621" width="15.5703125" style="395" customWidth="1"/>
    <col min="15622" max="15622" width="14.140625" style="395" bestFit="1" customWidth="1"/>
    <col min="15623" max="15623" width="18" style="395" bestFit="1" customWidth="1"/>
    <col min="15624" max="15624" width="11" style="395" bestFit="1" customWidth="1"/>
    <col min="15625" max="15873" width="9.140625" style="395"/>
    <col min="15874" max="15874" width="21" style="395" customWidth="1"/>
    <col min="15875" max="15875" width="81.42578125" style="395" customWidth="1"/>
    <col min="15876" max="15877" width="15.5703125" style="395" customWidth="1"/>
    <col min="15878" max="15878" width="14.140625" style="395" bestFit="1" customWidth="1"/>
    <col min="15879" max="15879" width="18" style="395" bestFit="1" customWidth="1"/>
    <col min="15880" max="15880" width="11" style="395" bestFit="1" customWidth="1"/>
    <col min="15881" max="16129" width="9.140625" style="395"/>
    <col min="16130" max="16130" width="21" style="395" customWidth="1"/>
    <col min="16131" max="16131" width="81.42578125" style="395" customWidth="1"/>
    <col min="16132" max="16133" width="15.5703125" style="395" customWidth="1"/>
    <col min="16134" max="16134" width="14.140625" style="395" bestFit="1" customWidth="1"/>
    <col min="16135" max="16135" width="18" style="395" bestFit="1" customWidth="1"/>
    <col min="16136" max="16136" width="11" style="395" bestFit="1" customWidth="1"/>
    <col min="16137" max="16384" width="9.140625" style="395"/>
  </cols>
  <sheetData>
    <row r="1" spans="1:8" ht="13.5" thickBot="1"/>
    <row r="2" spans="1:8" s="407" customFormat="1" ht="6" thickBot="1">
      <c r="B2" s="402"/>
      <c r="C2" s="403"/>
      <c r="D2" s="404"/>
      <c r="E2" s="405"/>
      <c r="F2" s="405"/>
      <c r="G2" s="406"/>
    </row>
    <row r="3" spans="1:8" s="411" customFormat="1" ht="57" customHeight="1" thickBot="1">
      <c r="A3" s="401" t="s">
        <v>218</v>
      </c>
      <c r="B3" s="409"/>
      <c r="C3" s="974" t="s">
        <v>2</v>
      </c>
      <c r="D3" s="2548" t="s">
        <v>1784</v>
      </c>
      <c r="E3" s="2549"/>
      <c r="F3" s="2600"/>
      <c r="G3" s="2601"/>
    </row>
    <row r="4" spans="1:8" s="411" customFormat="1" ht="50.25" customHeight="1" thickBot="1">
      <c r="A4" s="401" t="s">
        <v>219</v>
      </c>
      <c r="B4" s="412"/>
      <c r="C4" s="666" t="s">
        <v>3</v>
      </c>
      <c r="D4" s="662" t="s">
        <v>5</v>
      </c>
      <c r="E4" s="973">
        <v>0.20349999999999999</v>
      </c>
      <c r="F4" s="2602"/>
      <c r="G4" s="2603"/>
    </row>
    <row r="5" spans="1:8" s="415" customFormat="1" ht="15" customHeight="1" thickBot="1">
      <c r="B5" s="2604" t="s">
        <v>246</v>
      </c>
      <c r="C5" s="2605"/>
      <c r="D5" s="2605"/>
      <c r="E5" s="2605"/>
      <c r="F5" s="2605"/>
      <c r="G5" s="2606"/>
    </row>
    <row r="6" spans="1:8" s="407" customFormat="1" ht="6" thickBot="1">
      <c r="B6" s="402"/>
      <c r="C6" s="403"/>
      <c r="D6" s="404"/>
      <c r="E6" s="405"/>
      <c r="F6" s="405"/>
      <c r="G6" s="406"/>
    </row>
    <row r="7" spans="1:8" s="416" customFormat="1" ht="18" customHeight="1">
      <c r="B7" s="417" t="s">
        <v>6</v>
      </c>
      <c r="C7" s="2607" t="s">
        <v>1635</v>
      </c>
      <c r="D7" s="2607"/>
      <c r="E7" s="2607"/>
      <c r="F7" s="421" t="s">
        <v>7</v>
      </c>
      <c r="G7" s="422">
        <v>42906</v>
      </c>
    </row>
    <row r="8" spans="1:8" s="423" customFormat="1" ht="18" customHeight="1" thickBot="1">
      <c r="B8" s="668" t="s">
        <v>8</v>
      </c>
      <c r="C8" s="2608" t="s">
        <v>1636</v>
      </c>
      <c r="D8" s="2608"/>
      <c r="E8" s="2608"/>
      <c r="F8" s="671" t="s">
        <v>9</v>
      </c>
      <c r="G8" s="672">
        <v>1.157</v>
      </c>
    </row>
    <row r="9" spans="1:8" s="556" customFormat="1" ht="6" thickBot="1">
      <c r="B9" s="436"/>
      <c r="C9" s="437"/>
      <c r="D9" s="438"/>
      <c r="E9" s="439"/>
      <c r="F9" s="439"/>
      <c r="G9" s="440"/>
    </row>
    <row r="10" spans="1:8" s="423" customFormat="1" ht="18.75" thickBot="1">
      <c r="B10" s="2597" t="s">
        <v>648</v>
      </c>
      <c r="C10" s="2598"/>
      <c r="D10" s="2598"/>
      <c r="E10" s="2598"/>
      <c r="F10" s="2598"/>
      <c r="G10" s="2599"/>
    </row>
    <row r="11" spans="1:8" s="556" customFormat="1" ht="6" thickBot="1">
      <c r="B11" s="436"/>
      <c r="C11" s="437"/>
      <c r="D11" s="438"/>
      <c r="E11" s="439"/>
      <c r="F11" s="439"/>
      <c r="G11" s="440"/>
    </row>
    <row r="12" spans="1:8" s="1389" customFormat="1" ht="13.5" thickBot="1">
      <c r="B12" s="1398"/>
      <c r="C12" s="1398"/>
      <c r="D12" s="1399"/>
      <c r="E12" s="1400"/>
      <c r="F12" s="1401"/>
      <c r="G12" s="1402"/>
    </row>
    <row r="13" spans="1:8" s="1389" customFormat="1" ht="15.75">
      <c r="B13" s="1103" t="s">
        <v>649</v>
      </c>
      <c r="C13" s="2533" t="s">
        <v>1253</v>
      </c>
      <c r="D13" s="2533"/>
      <c r="E13" s="2533"/>
      <c r="F13" s="2533"/>
      <c r="G13" s="1104" t="s">
        <v>21</v>
      </c>
      <c r="H13" s="1403">
        <v>9.44</v>
      </c>
    </row>
    <row r="14" spans="1:8" s="1089" customFormat="1" ht="31.5">
      <c r="A14" s="1387"/>
      <c r="B14" s="2001" t="s">
        <v>144</v>
      </c>
      <c r="C14" s="2002" t="s">
        <v>75</v>
      </c>
      <c r="D14" s="2002" t="s">
        <v>23</v>
      </c>
      <c r="E14" s="2002" t="s">
        <v>76</v>
      </c>
      <c r="F14" s="2003" t="s">
        <v>77</v>
      </c>
      <c r="G14" s="2004" t="s">
        <v>78</v>
      </c>
    </row>
    <row r="15" spans="1:8" s="1089" customFormat="1" ht="15.75">
      <c r="A15" s="1387"/>
      <c r="B15" s="2534" t="s">
        <v>82</v>
      </c>
      <c r="C15" s="2535"/>
      <c r="D15" s="2535"/>
      <c r="E15" s="2535"/>
      <c r="F15" s="2535"/>
      <c r="G15" s="2536"/>
    </row>
    <row r="16" spans="1:8" s="1089" customFormat="1" ht="30">
      <c r="A16" s="1387" t="s">
        <v>218</v>
      </c>
      <c r="B16" s="2320">
        <v>40598</v>
      </c>
      <c r="C16" s="2006" t="s">
        <v>1525</v>
      </c>
      <c r="D16" s="2007" t="s">
        <v>658</v>
      </c>
      <c r="E16" s="2323">
        <v>0.52500000000000002</v>
      </c>
      <c r="F16" s="2074">
        <v>5.66</v>
      </c>
      <c r="G16" s="2009">
        <v>2.97</v>
      </c>
    </row>
    <row r="17" spans="1:8" s="1089" customFormat="1" ht="30">
      <c r="A17" s="1387" t="s">
        <v>218</v>
      </c>
      <c r="B17" s="2320">
        <v>546</v>
      </c>
      <c r="C17" s="2006" t="s">
        <v>1491</v>
      </c>
      <c r="D17" s="2007" t="s">
        <v>658</v>
      </c>
      <c r="E17" s="2323">
        <v>0.52500000000000002</v>
      </c>
      <c r="F17" s="2074">
        <v>5.95</v>
      </c>
      <c r="G17" s="2009">
        <v>3.12</v>
      </c>
    </row>
    <row r="18" spans="1:8" s="1089" customFormat="1" ht="15.75">
      <c r="A18" s="1387" t="s">
        <v>218</v>
      </c>
      <c r="B18" s="2320">
        <v>7307</v>
      </c>
      <c r="C18" s="2006" t="s">
        <v>1510</v>
      </c>
      <c r="D18" s="2007" t="s">
        <v>659</v>
      </c>
      <c r="E18" s="2323">
        <v>2.5000000000000001E-3</v>
      </c>
      <c r="F18" s="2074">
        <v>24.03</v>
      </c>
      <c r="G18" s="2009">
        <v>0.06</v>
      </c>
    </row>
    <row r="19" spans="1:8" s="1089" customFormat="1" ht="15.75">
      <c r="A19" s="1387" t="s">
        <v>218</v>
      </c>
      <c r="B19" s="2320">
        <v>10997</v>
      </c>
      <c r="C19" s="2006" t="s">
        <v>1506</v>
      </c>
      <c r="D19" s="2007" t="s">
        <v>658</v>
      </c>
      <c r="E19" s="2323">
        <v>1.2999999999999999E-2</v>
      </c>
      <c r="F19" s="2074">
        <v>13.77</v>
      </c>
      <c r="G19" s="2009">
        <v>0.17</v>
      </c>
    </row>
    <row r="20" spans="1:8" s="1089" customFormat="1" ht="15.75">
      <c r="A20" s="1387" t="s">
        <v>218</v>
      </c>
      <c r="B20" s="2320">
        <v>5318</v>
      </c>
      <c r="C20" s="2006" t="s">
        <v>1540</v>
      </c>
      <c r="D20" s="2007" t="s">
        <v>659</v>
      </c>
      <c r="E20" s="2323">
        <v>2.9999999999999997E-4</v>
      </c>
      <c r="F20" s="2074">
        <v>11.95</v>
      </c>
      <c r="G20" s="2009">
        <v>0</v>
      </c>
    </row>
    <row r="21" spans="1:8" s="1089" customFormat="1" ht="30">
      <c r="A21" s="1387" t="s">
        <v>219</v>
      </c>
      <c r="B21" s="2320">
        <v>92716</v>
      </c>
      <c r="C21" s="2006" t="s">
        <v>575</v>
      </c>
      <c r="D21" s="2007" t="s">
        <v>30</v>
      </c>
      <c r="E21" s="2323">
        <v>0.04</v>
      </c>
      <c r="F21" s="2074">
        <v>26.66</v>
      </c>
      <c r="G21" s="2009">
        <v>1.06</v>
      </c>
    </row>
    <row r="22" spans="1:8" s="1089" customFormat="1" ht="15.75">
      <c r="A22" s="1387"/>
      <c r="B22" s="2534" t="s">
        <v>83</v>
      </c>
      <c r="C22" s="2535"/>
      <c r="D22" s="2535"/>
      <c r="E22" s="2535"/>
      <c r="F22" s="2535"/>
      <c r="G22" s="2536"/>
    </row>
    <row r="23" spans="1:8" s="1089" customFormat="1" ht="15.75">
      <c r="A23" s="1387" t="s">
        <v>219</v>
      </c>
      <c r="B23" s="2320">
        <v>88315</v>
      </c>
      <c r="C23" s="2006" t="s">
        <v>57</v>
      </c>
      <c r="D23" s="2007" t="s">
        <v>31</v>
      </c>
      <c r="E23" s="2324">
        <v>0.02</v>
      </c>
      <c r="F23" s="2074">
        <v>19.71</v>
      </c>
      <c r="G23" s="2009">
        <v>0.39</v>
      </c>
    </row>
    <row r="24" spans="1:8" s="1089" customFormat="1" ht="15.75">
      <c r="A24" s="1387" t="s">
        <v>219</v>
      </c>
      <c r="B24" s="2320">
        <v>88251</v>
      </c>
      <c r="C24" s="2006" t="s">
        <v>47</v>
      </c>
      <c r="D24" s="2007" t="s">
        <v>31</v>
      </c>
      <c r="E24" s="2324">
        <v>0.02</v>
      </c>
      <c r="F24" s="2074">
        <v>15.95</v>
      </c>
      <c r="G24" s="2009">
        <v>0.31</v>
      </c>
    </row>
    <row r="25" spans="1:8" s="1089" customFormat="1" ht="15.75">
      <c r="A25" s="1387" t="s">
        <v>219</v>
      </c>
      <c r="B25" s="2320">
        <v>88310</v>
      </c>
      <c r="C25" s="2006" t="s">
        <v>56</v>
      </c>
      <c r="D25" s="2007" t="s">
        <v>31</v>
      </c>
      <c r="E25" s="2324">
        <v>3.0000000000000001E-3</v>
      </c>
      <c r="F25" s="2074">
        <v>20.92</v>
      </c>
      <c r="G25" s="2009">
        <v>0.06</v>
      </c>
    </row>
    <row r="26" spans="1:8" s="1089" customFormat="1" ht="15.75">
      <c r="A26" s="1387"/>
      <c r="B26" s="2320">
        <v>100301</v>
      </c>
      <c r="C26" s="2006" t="s">
        <v>1419</v>
      </c>
      <c r="D26" s="2007" t="s">
        <v>31</v>
      </c>
      <c r="E26" s="2324">
        <v>3.0000000000000001E-3</v>
      </c>
      <c r="F26" s="2074">
        <v>16.739999999999998</v>
      </c>
      <c r="G26" s="2009">
        <v>0.05</v>
      </c>
    </row>
    <row r="27" spans="1:8" s="1089" customFormat="1" ht="30">
      <c r="A27" s="1387" t="s">
        <v>219</v>
      </c>
      <c r="B27" s="2320">
        <v>88240</v>
      </c>
      <c r="C27" s="2006" t="s">
        <v>42</v>
      </c>
      <c r="D27" s="2007" t="s">
        <v>31</v>
      </c>
      <c r="E27" s="2324">
        <v>0.04</v>
      </c>
      <c r="F27" s="2074">
        <v>11.71</v>
      </c>
      <c r="G27" s="2009">
        <v>0.46</v>
      </c>
    </row>
    <row r="28" spans="1:8" s="1089" customFormat="1" ht="16.5" thickBot="1">
      <c r="A28" s="1387" t="s">
        <v>219</v>
      </c>
      <c r="B28" s="1734">
        <v>88317</v>
      </c>
      <c r="C28" s="2010" t="s">
        <v>59</v>
      </c>
      <c r="D28" s="2011" t="s">
        <v>31</v>
      </c>
      <c r="E28" s="2325">
        <v>0.04</v>
      </c>
      <c r="F28" s="2012">
        <v>19.96</v>
      </c>
      <c r="G28" s="2013">
        <v>0.79</v>
      </c>
    </row>
    <row r="29" spans="1:8" s="1089" customFormat="1" ht="16.5" thickBot="1">
      <c r="A29" s="1387"/>
      <c r="B29" s="975" t="s">
        <v>1254</v>
      </c>
      <c r="C29" s="975"/>
      <c r="D29" s="476"/>
      <c r="E29" s="477"/>
      <c r="F29" s="646" t="s">
        <v>84</v>
      </c>
      <c r="G29" s="1388">
        <v>9.44</v>
      </c>
      <c r="H29" s="1004"/>
    </row>
    <row r="30" spans="1:8" s="1389" customFormat="1" ht="13.5" thickBot="1">
      <c r="B30" s="1398"/>
      <c r="C30" s="1398"/>
      <c r="D30" s="1399"/>
      <c r="E30" s="1400"/>
      <c r="F30" s="1401"/>
      <c r="G30" s="1402"/>
    </row>
    <row r="31" spans="1:8" s="1389" customFormat="1" ht="15.75">
      <c r="B31" s="1103" t="s">
        <v>682</v>
      </c>
      <c r="C31" s="2533" t="s">
        <v>1255</v>
      </c>
      <c r="D31" s="2533"/>
      <c r="E31" s="2533"/>
      <c r="F31" s="2533"/>
      <c r="G31" s="1104" t="s">
        <v>21</v>
      </c>
      <c r="H31" s="1403">
        <v>2.06</v>
      </c>
    </row>
    <row r="32" spans="1:8" s="1089" customFormat="1" ht="31.5">
      <c r="A32" s="1387"/>
      <c r="B32" s="2001" t="s">
        <v>144</v>
      </c>
      <c r="C32" s="2002" t="s">
        <v>75</v>
      </c>
      <c r="D32" s="2002" t="s">
        <v>23</v>
      </c>
      <c r="E32" s="2002" t="s">
        <v>76</v>
      </c>
      <c r="F32" s="2003" t="s">
        <v>77</v>
      </c>
      <c r="G32" s="2004" t="s">
        <v>78</v>
      </c>
    </row>
    <row r="33" spans="1:8" s="1089" customFormat="1" ht="15.75">
      <c r="A33" s="1387"/>
      <c r="B33" s="2534" t="s">
        <v>83</v>
      </c>
      <c r="C33" s="2535"/>
      <c r="D33" s="2535"/>
      <c r="E33" s="2535"/>
      <c r="F33" s="2535"/>
      <c r="G33" s="2536"/>
    </row>
    <row r="34" spans="1:8" s="1089" customFormat="1" ht="30">
      <c r="A34" s="1387" t="s">
        <v>219</v>
      </c>
      <c r="B34" s="2320">
        <v>88278</v>
      </c>
      <c r="C34" s="2006" t="s">
        <v>53</v>
      </c>
      <c r="D34" s="2007" t="s">
        <v>31</v>
      </c>
      <c r="E34" s="2321">
        <v>0.02</v>
      </c>
      <c r="F34" s="2074">
        <v>14.22</v>
      </c>
      <c r="G34" s="2009">
        <v>0.28000000000000003</v>
      </c>
    </row>
    <row r="35" spans="1:8" s="1089" customFormat="1" ht="30">
      <c r="A35" s="1387" t="s">
        <v>219</v>
      </c>
      <c r="B35" s="2320">
        <v>88240</v>
      </c>
      <c r="C35" s="2006" t="s">
        <v>42</v>
      </c>
      <c r="D35" s="2007" t="s">
        <v>31</v>
      </c>
      <c r="E35" s="2321">
        <v>0.06</v>
      </c>
      <c r="F35" s="2074">
        <v>11.71</v>
      </c>
      <c r="G35" s="2009">
        <v>0.7</v>
      </c>
    </row>
    <row r="36" spans="1:8" s="1089" customFormat="1" ht="45.75" thickBot="1">
      <c r="A36" s="1387" t="s">
        <v>219</v>
      </c>
      <c r="B36" s="1734">
        <v>89272</v>
      </c>
      <c r="C36" s="2010" t="s">
        <v>572</v>
      </c>
      <c r="D36" s="2011" t="s">
        <v>30</v>
      </c>
      <c r="E36" s="2322">
        <v>0.01</v>
      </c>
      <c r="F36" s="2012">
        <v>108.72</v>
      </c>
      <c r="G36" s="2013">
        <v>1.08</v>
      </c>
    </row>
    <row r="37" spans="1:8" s="1089" customFormat="1" ht="16.5" thickBot="1">
      <c r="A37" s="1387"/>
      <c r="B37" s="975" t="s">
        <v>1256</v>
      </c>
      <c r="C37" s="975"/>
      <c r="D37" s="476"/>
      <c r="E37" s="477"/>
      <c r="F37" s="646" t="s">
        <v>84</v>
      </c>
      <c r="G37" s="1388">
        <v>2.06</v>
      </c>
      <c r="H37" s="1004"/>
    </row>
    <row r="38" spans="1:8" s="1389" customFormat="1" ht="13.5" thickBot="1">
      <c r="B38" s="1398"/>
      <c r="C38" s="1398"/>
      <c r="D38" s="1399"/>
      <c r="E38" s="1400"/>
      <c r="F38" s="1401"/>
      <c r="G38" s="1402"/>
    </row>
    <row r="39" spans="1:8" s="1389" customFormat="1" ht="15.75">
      <c r="B39" s="1103" t="s">
        <v>1168</v>
      </c>
      <c r="C39" s="2533" t="s">
        <v>591</v>
      </c>
      <c r="D39" s="2533"/>
      <c r="E39" s="2533"/>
      <c r="F39" s="2533"/>
      <c r="G39" s="1104" t="s">
        <v>0</v>
      </c>
      <c r="H39" s="1403">
        <v>5.0999999999999996</v>
      </c>
    </row>
    <row r="40" spans="1:8" s="1089" customFormat="1" ht="31.5">
      <c r="A40" s="1387"/>
      <c r="B40" s="2001" t="s">
        <v>144</v>
      </c>
      <c r="C40" s="2002" t="s">
        <v>75</v>
      </c>
      <c r="D40" s="2002" t="s">
        <v>23</v>
      </c>
      <c r="E40" s="2002" t="s">
        <v>76</v>
      </c>
      <c r="F40" s="2003" t="s">
        <v>77</v>
      </c>
      <c r="G40" s="2004" t="s">
        <v>78</v>
      </c>
    </row>
    <row r="41" spans="1:8" s="1089" customFormat="1" ht="15.75">
      <c r="A41" s="1387"/>
      <c r="B41" s="2534" t="s">
        <v>82</v>
      </c>
      <c r="C41" s="2535"/>
      <c r="D41" s="2535"/>
      <c r="E41" s="2535"/>
      <c r="F41" s="2535"/>
      <c r="G41" s="2536"/>
    </row>
    <row r="42" spans="1:8" s="1089" customFormat="1" ht="15.75">
      <c r="A42" s="1387" t="s">
        <v>218</v>
      </c>
      <c r="B42" s="2320">
        <v>3777</v>
      </c>
      <c r="C42" s="2006" t="s">
        <v>1516</v>
      </c>
      <c r="D42" s="2007" t="s">
        <v>656</v>
      </c>
      <c r="E42" s="2341">
        <v>1.1000000000000001</v>
      </c>
      <c r="F42" s="2074">
        <v>0.88</v>
      </c>
      <c r="G42" s="2009">
        <v>0.96</v>
      </c>
    </row>
    <row r="43" spans="1:8" s="1089" customFormat="1" ht="15.75">
      <c r="A43" s="1387"/>
      <c r="B43" s="2534" t="s">
        <v>83</v>
      </c>
      <c r="C43" s="2535"/>
      <c r="D43" s="2535"/>
      <c r="E43" s="2535"/>
      <c r="F43" s="2535"/>
      <c r="G43" s="2536"/>
    </row>
    <row r="44" spans="1:8" s="1089" customFormat="1" ht="16.5" thickBot="1">
      <c r="A44" s="1387" t="s">
        <v>219</v>
      </c>
      <c r="B44" s="2342">
        <v>88270</v>
      </c>
      <c r="C44" s="2010" t="s">
        <v>52</v>
      </c>
      <c r="D44" s="2011" t="s">
        <v>31</v>
      </c>
      <c r="E44" s="2343">
        <v>0.2</v>
      </c>
      <c r="F44" s="2012">
        <v>20.7</v>
      </c>
      <c r="G44" s="2013">
        <v>4.1399999999999997</v>
      </c>
    </row>
    <row r="45" spans="1:8" s="1089" customFormat="1" ht="16.5" thickBot="1">
      <c r="A45" s="1387"/>
      <c r="B45" s="2537" t="s">
        <v>1772</v>
      </c>
      <c r="C45" s="2537"/>
      <c r="D45" s="2537"/>
      <c r="E45" s="2538"/>
      <c r="F45" s="646" t="s">
        <v>84</v>
      </c>
      <c r="G45" s="1388">
        <v>5.0999999999999996</v>
      </c>
      <c r="H45" s="1004"/>
    </row>
    <row r="46" spans="1:8" s="1389" customFormat="1" ht="13.5" thickBot="1">
      <c r="B46" s="1398"/>
      <c r="C46" s="1398"/>
      <c r="D46" s="1399"/>
      <c r="E46" s="1400"/>
      <c r="F46" s="1401"/>
      <c r="G46" s="1402"/>
    </row>
    <row r="47" spans="1:8" s="1389" customFormat="1" ht="15.75">
      <c r="B47" s="1103" t="s">
        <v>1169</v>
      </c>
      <c r="C47" s="2533" t="s">
        <v>35</v>
      </c>
      <c r="D47" s="2533"/>
      <c r="E47" s="2533"/>
      <c r="F47" s="2533"/>
      <c r="G47" s="1104" t="s">
        <v>0</v>
      </c>
      <c r="H47" s="1403">
        <v>10.17</v>
      </c>
    </row>
    <row r="48" spans="1:8" s="1089" customFormat="1" ht="31.5">
      <c r="A48" s="1387"/>
      <c r="B48" s="2001" t="s">
        <v>144</v>
      </c>
      <c r="C48" s="2002" t="s">
        <v>75</v>
      </c>
      <c r="D48" s="2002" t="s">
        <v>23</v>
      </c>
      <c r="E48" s="2002" t="s">
        <v>76</v>
      </c>
      <c r="F48" s="2003" t="s">
        <v>77</v>
      </c>
      <c r="G48" s="2004" t="s">
        <v>78</v>
      </c>
    </row>
    <row r="49" spans="1:8" s="1089" customFormat="1" ht="15.75">
      <c r="A49" s="1387"/>
      <c r="B49" s="2534" t="s">
        <v>82</v>
      </c>
      <c r="C49" s="2535"/>
      <c r="D49" s="2535"/>
      <c r="E49" s="2535"/>
      <c r="F49" s="2535"/>
      <c r="G49" s="2536"/>
    </row>
    <row r="50" spans="1:8" s="1089" customFormat="1" ht="30">
      <c r="A50" s="1387" t="s">
        <v>218</v>
      </c>
      <c r="B50" s="2320">
        <v>7319</v>
      </c>
      <c r="C50" s="2006" t="s">
        <v>1544</v>
      </c>
      <c r="D50" s="2007" t="s">
        <v>659</v>
      </c>
      <c r="E50" s="2341">
        <v>0.4</v>
      </c>
      <c r="F50" s="2074">
        <v>9.5299999999999994</v>
      </c>
      <c r="G50" s="2009">
        <v>3.81</v>
      </c>
    </row>
    <row r="51" spans="1:8" s="1089" customFormat="1" ht="15.75">
      <c r="A51" s="1387"/>
      <c r="B51" s="2534" t="s">
        <v>83</v>
      </c>
      <c r="C51" s="2535"/>
      <c r="D51" s="2535"/>
      <c r="E51" s="2535"/>
      <c r="F51" s="2535"/>
      <c r="G51" s="2536"/>
    </row>
    <row r="52" spans="1:8" s="1089" customFormat="1" ht="16.5" thickBot="1">
      <c r="A52" s="1387" t="s">
        <v>219</v>
      </c>
      <c r="B52" s="2342">
        <v>88316</v>
      </c>
      <c r="C52" s="2010" t="s">
        <v>58</v>
      </c>
      <c r="D52" s="2011" t="s">
        <v>31</v>
      </c>
      <c r="E52" s="2343">
        <v>0.4</v>
      </c>
      <c r="F52" s="2012">
        <v>15.91</v>
      </c>
      <c r="G52" s="2013">
        <v>6.36</v>
      </c>
    </row>
    <row r="53" spans="1:8" s="1089" customFormat="1" ht="16.5" thickBot="1">
      <c r="A53" s="1387"/>
      <c r="B53" s="2537" t="s">
        <v>1773</v>
      </c>
      <c r="C53" s="2537"/>
      <c r="D53" s="2537"/>
      <c r="E53" s="2538"/>
      <c r="F53" s="646" t="s">
        <v>84</v>
      </c>
      <c r="G53" s="1388">
        <v>10.17</v>
      </c>
      <c r="H53" s="1004"/>
    </row>
    <row r="54" spans="1:8" s="1389" customFormat="1" ht="13.5" thickBot="1">
      <c r="B54" s="1398"/>
      <c r="C54" s="1398"/>
      <c r="D54" s="1399"/>
      <c r="E54" s="1400"/>
      <c r="F54" s="1401"/>
      <c r="G54" s="1402"/>
    </row>
    <row r="55" spans="1:8" s="1389" customFormat="1" ht="33.75" customHeight="1">
      <c r="B55" s="1103" t="s">
        <v>1171</v>
      </c>
      <c r="C55" s="2533" t="s">
        <v>1295</v>
      </c>
      <c r="D55" s="2533"/>
      <c r="E55" s="2533"/>
      <c r="F55" s="2533"/>
      <c r="G55" s="1104" t="s">
        <v>20</v>
      </c>
      <c r="H55" s="1389">
        <v>455.47</v>
      </c>
    </row>
    <row r="56" spans="1:8" s="1389" customFormat="1" ht="31.5">
      <c r="A56" s="1387"/>
      <c r="B56" s="1317" t="s">
        <v>144</v>
      </c>
      <c r="C56" s="1776" t="s">
        <v>75</v>
      </c>
      <c r="D56" s="1776" t="s">
        <v>23</v>
      </c>
      <c r="E56" s="1776" t="s">
        <v>76</v>
      </c>
      <c r="F56" s="1777" t="s">
        <v>77</v>
      </c>
      <c r="G56" s="1729" t="s">
        <v>78</v>
      </c>
    </row>
    <row r="57" spans="1:8" s="1389" customFormat="1" ht="15.75">
      <c r="A57" s="1387"/>
      <c r="B57" s="2575" t="s">
        <v>82</v>
      </c>
      <c r="C57" s="2609"/>
      <c r="D57" s="2609"/>
      <c r="E57" s="2609"/>
      <c r="F57" s="2609"/>
      <c r="G57" s="2610"/>
    </row>
    <row r="58" spans="1:8" s="1389" customFormat="1" ht="45">
      <c r="A58" s="1387" t="s">
        <v>218</v>
      </c>
      <c r="B58" s="1454">
        <v>1525</v>
      </c>
      <c r="C58" s="1730" t="s">
        <v>1502</v>
      </c>
      <c r="D58" s="1731" t="s">
        <v>655</v>
      </c>
      <c r="E58" s="1824">
        <v>1.103</v>
      </c>
      <c r="F58" s="1732">
        <v>436.26</v>
      </c>
      <c r="G58" s="1733">
        <v>481.19</v>
      </c>
    </row>
    <row r="59" spans="1:8" s="1389" customFormat="1" ht="15.75">
      <c r="A59" s="1387"/>
      <c r="B59" s="2575" t="s">
        <v>83</v>
      </c>
      <c r="C59" s="2609"/>
      <c r="D59" s="2609"/>
      <c r="E59" s="2609"/>
      <c r="F59" s="2609"/>
      <c r="G59" s="2610"/>
    </row>
    <row r="60" spans="1:8" s="1389" customFormat="1" ht="15.75">
      <c r="A60" s="1387" t="s">
        <v>219</v>
      </c>
      <c r="B60" s="1454">
        <v>88262</v>
      </c>
      <c r="C60" s="1730" t="s">
        <v>49</v>
      </c>
      <c r="D60" s="1731" t="s">
        <v>31</v>
      </c>
      <c r="E60" s="1887">
        <v>9.9000000000000005E-2</v>
      </c>
      <c r="F60" s="1732">
        <v>19.670000000000002</v>
      </c>
      <c r="G60" s="1733">
        <v>1.94</v>
      </c>
    </row>
    <row r="61" spans="1:8" s="1389" customFormat="1" ht="15.75">
      <c r="A61" s="1387" t="s">
        <v>219</v>
      </c>
      <c r="B61" s="1454">
        <v>88309</v>
      </c>
      <c r="C61" s="1730" t="s">
        <v>55</v>
      </c>
      <c r="D61" s="1731" t="s">
        <v>31</v>
      </c>
      <c r="E61" s="1889">
        <v>0.59599999999999997</v>
      </c>
      <c r="F61" s="1732">
        <v>19.809999999999999</v>
      </c>
      <c r="G61" s="1733">
        <v>11.8</v>
      </c>
    </row>
    <row r="62" spans="1:8" s="1389" customFormat="1" ht="15.75">
      <c r="A62" s="1387" t="s">
        <v>219</v>
      </c>
      <c r="B62" s="1454">
        <v>88316</v>
      </c>
      <c r="C62" s="1730" t="s">
        <v>58</v>
      </c>
      <c r="D62" s="1731" t="s">
        <v>31</v>
      </c>
      <c r="E62" s="1889">
        <v>0.67</v>
      </c>
      <c r="F62" s="1732">
        <v>15.91</v>
      </c>
      <c r="G62" s="1733">
        <v>10.65</v>
      </c>
    </row>
    <row r="63" spans="1:8" s="1389" customFormat="1" ht="30">
      <c r="A63" s="1387" t="s">
        <v>219</v>
      </c>
      <c r="B63" s="1454">
        <v>90586</v>
      </c>
      <c r="C63" s="1730" t="s">
        <v>573</v>
      </c>
      <c r="D63" s="1731" t="s">
        <v>30</v>
      </c>
      <c r="E63" s="1889">
        <v>6.3E-2</v>
      </c>
      <c r="F63" s="1732">
        <v>1.59</v>
      </c>
      <c r="G63" s="1733">
        <v>0.1</v>
      </c>
    </row>
    <row r="64" spans="1:8" s="1389" customFormat="1" ht="30.75" thickBot="1">
      <c r="A64" s="1387" t="s">
        <v>219</v>
      </c>
      <c r="B64" s="1734">
        <v>90587</v>
      </c>
      <c r="C64" s="1730" t="s">
        <v>580</v>
      </c>
      <c r="D64" s="1731" t="s">
        <v>32</v>
      </c>
      <c r="E64" s="1890">
        <v>0.13600000000000001</v>
      </c>
      <c r="F64" s="1732">
        <v>0.34</v>
      </c>
      <c r="G64" s="1733">
        <v>0.04</v>
      </c>
    </row>
    <row r="65" spans="1:8" s="1389" customFormat="1" ht="16.5" thickBot="1">
      <c r="A65" s="1387"/>
      <c r="B65" s="975" t="s">
        <v>1170</v>
      </c>
      <c r="C65" s="975"/>
      <c r="D65" s="476"/>
      <c r="E65" s="477"/>
      <c r="F65" s="646" t="s">
        <v>84</v>
      </c>
      <c r="G65" s="1388">
        <v>505.72</v>
      </c>
    </row>
    <row r="66" spans="1:8" s="1389" customFormat="1" ht="13.5" thickBot="1">
      <c r="B66" s="1398"/>
      <c r="C66" s="1398"/>
      <c r="D66" s="1399"/>
      <c r="E66" s="1400"/>
      <c r="F66" s="1401"/>
      <c r="G66" s="1402"/>
    </row>
    <row r="67" spans="1:8" s="1389" customFormat="1" ht="31.5" customHeight="1">
      <c r="B67" s="1103" t="s">
        <v>1173</v>
      </c>
      <c r="C67" s="2533" t="s">
        <v>1296</v>
      </c>
      <c r="D67" s="2533"/>
      <c r="E67" s="2533"/>
      <c r="F67" s="2533"/>
      <c r="G67" s="1104" t="s">
        <v>20</v>
      </c>
      <c r="H67" s="1389">
        <v>457.69</v>
      </c>
    </row>
    <row r="68" spans="1:8" s="1389" customFormat="1" ht="31.5">
      <c r="A68" s="1387"/>
      <c r="B68" s="1317" t="s">
        <v>144</v>
      </c>
      <c r="C68" s="1776" t="s">
        <v>75</v>
      </c>
      <c r="D68" s="1776" t="s">
        <v>23</v>
      </c>
      <c r="E68" s="1776" t="s">
        <v>76</v>
      </c>
      <c r="F68" s="1777" t="s">
        <v>77</v>
      </c>
      <c r="G68" s="1729" t="s">
        <v>78</v>
      </c>
    </row>
    <row r="69" spans="1:8" s="1389" customFormat="1" ht="15.75">
      <c r="A69" s="1387"/>
      <c r="B69" s="2575" t="s">
        <v>82</v>
      </c>
      <c r="C69" s="2609"/>
      <c r="D69" s="2609"/>
      <c r="E69" s="2609"/>
      <c r="F69" s="2609"/>
      <c r="G69" s="2610"/>
    </row>
    <row r="70" spans="1:8" s="1389" customFormat="1" ht="45">
      <c r="A70" s="1387" t="s">
        <v>218</v>
      </c>
      <c r="B70" s="1454">
        <v>1525</v>
      </c>
      <c r="C70" s="1730" t="s">
        <v>1502</v>
      </c>
      <c r="D70" s="1731" t="s">
        <v>655</v>
      </c>
      <c r="E70" s="1824">
        <v>1.103</v>
      </c>
      <c r="F70" s="1732">
        <v>436.26</v>
      </c>
      <c r="G70" s="1733">
        <v>481.19</v>
      </c>
    </row>
    <row r="71" spans="1:8" s="1389" customFormat="1" ht="15.75">
      <c r="A71" s="1387"/>
      <c r="B71" s="2575" t="s">
        <v>83</v>
      </c>
      <c r="C71" s="2609"/>
      <c r="D71" s="2609"/>
      <c r="E71" s="2609"/>
      <c r="F71" s="2609"/>
      <c r="G71" s="2610"/>
    </row>
    <row r="72" spans="1:8" s="1389" customFormat="1" ht="15.75">
      <c r="A72" s="1387" t="s">
        <v>219</v>
      </c>
      <c r="B72" s="1454">
        <v>88262</v>
      </c>
      <c r="C72" s="1730" t="s">
        <v>49</v>
      </c>
      <c r="D72" s="1731" t="s">
        <v>31</v>
      </c>
      <c r="E72" s="1887">
        <v>0.19900000000000001</v>
      </c>
      <c r="F72" s="1732">
        <v>19.670000000000002</v>
      </c>
      <c r="G72" s="1733">
        <v>3.91</v>
      </c>
    </row>
    <row r="73" spans="1:8" s="1389" customFormat="1" ht="15.75">
      <c r="A73" s="1387" t="s">
        <v>219</v>
      </c>
      <c r="B73" s="1454">
        <v>88309</v>
      </c>
      <c r="C73" s="1730" t="s">
        <v>55</v>
      </c>
      <c r="D73" s="1731" t="s">
        <v>31</v>
      </c>
      <c r="E73" s="1887">
        <v>0.19900000000000001</v>
      </c>
      <c r="F73" s="1732">
        <v>19.809999999999999</v>
      </c>
      <c r="G73" s="1733">
        <v>3.94</v>
      </c>
    </row>
    <row r="74" spans="1:8" s="1389" customFormat="1" ht="15.75">
      <c r="A74" s="1387" t="s">
        <v>219</v>
      </c>
      <c r="B74" s="1454">
        <v>88316</v>
      </c>
      <c r="C74" s="1730" t="s">
        <v>58</v>
      </c>
      <c r="D74" s="1731" t="s">
        <v>31</v>
      </c>
      <c r="E74" s="1887">
        <v>1.1919999999999999</v>
      </c>
      <c r="F74" s="1732">
        <v>15.91</v>
      </c>
      <c r="G74" s="1733">
        <v>18.96</v>
      </c>
    </row>
    <row r="75" spans="1:8" s="1389" customFormat="1" ht="30">
      <c r="A75" s="1387" t="s">
        <v>219</v>
      </c>
      <c r="B75" s="1454">
        <v>90586</v>
      </c>
      <c r="C75" s="1730" t="s">
        <v>573</v>
      </c>
      <c r="D75" s="1731" t="s">
        <v>30</v>
      </c>
      <c r="E75" s="1887">
        <v>6.8000000000000005E-2</v>
      </c>
      <c r="F75" s="1732">
        <v>1.59</v>
      </c>
      <c r="G75" s="1733">
        <v>0.1</v>
      </c>
    </row>
    <row r="76" spans="1:8" s="1389" customFormat="1" ht="30.75" thickBot="1">
      <c r="A76" s="1387" t="s">
        <v>219</v>
      </c>
      <c r="B76" s="1734">
        <v>90587</v>
      </c>
      <c r="C76" s="1730" t="s">
        <v>580</v>
      </c>
      <c r="D76" s="1731" t="s">
        <v>32</v>
      </c>
      <c r="E76" s="1887">
        <v>0.13100000000000001</v>
      </c>
      <c r="F76" s="1732">
        <v>0.34</v>
      </c>
      <c r="G76" s="1733">
        <v>0.04</v>
      </c>
    </row>
    <row r="77" spans="1:8" s="1389" customFormat="1" ht="16.5" thickBot="1">
      <c r="A77" s="1387"/>
      <c r="B77" s="975" t="s">
        <v>1297</v>
      </c>
      <c r="C77" s="975"/>
      <c r="D77" s="476"/>
      <c r="E77" s="477"/>
      <c r="F77" s="646" t="s">
        <v>84</v>
      </c>
      <c r="G77" s="1388">
        <v>508.14</v>
      </c>
    </row>
    <row r="78" spans="1:8" s="1389" customFormat="1" ht="13.5" thickBot="1">
      <c r="B78" s="1398"/>
      <c r="C78" s="1398"/>
      <c r="D78" s="1399"/>
      <c r="E78" s="1400"/>
      <c r="F78" s="1401"/>
      <c r="G78" s="1402"/>
    </row>
    <row r="79" spans="1:8" s="1389" customFormat="1" ht="15.75">
      <c r="B79" s="1103" t="s">
        <v>1175</v>
      </c>
      <c r="C79" s="2533" t="s">
        <v>1298</v>
      </c>
      <c r="D79" s="2533"/>
      <c r="E79" s="2533"/>
      <c r="F79" s="2533"/>
      <c r="G79" s="1104" t="s">
        <v>20</v>
      </c>
      <c r="H79" s="1403">
        <v>508.14</v>
      </c>
    </row>
    <row r="80" spans="1:8" s="1089" customFormat="1" ht="31.5">
      <c r="A80" s="1387"/>
      <c r="B80" s="1317" t="s">
        <v>144</v>
      </c>
      <c r="C80" s="1776" t="s">
        <v>75</v>
      </c>
      <c r="D80" s="1776" t="s">
        <v>23</v>
      </c>
      <c r="E80" s="1776" t="s">
        <v>76</v>
      </c>
      <c r="F80" s="1777" t="s">
        <v>77</v>
      </c>
      <c r="G80" s="1729" t="s">
        <v>78</v>
      </c>
    </row>
    <row r="81" spans="1:8" s="1089" customFormat="1" ht="15.75">
      <c r="A81" s="1387"/>
      <c r="B81" s="2575" t="s">
        <v>82</v>
      </c>
      <c r="C81" s="2609"/>
      <c r="D81" s="2609"/>
      <c r="E81" s="2609"/>
      <c r="F81" s="2609"/>
      <c r="G81" s="2610"/>
    </row>
    <row r="82" spans="1:8" s="1089" customFormat="1" ht="45">
      <c r="A82" s="1387" t="s">
        <v>218</v>
      </c>
      <c r="B82" s="1454">
        <v>1525</v>
      </c>
      <c r="C82" s="1730" t="s">
        <v>1502</v>
      </c>
      <c r="D82" s="1731" t="s">
        <v>655</v>
      </c>
      <c r="E82" s="1824">
        <v>1.103</v>
      </c>
      <c r="F82" s="1732">
        <v>436.26</v>
      </c>
      <c r="G82" s="1733">
        <v>481.19</v>
      </c>
    </row>
    <row r="83" spans="1:8" s="1089" customFormat="1" ht="15.75">
      <c r="A83" s="1387"/>
      <c r="B83" s="2575" t="s">
        <v>83</v>
      </c>
      <c r="C83" s="2609"/>
      <c r="D83" s="2609"/>
      <c r="E83" s="2609"/>
      <c r="F83" s="2609"/>
      <c r="G83" s="2610"/>
    </row>
    <row r="84" spans="1:8" s="1089" customFormat="1" ht="30">
      <c r="A84" s="1387" t="s">
        <v>219</v>
      </c>
      <c r="B84" s="1454">
        <v>92874</v>
      </c>
      <c r="C84" s="1730" t="s">
        <v>585</v>
      </c>
      <c r="D84" s="1731" t="s">
        <v>20</v>
      </c>
      <c r="E84" s="1887">
        <v>1</v>
      </c>
      <c r="F84" s="1732">
        <v>26.95</v>
      </c>
      <c r="G84" s="1733">
        <v>26.95</v>
      </c>
    </row>
    <row r="85" spans="1:8" s="1089" customFormat="1" ht="16.5" thickBot="1">
      <c r="A85" s="1387"/>
      <c r="B85" s="975" t="s">
        <v>1178</v>
      </c>
      <c r="C85" s="975"/>
      <c r="D85" s="476"/>
      <c r="E85" s="477"/>
      <c r="F85" s="646" t="s">
        <v>84</v>
      </c>
      <c r="G85" s="1388">
        <v>508.14</v>
      </c>
      <c r="H85" s="1004"/>
    </row>
    <row r="86" spans="1:8" s="1389" customFormat="1" ht="13.5" thickBot="1">
      <c r="B86" s="1398"/>
      <c r="C86" s="1398"/>
      <c r="D86" s="1399"/>
      <c r="E86" s="1400"/>
      <c r="F86" s="1401"/>
      <c r="G86" s="1402"/>
    </row>
    <row r="87" spans="1:8" s="1389" customFormat="1" ht="36.75" customHeight="1">
      <c r="B87" s="1103" t="s">
        <v>1175</v>
      </c>
      <c r="C87" s="2533" t="s">
        <v>1299</v>
      </c>
      <c r="D87" s="2533"/>
      <c r="E87" s="2533"/>
      <c r="F87" s="2533"/>
      <c r="G87" s="1104" t="s">
        <v>0</v>
      </c>
      <c r="H87" s="1403" t="e">
        <v>#N/A</v>
      </c>
    </row>
    <row r="88" spans="1:8" s="1089" customFormat="1" ht="31.5">
      <c r="A88" s="1387"/>
      <c r="B88" s="1317" t="s">
        <v>144</v>
      </c>
      <c r="C88" s="1776" t="s">
        <v>75</v>
      </c>
      <c r="D88" s="1776" t="s">
        <v>23</v>
      </c>
      <c r="E88" s="1776" t="s">
        <v>76</v>
      </c>
      <c r="F88" s="1777" t="s">
        <v>77</v>
      </c>
      <c r="G88" s="1729" t="s">
        <v>78</v>
      </c>
    </row>
    <row r="89" spans="1:8" s="1089" customFormat="1" ht="15.75">
      <c r="A89" s="1387"/>
      <c r="B89" s="2575" t="s">
        <v>82</v>
      </c>
      <c r="C89" s="2609"/>
      <c r="D89" s="2609"/>
      <c r="E89" s="2609"/>
      <c r="F89" s="2609"/>
      <c r="G89" s="2610"/>
    </row>
    <row r="90" spans="1:8" s="1089" customFormat="1" ht="45">
      <c r="A90" s="1387" t="s">
        <v>218</v>
      </c>
      <c r="B90" s="1454">
        <v>7156</v>
      </c>
      <c r="C90" s="1730" t="s">
        <v>1770</v>
      </c>
      <c r="D90" s="1731" t="s">
        <v>656</v>
      </c>
      <c r="E90" s="1888">
        <v>1.03</v>
      </c>
      <c r="F90" s="1732">
        <v>20.65</v>
      </c>
      <c r="G90" s="1733">
        <v>21.26</v>
      </c>
    </row>
    <row r="91" spans="1:8" s="1089" customFormat="1" ht="15.75">
      <c r="A91" s="1387" t="s">
        <v>218</v>
      </c>
      <c r="B91" s="1454">
        <v>337</v>
      </c>
      <c r="C91" s="1730" t="e">
        <v>#N/A</v>
      </c>
      <c r="D91" s="1731" t="e">
        <v>#N/A</v>
      </c>
      <c r="E91" s="1824">
        <v>1.4999999999999999E-2</v>
      </c>
      <c r="F91" s="1732" t="e">
        <v>#N/A</v>
      </c>
      <c r="G91" s="1733" t="e">
        <v>#N/A</v>
      </c>
    </row>
    <row r="92" spans="1:8" s="1089" customFormat="1" ht="15.75">
      <c r="A92" s="1387"/>
      <c r="B92" s="2575" t="s">
        <v>83</v>
      </c>
      <c r="C92" s="2609"/>
      <c r="D92" s="2609"/>
      <c r="E92" s="2609"/>
      <c r="F92" s="2609"/>
      <c r="G92" s="2610"/>
    </row>
    <row r="93" spans="1:8" s="1089" customFormat="1" ht="15.75">
      <c r="A93" s="1387" t="s">
        <v>219</v>
      </c>
      <c r="B93" s="1454">
        <v>88245</v>
      </c>
      <c r="C93" s="1730" t="s">
        <v>45</v>
      </c>
      <c r="D93" s="1731" t="s">
        <v>31</v>
      </c>
      <c r="E93" s="1823">
        <v>0.03</v>
      </c>
      <c r="F93" s="1732">
        <v>19.71</v>
      </c>
      <c r="G93" s="1733">
        <v>0.59</v>
      </c>
    </row>
    <row r="94" spans="1:8" s="1089" customFormat="1" ht="15.75">
      <c r="A94" s="1387" t="s">
        <v>219</v>
      </c>
      <c r="B94" s="1454">
        <v>88316</v>
      </c>
      <c r="C94" s="1730" t="s">
        <v>58</v>
      </c>
      <c r="D94" s="1731" t="s">
        <v>31</v>
      </c>
      <c r="E94" s="1823">
        <v>0.06</v>
      </c>
      <c r="F94" s="1732">
        <v>15.91</v>
      </c>
      <c r="G94" s="1733">
        <v>0.95</v>
      </c>
    </row>
    <row r="95" spans="1:8" s="1089" customFormat="1" ht="16.5" thickBot="1">
      <c r="A95" s="1387"/>
      <c r="B95" s="975" t="s">
        <v>1300</v>
      </c>
      <c r="C95" s="975"/>
      <c r="D95" s="476"/>
      <c r="E95" s="477"/>
      <c r="F95" s="646" t="s">
        <v>84</v>
      </c>
      <c r="G95" s="1388" t="e">
        <v>#N/A</v>
      </c>
      <c r="H95" s="1004"/>
    </row>
    <row r="96" spans="1:8" s="1389" customFormat="1" ht="13.5" thickBot="1">
      <c r="B96" s="1398"/>
      <c r="C96" s="1398"/>
      <c r="D96" s="1399"/>
      <c r="E96" s="1400"/>
      <c r="F96" s="1401"/>
      <c r="G96" s="1402"/>
    </row>
    <row r="97" spans="1:8" s="1389" customFormat="1" ht="40.5" customHeight="1">
      <c r="B97" s="1103" t="s">
        <v>1176</v>
      </c>
      <c r="C97" s="2533" t="s">
        <v>1301</v>
      </c>
      <c r="D97" s="2533"/>
      <c r="E97" s="2533"/>
      <c r="F97" s="2533"/>
      <c r="G97" s="1104" t="s">
        <v>20</v>
      </c>
      <c r="H97" s="1403">
        <v>508.65</v>
      </c>
    </row>
    <row r="98" spans="1:8" s="1389" customFormat="1" ht="31.5">
      <c r="B98" s="1317" t="s">
        <v>144</v>
      </c>
      <c r="C98" s="1776" t="s">
        <v>75</v>
      </c>
      <c r="D98" s="1776" t="s">
        <v>23</v>
      </c>
      <c r="E98" s="1776" t="s">
        <v>76</v>
      </c>
      <c r="F98" s="1777" t="s">
        <v>103</v>
      </c>
      <c r="G98" s="1729" t="s">
        <v>104</v>
      </c>
    </row>
    <row r="99" spans="1:8" s="1389" customFormat="1" ht="15.75">
      <c r="B99" s="2575" t="s">
        <v>82</v>
      </c>
      <c r="C99" s="2609"/>
      <c r="D99" s="2609"/>
      <c r="E99" s="2609"/>
      <c r="F99" s="2609"/>
      <c r="G99" s="2610"/>
    </row>
    <row r="100" spans="1:8" s="1389" customFormat="1" ht="45">
      <c r="A100" s="1387" t="s">
        <v>218</v>
      </c>
      <c r="B100" s="1454">
        <v>1525</v>
      </c>
      <c r="C100" s="1730" t="s">
        <v>1502</v>
      </c>
      <c r="D100" s="1731" t="s">
        <v>655</v>
      </c>
      <c r="E100" s="1886">
        <v>1.103</v>
      </c>
      <c r="F100" s="1732">
        <v>436.26</v>
      </c>
      <c r="G100" s="1802">
        <v>481.19</v>
      </c>
    </row>
    <row r="101" spans="1:8" s="1389" customFormat="1" ht="30">
      <c r="A101" s="1387" t="s">
        <v>219</v>
      </c>
      <c r="B101" s="1454">
        <v>90586</v>
      </c>
      <c r="C101" s="1730" t="s">
        <v>573</v>
      </c>
      <c r="D101" s="1731" t="s">
        <v>30</v>
      </c>
      <c r="E101" s="1886">
        <v>7.9000000000000001E-2</v>
      </c>
      <c r="F101" s="1732">
        <v>1.59</v>
      </c>
      <c r="G101" s="1802">
        <v>0.12</v>
      </c>
    </row>
    <row r="102" spans="1:8" s="1389" customFormat="1" ht="30">
      <c r="A102" s="1387" t="s">
        <v>219</v>
      </c>
      <c r="B102" s="1454">
        <v>90587</v>
      </c>
      <c r="C102" s="1730" t="s">
        <v>580</v>
      </c>
      <c r="D102" s="1731" t="s">
        <v>32</v>
      </c>
      <c r="E102" s="1886">
        <v>0.14399999999999999</v>
      </c>
      <c r="F102" s="1732">
        <v>0.34</v>
      </c>
      <c r="G102" s="1802">
        <v>0.04</v>
      </c>
    </row>
    <row r="103" spans="1:8" s="1389" customFormat="1" ht="15.75">
      <c r="A103" s="1387"/>
      <c r="B103" s="2575" t="s">
        <v>83</v>
      </c>
      <c r="C103" s="2609"/>
      <c r="D103" s="2609"/>
      <c r="E103" s="2609"/>
      <c r="F103" s="2609"/>
      <c r="G103" s="2610"/>
    </row>
    <row r="104" spans="1:8" s="1389" customFormat="1" ht="15.75">
      <c r="A104" s="1387" t="s">
        <v>219</v>
      </c>
      <c r="B104" s="1454">
        <v>88262</v>
      </c>
      <c r="C104" s="1730" t="s">
        <v>49</v>
      </c>
      <c r="D104" s="1731" t="s">
        <v>31</v>
      </c>
      <c r="E104" s="1886">
        <v>0.112</v>
      </c>
      <c r="F104" s="1732">
        <v>19.670000000000002</v>
      </c>
      <c r="G104" s="1802">
        <v>2.2000000000000002</v>
      </c>
    </row>
    <row r="105" spans="1:8" s="1389" customFormat="1" ht="15.75">
      <c r="A105" s="1387" t="s">
        <v>219</v>
      </c>
      <c r="B105" s="1454">
        <v>88309</v>
      </c>
      <c r="C105" s="1730" t="s">
        <v>55</v>
      </c>
      <c r="D105" s="1731" t="s">
        <v>31</v>
      </c>
      <c r="E105" s="1886">
        <v>0.67</v>
      </c>
      <c r="F105" s="1732">
        <v>19.809999999999999</v>
      </c>
      <c r="G105" s="1802">
        <v>13.27</v>
      </c>
    </row>
    <row r="106" spans="1:8" s="1389" customFormat="1" ht="15.75">
      <c r="A106" s="1387" t="s">
        <v>219</v>
      </c>
      <c r="B106" s="1454">
        <v>88316</v>
      </c>
      <c r="C106" s="1730" t="s">
        <v>58</v>
      </c>
      <c r="D106" s="1731" t="s">
        <v>31</v>
      </c>
      <c r="E106" s="1886">
        <v>0.74399999999999999</v>
      </c>
      <c r="F106" s="1732">
        <v>15.91</v>
      </c>
      <c r="G106" s="1802">
        <v>11.83</v>
      </c>
    </row>
    <row r="107" spans="1:8" s="1389" customFormat="1" ht="16.5" thickBot="1">
      <c r="A107" s="1387"/>
      <c r="B107" s="975" t="s">
        <v>1174</v>
      </c>
      <c r="C107" s="1398"/>
      <c r="D107" s="1399"/>
      <c r="E107" s="1400"/>
      <c r="F107" s="646" t="s">
        <v>81</v>
      </c>
      <c r="G107" s="1388">
        <v>508.65</v>
      </c>
      <c r="H107" s="1403"/>
    </row>
    <row r="108" spans="1:8" s="1389" customFormat="1" ht="13.5" thickBot="1">
      <c r="B108" s="1398"/>
      <c r="C108" s="1398"/>
      <c r="D108" s="1399"/>
      <c r="E108" s="1400"/>
      <c r="F108" s="1401"/>
      <c r="G108" s="1402"/>
    </row>
    <row r="109" spans="1:8" s="1389" customFormat="1" ht="40.5" customHeight="1">
      <c r="B109" s="1103" t="s">
        <v>1177</v>
      </c>
      <c r="C109" s="2533" t="s">
        <v>1302</v>
      </c>
      <c r="D109" s="2533"/>
      <c r="E109" s="2533"/>
      <c r="F109" s="2533"/>
      <c r="G109" s="1104" t="s">
        <v>20</v>
      </c>
      <c r="H109" s="1403">
        <v>581.5</v>
      </c>
    </row>
    <row r="110" spans="1:8" s="1389" customFormat="1" ht="31.5">
      <c r="B110" s="1317" t="s">
        <v>144</v>
      </c>
      <c r="C110" s="1776" t="s">
        <v>75</v>
      </c>
      <c r="D110" s="1776" t="s">
        <v>23</v>
      </c>
      <c r="E110" s="1776" t="s">
        <v>76</v>
      </c>
      <c r="F110" s="1777" t="s">
        <v>103</v>
      </c>
      <c r="G110" s="1729" t="s">
        <v>104</v>
      </c>
    </row>
    <row r="111" spans="1:8" s="1389" customFormat="1" ht="15.75">
      <c r="B111" s="2575" t="s">
        <v>82</v>
      </c>
      <c r="C111" s="2609"/>
      <c r="D111" s="2609"/>
      <c r="E111" s="2609"/>
      <c r="F111" s="2609"/>
      <c r="G111" s="2610"/>
    </row>
    <row r="112" spans="1:8" s="1389" customFormat="1" ht="45">
      <c r="A112" s="1387" t="s">
        <v>218</v>
      </c>
      <c r="B112" s="1454">
        <v>38409</v>
      </c>
      <c r="C112" s="1730" t="s">
        <v>1503</v>
      </c>
      <c r="D112" s="1731" t="s">
        <v>655</v>
      </c>
      <c r="E112" s="1822">
        <v>1.0900000000000001</v>
      </c>
      <c r="F112" s="1732">
        <v>507.88</v>
      </c>
      <c r="G112" s="1802">
        <v>553.58000000000004</v>
      </c>
    </row>
    <row r="113" spans="1:8" s="1389" customFormat="1" ht="30">
      <c r="A113" s="1387" t="s">
        <v>219</v>
      </c>
      <c r="B113" s="1454">
        <v>90586</v>
      </c>
      <c r="C113" s="1730" t="s">
        <v>573</v>
      </c>
      <c r="D113" s="1731" t="s">
        <v>30</v>
      </c>
      <c r="E113" s="1822">
        <v>0.06</v>
      </c>
      <c r="F113" s="1732">
        <v>1.59</v>
      </c>
      <c r="G113" s="1802">
        <v>0.09</v>
      </c>
    </row>
    <row r="114" spans="1:8" s="1389" customFormat="1" ht="30">
      <c r="A114" s="1387" t="s">
        <v>219</v>
      </c>
      <c r="B114" s="1454">
        <v>90587</v>
      </c>
      <c r="C114" s="1730" t="s">
        <v>580</v>
      </c>
      <c r="D114" s="1731" t="s">
        <v>32</v>
      </c>
      <c r="E114" s="1822">
        <v>0.10299999999999999</v>
      </c>
      <c r="F114" s="1732">
        <v>0.34</v>
      </c>
      <c r="G114" s="1802">
        <v>0.03</v>
      </c>
    </row>
    <row r="115" spans="1:8" s="1389" customFormat="1" ht="15.75">
      <c r="A115" s="1387"/>
      <c r="B115" s="2575" t="s">
        <v>83</v>
      </c>
      <c r="C115" s="2609"/>
      <c r="D115" s="2609"/>
      <c r="E115" s="2609"/>
      <c r="F115" s="2609"/>
      <c r="G115" s="2610"/>
    </row>
    <row r="116" spans="1:8" s="1389" customFormat="1" ht="15.75">
      <c r="A116" s="1387" t="s">
        <v>219</v>
      </c>
      <c r="B116" s="1454">
        <v>88262</v>
      </c>
      <c r="C116" s="1730" t="s">
        <v>49</v>
      </c>
      <c r="D116" s="1731" t="s">
        <v>31</v>
      </c>
      <c r="E116" s="1822">
        <v>0.16300000000000001</v>
      </c>
      <c r="F116" s="1732">
        <v>19.670000000000002</v>
      </c>
      <c r="G116" s="1802">
        <v>3.2</v>
      </c>
    </row>
    <row r="117" spans="1:8" s="1389" customFormat="1" ht="15.75">
      <c r="A117" s="1387" t="s">
        <v>219</v>
      </c>
      <c r="B117" s="1454">
        <v>88309</v>
      </c>
      <c r="C117" s="1730" t="s">
        <v>55</v>
      </c>
      <c r="D117" s="1731" t="s">
        <v>31</v>
      </c>
      <c r="E117" s="1822">
        <v>0.65300000000000002</v>
      </c>
      <c r="F117" s="1732">
        <v>19.809999999999999</v>
      </c>
      <c r="G117" s="1802">
        <v>12.93</v>
      </c>
    </row>
    <row r="118" spans="1:8" s="1389" customFormat="1" ht="15.75">
      <c r="A118" s="1387" t="s">
        <v>219</v>
      </c>
      <c r="B118" s="1454">
        <v>88316</v>
      </c>
      <c r="C118" s="1730" t="s">
        <v>58</v>
      </c>
      <c r="D118" s="1731" t="s">
        <v>31</v>
      </c>
      <c r="E118" s="1822">
        <v>0.73399999999999999</v>
      </c>
      <c r="F118" s="1732">
        <v>15.91</v>
      </c>
      <c r="G118" s="1802">
        <v>11.67</v>
      </c>
    </row>
    <row r="119" spans="1:8" s="1389" customFormat="1" ht="16.5" thickBot="1">
      <c r="A119" s="1387"/>
      <c r="B119" s="975" t="s">
        <v>1303</v>
      </c>
      <c r="C119" s="1398"/>
      <c r="D119" s="1399"/>
      <c r="E119" s="1400"/>
      <c r="F119" s="646" t="s">
        <v>81</v>
      </c>
      <c r="G119" s="1388">
        <v>581.5</v>
      </c>
      <c r="H119" s="1403"/>
    </row>
  </sheetData>
  <mergeCells count="37">
    <mergeCell ref="B49:G49"/>
    <mergeCell ref="B51:G51"/>
    <mergeCell ref="B53:E53"/>
    <mergeCell ref="C39:F39"/>
    <mergeCell ref="B41:G41"/>
    <mergeCell ref="B43:G43"/>
    <mergeCell ref="B45:E45"/>
    <mergeCell ref="C47:F47"/>
    <mergeCell ref="C109:F109"/>
    <mergeCell ref="B111:G111"/>
    <mergeCell ref="B115:G115"/>
    <mergeCell ref="B89:G89"/>
    <mergeCell ref="B92:G92"/>
    <mergeCell ref="C97:F97"/>
    <mergeCell ref="B99:G99"/>
    <mergeCell ref="B103:G103"/>
    <mergeCell ref="B71:G71"/>
    <mergeCell ref="C79:F79"/>
    <mergeCell ref="B81:G81"/>
    <mergeCell ref="B83:G83"/>
    <mergeCell ref="C87:F87"/>
    <mergeCell ref="C55:F55"/>
    <mergeCell ref="B57:G57"/>
    <mergeCell ref="B59:G59"/>
    <mergeCell ref="C67:F67"/>
    <mergeCell ref="B69:G69"/>
    <mergeCell ref="D3:E3"/>
    <mergeCell ref="F3:G4"/>
    <mergeCell ref="B5:G5"/>
    <mergeCell ref="C7:E7"/>
    <mergeCell ref="C8:E8"/>
    <mergeCell ref="B33:G33"/>
    <mergeCell ref="B10:G10"/>
    <mergeCell ref="C13:F13"/>
    <mergeCell ref="B15:G15"/>
    <mergeCell ref="B22:G22"/>
    <mergeCell ref="C31:F31"/>
  </mergeCells>
  <dataValidations disablePrompts="1" count="1">
    <dataValidation type="list" allowBlank="1" showInputMessage="1" showErrorMessage="1" sqref="A34:A36 A23:A28 A16:A21 A60:A64 A58 A72:A76 A70 A84 A82 A90:A91 A93:A94 A44 A42 A52 A50">
      <formula1>$A$3:$A$4</formula1>
    </dataValidation>
  </dataValidations>
  <printOptions horizontalCentered="1"/>
  <pageMargins left="0.78740157480314965" right="0.19685039370078741" top="0.39370078740157483" bottom="0.78740157480314965" header="0.19685039370078741" footer="0.19685039370078741"/>
  <pageSetup paperSize="9" scale="50" fitToHeight="100" orientation="portrait" r:id="rId1"/>
  <headerFooter scaleWithDoc="0" alignWithMargins="0">
    <oddHeader>&amp;RPágina &amp;P de &amp;N</oddHeader>
    <oddFooter>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46</vt:i4>
      </vt:variant>
    </vt:vector>
  </HeadingPairs>
  <TitlesOfParts>
    <vt:vector size="72" baseType="lpstr">
      <vt:lpstr>RESUMO (2)</vt:lpstr>
      <vt:lpstr>QCI</vt:lpstr>
      <vt:lpstr>DECL. DE RESP.</vt:lpstr>
      <vt:lpstr>RESUMO</vt:lpstr>
      <vt:lpstr>ORÇAMENTO </vt:lpstr>
      <vt:lpstr>Mobilização_Desmobilização</vt:lpstr>
      <vt:lpstr>M.C PISO</vt:lpstr>
      <vt:lpstr>COMPOSIÇÃO CIVIL</vt:lpstr>
      <vt:lpstr>COMPOSIÇÃO ESTRUTURAL</vt:lpstr>
      <vt:lpstr>COMP. HIDRO</vt:lpstr>
      <vt:lpstr>COMP. ELETRICO </vt:lpstr>
      <vt:lpstr>COMP. PAISAGISMO</vt:lpstr>
      <vt:lpstr>PLAYGROUND  (2)</vt:lpstr>
      <vt:lpstr>PLAYGROUND </vt:lpstr>
      <vt:lpstr>COMP. ACAD CEF</vt:lpstr>
      <vt:lpstr>ACADEMIA DA 3 IDADE </vt:lpstr>
      <vt:lpstr>COMP. SPDA </vt:lpstr>
      <vt:lpstr>COMP. LOG</vt:lpstr>
      <vt:lpstr>COMP. IP</vt:lpstr>
      <vt:lpstr>COMP. INC</vt:lpstr>
      <vt:lpstr>MEM. DE CALCULO</vt:lpstr>
      <vt:lpstr>CRONOGRAMA PLE</vt:lpstr>
      <vt:lpstr>CRONOGRAMA</vt:lpstr>
      <vt:lpstr>BDI </vt:lpstr>
      <vt:lpstr>BDI DIF</vt:lpstr>
      <vt:lpstr>ENCARGOS SOCIAIS</vt:lpstr>
      <vt:lpstr>'ACADEMIA DA 3 IDADE '!Area_de_impressao</vt:lpstr>
      <vt:lpstr>'BDI '!Area_de_impressao</vt:lpstr>
      <vt:lpstr>'BDI DIF'!Area_de_impressao</vt:lpstr>
      <vt:lpstr>'COMP. ACAD CEF'!Area_de_impressao</vt:lpstr>
      <vt:lpstr>'COMP. ELETRICO '!Area_de_impressao</vt:lpstr>
      <vt:lpstr>'COMP. HIDRO'!Area_de_impressao</vt:lpstr>
      <vt:lpstr>'COMP. INC'!Area_de_impressao</vt:lpstr>
      <vt:lpstr>'COMP. IP'!Area_de_impressao</vt:lpstr>
      <vt:lpstr>'COMP. LOG'!Area_de_impressao</vt:lpstr>
      <vt:lpstr>'COMP. PAISAGISMO'!Area_de_impressao</vt:lpstr>
      <vt:lpstr>'COMP. SPDA '!Area_de_impressao</vt:lpstr>
      <vt:lpstr>'COMPOSIÇÃO CIVIL'!Area_de_impressao</vt:lpstr>
      <vt:lpstr>'COMPOSIÇÃO ESTRUTURAL'!Area_de_impressao</vt:lpstr>
      <vt:lpstr>CRONOGRAMA!Area_de_impressao</vt:lpstr>
      <vt:lpstr>'CRONOGRAMA PLE'!Area_de_impressao</vt:lpstr>
      <vt:lpstr>'DECL. DE RESP.'!Area_de_impressao</vt:lpstr>
      <vt:lpstr>'ENCARGOS SOCIAIS'!Area_de_impressao</vt:lpstr>
      <vt:lpstr>'M.C PISO'!Area_de_impressao</vt:lpstr>
      <vt:lpstr>'MEM. DE CALCULO'!Area_de_impressao</vt:lpstr>
      <vt:lpstr>Mobilização_Desmobilização!Area_de_impressao</vt:lpstr>
      <vt:lpstr>'ORÇAMENTO '!Area_de_impressao</vt:lpstr>
      <vt:lpstr>'PLAYGROUND '!Area_de_impressao</vt:lpstr>
      <vt:lpstr>'PLAYGROUND  (2)'!Area_de_impressao</vt:lpstr>
      <vt:lpstr>QCI!Area_de_impressao</vt:lpstr>
      <vt:lpstr>RESUMO!Area_de_impressao</vt:lpstr>
      <vt:lpstr>'RESUMO (2)'!Area_de_impressao</vt:lpstr>
      <vt:lpstr>'ACADEMIA DA 3 IDADE '!Titulos_de_impressao</vt:lpstr>
      <vt:lpstr>'COMP. ACAD CEF'!Titulos_de_impressao</vt:lpstr>
      <vt:lpstr>'COMP. ELETRICO '!Titulos_de_impressao</vt:lpstr>
      <vt:lpstr>'COMP. HIDRO'!Titulos_de_impressao</vt:lpstr>
      <vt:lpstr>'COMP. INC'!Titulos_de_impressao</vt:lpstr>
      <vt:lpstr>'COMP. IP'!Titulos_de_impressao</vt:lpstr>
      <vt:lpstr>'COMP. LOG'!Titulos_de_impressao</vt:lpstr>
      <vt:lpstr>'COMP. PAISAGISMO'!Titulos_de_impressao</vt:lpstr>
      <vt:lpstr>'COMP. SPDA '!Titulos_de_impressao</vt:lpstr>
      <vt:lpstr>'COMPOSIÇÃO CIVIL'!Titulos_de_impressao</vt:lpstr>
      <vt:lpstr>'COMPOSIÇÃO ESTRUTURAL'!Titulos_de_impressao</vt:lpstr>
      <vt:lpstr>'CRONOGRAMA PLE'!Titulos_de_impressao</vt:lpstr>
      <vt:lpstr>'DECL. DE RESP.'!Titulos_de_impressao</vt:lpstr>
      <vt:lpstr>'M.C PISO'!Titulos_de_impressao</vt:lpstr>
      <vt:lpstr>'MEM. DE CALCULO'!Titulos_de_impressao</vt:lpstr>
      <vt:lpstr>'ORÇAMENTO '!Titulos_de_impressao</vt:lpstr>
      <vt:lpstr>'PLAYGROUND '!Titulos_de_impressao</vt:lpstr>
      <vt:lpstr>'PLAYGROUND  (2)'!Titulos_de_impressao</vt:lpstr>
      <vt:lpstr>RESUMO!Titulos_de_impressao</vt:lpstr>
      <vt:lpstr>'RESUMO (2)'!Titulos_de_impressao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Convidado</dc:creator>
  <cp:lastModifiedBy>Usuário do Windows</cp:lastModifiedBy>
  <cp:lastPrinted>2020-09-15T20:08:34Z</cp:lastPrinted>
  <dcterms:created xsi:type="dcterms:W3CDTF">2015-11-27T14:02:44Z</dcterms:created>
  <dcterms:modified xsi:type="dcterms:W3CDTF">2020-10-07T21:24:10Z</dcterms:modified>
</cp:coreProperties>
</file>